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6"/>
  </bookViews>
  <sheets>
    <sheet name="过机服务商重量差" sheetId="1" r:id="rId1"/>
    <sheet name="业务数据统计" sheetId="2" r:id="rId2"/>
    <sheet name="名单" sheetId="3" r:id="rId3"/>
    <sheet name="提成标准" sheetId="4" r:id="rId4"/>
    <sheet name="特殊事项扣除" sheetId="7" r:id="rId5"/>
    <sheet name="提成" sheetId="5" r:id="rId6"/>
    <sheet name="业务员明细" sheetId="6" r:id="rId7"/>
    <sheet name="部门" sheetId="8" r:id="rId8"/>
  </sheets>
  <externalReferences>
    <externalReference r:id="rId9"/>
  </externalReferences>
  <definedNames>
    <definedName name="_xlnm._FilterDatabase" localSheetId="0" hidden="1">过机服务商重量差!$A$1:$N$4790</definedName>
    <definedName name="_xlnm._FilterDatabase" localSheetId="1" hidden="1">业务数据统计!$A$1:$BD$4790</definedName>
    <definedName name="_xlnm._FilterDatabase" localSheetId="6" hidden="1">业务员明细!$A$2:$E$116</definedName>
    <definedName name="_xlnm._FilterDatabase" localSheetId="7" hidden="1">部门!$A$1:$E$82</definedName>
    <definedName name="_xlnm._FilterDatabase" localSheetId="4" hidden="1">特殊事项扣除!$A$1:$G$79</definedName>
    <definedName name="_xlnm.Print_Area" localSheetId="6">业务员明细!$A:$D</definedName>
    <definedName name="费用种类列表">[1]费用种类列表!$A$2:$A$5211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F528AFC3D734C0F93B5BDB826E0677E" descr="杨帆承担724.12元，提成扣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05525" y="352425"/>
          <a:ext cx="7543800" cy="1005776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Administrator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与统计表差差0.2，因公式四舍五入导致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因公式四舍五入导致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<sst xmlns="http://schemas.openxmlformats.org/spreadsheetml/2006/main" count="77500" uniqueCount="19349">
  <si>
    <t>运单号</t>
  </si>
  <si>
    <t>服务商单号</t>
  </si>
  <si>
    <t>渠道转单号</t>
  </si>
  <si>
    <t>销售产品</t>
  </si>
  <si>
    <t>产品组</t>
  </si>
  <si>
    <t>服务渠道</t>
  </si>
  <si>
    <t>服务渠道客服</t>
  </si>
  <si>
    <t>客户简称</t>
  </si>
  <si>
    <t>业务员</t>
  </si>
  <si>
    <t>出货实重</t>
  </si>
  <si>
    <t>出货材积重</t>
  </si>
  <si>
    <t>出货计费重</t>
  </si>
  <si>
    <t>服务商计费重</t>
  </si>
  <si>
    <t>差值</t>
  </si>
  <si>
    <t>QS0131-MX</t>
  </si>
  <si>
    <t>ICBU00000932919</t>
  </si>
  <si>
    <t>1ZG3325W0416448603</t>
  </si>
  <si>
    <t>OK-FDX-DHL-TNT</t>
  </si>
  <si>
    <t>非主营</t>
  </si>
  <si>
    <t>玉麒麟</t>
  </si>
  <si>
    <t>小飞侠</t>
  </si>
  <si>
    <t>TL0131-NL</t>
  </si>
  <si>
    <t>ICBU00000932943</t>
  </si>
  <si>
    <t>1Z4W260E0409673969</t>
  </si>
  <si>
    <t>OK-UPS红单</t>
  </si>
  <si>
    <t>FBA15G65R8GW</t>
  </si>
  <si>
    <t>ICBU00000932665</t>
  </si>
  <si>
    <t>RCD24000759946</t>
  </si>
  <si>
    <t>澳大利亚海派-包税</t>
  </si>
  <si>
    <t>小旋风</t>
  </si>
  <si>
    <t>高雨晴</t>
  </si>
  <si>
    <t>FBA15G65P13K</t>
  </si>
  <si>
    <t>ICBU00000932701</t>
  </si>
  <si>
    <t>RCD24000759947</t>
  </si>
  <si>
    <t>SP260122021</t>
  </si>
  <si>
    <t>ICBU00000933108</t>
  </si>
  <si>
    <t/>
  </si>
  <si>
    <t>欧洲海派-M</t>
  </si>
  <si>
    <t>张诚</t>
  </si>
  <si>
    <t>马淞浦</t>
  </si>
  <si>
    <t>SP260129024</t>
  </si>
  <si>
    <t>ICBU00000933109</t>
  </si>
  <si>
    <t>SP260121227</t>
  </si>
  <si>
    <t>ICBU00000933107</t>
  </si>
  <si>
    <t>SP260123008</t>
  </si>
  <si>
    <t>ICBU00000933118</t>
  </si>
  <si>
    <t>SP260122003</t>
  </si>
  <si>
    <t>ICBU00000933106</t>
  </si>
  <si>
    <t>SP260121220</t>
  </si>
  <si>
    <t>ICBU00000932842</t>
  </si>
  <si>
    <t>KP</t>
  </si>
  <si>
    <t>加拿大海派-JY</t>
  </si>
  <si>
    <t>风清扬</t>
  </si>
  <si>
    <t>SP260120060</t>
  </si>
  <si>
    <t>ICBU00000932975</t>
  </si>
  <si>
    <t>SP260122050</t>
  </si>
  <si>
    <t>ICBU00000932908</t>
  </si>
  <si>
    <t>SP260122007</t>
  </si>
  <si>
    <t>ICBU00000933117</t>
  </si>
  <si>
    <t>SP260121264</t>
  </si>
  <si>
    <t>ICBU00000933138</t>
  </si>
  <si>
    <t>SP260121188</t>
  </si>
  <si>
    <t>ICBU00000932970</t>
  </si>
  <si>
    <t>SP260121174</t>
  </si>
  <si>
    <t>ICBU00000932897</t>
  </si>
  <si>
    <t>SP260121195</t>
  </si>
  <si>
    <t>ICBU00000933111</t>
  </si>
  <si>
    <t>SP260121223</t>
  </si>
  <si>
    <t>ICBU00000933110</t>
  </si>
  <si>
    <t>SP260120043-YYZ7-16</t>
  </si>
  <si>
    <t>ICBU00000932894</t>
  </si>
  <si>
    <t>SP260126064-YYZ7-38</t>
  </si>
  <si>
    <t>ICBU00000932826</t>
  </si>
  <si>
    <t>SP260112003</t>
  </si>
  <si>
    <t>ICBU00000933121</t>
  </si>
  <si>
    <t>HCLSA0131-6</t>
  </si>
  <si>
    <t>ICBU00000932498</t>
  </si>
  <si>
    <t>TPL000134937</t>
  </si>
  <si>
    <t>澳大利亚海派-含税-SC</t>
  </si>
  <si>
    <t>刘申奥</t>
  </si>
  <si>
    <t>SP260121154</t>
  </si>
  <si>
    <t>ICBU00000933112</t>
  </si>
  <si>
    <t>YKZXX013102</t>
  </si>
  <si>
    <t>ICBU00000932200</t>
  </si>
  <si>
    <t>1ZA06B016832064447</t>
  </si>
  <si>
    <t>欧洲德国清专线</t>
  </si>
  <si>
    <t>张小雪</t>
  </si>
  <si>
    <t>TM260131-1CA3</t>
  </si>
  <si>
    <t>ICBU00000932388</t>
  </si>
  <si>
    <t>888386607575</t>
  </si>
  <si>
    <t>邓健群</t>
  </si>
  <si>
    <t>TM260131-2FR2</t>
  </si>
  <si>
    <t>ICBU00000932359</t>
  </si>
  <si>
    <t>1ZA06B016818572639</t>
  </si>
  <si>
    <t>HH233M26</t>
  </si>
  <si>
    <t>ICBU00000932242</t>
  </si>
  <si>
    <t>1ZF4K3596816247057</t>
  </si>
  <si>
    <t>欧洲专线-HMC</t>
  </si>
  <si>
    <t>帅时莹</t>
  </si>
  <si>
    <t>李娟-业务</t>
  </si>
  <si>
    <t>RSC3104</t>
  </si>
  <si>
    <t>ICBU00000933165</t>
  </si>
  <si>
    <t>1Z0E465J0413832648</t>
  </si>
  <si>
    <t>汪祺</t>
  </si>
  <si>
    <t>RSC3103</t>
  </si>
  <si>
    <t>ICBU00000933199</t>
  </si>
  <si>
    <t>1Z0E465J0419105235</t>
  </si>
  <si>
    <t>RSC3102</t>
  </si>
  <si>
    <t>ICBU00000933162</t>
  </si>
  <si>
    <t>1Z0E465J0419058000</t>
  </si>
  <si>
    <t>RSC3101</t>
  </si>
  <si>
    <t>ICBU00000933159</t>
  </si>
  <si>
    <t>1Z0E465J0415072448</t>
  </si>
  <si>
    <t>QLWJ1781704</t>
  </si>
  <si>
    <t>ICBU00000932639</t>
  </si>
  <si>
    <t>1Z0E793D0422717448</t>
  </si>
  <si>
    <t>宁春阳</t>
  </si>
  <si>
    <t>JHZW7312</t>
  </si>
  <si>
    <t>ICBU00000931347</t>
  </si>
  <si>
    <t>888384610822</t>
  </si>
  <si>
    <t>宋海周</t>
  </si>
  <si>
    <t>SH0131-2</t>
  </si>
  <si>
    <t>ICBU00000932684</t>
  </si>
  <si>
    <t>1ZHF38642014756797</t>
  </si>
  <si>
    <t>加拿大准时达海派UPS</t>
  </si>
  <si>
    <t>JPS20260131002</t>
  </si>
  <si>
    <t>ICBU00000932924</t>
  </si>
  <si>
    <t>CR431657742DE</t>
  </si>
  <si>
    <t>HST-UPS 6000</t>
  </si>
  <si>
    <t>无崖子</t>
  </si>
  <si>
    <t>柴燕玲</t>
  </si>
  <si>
    <t>JPS20260131001</t>
  </si>
  <si>
    <t>ICBU00000932923</t>
  </si>
  <si>
    <t>CR431657314DE</t>
  </si>
  <si>
    <t>PBI3-FBA19757N66N</t>
  </si>
  <si>
    <t>ICBU00000932823</t>
  </si>
  <si>
    <t>1Z0E465J0407453337</t>
  </si>
  <si>
    <t>95T6963</t>
  </si>
  <si>
    <t>ICBU00000933015</t>
  </si>
  <si>
    <t>1ZG3333D0406480200</t>
  </si>
  <si>
    <t>MSHQ-UPS</t>
  </si>
  <si>
    <t>24543733501033648</t>
  </si>
  <si>
    <t>ICBU00000933153</t>
  </si>
  <si>
    <t>881072500</t>
  </si>
  <si>
    <t>东南亚专线</t>
  </si>
  <si>
    <t>丁佳伟</t>
  </si>
  <si>
    <t>TM260131-1FL1</t>
  </si>
  <si>
    <t>ICBU00000931733</t>
  </si>
  <si>
    <t>1Z4W260E0410561907</t>
  </si>
  <si>
    <t>AY-2274</t>
  </si>
  <si>
    <t>ICBU00000932651</t>
  </si>
  <si>
    <t>1ZA06B016812392639</t>
  </si>
  <si>
    <t>王拥</t>
  </si>
  <si>
    <t>DCSP-260131-1</t>
  </si>
  <si>
    <t>ICBU00000931701</t>
  </si>
  <si>
    <t>398309103634</t>
  </si>
  <si>
    <t>王昌金</t>
  </si>
  <si>
    <t>NAT260131US-01</t>
  </si>
  <si>
    <t>ICBU00000932138</t>
  </si>
  <si>
    <t>398309210400</t>
  </si>
  <si>
    <t>FEDEX速快美国包税6000</t>
  </si>
  <si>
    <t>冯青青</t>
  </si>
  <si>
    <t>NAF260129US-01</t>
  </si>
  <si>
    <t>ICBU00000932146</t>
  </si>
  <si>
    <t>398309185163</t>
  </si>
  <si>
    <t>NAE251223IT-01</t>
  </si>
  <si>
    <t>ICBU00000932151</t>
  </si>
  <si>
    <t>1Z0R6D926808379429</t>
  </si>
  <si>
    <t>欧洲卡航含税(快递派)</t>
  </si>
  <si>
    <t>欧洲卡航含税(快递派）</t>
  </si>
  <si>
    <t>007</t>
  </si>
  <si>
    <t>SYFS0131-1</t>
  </si>
  <si>
    <t>ICBU00000932900</t>
  </si>
  <si>
    <t>1ZA06B016818065580</t>
  </si>
  <si>
    <t>ZAMY01311553</t>
  </si>
  <si>
    <t>ICBU00000932271</t>
  </si>
  <si>
    <t>1Z0E465J0411470917</t>
  </si>
  <si>
    <t>LM-056</t>
  </si>
  <si>
    <t>ICBU00000932113</t>
  </si>
  <si>
    <t>1Z0R6D926806701789</t>
  </si>
  <si>
    <t>YKZXX0131</t>
  </si>
  <si>
    <t>ICBU00000932135</t>
  </si>
  <si>
    <t>义乌联邦IE-包税</t>
  </si>
  <si>
    <t>HJ25613101</t>
  </si>
  <si>
    <t>ICBU00000932738</t>
  </si>
  <si>
    <t>888401830517</t>
  </si>
  <si>
    <t>JRGJ-专线</t>
  </si>
  <si>
    <t>李凤</t>
  </si>
  <si>
    <t>29G6T9</t>
  </si>
  <si>
    <t>ICBU00000933001</t>
  </si>
  <si>
    <t>CR431656565DE</t>
  </si>
  <si>
    <t>李可</t>
  </si>
  <si>
    <t>UES260100104</t>
  </si>
  <si>
    <t>ICBU00000933078</t>
  </si>
  <si>
    <t>美转加快提卡派(HEDE)</t>
  </si>
  <si>
    <t>DS260131-90015</t>
  </si>
  <si>
    <t>ICBU00000931627</t>
  </si>
  <si>
    <t>888393849785</t>
  </si>
  <si>
    <t>义乌联邦FICP-包税</t>
  </si>
  <si>
    <t>臧明</t>
  </si>
  <si>
    <t>NS0131</t>
  </si>
  <si>
    <t>ICBU00000932227</t>
  </si>
  <si>
    <t>888386680111</t>
  </si>
  <si>
    <t>付乐航</t>
  </si>
  <si>
    <t>D20260131-1</t>
  </si>
  <si>
    <t>ICBU00000932917</t>
  </si>
  <si>
    <t>398309170150</t>
  </si>
  <si>
    <t>施建祥</t>
  </si>
  <si>
    <t>MWR26131-1</t>
  </si>
  <si>
    <t>ICBU00000932936</t>
  </si>
  <si>
    <t>1Z4W260E0402266135</t>
  </si>
  <si>
    <t>徐建</t>
  </si>
  <si>
    <t>YQ131CZ-1</t>
  </si>
  <si>
    <t>ICBU00000932663</t>
  </si>
  <si>
    <t>1Z0R6D926809022365</t>
  </si>
  <si>
    <t>张俊合</t>
  </si>
  <si>
    <t>PTYL-131T</t>
  </si>
  <si>
    <t>ICBU00000932552</t>
  </si>
  <si>
    <t>1Z4W260E0409162127</t>
  </si>
  <si>
    <t>汪礼平</t>
  </si>
  <si>
    <t>HY260131-NL-9</t>
  </si>
  <si>
    <t>ICBU00000931782</t>
  </si>
  <si>
    <t>1ZF4K3596803870460</t>
  </si>
  <si>
    <t>朱杰</t>
  </si>
  <si>
    <t>5ME9963WS</t>
  </si>
  <si>
    <t>ICBU00000932078</t>
  </si>
  <si>
    <t>1Z0E620D0435857753</t>
  </si>
  <si>
    <t>王岩岩</t>
  </si>
  <si>
    <t>BSMY20260131-2</t>
  </si>
  <si>
    <t>ICBU00000932971</t>
  </si>
  <si>
    <t>1Z0R6D896822740883</t>
  </si>
  <si>
    <t>欧洲快船-JT</t>
  </si>
  <si>
    <t>叶伟明</t>
  </si>
  <si>
    <t>BSMY20260131-1</t>
  </si>
  <si>
    <t>ICBU00000932958</t>
  </si>
  <si>
    <t>1Z0R6D896818651666</t>
  </si>
  <si>
    <t>TS-XU-2026131</t>
  </si>
  <si>
    <t>ICBU00000932084</t>
  </si>
  <si>
    <t>1Z33W2606793102018</t>
  </si>
  <si>
    <t>刘海荣</t>
  </si>
  <si>
    <t>TS-XU-2026131-1</t>
  </si>
  <si>
    <t>ICBU00000932207</t>
  </si>
  <si>
    <t>888391070499</t>
  </si>
  <si>
    <t>YC3980905</t>
  </si>
  <si>
    <t>ICBU00000932636</t>
  </si>
  <si>
    <t>1ZG2C1210300573091</t>
  </si>
  <si>
    <t>宋立业</t>
  </si>
  <si>
    <t>GS260131-12054-A</t>
  </si>
  <si>
    <t>ICBU00000933005</t>
  </si>
  <si>
    <t>888395425893</t>
  </si>
  <si>
    <t>GS260131-12054-B</t>
  </si>
  <si>
    <t>ICBU00000933007</t>
  </si>
  <si>
    <t>888395420685</t>
  </si>
  <si>
    <t>WWUSHIBA0116</t>
  </si>
  <si>
    <t>ICBU00000931780</t>
  </si>
  <si>
    <t>1Z0E793D6701617290</t>
  </si>
  <si>
    <t>OK-UPS蓝单</t>
  </si>
  <si>
    <t>FBA15LCWC9VS</t>
  </si>
  <si>
    <t>ICBU00000932538</t>
  </si>
  <si>
    <t>1Z0R6D926813137377</t>
  </si>
  <si>
    <t>HCLSA0131-4</t>
  </si>
  <si>
    <t>ICBU00000932444</t>
  </si>
  <si>
    <t>888426354650</t>
  </si>
  <si>
    <t>HCLSA0131-3</t>
  </si>
  <si>
    <t>ICBU00000932436</t>
  </si>
  <si>
    <t>1Z0R6D926811240213</t>
  </si>
  <si>
    <t>欧洲海派含税(快递派)</t>
  </si>
  <si>
    <t>欧洲海派含税(快递派）</t>
  </si>
  <si>
    <t>HCLSA0131-7</t>
  </si>
  <si>
    <t>ICBU00000932631</t>
  </si>
  <si>
    <t>1Z0E620D0413498414</t>
  </si>
  <si>
    <t>GHDZ-2LW</t>
  </si>
  <si>
    <t>ICBU00000932362</t>
  </si>
  <si>
    <t>1Z6982X16801050441</t>
  </si>
  <si>
    <t>欧洲铁路UPS专线-XC</t>
  </si>
  <si>
    <t>何康</t>
  </si>
  <si>
    <t>MKB-62-01</t>
  </si>
  <si>
    <t>ICBU00000931413</t>
  </si>
  <si>
    <t>1Z0E793D6719477113</t>
  </si>
  <si>
    <t>郭威</t>
  </si>
  <si>
    <t>HCLSA0131-5</t>
  </si>
  <si>
    <t>ICBU00000932480</t>
  </si>
  <si>
    <t>15504530823452</t>
  </si>
  <si>
    <t>英国海派包税（快递派）</t>
  </si>
  <si>
    <t>TX260131-WJ16</t>
  </si>
  <si>
    <t>ICBU00000932855</t>
  </si>
  <si>
    <t>1ZB8C0932020397939</t>
  </si>
  <si>
    <t>JST-加拿大专线</t>
  </si>
  <si>
    <t>余雨婕</t>
  </si>
  <si>
    <t>10003779621</t>
  </si>
  <si>
    <t>ICBU00000932442</t>
  </si>
  <si>
    <t>1ZB8C0932004354836</t>
  </si>
  <si>
    <t>朱辉</t>
  </si>
  <si>
    <t>TX260131-WJ18</t>
  </si>
  <si>
    <t>ICBU00000932890</t>
  </si>
  <si>
    <t>1ZB8C0932037585025</t>
  </si>
  <si>
    <t>TX260131-WJ17</t>
  </si>
  <si>
    <t>ICBU00000932864</t>
  </si>
  <si>
    <t>1ZF4K3596809766885</t>
  </si>
  <si>
    <t>TB013101</t>
  </si>
  <si>
    <t>ICBU00000932219</t>
  </si>
  <si>
    <t>1Z0JH5420330751666</t>
  </si>
  <si>
    <t>美国WP</t>
  </si>
  <si>
    <t>FBA1973TX06Q</t>
  </si>
  <si>
    <t>ICBU00000932857</t>
  </si>
  <si>
    <t>1Z4W260E0411601880</t>
  </si>
  <si>
    <t>李得胜</t>
  </si>
  <si>
    <t>TX260131-LY11</t>
  </si>
  <si>
    <t>ICBU00000932888</t>
  </si>
  <si>
    <t>AMQ6873695</t>
  </si>
  <si>
    <t>澳大利亚空派-香港飞-SC</t>
  </si>
  <si>
    <t>HCLSA0131-1</t>
  </si>
  <si>
    <t>ICBU00000932298</t>
  </si>
  <si>
    <t>15504530823180</t>
  </si>
  <si>
    <t>HCLSA0131-2</t>
  </si>
  <si>
    <t>ICBU00000932390</t>
  </si>
  <si>
    <t>15504530853878</t>
  </si>
  <si>
    <t>英国空派-普货-经济-含税-KY</t>
  </si>
  <si>
    <t>YM2613102</t>
  </si>
  <si>
    <t>ICBU00000932802</t>
  </si>
  <si>
    <t>888401809040</t>
  </si>
  <si>
    <t>26EYEJ058</t>
  </si>
  <si>
    <t>ICBU00000926830</t>
  </si>
  <si>
    <t>周志宇</t>
  </si>
  <si>
    <t>LKS-PO8302-51</t>
  </si>
  <si>
    <t>ICBU00000932022</t>
  </si>
  <si>
    <t>FL-260130A</t>
  </si>
  <si>
    <t>ICBU00000928728</t>
  </si>
  <si>
    <t>陈炎</t>
  </si>
  <si>
    <t>HL26131-1</t>
  </si>
  <si>
    <t>ICBU00000932189</t>
  </si>
  <si>
    <t>1ZHF05572014691146</t>
  </si>
  <si>
    <t>加拿大空派-大陆飞-UPS派送/6000</t>
  </si>
  <si>
    <t>GB0131-DE</t>
  </si>
  <si>
    <t>ICBU00000931328</t>
  </si>
  <si>
    <t>888382928543</t>
  </si>
  <si>
    <t>上海FEDEX-P价IP</t>
  </si>
  <si>
    <t>陈颖</t>
  </si>
  <si>
    <t>FBA15LDBQTGT</t>
  </si>
  <si>
    <t>ICBU00000930712</t>
  </si>
  <si>
    <t>1Z0R6D926808645944</t>
  </si>
  <si>
    <t>GB0131-US01</t>
  </si>
  <si>
    <t>ICBU00000931243</t>
  </si>
  <si>
    <t>398309225951</t>
  </si>
  <si>
    <t>WLXB-3GB-1</t>
  </si>
  <si>
    <t>ICBU00000929599</t>
  </si>
  <si>
    <t>888384608580</t>
  </si>
  <si>
    <t>WLXB-3GB-2</t>
  </si>
  <si>
    <t>ICBU00000929600</t>
  </si>
  <si>
    <t>888386159189</t>
  </si>
  <si>
    <t>CH20260131-1</t>
  </si>
  <si>
    <t>ICBU00000932648</t>
  </si>
  <si>
    <t>英国卡航-卡派-含税-KY</t>
  </si>
  <si>
    <t>张德士</t>
  </si>
  <si>
    <t>JYZ26013101</t>
  </si>
  <si>
    <t>ICBU00000931973</t>
  </si>
  <si>
    <t>1ZX30Y730490393478</t>
  </si>
  <si>
    <t>义乌UPS红单直发包税/5000</t>
  </si>
  <si>
    <t>JYZ26013102</t>
  </si>
  <si>
    <t>ICBU00000931978</t>
  </si>
  <si>
    <t>1ZX30Y730498888581</t>
  </si>
  <si>
    <t>JLL260131A</t>
  </si>
  <si>
    <t>ICBU00000932055</t>
  </si>
  <si>
    <t>MKP4534281830</t>
  </si>
  <si>
    <t>澳大利亚空派-大陆飞-SC</t>
  </si>
  <si>
    <t>JLL260131B</t>
  </si>
  <si>
    <t>ICBU00000932080</t>
  </si>
  <si>
    <t>TPL600032612</t>
  </si>
  <si>
    <t>JLL260131C</t>
  </si>
  <si>
    <t>ICBU00000932083</t>
  </si>
  <si>
    <t>888385218542</t>
  </si>
  <si>
    <t>5000LL4422</t>
  </si>
  <si>
    <t>ICBU00000932232</t>
  </si>
  <si>
    <t>1Z4W260E0417528931</t>
  </si>
  <si>
    <t>6KFR4413S</t>
  </si>
  <si>
    <t>ICBU00000931597</t>
  </si>
  <si>
    <t>1Z4W260E0406970901</t>
  </si>
  <si>
    <t>JC-0127-34</t>
  </si>
  <si>
    <t>ICBU00000924506</t>
  </si>
  <si>
    <t>1ZF4K3596819562657</t>
  </si>
  <si>
    <t>刘丹</t>
  </si>
  <si>
    <t>CI122513</t>
  </si>
  <si>
    <t>ICBU00000931184</t>
  </si>
  <si>
    <t>888386117333</t>
  </si>
  <si>
    <t>CH20260131-2</t>
  </si>
  <si>
    <t>ICBU00000932063</t>
  </si>
  <si>
    <t>1Z4W260E0416730884</t>
  </si>
  <si>
    <t>JBM127-2</t>
  </si>
  <si>
    <t>ICBU00000923954</t>
  </si>
  <si>
    <t>TPL000135379</t>
  </si>
  <si>
    <t>张涛</t>
  </si>
  <si>
    <t>10003779597</t>
  </si>
  <si>
    <t>ICBU00000932039</t>
  </si>
  <si>
    <t>1ZB8C0932036548157</t>
  </si>
  <si>
    <t>25123001LX</t>
  </si>
  <si>
    <t>ICBU00000932108</t>
  </si>
  <si>
    <t>15504530332425</t>
  </si>
  <si>
    <t>英国空运普货DPD派</t>
  </si>
  <si>
    <t>江伟成</t>
  </si>
  <si>
    <t>LD-2887</t>
  </si>
  <si>
    <t>ICBU00000932160</t>
  </si>
  <si>
    <t>888387563796</t>
  </si>
  <si>
    <t>MPN260131-1US</t>
  </si>
  <si>
    <t>ICBU00000931879</t>
  </si>
  <si>
    <t>398310777419</t>
  </si>
  <si>
    <t>ZJTX2025806</t>
  </si>
  <si>
    <t>ICBU00000931233</t>
  </si>
  <si>
    <t>888385985343</t>
  </si>
  <si>
    <t>陈玉琴</t>
  </si>
  <si>
    <t>ZJTX2025803</t>
  </si>
  <si>
    <t>ICBU00000930190</t>
  </si>
  <si>
    <t>888386075311</t>
  </si>
  <si>
    <t>CZQ260130</t>
  </si>
  <si>
    <t>ICBU00000932382</t>
  </si>
  <si>
    <t>蒋龙波</t>
  </si>
  <si>
    <t>FREDA707102</t>
  </si>
  <si>
    <t>ICBU00000932392</t>
  </si>
  <si>
    <t>1Z0R6D926803614290</t>
  </si>
  <si>
    <t>LUNA9305523</t>
  </si>
  <si>
    <t>ICBU00000931320</t>
  </si>
  <si>
    <t>1Z0R6D896806053549</t>
  </si>
  <si>
    <t>何林霞</t>
  </si>
  <si>
    <t>RF-1147</t>
  </si>
  <si>
    <t>ICBU00000929704</t>
  </si>
  <si>
    <t>1Z0R6D926839601567</t>
  </si>
  <si>
    <t>FG260108020</t>
  </si>
  <si>
    <t>ICBU00000931596</t>
  </si>
  <si>
    <t>AMQ6873655</t>
  </si>
  <si>
    <t>澳大利亚空派-经济线-SC</t>
  </si>
  <si>
    <t>RC261302</t>
  </si>
  <si>
    <t>ICBU00000932130</t>
  </si>
  <si>
    <t>SA780165875</t>
  </si>
  <si>
    <t>阿联酋专线-YT</t>
  </si>
  <si>
    <t>SQ260108002</t>
  </si>
  <si>
    <t>ICBU00000931902</t>
  </si>
  <si>
    <t>500745742652</t>
  </si>
  <si>
    <t>FL-2601310E</t>
  </si>
  <si>
    <t>ICBU00000932337</t>
  </si>
  <si>
    <t>HS457-77</t>
  </si>
  <si>
    <t>ICBU00000932148</t>
  </si>
  <si>
    <t>SA-WJ24626</t>
  </si>
  <si>
    <t>沙特海派</t>
  </si>
  <si>
    <t>左宗伟</t>
  </si>
  <si>
    <t>RF-7704</t>
  </si>
  <si>
    <t>ICBU00000932373</t>
  </si>
  <si>
    <t>1Z0R6D926832267101</t>
  </si>
  <si>
    <t>YINHAI2544</t>
  </si>
  <si>
    <t>ICBU00000932088</t>
  </si>
  <si>
    <t>MY4751</t>
  </si>
  <si>
    <t>沙特空派</t>
  </si>
  <si>
    <t>LR260130</t>
  </si>
  <si>
    <t>ICBU00000930956</t>
  </si>
  <si>
    <t>MKP24000759952</t>
  </si>
  <si>
    <t>私人地址海派双清含税（AU-S-02）</t>
  </si>
  <si>
    <t>孙源圻</t>
  </si>
  <si>
    <t>FCO0018</t>
  </si>
  <si>
    <t>ICBU00000931738</t>
  </si>
  <si>
    <t>398309492050</t>
  </si>
  <si>
    <t>YF-联邦包税小包</t>
  </si>
  <si>
    <t>LEKE29318</t>
  </si>
  <si>
    <t>ICBU00000932197</t>
  </si>
  <si>
    <t>398310485636</t>
  </si>
  <si>
    <t>BLS01307200</t>
  </si>
  <si>
    <t>ICBU00000932157</t>
  </si>
  <si>
    <t>1Z80F20X0423193076</t>
  </si>
  <si>
    <t>FedEx-通用渠道</t>
  </si>
  <si>
    <t>SHANELGORIAL26131-1</t>
  </si>
  <si>
    <t>ICBU00000931993</t>
  </si>
  <si>
    <t>1Z0E620D0405399626</t>
  </si>
  <si>
    <t>FBA19751BCG3</t>
  </si>
  <si>
    <t>ICBU00000932097</t>
  </si>
  <si>
    <t>陈兵</t>
  </si>
  <si>
    <t>CN260131-US-46806</t>
  </si>
  <si>
    <t>ICBU00000931286</t>
  </si>
  <si>
    <t>398309523280</t>
  </si>
  <si>
    <t>CN260131-US-52552</t>
  </si>
  <si>
    <t>ICBU00000931289</t>
  </si>
  <si>
    <t>398309602860</t>
  </si>
  <si>
    <t>CN260131-US-33778</t>
  </si>
  <si>
    <t>ICBU00000931285</t>
  </si>
  <si>
    <t>398309593703</t>
  </si>
  <si>
    <t>CN260131-US-42104</t>
  </si>
  <si>
    <t>ICBU00000932153</t>
  </si>
  <si>
    <t>398309637809</t>
  </si>
  <si>
    <t>CN260131-US-37721</t>
  </si>
  <si>
    <t>ICBU00000931287</t>
  </si>
  <si>
    <t>398309453133</t>
  </si>
  <si>
    <t>CN260131-US-85259</t>
  </si>
  <si>
    <t>ICBU00000931288</t>
  </si>
  <si>
    <t>398309664592</t>
  </si>
  <si>
    <t>CN260131-US-26070</t>
  </si>
  <si>
    <t>ICBU00000931453</t>
  </si>
  <si>
    <t>398309564350</t>
  </si>
  <si>
    <t>CN260131-US-58078</t>
  </si>
  <si>
    <t>ICBU00000931315</t>
  </si>
  <si>
    <t>1Z0E465J0408647591</t>
  </si>
  <si>
    <t>CN260131-US-96732</t>
  </si>
  <si>
    <t>ICBU00000931314</t>
  </si>
  <si>
    <t>1Z0E465J0406813253</t>
  </si>
  <si>
    <t>CN260131-US-47802</t>
  </si>
  <si>
    <t>ICBU00000931284</t>
  </si>
  <si>
    <t>398309622780</t>
  </si>
  <si>
    <t>CN260131-US-58374</t>
  </si>
  <si>
    <t>ICBU00000931293</t>
  </si>
  <si>
    <t>398309480538</t>
  </si>
  <si>
    <t>CN260131-US-17408</t>
  </si>
  <si>
    <t>ICBU00000931280</t>
  </si>
  <si>
    <t>398309500176</t>
  </si>
  <si>
    <t>CN260131-US-95603</t>
  </si>
  <si>
    <t>ICBU00000931454</t>
  </si>
  <si>
    <t>398309586080</t>
  </si>
  <si>
    <t>CN260131-US-28787</t>
  </si>
  <si>
    <t>ICBU00000931283</t>
  </si>
  <si>
    <t>398309445570</t>
  </si>
  <si>
    <t>CN260131-US-92704</t>
  </si>
  <si>
    <t>ICBU00000931282</t>
  </si>
  <si>
    <t>398309507300</t>
  </si>
  <si>
    <t>CN260131-US-92027</t>
  </si>
  <si>
    <t>ICBU00000931294</t>
  </si>
  <si>
    <t>398309555595</t>
  </si>
  <si>
    <t>CN260131-US-32608</t>
  </si>
  <si>
    <t>ICBU00000931290</t>
  </si>
  <si>
    <t>398309534483</t>
  </si>
  <si>
    <t>CN260131-US-33175</t>
  </si>
  <si>
    <t>ICBU00000931281</t>
  </si>
  <si>
    <t>398309613363</t>
  </si>
  <si>
    <t>CN260131-US-89511</t>
  </si>
  <si>
    <t>ICBU00000931292</t>
  </si>
  <si>
    <t>398309577578</t>
  </si>
  <si>
    <t>CN260131-US-96813</t>
  </si>
  <si>
    <t>ICBU00000931316</t>
  </si>
  <si>
    <t>1Z33W2600491303360</t>
  </si>
  <si>
    <t>JT0131-4</t>
  </si>
  <si>
    <t>ICBU00000931142</t>
  </si>
  <si>
    <t>MY4753</t>
  </si>
  <si>
    <t>王涛</t>
  </si>
  <si>
    <t>JMWJ-26-01-31</t>
  </si>
  <si>
    <t>ICBU00000932068</t>
  </si>
  <si>
    <t>1ZB87Y286725937368</t>
  </si>
  <si>
    <t>UPS-通用渠道5000</t>
  </si>
  <si>
    <t>张雪</t>
  </si>
  <si>
    <t>1D-YXL-1580</t>
  </si>
  <si>
    <t>ICBU00000931948</t>
  </si>
  <si>
    <t>888424837306</t>
  </si>
  <si>
    <t>JT0131-1</t>
  </si>
  <si>
    <t>ICBU00000932046</t>
  </si>
  <si>
    <t>1Z0E793D6704433474</t>
  </si>
  <si>
    <t>YKZXX013101</t>
  </si>
  <si>
    <t>ICBU00000931779</t>
  </si>
  <si>
    <t>HZHF0037</t>
  </si>
  <si>
    <t>ICBU00000925854</t>
  </si>
  <si>
    <t>1ZHF34022038229695</t>
  </si>
  <si>
    <t>CX-128879</t>
  </si>
  <si>
    <t>ICBU00000931980</t>
  </si>
  <si>
    <t>1Z33W2600493890928</t>
  </si>
  <si>
    <t>260130GT-LISA3</t>
  </si>
  <si>
    <t>ICBU00000928563</t>
  </si>
  <si>
    <t>15504530331795</t>
  </si>
  <si>
    <t>黄小丽</t>
  </si>
  <si>
    <t>QY26-0131ER01</t>
  </si>
  <si>
    <t>ICBU00000931932</t>
  </si>
  <si>
    <t>500745745216</t>
  </si>
  <si>
    <t>王志军</t>
  </si>
  <si>
    <t>AQ26131-2</t>
  </si>
  <si>
    <t>ICBU00000931871</t>
  </si>
  <si>
    <t>1ZX30Y730491475360</t>
  </si>
  <si>
    <t>义乌UPS红单直发包税/6000</t>
  </si>
  <si>
    <t>BJC260131-2JP</t>
  </si>
  <si>
    <t>ICBU00000931904</t>
  </si>
  <si>
    <t>1Z762E4V0419177464</t>
  </si>
  <si>
    <t>张博</t>
  </si>
  <si>
    <t>LG26-0131RT01</t>
  </si>
  <si>
    <t>ICBU00000931781</t>
  </si>
  <si>
    <t>1Z0E793D0410608794</t>
  </si>
  <si>
    <t>3KOLEDH98</t>
  </si>
  <si>
    <t>ICBU00000931750</t>
  </si>
  <si>
    <t>1Z4W260E0409563686</t>
  </si>
  <si>
    <t>260130HJ-JC1</t>
  </si>
  <si>
    <t>ICBU00000931754</t>
  </si>
  <si>
    <t>1Z0E64G86718962126</t>
  </si>
  <si>
    <t>152026012701-1</t>
  </si>
  <si>
    <t>ICBU00000930088</t>
  </si>
  <si>
    <t>MKP24000759957</t>
  </si>
  <si>
    <t>202131-6-E</t>
  </si>
  <si>
    <t>ICBU00000931179</t>
  </si>
  <si>
    <t>888389075619</t>
  </si>
  <si>
    <t>MSHQ-FEDEX</t>
  </si>
  <si>
    <t>KUER7233</t>
  </si>
  <si>
    <t>ICBU00000930431</t>
  </si>
  <si>
    <t>CR431543983DE</t>
  </si>
  <si>
    <t>HST-DHL</t>
  </si>
  <si>
    <t>QW-26-01-31</t>
  </si>
  <si>
    <t>ICBU00000931824</t>
  </si>
  <si>
    <t>1ZF4K3596829057167</t>
  </si>
  <si>
    <t>JSKJ-260131-2</t>
  </si>
  <si>
    <t>ICBU00000931544</t>
  </si>
  <si>
    <t>1Z0R6D926800965381</t>
  </si>
  <si>
    <t>JSKJ-260131-1</t>
  </si>
  <si>
    <t>ICBU00000931543</t>
  </si>
  <si>
    <t>1Z0R6D926815621965</t>
  </si>
  <si>
    <t>WYMHZ98132</t>
  </si>
  <si>
    <t>ICBU00000931688</t>
  </si>
  <si>
    <t>1Z80F20X0403643939</t>
  </si>
  <si>
    <t>HST-UPS 5000</t>
  </si>
  <si>
    <t>陈巧玲</t>
  </si>
  <si>
    <t>JHZW3002</t>
  </si>
  <si>
    <t>ICBU00000929119</t>
  </si>
  <si>
    <t>1ZA06B016832147081</t>
  </si>
  <si>
    <t>YQJCK0131-FL1</t>
  </si>
  <si>
    <t>ICBU00000931614</t>
  </si>
  <si>
    <t>888387560477</t>
  </si>
  <si>
    <t>上海联邦IP包税(不接美西邮编)</t>
  </si>
  <si>
    <t>段泽明</t>
  </si>
  <si>
    <t>J44006DSW7</t>
  </si>
  <si>
    <t>ICBU00000931595</t>
  </si>
  <si>
    <t>1Z0E793D0404854780</t>
  </si>
  <si>
    <t>ALI26ALO0041</t>
  </si>
  <si>
    <t>ICBU00000927121</t>
  </si>
  <si>
    <t>398309682845</t>
  </si>
  <si>
    <t>HF-WERNER-130-ES</t>
  </si>
  <si>
    <t>ICBU00000929235</t>
  </si>
  <si>
    <t>1Z0R6D926814920447</t>
  </si>
  <si>
    <t>XHX-0131-2</t>
  </si>
  <si>
    <t>ICBU00000931568</t>
  </si>
  <si>
    <t>1Z33W2606690193133</t>
  </si>
  <si>
    <t>XHX-0131-1</t>
  </si>
  <si>
    <t>ICBU00000931561</t>
  </si>
  <si>
    <t>1Z33W2606693260724</t>
  </si>
  <si>
    <t>SW260130</t>
  </si>
  <si>
    <t>ICBU00000930604</t>
  </si>
  <si>
    <t>1Z4W260E0413254154</t>
  </si>
  <si>
    <t>FBA196VKPZCZ</t>
  </si>
  <si>
    <t>ICBU00000925977</t>
  </si>
  <si>
    <t>加拿大准时达卡派</t>
  </si>
  <si>
    <t>ERICK26131-1</t>
  </si>
  <si>
    <t>ICBU00000931247</t>
  </si>
  <si>
    <t>1Z0E465J0402991050</t>
  </si>
  <si>
    <t>FBA196R6F4K2</t>
  </si>
  <si>
    <t>ICBU00000925976</t>
  </si>
  <si>
    <t>ZMSM131-1</t>
  </si>
  <si>
    <t>ICBU00000931351</t>
  </si>
  <si>
    <t>10272562731</t>
  </si>
  <si>
    <t>杨胜东</t>
  </si>
  <si>
    <t>RGG220713</t>
  </si>
  <si>
    <t>ICBU00000923971</t>
  </si>
  <si>
    <t>1ZHF34022022057749</t>
  </si>
  <si>
    <t>FQ2612302</t>
  </si>
  <si>
    <t>ICBU00000931270</t>
  </si>
  <si>
    <t>1Z0E793D6704902921</t>
  </si>
  <si>
    <t>BR260131-33511</t>
  </si>
  <si>
    <t>ICBU00000931335</t>
  </si>
  <si>
    <t>1Z33W2600493580656</t>
  </si>
  <si>
    <t>AAY12522GB</t>
  </si>
  <si>
    <t>ICBU00000931337</t>
  </si>
  <si>
    <t>1Z33W2606794301524</t>
  </si>
  <si>
    <t>SA9632</t>
  </si>
  <si>
    <t>ICBU00000931339</t>
  </si>
  <si>
    <t>31685015681</t>
  </si>
  <si>
    <t>NW0131-PL</t>
  </si>
  <si>
    <t>ICBU00000931225</t>
  </si>
  <si>
    <t>1Z4W260E0419020083</t>
  </si>
  <si>
    <t>QKJJ-260131-2</t>
  </si>
  <si>
    <t>ICBU00000931271</t>
  </si>
  <si>
    <t>1ZA06B016819469375</t>
  </si>
  <si>
    <t>王梓臣</t>
  </si>
  <si>
    <t>FBA1970B72N5</t>
  </si>
  <si>
    <t>ICBU00000928752</t>
  </si>
  <si>
    <t>1ZHF34022006029854</t>
  </si>
  <si>
    <t>肖芬</t>
  </si>
  <si>
    <t>FBA196SXNJL9</t>
  </si>
  <si>
    <t>ICBU00000928747</t>
  </si>
  <si>
    <t>1ZHF34022012023491</t>
  </si>
  <si>
    <t>SOPHIA1709</t>
  </si>
  <si>
    <t>ICBU00000931101</t>
  </si>
  <si>
    <t>SKP24000759911</t>
  </si>
  <si>
    <t>滕丽芳</t>
  </si>
  <si>
    <t>898545QQSS</t>
  </si>
  <si>
    <t>ICBU00000931086</t>
  </si>
  <si>
    <t>1Z0R6D926830110836</t>
  </si>
  <si>
    <t>肖倩</t>
  </si>
  <si>
    <t>YKHLLSA0131-1</t>
  </si>
  <si>
    <t>ICBU00000931185</t>
  </si>
  <si>
    <t>1ZE37G439124680299</t>
  </si>
  <si>
    <t>加拿大限时达美国提取（加班）</t>
  </si>
  <si>
    <t>DEVINMORENO-1</t>
  </si>
  <si>
    <t>ICBU00000926293</t>
  </si>
  <si>
    <t>1Z78Y3540433347445</t>
  </si>
  <si>
    <t>吴丽辉</t>
  </si>
  <si>
    <t>ZLX965221</t>
  </si>
  <si>
    <t>ICBU00000931096</t>
  </si>
  <si>
    <t>888389668613</t>
  </si>
  <si>
    <t>DH0129004-54220-1</t>
  </si>
  <si>
    <t>ICBU00000927355</t>
  </si>
  <si>
    <t>398309351951</t>
  </si>
  <si>
    <t>李闽健</t>
  </si>
  <si>
    <t>26130AM-1</t>
  </si>
  <si>
    <t>ICBU00000930127</t>
  </si>
  <si>
    <t>1Z0E793D6721158301</t>
  </si>
  <si>
    <t>26130AM-4</t>
  </si>
  <si>
    <t>ICBU00000930185</t>
  </si>
  <si>
    <t>1Z0E793D6713215933</t>
  </si>
  <si>
    <t>26130AM-8</t>
  </si>
  <si>
    <t>ICBU00000930203</t>
  </si>
  <si>
    <t>1Z0E793D6716685902</t>
  </si>
  <si>
    <t>PT20260130-1</t>
  </si>
  <si>
    <t>ICBU00000930170</t>
  </si>
  <si>
    <t>1Z0E465J0432519773</t>
  </si>
  <si>
    <t>26130AM-7</t>
  </si>
  <si>
    <t>ICBU00000930198</t>
  </si>
  <si>
    <t>1Z0E793D6712295957</t>
  </si>
  <si>
    <t>26130AM-5</t>
  </si>
  <si>
    <t>ICBU00000930189</t>
  </si>
  <si>
    <t>1Z0E793D6731363061</t>
  </si>
  <si>
    <t>26130AM-3</t>
  </si>
  <si>
    <t>ICBU00000930155</t>
  </si>
  <si>
    <t>1Z0E793D6732777078</t>
  </si>
  <si>
    <t>26130AM-2</t>
  </si>
  <si>
    <t>ICBU00000930148</t>
  </si>
  <si>
    <t>1Z0E793D6735145110</t>
  </si>
  <si>
    <t>26130AM-6</t>
  </si>
  <si>
    <t>ICBU00000930197</t>
  </si>
  <si>
    <t>1Z0E793D6700493925</t>
  </si>
  <si>
    <t>XX2601301</t>
  </si>
  <si>
    <t>ICBU00000929097</t>
  </si>
  <si>
    <t>888375083231</t>
  </si>
  <si>
    <t>YFIDUT-DE</t>
  </si>
  <si>
    <t>ICBU00000931000</t>
  </si>
  <si>
    <t>4422940406</t>
  </si>
  <si>
    <t>DHL-通用渠道</t>
  </si>
  <si>
    <t>956D369</t>
  </si>
  <si>
    <t>ICBU00000931003</t>
  </si>
  <si>
    <t>888365001425</t>
  </si>
  <si>
    <t>JPS20260130002</t>
  </si>
  <si>
    <t>ICBU00000930683</t>
  </si>
  <si>
    <t>IW677316630GB</t>
  </si>
  <si>
    <t>JPS20260130001</t>
  </si>
  <si>
    <t>ICBU00000930679</t>
  </si>
  <si>
    <t>1Z53F19R0498507320</t>
  </si>
  <si>
    <t>JST-快递渠道</t>
  </si>
  <si>
    <t>LGS-983774</t>
  </si>
  <si>
    <t>ICBU00000929905</t>
  </si>
  <si>
    <t>398289171780</t>
  </si>
  <si>
    <t>BP20260130</t>
  </si>
  <si>
    <t>ICBU00000928754</t>
  </si>
  <si>
    <t>398287759500</t>
  </si>
  <si>
    <t>徐志欣</t>
  </si>
  <si>
    <t>YQJCK0130-FL1</t>
  </si>
  <si>
    <t>ICBU00000930282</t>
  </si>
  <si>
    <t>398287753902</t>
  </si>
  <si>
    <t>LM-26013001</t>
  </si>
  <si>
    <t>ICBU00000929602</t>
  </si>
  <si>
    <t>AMQ6872536</t>
  </si>
  <si>
    <t>LM-26013002</t>
  </si>
  <si>
    <t>ICBU00000929666</t>
  </si>
  <si>
    <t>398286992048</t>
  </si>
  <si>
    <t>DP2601140913080990800</t>
  </si>
  <si>
    <t>ICBU00000929341</t>
  </si>
  <si>
    <t>V0PZ10090134</t>
  </si>
  <si>
    <t>FG260108018</t>
  </si>
  <si>
    <t>ICBU00000928834</t>
  </si>
  <si>
    <t>TPL000134769</t>
  </si>
  <si>
    <t>KLL260107009</t>
  </si>
  <si>
    <t>ICBU00000929679</t>
  </si>
  <si>
    <t>CR431623465DE</t>
  </si>
  <si>
    <t>15CINDY260100194</t>
  </si>
  <si>
    <t>ICBU00000930361</t>
  </si>
  <si>
    <t>888364020354</t>
  </si>
  <si>
    <t>任永</t>
  </si>
  <si>
    <t>288542650501023437</t>
  </si>
  <si>
    <t>ICBU00000929953</t>
  </si>
  <si>
    <t>888363262647</t>
  </si>
  <si>
    <t>STELLA260100633</t>
  </si>
  <si>
    <t>ICBU00000930653</t>
  </si>
  <si>
    <t>1Z33W2600493620737</t>
  </si>
  <si>
    <t>HY260128-AE</t>
  </si>
  <si>
    <t>ICBU00000926241</t>
  </si>
  <si>
    <t>HY260128AE</t>
  </si>
  <si>
    <t>26010401LLBC</t>
  </si>
  <si>
    <t>ICBU00000930049</t>
  </si>
  <si>
    <t>1Z33W2600497886266</t>
  </si>
  <si>
    <t>26010401LLD</t>
  </si>
  <si>
    <t>ICBU00000930058</t>
  </si>
  <si>
    <t>1Z33W2600494944056</t>
  </si>
  <si>
    <t>XSD20260130-1</t>
  </si>
  <si>
    <t>ICBU00000930444</t>
  </si>
  <si>
    <t>1Z0E620D0407729426</t>
  </si>
  <si>
    <t>BRG23PL</t>
  </si>
  <si>
    <t>ICBU00000929389</t>
  </si>
  <si>
    <t>CR431504905DE</t>
  </si>
  <si>
    <t>LA2263313</t>
  </si>
  <si>
    <t>ICBU00000930781</t>
  </si>
  <si>
    <t>398287174444</t>
  </si>
  <si>
    <t>CO-26-01-30</t>
  </si>
  <si>
    <t>ICBU00000930403</t>
  </si>
  <si>
    <t>5809895280</t>
  </si>
  <si>
    <t>SYFS0130</t>
  </si>
  <si>
    <t>ICBU00000930690</t>
  </si>
  <si>
    <t>1Z57Y68V0494432986</t>
  </si>
  <si>
    <t>TM260130-3GBKP</t>
  </si>
  <si>
    <t>ICBU00000930367</t>
  </si>
  <si>
    <t>15504530410297</t>
  </si>
  <si>
    <t>TM260130-1FR3</t>
  </si>
  <si>
    <t>ICBU00000930421</t>
  </si>
  <si>
    <t>888362941870</t>
  </si>
  <si>
    <t>WTDZ01301632</t>
  </si>
  <si>
    <t>ICBU00000930065</t>
  </si>
  <si>
    <t>888361752636</t>
  </si>
  <si>
    <t>上海FEDEX-P价IE</t>
  </si>
  <si>
    <t>WJL130CH-3</t>
  </si>
  <si>
    <t>ICBU00000929986</t>
  </si>
  <si>
    <t>1Z4W260E0435783452</t>
  </si>
  <si>
    <t>WJL130AE-15</t>
  </si>
  <si>
    <t>ICBU00000930337</t>
  </si>
  <si>
    <t>AE-WJ14200</t>
  </si>
  <si>
    <t>阿联酋海派</t>
  </si>
  <si>
    <t>FBA1973RXHXW</t>
  </si>
  <si>
    <t>ICBU00000930320</t>
  </si>
  <si>
    <t>QG-0130-GB</t>
  </si>
  <si>
    <t>ICBU00000930632</t>
  </si>
  <si>
    <t>888362957445</t>
  </si>
  <si>
    <t>单志远</t>
  </si>
  <si>
    <t>TX26013001</t>
  </si>
  <si>
    <t>ICBU00000930742</t>
  </si>
  <si>
    <t>888363198792</t>
  </si>
  <si>
    <t>TX26013002</t>
  </si>
  <si>
    <t>ICBU00000930743</t>
  </si>
  <si>
    <t>888363195370</t>
  </si>
  <si>
    <t>TM260131-5NL1</t>
  </si>
  <si>
    <t>ICBU00000929216</t>
  </si>
  <si>
    <t>888363131472</t>
  </si>
  <si>
    <t>YT256396130</t>
  </si>
  <si>
    <t>ICBU00000929960</t>
  </si>
  <si>
    <t>ADE24000759999</t>
  </si>
  <si>
    <t>GG26130-ORF2</t>
  </si>
  <si>
    <t>ICBU00000930323</t>
  </si>
  <si>
    <t>888364449148</t>
  </si>
  <si>
    <t>HL26130-1</t>
  </si>
  <si>
    <t>ICBU00000929783</t>
  </si>
  <si>
    <t>1Z762E4V0403860389</t>
  </si>
  <si>
    <t>A553178-0001</t>
  </si>
  <si>
    <t>ICBU00000930011</t>
  </si>
  <si>
    <t>1Z33W2600492611516</t>
  </si>
  <si>
    <t>NAK260129US-01</t>
  </si>
  <si>
    <t>ICBU00000930191</t>
  </si>
  <si>
    <t>1ZG3333D0428734734</t>
  </si>
  <si>
    <t>上海UPS美国包税6000-B价</t>
  </si>
  <si>
    <t>ETF260129UK-01</t>
  </si>
  <si>
    <t>ICBU00000930200</t>
  </si>
  <si>
    <t>888361778095</t>
  </si>
  <si>
    <t>LI26FC46</t>
  </si>
  <si>
    <t>ICBU00000930848</t>
  </si>
  <si>
    <t>888364475307</t>
  </si>
  <si>
    <t>NAT260128US-02</t>
  </si>
  <si>
    <t>ICBU00000930139</t>
  </si>
  <si>
    <t>1ZG3333D0411496916</t>
  </si>
  <si>
    <t>NAE260126GB-01</t>
  </si>
  <si>
    <t>ICBU00000930233</t>
  </si>
  <si>
    <t>888361801340</t>
  </si>
  <si>
    <t>BN130GB-2</t>
  </si>
  <si>
    <t>ICBU00000930762</t>
  </si>
  <si>
    <t>1ZG3325W0425530836</t>
  </si>
  <si>
    <t>JM-JASP2-1</t>
  </si>
  <si>
    <t>ICBU00000930702</t>
  </si>
  <si>
    <t>398289301263</t>
  </si>
  <si>
    <t>郑江鹏</t>
  </si>
  <si>
    <t>PR0130-CA01</t>
  </si>
  <si>
    <t>ICBU00000929996</t>
  </si>
  <si>
    <t>1ZE37G439132724020</t>
  </si>
  <si>
    <t>加拿大限时达美国提取（正班）</t>
  </si>
  <si>
    <t>92026010608-BB</t>
  </si>
  <si>
    <t>ICBU00000930174</t>
  </si>
  <si>
    <t>IW677314355GB</t>
  </si>
  <si>
    <t>92026010608-AA</t>
  </si>
  <si>
    <t>ICBU00000930173</t>
  </si>
  <si>
    <t>112025010618-7</t>
  </si>
  <si>
    <t>ICBU00000930596</t>
  </si>
  <si>
    <t>1Z78Y3540421211087</t>
  </si>
  <si>
    <t>32026012201</t>
  </si>
  <si>
    <t>ICBU00000928626</t>
  </si>
  <si>
    <t>15504530165494</t>
  </si>
  <si>
    <t>英国海派B价</t>
  </si>
  <si>
    <t>NL25663Z52</t>
  </si>
  <si>
    <t>ICBU00000930734</t>
  </si>
  <si>
    <t>1ZF4K3596811115485</t>
  </si>
  <si>
    <t>112025010618-8</t>
  </si>
  <si>
    <t>ICBU00000930602</t>
  </si>
  <si>
    <t>1Z78Y3540403928329</t>
  </si>
  <si>
    <t>1522997P22</t>
  </si>
  <si>
    <t>ICBU00000930732</t>
  </si>
  <si>
    <t>1ZG3333D0427063283</t>
  </si>
  <si>
    <t>FBA19730H6V4</t>
  </si>
  <si>
    <t>ICBU00000929460</t>
  </si>
  <si>
    <t>FBA1972Z2MPZ</t>
  </si>
  <si>
    <t>ICBU00000929456</t>
  </si>
  <si>
    <t>FBA196K7CMSK</t>
  </si>
  <si>
    <t>ICBU00000929264</t>
  </si>
  <si>
    <t>龙云云</t>
  </si>
  <si>
    <t>TX260130-WJ15</t>
  </si>
  <si>
    <t>ICBU00000930856</t>
  </si>
  <si>
    <t>1ZK351X06822162132</t>
  </si>
  <si>
    <t>FBA1971X6RTC</t>
  </si>
  <si>
    <t>ICBU00000929309</t>
  </si>
  <si>
    <t>26011501ZLV</t>
  </si>
  <si>
    <t>ICBU00000930176</t>
  </si>
  <si>
    <t>1ZE37G439104374514</t>
  </si>
  <si>
    <t>26010501LX</t>
  </si>
  <si>
    <t>ICBU00000929998</t>
  </si>
  <si>
    <t>15504530159416</t>
  </si>
  <si>
    <t>QY26-0130P04</t>
  </si>
  <si>
    <t>ICBU00000930770</t>
  </si>
  <si>
    <t>1Z0E554G0439469054</t>
  </si>
  <si>
    <t>QY26-0130P01</t>
  </si>
  <si>
    <t>ICBU00000930763</t>
  </si>
  <si>
    <t>1ZEC67010424436957</t>
  </si>
  <si>
    <t>RB20260130-1</t>
  </si>
  <si>
    <t>ICBU00000930388</t>
  </si>
  <si>
    <t>1Z0E793D0434713401</t>
  </si>
  <si>
    <t>WHHY0128-1</t>
  </si>
  <si>
    <t>ICBU00000926266</t>
  </si>
  <si>
    <t>1Z0R6D926829784684</t>
  </si>
  <si>
    <t>RB20260130-222</t>
  </si>
  <si>
    <t>ICBU00000930409</t>
  </si>
  <si>
    <t>1Z33W2600494528694</t>
  </si>
  <si>
    <t>BLP-3US-1</t>
  </si>
  <si>
    <t>ICBU00000930100</t>
  </si>
  <si>
    <t>1Z0E793D0433424547</t>
  </si>
  <si>
    <t>上海UPS红单包税美国6000-A价（含油）</t>
  </si>
  <si>
    <t>BLP-3US-2</t>
  </si>
  <si>
    <t>ICBU00000930104</t>
  </si>
  <si>
    <t>1Z70W0420403128424</t>
  </si>
  <si>
    <t>WH256332113</t>
  </si>
  <si>
    <t>ICBU00000929939</t>
  </si>
  <si>
    <t>1Z4W260E0435075566</t>
  </si>
  <si>
    <t>RF-3654</t>
  </si>
  <si>
    <t>ICBU00000929767</t>
  </si>
  <si>
    <t>DE12563333</t>
  </si>
  <si>
    <t>ICBU00000930777</t>
  </si>
  <si>
    <t>1Z6982X16830433269</t>
  </si>
  <si>
    <t>欧洲空派-JR</t>
  </si>
  <si>
    <t>QY26-0130P05</t>
  </si>
  <si>
    <t>ICBU00000930773</t>
  </si>
  <si>
    <t>1Z0E793D6707453965</t>
  </si>
  <si>
    <t>2GG233</t>
  </si>
  <si>
    <t>ICBU00000894582</t>
  </si>
  <si>
    <t>500745711476</t>
  </si>
  <si>
    <t>QY26-0130P02</t>
  </si>
  <si>
    <t>ICBU00000930765</t>
  </si>
  <si>
    <t>1Z6982X16830132343</t>
  </si>
  <si>
    <t>HLLCA05</t>
  </si>
  <si>
    <t>ICBU00000930667</t>
  </si>
  <si>
    <t>1ZE37G439117476121</t>
  </si>
  <si>
    <t>曾舒玲</t>
  </si>
  <si>
    <t>RH260126-CA</t>
  </si>
  <si>
    <t>ICBU00000924138</t>
  </si>
  <si>
    <t>520315870045</t>
  </si>
  <si>
    <t>QY26-0130P06</t>
  </si>
  <si>
    <t>ICBU00000930776</t>
  </si>
  <si>
    <t>500745711480</t>
  </si>
  <si>
    <t>RH260126-DE</t>
  </si>
  <si>
    <t>ICBU00000930514</t>
  </si>
  <si>
    <t>1Z6982X16803720179</t>
  </si>
  <si>
    <t>QR263312</t>
  </si>
  <si>
    <t>ICBU00000924136</t>
  </si>
  <si>
    <t>1ZHV25256704140915</t>
  </si>
  <si>
    <t>10003779585</t>
  </si>
  <si>
    <t>ICBU00000930504</t>
  </si>
  <si>
    <t>1ZF4K3596831382079</t>
  </si>
  <si>
    <t>中欧卡车专线</t>
  </si>
  <si>
    <t>FBA15LCLYS42</t>
  </si>
  <si>
    <t>ICBU00000929397</t>
  </si>
  <si>
    <t>15502583404099</t>
  </si>
  <si>
    <t>FBA15LCHDZ5H</t>
  </si>
  <si>
    <t>ICBU00000929720</t>
  </si>
  <si>
    <t>1Z6982X16824509305</t>
  </si>
  <si>
    <t>FBA15LCHJ015</t>
  </si>
  <si>
    <t>ICBU00000929719</t>
  </si>
  <si>
    <t>1Z6982X16813176614</t>
  </si>
  <si>
    <t>FBA196P609NY</t>
  </si>
  <si>
    <t>ICBU00000929408</t>
  </si>
  <si>
    <t>NW26-0130L01</t>
  </si>
  <si>
    <t>ICBU00000929781</t>
  </si>
  <si>
    <t>1ZC222K50425665341</t>
  </si>
  <si>
    <t>55BXW9ZS88</t>
  </si>
  <si>
    <t>ICBU00000930676</t>
  </si>
  <si>
    <t>1Z1X94R50498200366</t>
  </si>
  <si>
    <t>韩国UPS美线PT5000包税</t>
  </si>
  <si>
    <t>RC261301</t>
  </si>
  <si>
    <t>ICBU00000930003</t>
  </si>
  <si>
    <t>888375074800</t>
  </si>
  <si>
    <t>QR33337</t>
  </si>
  <si>
    <t>ICBU00000930383</t>
  </si>
  <si>
    <t>888363150310</t>
  </si>
  <si>
    <t>FBA1971S819C</t>
  </si>
  <si>
    <t>ICBU00000929526</t>
  </si>
  <si>
    <t>YM-6377</t>
  </si>
  <si>
    <t>ICBU00000930008</t>
  </si>
  <si>
    <t>1ZG2C1210333115498</t>
  </si>
  <si>
    <t>290560138001027876</t>
  </si>
  <si>
    <t>ICBU00000925597</t>
  </si>
  <si>
    <t>8865981007243</t>
  </si>
  <si>
    <t>YA260130-28307</t>
  </si>
  <si>
    <t>ICBU00000930133</t>
  </si>
  <si>
    <t>1Z0E793D6732278287</t>
  </si>
  <si>
    <t>WYY-0130</t>
  </si>
  <si>
    <t>ICBU00000929797</t>
  </si>
  <si>
    <t>1ZHF34022024038999</t>
  </si>
  <si>
    <t>薛宁宁</t>
  </si>
  <si>
    <t>PUGJ0130-1DE</t>
  </si>
  <si>
    <t>ICBU00000929080</t>
  </si>
  <si>
    <t>1Z78Y3540403255565</t>
  </si>
  <si>
    <t>10003779573</t>
  </si>
  <si>
    <t>ICBU00000930335</t>
  </si>
  <si>
    <t>1Z97X0196832107122</t>
  </si>
  <si>
    <t>10003779561</t>
  </si>
  <si>
    <t>ICBU00000930332</t>
  </si>
  <si>
    <t>15504530299454</t>
  </si>
  <si>
    <t>CH0130-A456</t>
  </si>
  <si>
    <t>ICBU00000930302</t>
  </si>
  <si>
    <t>15504530411431</t>
  </si>
  <si>
    <t>PT-130-XH</t>
  </si>
  <si>
    <t>ICBU00000929991</t>
  </si>
  <si>
    <t>1Z0R6D926816438662</t>
  </si>
  <si>
    <t>YR261302</t>
  </si>
  <si>
    <t>ICBU00000930329</t>
  </si>
  <si>
    <t>1ZB600R56712407760</t>
  </si>
  <si>
    <t>UPS-通用渠道6000</t>
  </si>
  <si>
    <t>DTFS226</t>
  </si>
  <si>
    <t>ICBU00000926624</t>
  </si>
  <si>
    <t>1Z33W2606796250906</t>
  </si>
  <si>
    <t>MKB-31-03</t>
  </si>
  <si>
    <t>ICBU00000927815</t>
  </si>
  <si>
    <t>1ZA06B016807340196</t>
  </si>
  <si>
    <t>5D-PSQ-025-1</t>
  </si>
  <si>
    <t>ICBU00000929741</t>
  </si>
  <si>
    <t>1Z33W2600493603158</t>
  </si>
  <si>
    <t>WYC26-017</t>
  </si>
  <si>
    <t>ICBU00000929559</t>
  </si>
  <si>
    <t>1ZG3333D6735807588</t>
  </si>
  <si>
    <t>王记伟</t>
  </si>
  <si>
    <t>ZJTX2025801</t>
  </si>
  <si>
    <t>ICBU00000927428</t>
  </si>
  <si>
    <t>1Z0E465J0419158223</t>
  </si>
  <si>
    <t>LSH26-013</t>
  </si>
  <si>
    <t>ICBU00000929580</t>
  </si>
  <si>
    <t>398301700803</t>
  </si>
  <si>
    <t>DKFS-130KD</t>
  </si>
  <si>
    <t>ICBU00000929595</t>
  </si>
  <si>
    <t>1Z0E465J0421417911</t>
  </si>
  <si>
    <t>JT0130-1</t>
  </si>
  <si>
    <t>ICBU00000929961</t>
  </si>
  <si>
    <t>MY4747</t>
  </si>
  <si>
    <t>2GGT34</t>
  </si>
  <si>
    <t>ICBU00000929838</t>
  </si>
  <si>
    <t>888385394352</t>
  </si>
  <si>
    <t>FBA013HB543X-13</t>
  </si>
  <si>
    <t>ICBU00000929738</t>
  </si>
  <si>
    <t>Y11008886F</t>
  </si>
  <si>
    <t>ICBU00000929394</t>
  </si>
  <si>
    <t>398289604867</t>
  </si>
  <si>
    <t>HY52129014</t>
  </si>
  <si>
    <t>ICBU00000927862</t>
  </si>
  <si>
    <t>15504530165473</t>
  </si>
  <si>
    <t>FBCC009H354489X-1</t>
  </si>
  <si>
    <t>ICBU00000927385</t>
  </si>
  <si>
    <t>1ZG2C1210300805938</t>
  </si>
  <si>
    <t>SSTG130-58</t>
  </si>
  <si>
    <t>ICBU00000929690</t>
  </si>
  <si>
    <t>1Z0R6D926821191516</t>
  </si>
  <si>
    <t>伍玲红</t>
  </si>
  <si>
    <t>FBA196R8B8VZ</t>
  </si>
  <si>
    <t>ICBU00000929287</t>
  </si>
  <si>
    <t>加拿大定时达卡派</t>
  </si>
  <si>
    <t>FBA196R84NVS</t>
  </si>
  <si>
    <t>ICBU00000929286</t>
  </si>
  <si>
    <t>26EYEJ052</t>
  </si>
  <si>
    <t>ICBU00000923196</t>
  </si>
  <si>
    <t>1Z6982X16800114035</t>
  </si>
  <si>
    <t>FBA196HB8R81</t>
  </si>
  <si>
    <t>ICBU00000929252</t>
  </si>
  <si>
    <t>1Z35866A0420869222</t>
  </si>
  <si>
    <t>SZOK</t>
  </si>
  <si>
    <t>FBA196H90N6H</t>
  </si>
  <si>
    <t>ICBU00000929253</t>
  </si>
  <si>
    <t>1Z35866A0416741617</t>
  </si>
  <si>
    <t>FBA196VLBT51</t>
  </si>
  <si>
    <t>ICBU00000929304</t>
  </si>
  <si>
    <t>FBA196R55174</t>
  </si>
  <si>
    <t>ICBU00000929283</t>
  </si>
  <si>
    <t>FBA196R5NFMH</t>
  </si>
  <si>
    <t>ICBU00000929285</t>
  </si>
  <si>
    <t>YG-8057</t>
  </si>
  <si>
    <t>ICBU00000927079</t>
  </si>
  <si>
    <t>1Z4W749A2090702671</t>
  </si>
  <si>
    <t>加拿大海派-YP</t>
  </si>
  <si>
    <t>QELS26130-1</t>
  </si>
  <si>
    <t>ICBU00000926752</t>
  </si>
  <si>
    <t>888366725325</t>
  </si>
  <si>
    <t>QELS26130-THAILAND</t>
  </si>
  <si>
    <t>ICBU00000926762</t>
  </si>
  <si>
    <t>SF5124717738856</t>
  </si>
  <si>
    <t>KUYY13125</t>
  </si>
  <si>
    <t>ICBU00000929642</t>
  </si>
  <si>
    <t>1Z0R6D926819652237</t>
  </si>
  <si>
    <t>DP2601170445130650601</t>
  </si>
  <si>
    <t>ICBU00000929326</t>
  </si>
  <si>
    <t>7555652274</t>
  </si>
  <si>
    <t>20260130A</t>
  </si>
  <si>
    <t>ICBU00000929636</t>
  </si>
  <si>
    <t>888388115929</t>
  </si>
  <si>
    <t>许会彦</t>
  </si>
  <si>
    <t>XR-1-30-1</t>
  </si>
  <si>
    <t>ICBU00000929789</t>
  </si>
  <si>
    <t>888362769660</t>
  </si>
  <si>
    <t>魏心华</t>
  </si>
  <si>
    <t>TX260130-WJ12</t>
  </si>
  <si>
    <t>ICBU00000929610</t>
  </si>
  <si>
    <t>1Z97X0196838993137</t>
  </si>
  <si>
    <t>NS0129</t>
  </si>
  <si>
    <t>ICBU00000929740</t>
  </si>
  <si>
    <t>888362813903</t>
  </si>
  <si>
    <t>PI2025332-1</t>
  </si>
  <si>
    <t>ICBU00000929650</t>
  </si>
  <si>
    <t>1Z0E793D0429701933</t>
  </si>
  <si>
    <t>TX260130-WJ13</t>
  </si>
  <si>
    <t>ICBU00000929614</t>
  </si>
  <si>
    <t>1ZF4K3596811027044</t>
  </si>
  <si>
    <t>TX260130-LY10</t>
  </si>
  <si>
    <t>ICBU00000929620</t>
  </si>
  <si>
    <t>CR431459509DE</t>
  </si>
  <si>
    <t>WJH01301</t>
  </si>
  <si>
    <t>ICBU00000929628</t>
  </si>
  <si>
    <t>1ZC222K50401496962</t>
  </si>
  <si>
    <t>HC26130-3</t>
  </si>
  <si>
    <t>ICBU00000929530</t>
  </si>
  <si>
    <t>1Z33W2606792107659</t>
  </si>
  <si>
    <t>DS260130-90015</t>
  </si>
  <si>
    <t>ICBU00000929193</t>
  </si>
  <si>
    <t>1ZG3333D0423988023</t>
  </si>
  <si>
    <t>QC26013001</t>
  </si>
  <si>
    <t>ICBU00000929533</t>
  </si>
  <si>
    <t>1Z80F20X0417655409</t>
  </si>
  <si>
    <t>6333227FW</t>
  </si>
  <si>
    <t>ICBU00000929170</t>
  </si>
  <si>
    <t>SKP4534281006</t>
  </si>
  <si>
    <t>KS00557889</t>
  </si>
  <si>
    <t>ICBU00000929165</t>
  </si>
  <si>
    <t>SKP4534281004</t>
  </si>
  <si>
    <t>5K92B7D44</t>
  </si>
  <si>
    <t>ICBU00000929185</t>
  </si>
  <si>
    <t>V0PZ10089915</t>
  </si>
  <si>
    <t>10003779513</t>
  </si>
  <si>
    <t>ICBU00000926218</t>
  </si>
  <si>
    <t>AMQ6872449</t>
  </si>
  <si>
    <t>YQ2612302</t>
  </si>
  <si>
    <t>ICBU00000929331</t>
  </si>
  <si>
    <t>1Z33W2600495084448</t>
  </si>
  <si>
    <t>770333J746</t>
  </si>
  <si>
    <t>ICBU00000929402</t>
  </si>
  <si>
    <t>1ZB8C0932002110503</t>
  </si>
  <si>
    <t>10003779537</t>
  </si>
  <si>
    <t>ICBU00000929335</t>
  </si>
  <si>
    <t>888362726587</t>
  </si>
  <si>
    <t>10003779549</t>
  </si>
  <si>
    <t>ICBU00000929337</t>
  </si>
  <si>
    <t>1ZF4K3596836231786</t>
  </si>
  <si>
    <t>SBLJ1303010</t>
  </si>
  <si>
    <t>ICBU00000929269</t>
  </si>
  <si>
    <t>888362576715</t>
  </si>
  <si>
    <t>CQH129-08</t>
  </si>
  <si>
    <t>ICBU00000927917</t>
  </si>
  <si>
    <t>1ZHF38642010250652</t>
  </si>
  <si>
    <t>李杰</t>
  </si>
  <si>
    <t>COHTY47</t>
  </si>
  <si>
    <t>ICBU00000928999</t>
  </si>
  <si>
    <t>1Z33W2600494525713</t>
  </si>
  <si>
    <t>FS-13006</t>
  </si>
  <si>
    <t>ICBU00000928941</t>
  </si>
  <si>
    <t>888364793885</t>
  </si>
  <si>
    <t>LCZXX013001</t>
  </si>
  <si>
    <t>ICBU00000928686</t>
  </si>
  <si>
    <t>398310882086</t>
  </si>
  <si>
    <t>KSH47474</t>
  </si>
  <si>
    <t>ICBU00000929115</t>
  </si>
  <si>
    <t>888337886632</t>
  </si>
  <si>
    <t>DLGJ-专线</t>
  </si>
  <si>
    <t>LSJ21554</t>
  </si>
  <si>
    <t>ICBU00000929111</t>
  </si>
  <si>
    <t>1ZB875D90414982329</t>
  </si>
  <si>
    <t>韩国UPS美波香水价包税5000</t>
  </si>
  <si>
    <t>KJ-0130</t>
  </si>
  <si>
    <t>ICBU00000929074</t>
  </si>
  <si>
    <t>1Z0E465J0420222945</t>
  </si>
  <si>
    <t>FBA197064DQZ</t>
  </si>
  <si>
    <t>ICBU00000927920</t>
  </si>
  <si>
    <t>胡苇</t>
  </si>
  <si>
    <t>ERICK26130-1</t>
  </si>
  <si>
    <t>ICBU00000929110</t>
  </si>
  <si>
    <t>398287016964</t>
  </si>
  <si>
    <t>55411TFS09</t>
  </si>
  <si>
    <t>ICBU00000928983</t>
  </si>
  <si>
    <t>1Z6982X16804752240</t>
  </si>
  <si>
    <t>1133778PX</t>
  </si>
  <si>
    <t>ICBU00000929056</t>
  </si>
  <si>
    <t>1Z33W2606793024808</t>
  </si>
  <si>
    <t>YG-0027</t>
  </si>
  <si>
    <t>ICBU00000925702</t>
  </si>
  <si>
    <t>1Z4W260E0427760518</t>
  </si>
  <si>
    <t>ALI25ALO0369-1</t>
  </si>
  <si>
    <t>ICBU00000928584</t>
  </si>
  <si>
    <t>1ZB600R50433442710</t>
  </si>
  <si>
    <t>TW-26-01-28</t>
  </si>
  <si>
    <t>ICBU00000926281</t>
  </si>
  <si>
    <t>1Z0E465J0433577637</t>
  </si>
  <si>
    <t>BYX-8588</t>
  </si>
  <si>
    <t>ICBU00000928795</t>
  </si>
  <si>
    <t>MKP4534282367</t>
  </si>
  <si>
    <t>FBA1971HKL0R</t>
  </si>
  <si>
    <t>ICBU00000927644</t>
  </si>
  <si>
    <t>张涛-深圳</t>
  </si>
  <si>
    <t>9478G5</t>
  </si>
  <si>
    <t>ICBU00000928620</t>
  </si>
  <si>
    <t>1Z0R6D926839820393</t>
  </si>
  <si>
    <t>YDZN130-G1</t>
  </si>
  <si>
    <t>ICBU00000928690</t>
  </si>
  <si>
    <t>1ZF4K3596800581984</t>
  </si>
  <si>
    <t>DS26012902</t>
  </si>
  <si>
    <t>ICBU00000927745</t>
  </si>
  <si>
    <t>SKP24000759807</t>
  </si>
  <si>
    <t>15DK250129-B-8</t>
  </si>
  <si>
    <t>ICBU00000928559</t>
  </si>
  <si>
    <t>厄瓜多尔海运</t>
  </si>
  <si>
    <t>海运到港</t>
  </si>
  <si>
    <t>8FGG99</t>
  </si>
  <si>
    <t>ICBU00000928294</t>
  </si>
  <si>
    <t>1Z33W2600492813629</t>
  </si>
  <si>
    <t>WANG9329</t>
  </si>
  <si>
    <t>ICBU00000928761</t>
  </si>
  <si>
    <t>1Z0E793D6711295566</t>
  </si>
  <si>
    <t>XHX-0130-01</t>
  </si>
  <si>
    <t>ICBU00000928801</t>
  </si>
  <si>
    <t>1Z33W2606690637172</t>
  </si>
  <si>
    <t>XHX-0130-02</t>
  </si>
  <si>
    <t>ICBU00000928798</t>
  </si>
  <si>
    <t>1Z33W2606699724221</t>
  </si>
  <si>
    <t>YQJCK0130-US3</t>
  </si>
  <si>
    <t>ICBU00000928724</t>
  </si>
  <si>
    <t>1Z70W0420435087758</t>
  </si>
  <si>
    <t>LK-5502</t>
  </si>
  <si>
    <t>ICBU00000928723</t>
  </si>
  <si>
    <t>1ZHF34022007638720</t>
  </si>
  <si>
    <t>IWN4445</t>
  </si>
  <si>
    <t>ICBU00000928013</t>
  </si>
  <si>
    <t>398288877964</t>
  </si>
  <si>
    <t>LEONELRAMIREZ-2</t>
  </si>
  <si>
    <t>ICBU00000926284</t>
  </si>
  <si>
    <t>1Z693V0R0406955372</t>
  </si>
  <si>
    <t>AMIR-1</t>
  </si>
  <si>
    <t>ICBU00000926269</t>
  </si>
  <si>
    <t>1Z78Y3540438334388</t>
  </si>
  <si>
    <t>ZY-WR20260120</t>
  </si>
  <si>
    <t>ICBU00000928568</t>
  </si>
  <si>
    <t>1Z0R6D926816511493</t>
  </si>
  <si>
    <t>高猛</t>
  </si>
  <si>
    <t>XR260130-1SK1</t>
  </si>
  <si>
    <t>ICBU00000928558</t>
  </si>
  <si>
    <t>1Z4W260E0414081491</t>
  </si>
  <si>
    <t>DHS-06</t>
  </si>
  <si>
    <t>ICBU00000928616</t>
  </si>
  <si>
    <t>1Z33W2600492122563</t>
  </si>
  <si>
    <t>兰卓波</t>
  </si>
  <si>
    <t>ZFZXX012901</t>
  </si>
  <si>
    <t>ICBU00000926900</t>
  </si>
  <si>
    <t>888331991901</t>
  </si>
  <si>
    <t>义乌联邦IE美国直发双清包税/5000</t>
  </si>
  <si>
    <t>NANCY0129</t>
  </si>
  <si>
    <t>ICBU00000927399</t>
  </si>
  <si>
    <t>1Z0R6D926835655507</t>
  </si>
  <si>
    <t>CY129US-84043</t>
  </si>
  <si>
    <t>ICBU00000928114</t>
  </si>
  <si>
    <t>398249671920</t>
  </si>
  <si>
    <t>JRHT01291639</t>
  </si>
  <si>
    <t>ICBU00000927811</t>
  </si>
  <si>
    <t>1Z4W260E0437359532</t>
  </si>
  <si>
    <t>OK-上海UPS-S价红单</t>
  </si>
  <si>
    <t>AP0129-5</t>
  </si>
  <si>
    <t>ICBU00000928263</t>
  </si>
  <si>
    <t>772278220</t>
  </si>
  <si>
    <t>KBRY51212</t>
  </si>
  <si>
    <t>ICBU00000927620</t>
  </si>
  <si>
    <t>1Z0R6D896801828300</t>
  </si>
  <si>
    <t>CY129US-94513</t>
  </si>
  <si>
    <t>ICBU00000928097</t>
  </si>
  <si>
    <t>1ZX30Y730498499162</t>
  </si>
  <si>
    <t>CY2601292</t>
  </si>
  <si>
    <t>ICBU00000927696</t>
  </si>
  <si>
    <t>2191994663</t>
  </si>
  <si>
    <t>CY129CA-1</t>
  </si>
  <si>
    <t>ICBU00000928101</t>
  </si>
  <si>
    <t>SF5120519267304</t>
  </si>
  <si>
    <t>JPS20260129002</t>
  </si>
  <si>
    <t>ICBU00000928113</t>
  </si>
  <si>
    <t>1Z8V13470422019579</t>
  </si>
  <si>
    <t>JPS20260129001</t>
  </si>
  <si>
    <t>ICBU00000928109</t>
  </si>
  <si>
    <t>1ZJ4493X0424019981</t>
  </si>
  <si>
    <t>CLT2-FBA1971YQ444</t>
  </si>
  <si>
    <t>ICBU00000928252</t>
  </si>
  <si>
    <t>1Z36859A0433707423</t>
  </si>
  <si>
    <t>PBI3-FBA1971X7X64</t>
  </si>
  <si>
    <t>ICBU00000928227</t>
  </si>
  <si>
    <t>1Z36859A0423059787</t>
  </si>
  <si>
    <t>FWA4-FBA1971X3B5K</t>
  </si>
  <si>
    <t>ICBU00000928248</t>
  </si>
  <si>
    <t>1Z36859A0420384001</t>
  </si>
  <si>
    <t>RMN3-FBA1971X72VB</t>
  </si>
  <si>
    <t>ICBU00000928229</t>
  </si>
  <si>
    <t>1Z36859A0421453998</t>
  </si>
  <si>
    <t>LGB8-FBA1971ZJKN0</t>
  </si>
  <si>
    <t>ICBU00000928250</t>
  </si>
  <si>
    <t>1Z36859A0420733811</t>
  </si>
  <si>
    <t>287523787501028655</t>
  </si>
  <si>
    <t>ICBU00000928289</t>
  </si>
  <si>
    <t>AMQ6871277</t>
  </si>
  <si>
    <t>IAH3-FBA197225KSG</t>
  </si>
  <si>
    <t>ICBU00000928256</t>
  </si>
  <si>
    <t>1Z36859A0434428830</t>
  </si>
  <si>
    <t>FBA1971N61BV</t>
  </si>
  <si>
    <t>ICBU00000927531</t>
  </si>
  <si>
    <t>586H69Q</t>
  </si>
  <si>
    <t>ICBU00000928494</t>
  </si>
  <si>
    <t>1ZJ443G10436160229</t>
  </si>
  <si>
    <t>FGHF2L</t>
  </si>
  <si>
    <t>ICBU00000927366</t>
  </si>
  <si>
    <t>888336657163</t>
  </si>
  <si>
    <t>RX19290</t>
  </si>
  <si>
    <t>ICBU00000928216</t>
  </si>
  <si>
    <t>1Z0E793D6733760299</t>
  </si>
  <si>
    <t>RX19325</t>
  </si>
  <si>
    <t>ICBU00000928213</t>
  </si>
  <si>
    <t>1ZC222K56726336774</t>
  </si>
  <si>
    <t>RX19266</t>
  </si>
  <si>
    <t>ICBU00000928217</t>
  </si>
  <si>
    <t>1Z0E465J0431221845</t>
  </si>
  <si>
    <t>RX19301</t>
  </si>
  <si>
    <t>ICBU00000928214</t>
  </si>
  <si>
    <t>1Z0E465J0434376834</t>
  </si>
  <si>
    <t>RX19353</t>
  </si>
  <si>
    <t>ICBU00000928210</t>
  </si>
  <si>
    <t>1Z0E465J0435716812</t>
  </si>
  <si>
    <t>RX19329</t>
  </si>
  <si>
    <t>ICBU00000928212</t>
  </si>
  <si>
    <t>1Z0E465J0439077130</t>
  </si>
  <si>
    <t>RXPH260129A</t>
  </si>
  <si>
    <t>ICBU00000928219</t>
  </si>
  <si>
    <t>1Z0E793D0422782672</t>
  </si>
  <si>
    <t>RX19374</t>
  </si>
  <si>
    <t>ICBU00000928209</t>
  </si>
  <si>
    <t>1Z0E465J0426116979</t>
  </si>
  <si>
    <t>RXPH260129B</t>
  </si>
  <si>
    <t>ICBU00000928220</t>
  </si>
  <si>
    <t>1Z0E793D0431993856</t>
  </si>
  <si>
    <t>RX19294</t>
  </si>
  <si>
    <t>ICBU00000928215</t>
  </si>
  <si>
    <t>1Z0E465J0435542161</t>
  </si>
  <si>
    <t>RX19352</t>
  </si>
  <si>
    <t>ICBU00000928211</t>
  </si>
  <si>
    <t>1Z0E465J0424117016</t>
  </si>
  <si>
    <t>RX19249</t>
  </si>
  <si>
    <t>ICBU00000928218</t>
  </si>
  <si>
    <t>1Z0E465J0438377157</t>
  </si>
  <si>
    <t>FH-0127</t>
  </si>
  <si>
    <t>ICBU00000924703</t>
  </si>
  <si>
    <t>500745696706</t>
  </si>
  <si>
    <t>王伟</t>
  </si>
  <si>
    <t>FG1G32SL</t>
  </si>
  <si>
    <t>ICBU00000927688</t>
  </si>
  <si>
    <t>1Z6982X16831283321</t>
  </si>
  <si>
    <t>欧洲海运UPS专线-XC</t>
  </si>
  <si>
    <t>YY26129-11</t>
  </si>
  <si>
    <t>ICBU00000928103</t>
  </si>
  <si>
    <t>772272513</t>
  </si>
  <si>
    <t>52026011320</t>
  </si>
  <si>
    <t>ICBU00000928036</t>
  </si>
  <si>
    <t>4337210684</t>
  </si>
  <si>
    <t>152026012901</t>
  </si>
  <si>
    <t>ICBU00000927258</t>
  </si>
  <si>
    <t>5408210566</t>
  </si>
  <si>
    <t>WLXP0128-3GB</t>
  </si>
  <si>
    <t>ICBU00000925885</t>
  </si>
  <si>
    <t>888332779029</t>
  </si>
  <si>
    <t>QR33337-5</t>
  </si>
  <si>
    <t>ICBU00000928403</t>
  </si>
  <si>
    <t>QR33337-2</t>
  </si>
  <si>
    <t>ICBU00000928400</t>
  </si>
  <si>
    <t>QR33337-4</t>
  </si>
  <si>
    <t>ICBU00000928402</t>
  </si>
  <si>
    <t>78GGF5</t>
  </si>
  <si>
    <t>ICBU00000928228</t>
  </si>
  <si>
    <t>888329387258</t>
  </si>
  <si>
    <t>QR33337-3</t>
  </si>
  <si>
    <t>ICBU00000928401</t>
  </si>
  <si>
    <t>QR33337-6</t>
  </si>
  <si>
    <t>ICBU00000928404</t>
  </si>
  <si>
    <t>LMM25-210</t>
  </si>
  <si>
    <t>ICBU00000927944</t>
  </si>
  <si>
    <t>398249581089</t>
  </si>
  <si>
    <t>ZM260129-2GB</t>
  </si>
  <si>
    <t>ICBU00000928066</t>
  </si>
  <si>
    <t>15504530319570</t>
  </si>
  <si>
    <t>英国空派-普货-快线-含税-KY</t>
  </si>
  <si>
    <t>鞠敬伟</t>
  </si>
  <si>
    <t>QR33337-1</t>
  </si>
  <si>
    <t>ICBU00000928399</t>
  </si>
  <si>
    <t>TM260129-4AU2KP</t>
  </si>
  <si>
    <t>ICBU00000927239</t>
  </si>
  <si>
    <t>TPL000134596</t>
  </si>
  <si>
    <t>ZAMY01291606</t>
  </si>
  <si>
    <t>ICBU00000927697</t>
  </si>
  <si>
    <t>1Z33W2600497798647</t>
  </si>
  <si>
    <t>TM260129-3DE2KP</t>
  </si>
  <si>
    <t>ICBU00000927312</t>
  </si>
  <si>
    <t>1ZA06B016812299517</t>
  </si>
  <si>
    <t>TM260129-7BE6-1</t>
  </si>
  <si>
    <t>ICBU00000927443</t>
  </si>
  <si>
    <t>1ZG3325W0420592770</t>
  </si>
  <si>
    <t>TM260129-1BE5</t>
  </si>
  <si>
    <t>ICBU00000927427</t>
  </si>
  <si>
    <t>1Z0E793D0417736151</t>
  </si>
  <si>
    <t>TM260129-7BE6-2</t>
  </si>
  <si>
    <t>ICBU00000927444</t>
  </si>
  <si>
    <t>1ZG3325W0435693722</t>
  </si>
  <si>
    <t>MMLSA0129-1</t>
  </si>
  <si>
    <t>ICBU00000927738</t>
  </si>
  <si>
    <t>1ZC222K56736906102</t>
  </si>
  <si>
    <t>JM0129-ESMERALDA01</t>
  </si>
  <si>
    <t>ICBU00000927837</t>
  </si>
  <si>
    <t>398249684069</t>
  </si>
  <si>
    <t>TM260129-7FR3KP</t>
  </si>
  <si>
    <t>ICBU00000927404</t>
  </si>
  <si>
    <t>1ZA06B016817933947</t>
  </si>
  <si>
    <t>TM260129-2FR7</t>
  </si>
  <si>
    <t>ICBU00000927466</t>
  </si>
  <si>
    <t>888332269550</t>
  </si>
  <si>
    <t>TM260129-1BE8</t>
  </si>
  <si>
    <t>ICBU00000927829</t>
  </si>
  <si>
    <t>888330246502</t>
  </si>
  <si>
    <t>TM260129-1FR4</t>
  </si>
  <si>
    <t>ICBU00000927412</t>
  </si>
  <si>
    <t>398288012288</t>
  </si>
  <si>
    <t>SJFHI-BE</t>
  </si>
  <si>
    <t>ICBU00000928260</t>
  </si>
  <si>
    <t>1Z187R936893187173</t>
  </si>
  <si>
    <t>欧洲空派-DP</t>
  </si>
  <si>
    <t>RUWLOY-BE</t>
  </si>
  <si>
    <t>ICBU00000928286</t>
  </si>
  <si>
    <t>1ZF4K3596821360405</t>
  </si>
  <si>
    <t>FBA1971SGQL5</t>
  </si>
  <si>
    <t>ICBU00000927937</t>
  </si>
  <si>
    <t>HL26129-1</t>
  </si>
  <si>
    <t>ICBU00000926889</t>
  </si>
  <si>
    <t>4675559022</t>
  </si>
  <si>
    <t>GLZM-3324</t>
  </si>
  <si>
    <t>ICBU00000927714</t>
  </si>
  <si>
    <t>1Z0R6D926804719809</t>
  </si>
  <si>
    <t>GG26129-DENMARK</t>
  </si>
  <si>
    <t>ICBU00000928174</t>
  </si>
  <si>
    <t>1Z6982X16821617533</t>
  </si>
  <si>
    <t>NL25663312</t>
  </si>
  <si>
    <t>ICBU00000928075</t>
  </si>
  <si>
    <t>1Z6982X16801251313</t>
  </si>
  <si>
    <t>MINA260100422</t>
  </si>
  <si>
    <t>ICBU00000927234</t>
  </si>
  <si>
    <t>888332362640</t>
  </si>
  <si>
    <t>FBA15LDCFFF6</t>
  </si>
  <si>
    <t>ICBU00000927361</t>
  </si>
  <si>
    <t>1ZK351X06820789086</t>
  </si>
  <si>
    <t>12025121586</t>
  </si>
  <si>
    <t>ICBU00000927793</t>
  </si>
  <si>
    <t>1Z33W2600496912210</t>
  </si>
  <si>
    <t>66633DE122</t>
  </si>
  <si>
    <t>ICBU00000928139</t>
  </si>
  <si>
    <t>1ZG3325W0407367431</t>
  </si>
  <si>
    <t>FY0129-1</t>
  </si>
  <si>
    <t>ICBU00000928099</t>
  </si>
  <si>
    <t>1Z4W260E0403429369</t>
  </si>
  <si>
    <t>JB-01-29-3DK2</t>
  </si>
  <si>
    <t>ICBU00000927979</t>
  </si>
  <si>
    <t>1Z4W260E0422320681</t>
  </si>
  <si>
    <t>王雪</t>
  </si>
  <si>
    <t>JB-01-29-3DK1</t>
  </si>
  <si>
    <t>ICBU00000927977</t>
  </si>
  <si>
    <t>1Z4W260E0409262206</t>
  </si>
  <si>
    <t>JB-01-29-1DK1</t>
  </si>
  <si>
    <t>ICBU00000927982</t>
  </si>
  <si>
    <t>1Z4W260E0405922125</t>
  </si>
  <si>
    <t>JT260129</t>
  </si>
  <si>
    <t>ICBU00000928003</t>
  </si>
  <si>
    <t>TPL000134555</t>
  </si>
  <si>
    <t>徐曼莉</t>
  </si>
  <si>
    <t>HL26129-TURKEY</t>
  </si>
  <si>
    <t>ICBU00000927093</t>
  </si>
  <si>
    <t>1Z0E465J0422901681</t>
  </si>
  <si>
    <t>QY129-1</t>
  </si>
  <si>
    <t>ICBU00000927753</t>
  </si>
  <si>
    <t>1Z33W2600499560229</t>
  </si>
  <si>
    <t>SP260121326-5-DTM1-39</t>
  </si>
  <si>
    <t>ICBU00000928334</t>
  </si>
  <si>
    <t>SP260127101-3-WRO5-24</t>
  </si>
  <si>
    <t>ICBU00000928362</t>
  </si>
  <si>
    <t>1ZA06B016824255489</t>
  </si>
  <si>
    <t>SP260120144-2-DTM2-7</t>
  </si>
  <si>
    <t>ICBU00000928319</t>
  </si>
  <si>
    <t>SP260120003-3-DTM1-24</t>
  </si>
  <si>
    <t>ICBU00000928299</t>
  </si>
  <si>
    <t>FBA195QY672B</t>
  </si>
  <si>
    <t>ICBU00000927787</t>
  </si>
  <si>
    <t>加拿大FBA海派A价-YP</t>
  </si>
  <si>
    <t>2026C0NY002</t>
  </si>
  <si>
    <t>ICBU00000928134</t>
  </si>
  <si>
    <t>888334674060</t>
  </si>
  <si>
    <t>D2113US</t>
  </si>
  <si>
    <t>ICBU00000927666</t>
  </si>
  <si>
    <t>1ZEC67010411867551</t>
  </si>
  <si>
    <t>YC20628330</t>
  </si>
  <si>
    <t>ICBU00000926922</t>
  </si>
  <si>
    <t>1ZHF34022019551676</t>
  </si>
  <si>
    <t>YP26002BHW</t>
  </si>
  <si>
    <t>ICBU00000928015</t>
  </si>
  <si>
    <t>398251245597</t>
  </si>
  <si>
    <t>YHZZ260129-OM1</t>
  </si>
  <si>
    <t>ICBU00000926832</t>
  </si>
  <si>
    <t>1ZHR15110419951735</t>
  </si>
  <si>
    <t>CC260129-1KR1</t>
  </si>
  <si>
    <t>ICBU00000927715</t>
  </si>
  <si>
    <t>1Z0E793D0421449203</t>
  </si>
  <si>
    <t>LLHH1751</t>
  </si>
  <si>
    <t>ICBU00000927961</t>
  </si>
  <si>
    <t>888331480885</t>
  </si>
  <si>
    <t>633645JP</t>
  </si>
  <si>
    <t>ICBU00000925562</t>
  </si>
  <si>
    <t>1Z33W2600495373251</t>
  </si>
  <si>
    <t>ZZ22566298</t>
  </si>
  <si>
    <t>ICBU00000928423</t>
  </si>
  <si>
    <t>398249577204</t>
  </si>
  <si>
    <t>5533MX233</t>
  </si>
  <si>
    <t>ICBU00000928436</t>
  </si>
  <si>
    <t>1Z33W2606791148152</t>
  </si>
  <si>
    <t>KI255222</t>
  </si>
  <si>
    <t>ICBU00000928192</t>
  </si>
  <si>
    <t>1Z0R6D926823246294</t>
  </si>
  <si>
    <t>7F0KTYE</t>
  </si>
  <si>
    <t>ICBU00000908314</t>
  </si>
  <si>
    <t>888330051425</t>
  </si>
  <si>
    <t>SZBC260129-NL</t>
  </si>
  <si>
    <t>ICBU00000928051</t>
  </si>
  <si>
    <t>1Z6982X16837828660</t>
  </si>
  <si>
    <t>FBA00500244Y-1</t>
  </si>
  <si>
    <t>ICBU00000927477</t>
  </si>
  <si>
    <t>398249844597</t>
  </si>
  <si>
    <t>SP260120138-4-DTM1-29</t>
  </si>
  <si>
    <t>ICBU00000927675</t>
  </si>
  <si>
    <t>260129GT-ER1</t>
  </si>
  <si>
    <t>ICBU00000927875</t>
  </si>
  <si>
    <t>398251227326</t>
  </si>
  <si>
    <t>XMW-TR-129-1</t>
  </si>
  <si>
    <t>ICBU00000927164</t>
  </si>
  <si>
    <t>1Z4W260E0415816712</t>
  </si>
  <si>
    <t>卿松毅</t>
  </si>
  <si>
    <t>260129YK-XU2</t>
  </si>
  <si>
    <t>ICBU00000926721</t>
  </si>
  <si>
    <t>888365817600</t>
  </si>
  <si>
    <t>XX261229011</t>
  </si>
  <si>
    <t>ICBU00000927757</t>
  </si>
  <si>
    <t>888336765094</t>
  </si>
  <si>
    <t>CC260129-1NL3</t>
  </si>
  <si>
    <t>ICBU00000928225</t>
  </si>
  <si>
    <t>1Z4W260E0438820281</t>
  </si>
  <si>
    <t>RSC2903</t>
  </si>
  <si>
    <t>ICBU00000928281</t>
  </si>
  <si>
    <t>1Z0E465J0421142020</t>
  </si>
  <si>
    <t>RSC2901</t>
  </si>
  <si>
    <t>ICBU00000928235</t>
  </si>
  <si>
    <t>1Z0E465J0437702109</t>
  </si>
  <si>
    <t>RSC2902</t>
  </si>
  <si>
    <t>ICBU00000928255</t>
  </si>
  <si>
    <t>1Z0E465J0425096994</t>
  </si>
  <si>
    <t>21900636AU</t>
  </si>
  <si>
    <t>ICBU00000927231</t>
  </si>
  <si>
    <t>500745695564</t>
  </si>
  <si>
    <t>KLSW0129-2CA</t>
  </si>
  <si>
    <t>ICBU00000928287</t>
  </si>
  <si>
    <t>1ZHF05662020238787</t>
  </si>
  <si>
    <t>加拿大空派-大陆飞-UPS派送/5000</t>
  </si>
  <si>
    <t>秦明</t>
  </si>
  <si>
    <t>LGS-405906</t>
  </si>
  <si>
    <t>ICBU00000927773</t>
  </si>
  <si>
    <t>1Z0E620D0422160556</t>
  </si>
  <si>
    <t>JSKJ-260129-JB</t>
  </si>
  <si>
    <t>ICBU00000928124</t>
  </si>
  <si>
    <t>15505470797174</t>
  </si>
  <si>
    <t>MD-0129</t>
  </si>
  <si>
    <t>ICBU00000927694</t>
  </si>
  <si>
    <t>1Z0E465J0435477250</t>
  </si>
  <si>
    <t>YP26003BHW</t>
  </si>
  <si>
    <t>ICBU00000927976</t>
  </si>
  <si>
    <t>1Z33W2600498720263</t>
  </si>
  <si>
    <t>SP260120162</t>
  </si>
  <si>
    <t>ICBU00000927810</t>
  </si>
  <si>
    <t>SP260120170-2-DTM2-37</t>
  </si>
  <si>
    <t>ICBU00000927796</t>
  </si>
  <si>
    <t>JQ0129-1</t>
  </si>
  <si>
    <t>ICBU00000927196</t>
  </si>
  <si>
    <t>SYD24000759808</t>
  </si>
  <si>
    <t>TX260129-YCSP02</t>
  </si>
  <si>
    <t>ICBU00000928231</t>
  </si>
  <si>
    <t>IW677013086GB</t>
  </si>
  <si>
    <t>YDZN128-2</t>
  </si>
  <si>
    <t>ICBU00000926376</t>
  </si>
  <si>
    <t>888330839036</t>
  </si>
  <si>
    <t>IP-韩国联邦-全区普货大小货价5000</t>
  </si>
  <si>
    <t>XE-26-01-27</t>
  </si>
  <si>
    <t>ICBU00000923782</t>
  </si>
  <si>
    <t>1Z0R6D896825197019</t>
  </si>
  <si>
    <t>HY9410009</t>
  </si>
  <si>
    <t>ICBU00000925611</t>
  </si>
  <si>
    <t>1ZF4K3596827225658</t>
  </si>
  <si>
    <t>L6135-US</t>
  </si>
  <si>
    <t>ICBU00000927679</t>
  </si>
  <si>
    <t>398249826716</t>
  </si>
  <si>
    <t>MY12901</t>
  </si>
  <si>
    <t>ICBU00000928034</t>
  </si>
  <si>
    <t>84170000463010</t>
  </si>
  <si>
    <t>陈先贵</t>
  </si>
  <si>
    <t>C9012-AU</t>
  </si>
  <si>
    <t>ICBU00000919670</t>
  </si>
  <si>
    <t>SKP4534281072</t>
  </si>
  <si>
    <t>BB-26-01-29</t>
  </si>
  <si>
    <t>ICBU00000927758</t>
  </si>
  <si>
    <t>1Z0E793D0411545645</t>
  </si>
  <si>
    <t>FBA19708S10P</t>
  </si>
  <si>
    <t>ICBU00000926416</t>
  </si>
  <si>
    <t>1ZHF34022032217164</t>
  </si>
  <si>
    <t>LEKE2029</t>
  </si>
  <si>
    <t>ICBU00000928052</t>
  </si>
  <si>
    <t>1Z0E465J0421417073</t>
  </si>
  <si>
    <t>JM0129-CAMILLER01</t>
  </si>
  <si>
    <t>ICBU00000927721</t>
  </si>
  <si>
    <t>1ZHF05662037614802</t>
  </si>
  <si>
    <t>RGMY-0129</t>
  </si>
  <si>
    <t>ICBU00000927479</t>
  </si>
  <si>
    <t>1Z0R6D926831845327</t>
  </si>
  <si>
    <t>JLL260129A</t>
  </si>
  <si>
    <t>ICBU00000927211</t>
  </si>
  <si>
    <t>MKP4534280556</t>
  </si>
  <si>
    <t>GB0129-GJ-MDW2</t>
  </si>
  <si>
    <t>ICBU00000926983</t>
  </si>
  <si>
    <t>398249692906</t>
  </si>
  <si>
    <t>GB0129-GJ-GYR3</t>
  </si>
  <si>
    <t>ICBU00000926978</t>
  </si>
  <si>
    <t>398249710015</t>
  </si>
  <si>
    <t>GB0129-GJ-SCK4</t>
  </si>
  <si>
    <t>ICBU00000926979</t>
  </si>
  <si>
    <t>398249749059</t>
  </si>
  <si>
    <t>JLL2601280A</t>
  </si>
  <si>
    <t>ICBU00000925374</t>
  </si>
  <si>
    <t>1ZJ449000408142193</t>
  </si>
  <si>
    <t>GB0129-GJ-CLT2</t>
  </si>
  <si>
    <t>ICBU00000926976</t>
  </si>
  <si>
    <t>398249759472</t>
  </si>
  <si>
    <t>GB0129-GJ-ABE8</t>
  </si>
  <si>
    <t>ICBU00000926982</t>
  </si>
  <si>
    <t>398249770856</t>
  </si>
  <si>
    <t>QY26-0129XC01</t>
  </si>
  <si>
    <t>ICBU00000927939</t>
  </si>
  <si>
    <t>500745766043</t>
  </si>
  <si>
    <t>QY26-0129XC03</t>
  </si>
  <si>
    <t>ICBU00000927954</t>
  </si>
  <si>
    <t>15505470888422</t>
  </si>
  <si>
    <t>QY26-0129XC04</t>
  </si>
  <si>
    <t>ICBU00000927956</t>
  </si>
  <si>
    <t>500745711454</t>
  </si>
  <si>
    <t>QY26-0129XC02</t>
  </si>
  <si>
    <t>ICBU00000927943</t>
  </si>
  <si>
    <t>398249879455</t>
  </si>
  <si>
    <t>YWSB-26-01-29</t>
  </si>
  <si>
    <t>ICBU00000927701</t>
  </si>
  <si>
    <t>1ZF4K3596806577264</t>
  </si>
  <si>
    <t>WY129GB-5</t>
  </si>
  <si>
    <t>ICBU00000927558</t>
  </si>
  <si>
    <t>15504530318774</t>
  </si>
  <si>
    <t>YKHLLSATQXD006</t>
  </si>
  <si>
    <t>ICBU00000813201</t>
  </si>
  <si>
    <t>WYC26-015</t>
  </si>
  <si>
    <t>ICBU00000927398</t>
  </si>
  <si>
    <t>15504530319096</t>
  </si>
  <si>
    <t>SZTQ0129-6</t>
  </si>
  <si>
    <t>ICBU00000927799</t>
  </si>
  <si>
    <t>1ZA06B016837096592</t>
  </si>
  <si>
    <t>TXFF20260129PP</t>
  </si>
  <si>
    <t>ICBU00000927898</t>
  </si>
  <si>
    <t>1ZA6D5820426556533</t>
  </si>
  <si>
    <t>汪源芳龙</t>
  </si>
  <si>
    <t>DP2601160018510661404</t>
  </si>
  <si>
    <t>ICBU00000927096</t>
  </si>
  <si>
    <t>1056708063</t>
  </si>
  <si>
    <t>DP2601201523540662604</t>
  </si>
  <si>
    <t>ICBU00000927098</t>
  </si>
  <si>
    <t>1056709706</t>
  </si>
  <si>
    <t>LGS-5940996</t>
  </si>
  <si>
    <t>ICBU00000927627</t>
  </si>
  <si>
    <t>1ZA06B016807530892</t>
  </si>
  <si>
    <t>NW0129-3</t>
  </si>
  <si>
    <t>ICBU00000927504</t>
  </si>
  <si>
    <t>888329523002</t>
  </si>
  <si>
    <t>15DK250129-A-2</t>
  </si>
  <si>
    <t>ICBU00000926763</t>
  </si>
  <si>
    <t>FBB007H43093X-3</t>
  </si>
  <si>
    <t>ICBU00000927487</t>
  </si>
  <si>
    <t>1ZA06B016834455904</t>
  </si>
  <si>
    <t>46816QQ545</t>
  </si>
  <si>
    <t>ICBU00000927401</t>
  </si>
  <si>
    <t>1Z97X0196831562623</t>
  </si>
  <si>
    <t>XP260128-JP</t>
  </si>
  <si>
    <t>ICBU00000926807</t>
  </si>
  <si>
    <t>DQ2976863XX</t>
  </si>
  <si>
    <t>日本全境7天快运专线</t>
  </si>
  <si>
    <t>MKM-105-13</t>
  </si>
  <si>
    <t>ICBU00000925677</t>
  </si>
  <si>
    <t>1ZC222K56738983043</t>
  </si>
  <si>
    <t>YSJ-0129</t>
  </si>
  <si>
    <t>ICBU00000927335</t>
  </si>
  <si>
    <t>YSJ0129</t>
  </si>
  <si>
    <t>RB20260129-1</t>
  </si>
  <si>
    <t>ICBU00000927376</t>
  </si>
  <si>
    <t>1ZG3325W6734921690</t>
  </si>
  <si>
    <t>260129TS-2</t>
  </si>
  <si>
    <t>ICBU00000927281</t>
  </si>
  <si>
    <t>1Z6982X16821488950</t>
  </si>
  <si>
    <t>ALI26FCO00047</t>
  </si>
  <si>
    <t>ICBU00000927107</t>
  </si>
  <si>
    <t>1ZB600R50419667460</t>
  </si>
  <si>
    <t>25123101ZLV</t>
  </si>
  <si>
    <t>ICBU00000927344</t>
  </si>
  <si>
    <t>1ZA06B016826421287</t>
  </si>
  <si>
    <t>DDEE9298</t>
  </si>
  <si>
    <t>ICBU00000927199</t>
  </si>
  <si>
    <t>SKP24000759786</t>
  </si>
  <si>
    <t>3HF9966RS</t>
  </si>
  <si>
    <t>ICBU00000927095</t>
  </si>
  <si>
    <t>SKP4534280315</t>
  </si>
  <si>
    <t>25KJ045</t>
  </si>
  <si>
    <t>ICBU00000922540</t>
  </si>
  <si>
    <t>ZJTX2025800</t>
  </si>
  <si>
    <t>ICBU00000927189</t>
  </si>
  <si>
    <t>MKP4534280547</t>
  </si>
  <si>
    <t>DL0129</t>
  </si>
  <si>
    <t>ICBU00000927245</t>
  </si>
  <si>
    <t>888329936698</t>
  </si>
  <si>
    <t>NTD0129-LN-4</t>
  </si>
  <si>
    <t>ICBU00000927170</t>
  </si>
  <si>
    <t>1Z4W260E0428645534</t>
  </si>
  <si>
    <t>YG-9636</t>
  </si>
  <si>
    <t>ICBU00000927248</t>
  </si>
  <si>
    <t>1Z0E620D0426390925</t>
  </si>
  <si>
    <t>HX128AU-93</t>
  </si>
  <si>
    <t>ICBU00000925847</t>
  </si>
  <si>
    <t>V0PZ10090276</t>
  </si>
  <si>
    <t>FZP-0129-11</t>
  </si>
  <si>
    <t>ICBU00000927146</t>
  </si>
  <si>
    <t>1ZR1C7022011967059</t>
  </si>
  <si>
    <t>义乌加拿大限时达KS-YP</t>
  </si>
  <si>
    <t>郭羊羊</t>
  </si>
  <si>
    <t>JY26012901</t>
  </si>
  <si>
    <t>ICBU00000926273</t>
  </si>
  <si>
    <t>1ZB600R56737192213</t>
  </si>
  <si>
    <t>DS213US</t>
  </si>
  <si>
    <t>ICBU00000927101</t>
  </si>
  <si>
    <t>1Z6982X16808793636</t>
  </si>
  <si>
    <t>VL22224479</t>
  </si>
  <si>
    <t>ICBU00000926746</t>
  </si>
  <si>
    <t>888330016560</t>
  </si>
  <si>
    <t>DPK212410197566</t>
  </si>
  <si>
    <t>ICBU00000927162</t>
  </si>
  <si>
    <t>868000055255</t>
  </si>
  <si>
    <t>韩国专线-不包税/含送货费</t>
  </si>
  <si>
    <t>BR26G23</t>
  </si>
  <si>
    <t>ICBU00000927100</t>
  </si>
  <si>
    <t>SKP24000759780</t>
  </si>
  <si>
    <t>TJB260108</t>
  </si>
  <si>
    <t>ICBU00000915297</t>
  </si>
  <si>
    <t>XMLLTX0129</t>
  </si>
  <si>
    <t>ICBU00000927168</t>
  </si>
  <si>
    <t>1Z0R6D926827560419</t>
  </si>
  <si>
    <t>涂欣</t>
  </si>
  <si>
    <t>YN26129-1</t>
  </si>
  <si>
    <t>ICBU00000926630</t>
  </si>
  <si>
    <t>1Z0E465J0438516774</t>
  </si>
  <si>
    <t>DW26129-1</t>
  </si>
  <si>
    <t>ICBU00000926656</t>
  </si>
  <si>
    <t>398249782150</t>
  </si>
  <si>
    <t>74523-74524</t>
  </si>
  <si>
    <t>ICBU00000927082</t>
  </si>
  <si>
    <t>74911-74912</t>
  </si>
  <si>
    <t>ICBU00000927081</t>
  </si>
  <si>
    <t>1ZHV25256723524957</t>
  </si>
  <si>
    <t>74947</t>
  </si>
  <si>
    <t>ICBU00000927083</t>
  </si>
  <si>
    <t>1ZHV25256707283766</t>
  </si>
  <si>
    <t>74924</t>
  </si>
  <si>
    <t>ICBU00000927085</t>
  </si>
  <si>
    <t>1ZHV25256733384125</t>
  </si>
  <si>
    <t>74923</t>
  </si>
  <si>
    <t>ICBU00000927088</t>
  </si>
  <si>
    <t>1ZHV25256704949776</t>
  </si>
  <si>
    <t>74926</t>
  </si>
  <si>
    <t>ICBU00000927089</t>
  </si>
  <si>
    <t>1ZHV25256733599788</t>
  </si>
  <si>
    <t>74925</t>
  </si>
  <si>
    <t>ICBU00000927084</t>
  </si>
  <si>
    <t>1ZHV25256702272661</t>
  </si>
  <si>
    <t>YH-194059</t>
  </si>
  <si>
    <t>ICBU00000926658</t>
  </si>
  <si>
    <t>1Z78Y3540418740191</t>
  </si>
  <si>
    <t>XHX-0129-1</t>
  </si>
  <si>
    <t>ICBU00000926963</t>
  </si>
  <si>
    <t>1Z33W2606697677492</t>
  </si>
  <si>
    <t>XHX-0129-4</t>
  </si>
  <si>
    <t>ICBU00000926970</t>
  </si>
  <si>
    <t>1Z33W2606695710967</t>
  </si>
  <si>
    <t>XHX-0129-3</t>
  </si>
  <si>
    <t>ICBU00000926967</t>
  </si>
  <si>
    <t>1Z33W2606695251883</t>
  </si>
  <si>
    <t>XHX-0129-2</t>
  </si>
  <si>
    <t>ICBU00000926965</t>
  </si>
  <si>
    <t>1Z33W2606699883907</t>
  </si>
  <si>
    <t>SM260129-3MY1KP</t>
  </si>
  <si>
    <t>ICBU00000926740</t>
  </si>
  <si>
    <t>10272482533</t>
  </si>
  <si>
    <t>MAGGIE012901</t>
  </si>
  <si>
    <t>ICBU00000926891</t>
  </si>
  <si>
    <t>AMQ6871265</t>
  </si>
  <si>
    <t>MAGGIE0129011AU</t>
  </si>
  <si>
    <t>ICBU00000926903</t>
  </si>
  <si>
    <t>MKP4534280289</t>
  </si>
  <si>
    <t>20260127</t>
  </si>
  <si>
    <t>ICBU00000923850</t>
  </si>
  <si>
    <t>SF3264512800565</t>
  </si>
  <si>
    <t>288109591501024387</t>
  </si>
  <si>
    <t>ICBU00000926724</t>
  </si>
  <si>
    <t>SKP4534280313</t>
  </si>
  <si>
    <t>XKZXX012901</t>
  </si>
  <si>
    <t>ICBU00000926855</t>
  </si>
  <si>
    <t>1Z0E620D0434131501</t>
  </si>
  <si>
    <t>LLHH71501</t>
  </si>
  <si>
    <t>ICBU00000926871</t>
  </si>
  <si>
    <t>888303398667</t>
  </si>
  <si>
    <t>FKS260128-CR</t>
  </si>
  <si>
    <t>ICBU00000926619</t>
  </si>
  <si>
    <t>888331433206</t>
  </si>
  <si>
    <t>YW260128-1US</t>
  </si>
  <si>
    <t>ICBU00000925769</t>
  </si>
  <si>
    <t>398249893621</t>
  </si>
  <si>
    <t>6FGYH3</t>
  </si>
  <si>
    <t>ICBU00000926059</t>
  </si>
  <si>
    <t>888336247194</t>
  </si>
  <si>
    <t>XXFF2729</t>
  </si>
  <si>
    <t>ICBU00000926754</t>
  </si>
  <si>
    <t>398249589826</t>
  </si>
  <si>
    <t>HX129NZ-1</t>
  </si>
  <si>
    <t>ICBU00000926749</t>
  </si>
  <si>
    <t>500745695590</t>
  </si>
  <si>
    <t>MK26129-1</t>
  </si>
  <si>
    <t>ICBU00000926744</t>
  </si>
  <si>
    <t>1Z0R6D926801261719</t>
  </si>
  <si>
    <t>BLS620011</t>
  </si>
  <si>
    <t>ICBU00000926743</t>
  </si>
  <si>
    <t>888331783790</t>
  </si>
  <si>
    <t>SF-3258</t>
  </si>
  <si>
    <t>ICBU00000926737</t>
  </si>
  <si>
    <t>398251045477</t>
  </si>
  <si>
    <t>LLHH1729</t>
  </si>
  <si>
    <t>ICBU00000926736</t>
  </si>
  <si>
    <t>1Z78Y3540427482999</t>
  </si>
  <si>
    <t>NSWJ0127-US</t>
  </si>
  <si>
    <t>ICBU00000924050</t>
  </si>
  <si>
    <t>398249622737</t>
  </si>
  <si>
    <t>WD129DE-13</t>
  </si>
  <si>
    <t>ICBU00000926635</t>
  </si>
  <si>
    <t>1Z0R6D926803619482</t>
  </si>
  <si>
    <t>YDZN128-3</t>
  </si>
  <si>
    <t>ICBU00000926260</t>
  </si>
  <si>
    <t>1ZC222K50411388828</t>
  </si>
  <si>
    <t>FBA15LC3S2XZ</t>
  </si>
  <si>
    <t>ICBU00000926475</t>
  </si>
  <si>
    <t>1Z6982X16812545744</t>
  </si>
  <si>
    <t>FBA15LC3FZMQ</t>
  </si>
  <si>
    <t>ICBU00000926479</t>
  </si>
  <si>
    <t>1Z6982X16835615312</t>
  </si>
  <si>
    <t>FBA15LC7B7VK</t>
  </si>
  <si>
    <t>ICBU00000926507</t>
  </si>
  <si>
    <t>15502583402682</t>
  </si>
  <si>
    <t>FBA15LCX84Y8</t>
  </si>
  <si>
    <t>ICBU00000926153</t>
  </si>
  <si>
    <t>英国卡航-自税/递延-JT</t>
  </si>
  <si>
    <t>SYDZ260128-GB</t>
  </si>
  <si>
    <t>ICBU00000926150</t>
  </si>
  <si>
    <t>RD128FM-3</t>
  </si>
  <si>
    <t>ICBU00000926049</t>
  </si>
  <si>
    <t>1Z0E793D6719353265</t>
  </si>
  <si>
    <t>RD128FM-4</t>
  </si>
  <si>
    <t>ICBU00000926051</t>
  </si>
  <si>
    <t>1Z0E793D6719635237</t>
  </si>
  <si>
    <t>RD128FM-2</t>
  </si>
  <si>
    <t>ICBU00000926046</t>
  </si>
  <si>
    <t>1Z0E793D6708745308</t>
  </si>
  <si>
    <t>RD128FM-1</t>
  </si>
  <si>
    <t>ICBU00000926042</t>
  </si>
  <si>
    <t>1Z0E793D6701929248</t>
  </si>
  <si>
    <t>ZJTX2025799</t>
  </si>
  <si>
    <t>ICBU00000926307</t>
  </si>
  <si>
    <t>1Z33W2600497978827</t>
  </si>
  <si>
    <t>TM260128-1CA1</t>
  </si>
  <si>
    <t>ICBU00000925746</t>
  </si>
  <si>
    <t>888298071166</t>
  </si>
  <si>
    <t>PPKK1831</t>
  </si>
  <si>
    <t>ICBU00000926448</t>
  </si>
  <si>
    <t>398211925362</t>
  </si>
  <si>
    <t>TX26012802</t>
  </si>
  <si>
    <t>ICBU00000926429</t>
  </si>
  <si>
    <t>888295973495</t>
  </si>
  <si>
    <t>TX26012801</t>
  </si>
  <si>
    <t>ICBU00000926428</t>
  </si>
  <si>
    <t>888295976531</t>
  </si>
  <si>
    <t>JPS20260128001</t>
  </si>
  <si>
    <t>ICBU00000926493</t>
  </si>
  <si>
    <t>1ZJ443G10403341005</t>
  </si>
  <si>
    <t>韩国UPS美波加普货小货包税5000</t>
  </si>
  <si>
    <t>JPS20260128002</t>
  </si>
  <si>
    <t>ICBU00000926495</t>
  </si>
  <si>
    <t>CR431360693DE</t>
  </si>
  <si>
    <t>JPS20260128003</t>
  </si>
  <si>
    <t>ICBU00000926496</t>
  </si>
  <si>
    <t>CR431360574DE</t>
  </si>
  <si>
    <t>YDD73288</t>
  </si>
  <si>
    <t>ICBU00000926441</t>
  </si>
  <si>
    <t>1Z0E793D0403476959</t>
  </si>
  <si>
    <t>YQ128CZ-1</t>
  </si>
  <si>
    <t>ICBU00000926348</t>
  </si>
  <si>
    <t>1Z4W260E0430000163</t>
  </si>
  <si>
    <t>YQ128ES-2</t>
  </si>
  <si>
    <t>ICBU00000926341</t>
  </si>
  <si>
    <t>1ZA06B016836514668</t>
  </si>
  <si>
    <t>AE2563338</t>
  </si>
  <si>
    <t>ICBU00000925849</t>
  </si>
  <si>
    <t>IAH3-FBA196ZN2NN3</t>
  </si>
  <si>
    <t>ICBU00000925991</t>
  </si>
  <si>
    <t>1Z70W0420407136284</t>
  </si>
  <si>
    <t>ABE8-FBA196ZN59HJ-A</t>
  </si>
  <si>
    <t>ICBU00000926004</t>
  </si>
  <si>
    <t>1Z70W0420407168259</t>
  </si>
  <si>
    <t>CLT2-FBA196ZMX86S-A</t>
  </si>
  <si>
    <t>ICBU00000925990</t>
  </si>
  <si>
    <t>1Z70W0420405248130</t>
  </si>
  <si>
    <t>MCC1-FBA196ZN24TS</t>
  </si>
  <si>
    <t>ICBU00000925980</t>
  </si>
  <si>
    <t>1Z70W0420414016104</t>
  </si>
  <si>
    <t>ABE8-FBA196ZN59HJ</t>
  </si>
  <si>
    <t>ICBU00000925993</t>
  </si>
  <si>
    <t>1Z70W0420403833591</t>
  </si>
  <si>
    <t>IAH3-FBA196ZN2NN3-A</t>
  </si>
  <si>
    <t>ICBU00000926177</t>
  </si>
  <si>
    <t>1Z70W0420401920231</t>
  </si>
  <si>
    <t>CLT2-FBA196ZMX86S</t>
  </si>
  <si>
    <t>ICBU00000925988</t>
  </si>
  <si>
    <t>1Z70W0420416307215</t>
  </si>
  <si>
    <t>MDW2-FBA196ZLF8RR-A</t>
  </si>
  <si>
    <t>ICBU00000925984</t>
  </si>
  <si>
    <t>1Z70W0420410624188</t>
  </si>
  <si>
    <t>PBI3-FBA196ZQW6HH-A</t>
  </si>
  <si>
    <t>ICBU00000926009</t>
  </si>
  <si>
    <t>1Z70W0420417792083</t>
  </si>
  <si>
    <t>PBI3-FBA196ZQW6HH</t>
  </si>
  <si>
    <t>ICBU00000926007</t>
  </si>
  <si>
    <t>1Z70W0420419891365</t>
  </si>
  <si>
    <t>PBI3-FBA197036VQK</t>
  </si>
  <si>
    <t>ICBU00000926309</t>
  </si>
  <si>
    <t>1Z0E793D6606957139</t>
  </si>
  <si>
    <t>MDW2-FBA196ZLF8RR</t>
  </si>
  <si>
    <t>ICBU00000925981</t>
  </si>
  <si>
    <t>1Z70W0420419859418</t>
  </si>
  <si>
    <t>HNJY-260128-JB</t>
  </si>
  <si>
    <t>ICBU00000926408</t>
  </si>
  <si>
    <t>15502583402710</t>
  </si>
  <si>
    <t>英国海运包税-XC</t>
  </si>
  <si>
    <t>LY260128-CA</t>
  </si>
  <si>
    <t>ICBU00000926237</t>
  </si>
  <si>
    <t>1ZHF05572019820587</t>
  </si>
  <si>
    <t>TLGI2616</t>
  </si>
  <si>
    <t>ICBU00000926311</t>
  </si>
  <si>
    <t>1Z4W260E0401175084</t>
  </si>
  <si>
    <t>HX128AU-0</t>
  </si>
  <si>
    <t>ICBU00000925830</t>
  </si>
  <si>
    <t>500745695586</t>
  </si>
  <si>
    <t>HX128AU-1</t>
  </si>
  <si>
    <t>ICBU00000925823</t>
  </si>
  <si>
    <t>500745698924</t>
  </si>
  <si>
    <t>LBY012801</t>
  </si>
  <si>
    <t>ICBU00000925570</t>
  </si>
  <si>
    <t>新西兰专线</t>
  </si>
  <si>
    <t>LSC128US-6</t>
  </si>
  <si>
    <t>ICBU00000925944</t>
  </si>
  <si>
    <t>1Z70W0420423657995</t>
  </si>
  <si>
    <t>MMLSA0128-1</t>
  </si>
  <si>
    <t>ICBU00000926262</t>
  </si>
  <si>
    <t>1ZG3325W0409288004</t>
  </si>
  <si>
    <t>289070602001022554</t>
  </si>
  <si>
    <t>ICBU00000925582</t>
  </si>
  <si>
    <t>1Z0E793D0401529842</t>
  </si>
  <si>
    <t>287054039001027751</t>
  </si>
  <si>
    <t>ICBU00000925620</t>
  </si>
  <si>
    <t>1ZA6D5820403674403</t>
  </si>
  <si>
    <t>XX2612801</t>
  </si>
  <si>
    <t>ICBU00000926357</t>
  </si>
  <si>
    <t>888336511456</t>
  </si>
  <si>
    <t>TM260128-3CA2</t>
  </si>
  <si>
    <t>ICBU00000925752</t>
  </si>
  <si>
    <t>1ZHF34022001922352</t>
  </si>
  <si>
    <t>CY2601245</t>
  </si>
  <si>
    <t>ICBU00000926036</t>
  </si>
  <si>
    <t>1258262051</t>
  </si>
  <si>
    <t>9MQ52663900</t>
  </si>
  <si>
    <t>ICBU00000926491</t>
  </si>
  <si>
    <t>1Z4W260E0433898243</t>
  </si>
  <si>
    <t>9633779633LL1</t>
  </si>
  <si>
    <t>ICBU00000926490</t>
  </si>
  <si>
    <t>1Z4W260E0403412091</t>
  </si>
  <si>
    <t>9MQ52663</t>
  </si>
  <si>
    <t>ICBU00000926472</t>
  </si>
  <si>
    <t>1Z4W260E0431232205</t>
  </si>
  <si>
    <t>306855</t>
  </si>
  <si>
    <t>ICBU00000926052</t>
  </si>
  <si>
    <t>888296952107</t>
  </si>
  <si>
    <t>JMWJ-26-01-28</t>
  </si>
  <si>
    <t>ICBU00000926198</t>
  </si>
  <si>
    <t>1Z33W2606793072079</t>
  </si>
  <si>
    <t>JT262828</t>
  </si>
  <si>
    <t>ICBU00000926449</t>
  </si>
  <si>
    <t>15505470417226</t>
  </si>
  <si>
    <t>HL26128-1</t>
  </si>
  <si>
    <t>ICBU00000925887</t>
  </si>
  <si>
    <t>1Z0E793D0410336944</t>
  </si>
  <si>
    <t>12026010802</t>
  </si>
  <si>
    <t>ICBU00000925503</t>
  </si>
  <si>
    <t>1Z0E620D0430342228</t>
  </si>
  <si>
    <t>25613399AU</t>
  </si>
  <si>
    <t>ICBU00000926080</t>
  </si>
  <si>
    <t>1Z0E620D0433744039</t>
  </si>
  <si>
    <t>DK2563</t>
  </si>
  <si>
    <t>ICBU00000926057</t>
  </si>
  <si>
    <t>CR431360486DE</t>
  </si>
  <si>
    <t>13CINDY260100194</t>
  </si>
  <si>
    <t>ICBU00000926328</t>
  </si>
  <si>
    <t>888384026891</t>
  </si>
  <si>
    <t>10CINDY260100194</t>
  </si>
  <si>
    <t>ICBU00000926291</t>
  </si>
  <si>
    <t>888383972042</t>
  </si>
  <si>
    <t>11CINDY260100194</t>
  </si>
  <si>
    <t>ICBU00000926294</t>
  </si>
  <si>
    <t>888384001604</t>
  </si>
  <si>
    <t>9CINDY260100194</t>
  </si>
  <si>
    <t>ICBU00000926287</t>
  </si>
  <si>
    <t>888384042052</t>
  </si>
  <si>
    <t>14CINDY260100194</t>
  </si>
  <si>
    <t>ICBU00000926331</t>
  </si>
  <si>
    <t>888383954937</t>
  </si>
  <si>
    <t>12CINDY260100194</t>
  </si>
  <si>
    <t>ICBU00000926295</t>
  </si>
  <si>
    <t>888383986163</t>
  </si>
  <si>
    <t>NKB260128US-01</t>
  </si>
  <si>
    <t>ICBU00000925901</t>
  </si>
  <si>
    <t>J-MOS-0128</t>
  </si>
  <si>
    <t>ICBU00000925725</t>
  </si>
  <si>
    <t>888297818388</t>
  </si>
  <si>
    <t>ZFPF260112475288324879</t>
  </si>
  <si>
    <t>ICBU00000925843</t>
  </si>
  <si>
    <t>1ZHF38642013816830</t>
  </si>
  <si>
    <t>美转加快提海派ups(HEDE)</t>
  </si>
  <si>
    <t>JHZW7402</t>
  </si>
  <si>
    <t>ICBU00000925216</t>
  </si>
  <si>
    <t>1ZA06B016835217820</t>
  </si>
  <si>
    <t>JT0126-24</t>
  </si>
  <si>
    <t>ICBU00000925735</t>
  </si>
  <si>
    <t>1ZF4K3596807141160</t>
  </si>
  <si>
    <t>JT0126-1</t>
  </si>
  <si>
    <t>ICBU00000925731</t>
  </si>
  <si>
    <t>1Z6982X16822177865</t>
  </si>
  <si>
    <t>RT128RO-4</t>
  </si>
  <si>
    <t>ICBU00000925879</t>
  </si>
  <si>
    <t>1Z0R6D926805251188</t>
  </si>
  <si>
    <t>QR260128-2AU1</t>
  </si>
  <si>
    <t>ICBU00000925721</t>
  </si>
  <si>
    <t>V0PZ10089664</t>
  </si>
  <si>
    <t>YH-950496</t>
  </si>
  <si>
    <t>ICBU00000926368</t>
  </si>
  <si>
    <t>1Z0E793D0400264586</t>
  </si>
  <si>
    <t>JYH260128-GB</t>
  </si>
  <si>
    <t>ICBU00000925561</t>
  </si>
  <si>
    <t>1D-HJY-117</t>
  </si>
  <si>
    <t>ICBU00000926487</t>
  </si>
  <si>
    <t>500745678893</t>
  </si>
  <si>
    <t>WS2601220202</t>
  </si>
  <si>
    <t>ICBU00000925529</t>
  </si>
  <si>
    <t>1Z762E4V0401318951</t>
  </si>
  <si>
    <t>AQ26128-5</t>
  </si>
  <si>
    <t>ICBU00000926369</t>
  </si>
  <si>
    <t>1Z33W2606797899321</t>
  </si>
  <si>
    <t>RSC2801</t>
  </si>
  <si>
    <t>ICBU00000926360</t>
  </si>
  <si>
    <t>1Z0E465J0400952284</t>
  </si>
  <si>
    <t>RSC2802</t>
  </si>
  <si>
    <t>ICBU00000926364</t>
  </si>
  <si>
    <t>1Z0E465J0416829067</t>
  </si>
  <si>
    <t>RSC2803</t>
  </si>
  <si>
    <t>ICBU00000926366</t>
  </si>
  <si>
    <t>1Z0E465J0411912305</t>
  </si>
  <si>
    <t>RSC2804</t>
  </si>
  <si>
    <t>ICBU00000926370</t>
  </si>
  <si>
    <t>1Z0E465J0410688480</t>
  </si>
  <si>
    <t>JY26128-5</t>
  </si>
  <si>
    <t>ICBU00000925208</t>
  </si>
  <si>
    <t>1Z0R6D926808852461</t>
  </si>
  <si>
    <t>1D-CL-043</t>
  </si>
  <si>
    <t>ICBU00000926353</t>
  </si>
  <si>
    <t>1ZK5812C0328937422</t>
  </si>
  <si>
    <t>TS-CAI-2026128</t>
  </si>
  <si>
    <t>ICBU00000926162</t>
  </si>
  <si>
    <t>SF3264616444601</t>
  </si>
  <si>
    <t>RC20260128-1</t>
  </si>
  <si>
    <t>ICBU00000926317</t>
  </si>
  <si>
    <t>1ZHF34022010232116</t>
  </si>
  <si>
    <t>8YGGRG5</t>
  </si>
  <si>
    <t>ICBU00000926456</t>
  </si>
  <si>
    <t>AMQ6871116</t>
  </si>
  <si>
    <t>10003779501</t>
  </si>
  <si>
    <t>ICBU00000925950</t>
  </si>
  <si>
    <t>00340434777235743940</t>
  </si>
  <si>
    <t>ZJJ0128-1</t>
  </si>
  <si>
    <t>ICBU00000926247</t>
  </si>
  <si>
    <t>1ZB870R50400242390</t>
  </si>
  <si>
    <t>周家劲</t>
  </si>
  <si>
    <t>QY26-0128MH01</t>
  </si>
  <si>
    <t>ICBU00000926316</t>
  </si>
  <si>
    <t>888295179664</t>
  </si>
  <si>
    <t>DJ26012801</t>
  </si>
  <si>
    <t>ICBU00000926338</t>
  </si>
  <si>
    <t>888297971668</t>
  </si>
  <si>
    <t>上海联邦杂货包税-YD</t>
  </si>
  <si>
    <t>DAVID1786</t>
  </si>
  <si>
    <t>ICBU00000923082</t>
  </si>
  <si>
    <t>1Z0R6D896827812617</t>
  </si>
  <si>
    <t>YYJCK-260128-1</t>
  </si>
  <si>
    <t>ICBU00000925861</t>
  </si>
  <si>
    <t>15505470428349</t>
  </si>
  <si>
    <t>6FGGGT3</t>
  </si>
  <si>
    <t>ICBU00000926238</t>
  </si>
  <si>
    <t>1ZYK64690311235340</t>
  </si>
  <si>
    <t>ZJTX2025791</t>
  </si>
  <si>
    <t>ICBU00000924602</t>
  </si>
  <si>
    <t>398210476639</t>
  </si>
  <si>
    <t>NAT260128US-01</t>
  </si>
  <si>
    <t>ICBU00000925903</t>
  </si>
  <si>
    <t>398210486033</t>
  </si>
  <si>
    <t>JHSH4557</t>
  </si>
  <si>
    <t>ICBU00000925902</t>
  </si>
  <si>
    <t>1Z33W2600495529637</t>
  </si>
  <si>
    <t>NW26-0128V01</t>
  </si>
  <si>
    <t>ICBU00000925832</t>
  </si>
  <si>
    <t>4791129022</t>
  </si>
  <si>
    <t>JP2239663</t>
  </si>
  <si>
    <t>ICBU00000926186</t>
  </si>
  <si>
    <t>1Z0E793D0408778892</t>
  </si>
  <si>
    <t>3662190AU2</t>
  </si>
  <si>
    <t>ICBU00000925933</t>
  </si>
  <si>
    <t>SZP24000759749</t>
  </si>
  <si>
    <t>CINDY26127-03484-2</t>
  </si>
  <si>
    <t>ICBU00000925089</t>
  </si>
  <si>
    <t>1ZYK64690312925058</t>
  </si>
  <si>
    <t>SM260128-1MY1KP</t>
  </si>
  <si>
    <t>ICBU00000925636</t>
  </si>
  <si>
    <t>10272456375</t>
  </si>
  <si>
    <t>ZJTX2025795</t>
  </si>
  <si>
    <t>ICBU00000925405</t>
  </si>
  <si>
    <t>1Z0R6D896815376326</t>
  </si>
  <si>
    <t>SGZXX012701</t>
  </si>
  <si>
    <t>ICBU00000924738</t>
  </si>
  <si>
    <t>1ZG3333D0415044094</t>
  </si>
  <si>
    <t>FBC013HB0597X-31</t>
  </si>
  <si>
    <t>ICBU00000926157</t>
  </si>
  <si>
    <t>1ZG2C1210303555015</t>
  </si>
  <si>
    <t>FBB007H288523X-5</t>
  </si>
  <si>
    <t>ICBU00000926026</t>
  </si>
  <si>
    <t>1ZYK64690320172749</t>
  </si>
  <si>
    <t>FBB007H43416X-3</t>
  </si>
  <si>
    <t>ICBU00000926022</t>
  </si>
  <si>
    <t>1ZG2C1210301212791</t>
  </si>
  <si>
    <t>CINDY26128-330314-10</t>
  </si>
  <si>
    <t>ICBU00000925938</t>
  </si>
  <si>
    <t>888502328567</t>
  </si>
  <si>
    <t>YHLSA0128-2</t>
  </si>
  <si>
    <t>ICBU00000925919</t>
  </si>
  <si>
    <t>1Z0E793D0415995367</t>
  </si>
  <si>
    <t>PT20260128-2</t>
  </si>
  <si>
    <t>ICBU00000925992</t>
  </si>
  <si>
    <t>1Z0E620D0405507964</t>
  </si>
  <si>
    <t>CX-128876</t>
  </si>
  <si>
    <t>ICBU00000925922</t>
  </si>
  <si>
    <t>398210487750</t>
  </si>
  <si>
    <t>HF-WERNER-128-AU</t>
  </si>
  <si>
    <t>ICBU00000925608</t>
  </si>
  <si>
    <t>AKP24000759753</t>
  </si>
  <si>
    <t>YHLSA0128-1</t>
  </si>
  <si>
    <t>ICBU00000925905</t>
  </si>
  <si>
    <t>1Z0E793D6711442870</t>
  </si>
  <si>
    <t>YKHLLSATQXD005</t>
  </si>
  <si>
    <t>ICBU00000813200</t>
  </si>
  <si>
    <t>FBA15LC7HD21</t>
  </si>
  <si>
    <t>ICBU00000925343</t>
  </si>
  <si>
    <t>英国海运-卡派-含税-KY</t>
  </si>
  <si>
    <t>ZD-7012</t>
  </si>
  <si>
    <t>ICBU00000925826</t>
  </si>
  <si>
    <t>1ZA06B016822403312</t>
  </si>
  <si>
    <t>ZJTX2025797</t>
  </si>
  <si>
    <t>ICBU00000925876</t>
  </si>
  <si>
    <t>1Z0E465J0416865492</t>
  </si>
  <si>
    <t>XN-02</t>
  </si>
  <si>
    <t>ICBU00000925891</t>
  </si>
  <si>
    <t>1Z0E465J0416325020</t>
  </si>
  <si>
    <t>SSJ-128-2</t>
  </si>
  <si>
    <t>ICBU00000925869</t>
  </si>
  <si>
    <t>1Z33W2606794860402</t>
  </si>
  <si>
    <t>283302318001021191</t>
  </si>
  <si>
    <t>ICBU00000925578</t>
  </si>
  <si>
    <t>V0PZ10089592</t>
  </si>
  <si>
    <t>MS260128-GB-50</t>
  </si>
  <si>
    <t>ICBU00000925728</t>
  </si>
  <si>
    <t>15505470197886</t>
  </si>
  <si>
    <t>英国海派-自税/递延-JT</t>
  </si>
  <si>
    <t>WJH01271</t>
  </si>
  <si>
    <t>ICBU00000925213</t>
  </si>
  <si>
    <t>1Z0E554G6701229882</t>
  </si>
  <si>
    <t>AUGVIROUO420601</t>
  </si>
  <si>
    <t>ICBU00000923190</t>
  </si>
  <si>
    <t>1Z0E793D0435552217</t>
  </si>
  <si>
    <t>RX19241</t>
  </si>
  <si>
    <t>ICBU00000925397</t>
  </si>
  <si>
    <t>1Z0E465J0401567556</t>
  </si>
  <si>
    <t>RX19250</t>
  </si>
  <si>
    <t>ICBU00000925396</t>
  </si>
  <si>
    <t>1Z0E465J0410507059</t>
  </si>
  <si>
    <t>RX19199</t>
  </si>
  <si>
    <t>ICBU00000925399</t>
  </si>
  <si>
    <t>1Z0E465J0419947531</t>
  </si>
  <si>
    <t>RX19276</t>
  </si>
  <si>
    <t>ICBU00000925393</t>
  </si>
  <si>
    <t>1Z0E465J0408705894</t>
  </si>
  <si>
    <t>RX19181</t>
  </si>
  <si>
    <t>ICBU00000925400</t>
  </si>
  <si>
    <t>500745678915</t>
  </si>
  <si>
    <t>RX19282</t>
  </si>
  <si>
    <t>ICBU00000925392</t>
  </si>
  <si>
    <t>1Z0E465J0419564310</t>
  </si>
  <si>
    <t>RX19263</t>
  </si>
  <si>
    <t>ICBU00000925395</t>
  </si>
  <si>
    <t>1Z0E465J0402343812</t>
  </si>
  <si>
    <t>RX19274</t>
  </si>
  <si>
    <t>ICBU00000925394</t>
  </si>
  <si>
    <t>1Z0E465J0412670940</t>
  </si>
  <si>
    <t>RX19239</t>
  </si>
  <si>
    <t>ICBU00000925398</t>
  </si>
  <si>
    <t>1Z0E465J0410464186</t>
  </si>
  <si>
    <t>REL01281</t>
  </si>
  <si>
    <t>ICBU00000925295</t>
  </si>
  <si>
    <t>1Z70W0420419872055</t>
  </si>
  <si>
    <t>MKV-59-78-79</t>
  </si>
  <si>
    <t>ICBU00000925607</t>
  </si>
  <si>
    <t>1ZYK64690313187363</t>
  </si>
  <si>
    <t>CINDY26127-03485-1</t>
  </si>
  <si>
    <t>ICBU00000925598</t>
  </si>
  <si>
    <t>1ZYK64690313637046</t>
  </si>
  <si>
    <t>ZB0128-ZACARIAS</t>
  </si>
  <si>
    <t>ICBU00000925589</t>
  </si>
  <si>
    <t>1Z0E554G0400290372</t>
  </si>
  <si>
    <t>上海UPS红单-D价6000（不含油）</t>
  </si>
  <si>
    <t>ZB0128-1</t>
  </si>
  <si>
    <t>ICBU00000925586</t>
  </si>
  <si>
    <t>1Z0E554G0439422540</t>
  </si>
  <si>
    <t>260128JL-1</t>
  </si>
  <si>
    <t>ICBU00000925667</t>
  </si>
  <si>
    <t>1ZGF11200408459515</t>
  </si>
  <si>
    <t>6PT000WWSD</t>
  </si>
  <si>
    <t>ICBU00000925403</t>
  </si>
  <si>
    <t>500745678941</t>
  </si>
  <si>
    <t>YHH110</t>
  </si>
  <si>
    <t>ICBU00000924643</t>
  </si>
  <si>
    <t>1Z6982X16831852395</t>
  </si>
  <si>
    <t>丁云飞</t>
  </si>
  <si>
    <t>78GFM56-A</t>
  </si>
  <si>
    <t>ICBU00000925618</t>
  </si>
  <si>
    <t>1ZB875D90429212730</t>
  </si>
  <si>
    <t>韩国UPS美波加PT小货包税5000</t>
  </si>
  <si>
    <t>JY26012801</t>
  </si>
  <si>
    <t>ICBU00000925451</t>
  </si>
  <si>
    <t>500745678926</t>
  </si>
  <si>
    <t>SF0254435255605</t>
  </si>
  <si>
    <t>ICBU00000925568</t>
  </si>
  <si>
    <t>888265884990</t>
  </si>
  <si>
    <t>MF20260117134919</t>
  </si>
  <si>
    <t>ICBU00000925435</t>
  </si>
  <si>
    <t>520312654608</t>
  </si>
  <si>
    <t>20260128CH-1</t>
  </si>
  <si>
    <t>ICBU00000925557</t>
  </si>
  <si>
    <t>1ZC222K50412085797</t>
  </si>
  <si>
    <t>JKX0128-SE125</t>
  </si>
  <si>
    <t>ICBU00000925411</t>
  </si>
  <si>
    <t>1Z6982X16804854363</t>
  </si>
  <si>
    <t>COTY46</t>
  </si>
  <si>
    <t>ICBU00000925025</t>
  </si>
  <si>
    <t>888295662272</t>
  </si>
  <si>
    <t>10003779477</t>
  </si>
  <si>
    <t>ICBU00000925537</t>
  </si>
  <si>
    <t>1Z0E793D0404504381</t>
  </si>
  <si>
    <t>YYZXX012801</t>
  </si>
  <si>
    <t>ICBU00000925507</t>
  </si>
  <si>
    <t>1ZC80H586717067070</t>
  </si>
  <si>
    <t>上海UPS蓝单-X价6000（不含油）</t>
  </si>
  <si>
    <t>10003779489</t>
  </si>
  <si>
    <t>ICBU00000925440</t>
  </si>
  <si>
    <t>1ZB798A82015226998</t>
  </si>
  <si>
    <t>DEMI107003</t>
  </si>
  <si>
    <t>ICBU00000924734</t>
  </si>
  <si>
    <t>1ZA06B016825451194</t>
  </si>
  <si>
    <t>CY4782904</t>
  </si>
  <si>
    <t>ICBU00000924645</t>
  </si>
  <si>
    <t>1ZA06B016823667821</t>
  </si>
  <si>
    <t>66SE2233</t>
  </si>
  <si>
    <t>ICBU00000925221</t>
  </si>
  <si>
    <t>1ZF4K3596836361270</t>
  </si>
  <si>
    <t>YJR216-7</t>
  </si>
  <si>
    <t>ICBU00000925337</t>
  </si>
  <si>
    <t>1ZHF38642031134122</t>
  </si>
  <si>
    <t>FBA15LC215WD</t>
  </si>
  <si>
    <t>ICBU00000913730</t>
  </si>
  <si>
    <t>AE-WJ14171</t>
  </si>
  <si>
    <t>TXFF20260127XC</t>
  </si>
  <si>
    <t>ICBU00000924760</t>
  </si>
  <si>
    <t>10003779441</t>
  </si>
  <si>
    <t>ICBU00000925316</t>
  </si>
  <si>
    <t>1ZB8C0932020989273</t>
  </si>
  <si>
    <t>296WT8</t>
  </si>
  <si>
    <t>ICBU00000921841</t>
  </si>
  <si>
    <t>9158905114</t>
  </si>
  <si>
    <t>LAJR260105</t>
  </si>
  <si>
    <t>ICBU00000923926</t>
  </si>
  <si>
    <t>888266348403</t>
  </si>
  <si>
    <t>义乌联邦IP美国直发双清包税/5000</t>
  </si>
  <si>
    <t>刘家喜</t>
  </si>
  <si>
    <t>SKJJQ-KJU1245</t>
  </si>
  <si>
    <t>ICBU00000925391</t>
  </si>
  <si>
    <t>AKP24000759800</t>
  </si>
  <si>
    <t>10003779429</t>
  </si>
  <si>
    <t>ICBU00000925314</t>
  </si>
  <si>
    <t>IW676375336GB</t>
  </si>
  <si>
    <t>FBA15LD4ZP3X</t>
  </si>
  <si>
    <t>ICBU00000925348</t>
  </si>
  <si>
    <t>15505470568977</t>
  </si>
  <si>
    <t>英国卡航-快递-递延-KY</t>
  </si>
  <si>
    <t>朱海滔</t>
  </si>
  <si>
    <t>FBA15LCL2QPG</t>
  </si>
  <si>
    <t>ICBU00000925255</t>
  </si>
  <si>
    <t>15505470568432</t>
  </si>
  <si>
    <t>FBA15LCH450R</t>
  </si>
  <si>
    <t>ICBU00000925258</t>
  </si>
  <si>
    <t>15505470567022</t>
  </si>
  <si>
    <t>FBA15LCH0Z9R</t>
  </si>
  <si>
    <t>ICBU00000925260</t>
  </si>
  <si>
    <t>1Z0R6D926823857973</t>
  </si>
  <si>
    <t>FBA15G5SHQ61</t>
  </si>
  <si>
    <t>ICBU00000914677</t>
  </si>
  <si>
    <t>RCD24000759705</t>
  </si>
  <si>
    <t>QY032</t>
  </si>
  <si>
    <t>ICBU00000924499</t>
  </si>
  <si>
    <t>1ZE37G439130658623</t>
  </si>
  <si>
    <t>JPS20260127001</t>
  </si>
  <si>
    <t>ICBU00000924926</t>
  </si>
  <si>
    <t>CR431278965DE</t>
  </si>
  <si>
    <t>JPS20260127002</t>
  </si>
  <si>
    <t>ICBU00000924929</t>
  </si>
  <si>
    <t>1Z53F19R0495529955</t>
  </si>
  <si>
    <t>FFWJ948</t>
  </si>
  <si>
    <t>ICBU00000921812</t>
  </si>
  <si>
    <t>TPL000134286</t>
  </si>
  <si>
    <t>152026012701</t>
  </si>
  <si>
    <t>ICBU00000923813</t>
  </si>
  <si>
    <t>MKP24000759962</t>
  </si>
  <si>
    <t>53FTN4</t>
  </si>
  <si>
    <t>ICBU00000924993</t>
  </si>
  <si>
    <t>1ZB87C240406862317</t>
  </si>
  <si>
    <t>92026010608-E5</t>
  </si>
  <si>
    <t>ICBU00000924514</t>
  </si>
  <si>
    <t>IW676243485GB</t>
  </si>
  <si>
    <t>92026010608-F6</t>
  </si>
  <si>
    <t>ICBU00000924515</t>
  </si>
  <si>
    <t>IW676240104GB</t>
  </si>
  <si>
    <t>FBA15LCPRXH0</t>
  </si>
  <si>
    <t>ICBU00000923979</t>
  </si>
  <si>
    <t>1ZA06B016809608948</t>
  </si>
  <si>
    <t>112025010618-5</t>
  </si>
  <si>
    <t>ICBU00000924601</t>
  </si>
  <si>
    <t>1Z78Y3540437081313</t>
  </si>
  <si>
    <t>YWSB-26-01-27-CA</t>
  </si>
  <si>
    <t>ICBU00000924922</t>
  </si>
  <si>
    <t>1ZB798A82007332718</t>
  </si>
  <si>
    <t>YWSB-26-01-27-FR</t>
  </si>
  <si>
    <t>ICBU00000925040</t>
  </si>
  <si>
    <t>888260383565</t>
  </si>
  <si>
    <t>YWSB-26-01-27</t>
  </si>
  <si>
    <t>ICBU00000924910</t>
  </si>
  <si>
    <t>888295992652</t>
  </si>
  <si>
    <t>CINDY26127-TING-1</t>
  </si>
  <si>
    <t>ICBU00000925096</t>
  </si>
  <si>
    <t>1Z4W260E0425198069</t>
  </si>
  <si>
    <t>YNN508DSP-012701</t>
  </si>
  <si>
    <t>ICBU00000925153</t>
  </si>
  <si>
    <t>1Z74WF390404638046</t>
  </si>
  <si>
    <t>274007558001021713</t>
  </si>
  <si>
    <t>ICBU00000924132</t>
  </si>
  <si>
    <t>MZP24000759684</t>
  </si>
  <si>
    <t>286948459001026089</t>
  </si>
  <si>
    <t>ICBU00000924195</t>
  </si>
  <si>
    <t>1Z36859A0425456175</t>
  </si>
  <si>
    <t>100033663BB</t>
  </si>
  <si>
    <t>ICBU00000924469</t>
  </si>
  <si>
    <t>1Z0E465J0433715817</t>
  </si>
  <si>
    <t>TX26012701</t>
  </si>
  <si>
    <t>ICBU00000924900</t>
  </si>
  <si>
    <t>888261887869</t>
  </si>
  <si>
    <t>6F9PF8</t>
  </si>
  <si>
    <t>ICBU00000924547</t>
  </si>
  <si>
    <t>1ZG3333D0421259270</t>
  </si>
  <si>
    <t>98GGM4</t>
  </si>
  <si>
    <t>ICBU00000925156</t>
  </si>
  <si>
    <t>1Z0R6D926830939782</t>
  </si>
  <si>
    <t>YCZXX012701</t>
  </si>
  <si>
    <t>ICBU00000924798</t>
  </si>
  <si>
    <t>1Z6R306V0424187705</t>
  </si>
  <si>
    <t>义乌UPS红单6000包税</t>
  </si>
  <si>
    <t>LO0R28</t>
  </si>
  <si>
    <t>ICBU00000925027</t>
  </si>
  <si>
    <t>1ZF4K3596833088590</t>
  </si>
  <si>
    <t>XYMYBUFA-1</t>
  </si>
  <si>
    <t>ICBU00000925182</t>
  </si>
  <si>
    <t>1Z0E465J0414016000</t>
  </si>
  <si>
    <t>CY127AU-1</t>
  </si>
  <si>
    <t>ICBU00000925013</t>
  </si>
  <si>
    <t>500745664171</t>
  </si>
  <si>
    <t>CY2601271</t>
  </si>
  <si>
    <t>ICBU00000924943</t>
  </si>
  <si>
    <t>1Z4W260E0426123244</t>
  </si>
  <si>
    <t>FTW1-FBA196YBCVY0</t>
  </si>
  <si>
    <t>ICBU00000925052</t>
  </si>
  <si>
    <t>1Z70W0420431248331</t>
  </si>
  <si>
    <t>RDU2-FBA196YDG659</t>
  </si>
  <si>
    <t>ICBU00000925039</t>
  </si>
  <si>
    <t>1Z70W0420405374351</t>
  </si>
  <si>
    <t>RDU2-FBA196YBJ6JX</t>
  </si>
  <si>
    <t>ICBU00000925046</t>
  </si>
  <si>
    <t>1Z70W0420400145527</t>
  </si>
  <si>
    <t>MDW2-FBA196YD5SW8</t>
  </si>
  <si>
    <t>ICBU00000925056</t>
  </si>
  <si>
    <t>1Z70W0420415121319</t>
  </si>
  <si>
    <t>PBI3-FBA196XX7HHQ</t>
  </si>
  <si>
    <t>ICBU00000924576</t>
  </si>
  <si>
    <t>1Z70W0420400471746</t>
  </si>
  <si>
    <t>SCK4-FBA196YC7279</t>
  </si>
  <si>
    <t>ICBU00000925042</t>
  </si>
  <si>
    <t>1Z70W0420421908468</t>
  </si>
  <si>
    <t>ZJTX2025793</t>
  </si>
  <si>
    <t>ICBU00000925015</t>
  </si>
  <si>
    <t>1Z0E465J0433900689</t>
  </si>
  <si>
    <t>LY127IE-2</t>
  </si>
  <si>
    <t>ICBU00000924965</t>
  </si>
  <si>
    <t>1Z0R6D926832581164</t>
  </si>
  <si>
    <t>126-003</t>
  </si>
  <si>
    <t>ICBU00000924880</t>
  </si>
  <si>
    <t>1Z6R306V0439307208</t>
  </si>
  <si>
    <t>127-001</t>
  </si>
  <si>
    <t>ICBU00000924886</t>
  </si>
  <si>
    <t>1Z6R306V0400923829</t>
  </si>
  <si>
    <t>WANP8327</t>
  </si>
  <si>
    <t>ICBU00000925154</t>
  </si>
  <si>
    <t>1Z33W2600498631010</t>
  </si>
  <si>
    <t>FBA15G603N1R</t>
  </si>
  <si>
    <t>ICBU00000924849</t>
  </si>
  <si>
    <t>SKP4534279332</t>
  </si>
  <si>
    <t>FBA196X59RDX</t>
  </si>
  <si>
    <t>ICBU00000924814</t>
  </si>
  <si>
    <t>JM0127-TAYLOR1</t>
  </si>
  <si>
    <t>ICBU00000925037</t>
  </si>
  <si>
    <t>398170724893</t>
  </si>
  <si>
    <t>FY0127-1</t>
  </si>
  <si>
    <t>ICBU00000924343</t>
  </si>
  <si>
    <t>1Z4W260E0436495351</t>
  </si>
  <si>
    <t>ZY0127-01</t>
  </si>
  <si>
    <t>ICBU00000924452</t>
  </si>
  <si>
    <t>1Z4W260E0434859186</t>
  </si>
  <si>
    <t>CY2601273</t>
  </si>
  <si>
    <t>ICBU00000925066</t>
  </si>
  <si>
    <t>398171231843</t>
  </si>
  <si>
    <t>TM260127-34NLKP</t>
  </si>
  <si>
    <t>ICBU00000924278</t>
  </si>
  <si>
    <t>1ZA06B016823371659</t>
  </si>
  <si>
    <t>3966000771</t>
  </si>
  <si>
    <t>ICBU00000925071</t>
  </si>
  <si>
    <t>500745664123</t>
  </si>
  <si>
    <t>9TFF19</t>
  </si>
  <si>
    <t>ICBU00000925086</t>
  </si>
  <si>
    <t>1Z0R6D926830183651</t>
  </si>
  <si>
    <t>YN26127-1</t>
  </si>
  <si>
    <t>ICBU00000924166</t>
  </si>
  <si>
    <t>1801090351</t>
  </si>
  <si>
    <t>TM260127-1CA3</t>
  </si>
  <si>
    <t>ICBU00000924471</t>
  </si>
  <si>
    <t>1ZHF34022016879908</t>
  </si>
  <si>
    <t>TM260127-2NL6KP</t>
  </si>
  <si>
    <t>ICBU00000924737</t>
  </si>
  <si>
    <t>1ZA06B016824065550</t>
  </si>
  <si>
    <t>5K99641108</t>
  </si>
  <si>
    <t>ICBU00000924902</t>
  </si>
  <si>
    <t>398171194628</t>
  </si>
  <si>
    <t>TM260127-4FRKP8</t>
  </si>
  <si>
    <t>ICBU00000924992</t>
  </si>
  <si>
    <t>1ZA06B016828441378</t>
  </si>
  <si>
    <t>TM260127-1NL4</t>
  </si>
  <si>
    <t>ICBU00000924495</t>
  </si>
  <si>
    <t>888262255977</t>
  </si>
  <si>
    <t>TM260127-1BE7</t>
  </si>
  <si>
    <t>ICBU00000924764</t>
  </si>
  <si>
    <t>888262245277</t>
  </si>
  <si>
    <t>CN260127-AU-3078</t>
  </si>
  <si>
    <t>ICBU00000924838</t>
  </si>
  <si>
    <t>MZP24000759685</t>
  </si>
  <si>
    <t>NL25663</t>
  </si>
  <si>
    <t>ICBU00000924845</t>
  </si>
  <si>
    <t>1Z6982X16824892187</t>
  </si>
  <si>
    <t>CN260127-US-70460</t>
  </si>
  <si>
    <t>ICBU00000924827</t>
  </si>
  <si>
    <t>398171059510</t>
  </si>
  <si>
    <t>CN260127-US-29223</t>
  </si>
  <si>
    <t>ICBU00000924834</t>
  </si>
  <si>
    <t>398171143546</t>
  </si>
  <si>
    <t>CN260127-US-32162</t>
  </si>
  <si>
    <t>ICBU00000924824</t>
  </si>
  <si>
    <t>398171082378</t>
  </si>
  <si>
    <t>CN260127-US-96007</t>
  </si>
  <si>
    <t>ICBU00000924828</t>
  </si>
  <si>
    <t>398171078743</t>
  </si>
  <si>
    <t>ALR0476</t>
  </si>
  <si>
    <t>ICBU00000924559</t>
  </si>
  <si>
    <t>888302327955</t>
  </si>
  <si>
    <t>10003779345</t>
  </si>
  <si>
    <t>ICBU00000923223</t>
  </si>
  <si>
    <t>1ZK351X06809248986</t>
  </si>
  <si>
    <t>CN260127-US-63049</t>
  </si>
  <si>
    <t>ICBU00000924830</t>
  </si>
  <si>
    <t>398171097315</t>
  </si>
  <si>
    <t>CN260127-US-18850</t>
  </si>
  <si>
    <t>ICBU00000924825</t>
  </si>
  <si>
    <t>398171154657</t>
  </si>
  <si>
    <t>CN260127-US-90602</t>
  </si>
  <si>
    <t>ICBU00000924833</t>
  </si>
  <si>
    <t>398171164084</t>
  </si>
  <si>
    <t>CN260127-US-79606</t>
  </si>
  <si>
    <t>ICBU00000924832</t>
  </si>
  <si>
    <t>398171103873</t>
  </si>
  <si>
    <t>CN260127-US-29410</t>
  </si>
  <si>
    <t>ICBU00000924831</t>
  </si>
  <si>
    <t>398171066577</t>
  </si>
  <si>
    <t>CN260127-US-53575</t>
  </si>
  <si>
    <t>ICBU00000924835</t>
  </si>
  <si>
    <t>398171072778</t>
  </si>
  <si>
    <t>CN260127-US-43605</t>
  </si>
  <si>
    <t>ICBU00000924829</t>
  </si>
  <si>
    <t>398171177810</t>
  </si>
  <si>
    <t>CN260127-US-13820</t>
  </si>
  <si>
    <t>ICBU00000924826</t>
  </si>
  <si>
    <t>398171089821</t>
  </si>
  <si>
    <t>COE049</t>
  </si>
  <si>
    <t>ICBU00000924572</t>
  </si>
  <si>
    <t>868000059804</t>
  </si>
  <si>
    <t>STELLA-NICK</t>
  </si>
  <si>
    <t>ICBU00000925141</t>
  </si>
  <si>
    <t>1Z4W260E0438959258</t>
  </si>
  <si>
    <t>MINA260100404</t>
  </si>
  <si>
    <t>ICBU00000924457</t>
  </si>
  <si>
    <t>888261040994</t>
  </si>
  <si>
    <t>ZAMY01271732</t>
  </si>
  <si>
    <t>ICBU00000924904</t>
  </si>
  <si>
    <t>398170732284</t>
  </si>
  <si>
    <t>HD20260114</t>
  </si>
  <si>
    <t>ICBU00000923873</t>
  </si>
  <si>
    <t>772267742</t>
  </si>
  <si>
    <t>杨政</t>
  </si>
  <si>
    <t>ZFPF260118381461524314</t>
  </si>
  <si>
    <t>ICBU00000924233</t>
  </si>
  <si>
    <t>1ZA06B016808760892</t>
  </si>
  <si>
    <t>SP260120171-3-DTM2-27</t>
  </si>
  <si>
    <t>ICBU00000925069</t>
  </si>
  <si>
    <t>FBA196V7G0MM</t>
  </si>
  <si>
    <t>ICBU00000923228</t>
  </si>
  <si>
    <t>6LOR026</t>
  </si>
  <si>
    <t>ICBU00000924989</t>
  </si>
  <si>
    <t>1Z8V13470414312650</t>
  </si>
  <si>
    <t>JLL260127A</t>
  </si>
  <si>
    <t>ICBU00000924610</t>
  </si>
  <si>
    <t>JLL260127B</t>
  </si>
  <si>
    <t>ICBU00000924613</t>
  </si>
  <si>
    <t>284165807501021289</t>
  </si>
  <si>
    <t>ICBU00000924685</t>
  </si>
  <si>
    <t>398170739017</t>
  </si>
  <si>
    <t>10003779417</t>
  </si>
  <si>
    <t>ICBU00000924494</t>
  </si>
  <si>
    <t>1Z4W260E0431071406</t>
  </si>
  <si>
    <t>2296KS096</t>
  </si>
  <si>
    <t>ICBU00000925151</t>
  </si>
  <si>
    <t>1Z33W2600494781893</t>
  </si>
  <si>
    <t>FF1533127687</t>
  </si>
  <si>
    <t>ICBU00000924367</t>
  </si>
  <si>
    <t>1ZB875D90423630772</t>
  </si>
  <si>
    <t>FF1533127687-A</t>
  </si>
  <si>
    <t>ICBU00000924368</t>
  </si>
  <si>
    <t>1ZB875D90422351165</t>
  </si>
  <si>
    <t>2GFG34</t>
  </si>
  <si>
    <t>ICBU00000924555</t>
  </si>
  <si>
    <t>1ZJ443G10409271044</t>
  </si>
  <si>
    <t>HG26012701</t>
  </si>
  <si>
    <t>ICBU00000924700</t>
  </si>
  <si>
    <t>1ZG3333D0424067383</t>
  </si>
  <si>
    <t>33BY99677</t>
  </si>
  <si>
    <t>ICBU00000924894</t>
  </si>
  <si>
    <t>1ZB8C0932031373461</t>
  </si>
  <si>
    <t>1-4-HUNZHUANG-5</t>
  </si>
  <si>
    <t>ICBU00000924887</t>
  </si>
  <si>
    <t>1Z33W2600490314412</t>
  </si>
  <si>
    <t>1-4-HUNZHUANG-7</t>
  </si>
  <si>
    <t>ICBU00000924889</t>
  </si>
  <si>
    <t>1Z33W2600495330109</t>
  </si>
  <si>
    <t>1-4-HUNZHUANG-6</t>
  </si>
  <si>
    <t>ICBU00000924888</t>
  </si>
  <si>
    <t>1Z33W2600497809858</t>
  </si>
  <si>
    <t>1-4-HUNZHUANG-8</t>
  </si>
  <si>
    <t>ICBU00000924890</t>
  </si>
  <si>
    <t>1Z33W2600495586058</t>
  </si>
  <si>
    <t>26010901WAR</t>
  </si>
  <si>
    <t>ICBU00000924858</t>
  </si>
  <si>
    <t>1ZHF05602034832922</t>
  </si>
  <si>
    <t>RSC2704</t>
  </si>
  <si>
    <t>ICBU00000925033</t>
  </si>
  <si>
    <t>1Z0E465J0408830141</t>
  </si>
  <si>
    <t>RSC2703</t>
  </si>
  <si>
    <t>ICBU00000925030</t>
  </si>
  <si>
    <t>1Z0E465J0422940862</t>
  </si>
  <si>
    <t>RSC2701</t>
  </si>
  <si>
    <t>ICBU00000925023</t>
  </si>
  <si>
    <t>1Z0E465J0406108560</t>
  </si>
  <si>
    <t>RSC2702</t>
  </si>
  <si>
    <t>ICBU00000925028</t>
  </si>
  <si>
    <t>1Z0E465J0400510751</t>
  </si>
  <si>
    <t>200099CC</t>
  </si>
  <si>
    <t>ICBU00000924848</t>
  </si>
  <si>
    <t>520310807786</t>
  </si>
  <si>
    <t>OS26127-1</t>
  </si>
  <si>
    <t>ICBU00000923214</t>
  </si>
  <si>
    <t>398170744440</t>
  </si>
  <si>
    <t>WB6236415</t>
  </si>
  <si>
    <t>ICBU00000923968</t>
  </si>
  <si>
    <t>868000059880</t>
  </si>
  <si>
    <t>韩国专线-包税</t>
  </si>
  <si>
    <t>QY26-0127H03</t>
  </si>
  <si>
    <t>ICBU00000924975</t>
  </si>
  <si>
    <t>1ZEC67010416698341</t>
  </si>
  <si>
    <t>QY26-0127H01</t>
  </si>
  <si>
    <t>ICBU00000924970</t>
  </si>
  <si>
    <t>500745665033</t>
  </si>
  <si>
    <t>QY26-0127H02</t>
  </si>
  <si>
    <t>ICBU00000924971</t>
  </si>
  <si>
    <t>398171137816</t>
  </si>
  <si>
    <t>ALI2G6A</t>
  </si>
  <si>
    <t>ICBU00000924648</t>
  </si>
  <si>
    <t>1ZHV28776730394955</t>
  </si>
  <si>
    <t>6RG669441</t>
  </si>
  <si>
    <t>ICBU00000924149</t>
  </si>
  <si>
    <t>1ZG2C1210326267141</t>
  </si>
  <si>
    <t>MSW0127-1</t>
  </si>
  <si>
    <t>ICBU00000924915</t>
  </si>
  <si>
    <t>1Z33W2606795850359</t>
  </si>
  <si>
    <t>FBA15LD2G2TR</t>
  </si>
  <si>
    <t>ICBU00000924892</t>
  </si>
  <si>
    <t>15505470568666</t>
  </si>
  <si>
    <t>OS26127-ITALY</t>
  </si>
  <si>
    <t>ICBU00000923236</t>
  </si>
  <si>
    <t>1Z6982X16839132283</t>
  </si>
  <si>
    <t>10003779393</t>
  </si>
  <si>
    <t>ICBU00000924462</t>
  </si>
  <si>
    <t>1Z70W0426735325408</t>
  </si>
  <si>
    <t>10003779405</t>
  </si>
  <si>
    <t>ICBU00000924463</t>
  </si>
  <si>
    <t>1Z70W0426729149218</t>
  </si>
  <si>
    <t>ZJTX2025788</t>
  </si>
  <si>
    <t>ICBU00000923986</t>
  </si>
  <si>
    <t>MKP4534279339</t>
  </si>
  <si>
    <t>XY26127-4</t>
  </si>
  <si>
    <t>ICBU00000924633</t>
  </si>
  <si>
    <t>1Z0R6D926832521415</t>
  </si>
  <si>
    <t>1227992026K</t>
  </si>
  <si>
    <t>ICBU00000923763</t>
  </si>
  <si>
    <t>1Z53F19R0494439438</t>
  </si>
  <si>
    <t>5663322-4-H</t>
  </si>
  <si>
    <t>ICBU00000924045</t>
  </si>
  <si>
    <t>888261143816</t>
  </si>
  <si>
    <t>ZJTX2025792</t>
  </si>
  <si>
    <t>ICBU00000924712</t>
  </si>
  <si>
    <t>1Z0E465J0412988429</t>
  </si>
  <si>
    <t>CZZF0127001-US</t>
  </si>
  <si>
    <t>ICBU00000924416</t>
  </si>
  <si>
    <t>398171564968</t>
  </si>
  <si>
    <t>33FD96WS</t>
  </si>
  <si>
    <t>ICBU00000924594</t>
  </si>
  <si>
    <t>1ZF4K3596831070076</t>
  </si>
  <si>
    <t>BR213S</t>
  </si>
  <si>
    <t>ICBU00000922581</t>
  </si>
  <si>
    <t>1ZEC67010432283982</t>
  </si>
  <si>
    <t>CO-26-01-26</t>
  </si>
  <si>
    <t>ICBU00000923366</t>
  </si>
  <si>
    <t>888302330930</t>
  </si>
  <si>
    <t>FBBC008H354601X-1</t>
  </si>
  <si>
    <t>ICBU00000923197</t>
  </si>
  <si>
    <t>TPL000134185</t>
  </si>
  <si>
    <t>FBB25B555X-1</t>
  </si>
  <si>
    <t>ICBU00000924465</t>
  </si>
  <si>
    <t>1ZF4K3596807086186</t>
  </si>
  <si>
    <t>DCWJ20260127-3</t>
  </si>
  <si>
    <t>ICBU00000924533</t>
  </si>
  <si>
    <t>1Z0R6D896801504589</t>
  </si>
  <si>
    <t>FST260127-US3</t>
  </si>
  <si>
    <t>ICBU00000924286</t>
  </si>
  <si>
    <t>1Z33W2600497012913</t>
  </si>
  <si>
    <t>DH1253327</t>
  </si>
  <si>
    <t>ICBU00000924303</t>
  </si>
  <si>
    <t>888261436937</t>
  </si>
  <si>
    <t>MSU254</t>
  </si>
  <si>
    <t>ICBU00000922227</t>
  </si>
  <si>
    <t>1Z97X0196830552092</t>
  </si>
  <si>
    <t>SHHSK56</t>
  </si>
  <si>
    <t>ICBU00000924099</t>
  </si>
  <si>
    <t>1ZC222K56703941966</t>
  </si>
  <si>
    <t>SM260127-4MYKP1</t>
  </si>
  <si>
    <t>ICBU00000924075</t>
  </si>
  <si>
    <t>10272418973</t>
  </si>
  <si>
    <t>FBA196N812K7</t>
  </si>
  <si>
    <t>ICBU00000923424</t>
  </si>
  <si>
    <t>FBA15G5TWQP3</t>
  </si>
  <si>
    <t>ICBU00000923435</t>
  </si>
  <si>
    <t>SKP4534278739</t>
  </si>
  <si>
    <t>REMR95221</t>
  </si>
  <si>
    <t>ICBU00000924290</t>
  </si>
  <si>
    <t>868000059839</t>
  </si>
  <si>
    <t>XMXJ20260127</t>
  </si>
  <si>
    <t>ICBU00000924017</t>
  </si>
  <si>
    <t>1Z0R6D926835109955</t>
  </si>
  <si>
    <t>YW0127-AE01</t>
  </si>
  <si>
    <t>ICBU00000924389</t>
  </si>
  <si>
    <t>MY4702</t>
  </si>
  <si>
    <t>CC260127-1PH</t>
  </si>
  <si>
    <t>ICBU00000924107</t>
  </si>
  <si>
    <t>1Z0E793D0424125404</t>
  </si>
  <si>
    <t>260127YK-SA1</t>
  </si>
  <si>
    <t>ICBU00000923973</t>
  </si>
  <si>
    <t>卡派</t>
  </si>
  <si>
    <t>欧洲海卡（超大件）含税</t>
  </si>
  <si>
    <t>GG-126SE</t>
  </si>
  <si>
    <t>ICBU00000922705</t>
  </si>
  <si>
    <t>888295389524</t>
  </si>
  <si>
    <t>NY127--2-2</t>
  </si>
  <si>
    <t>ICBU00000924293</t>
  </si>
  <si>
    <t>1Z6982X16812590203</t>
  </si>
  <si>
    <t>ZMSM127-1</t>
  </si>
  <si>
    <t>ICBU00000924187</t>
  </si>
  <si>
    <t>AMQ6869837</t>
  </si>
  <si>
    <t>JF26012701</t>
  </si>
  <si>
    <t>ICBU00000924237</t>
  </si>
  <si>
    <t>888260394389</t>
  </si>
  <si>
    <t>ACLSA0127-1</t>
  </si>
  <si>
    <t>ICBU00000923789</t>
  </si>
  <si>
    <t>1ZG3325W0418344935</t>
  </si>
  <si>
    <t>SA-0127-PN</t>
  </si>
  <si>
    <t>ICBU00000924276</t>
  </si>
  <si>
    <t>888262918504</t>
  </si>
  <si>
    <t>KSJH09989</t>
  </si>
  <si>
    <t>ICBU00000922418</t>
  </si>
  <si>
    <t>1Z0E793D6722974230</t>
  </si>
  <si>
    <t>260127YK-SUSAN1</t>
  </si>
  <si>
    <t>ICBU00000924152</t>
  </si>
  <si>
    <t>888300939507</t>
  </si>
  <si>
    <t>TX260126-LY09</t>
  </si>
  <si>
    <t>ICBU00000923788</t>
  </si>
  <si>
    <t>398171126543</t>
  </si>
  <si>
    <t>915923YLM</t>
  </si>
  <si>
    <t>ICBU00000923930</t>
  </si>
  <si>
    <t>398175282839</t>
  </si>
  <si>
    <t>DCWJ20260127-2</t>
  </si>
  <si>
    <t>ICBU00000924115</t>
  </si>
  <si>
    <t>1Z70W0426736684715</t>
  </si>
  <si>
    <t>DCWJ20260127-1</t>
  </si>
  <si>
    <t>ICBU00000924095</t>
  </si>
  <si>
    <t>888297293045</t>
  </si>
  <si>
    <t>QZPL0127-1</t>
  </si>
  <si>
    <t>ICBU00000924130</t>
  </si>
  <si>
    <t>AMQ6869842</t>
  </si>
  <si>
    <t>260127YK-SN13</t>
  </si>
  <si>
    <t>ICBU00000924033</t>
  </si>
  <si>
    <t>BKP24000759660</t>
  </si>
  <si>
    <t>C88005569</t>
  </si>
  <si>
    <t>ICBU00000923989</t>
  </si>
  <si>
    <t>520308946729</t>
  </si>
  <si>
    <t>16991180501049352</t>
  </si>
  <si>
    <t>ICBU00000923747</t>
  </si>
  <si>
    <t>CR431237674DE</t>
  </si>
  <si>
    <t>KK2639127</t>
  </si>
  <si>
    <t>ICBU00000923745</t>
  </si>
  <si>
    <t>398170908263</t>
  </si>
  <si>
    <t>SXL-6020</t>
  </si>
  <si>
    <t>ICBU00000923880</t>
  </si>
  <si>
    <t>1ZC222K50419282409</t>
  </si>
  <si>
    <t>NY127-4-2</t>
  </si>
  <si>
    <t>ICBU00000924120</t>
  </si>
  <si>
    <t>1Z144AW70438984554</t>
  </si>
  <si>
    <t>260127YK-SA12</t>
  </si>
  <si>
    <t>ICBU00000923978</t>
  </si>
  <si>
    <t>1Z6982X16834913699</t>
  </si>
  <si>
    <t>NY127-4</t>
  </si>
  <si>
    <t>ICBU00000924119</t>
  </si>
  <si>
    <t>1Z144AW70428054587</t>
  </si>
  <si>
    <t>TXFF0060127TT</t>
  </si>
  <si>
    <t>ICBU00000924111</t>
  </si>
  <si>
    <t>AE582751503</t>
  </si>
  <si>
    <t>YCST-0126-1</t>
  </si>
  <si>
    <t>ICBU00000922616</t>
  </si>
  <si>
    <t>888233983248</t>
  </si>
  <si>
    <t>YKHLLSA0124-1</t>
  </si>
  <si>
    <t>ICBU00000923935</t>
  </si>
  <si>
    <t>15505989759473</t>
  </si>
  <si>
    <t>8YGRG54</t>
  </si>
  <si>
    <t>ICBU00000918820</t>
  </si>
  <si>
    <t>888298543160</t>
  </si>
  <si>
    <t>HST-Fedex</t>
  </si>
  <si>
    <t>SXJCK26127-1</t>
  </si>
  <si>
    <t>ICBU00000923860</t>
  </si>
  <si>
    <t>888265886240</t>
  </si>
  <si>
    <t>ZLCY-260127</t>
  </si>
  <si>
    <t>ICBU00000923724</t>
  </si>
  <si>
    <t>1ZG2C1210320236088</t>
  </si>
  <si>
    <t>汪健芳</t>
  </si>
  <si>
    <t>ZJTX2025787</t>
  </si>
  <si>
    <t>ICBU00000923981</t>
  </si>
  <si>
    <t>1Z0R6D896807452259</t>
  </si>
  <si>
    <t>TM260127-27NLTP</t>
  </si>
  <si>
    <t>ICBU00000923883</t>
  </si>
  <si>
    <t>1Z6982X16837090493</t>
  </si>
  <si>
    <t>SF0250294357634</t>
  </si>
  <si>
    <t>ICBU00000922627</t>
  </si>
  <si>
    <t>888232298760</t>
  </si>
  <si>
    <t>ALI26FCO00039</t>
  </si>
  <si>
    <t>ICBU00000914099</t>
  </si>
  <si>
    <t>AH680600605</t>
  </si>
  <si>
    <t>TB012601</t>
  </si>
  <si>
    <t>ICBU00000923094</t>
  </si>
  <si>
    <t>SP260116068-2-DTM1-38</t>
  </si>
  <si>
    <t>ICBU00000923391</t>
  </si>
  <si>
    <t>SP260122201-5-DTM2-78</t>
  </si>
  <si>
    <t>ICBU00000923340</t>
  </si>
  <si>
    <t>SP260122207-3-DTM2-34</t>
  </si>
  <si>
    <t>ICBU00000923402</t>
  </si>
  <si>
    <t>ZZ127-4-3</t>
  </si>
  <si>
    <t>ICBU00000923792</t>
  </si>
  <si>
    <t>BKP4534282722</t>
  </si>
  <si>
    <t>XH0127-SG</t>
  </si>
  <si>
    <t>ICBU00000923893</t>
  </si>
  <si>
    <t>1ZA6D4270410467069</t>
  </si>
  <si>
    <t>WG260102</t>
  </si>
  <si>
    <t>ICBU00000922719</t>
  </si>
  <si>
    <t>仇莹</t>
  </si>
  <si>
    <t>XHX-0127-02</t>
  </si>
  <si>
    <t>ICBU00000923841</t>
  </si>
  <si>
    <t>1Z33W2606696068240</t>
  </si>
  <si>
    <t>XHX-0127-04</t>
  </si>
  <si>
    <t>ICBU00000923835</t>
  </si>
  <si>
    <t>1Z33W2606698757813</t>
  </si>
  <si>
    <t>XHX-0127-03</t>
  </si>
  <si>
    <t>ICBU00000923842</t>
  </si>
  <si>
    <t>1Z33W2606698773822</t>
  </si>
  <si>
    <t>XHX-0127-01</t>
  </si>
  <si>
    <t>ICBU00000923838</t>
  </si>
  <si>
    <t>1Z33W2606699370603</t>
  </si>
  <si>
    <t>PE2026012602</t>
  </si>
  <si>
    <t>ICBU00000922891</t>
  </si>
  <si>
    <t>1Z0R6D926822889744</t>
  </si>
  <si>
    <t>MK26127-AUSTRALIA</t>
  </si>
  <si>
    <t>ICBU00000923830</t>
  </si>
  <si>
    <t>AMQ6869311</t>
  </si>
  <si>
    <t>MK26127-1</t>
  </si>
  <si>
    <t>ICBU00000923811</t>
  </si>
  <si>
    <t>1ZHR15110417013378</t>
  </si>
  <si>
    <t>CY2601243</t>
  </si>
  <si>
    <t>ICBU00000923799</t>
  </si>
  <si>
    <t>398130649982</t>
  </si>
  <si>
    <t>LLHH2271</t>
  </si>
  <si>
    <t>ICBU00000923723</t>
  </si>
  <si>
    <t>1Z33W2606796343020</t>
  </si>
  <si>
    <t>TM0126-3US</t>
  </si>
  <si>
    <t>ICBU00000923351</t>
  </si>
  <si>
    <t>888261884804</t>
  </si>
  <si>
    <t>YNN010-012601</t>
  </si>
  <si>
    <t>ICBU00000923640</t>
  </si>
  <si>
    <t>1Z74WF390412798617</t>
  </si>
  <si>
    <t>GZ2025-1214</t>
  </si>
  <si>
    <t>ICBU00000923656</t>
  </si>
  <si>
    <t>QX29F23</t>
  </si>
  <si>
    <t>ICBU00000923606</t>
  </si>
  <si>
    <t>994120654</t>
  </si>
  <si>
    <t>LW0126-3</t>
  </si>
  <si>
    <t>ICBU00000923252</t>
  </si>
  <si>
    <t>1ZHF38642039221157</t>
  </si>
  <si>
    <t>SXL-7025</t>
  </si>
  <si>
    <t>ICBU00000922173</t>
  </si>
  <si>
    <t>10272399712</t>
  </si>
  <si>
    <t>RSC2602</t>
  </si>
  <si>
    <t>ICBU00000923609</t>
  </si>
  <si>
    <t>1Z33W2600491993731</t>
  </si>
  <si>
    <t>891GG8</t>
  </si>
  <si>
    <t>ICBU00000923627</t>
  </si>
  <si>
    <t>1ZG2C1210320955177</t>
  </si>
  <si>
    <t>YU260005-012601</t>
  </si>
  <si>
    <t>ICBU00000923484</t>
  </si>
  <si>
    <t>1Z74WF390420422239</t>
  </si>
  <si>
    <t>WXY20260126-95136KY</t>
  </si>
  <si>
    <t>ICBU00000923683</t>
  </si>
  <si>
    <t>1Z4W260E0403388878</t>
  </si>
  <si>
    <t>MS-0126</t>
  </si>
  <si>
    <t>ICBU00000923314</t>
  </si>
  <si>
    <t>TPL000134025</t>
  </si>
  <si>
    <t>RFYT7A-45-1</t>
  </si>
  <si>
    <t>ICBU00000923581</t>
  </si>
  <si>
    <t>520308925749</t>
  </si>
  <si>
    <t>F8K7SF-70-B</t>
  </si>
  <si>
    <t>ICBU00000923590</t>
  </si>
  <si>
    <t>1Z70W0420417269498</t>
  </si>
  <si>
    <t>F8K7SF-70-A</t>
  </si>
  <si>
    <t>ICBU00000923586</t>
  </si>
  <si>
    <t>1Z70W0420404207113</t>
  </si>
  <si>
    <t>QZ260126-CA</t>
  </si>
  <si>
    <t>ICBU00000923565</t>
  </si>
  <si>
    <t>520314258168</t>
  </si>
  <si>
    <t>PBI3-FBA196W12ZF2</t>
  </si>
  <si>
    <t>ICBU00000923320</t>
  </si>
  <si>
    <t>1Z4W260E0431508319</t>
  </si>
  <si>
    <t>TM260126-3BE5</t>
  </si>
  <si>
    <t>ICBU00000923334</t>
  </si>
  <si>
    <t>1ZA06B016815631473</t>
  </si>
  <si>
    <t>CY2601262</t>
  </si>
  <si>
    <t>ICBU00000923304</t>
  </si>
  <si>
    <t>1Z0R6D896830731038</t>
  </si>
  <si>
    <t>JT2601003</t>
  </si>
  <si>
    <t>ICBU00000923254</t>
  </si>
  <si>
    <t>8865980038406</t>
  </si>
  <si>
    <t>TM260126-7FR2</t>
  </si>
  <si>
    <t>ICBU00000922973</t>
  </si>
  <si>
    <t>888225976086</t>
  </si>
  <si>
    <t>124-002</t>
  </si>
  <si>
    <t>ICBU00000922871</t>
  </si>
  <si>
    <t>1Z6R306V0417231787</t>
  </si>
  <si>
    <t>CY2601261</t>
  </si>
  <si>
    <t>ICBU00000923316</t>
  </si>
  <si>
    <t>9074088166</t>
  </si>
  <si>
    <t>TM260126-1AE3</t>
  </si>
  <si>
    <t>ICBU00000922939</t>
  </si>
  <si>
    <t>888225490340</t>
  </si>
  <si>
    <t>XQ26126-1</t>
  </si>
  <si>
    <t>ICBU00000922629</t>
  </si>
  <si>
    <t>500745651490</t>
  </si>
  <si>
    <t>TM260126-2BE4</t>
  </si>
  <si>
    <t>ICBU00000923014</t>
  </si>
  <si>
    <t>1Z33W2600492415649</t>
  </si>
  <si>
    <t>TM260126-1DK1</t>
  </si>
  <si>
    <t>ICBU00000921839</t>
  </si>
  <si>
    <t>888225395854</t>
  </si>
  <si>
    <t>TH2563333</t>
  </si>
  <si>
    <t>ICBU00000923353</t>
  </si>
  <si>
    <t>SF5120832027991</t>
  </si>
  <si>
    <t>ZZ126-1-3</t>
  </si>
  <si>
    <t>ICBU00000923548</t>
  </si>
  <si>
    <t>1Z4W260E0430277455</t>
  </si>
  <si>
    <t>CLY116505</t>
  </si>
  <si>
    <t>ICBU00000922052</t>
  </si>
  <si>
    <t>1ZA06B016807644313</t>
  </si>
  <si>
    <t>JPS20260126001</t>
  </si>
  <si>
    <t>ICBU00000923504</t>
  </si>
  <si>
    <t>CR431210725DE</t>
  </si>
  <si>
    <t>JPS20260126003</t>
  </si>
  <si>
    <t>ICBU00000923510</t>
  </si>
  <si>
    <t>1Z6981A16835380464</t>
  </si>
  <si>
    <t>JPS20260126002</t>
  </si>
  <si>
    <t>ICBU00000923507</t>
  </si>
  <si>
    <t>1ZB875D90405599065</t>
  </si>
  <si>
    <t>126-001</t>
  </si>
  <si>
    <t>ICBU00000922861</t>
  </si>
  <si>
    <t>1Z6R306V0431943722</t>
  </si>
  <si>
    <t>126-002</t>
  </si>
  <si>
    <t>ICBU00000922864</t>
  </si>
  <si>
    <t>1Z6R306V0414227770</t>
  </si>
  <si>
    <t>YZJ25-285</t>
  </si>
  <si>
    <t>ICBU00000923538</t>
  </si>
  <si>
    <t>15505989800622</t>
  </si>
  <si>
    <t>CH20260126-3</t>
  </si>
  <si>
    <t>ICBU00000923194</t>
  </si>
  <si>
    <t>英国海卡含税（超大件）</t>
  </si>
  <si>
    <t>96K75G7</t>
  </si>
  <si>
    <t>ICBU00000922873</t>
  </si>
  <si>
    <t>1ZC80H586706258714</t>
  </si>
  <si>
    <t>6HFBVC</t>
  </si>
  <si>
    <t>ICBU00000922921</t>
  </si>
  <si>
    <t>1Z74WF390434840814</t>
  </si>
  <si>
    <t>6241F52</t>
  </si>
  <si>
    <t>ICBU00000922797</t>
  </si>
  <si>
    <t>1Z0R6D926831366345</t>
  </si>
  <si>
    <t>6HBNF9</t>
  </si>
  <si>
    <t>ICBU00000923098</t>
  </si>
  <si>
    <t>663551302</t>
  </si>
  <si>
    <t>79F1R7B</t>
  </si>
  <si>
    <t>ICBU00000922608</t>
  </si>
  <si>
    <t>CR431275377DE</t>
  </si>
  <si>
    <t>ALI26FCO00045</t>
  </si>
  <si>
    <t>ICBU00000916241</t>
  </si>
  <si>
    <t>500745651103</t>
  </si>
  <si>
    <t>NAE260120ES-01</t>
  </si>
  <si>
    <t>ICBU00000922826</t>
  </si>
  <si>
    <t>1Z0R6D926834863249</t>
  </si>
  <si>
    <t>YTAL0124-2</t>
  </si>
  <si>
    <t>ICBU00000923459</t>
  </si>
  <si>
    <t>WJ0828828</t>
  </si>
  <si>
    <t>阿联酋空派</t>
  </si>
  <si>
    <t>2CINDY260100194</t>
  </si>
  <si>
    <t>ICBU00000922818</t>
  </si>
  <si>
    <t>888226034633</t>
  </si>
  <si>
    <t>4CINDY260100194</t>
  </si>
  <si>
    <t>ICBU00000922822</t>
  </si>
  <si>
    <t>888226101299</t>
  </si>
  <si>
    <t>8CINDY260100194</t>
  </si>
  <si>
    <t>ICBU00000922834</t>
  </si>
  <si>
    <t>888226077441</t>
  </si>
  <si>
    <t>5CINDY260100194</t>
  </si>
  <si>
    <t>ICBU00000922825</t>
  </si>
  <si>
    <t>888226108823</t>
  </si>
  <si>
    <t>1CINDY260100194</t>
  </si>
  <si>
    <t>ICBU00000922814</t>
  </si>
  <si>
    <t>888226115126</t>
  </si>
  <si>
    <t>6CINDY260100194</t>
  </si>
  <si>
    <t>ICBU00000922828</t>
  </si>
  <si>
    <t>888226066076</t>
  </si>
  <si>
    <t>7CINDY260100194</t>
  </si>
  <si>
    <t>ICBU00000922833</t>
  </si>
  <si>
    <t>888226054576</t>
  </si>
  <si>
    <t>3CINDY260100194</t>
  </si>
  <si>
    <t>ICBU00000922820</t>
  </si>
  <si>
    <t>888226087773</t>
  </si>
  <si>
    <t>NAK260123US-01</t>
  </si>
  <si>
    <t>ICBU00000922837</t>
  </si>
  <si>
    <t>398129361396</t>
  </si>
  <si>
    <t>NAS260120US-01</t>
  </si>
  <si>
    <t>ICBU00000922918</t>
  </si>
  <si>
    <t>398129352830</t>
  </si>
  <si>
    <t>52025121510</t>
  </si>
  <si>
    <t>ICBU00000922841</t>
  </si>
  <si>
    <t>888228028354</t>
  </si>
  <si>
    <t>TZ260121027</t>
  </si>
  <si>
    <t>ICBU00000923643</t>
  </si>
  <si>
    <t>888227321568</t>
  </si>
  <si>
    <t>TZ260121026</t>
  </si>
  <si>
    <t>ICBU00000923642</t>
  </si>
  <si>
    <t>888227318322</t>
  </si>
  <si>
    <t>656FM6</t>
  </si>
  <si>
    <t>ICBU00000923598</t>
  </si>
  <si>
    <t>1Z0E465J0435175031</t>
  </si>
  <si>
    <t>LY0126-NL01</t>
  </si>
  <si>
    <t>ICBU00000923302</t>
  </si>
  <si>
    <t>1Z0E554G0427419942</t>
  </si>
  <si>
    <t>NAT260122US-01</t>
  </si>
  <si>
    <t>ICBU00000922894</t>
  </si>
  <si>
    <t>1ZG3333D0419671757</t>
  </si>
  <si>
    <t>NKB260126UK-01</t>
  </si>
  <si>
    <t>ICBU00000922850</t>
  </si>
  <si>
    <t>888224951546</t>
  </si>
  <si>
    <t>NAE260122US-01</t>
  </si>
  <si>
    <t>ICBU00000922926</t>
  </si>
  <si>
    <t>398129327872</t>
  </si>
  <si>
    <t>NAM260120US-01</t>
  </si>
  <si>
    <t>ICBU00000922930</t>
  </si>
  <si>
    <t>398129288724</t>
  </si>
  <si>
    <t>NAE260126US-01</t>
  </si>
  <si>
    <t>ICBU00000922929</t>
  </si>
  <si>
    <t>398129297214</t>
  </si>
  <si>
    <t>XH-26-01-26</t>
  </si>
  <si>
    <t>ICBU00000922886</t>
  </si>
  <si>
    <t>888229487122</t>
  </si>
  <si>
    <t>WLXB0126-2GB</t>
  </si>
  <si>
    <t>ICBU00000921855</t>
  </si>
  <si>
    <t>888228057306</t>
  </si>
  <si>
    <t>9G1FGR7</t>
  </si>
  <si>
    <t>ICBU00000922310</t>
  </si>
  <si>
    <t>1ZG2C1210334234214</t>
  </si>
  <si>
    <t>WJL126CH-1</t>
  </si>
  <si>
    <t>ICBU00000923403</t>
  </si>
  <si>
    <t>1Z4W260E0424623181</t>
  </si>
  <si>
    <t>6221177DS</t>
  </si>
  <si>
    <t>ICBU00000922469</t>
  </si>
  <si>
    <t>398130729240</t>
  </si>
  <si>
    <t>PL256333</t>
  </si>
  <si>
    <t>ICBU00000923556</t>
  </si>
  <si>
    <t>1Z4W260E0409469878</t>
  </si>
  <si>
    <t>MINA260100267</t>
  </si>
  <si>
    <t>ICBU00000922417</t>
  </si>
  <si>
    <t>888231228297</t>
  </si>
  <si>
    <t>663MK223</t>
  </si>
  <si>
    <t>ICBU00000923315</t>
  </si>
  <si>
    <t>7727229532</t>
  </si>
  <si>
    <t>GS260126-18974-B</t>
  </si>
  <si>
    <t>ICBU00000923174</t>
  </si>
  <si>
    <t>888227314279</t>
  </si>
  <si>
    <t>GS260126-18974-A</t>
  </si>
  <si>
    <t>ICBU00000923173</t>
  </si>
  <si>
    <t>888227323295</t>
  </si>
  <si>
    <t>NSN-2221</t>
  </si>
  <si>
    <t>ICBU00000923543</t>
  </si>
  <si>
    <t>888230351810</t>
  </si>
  <si>
    <t>325-LWM</t>
  </si>
  <si>
    <t>ICBU00000923544</t>
  </si>
  <si>
    <t>888230308030</t>
  </si>
  <si>
    <t>96333QQ533</t>
  </si>
  <si>
    <t>ICBU00000922917</t>
  </si>
  <si>
    <t>398129604148</t>
  </si>
  <si>
    <t>6933678AU</t>
  </si>
  <si>
    <t>ICBU00000923305</t>
  </si>
  <si>
    <t>500745650974</t>
  </si>
  <si>
    <t>QZ260126-FR</t>
  </si>
  <si>
    <t>ICBU00000923559</t>
  </si>
  <si>
    <t>888225037350</t>
  </si>
  <si>
    <t>ZFPF260117257980277295</t>
  </si>
  <si>
    <t>ICBU00000922442</t>
  </si>
  <si>
    <t>1ZA06B016809772501</t>
  </si>
  <si>
    <t>KSJ2548</t>
  </si>
  <si>
    <t>ICBU00000923450</t>
  </si>
  <si>
    <t>888226021357</t>
  </si>
  <si>
    <t>69TGF7</t>
  </si>
  <si>
    <t>ICBU00000922113</t>
  </si>
  <si>
    <t>1ZK5812C0335279568</t>
  </si>
  <si>
    <t>9TFM18</t>
  </si>
  <si>
    <t>ICBU00000916231</t>
  </si>
  <si>
    <t>520308846804</t>
  </si>
  <si>
    <t>98GM47</t>
  </si>
  <si>
    <t>ICBU00000923564</t>
  </si>
  <si>
    <t>1ZC222K50437547885</t>
  </si>
  <si>
    <t>FBA196RG8HTZ</t>
  </si>
  <si>
    <t>ICBU00000921859</t>
  </si>
  <si>
    <t>汪张帝</t>
  </si>
  <si>
    <t>WXY20260126-94306</t>
  </si>
  <si>
    <t>ICBU00000921792</t>
  </si>
  <si>
    <t>JRHT01261827</t>
  </si>
  <si>
    <t>ICBU00000923532</t>
  </si>
  <si>
    <t>1Z4W260E0425079018</t>
  </si>
  <si>
    <t>FBA196S5N8JQ</t>
  </si>
  <si>
    <t>ICBU00000921904</t>
  </si>
  <si>
    <t>FBA196RCMC6T</t>
  </si>
  <si>
    <t>ICBU00000921923</t>
  </si>
  <si>
    <t>WS0126-1</t>
  </si>
  <si>
    <t>ICBU00000923090</t>
  </si>
  <si>
    <t>398129253318</t>
  </si>
  <si>
    <t>YZJH0126</t>
  </si>
  <si>
    <t>ICBU00000923256</t>
  </si>
  <si>
    <t>398129972264</t>
  </si>
  <si>
    <t>ANNIEAN26125-AIR</t>
  </si>
  <si>
    <t>ICBU00000919883</t>
  </si>
  <si>
    <t>1ZHF34110304989872</t>
  </si>
  <si>
    <t>FBA196RD25NR</t>
  </si>
  <si>
    <t>ICBU00000921928</t>
  </si>
  <si>
    <t>MERLIN0126CA</t>
  </si>
  <si>
    <t>ICBU00000922471</t>
  </si>
  <si>
    <t>1ZHF34022012877480</t>
  </si>
  <si>
    <t>ZAMY01261343</t>
  </si>
  <si>
    <t>ICBU00000922311</t>
  </si>
  <si>
    <t>ZAMY01261342</t>
  </si>
  <si>
    <t>ICBU00000922308</t>
  </si>
  <si>
    <t>BR2600126-AUE</t>
  </si>
  <si>
    <t>ICBU00000922303</t>
  </si>
  <si>
    <t>BR2600126AUE</t>
  </si>
  <si>
    <t>ZAMY01261341</t>
  </si>
  <si>
    <t>ICBU00000922296</t>
  </si>
  <si>
    <t>ZAMY01261339</t>
  </si>
  <si>
    <t>ICBU00000922291</t>
  </si>
  <si>
    <t>PNSK-0126-ID</t>
  </si>
  <si>
    <t>ICBU00000923453</t>
  </si>
  <si>
    <t>888259527111</t>
  </si>
  <si>
    <t>MMLSA0126-1</t>
  </si>
  <si>
    <t>ICBU00000922501</t>
  </si>
  <si>
    <t>888226917841</t>
  </si>
  <si>
    <t>WNG-254</t>
  </si>
  <si>
    <t>ICBU00000922339</t>
  </si>
  <si>
    <t>888233110067</t>
  </si>
  <si>
    <t>286976474001029275</t>
  </si>
  <si>
    <t>ICBU00000922395</t>
  </si>
  <si>
    <t>1ZG2C1210328145386</t>
  </si>
  <si>
    <t>288755262001021243</t>
  </si>
  <si>
    <t>ICBU00000923048</t>
  </si>
  <si>
    <t>1ZA6D5820438681607</t>
  </si>
  <si>
    <t>XIAOY9444</t>
  </si>
  <si>
    <t>ICBU00000923441</t>
  </si>
  <si>
    <t>CR431211120DE</t>
  </si>
  <si>
    <t>WS512318J</t>
  </si>
  <si>
    <t>ICBU00000923361</t>
  </si>
  <si>
    <t>398130045720</t>
  </si>
  <si>
    <t>SOPHIA-126</t>
  </si>
  <si>
    <t>ICBU00000923233</t>
  </si>
  <si>
    <t>888225598815</t>
  </si>
  <si>
    <t>8FTMT13</t>
  </si>
  <si>
    <t>ICBU00000922004</t>
  </si>
  <si>
    <t>888225058050</t>
  </si>
  <si>
    <t>80GGFR</t>
  </si>
  <si>
    <t>ICBU00000923307</t>
  </si>
  <si>
    <t>1ZB87Y286724772118</t>
  </si>
  <si>
    <t>SW260126B</t>
  </si>
  <si>
    <t>ICBU00000922690</t>
  </si>
  <si>
    <t>398129452707</t>
  </si>
  <si>
    <t>JM0126-DANIELLECA01</t>
  </si>
  <si>
    <t>ICBU00000923172</t>
  </si>
  <si>
    <t>1Z0E554G6733915562</t>
  </si>
  <si>
    <t>上海UPS蓝单-D价6000（不含油）</t>
  </si>
  <si>
    <t>LM0126-NO74</t>
  </si>
  <si>
    <t>ICBU00000921973</t>
  </si>
  <si>
    <t>1ZG3333D0409875565</t>
  </si>
  <si>
    <t>LM0126-129</t>
  </si>
  <si>
    <t>ICBU00000921777</t>
  </si>
  <si>
    <t>1ZG3333D0423107591</t>
  </si>
  <si>
    <t>LM0126-1820</t>
  </si>
  <si>
    <t>ICBU00000921769</t>
  </si>
  <si>
    <t>1ZG3333D0418516506</t>
  </si>
  <si>
    <t>YC3981158</t>
  </si>
  <si>
    <t>ICBU00000922681</t>
  </si>
  <si>
    <t>888225405344</t>
  </si>
  <si>
    <t>LM0126-NO144</t>
  </si>
  <si>
    <t>ICBU00000921765</t>
  </si>
  <si>
    <t>1ZG3333D0420469974</t>
  </si>
  <si>
    <t>LM-012601</t>
  </si>
  <si>
    <t>ICBU00000922189</t>
  </si>
  <si>
    <t>1Z0R6D926801441015</t>
  </si>
  <si>
    <t>FBBC007H37880X-8</t>
  </si>
  <si>
    <t>ICBU00000923251</t>
  </si>
  <si>
    <t>PKP24000759668</t>
  </si>
  <si>
    <t>78N9668</t>
  </si>
  <si>
    <t>ICBU00000922000</t>
  </si>
  <si>
    <t>888230057843</t>
  </si>
  <si>
    <t>EW2263332</t>
  </si>
  <si>
    <t>ICBU00000923349</t>
  </si>
  <si>
    <t>1Z0E793D6708219734</t>
  </si>
  <si>
    <t>QY26-0126NB01</t>
  </si>
  <si>
    <t>ICBU00000923442</t>
  </si>
  <si>
    <t>500745651055</t>
  </si>
  <si>
    <t>QY26-0126NB03</t>
  </si>
  <si>
    <t>ICBU00000923447</t>
  </si>
  <si>
    <t>1Z0E793D6738334482</t>
  </si>
  <si>
    <t>10003779357</t>
  </si>
  <si>
    <t>ICBU00000923481</t>
  </si>
  <si>
    <t>888225564688</t>
  </si>
  <si>
    <t>20LL88773</t>
  </si>
  <si>
    <t>ICBU00000877325</t>
  </si>
  <si>
    <t>XXGG2336</t>
  </si>
  <si>
    <t>ICBU00000923059</t>
  </si>
  <si>
    <t>00340434777235586257</t>
  </si>
  <si>
    <t>TX260126-LY08</t>
  </si>
  <si>
    <t>ICBU00000923034</t>
  </si>
  <si>
    <t>1ZA6D5820427673995</t>
  </si>
  <si>
    <t>AMN0126-1</t>
  </si>
  <si>
    <t>ICBU00000923220</t>
  </si>
  <si>
    <t>1Z0E793D0422999402</t>
  </si>
  <si>
    <t>FBA15LCVW1NR</t>
  </si>
  <si>
    <t>ICBU00000922898</t>
  </si>
  <si>
    <t>1ZA06B016825182403</t>
  </si>
  <si>
    <t>B85963FE</t>
  </si>
  <si>
    <t>ICBU00000922436</t>
  </si>
  <si>
    <t>888235395260</t>
  </si>
  <si>
    <t>FBA196R93X66</t>
  </si>
  <si>
    <t>ICBU00000921914</t>
  </si>
  <si>
    <t>10003779309</t>
  </si>
  <si>
    <t>ICBU00000923225</t>
  </si>
  <si>
    <t>1ZF4K3596838486490</t>
  </si>
  <si>
    <t>FBA196S7110D</t>
  </si>
  <si>
    <t>ICBU00000921910</t>
  </si>
  <si>
    <t>FBA196R7CBDD</t>
  </si>
  <si>
    <t>ICBU00000921930</t>
  </si>
  <si>
    <t>FBA196R9VXMZ</t>
  </si>
  <si>
    <t>ICBU00000921926</t>
  </si>
  <si>
    <t>FBA196R8HL0C</t>
  </si>
  <si>
    <t>ICBU00000921933</t>
  </si>
  <si>
    <t>HL26126-2-UK</t>
  </si>
  <si>
    <t>ICBU00000922025</t>
  </si>
  <si>
    <t>15505989732880</t>
  </si>
  <si>
    <t>1D-HJY-121</t>
  </si>
  <si>
    <t>ICBU00000923219</t>
  </si>
  <si>
    <t>1ZA127046701620617</t>
  </si>
  <si>
    <t>HL26126-GERMANY</t>
  </si>
  <si>
    <t>ICBU00000921984</t>
  </si>
  <si>
    <t>1ZA06B016800367662</t>
  </si>
  <si>
    <t>HL26126-AMERICA</t>
  </si>
  <si>
    <t>ICBU00000921540</t>
  </si>
  <si>
    <t>398129369695</t>
  </si>
  <si>
    <t>HL26126-1</t>
  </si>
  <si>
    <t>ICBU00000921533</t>
  </si>
  <si>
    <t>1ZHR15110402497062</t>
  </si>
  <si>
    <t>HY1614416</t>
  </si>
  <si>
    <t>ICBU00000921391</t>
  </si>
  <si>
    <t>1ZF4K3596832424914</t>
  </si>
  <si>
    <t>260126YK-LU5</t>
  </si>
  <si>
    <t>ICBU00000922819</t>
  </si>
  <si>
    <t>1Z33W2606794270059</t>
  </si>
  <si>
    <t>6RTGRF</t>
  </si>
  <si>
    <t>ICBU00000923182</t>
  </si>
  <si>
    <t>15505470052453</t>
  </si>
  <si>
    <t>JY-250126-TERRY</t>
  </si>
  <si>
    <t>ICBU00000922030</t>
  </si>
  <si>
    <t>1Z6982X16830503504</t>
  </si>
  <si>
    <t>魏陈宇</t>
  </si>
  <si>
    <t>229GT7114</t>
  </si>
  <si>
    <t>ICBU00000923184</t>
  </si>
  <si>
    <t>1Z0E319J0428358390</t>
  </si>
  <si>
    <t>LH20260123005</t>
  </si>
  <si>
    <t>ICBU00000923065</t>
  </si>
  <si>
    <t>888225439890</t>
  </si>
  <si>
    <t>DL0126</t>
  </si>
  <si>
    <t>ICBU00000923047</t>
  </si>
  <si>
    <t>888224990841</t>
  </si>
  <si>
    <t>ZJTX2025786</t>
  </si>
  <si>
    <t>ICBU00000921786</t>
  </si>
  <si>
    <t>1Z33W2600490251650</t>
  </si>
  <si>
    <t>JMWJ-26-01-26</t>
  </si>
  <si>
    <t>ICBU00000922932</t>
  </si>
  <si>
    <t>1ZHF34110330887236</t>
  </si>
  <si>
    <t>KA-CA-126-2</t>
  </si>
  <si>
    <t>ICBU00000922123</t>
  </si>
  <si>
    <t>1ZHF34022029071756</t>
  </si>
  <si>
    <t>260126YK-SA12</t>
  </si>
  <si>
    <t>ICBU00000922907</t>
  </si>
  <si>
    <t>1ZF4K3596830935410</t>
  </si>
  <si>
    <t>ZB0126-1</t>
  </si>
  <si>
    <t>ICBU00000923029</t>
  </si>
  <si>
    <t>1Z0E554G0426843584</t>
  </si>
  <si>
    <t>MPN260126-1CA</t>
  </si>
  <si>
    <t>ICBU00000922136</t>
  </si>
  <si>
    <t>888225351189</t>
  </si>
  <si>
    <t>XY-20260126-ASHLEY</t>
  </si>
  <si>
    <t>ICBU00000922577</t>
  </si>
  <si>
    <t>1Z4W260E0427101597</t>
  </si>
  <si>
    <t>KKKN51363</t>
  </si>
  <si>
    <t>ICBU00000922648</t>
  </si>
  <si>
    <t>4051833380</t>
  </si>
  <si>
    <t>2512JTYP060</t>
  </si>
  <si>
    <t>ICBU00000922744</t>
  </si>
  <si>
    <t>1Z0E465J0425099982</t>
  </si>
  <si>
    <t>JYLY-0126-MX</t>
  </si>
  <si>
    <t>ICBU00000918990</t>
  </si>
  <si>
    <t>1Z33W2606794130692</t>
  </si>
  <si>
    <t>10003779273</t>
  </si>
  <si>
    <t>ICBU00000922597</t>
  </si>
  <si>
    <t>1Z0E793D6713766393</t>
  </si>
  <si>
    <t>SW260126A</t>
  </si>
  <si>
    <t>ICBU00000922634</t>
  </si>
  <si>
    <t>888231898381</t>
  </si>
  <si>
    <t>LGS-126088</t>
  </si>
  <si>
    <t>ICBU00000922620</t>
  </si>
  <si>
    <t>1ZA06B016822919597</t>
  </si>
  <si>
    <t>287911143001027566</t>
  </si>
  <si>
    <t>ICBU00000922724</t>
  </si>
  <si>
    <t>1ZC80H586733456584</t>
  </si>
  <si>
    <t>BSMY20260126-2</t>
  </si>
  <si>
    <t>ICBU00000922245</t>
  </si>
  <si>
    <t>1Z4W260E0407964916</t>
  </si>
  <si>
    <t>BSMY20260126-3</t>
  </si>
  <si>
    <t>ICBU00000922250</t>
  </si>
  <si>
    <t>15505470201239</t>
  </si>
  <si>
    <t>BSMY20260126-1</t>
  </si>
  <si>
    <t>ICBU00000922237</t>
  </si>
  <si>
    <t>1Z0E793D6735477637</t>
  </si>
  <si>
    <t>ERICK26126-1</t>
  </si>
  <si>
    <t>ICBU00000922750</t>
  </si>
  <si>
    <t>1ZG3333D0420152743</t>
  </si>
  <si>
    <t>260126YK-CA10</t>
  </si>
  <si>
    <t>ICBU00000921924</t>
  </si>
  <si>
    <t>1Z6982X16817905828</t>
  </si>
  <si>
    <t>LG26-0126D1</t>
  </si>
  <si>
    <t>ICBU00000922740</t>
  </si>
  <si>
    <t>1Z762E4V0413412291</t>
  </si>
  <si>
    <t>NW26-0126V01</t>
  </si>
  <si>
    <t>ICBU00000922736</t>
  </si>
  <si>
    <t>CR431238312DE</t>
  </si>
  <si>
    <t>HY-1-26-03</t>
  </si>
  <si>
    <t>ICBU00000922827</t>
  </si>
  <si>
    <t>BZP24000759704</t>
  </si>
  <si>
    <t>过纪康</t>
  </si>
  <si>
    <t>SL0126-1-10</t>
  </si>
  <si>
    <t>ICBU00000922277</t>
  </si>
  <si>
    <t>888227068410</t>
  </si>
  <si>
    <t>义乌联邦IE-SF</t>
  </si>
  <si>
    <t>AM260126-CA</t>
  </si>
  <si>
    <t>ICBU00000921809</t>
  </si>
  <si>
    <t>520310807125</t>
  </si>
  <si>
    <t>YK26126-2</t>
  </si>
  <si>
    <t>ICBU00000922576</t>
  </si>
  <si>
    <t>1Z6982X16823143578</t>
  </si>
  <si>
    <t>MPN260126-7AU</t>
  </si>
  <si>
    <t>ICBU00000922197</t>
  </si>
  <si>
    <t>BKP4534278475</t>
  </si>
  <si>
    <t>10003779321</t>
  </si>
  <si>
    <t>ICBU00000922727</t>
  </si>
  <si>
    <t>1Z6982X16820896118</t>
  </si>
  <si>
    <t>HFF01262701</t>
  </si>
  <si>
    <t>ICBU00000922258</t>
  </si>
  <si>
    <t>1ZHF05572018159143</t>
  </si>
  <si>
    <t>YQJCK0126-US6</t>
  </si>
  <si>
    <t>ICBU00000922813</t>
  </si>
  <si>
    <t>1Z33W2600492410144</t>
  </si>
  <si>
    <t>MILA33904CA</t>
  </si>
  <si>
    <t>ICBU00000922636</t>
  </si>
  <si>
    <t>1ZHF34022021974938</t>
  </si>
  <si>
    <t>JYLY-0126-PE</t>
  </si>
  <si>
    <t>ICBU00000922662</t>
  </si>
  <si>
    <t>1ZA6D5586702974983</t>
  </si>
  <si>
    <t>ALAM0126</t>
  </si>
  <si>
    <t>ICBU00000922603</t>
  </si>
  <si>
    <t>1ZC80H580423490398</t>
  </si>
  <si>
    <t>上海UPS红单-X价6000（不含油）</t>
  </si>
  <si>
    <t>MILA7712704</t>
  </si>
  <si>
    <t>ICBU00000922630</t>
  </si>
  <si>
    <t>1ZA06B016837550251</t>
  </si>
  <si>
    <t>QX-260126-7-FR</t>
  </si>
  <si>
    <t>ICBU00000922400</t>
  </si>
  <si>
    <t>1Z4W260E0412209231</t>
  </si>
  <si>
    <t>WIJN2548</t>
  </si>
  <si>
    <t>ICBU00000918486</t>
  </si>
  <si>
    <t>1Z0R6D926830064164</t>
  </si>
  <si>
    <t>RB20260126-1</t>
  </si>
  <si>
    <t>ICBU00000922249</t>
  </si>
  <si>
    <t>1Z0E319J0414859615</t>
  </si>
  <si>
    <t>DCWJ20260126-1</t>
  </si>
  <si>
    <t>ICBU00000922276</t>
  </si>
  <si>
    <t>888225499131</t>
  </si>
  <si>
    <t>ZQ260126-CA</t>
  </si>
  <si>
    <t>ICBU00000921991</t>
  </si>
  <si>
    <t>1ZHF05602033566712</t>
  </si>
  <si>
    <t>JRHT01261326</t>
  </si>
  <si>
    <t>ICBU00000922262</t>
  </si>
  <si>
    <t>1ZHF05572011787058</t>
  </si>
  <si>
    <t>FGF13SL</t>
  </si>
  <si>
    <t>ICBU00000919991</t>
  </si>
  <si>
    <t>15505989622303</t>
  </si>
  <si>
    <t>KBS-26-01</t>
  </si>
  <si>
    <t>ICBU00000922362</t>
  </si>
  <si>
    <t>1ZA6D5586737774759</t>
  </si>
  <si>
    <t>JRHT01261327</t>
  </si>
  <si>
    <t>ICBU00000922269</t>
  </si>
  <si>
    <t>1ZHF05572000830324</t>
  </si>
  <si>
    <t>加拿大限时达加拿大提取-UPS</t>
  </si>
  <si>
    <t>SAJ4758</t>
  </si>
  <si>
    <t>ICBU00000922407</t>
  </si>
  <si>
    <t>1Z1X94R50498781677</t>
  </si>
  <si>
    <t>D3456-GB</t>
  </si>
  <si>
    <t>ICBU00000922461</t>
  </si>
  <si>
    <t>15502583402489</t>
  </si>
  <si>
    <t>JRHT01261325</t>
  </si>
  <si>
    <t>ICBU00000922256</t>
  </si>
  <si>
    <t>1Z0E554G6702515687</t>
  </si>
  <si>
    <t>TXFF20260126PP</t>
  </si>
  <si>
    <t>ICBU00000922234</t>
  </si>
  <si>
    <t>AMQ6868574</t>
  </si>
  <si>
    <t>TX260126-YCSP01</t>
  </si>
  <si>
    <t>ICBU00000922391</t>
  </si>
  <si>
    <t>1ZK5812C0304275629</t>
  </si>
  <si>
    <t>NW-0126</t>
  </si>
  <si>
    <t>ICBU00000922103</t>
  </si>
  <si>
    <t>398132309777</t>
  </si>
  <si>
    <t>XZZY0126-2</t>
  </si>
  <si>
    <t>ICBU00000922443</t>
  </si>
  <si>
    <t>SKP24000759611</t>
  </si>
  <si>
    <t>LLHH12522</t>
  </si>
  <si>
    <t>ICBU00000921519</t>
  </si>
  <si>
    <t>1ZJ443W10436053787</t>
  </si>
  <si>
    <t>LLHH1251</t>
  </si>
  <si>
    <t>ICBU00000921518</t>
  </si>
  <si>
    <t>1ZJ443W10417482117</t>
  </si>
  <si>
    <t>LL46264301</t>
  </si>
  <si>
    <t>ICBU00000921962</t>
  </si>
  <si>
    <t>31684982011</t>
  </si>
  <si>
    <t>17450232501049782</t>
  </si>
  <si>
    <t>ICBU00000921835</t>
  </si>
  <si>
    <t>1Z33W2606795838131</t>
  </si>
  <si>
    <t>YM9676201</t>
  </si>
  <si>
    <t>ICBU00000922005</t>
  </si>
  <si>
    <t>1Z0E465J6717709077</t>
  </si>
  <si>
    <t>JB-01-26-2IT</t>
  </si>
  <si>
    <t>ICBU00000921746</t>
  </si>
  <si>
    <t>1ZA06B016825003490</t>
  </si>
  <si>
    <t>JY26012601</t>
  </si>
  <si>
    <t>ICBU00000922287</t>
  </si>
  <si>
    <t>1Z33W2600493850346</t>
  </si>
  <si>
    <t>6KE88001P</t>
  </si>
  <si>
    <t>ICBU00000922317</t>
  </si>
  <si>
    <t>1ZB8C0932018280470</t>
  </si>
  <si>
    <t>55KKPT7CV</t>
  </si>
  <si>
    <t>ICBU00000921980</t>
  </si>
  <si>
    <t>520308916516</t>
  </si>
  <si>
    <t>899D4440011</t>
  </si>
  <si>
    <t>ICBU00000922017</t>
  </si>
  <si>
    <t>500745678871</t>
  </si>
  <si>
    <t>LKS0126-PO8302-9</t>
  </si>
  <si>
    <t>ICBU00000922252</t>
  </si>
  <si>
    <t>1ZHF34022021778909</t>
  </si>
  <si>
    <t>CINDY26126-319026-5</t>
  </si>
  <si>
    <t>ICBU00000922039</t>
  </si>
  <si>
    <t>BLS9715004</t>
  </si>
  <si>
    <t>ICBU00000922107</t>
  </si>
  <si>
    <t>1Z0E793D6701820024</t>
  </si>
  <si>
    <t>JLL260126A</t>
  </si>
  <si>
    <t>ICBU00000921894</t>
  </si>
  <si>
    <t>MKP4534280311</t>
  </si>
  <si>
    <t>JLL260126B</t>
  </si>
  <si>
    <t>ICBU00000921960</t>
  </si>
  <si>
    <t>MKP4534278084</t>
  </si>
  <si>
    <t>FBA1966MZCTG</t>
  </si>
  <si>
    <t>ICBU00000921852</t>
  </si>
  <si>
    <t>HNJY-260126-1</t>
  </si>
  <si>
    <t>ICBU00000921804</t>
  </si>
  <si>
    <t>79WGRT</t>
  </si>
  <si>
    <t>ICBU00000919685</t>
  </si>
  <si>
    <t>1Z33W2600498763100</t>
  </si>
  <si>
    <t>10003779297</t>
  </si>
  <si>
    <t>ICBU00000921840</t>
  </si>
  <si>
    <t>1ZB8C0932019966460</t>
  </si>
  <si>
    <t>JX260126</t>
  </si>
  <si>
    <t>ICBU00000922134</t>
  </si>
  <si>
    <t>TPL600032309</t>
  </si>
  <si>
    <t>闫丹丹</t>
  </si>
  <si>
    <t>FBA15LCDBC13</t>
  </si>
  <si>
    <t>ICBU00000921941</t>
  </si>
  <si>
    <t>1Z0R6D926814244562</t>
  </si>
  <si>
    <t>FBA15LCDCQSX</t>
  </si>
  <si>
    <t>ICBU00000921936</t>
  </si>
  <si>
    <t>15505989776936</t>
  </si>
  <si>
    <t>FBA15LCFT0MZ</t>
  </si>
  <si>
    <t>ICBU00000921939</t>
  </si>
  <si>
    <t>1Z0R6D926826533861</t>
  </si>
  <si>
    <t>PO-25091104-2</t>
  </si>
  <si>
    <t>ICBU00000921976</t>
  </si>
  <si>
    <t>520307155942</t>
  </si>
  <si>
    <t>YZ26012601</t>
  </si>
  <si>
    <t>ICBU00000921736</t>
  </si>
  <si>
    <t>1Z0E554G6727815815</t>
  </si>
  <si>
    <t>FBA196QB1SC7</t>
  </si>
  <si>
    <t>ICBU00000922080</t>
  </si>
  <si>
    <t>FBA15G5VZ0J6</t>
  </si>
  <si>
    <t>ICBU00000922098</t>
  </si>
  <si>
    <t>RCD24000759619</t>
  </si>
  <si>
    <t>FBA海派双清含税（AU-F-02）</t>
  </si>
  <si>
    <t>ZM260126-9MX</t>
  </si>
  <si>
    <t>ICBU00000921791</t>
  </si>
  <si>
    <t>XMW-IT-126-1</t>
  </si>
  <si>
    <t>ICBU00000922111</t>
  </si>
  <si>
    <t>1Z4W260E0403490935</t>
  </si>
  <si>
    <t>FBA15LBR1VCK</t>
  </si>
  <si>
    <t>ICBU00000921882</t>
  </si>
  <si>
    <t>YUWH2555</t>
  </si>
  <si>
    <t>ICBU00000922101</t>
  </si>
  <si>
    <t>1ZHF34110324069702</t>
  </si>
  <si>
    <t>YD26126-52</t>
  </si>
  <si>
    <t>ICBU00000921844</t>
  </si>
  <si>
    <t>QY1103</t>
  </si>
  <si>
    <t>ICBU00000922088</t>
  </si>
  <si>
    <t>398133822557</t>
  </si>
  <si>
    <t>PLSM0126001</t>
  </si>
  <si>
    <t>ICBU00000921895</t>
  </si>
  <si>
    <t>AMQ6868584</t>
  </si>
  <si>
    <t>HF-WERNER-126-SI</t>
  </si>
  <si>
    <t>ICBU00000921752</t>
  </si>
  <si>
    <t>1Z0R6D926801420341</t>
  </si>
  <si>
    <t>SZTQ0126-4</t>
  </si>
  <si>
    <t>ICBU00000921880</t>
  </si>
  <si>
    <t>QD0126-01</t>
  </si>
  <si>
    <t>ICBU00000921861</t>
  </si>
  <si>
    <t>1Z35866A0429607266</t>
  </si>
  <si>
    <t>XKZXX012601</t>
  </si>
  <si>
    <t>ICBU00000921782</t>
  </si>
  <si>
    <t>1Z4W260E0405800079</t>
  </si>
  <si>
    <t>260126GT-LISA5</t>
  </si>
  <si>
    <t>ICBU00000921539</t>
  </si>
  <si>
    <t>888259692851</t>
  </si>
  <si>
    <t>GREAT526</t>
  </si>
  <si>
    <t>ICBU00000921845</t>
  </si>
  <si>
    <t>CR431145757DE</t>
  </si>
  <si>
    <t>2612JJYP01</t>
  </si>
  <si>
    <t>ICBU00000921810</t>
  </si>
  <si>
    <t>1Z33W2600494453014</t>
  </si>
  <si>
    <t>IWH1247</t>
  </si>
  <si>
    <t>ICBU00000921790</t>
  </si>
  <si>
    <t>1ZK5812C0309408771</t>
  </si>
  <si>
    <t>HR-1-25-TX</t>
  </si>
  <si>
    <t>ICBU00000921866</t>
  </si>
  <si>
    <t>1Z4W260E0412670303</t>
  </si>
  <si>
    <t>YMDZ260101</t>
  </si>
  <si>
    <t>ICBU00000921254</t>
  </si>
  <si>
    <t>英国DPD铁路-包税-JT</t>
  </si>
  <si>
    <t>徐凌志</t>
  </si>
  <si>
    <t>737R478-A</t>
  </si>
  <si>
    <t>ICBU00000921548</t>
  </si>
  <si>
    <t>1Z0E793D0413513345</t>
  </si>
  <si>
    <t>737R478-B</t>
  </si>
  <si>
    <t>ICBU00000921613</t>
  </si>
  <si>
    <t>1Z0E793D0409539353</t>
  </si>
  <si>
    <t>8FTM1G7</t>
  </si>
  <si>
    <t>ICBU00000921616</t>
  </si>
  <si>
    <t>888225041856</t>
  </si>
  <si>
    <t>LLHHWU21</t>
  </si>
  <si>
    <t>ICBU00000921802</t>
  </si>
  <si>
    <t>1Z0E620D0419665660</t>
  </si>
  <si>
    <t>AFK-260126</t>
  </si>
  <si>
    <t>ICBU00000921627</t>
  </si>
  <si>
    <t>15505989651405</t>
  </si>
  <si>
    <t>FBA15G5XZSK9</t>
  </si>
  <si>
    <t>ICBU00000921621</t>
  </si>
  <si>
    <t>RCD24000759609</t>
  </si>
  <si>
    <t>DH0123004-92656-1</t>
  </si>
  <si>
    <t>ICBU00000918623</t>
  </si>
  <si>
    <t>398130465847</t>
  </si>
  <si>
    <t>DH0124004-34683-1</t>
  </si>
  <si>
    <t>ICBU00000919688</t>
  </si>
  <si>
    <t>398130237039</t>
  </si>
  <si>
    <t>SXKG20260122001</t>
  </si>
  <si>
    <t>ICBU00000921536</t>
  </si>
  <si>
    <t>1ZJ4492C6720181910</t>
  </si>
  <si>
    <t>谢润泽</t>
  </si>
  <si>
    <t>XZRSM66</t>
  </si>
  <si>
    <t>ICBU00000921510</t>
  </si>
  <si>
    <t>1ZHF34110318060848</t>
  </si>
  <si>
    <t>FBA15G5X471X</t>
  </si>
  <si>
    <t>ICBU00000919668</t>
  </si>
  <si>
    <t>RCD24000759576</t>
  </si>
  <si>
    <t>YS-260125-HU</t>
  </si>
  <si>
    <t>ICBU00000921431</t>
  </si>
  <si>
    <t>1Z33W2600494421129</t>
  </si>
  <si>
    <t>XN-01</t>
  </si>
  <si>
    <t>ICBU00000921433</t>
  </si>
  <si>
    <t>1ZG3333D0430201457</t>
  </si>
  <si>
    <t>JPS20260124004</t>
  </si>
  <si>
    <t>ICBU00000920874</t>
  </si>
  <si>
    <t>1ZJ4493X0426433547</t>
  </si>
  <si>
    <t>RSC2502</t>
  </si>
  <si>
    <t>ICBU00000921370</t>
  </si>
  <si>
    <t>1Z0E465J0415815083</t>
  </si>
  <si>
    <t>RSC2501</t>
  </si>
  <si>
    <t>ICBU00000921369</t>
  </si>
  <si>
    <t>398132900022</t>
  </si>
  <si>
    <t>RSC2503</t>
  </si>
  <si>
    <t>ICBU00000921371</t>
  </si>
  <si>
    <t>1ZG2C1210304881134</t>
  </si>
  <si>
    <t>DUODUO0125</t>
  </si>
  <si>
    <t>ICBU00000921378</t>
  </si>
  <si>
    <t>9074028036</t>
  </si>
  <si>
    <t>FBA196L1PZ1S</t>
  </si>
  <si>
    <t>ICBU00000918529</t>
  </si>
  <si>
    <t>XHX-0125-4</t>
  </si>
  <si>
    <t>ICBU00000921300</t>
  </si>
  <si>
    <t>1Z33W2606697260495</t>
  </si>
  <si>
    <t>XHX-0125-2</t>
  </si>
  <si>
    <t>ICBU00000921294</t>
  </si>
  <si>
    <t>1Z33W2606699958121</t>
  </si>
  <si>
    <t>XHX-0125-3</t>
  </si>
  <si>
    <t>ICBU00000921297</t>
  </si>
  <si>
    <t>1Z33W2606691795393</t>
  </si>
  <si>
    <t>XHX-0125-1</t>
  </si>
  <si>
    <t>ICBU00000921292</t>
  </si>
  <si>
    <t>1Z33W2606695558114</t>
  </si>
  <si>
    <t>XHX-0124-2</t>
  </si>
  <si>
    <t>ICBU00000921306</t>
  </si>
  <si>
    <t>1Z33W2606693778774</t>
  </si>
  <si>
    <t>XHX-0124-1</t>
  </si>
  <si>
    <t>ICBU00000921303</t>
  </si>
  <si>
    <t>1Z33W2606693960183</t>
  </si>
  <si>
    <t>XHX-0124-3</t>
  </si>
  <si>
    <t>ICBU00000921307</t>
  </si>
  <si>
    <t>1Z33W2606694968405</t>
  </si>
  <si>
    <t>KYTT260120</t>
  </si>
  <si>
    <t>ICBU00000915874</t>
  </si>
  <si>
    <t>1ZF4K3596826380170</t>
  </si>
  <si>
    <t>54654XXQQ88</t>
  </si>
  <si>
    <t>ICBU00000919440</t>
  </si>
  <si>
    <t>1Z0E465J0412544694</t>
  </si>
  <si>
    <t>SC512307J</t>
  </si>
  <si>
    <t>ICBU00000920145</t>
  </si>
  <si>
    <t>1ZA06B016828122516</t>
  </si>
  <si>
    <t>34450694</t>
  </si>
  <si>
    <t>ICBU00000920762</t>
  </si>
  <si>
    <t>1Z0E784C0423362055</t>
  </si>
  <si>
    <t>SD2601220750449657800</t>
  </si>
  <si>
    <t>ICBU00000919970</t>
  </si>
  <si>
    <t>888198451997</t>
  </si>
  <si>
    <t>GB0124-HF-RDU2</t>
  </si>
  <si>
    <t>ICBU00000919875</t>
  </si>
  <si>
    <t>398092476611</t>
  </si>
  <si>
    <t>GB0124-SY-IND9</t>
  </si>
  <si>
    <t>ICBU00000919452</t>
  </si>
  <si>
    <t>398092546975</t>
  </si>
  <si>
    <t>GB0124-GL-FTW1</t>
  </si>
  <si>
    <t>ICBU00000919620</t>
  </si>
  <si>
    <t>398092516034</t>
  </si>
  <si>
    <t>GB0124-KT-IND9</t>
  </si>
  <si>
    <t>ICBU00000919562</t>
  </si>
  <si>
    <t>398092565639</t>
  </si>
  <si>
    <t>GB0124-KT-AVP1</t>
  </si>
  <si>
    <t>ICBU00000919560</t>
  </si>
  <si>
    <t>398092572928</t>
  </si>
  <si>
    <t>GB0124-HF-FTW1</t>
  </si>
  <si>
    <t>ICBU00000919873</t>
  </si>
  <si>
    <t>398092491769</t>
  </si>
  <si>
    <t>GB0124-SY-SBD1</t>
  </si>
  <si>
    <t>ICBU00000919455</t>
  </si>
  <si>
    <t>398092572825</t>
  </si>
  <si>
    <t>GB0124-GL-MDW2</t>
  </si>
  <si>
    <t>ICBU00000919617</t>
  </si>
  <si>
    <t>398092546883</t>
  </si>
  <si>
    <t>GB0124-SY-ORF2</t>
  </si>
  <si>
    <t>ICBU00000919456</t>
  </si>
  <si>
    <t>398092584770</t>
  </si>
  <si>
    <t>GB0124-GL-ABE8</t>
  </si>
  <si>
    <t>ICBU00000919615</t>
  </si>
  <si>
    <t>398092550603</t>
  </si>
  <si>
    <t>GB0124-MAY-HGR6</t>
  </si>
  <si>
    <t>ICBU00000919683</t>
  </si>
  <si>
    <t>398092504615</t>
  </si>
  <si>
    <t>GB0124-KT-FWA4</t>
  </si>
  <si>
    <t>ICBU00000919563</t>
  </si>
  <si>
    <t>398092560453</t>
  </si>
  <si>
    <t>GB0124-SY-GYR3</t>
  </si>
  <si>
    <t>ICBU00000919454</t>
  </si>
  <si>
    <t>398092563100</t>
  </si>
  <si>
    <t>GB0124-KT-MCC1</t>
  </si>
  <si>
    <t>ICBU00000919556</t>
  </si>
  <si>
    <t>398092587004</t>
  </si>
  <si>
    <t>GB0124-HF-ABE8</t>
  </si>
  <si>
    <t>ICBU00000919874</t>
  </si>
  <si>
    <t>398092482227</t>
  </si>
  <si>
    <t>GB0124-HF-SCK4</t>
  </si>
  <si>
    <t>ICBU00000919876</t>
  </si>
  <si>
    <t>398092467319</t>
  </si>
  <si>
    <t>GB0124-SY-FWA4</t>
  </si>
  <si>
    <t>ICBU00000919453</t>
  </si>
  <si>
    <t>398092555400</t>
  </si>
  <si>
    <t>GB0124-KT-LAX9</t>
  </si>
  <si>
    <t>ICBU00000919558</t>
  </si>
  <si>
    <t>398092579473</t>
  </si>
  <si>
    <t>GB0124-GL-RDU2</t>
  </si>
  <si>
    <t>ICBU00000919618</t>
  </si>
  <si>
    <t>398092540820</t>
  </si>
  <si>
    <t>GB0124-GL-SCK4</t>
  </si>
  <si>
    <t>ICBU00000919619</t>
  </si>
  <si>
    <t>398092520357</t>
  </si>
  <si>
    <t>GB0124-HF-FWA4</t>
  </si>
  <si>
    <t>ICBU00000919872</t>
  </si>
  <si>
    <t>398092497274</t>
  </si>
  <si>
    <t>XC260124-5AUHP</t>
  </si>
  <si>
    <t>ICBU00000920962</t>
  </si>
  <si>
    <t>SKP4534278473</t>
  </si>
  <si>
    <t>TS-XU-2026124</t>
  </si>
  <si>
    <t>ICBU00000920713</t>
  </si>
  <si>
    <t>1Z4W260E0410507770</t>
  </si>
  <si>
    <t>JPS20260124001</t>
  </si>
  <si>
    <t>ICBU00000920865</t>
  </si>
  <si>
    <t>1ZW3716B6801375558</t>
  </si>
  <si>
    <t>JPS20260124002</t>
  </si>
  <si>
    <t>ICBU00000920871</t>
  </si>
  <si>
    <t>CR431101212DE</t>
  </si>
  <si>
    <t>JPS20260124003</t>
  </si>
  <si>
    <t>ICBU00000920873</t>
  </si>
  <si>
    <t>1313268320</t>
  </si>
  <si>
    <t>TM250124-8GBHP</t>
  </si>
  <si>
    <t>ICBU00000920515</t>
  </si>
  <si>
    <t>15505989369036</t>
  </si>
  <si>
    <t>124-001</t>
  </si>
  <si>
    <t>ICBU00000920038</t>
  </si>
  <si>
    <t>1Z6R306V0433741222</t>
  </si>
  <si>
    <t>TM260124-1FR2</t>
  </si>
  <si>
    <t>ICBU00000920326</t>
  </si>
  <si>
    <t>1Z4W260E0426165342</t>
  </si>
  <si>
    <t>CY2601247</t>
  </si>
  <si>
    <t>ICBU00000920828</t>
  </si>
  <si>
    <t>4211602426</t>
  </si>
  <si>
    <t>TCY1-FBA196QZTZBX</t>
  </si>
  <si>
    <t>ICBU00000920719</t>
  </si>
  <si>
    <t>1Z70W0420424614529</t>
  </si>
  <si>
    <t>123-002</t>
  </si>
  <si>
    <t>ICBU00000920036</t>
  </si>
  <si>
    <t>1Z6R306V0418467218</t>
  </si>
  <si>
    <t>TM260124-6FRTP</t>
  </si>
  <si>
    <t>ICBU00000920981</t>
  </si>
  <si>
    <t>1Z6982X16818073967</t>
  </si>
  <si>
    <t>WMMN4748</t>
  </si>
  <si>
    <t>ICBU00000920410</t>
  </si>
  <si>
    <t>AMQ6868575</t>
  </si>
  <si>
    <t>UWH6588-UW</t>
  </si>
  <si>
    <t>ICBU00000914418</t>
  </si>
  <si>
    <t>1ZB798A82000661376</t>
  </si>
  <si>
    <t>SP260115043</t>
  </si>
  <si>
    <t>ICBU00000920983</t>
  </si>
  <si>
    <t>SP260112007</t>
  </si>
  <si>
    <t>ICBU00000920990</t>
  </si>
  <si>
    <t>SP260112067</t>
  </si>
  <si>
    <t>ICBU00000920988</t>
  </si>
  <si>
    <t>XKDZ124-3</t>
  </si>
  <si>
    <t>ICBU00000920823</t>
  </si>
  <si>
    <t>1Z6982X16803404869</t>
  </si>
  <si>
    <t>26124AM-3</t>
  </si>
  <si>
    <t>ICBU00000920520</t>
  </si>
  <si>
    <t>1Z0E793D6722543866</t>
  </si>
  <si>
    <t>26124AM-2</t>
  </si>
  <si>
    <t>ICBU00000920512</t>
  </si>
  <si>
    <t>1Z0E793D6733457055</t>
  </si>
  <si>
    <t>26124AM-1</t>
  </si>
  <si>
    <t>ICBU00000920508</t>
  </si>
  <si>
    <t>1Z0E793D6712929763</t>
  </si>
  <si>
    <t>26124AM-45</t>
  </si>
  <si>
    <t>ICBU00000920558</t>
  </si>
  <si>
    <t>1Z0E793D6708659778</t>
  </si>
  <si>
    <t>QX3336-A</t>
  </si>
  <si>
    <t>ICBU00000920897</t>
  </si>
  <si>
    <t>1Z8V13470433850873</t>
  </si>
  <si>
    <t>QX3336-B</t>
  </si>
  <si>
    <t>ICBU00000920902</t>
  </si>
  <si>
    <t>1Z8V13470400655262</t>
  </si>
  <si>
    <t>S594785</t>
  </si>
  <si>
    <t>ICBU00000920935</t>
  </si>
  <si>
    <t>888235677784</t>
  </si>
  <si>
    <t>866333AL122</t>
  </si>
  <si>
    <t>ICBU00000920742</t>
  </si>
  <si>
    <t>398097150041</t>
  </si>
  <si>
    <t>78GFM56</t>
  </si>
  <si>
    <t>ICBU00000920894</t>
  </si>
  <si>
    <t>888196064982</t>
  </si>
  <si>
    <t>LY124FR-1</t>
  </si>
  <si>
    <t>ICBU00000920741</t>
  </si>
  <si>
    <t>888194410660</t>
  </si>
  <si>
    <t>WD124DE-8</t>
  </si>
  <si>
    <t>ICBU00000920712</t>
  </si>
  <si>
    <t>1Z0R6D926800975469</t>
  </si>
  <si>
    <t>CN260124-US-33907</t>
  </si>
  <si>
    <t>ICBU00000920583</t>
  </si>
  <si>
    <t>398092409522</t>
  </si>
  <si>
    <t>CN260124-US-06776</t>
  </si>
  <si>
    <t>ICBU00000920580</t>
  </si>
  <si>
    <t>398092377144</t>
  </si>
  <si>
    <t>CN260124-US-65714</t>
  </si>
  <si>
    <t>ICBU00000920585</t>
  </si>
  <si>
    <t>398092430333</t>
  </si>
  <si>
    <t>CN260124-US-46241</t>
  </si>
  <si>
    <t>ICBU00000920579</t>
  </si>
  <si>
    <t>398092990148</t>
  </si>
  <si>
    <t>CN260124-US-62450</t>
  </si>
  <si>
    <t>ICBU00000920584</t>
  </si>
  <si>
    <t>398092383437</t>
  </si>
  <si>
    <t>LY124IE-8</t>
  </si>
  <si>
    <t>ICBU00000920737</t>
  </si>
  <si>
    <t>1Z0R6D926815539322</t>
  </si>
  <si>
    <t>CN260124-US-72936</t>
  </si>
  <si>
    <t>ICBU00000920581</t>
  </si>
  <si>
    <t>398092420755</t>
  </si>
  <si>
    <t>CN260124-US-17331</t>
  </si>
  <si>
    <t>ICBU00000920582</t>
  </si>
  <si>
    <t>398092436158</t>
  </si>
  <si>
    <t>ZYT124CA-1</t>
  </si>
  <si>
    <t>ICBU00000920794</t>
  </si>
  <si>
    <t>1Z33W2606799879876</t>
  </si>
  <si>
    <t>JS0124-2</t>
  </si>
  <si>
    <t>ICBU00000920913</t>
  </si>
  <si>
    <t>1Z0E620D0414921874</t>
  </si>
  <si>
    <t>SW260123</t>
  </si>
  <si>
    <t>ICBU00000921040</t>
  </si>
  <si>
    <t>4211599744</t>
  </si>
  <si>
    <t>ZL25632223</t>
  </si>
  <si>
    <t>ICBU00000920034</t>
  </si>
  <si>
    <t>888229294736</t>
  </si>
  <si>
    <t>RYGGT75</t>
  </si>
  <si>
    <t>ICBU00000920298</t>
  </si>
  <si>
    <t>1ZA894R80429178741</t>
  </si>
  <si>
    <t>JB26124-2</t>
  </si>
  <si>
    <t>ICBU00000920723</t>
  </si>
  <si>
    <t>1ZG2C1210304201592</t>
  </si>
  <si>
    <t>JLL260123A</t>
  </si>
  <si>
    <t>ICBU00000919287</t>
  </si>
  <si>
    <t>MKP4534278083</t>
  </si>
  <si>
    <t>XXGG2230</t>
  </si>
  <si>
    <t>ICBU00000920904</t>
  </si>
  <si>
    <t>888201337660</t>
  </si>
  <si>
    <t>J6633252896</t>
  </si>
  <si>
    <t>ICBU00000920891</t>
  </si>
  <si>
    <t>1ZC0E5310302755781</t>
  </si>
  <si>
    <t>LSJ-20260123-NICHOLAS</t>
  </si>
  <si>
    <t>ICBU00000919108</t>
  </si>
  <si>
    <t>1Z33W2600499058193</t>
  </si>
  <si>
    <t>C259966728</t>
  </si>
  <si>
    <t>ICBU00000920761</t>
  </si>
  <si>
    <t>1Z33W2600497784232</t>
  </si>
  <si>
    <t>XXGG3055</t>
  </si>
  <si>
    <t>ICBU00000920909</t>
  </si>
  <si>
    <t>1Z0E620D0430357776</t>
  </si>
  <si>
    <t>LST01241829</t>
  </si>
  <si>
    <t>ICBU00000920906</t>
  </si>
  <si>
    <t>398092454021</t>
  </si>
  <si>
    <t>H555003369</t>
  </si>
  <si>
    <t>ICBU00000877314</t>
  </si>
  <si>
    <t>CR431101447DE</t>
  </si>
  <si>
    <t>2223954GF</t>
  </si>
  <si>
    <t>ICBU00000877320</t>
  </si>
  <si>
    <t>1Z0R6D926821983885</t>
  </si>
  <si>
    <t>KBS-26-01-24</t>
  </si>
  <si>
    <t>ICBU00000920879</t>
  </si>
  <si>
    <t>1ZG3325W0438841664</t>
  </si>
  <si>
    <t>FBA196SBH4QB</t>
  </si>
  <si>
    <t>ICBU00000919950</t>
  </si>
  <si>
    <t>李庆毫</t>
  </si>
  <si>
    <t>RB20260124-1MX</t>
  </si>
  <si>
    <t>ICBU00000920728</t>
  </si>
  <si>
    <t>888197032527</t>
  </si>
  <si>
    <t>DS21US</t>
  </si>
  <si>
    <t>ICBU00000919896</t>
  </si>
  <si>
    <t>888232479565</t>
  </si>
  <si>
    <t>SXD20260124-1</t>
  </si>
  <si>
    <t>ICBU00000920706</t>
  </si>
  <si>
    <t>1Z0E620D0418799394</t>
  </si>
  <si>
    <t>6FGGT2</t>
  </si>
  <si>
    <t>ICBU00000919687</t>
  </si>
  <si>
    <t>1Z0E793D0439763330</t>
  </si>
  <si>
    <t>8FG996</t>
  </si>
  <si>
    <t>ICBU00000920647</t>
  </si>
  <si>
    <t>1Z0E793D6625910803</t>
  </si>
  <si>
    <t>FY0124-1</t>
  </si>
  <si>
    <t>ICBU00000920925</t>
  </si>
  <si>
    <t>1Z0E620D0405385417</t>
  </si>
  <si>
    <t>YT26124-14</t>
  </si>
  <si>
    <t>ICBU00000920892</t>
  </si>
  <si>
    <t>1Z0R6D926828738397</t>
  </si>
  <si>
    <t>WMM222</t>
  </si>
  <si>
    <t>ICBU00000920718</t>
  </si>
  <si>
    <t>888298448434</t>
  </si>
  <si>
    <t>CY2601232-1</t>
  </si>
  <si>
    <t>ICBU00000920744</t>
  </si>
  <si>
    <t>1Z0E465J0427699606</t>
  </si>
  <si>
    <t>WI47960733</t>
  </si>
  <si>
    <t>ICBU00000920334</t>
  </si>
  <si>
    <t>15505989800548</t>
  </si>
  <si>
    <t>SP260121051</t>
  </si>
  <si>
    <t>ICBU00000920847</t>
  </si>
  <si>
    <t>TS-CAI-2026124</t>
  </si>
  <si>
    <t>ICBU00000919877</t>
  </si>
  <si>
    <t>1ZEC67010420522441</t>
  </si>
  <si>
    <t>QY1102</t>
  </si>
  <si>
    <t>ICBU00000920841</t>
  </si>
  <si>
    <t>888201470650</t>
  </si>
  <si>
    <t>HL26124-1</t>
  </si>
  <si>
    <t>ICBU00000919847</t>
  </si>
  <si>
    <t>6175127125</t>
  </si>
  <si>
    <t>A337148-0002</t>
  </si>
  <si>
    <t>ICBU00000920331</t>
  </si>
  <si>
    <t>1Z33W2600499979519</t>
  </si>
  <si>
    <t>YGH0124-DAVE</t>
  </si>
  <si>
    <t>ICBU00000920285</t>
  </si>
  <si>
    <t>1Z6982X16832011256</t>
  </si>
  <si>
    <t>FBA196SN3NCK</t>
  </si>
  <si>
    <t>ICBU00000920709</t>
  </si>
  <si>
    <t>1Z4W260E0419351350</t>
  </si>
  <si>
    <t>YUESHANG-20261241</t>
  </si>
  <si>
    <t>ICBU00000920699</t>
  </si>
  <si>
    <t>1Z0E793D0436055879</t>
  </si>
  <si>
    <t>XL260124-98338</t>
  </si>
  <si>
    <t>ICBU00000920286</t>
  </si>
  <si>
    <t>888232485972</t>
  </si>
  <si>
    <t>260124XY-1</t>
  </si>
  <si>
    <t>ICBU00000920652</t>
  </si>
  <si>
    <t>1ZA6D4270422631322</t>
  </si>
  <si>
    <t>KE26124-1</t>
  </si>
  <si>
    <t>ICBU00000920601</t>
  </si>
  <si>
    <t>1ZC80H586718312963</t>
  </si>
  <si>
    <t>9874CP</t>
  </si>
  <si>
    <t>ICBU00000920592</t>
  </si>
  <si>
    <t>TPL000133959</t>
  </si>
  <si>
    <t>储鹏</t>
  </si>
  <si>
    <t>WIJ548-J</t>
  </si>
  <si>
    <t>ICBU00000920024</t>
  </si>
  <si>
    <t>SKP4534277857</t>
  </si>
  <si>
    <t>XRP601201R</t>
  </si>
  <si>
    <t>ICBU00000920517</t>
  </si>
  <si>
    <t>1Z0E793D0415861779</t>
  </si>
  <si>
    <t>IWJJ7555</t>
  </si>
  <si>
    <t>ICBU00000920021</t>
  </si>
  <si>
    <t>1ZB798A82032477293</t>
  </si>
  <si>
    <t>HIA1-FBA196RGHBD1</t>
  </si>
  <si>
    <t>ICBU00000919408</t>
  </si>
  <si>
    <t>1Z4W260E0409376549</t>
  </si>
  <si>
    <t>SGZXX0123</t>
  </si>
  <si>
    <t>ICBU00000917739</t>
  </si>
  <si>
    <t>1ZG3333D0424281507</t>
  </si>
  <si>
    <t>JSKJ-260124-1</t>
  </si>
  <si>
    <t>ICBU00000920257</t>
  </si>
  <si>
    <t>1Z0R6D926822784562</t>
  </si>
  <si>
    <t>GRT-2777</t>
  </si>
  <si>
    <t>ICBU00000920385</t>
  </si>
  <si>
    <t>1Z4W260E0428867312</t>
  </si>
  <si>
    <t>FBA196SP1ZST</t>
  </si>
  <si>
    <t>ICBU00000920129</t>
  </si>
  <si>
    <t>ALAM0124</t>
  </si>
  <si>
    <t>ICBU00000920366</t>
  </si>
  <si>
    <t>1Z0E554G0430901637</t>
  </si>
  <si>
    <t>CHD260124</t>
  </si>
  <si>
    <t>ICBU00000920256</t>
  </si>
  <si>
    <t>1Z78Y3540408694439</t>
  </si>
  <si>
    <t>GM26012401</t>
  </si>
  <si>
    <t>ICBU00000919960</t>
  </si>
  <si>
    <t>1Z97X0196808880430</t>
  </si>
  <si>
    <t>4D-PSQ-185</t>
  </si>
  <si>
    <t>ICBU00000920215</t>
  </si>
  <si>
    <t>AMQ6868124</t>
  </si>
  <si>
    <t>SZ123GR-1</t>
  </si>
  <si>
    <t>ICBU00000917938</t>
  </si>
  <si>
    <t>1ZEC67016718191365</t>
  </si>
  <si>
    <t>5PF662233</t>
  </si>
  <si>
    <t>ICBU00000876868</t>
  </si>
  <si>
    <t>1ZB8C0932029847070</t>
  </si>
  <si>
    <t>22JJRE7144</t>
  </si>
  <si>
    <t>ICBU00000920027</t>
  </si>
  <si>
    <t>1Z1X94R50492085814</t>
  </si>
  <si>
    <t>ZJTX2025783</t>
  </si>
  <si>
    <t>ICBU00000919927</t>
  </si>
  <si>
    <t>398092463975</t>
  </si>
  <si>
    <t>FBA007A540X-72</t>
  </si>
  <si>
    <t>ICBU00000917022</t>
  </si>
  <si>
    <t>888194859515</t>
  </si>
  <si>
    <t>WI548-WJ</t>
  </si>
  <si>
    <t>ICBU00000919925</t>
  </si>
  <si>
    <t>994109992</t>
  </si>
  <si>
    <t>XMZXX012402</t>
  </si>
  <si>
    <t>ICBU00000919871</t>
  </si>
  <si>
    <t>1Z4W260E0421121380</t>
  </si>
  <si>
    <t>XMZXX012401</t>
  </si>
  <si>
    <t>ICBU00000919868</t>
  </si>
  <si>
    <t>1Z4W260E0428536287</t>
  </si>
  <si>
    <t>XC20260124-34</t>
  </si>
  <si>
    <t>ICBU00000920003</t>
  </si>
  <si>
    <t>1Z0R6D926836356463</t>
  </si>
  <si>
    <t>凌圣东</t>
  </si>
  <si>
    <t>33663F122</t>
  </si>
  <si>
    <t>ICBU00000919504</t>
  </si>
  <si>
    <t>6FGYH9</t>
  </si>
  <si>
    <t>ICBU00000918295</t>
  </si>
  <si>
    <t>1Z33W2600498560605</t>
  </si>
  <si>
    <t>PS-6325</t>
  </si>
  <si>
    <t>ICBU00000919923</t>
  </si>
  <si>
    <t>1Z4W260E0436095775</t>
  </si>
  <si>
    <t>KSD-8047</t>
  </si>
  <si>
    <t>ICBU00000919981</t>
  </si>
  <si>
    <t>1Z0E465J0427974755</t>
  </si>
  <si>
    <t>KURR3242</t>
  </si>
  <si>
    <t>ICBU00000919913</t>
  </si>
  <si>
    <t>1ZB870R50424063342</t>
  </si>
  <si>
    <t>JC260123</t>
  </si>
  <si>
    <t>ICBU00000919402</t>
  </si>
  <si>
    <t>1ZA06B016816613384</t>
  </si>
  <si>
    <t>WL101</t>
  </si>
  <si>
    <t>ICBU00000919916</t>
  </si>
  <si>
    <t>IW675424693GB</t>
  </si>
  <si>
    <t>SP260120257</t>
  </si>
  <si>
    <t>ICBU00000919628</t>
  </si>
  <si>
    <t>YWX20260123001</t>
  </si>
  <si>
    <t>ICBU00000918346</t>
  </si>
  <si>
    <t>10272322745</t>
  </si>
  <si>
    <t>JBL20260124001</t>
  </si>
  <si>
    <t>ICBU00000919901</t>
  </si>
  <si>
    <t>888201241317</t>
  </si>
  <si>
    <t>YM-5655</t>
  </si>
  <si>
    <t>ICBU00000919843</t>
  </si>
  <si>
    <t>1Z0E554G0428421731</t>
  </si>
  <si>
    <t>SP260113140</t>
  </si>
  <si>
    <t>ICBU00000919637</t>
  </si>
  <si>
    <t>SP260113023</t>
  </si>
  <si>
    <t>ICBU00000919639</t>
  </si>
  <si>
    <t>SP260121173</t>
  </si>
  <si>
    <t>ICBU00000919423</t>
  </si>
  <si>
    <t>SP260112173</t>
  </si>
  <si>
    <t>ICBU00000919750</t>
  </si>
  <si>
    <t>BR260124-PL</t>
  </si>
  <si>
    <t>ICBU00000919642</t>
  </si>
  <si>
    <t>1ZW3716B6820501250</t>
  </si>
  <si>
    <t>SP260114179</t>
  </si>
  <si>
    <t>ICBU00000919730</t>
  </si>
  <si>
    <t>SP260114136</t>
  </si>
  <si>
    <t>ICBU00000919634</t>
  </si>
  <si>
    <t>SP260112167</t>
  </si>
  <si>
    <t>ICBU00000919666</t>
  </si>
  <si>
    <t>SP260112217</t>
  </si>
  <si>
    <t>ICBU00000919644</t>
  </si>
  <si>
    <t>SP260121052</t>
  </si>
  <si>
    <t>ICBU00000919451</t>
  </si>
  <si>
    <t>SP260113305</t>
  </si>
  <si>
    <t>ICBU00000919748</t>
  </si>
  <si>
    <t>TX260124-YDD03</t>
  </si>
  <si>
    <t>ICBU00000919844</t>
  </si>
  <si>
    <t>CR431101169DE</t>
  </si>
  <si>
    <t>260124YK-LU18</t>
  </si>
  <si>
    <t>ICBU00000919649</t>
  </si>
  <si>
    <t>1ZF4K3596815413744</t>
  </si>
  <si>
    <t>4664928</t>
  </si>
  <si>
    <t>ICBU00000918414</t>
  </si>
  <si>
    <t>888192982329</t>
  </si>
  <si>
    <t>YG260124</t>
  </si>
  <si>
    <t>ICBU00000919623</t>
  </si>
  <si>
    <t>10272320063</t>
  </si>
  <si>
    <t>20260122A</t>
  </si>
  <si>
    <t>ICBU00000917436</t>
  </si>
  <si>
    <t>AMQ6868125</t>
  </si>
  <si>
    <t>FBA196FQMTVZ</t>
  </si>
  <si>
    <t>ICBU00000919096</t>
  </si>
  <si>
    <t>FBA196F1K6CK</t>
  </si>
  <si>
    <t>ICBU00000919091</t>
  </si>
  <si>
    <t>FBA196FSCCYK</t>
  </si>
  <si>
    <t>ICBU00000919088</t>
  </si>
  <si>
    <t>FBA196FYP642</t>
  </si>
  <si>
    <t>ICBU00000919074</t>
  </si>
  <si>
    <t>1Z35866A0421240578</t>
  </si>
  <si>
    <t>FBA196FY1TS3</t>
  </si>
  <si>
    <t>ICBU00000919076</t>
  </si>
  <si>
    <t>1Z35866A0427183807</t>
  </si>
  <si>
    <t>FBA196FLPDKS</t>
  </si>
  <si>
    <t>ICBU00000919100</t>
  </si>
  <si>
    <t>FBA196FWHX6V</t>
  </si>
  <si>
    <t>ICBU00000919078</t>
  </si>
  <si>
    <t>1Z35866A0419594469</t>
  </si>
  <si>
    <t>FBA15LCHRT2D</t>
  </si>
  <si>
    <t>ICBU00000919450</t>
  </si>
  <si>
    <t>1Z6982X16825078298</t>
  </si>
  <si>
    <t>FBA196HCC83K</t>
  </si>
  <si>
    <t>ICBU00000919082</t>
  </si>
  <si>
    <t>1Z35866A0422008756</t>
  </si>
  <si>
    <t>FBA196H8YKN6</t>
  </si>
  <si>
    <t>ICBU00000919079</t>
  </si>
  <si>
    <t>1Z35866A0424081913</t>
  </si>
  <si>
    <t>SBLJ012401</t>
  </si>
  <si>
    <t>ICBU00000919428</t>
  </si>
  <si>
    <t>4051759246</t>
  </si>
  <si>
    <t>5456511112</t>
  </si>
  <si>
    <t>ICBU00000916054</t>
  </si>
  <si>
    <t>1Z0E554G6732317068</t>
  </si>
  <si>
    <t>HZWTKJ9111</t>
  </si>
  <si>
    <t>ICBU00000917807</t>
  </si>
  <si>
    <t>LH20-47</t>
  </si>
  <si>
    <t>ICBU00000913581</t>
  </si>
  <si>
    <t>1ZHF34022007479287</t>
  </si>
  <si>
    <t>ZC-0123-1</t>
  </si>
  <si>
    <t>ICBU00000919360</t>
  </si>
  <si>
    <t>SYD24000759519</t>
  </si>
  <si>
    <t>25123101LX</t>
  </si>
  <si>
    <t>ICBU00000919294</t>
  </si>
  <si>
    <t>1Z33W2600498618348</t>
  </si>
  <si>
    <t>CXJCK26001</t>
  </si>
  <si>
    <t>ICBU00000919302</t>
  </si>
  <si>
    <t>888201396670</t>
  </si>
  <si>
    <t>FRX-IE-123-4</t>
  </si>
  <si>
    <t>ICBU00000919005</t>
  </si>
  <si>
    <t>1ZA06B016808958885</t>
  </si>
  <si>
    <t>FRX-IE-123-13</t>
  </si>
  <si>
    <t>ICBU00000919006</t>
  </si>
  <si>
    <t>1Z0R6D926824907121</t>
  </si>
  <si>
    <t>ZC-0123</t>
  </si>
  <si>
    <t>ICBU00000917966</t>
  </si>
  <si>
    <t>YKHLLSATQXD004</t>
  </si>
  <si>
    <t>ICBU00000813199</t>
  </si>
  <si>
    <t>TM260123-8BE4</t>
  </si>
  <si>
    <t>ICBU00000918752</t>
  </si>
  <si>
    <t>1ZA06B016827762176</t>
  </si>
  <si>
    <t>TM260123-2NL3</t>
  </si>
  <si>
    <t>ICBU00000918339</t>
  </si>
  <si>
    <t>1ZA06B016818074847</t>
  </si>
  <si>
    <t>JMWJ-26-01-23</t>
  </si>
  <si>
    <t>ICBU00000918721</t>
  </si>
  <si>
    <t>1Z0R6D896834742402</t>
  </si>
  <si>
    <t>CY2601232-4</t>
  </si>
  <si>
    <t>ICBU00000919037</t>
  </si>
  <si>
    <t>1Z33W2600496716352</t>
  </si>
  <si>
    <t>JPS20260123003</t>
  </si>
  <si>
    <t>ICBU00000918857</t>
  </si>
  <si>
    <t>CR430984940DE</t>
  </si>
  <si>
    <t>JPS20260123001</t>
  </si>
  <si>
    <t>ICBU00000918215</t>
  </si>
  <si>
    <t>1ZJ4441J0430974768</t>
  </si>
  <si>
    <t>JPS20260123004</t>
  </si>
  <si>
    <t>ICBU00000918861</t>
  </si>
  <si>
    <t>CR430985826DE</t>
  </si>
  <si>
    <t>JPS20260123002</t>
  </si>
  <si>
    <t>ICBU00000918855</t>
  </si>
  <si>
    <t>CR430984295DE</t>
  </si>
  <si>
    <t>JPS20260123005</t>
  </si>
  <si>
    <t>ICBU00000918862</t>
  </si>
  <si>
    <t>1ZJ4493X0428314038</t>
  </si>
  <si>
    <t>TM260123-3SE2</t>
  </si>
  <si>
    <t>ICBU00000918285</t>
  </si>
  <si>
    <t>1ZA06B016807287576</t>
  </si>
  <si>
    <t>TM260123-2NL6-1</t>
  </si>
  <si>
    <t>ICBU00000919090</t>
  </si>
  <si>
    <t>888177807364</t>
  </si>
  <si>
    <t>BNA6-FBA196R0STR0-A</t>
  </si>
  <si>
    <t>ICBU00000919115</t>
  </si>
  <si>
    <t>1Z4W260E0432502662</t>
  </si>
  <si>
    <t>ZJTX2025782</t>
  </si>
  <si>
    <t>ICBU00000919144</t>
  </si>
  <si>
    <t>空</t>
  </si>
  <si>
    <t>TM260123-2NL6-2</t>
  </si>
  <si>
    <t>ICBU00000919094</t>
  </si>
  <si>
    <t>888177790917</t>
  </si>
  <si>
    <t>BNA6-FBA196R0STR0</t>
  </si>
  <si>
    <t>ICBU00000919122</t>
  </si>
  <si>
    <t>1Z4W260E0409123231</t>
  </si>
  <si>
    <t>TM260123-1BE5</t>
  </si>
  <si>
    <t>ICBU00000918759</t>
  </si>
  <si>
    <t>888176240978</t>
  </si>
  <si>
    <t>NS0123</t>
  </si>
  <si>
    <t>ICBU00000918333</t>
  </si>
  <si>
    <t>888177416600</t>
  </si>
  <si>
    <t>656FM9</t>
  </si>
  <si>
    <t>ICBU00000919119</t>
  </si>
  <si>
    <t>888178382226</t>
  </si>
  <si>
    <t>XX2612301</t>
  </si>
  <si>
    <t>ICBU00000918437</t>
  </si>
  <si>
    <t>888178541092</t>
  </si>
  <si>
    <t>AE22563123</t>
  </si>
  <si>
    <t>ICBU00000918520</t>
  </si>
  <si>
    <t>TZ260122301</t>
  </si>
  <si>
    <t>ICBU00000919025</t>
  </si>
  <si>
    <t>888177155390</t>
  </si>
  <si>
    <t>B5678-GB</t>
  </si>
  <si>
    <t>ICBU00000919041</t>
  </si>
  <si>
    <t>1ZHV28770403843209</t>
  </si>
  <si>
    <t>5AL476</t>
  </si>
  <si>
    <t>ICBU00000919032</t>
  </si>
  <si>
    <t>888178545271</t>
  </si>
  <si>
    <t>TLI2615</t>
  </si>
  <si>
    <t>ICBU00000919031</t>
  </si>
  <si>
    <t>888180097025</t>
  </si>
  <si>
    <t>98FGM3</t>
  </si>
  <si>
    <t>ICBU00000919110</t>
  </si>
  <si>
    <t>888177970932</t>
  </si>
  <si>
    <t>JB01-23-2AU</t>
  </si>
  <si>
    <t>ICBU00000918870</t>
  </si>
  <si>
    <t>V0PZ10089277</t>
  </si>
  <si>
    <t>RYTYT73</t>
  </si>
  <si>
    <t>ICBU00000918908</t>
  </si>
  <si>
    <t>888179794970</t>
  </si>
  <si>
    <t>DS2696S</t>
  </si>
  <si>
    <t>ICBU00000918913</t>
  </si>
  <si>
    <t>1ZK5812C0329584016</t>
  </si>
  <si>
    <t>8633K36636</t>
  </si>
  <si>
    <t>ICBU00000919169</t>
  </si>
  <si>
    <t>1Z1X94R50491489416</t>
  </si>
  <si>
    <t>韩国UPS红单美波5000包税</t>
  </si>
  <si>
    <t>ZJJ0123-7</t>
  </si>
  <si>
    <t>ICBU00000919189</t>
  </si>
  <si>
    <t>1ZB870R50411822608</t>
  </si>
  <si>
    <t>HHR5510</t>
  </si>
  <si>
    <t>ICBU00000918773</t>
  </si>
  <si>
    <t>HHR5510AAA</t>
  </si>
  <si>
    <t>FBA196Q72FRL</t>
  </si>
  <si>
    <t>ICBU00000918585</t>
  </si>
  <si>
    <t>1ZE37G439127217070</t>
  </si>
  <si>
    <t>CC012303CA</t>
  </si>
  <si>
    <t>ICBU00000918937</t>
  </si>
  <si>
    <t>1ZHF34022003605558</t>
  </si>
  <si>
    <t>FBA196Q80HXQ</t>
  </si>
  <si>
    <t>ICBU00000918525</t>
  </si>
  <si>
    <t>1ZE37G439127615363</t>
  </si>
  <si>
    <t>QY26-0123L05</t>
  </si>
  <si>
    <t>ICBU00000919125</t>
  </si>
  <si>
    <t>1Z0E793D6705380761</t>
  </si>
  <si>
    <t>YSZ26012301</t>
  </si>
  <si>
    <t>ICBU00000919143</t>
  </si>
  <si>
    <t>888176584942</t>
  </si>
  <si>
    <t>79WGFR</t>
  </si>
  <si>
    <t>ICBU00000917927</t>
  </si>
  <si>
    <t>888176571552</t>
  </si>
  <si>
    <t>CN260123-AU-4212</t>
  </si>
  <si>
    <t>ICBU00000918641</t>
  </si>
  <si>
    <t>BKP24000759546</t>
  </si>
  <si>
    <t>CN260123-US-32507</t>
  </si>
  <si>
    <t>ICBU00000918600</t>
  </si>
  <si>
    <t>398074796016</t>
  </si>
  <si>
    <t>CN260123-US-14454</t>
  </si>
  <si>
    <t>ICBU00000918592</t>
  </si>
  <si>
    <t>398074722963</t>
  </si>
  <si>
    <t>260123TS-2</t>
  </si>
  <si>
    <t>ICBU00000918198</t>
  </si>
  <si>
    <t>31684972874</t>
  </si>
  <si>
    <t>GLZM-6997</t>
  </si>
  <si>
    <t>ICBU00000918509</t>
  </si>
  <si>
    <t>1Z0E465J0432139022</t>
  </si>
  <si>
    <t>DW26123-1</t>
  </si>
  <si>
    <t>ICBU00000917892</t>
  </si>
  <si>
    <t>1ZG3325W0405912087</t>
  </si>
  <si>
    <t>AM325</t>
  </si>
  <si>
    <t>ICBU00000918266</t>
  </si>
  <si>
    <t>JYLY-0123-DE</t>
  </si>
  <si>
    <t>ICBU00000919003</t>
  </si>
  <si>
    <t>1Z0E793D6735443342</t>
  </si>
  <si>
    <t>SSJ-NG-123-1</t>
  </si>
  <si>
    <t>ICBU00000918761</t>
  </si>
  <si>
    <t>398075813659</t>
  </si>
  <si>
    <t>DP2601140554449635105</t>
  </si>
  <si>
    <t>ICBU00000917992</t>
  </si>
  <si>
    <t>1Z0R6D926829393936</t>
  </si>
  <si>
    <t>RSC2303</t>
  </si>
  <si>
    <t>ICBU00000918864</t>
  </si>
  <si>
    <t>1Z0E465J0438339064</t>
  </si>
  <si>
    <t>RSC2304</t>
  </si>
  <si>
    <t>ICBU00000918868</t>
  </si>
  <si>
    <t>398074651452</t>
  </si>
  <si>
    <t>RSC2301</t>
  </si>
  <si>
    <t>ICBU00000918867</t>
  </si>
  <si>
    <t>398074873680</t>
  </si>
  <si>
    <t>RSC2302</t>
  </si>
  <si>
    <t>ICBU00000918866</t>
  </si>
  <si>
    <t>1Z0E465J0438114010</t>
  </si>
  <si>
    <t>HH260123-40SA-6</t>
  </si>
  <si>
    <t>ICBU00000918933</t>
  </si>
  <si>
    <t>398075791889</t>
  </si>
  <si>
    <t>HH260123-40SA-5</t>
  </si>
  <si>
    <t>ICBU00000918931</t>
  </si>
  <si>
    <t>398075740226</t>
  </si>
  <si>
    <t>HH260123-40SA-1</t>
  </si>
  <si>
    <t>ICBU00000918926</t>
  </si>
  <si>
    <t>398092895261</t>
  </si>
  <si>
    <t>BYX-3077</t>
  </si>
  <si>
    <t>ICBU00000917906</t>
  </si>
  <si>
    <t>MKP4534278315</t>
  </si>
  <si>
    <t>HH260123-40SA-4</t>
  </si>
  <si>
    <t>ICBU00000918930</t>
  </si>
  <si>
    <t>398075807274</t>
  </si>
  <si>
    <t>HH260123-40SA-2</t>
  </si>
  <si>
    <t>ICBU00000918927</t>
  </si>
  <si>
    <t>398075708716</t>
  </si>
  <si>
    <t>HH260123-40SA-3</t>
  </si>
  <si>
    <t>ICBU00000918928</t>
  </si>
  <si>
    <t>398075749988</t>
  </si>
  <si>
    <t>QQ263325K-3</t>
  </si>
  <si>
    <t>ICBU00000918964</t>
  </si>
  <si>
    <t>1Z4W260E0433105723</t>
  </si>
  <si>
    <t>HH260123-40SA-7</t>
  </si>
  <si>
    <t>ICBU00000918935</t>
  </si>
  <si>
    <t>398075729520</t>
  </si>
  <si>
    <t>QQ263325K-4</t>
  </si>
  <si>
    <t>ICBU00000918965</t>
  </si>
  <si>
    <t>1Z4W260E0433252154</t>
  </si>
  <si>
    <t>HH260123-40SA-8</t>
  </si>
  <si>
    <t>ICBU00000918936</t>
  </si>
  <si>
    <t>398075756020</t>
  </si>
  <si>
    <t>JHZW3443</t>
  </si>
  <si>
    <t>ICBU00000916373</t>
  </si>
  <si>
    <t>BKP24000759496</t>
  </si>
  <si>
    <t>QY26-0123L01</t>
  </si>
  <si>
    <t>ICBU00000919008</t>
  </si>
  <si>
    <t>1ZHF34022035101603</t>
  </si>
  <si>
    <t>QY26-0123L02</t>
  </si>
  <si>
    <t>ICBU00000919013</t>
  </si>
  <si>
    <t>888176510664</t>
  </si>
  <si>
    <t>QY26-0123L03</t>
  </si>
  <si>
    <t>ICBU00000919017</t>
  </si>
  <si>
    <t>1ZG3325W0415626421</t>
  </si>
  <si>
    <t>FBA15L9TCYYH</t>
  </si>
  <si>
    <t>ICBU00000905481</t>
  </si>
  <si>
    <t>英国海运-卡派-递延-KY</t>
  </si>
  <si>
    <t>260123YK-YU5</t>
  </si>
  <si>
    <t>ICBU00000917443</t>
  </si>
  <si>
    <t>1Z6982X16816880400</t>
  </si>
  <si>
    <t>JBR260123</t>
  </si>
  <si>
    <t>ICBU00000918097</t>
  </si>
  <si>
    <t>1674306966</t>
  </si>
  <si>
    <t>LY260123</t>
  </si>
  <si>
    <t>ICBU00000918674</t>
  </si>
  <si>
    <t>1468224310</t>
  </si>
  <si>
    <t>33M448EA</t>
  </si>
  <si>
    <t>ICBU00000918310</t>
  </si>
  <si>
    <t>1ZG3325W6719680032</t>
  </si>
  <si>
    <t>FA7K6SF</t>
  </si>
  <si>
    <t>ICBU00000918811</t>
  </si>
  <si>
    <t>1ZK004780430751544</t>
  </si>
  <si>
    <t>CZZF1023002-BI</t>
  </si>
  <si>
    <t>ICBU00000918582</t>
  </si>
  <si>
    <t>398093674551</t>
  </si>
  <si>
    <t>LB0123-2-CA</t>
  </si>
  <si>
    <t>ICBU00000918688</t>
  </si>
  <si>
    <t>1ZHF34022017543125</t>
  </si>
  <si>
    <t>10003779249</t>
  </si>
  <si>
    <t>ICBU00000918433</t>
  </si>
  <si>
    <t>1ZB8C0932028499761</t>
  </si>
  <si>
    <t>17572508501044181</t>
  </si>
  <si>
    <t>ICBU00000918361</t>
  </si>
  <si>
    <t>888177014798</t>
  </si>
  <si>
    <t>FBA196N9XGT9</t>
  </si>
  <si>
    <t>ICBU00000916182</t>
  </si>
  <si>
    <t>ZAMY01231445</t>
  </si>
  <si>
    <t>ICBU00000918009</t>
  </si>
  <si>
    <t>398074830221</t>
  </si>
  <si>
    <t>ZAMY01231443</t>
  </si>
  <si>
    <t>ICBU00000917997</t>
  </si>
  <si>
    <t>398074839012</t>
  </si>
  <si>
    <t>FBA195SPSHHW</t>
  </si>
  <si>
    <t>ICBU00000918368</t>
  </si>
  <si>
    <t>1ZE37G439124526821</t>
  </si>
  <si>
    <t>饶玉婷</t>
  </si>
  <si>
    <t>XMXJ20260123</t>
  </si>
  <si>
    <t>ICBU00000918552</t>
  </si>
  <si>
    <t>BKP24000759497</t>
  </si>
  <si>
    <t>122-001</t>
  </si>
  <si>
    <t>ICBU00000918151</t>
  </si>
  <si>
    <t>1Z6R306V0420810387</t>
  </si>
  <si>
    <t>123-001</t>
  </si>
  <si>
    <t>ICBU00000918155</t>
  </si>
  <si>
    <t>1Z6R306V0422985776</t>
  </si>
  <si>
    <t>YCZXX012301</t>
  </si>
  <si>
    <t>ICBU00000918180</t>
  </si>
  <si>
    <t>1ZG3333D0404844562</t>
  </si>
  <si>
    <t>JBR260123-FJ</t>
  </si>
  <si>
    <t>ICBU00000918168</t>
  </si>
  <si>
    <t>888176364533</t>
  </si>
  <si>
    <t>SQ251231020</t>
  </si>
  <si>
    <t>ICBU00000918140</t>
  </si>
  <si>
    <t>AMQ6867321</t>
  </si>
  <si>
    <t>FBA15LBV07LWU000001</t>
  </si>
  <si>
    <t>ICBU00000918014</t>
  </si>
  <si>
    <t>1Z6982X16801406932</t>
  </si>
  <si>
    <t>TX260123-PG02</t>
  </si>
  <si>
    <t>ICBU00000917849</t>
  </si>
  <si>
    <t>1ZJ449000411526236</t>
  </si>
  <si>
    <t>HC685T-A</t>
  </si>
  <si>
    <t>ICBU00000917853</t>
  </si>
  <si>
    <t>1ZHV25610427079482</t>
  </si>
  <si>
    <t>YKHLLSATQXD002</t>
  </si>
  <si>
    <t>ICBU00000813197</t>
  </si>
  <si>
    <t>1Z33W2606794426917</t>
  </si>
  <si>
    <t>YKHLLSATQXD003</t>
  </si>
  <si>
    <t>ICBU00000813198</t>
  </si>
  <si>
    <t>FBA15LBV47JTU000001</t>
  </si>
  <si>
    <t>ICBU00000918015</t>
  </si>
  <si>
    <t>1Z6982X16836238433</t>
  </si>
  <si>
    <t>26010601ZJ</t>
  </si>
  <si>
    <t>ICBU00000918464</t>
  </si>
  <si>
    <t>AMQ6867317</t>
  </si>
  <si>
    <t>ZFZXX012302</t>
  </si>
  <si>
    <t>ICBU00000917894</t>
  </si>
  <si>
    <t>398074839696</t>
  </si>
  <si>
    <t>ZFZXX012301</t>
  </si>
  <si>
    <t>ICBU00000917891</t>
  </si>
  <si>
    <t>398074835131</t>
  </si>
  <si>
    <t>9226335256666</t>
  </si>
  <si>
    <t>ICBU00000917326</t>
  </si>
  <si>
    <t>1ZK5812C0321376407</t>
  </si>
  <si>
    <t>FBA196HBNZ8Q</t>
  </si>
  <si>
    <t>ICBU00000917625</t>
  </si>
  <si>
    <t>222JGF9SW</t>
  </si>
  <si>
    <t>ICBU00000918232</t>
  </si>
  <si>
    <t>398075798770</t>
  </si>
  <si>
    <t>YLM2021123</t>
  </si>
  <si>
    <t>ICBU00000918188</t>
  </si>
  <si>
    <t>398076807811</t>
  </si>
  <si>
    <t>FBA196HB6VWC</t>
  </si>
  <si>
    <t>ICBU00000917622</t>
  </si>
  <si>
    <t>RX19165</t>
  </si>
  <si>
    <t>ICBU00000917954</t>
  </si>
  <si>
    <t>1Z0E465J0419581239</t>
  </si>
  <si>
    <t>RX19159</t>
  </si>
  <si>
    <t>ICBU00000917955</t>
  </si>
  <si>
    <t>1Z0E465J0417342401</t>
  </si>
  <si>
    <t>RXPH260123</t>
  </si>
  <si>
    <t>ICBU00000917962</t>
  </si>
  <si>
    <t>1Z0E793D0435509774</t>
  </si>
  <si>
    <t>RX19135</t>
  </si>
  <si>
    <t>ICBU00000917956</t>
  </si>
  <si>
    <t>1Z0E465J0437094197</t>
  </si>
  <si>
    <t>RX19114</t>
  </si>
  <si>
    <t>ICBU00000917960</t>
  </si>
  <si>
    <t>1ZG3325W0424713346</t>
  </si>
  <si>
    <t>RX19103</t>
  </si>
  <si>
    <t>ICBU00000917961</t>
  </si>
  <si>
    <t>1Z0E465J0418003025</t>
  </si>
  <si>
    <t>RX19131</t>
  </si>
  <si>
    <t>ICBU00000917958</t>
  </si>
  <si>
    <t>1Z0E465J0400703892</t>
  </si>
  <si>
    <t>RX19132</t>
  </si>
  <si>
    <t>ICBU00000917957</t>
  </si>
  <si>
    <t>1Z0E465J0401979129</t>
  </si>
  <si>
    <t>RX19126</t>
  </si>
  <si>
    <t>ICBU00000917959</t>
  </si>
  <si>
    <t>1320951133</t>
  </si>
  <si>
    <t>HY01225203</t>
  </si>
  <si>
    <t>ICBU00000916515</t>
  </si>
  <si>
    <t>15505543990908</t>
  </si>
  <si>
    <t>YC3981510</t>
  </si>
  <si>
    <t>ICBU00000918194</t>
  </si>
  <si>
    <t>1ZG3325W0409412226</t>
  </si>
  <si>
    <t>25121901LXB</t>
  </si>
  <si>
    <t>ICBU00000918283</t>
  </si>
  <si>
    <t>1ZHF05572036532179</t>
  </si>
  <si>
    <t>25121901LX</t>
  </si>
  <si>
    <t>ICBU00000918290</t>
  </si>
  <si>
    <t>1ZHF05572027508374</t>
  </si>
  <si>
    <t>HZ26012301</t>
  </si>
  <si>
    <t>ICBU00000918200</t>
  </si>
  <si>
    <t>1794554565</t>
  </si>
  <si>
    <t>XHX-0123-3</t>
  </si>
  <si>
    <t>ICBU00000917880</t>
  </si>
  <si>
    <t>1Z33W2606699173040</t>
  </si>
  <si>
    <t>XHX-0123-1</t>
  </si>
  <si>
    <t>ICBU00000917886</t>
  </si>
  <si>
    <t>1Z33W2606695963435</t>
  </si>
  <si>
    <t>XHX-0123-2</t>
  </si>
  <si>
    <t>ICBU00000917885</t>
  </si>
  <si>
    <t>1Z33W2606698252993</t>
  </si>
  <si>
    <t>YR26012301</t>
  </si>
  <si>
    <t>ICBU00000917968</t>
  </si>
  <si>
    <t>1ZB8C0932001934929</t>
  </si>
  <si>
    <t>YG2026101</t>
  </si>
  <si>
    <t>ICBU00000915542</t>
  </si>
  <si>
    <t>500745612054</t>
  </si>
  <si>
    <t>GW250927</t>
  </si>
  <si>
    <t>ICBU00000918184</t>
  </si>
  <si>
    <t>520304758763</t>
  </si>
  <si>
    <t>加拿大限时达加拿大提取-Purolator</t>
  </si>
  <si>
    <t>康家振</t>
  </si>
  <si>
    <t>WL1204</t>
  </si>
  <si>
    <t>ICBU00000918182</t>
  </si>
  <si>
    <t>888193377216</t>
  </si>
  <si>
    <t>CH20260123-13</t>
  </si>
  <si>
    <t>ICBU00000918152</t>
  </si>
  <si>
    <t>1Z0R6D926829498681</t>
  </si>
  <si>
    <t>TXFF20260123YY</t>
  </si>
  <si>
    <t>ICBU00000917857</t>
  </si>
  <si>
    <t>AMQ6867284</t>
  </si>
  <si>
    <t>FBA15G5JFDSR-1</t>
  </si>
  <si>
    <t>ICBU00000918146</t>
  </si>
  <si>
    <t>RCD24000759539</t>
  </si>
  <si>
    <t>JUDY--CESAR0122</t>
  </si>
  <si>
    <t>ICBU00000916716</t>
  </si>
  <si>
    <t>398074817740</t>
  </si>
  <si>
    <t>10003779225</t>
  </si>
  <si>
    <t>ICBU00000917890</t>
  </si>
  <si>
    <t>1ZG3325W0432097499</t>
  </si>
  <si>
    <t>FBA15G5JFDSR</t>
  </si>
  <si>
    <t>ICBU00000918018</t>
  </si>
  <si>
    <t>US03568554</t>
  </si>
  <si>
    <t>ICBU00000918013</t>
  </si>
  <si>
    <t>1Z0E554G0403851368</t>
  </si>
  <si>
    <t>FBA196H2MKW5</t>
  </si>
  <si>
    <t>ICBU00000914546</t>
  </si>
  <si>
    <t>888177157110</t>
  </si>
  <si>
    <t>96T8M4</t>
  </si>
  <si>
    <t>ICBU00000915097</t>
  </si>
  <si>
    <t>96T8M4AAAA</t>
  </si>
  <si>
    <t>LBN26123-5</t>
  </si>
  <si>
    <t>ICBU00000917841</t>
  </si>
  <si>
    <t>1ZA06B016824893629</t>
  </si>
  <si>
    <t>XCYGJ-260123-1</t>
  </si>
  <si>
    <t>ICBU00000917897</t>
  </si>
  <si>
    <t>1ZK5812C0311345834</t>
  </si>
  <si>
    <t>GRT-2539</t>
  </si>
  <si>
    <t>ICBU00000917924</t>
  </si>
  <si>
    <t>1Z4W260E0433134880</t>
  </si>
  <si>
    <t>300ZO991K</t>
  </si>
  <si>
    <t>ICBU00000915081</t>
  </si>
  <si>
    <t>1Z0E793D0406531268</t>
  </si>
  <si>
    <t>6RTRF7</t>
  </si>
  <si>
    <t>ICBU00000917788</t>
  </si>
  <si>
    <t>1Z0E793D6622793599</t>
  </si>
  <si>
    <t>JS260122-10AUHP</t>
  </si>
  <si>
    <t>ICBU00000917127</t>
  </si>
  <si>
    <t>TPL600032188</t>
  </si>
  <si>
    <t>HZHF0034</t>
  </si>
  <si>
    <t>ICBU00000915094</t>
  </si>
  <si>
    <t>1ZHF34022034319407</t>
  </si>
  <si>
    <t>HZHF0035</t>
  </si>
  <si>
    <t>ICBU00000915419</t>
  </si>
  <si>
    <t>1ZHF34022015374928</t>
  </si>
  <si>
    <t>FBA196FLSVJX</t>
  </si>
  <si>
    <t>ICBU00000917079</t>
  </si>
  <si>
    <t>LSTK20260120-450OBD</t>
  </si>
  <si>
    <t>ICBU00000915773</t>
  </si>
  <si>
    <t>1Z33W2600490668942</t>
  </si>
  <si>
    <t>FBA196FPMD8Q</t>
  </si>
  <si>
    <t>ICBU00000915787</t>
  </si>
  <si>
    <t>T5S623-TN</t>
  </si>
  <si>
    <t>ICBU00000914642</t>
  </si>
  <si>
    <t>888176516684</t>
  </si>
  <si>
    <t>260122C</t>
  </si>
  <si>
    <t>ICBU00000917002</t>
  </si>
  <si>
    <t>1ZJ449000437011565</t>
  </si>
  <si>
    <t>89F1R6-A</t>
  </si>
  <si>
    <t>ICBU00000917483</t>
  </si>
  <si>
    <t>89F1R6A</t>
  </si>
  <si>
    <t>89F1R6-B</t>
  </si>
  <si>
    <t>ICBU00000917488</t>
  </si>
  <si>
    <t>89F1R6B</t>
  </si>
  <si>
    <t>BLT26012301</t>
  </si>
  <si>
    <t>ICBU00000917573</t>
  </si>
  <si>
    <t>1Z0E793D6737361749</t>
  </si>
  <si>
    <t>FBA196F2XMY4</t>
  </si>
  <si>
    <t>ICBU00000915849</t>
  </si>
  <si>
    <t>ZZ121-1-2</t>
  </si>
  <si>
    <t>ICBU00000915306</t>
  </si>
  <si>
    <t>1Z33W2600492989842</t>
  </si>
  <si>
    <t>ZZ122-1-1</t>
  </si>
  <si>
    <t>ICBU00000916421</t>
  </si>
  <si>
    <t>1Z4W260E0425435392</t>
  </si>
  <si>
    <t>ZZ121-3</t>
  </si>
  <si>
    <t>ICBU00000914836</t>
  </si>
  <si>
    <t>1ZHF34022000563706</t>
  </si>
  <si>
    <t>FBA15L9TJJB2</t>
  </si>
  <si>
    <t>ICBU00000905480</t>
  </si>
  <si>
    <t>10003779189</t>
  </si>
  <si>
    <t>ICBU00000917691</t>
  </si>
  <si>
    <t>888178034899</t>
  </si>
  <si>
    <t>JLL260122D</t>
  </si>
  <si>
    <t>ICBU00000917305</t>
  </si>
  <si>
    <t>MKP4534276924</t>
  </si>
  <si>
    <t>ZNJ012301</t>
  </si>
  <si>
    <t>ICBU00000917619</t>
  </si>
  <si>
    <t>AMQ6867177</t>
  </si>
  <si>
    <t>JLL260122B</t>
  </si>
  <si>
    <t>ICBU00000916951</t>
  </si>
  <si>
    <t>888176990765</t>
  </si>
  <si>
    <t>78GFM49</t>
  </si>
  <si>
    <t>ICBU00000915163</t>
  </si>
  <si>
    <t>1Z33W2600493109479</t>
  </si>
  <si>
    <t>JBM116-1IT</t>
  </si>
  <si>
    <t>ICBU00000917355</t>
  </si>
  <si>
    <t>DCSP-260123-1</t>
  </si>
  <si>
    <t>ICBU00000917366</t>
  </si>
  <si>
    <t>1Z0E319J0415270856</t>
  </si>
  <si>
    <t>JX260101</t>
  </si>
  <si>
    <t>ICBU00000917180</t>
  </si>
  <si>
    <t>1Z0E620D0402757191</t>
  </si>
  <si>
    <t>20260122GRW-16</t>
  </si>
  <si>
    <t>ICBU00000916479</t>
  </si>
  <si>
    <t>SKP24000759482</t>
  </si>
  <si>
    <t>260122GRW-8</t>
  </si>
  <si>
    <t>ICBU00000916480</t>
  </si>
  <si>
    <t>SKP24000759484</t>
  </si>
  <si>
    <t>YQJCK0122-1CA</t>
  </si>
  <si>
    <t>ICBU00000916518</t>
  </si>
  <si>
    <t>1Z0E465J0415325559</t>
  </si>
  <si>
    <t>FBA196K1GVZK</t>
  </si>
  <si>
    <t>ICBU00000914765</t>
  </si>
  <si>
    <t>何湘瑞</t>
  </si>
  <si>
    <t>KSH1277</t>
  </si>
  <si>
    <t>ICBU00000917349</t>
  </si>
  <si>
    <t>1ZA06B016839577961</t>
  </si>
  <si>
    <t>124AHVGFS</t>
  </si>
  <si>
    <t>ICBU00000917347</t>
  </si>
  <si>
    <t>TPL000133602</t>
  </si>
  <si>
    <t>WNH-145SH</t>
  </si>
  <si>
    <t>ICBU00000917345</t>
  </si>
  <si>
    <t>1ZB798A82012262641</t>
  </si>
  <si>
    <t>JUDY--MALIK121</t>
  </si>
  <si>
    <t>ICBU00000915659</t>
  </si>
  <si>
    <t>398074809796</t>
  </si>
  <si>
    <t>TM260123-2SE1</t>
  </si>
  <si>
    <t>ICBU00000917313</t>
  </si>
  <si>
    <t>1Z4W260E0413242809</t>
  </si>
  <si>
    <t>ARIA-0123</t>
  </si>
  <si>
    <t>ICBU00000917360</t>
  </si>
  <si>
    <t>31684971905</t>
  </si>
  <si>
    <t>JLL260122A</t>
  </si>
  <si>
    <t>ICBU00000916565</t>
  </si>
  <si>
    <t>7391528572</t>
  </si>
  <si>
    <t>V8U371-BE</t>
  </si>
  <si>
    <t>ICBU00000915085</t>
  </si>
  <si>
    <t>1Z6982X16805263455</t>
  </si>
  <si>
    <t>FM-8805</t>
  </si>
  <si>
    <t>ICBU00000917333</t>
  </si>
  <si>
    <t>398076863513</t>
  </si>
  <si>
    <t>PC260122-17A</t>
  </si>
  <si>
    <t>ICBU00000916039</t>
  </si>
  <si>
    <t>15505543977875</t>
  </si>
  <si>
    <t>ZM260122-5MX</t>
  </si>
  <si>
    <t>ICBU00000917072</t>
  </si>
  <si>
    <t>KA-GB-122-1</t>
  </si>
  <si>
    <t>ICBU00000916867</t>
  </si>
  <si>
    <t>15505543746635</t>
  </si>
  <si>
    <t>3566WQU</t>
  </si>
  <si>
    <t>ICBU00000916993</t>
  </si>
  <si>
    <t>888151807206</t>
  </si>
  <si>
    <t>AGY25422</t>
  </si>
  <si>
    <t>ICBU00000917006</t>
  </si>
  <si>
    <t>888151827252</t>
  </si>
  <si>
    <t>8YGF54</t>
  </si>
  <si>
    <t>ICBU00000914813</t>
  </si>
  <si>
    <t>1Z0R6D926830414366</t>
  </si>
  <si>
    <t>SP260115029</t>
  </si>
  <si>
    <t>ICBU00000917220</t>
  </si>
  <si>
    <t>SP260114147</t>
  </si>
  <si>
    <t>ICBU00000917218</t>
  </si>
  <si>
    <t>SP260115011</t>
  </si>
  <si>
    <t>ICBU00000917206</t>
  </si>
  <si>
    <t>1Z6982X16831112498</t>
  </si>
  <si>
    <t>FAW-260122-UK</t>
  </si>
  <si>
    <t>ICBU00000916582</t>
  </si>
  <si>
    <t>15505543749189</t>
  </si>
  <si>
    <t>SP260114131</t>
  </si>
  <si>
    <t>ICBU00000917204</t>
  </si>
  <si>
    <t>1Z6982X16834396892</t>
  </si>
  <si>
    <t>SP260114107</t>
  </si>
  <si>
    <t>ICBU00000917198</t>
  </si>
  <si>
    <t>1Z6982X16839883847</t>
  </si>
  <si>
    <t>SP260114011</t>
  </si>
  <si>
    <t>ICBU00000917216</t>
  </si>
  <si>
    <t>PSC2-FBA196P7YPVC</t>
  </si>
  <si>
    <t>ICBU00000917187</t>
  </si>
  <si>
    <t>1ZEC66500408133929</t>
  </si>
  <si>
    <t>PSC2-FBA196P7YPVC-A</t>
  </si>
  <si>
    <t>ICBU00000917189</t>
  </si>
  <si>
    <t>1ZEC66500403397903</t>
  </si>
  <si>
    <t>TM260122-2DE5</t>
  </si>
  <si>
    <t>ICBU00000917214</t>
  </si>
  <si>
    <t>1ZA06B016825765060</t>
  </si>
  <si>
    <t>JPS20260122001</t>
  </si>
  <si>
    <t>ICBU00000917055</t>
  </si>
  <si>
    <t>1ZW3716B6832361228</t>
  </si>
  <si>
    <t>WIJ-5487</t>
  </si>
  <si>
    <t>ICBU00000917202</t>
  </si>
  <si>
    <t>520304669218</t>
  </si>
  <si>
    <t>JPS20260122002</t>
  </si>
  <si>
    <t>ICBU00000917065</t>
  </si>
  <si>
    <t>CR430907625DE</t>
  </si>
  <si>
    <t>QM0120-US</t>
  </si>
  <si>
    <t>ICBU00000916960</t>
  </si>
  <si>
    <t>1Z78Y3540430550588</t>
  </si>
  <si>
    <t>LCZXX012201</t>
  </si>
  <si>
    <t>ICBU00000916194</t>
  </si>
  <si>
    <t>398040263766</t>
  </si>
  <si>
    <t>SP260114087</t>
  </si>
  <si>
    <t>ICBU00000917199</t>
  </si>
  <si>
    <t>1Z6982X16838920549</t>
  </si>
  <si>
    <t>CY2601214</t>
  </si>
  <si>
    <t>ICBU00000916505</t>
  </si>
  <si>
    <t>1ZEC67010410199230</t>
  </si>
  <si>
    <t>556QK2563</t>
  </si>
  <si>
    <t>ICBU00000917148</t>
  </si>
  <si>
    <t>1Z0E554G0427190868</t>
  </si>
  <si>
    <t>WT0122</t>
  </si>
  <si>
    <t>ICBU00000917168</t>
  </si>
  <si>
    <t>1Z33W2600494585980</t>
  </si>
  <si>
    <t>GB0122-WH-SBD1</t>
  </si>
  <si>
    <t>ICBU00000916794</t>
  </si>
  <si>
    <t>398040224287</t>
  </si>
  <si>
    <t>GB0122-WH-LAS1</t>
  </si>
  <si>
    <t>ICBU00000916795</t>
  </si>
  <si>
    <t>398040213246</t>
  </si>
  <si>
    <t>GB0122-WH-IND9</t>
  </si>
  <si>
    <t>ICBU00000916793</t>
  </si>
  <si>
    <t>398040235446</t>
  </si>
  <si>
    <t>GB0122-WH-GYR2</t>
  </si>
  <si>
    <t>ICBU00000916796</t>
  </si>
  <si>
    <t>398040201301</t>
  </si>
  <si>
    <t>GB0122-WH-MQJ1</t>
  </si>
  <si>
    <t>ICBU00000916797</t>
  </si>
  <si>
    <t>398040195416</t>
  </si>
  <si>
    <t>NKB260122US-01</t>
  </si>
  <si>
    <t>ICBU00000916653</t>
  </si>
  <si>
    <t>398040241511</t>
  </si>
  <si>
    <t>ETF260122ES-01</t>
  </si>
  <si>
    <t>ICBU00000916660</t>
  </si>
  <si>
    <t>888144559214</t>
  </si>
  <si>
    <t>CC260122-1US</t>
  </si>
  <si>
    <t>ICBU00000916633</t>
  </si>
  <si>
    <t>398040686540</t>
  </si>
  <si>
    <t>MINA260100376</t>
  </si>
  <si>
    <t>ICBU00000917185</t>
  </si>
  <si>
    <t>888145233679</t>
  </si>
  <si>
    <t>MARIA26122</t>
  </si>
  <si>
    <t>ICBU00000916632</t>
  </si>
  <si>
    <t>1Z4W260E0420603218</t>
  </si>
  <si>
    <t>MINA260100298</t>
  </si>
  <si>
    <t>ICBU00000916722</t>
  </si>
  <si>
    <t>888147626306</t>
  </si>
  <si>
    <t>1MINA251209389</t>
  </si>
  <si>
    <t>ICBU00000916537</t>
  </si>
  <si>
    <t>1Z0E554G0417313824</t>
  </si>
  <si>
    <t>STELLA260100122</t>
  </si>
  <si>
    <t>ICBU00000916137</t>
  </si>
  <si>
    <t>1ZG3333D0405639327</t>
  </si>
  <si>
    <t>MINA260100254</t>
  </si>
  <si>
    <t>ICBU00000915909</t>
  </si>
  <si>
    <t>888145460049</t>
  </si>
  <si>
    <t>MINA260100179</t>
  </si>
  <si>
    <t>ICBU00000916272</t>
  </si>
  <si>
    <t>1Z0E793D6732088161</t>
  </si>
  <si>
    <t>ZX260122-ES</t>
  </si>
  <si>
    <t>ICBU00000916590</t>
  </si>
  <si>
    <t>1ZW3716B6804651262</t>
  </si>
  <si>
    <t>LZY-KT-201-GB</t>
  </si>
  <si>
    <t>ICBU00000916667</t>
  </si>
  <si>
    <t>1Z4W260E0437510546</t>
  </si>
  <si>
    <t>WJL122CA-2</t>
  </si>
  <si>
    <t>ICBU00000916766</t>
  </si>
  <si>
    <t>1ZHF05662038015823</t>
  </si>
  <si>
    <t>79FGR9</t>
  </si>
  <si>
    <t>ICBU00000917208</t>
  </si>
  <si>
    <t>888144645942</t>
  </si>
  <si>
    <t>TZ26012201</t>
  </si>
  <si>
    <t>ICBU00000917027</t>
  </si>
  <si>
    <t>888146753111</t>
  </si>
  <si>
    <t>NKB260120US-02</t>
  </si>
  <si>
    <t>ICBU00000916641</t>
  </si>
  <si>
    <t>398040251740</t>
  </si>
  <si>
    <t>NAE260122NO-01</t>
  </si>
  <si>
    <t>ICBU00000916558</t>
  </si>
  <si>
    <t>888145171780</t>
  </si>
  <si>
    <t>NAQ260122US-01</t>
  </si>
  <si>
    <t>ICBU00000916635</t>
  </si>
  <si>
    <t>1ZG3333D0406935531</t>
  </si>
  <si>
    <t>YK26122-4</t>
  </si>
  <si>
    <t>ICBU00000916975</t>
  </si>
  <si>
    <t>1Z0R6D926838900183</t>
  </si>
  <si>
    <t>NAE260117IE-01</t>
  </si>
  <si>
    <t>ICBU00000916547</t>
  </si>
  <si>
    <t>888145206984</t>
  </si>
  <si>
    <t>BR260122-ES</t>
  </si>
  <si>
    <t>ICBU00000917149</t>
  </si>
  <si>
    <t>1Z0R6D896839984357</t>
  </si>
  <si>
    <t>99653389F</t>
  </si>
  <si>
    <t>ICBU00000917023</t>
  </si>
  <si>
    <t>398535519589</t>
  </si>
  <si>
    <t>6FGGH6</t>
  </si>
  <si>
    <t>ICBU00000917225</t>
  </si>
  <si>
    <t>888148444203</t>
  </si>
  <si>
    <t>10003779213</t>
  </si>
  <si>
    <t>ICBU00000917261</t>
  </si>
  <si>
    <t>4897169060</t>
  </si>
  <si>
    <t>HL26122-1</t>
  </si>
  <si>
    <t>ICBU00000916912</t>
  </si>
  <si>
    <t>1ZHR15110404116817</t>
  </si>
  <si>
    <t>SETH-1</t>
  </si>
  <si>
    <t>ICBU00000917064</t>
  </si>
  <si>
    <t>1Z78Y3540439065766</t>
  </si>
  <si>
    <t>891GRF7</t>
  </si>
  <si>
    <t>ICBU00000916902</t>
  </si>
  <si>
    <t>398040266835</t>
  </si>
  <si>
    <t>9G1FRF6</t>
  </si>
  <si>
    <t>ICBU00000916764</t>
  </si>
  <si>
    <t>398040282706</t>
  </si>
  <si>
    <t>AD26122-45</t>
  </si>
  <si>
    <t>ICBU00000916365</t>
  </si>
  <si>
    <t>888146170942</t>
  </si>
  <si>
    <t>SANSHIJIU0119</t>
  </si>
  <si>
    <t>ICBU00000916166</t>
  </si>
  <si>
    <t>888145248844</t>
  </si>
  <si>
    <t>YHLSA0122-1</t>
  </si>
  <si>
    <t>ICBU00000917178</t>
  </si>
  <si>
    <t>1ZHR15110402560760</t>
  </si>
  <si>
    <t>6FR1RF8</t>
  </si>
  <si>
    <t>ICBU00000917170</t>
  </si>
  <si>
    <t>1Z0E793D6707490344</t>
  </si>
  <si>
    <t>SHZH20260122-1</t>
  </si>
  <si>
    <t>ICBU00000917172</t>
  </si>
  <si>
    <t>1Z0E620D0439512082</t>
  </si>
  <si>
    <t>YLD20260122-1</t>
  </si>
  <si>
    <t>ICBU00000917182</t>
  </si>
  <si>
    <t>3658459921</t>
  </si>
  <si>
    <t>YKHLLSATQXD001</t>
  </si>
  <si>
    <t>ICBU00000813196</t>
  </si>
  <si>
    <t>HEA2-FBA196N60C53</t>
  </si>
  <si>
    <t>ICBU00000916113</t>
  </si>
  <si>
    <t>1Z33W2600490080577</t>
  </si>
  <si>
    <t>EI25-939</t>
  </si>
  <si>
    <t>ICBU00000916726</t>
  </si>
  <si>
    <t>1Z4W260E0438353625</t>
  </si>
  <si>
    <t>CC20260122-11</t>
  </si>
  <si>
    <t>ICBU00000917051</t>
  </si>
  <si>
    <t>1Z0R6D926823595827</t>
  </si>
  <si>
    <t>TM260122-1US4</t>
  </si>
  <si>
    <t>ICBU00000916900</t>
  </si>
  <si>
    <t>398043450635</t>
  </si>
  <si>
    <t>FBMC035H46175Y-1</t>
  </si>
  <si>
    <t>ICBU00000916865</t>
  </si>
  <si>
    <t>398040293081</t>
  </si>
  <si>
    <t>F555KKRE8</t>
  </si>
  <si>
    <t>ICBU00000917007</t>
  </si>
  <si>
    <t>888152100140</t>
  </si>
  <si>
    <t>26011901ZJ</t>
  </si>
  <si>
    <t>ICBU00000917009</t>
  </si>
  <si>
    <t>398040741136</t>
  </si>
  <si>
    <t>FBA196FTYNK1</t>
  </si>
  <si>
    <t>ICBU00000917032</t>
  </si>
  <si>
    <t>WLL260121</t>
  </si>
  <si>
    <t>ICBU00000915754</t>
  </si>
  <si>
    <t>1Z0R6D926825488583</t>
  </si>
  <si>
    <t>10003779165</t>
  </si>
  <si>
    <t>ICBU00000916595</t>
  </si>
  <si>
    <t>加拿大海派-XSD</t>
  </si>
  <si>
    <t>RGGS27102</t>
  </si>
  <si>
    <t>ICBU00000916060</t>
  </si>
  <si>
    <t>881061042</t>
  </si>
  <si>
    <t>FBA15LCGSGK8</t>
  </si>
  <si>
    <t>ICBU00000916761</t>
  </si>
  <si>
    <t>15505989730854</t>
  </si>
  <si>
    <t>英国卡航（含税）</t>
  </si>
  <si>
    <t>杨筱影</t>
  </si>
  <si>
    <t>YU260006-012202</t>
  </si>
  <si>
    <t>ICBU00000916948</t>
  </si>
  <si>
    <t>1Z74WF390420279163</t>
  </si>
  <si>
    <t>YU260006-012201</t>
  </si>
  <si>
    <t>ICBU00000916947</t>
  </si>
  <si>
    <t>1Z74WF390431360544</t>
  </si>
  <si>
    <t>B74499332</t>
  </si>
  <si>
    <t>ICBU00000916932</t>
  </si>
  <si>
    <t>1ZB875D90434446531</t>
  </si>
  <si>
    <t>韩国UPS美线PT6000包税</t>
  </si>
  <si>
    <t>QY26-0122B02</t>
  </si>
  <si>
    <t>ICBU00000917003</t>
  </si>
  <si>
    <t>398040297238</t>
  </si>
  <si>
    <t>260122LI-1</t>
  </si>
  <si>
    <t>ICBU00000917017</t>
  </si>
  <si>
    <t>1327388366</t>
  </si>
  <si>
    <t>NW26-0122M1</t>
  </si>
  <si>
    <t>ICBU00000916420</t>
  </si>
  <si>
    <t>398040261579</t>
  </si>
  <si>
    <t>TXFF2026012211</t>
  </si>
  <si>
    <t>ICBU00000916672</t>
  </si>
  <si>
    <t>1ZHF34110307964473</t>
  </si>
  <si>
    <t>QM0122-MX</t>
  </si>
  <si>
    <t>ICBU00000916789</t>
  </si>
  <si>
    <t>1ZG3325W6734774555</t>
  </si>
  <si>
    <t>LLHH16011</t>
  </si>
  <si>
    <t>ICBU00000916802</t>
  </si>
  <si>
    <t>TPL000133560</t>
  </si>
  <si>
    <t>XXGG1122</t>
  </si>
  <si>
    <t>ICBU00000916818</t>
  </si>
  <si>
    <t>1Z33W2606791227263</t>
  </si>
  <si>
    <t>260122YK-CA3</t>
  </si>
  <si>
    <t>ICBU00000916810</t>
  </si>
  <si>
    <t>1Z6982X16826055079</t>
  </si>
  <si>
    <t>CZZF1022001-CA</t>
  </si>
  <si>
    <t>ICBU00000916833</t>
  </si>
  <si>
    <t>1ZHF38642035454485</t>
  </si>
  <si>
    <t>加拿大定时达海派UPS</t>
  </si>
  <si>
    <t>260122YK-SA3</t>
  </si>
  <si>
    <t>ICBU00000916792</t>
  </si>
  <si>
    <t>1Z33W2600491771524</t>
  </si>
  <si>
    <t>JGGY01221617</t>
  </si>
  <si>
    <t>ICBU00000916732</t>
  </si>
  <si>
    <t>1Z37164V0401892986</t>
  </si>
  <si>
    <t>JGGY01221618</t>
  </si>
  <si>
    <t>ICBU00000916734</t>
  </si>
  <si>
    <t>1Z37164V0407541068</t>
  </si>
  <si>
    <t>JGGY01221619</t>
  </si>
  <si>
    <t>ICBU00000916736</t>
  </si>
  <si>
    <t>1Z37164V0416701029</t>
  </si>
  <si>
    <t>52025112819-AL</t>
  </si>
  <si>
    <t>ICBU00000916754</t>
  </si>
  <si>
    <t>7391492636</t>
  </si>
  <si>
    <t>TM260122-1FR1</t>
  </si>
  <si>
    <t>ICBU00000916104</t>
  </si>
  <si>
    <t>888148062234</t>
  </si>
  <si>
    <t>DQFZ-0122-PL</t>
  </si>
  <si>
    <t>ICBU00000916753</t>
  </si>
  <si>
    <t>1Z0R6D926826266007</t>
  </si>
  <si>
    <t>YX0122-AL05</t>
  </si>
  <si>
    <t>ICBU00000916588</t>
  </si>
  <si>
    <t>1ZK351X06816397374</t>
  </si>
  <si>
    <t>244HGSAG</t>
  </si>
  <si>
    <t>ICBU00000915759</t>
  </si>
  <si>
    <t>1Z065B110327941611</t>
  </si>
  <si>
    <t>897MWNN</t>
  </si>
  <si>
    <t>ICBU00000915763</t>
  </si>
  <si>
    <t>1ZB875D90438688522</t>
  </si>
  <si>
    <t>TM260122-1PK3</t>
  </si>
  <si>
    <t>ICBU00000916519</t>
  </si>
  <si>
    <t>SF5101234291989</t>
  </si>
  <si>
    <t>121-002</t>
  </si>
  <si>
    <t>ICBU00000916299</t>
  </si>
  <si>
    <t>1Z6R306V0412417130</t>
  </si>
  <si>
    <t>PR25633121</t>
  </si>
  <si>
    <t>ICBU00000915387</t>
  </si>
  <si>
    <t>888147482642</t>
  </si>
  <si>
    <t>TM260122-1NL2</t>
  </si>
  <si>
    <t>ICBU00000916185</t>
  </si>
  <si>
    <t>888144455786</t>
  </si>
  <si>
    <t>RSC2202</t>
  </si>
  <si>
    <t>ICBU00000916712</t>
  </si>
  <si>
    <t>1Z0E465J0410693581</t>
  </si>
  <si>
    <t>RSC2205</t>
  </si>
  <si>
    <t>ICBU00000916731</t>
  </si>
  <si>
    <t>398040045452</t>
  </si>
  <si>
    <t>RSC2204</t>
  </si>
  <si>
    <t>ICBU00000916728</t>
  </si>
  <si>
    <t>398040056611</t>
  </si>
  <si>
    <t>RSC2201</t>
  </si>
  <si>
    <t>ICBU00000916710</t>
  </si>
  <si>
    <t>1Z0E465J0418867941</t>
  </si>
  <si>
    <t>RSC2203</t>
  </si>
  <si>
    <t>ICBU00000916715</t>
  </si>
  <si>
    <t>1Z33W2600496945622</t>
  </si>
  <si>
    <t>YLFZ7522</t>
  </si>
  <si>
    <t>ICBU00000916388</t>
  </si>
  <si>
    <t>888146202209</t>
  </si>
  <si>
    <t>PC260122-5B</t>
  </si>
  <si>
    <t>ICBU00000916045</t>
  </si>
  <si>
    <t>15505543977745</t>
  </si>
  <si>
    <t>中英卡车</t>
  </si>
  <si>
    <t>JBM116-15</t>
  </si>
  <si>
    <t>ICBU00000907253</t>
  </si>
  <si>
    <t>HZYR-3025</t>
  </si>
  <si>
    <t>ICBU00000916702</t>
  </si>
  <si>
    <t>1Z0E465J0419362798</t>
  </si>
  <si>
    <t>FBA196KXSGBD</t>
  </si>
  <si>
    <t>ICBU00000915384</t>
  </si>
  <si>
    <t>1ZG3333D0419940340</t>
  </si>
  <si>
    <t>QY031</t>
  </si>
  <si>
    <t>ICBU00000916371</t>
  </si>
  <si>
    <t>1ZEC67010439960620</t>
  </si>
  <si>
    <t>LLUU122</t>
  </si>
  <si>
    <t>ICBU00000916461</t>
  </si>
  <si>
    <t>500745599012</t>
  </si>
  <si>
    <t>YDXCL-260122-1</t>
  </si>
  <si>
    <t>ICBU00000916683</t>
  </si>
  <si>
    <t>31684969444</t>
  </si>
  <si>
    <t>CC55633YLM</t>
  </si>
  <si>
    <t>ICBU00000916190</t>
  </si>
  <si>
    <t>888148086930</t>
  </si>
  <si>
    <t>8FTM169</t>
  </si>
  <si>
    <t>ICBU00000916226</t>
  </si>
  <si>
    <t>888146755971</t>
  </si>
  <si>
    <t>HGF25-116</t>
  </si>
  <si>
    <t>ICBU00000916219</t>
  </si>
  <si>
    <t>398043439424</t>
  </si>
  <si>
    <t>DCSP-260122-1</t>
  </si>
  <si>
    <t>ICBU00000916186</t>
  </si>
  <si>
    <t>888152047660</t>
  </si>
  <si>
    <t>QING-1121-2026122</t>
  </si>
  <si>
    <t>ICBU00000916260</t>
  </si>
  <si>
    <t>1Z33W2600493468117</t>
  </si>
  <si>
    <t>A2601JB-0001</t>
  </si>
  <si>
    <t>ICBU00000916372</t>
  </si>
  <si>
    <t>1Z33W2600491513919</t>
  </si>
  <si>
    <t>WM26122-1</t>
  </si>
  <si>
    <t>ICBU00000916521</t>
  </si>
  <si>
    <t>500745596654</t>
  </si>
  <si>
    <t>933ZZ1226</t>
  </si>
  <si>
    <t>ICBU00000916030</t>
  </si>
  <si>
    <t>398040064745</t>
  </si>
  <si>
    <t>ZFPF260117257980237047</t>
  </si>
  <si>
    <t>ICBU00000916465</t>
  </si>
  <si>
    <t>1ZA06B016839770108</t>
  </si>
  <si>
    <t>ZQ26169-A</t>
  </si>
  <si>
    <t>ICBU00000916458</t>
  </si>
  <si>
    <t>1ZJ443G10423559903</t>
  </si>
  <si>
    <t>DP2601080511320662402</t>
  </si>
  <si>
    <t>ICBU00000916467</t>
  </si>
  <si>
    <t>4813367182</t>
  </si>
  <si>
    <t>996604YU1</t>
  </si>
  <si>
    <t>ICBU00000916414</t>
  </si>
  <si>
    <t>1Z6982X16806197776</t>
  </si>
  <si>
    <t>69T8F16</t>
  </si>
  <si>
    <t>ICBU00000916416</t>
  </si>
  <si>
    <t>1Z97X0196802299893</t>
  </si>
  <si>
    <t>77552369DD</t>
  </si>
  <si>
    <t>ICBU00000916419</t>
  </si>
  <si>
    <t>888150019521</t>
  </si>
  <si>
    <t>RX18921</t>
  </si>
  <si>
    <t>ICBU00000916427</t>
  </si>
  <si>
    <t>1Z80F20X0439357002</t>
  </si>
  <si>
    <t>336MR77401</t>
  </si>
  <si>
    <t>ICBU00000916124</t>
  </si>
  <si>
    <t>888152117546</t>
  </si>
  <si>
    <t>GRT-3527</t>
  </si>
  <si>
    <t>ICBU00000916255</t>
  </si>
  <si>
    <t>1Z0E620D0406619743</t>
  </si>
  <si>
    <t>JOE12202</t>
  </si>
  <si>
    <t>ICBU00000916353</t>
  </si>
  <si>
    <t>8FG989</t>
  </si>
  <si>
    <t>ICBU00000916034</t>
  </si>
  <si>
    <t>1ZG3333D0400929755</t>
  </si>
  <si>
    <t>XQ260121-100FR</t>
  </si>
  <si>
    <t>ICBU00000915415</t>
  </si>
  <si>
    <t>1Z6982X16822432178</t>
  </si>
  <si>
    <t>ZLKJ0112-US4</t>
  </si>
  <si>
    <t>ICBU00000915061</t>
  </si>
  <si>
    <t>888151353289</t>
  </si>
  <si>
    <t>ZLKJ0112-US9</t>
  </si>
  <si>
    <t>ICBU00000915068</t>
  </si>
  <si>
    <t>888152407543</t>
  </si>
  <si>
    <t>QX33335</t>
  </si>
  <si>
    <t>ICBU00000916035</t>
  </si>
  <si>
    <t>1Z0R6D926834766041</t>
  </si>
  <si>
    <t>XE-26-01-20-GB</t>
  </si>
  <si>
    <t>ICBU00000914181</t>
  </si>
  <si>
    <t>1Z97X0196823604414</t>
  </si>
  <si>
    <t>HF-WERNER-122-5</t>
  </si>
  <si>
    <t>ICBU00000916265</t>
  </si>
  <si>
    <t>BZP24000759391</t>
  </si>
  <si>
    <t>HYHW122-1</t>
  </si>
  <si>
    <t>ICBU00000916274</t>
  </si>
  <si>
    <t>1Z6982X16827731765</t>
  </si>
  <si>
    <t>T5558822EW</t>
  </si>
  <si>
    <t>ICBU00000916221</t>
  </si>
  <si>
    <t>1Z6982X16807006569</t>
  </si>
  <si>
    <t>ALI26ALO0035</t>
  </si>
  <si>
    <t>ICBU00000915032</t>
  </si>
  <si>
    <t>1ZK004780404556877</t>
  </si>
  <si>
    <t>YC20260122-1</t>
  </si>
  <si>
    <t>ICBU00000916235</t>
  </si>
  <si>
    <t>MKP4534276472</t>
  </si>
  <si>
    <t>XH0122-1</t>
  </si>
  <si>
    <t>ICBU00000916223</t>
  </si>
  <si>
    <t>1Z0E620D0422250691</t>
  </si>
  <si>
    <t>20260122TS-2</t>
  </si>
  <si>
    <t>ICBU00000915881</t>
  </si>
  <si>
    <t>1Z6982X16824348373</t>
  </si>
  <si>
    <t>260121YK-SUSAN1</t>
  </si>
  <si>
    <t>ICBU00000915176</t>
  </si>
  <si>
    <t>SM260122-1PH1</t>
  </si>
  <si>
    <t>ICBU00000915931</t>
  </si>
  <si>
    <t>994098044</t>
  </si>
  <si>
    <t>FBA195KNF1GZU</t>
  </si>
  <si>
    <t>ICBU00000916207</t>
  </si>
  <si>
    <t>1ZG3333D0408335711</t>
  </si>
  <si>
    <t>WL1203</t>
  </si>
  <si>
    <t>ICBU00000916212</t>
  </si>
  <si>
    <t>888144837630</t>
  </si>
  <si>
    <t>FFF0122-17AU</t>
  </si>
  <si>
    <t>ICBU00000916187</t>
  </si>
  <si>
    <t>SKP24000759483</t>
  </si>
  <si>
    <t>JHZ1122</t>
  </si>
  <si>
    <t>ICBU00000916183</t>
  </si>
  <si>
    <t>1ZHF05572020752201</t>
  </si>
  <si>
    <t>WJH0122-3</t>
  </si>
  <si>
    <t>ICBU00000915927</t>
  </si>
  <si>
    <t>8220133891</t>
  </si>
  <si>
    <t>PI2025321</t>
  </si>
  <si>
    <t>ICBU00000915928</t>
  </si>
  <si>
    <t>888149621373</t>
  </si>
  <si>
    <t>26EYEJ037</t>
  </si>
  <si>
    <t>ICBU00000912607</t>
  </si>
  <si>
    <t>BZ0120-1</t>
  </si>
  <si>
    <t>ICBU00000916062</t>
  </si>
  <si>
    <t>3658495024</t>
  </si>
  <si>
    <t>WH20260122-1</t>
  </si>
  <si>
    <t>ICBU00000915902</t>
  </si>
  <si>
    <t>15505543980396</t>
  </si>
  <si>
    <t>俞平</t>
  </si>
  <si>
    <t>B122N12</t>
  </si>
  <si>
    <t>ICBU00000916028</t>
  </si>
  <si>
    <t>1ZEC67010436520744</t>
  </si>
  <si>
    <t>FBA15LCBGVZW</t>
  </si>
  <si>
    <t>ICBU00000916101</t>
  </si>
  <si>
    <t>15505989730354</t>
  </si>
  <si>
    <t>FBA15LCB47NV</t>
  </si>
  <si>
    <t>ICBU00000916108</t>
  </si>
  <si>
    <t>15505749077604</t>
  </si>
  <si>
    <t>FBA15LCB8BL1</t>
  </si>
  <si>
    <t>ICBU00000916133</t>
  </si>
  <si>
    <t>YH66-1</t>
  </si>
  <si>
    <t>ICBU00000916015</t>
  </si>
  <si>
    <t>888260224861</t>
  </si>
  <si>
    <t>RGGMY6511</t>
  </si>
  <si>
    <t>ICBU00000915267</t>
  </si>
  <si>
    <t>772252375</t>
  </si>
  <si>
    <t>FKS260122-GB</t>
  </si>
  <si>
    <t>ICBU00000915982</t>
  </si>
  <si>
    <t>1ZJ4492C0408939645</t>
  </si>
  <si>
    <t>YR2612201</t>
  </si>
  <si>
    <t>ICBU00000915880</t>
  </si>
  <si>
    <t>1Z97X0196838601498</t>
  </si>
  <si>
    <t>DTFS6851</t>
  </si>
  <si>
    <t>ICBU00000915040</t>
  </si>
  <si>
    <t>1Z33W2606795185006</t>
  </si>
  <si>
    <t>E26FF01001KJ</t>
  </si>
  <si>
    <t>ICBU00000915274</t>
  </si>
  <si>
    <t>1Z0R6D896825267452</t>
  </si>
  <si>
    <t>XE-26-01-20</t>
  </si>
  <si>
    <t>ICBU00000913909</t>
  </si>
  <si>
    <t>1Z33W2606797370141</t>
  </si>
  <si>
    <t>ZZ121-1-1US</t>
  </si>
  <si>
    <t>ICBU00000915828</t>
  </si>
  <si>
    <t>1Z33W2600498907820</t>
  </si>
  <si>
    <t>M-8208818631554105</t>
  </si>
  <si>
    <t>ICBU00000915234</t>
  </si>
  <si>
    <t>398001572452</t>
  </si>
  <si>
    <t>M-8207813221804105</t>
  </si>
  <si>
    <t>ICBU00000915276</t>
  </si>
  <si>
    <t>398001580987</t>
  </si>
  <si>
    <t>QS0121-FR</t>
  </si>
  <si>
    <t>ICBU00000915758</t>
  </si>
  <si>
    <t>888114406351</t>
  </si>
  <si>
    <t>NS0122</t>
  </si>
  <si>
    <t>ICBU00000915346</t>
  </si>
  <si>
    <t>888115109716</t>
  </si>
  <si>
    <t>FY0121-1</t>
  </si>
  <si>
    <t>ICBU00000915410</t>
  </si>
  <si>
    <t>1Z4W260E0425265692</t>
  </si>
  <si>
    <t>G8FM76-1</t>
  </si>
  <si>
    <t>ICBU00000915794</t>
  </si>
  <si>
    <t>1ZHV25256730024484</t>
  </si>
  <si>
    <t>G8FM76-2</t>
  </si>
  <si>
    <t>ICBU00000915795</t>
  </si>
  <si>
    <t>1ZHV25256721569538</t>
  </si>
  <si>
    <t>G8FM76-3</t>
  </si>
  <si>
    <t>ICBU00000915797</t>
  </si>
  <si>
    <t>1ZHV25256722568420</t>
  </si>
  <si>
    <t>G8FM76-4</t>
  </si>
  <si>
    <t>ICBU00000915798</t>
  </si>
  <si>
    <t>1ZHV25256720848461</t>
  </si>
  <si>
    <t>LY1121IE-3</t>
  </si>
  <si>
    <t>ICBU00000915644</t>
  </si>
  <si>
    <t>1Z0R6D926830276515</t>
  </si>
  <si>
    <t>MZ288612</t>
  </si>
  <si>
    <t>ICBU00000915650</t>
  </si>
  <si>
    <t>1Z37164V0425038917</t>
  </si>
  <si>
    <t>PWK254-WBH</t>
  </si>
  <si>
    <t>ICBU00000915742</t>
  </si>
  <si>
    <t>AMQ6866179</t>
  </si>
  <si>
    <t>AGY45788</t>
  </si>
  <si>
    <t>ICBU00000915767</t>
  </si>
  <si>
    <t>1Z762E4V0420228674</t>
  </si>
  <si>
    <t>TM260121-12NLTP</t>
  </si>
  <si>
    <t>ICBU00000915517</t>
  </si>
  <si>
    <t>1Z6982X16828891073</t>
  </si>
  <si>
    <t>JB26121-1</t>
  </si>
  <si>
    <t>ICBU00000915506</t>
  </si>
  <si>
    <t>888115826306</t>
  </si>
  <si>
    <t>885207779</t>
  </si>
  <si>
    <t>ICBU00000915688</t>
  </si>
  <si>
    <t>888112262868</t>
  </si>
  <si>
    <t>CY2601213</t>
  </si>
  <si>
    <t>ICBU00000915545</t>
  </si>
  <si>
    <t>888113390683</t>
  </si>
  <si>
    <t>ABE8-FBA196L7THZZ</t>
  </si>
  <si>
    <t>ICBU00000915814</t>
  </si>
  <si>
    <t>1ZEC66500403077106</t>
  </si>
  <si>
    <t>MEM1-FBA196L9LLMR</t>
  </si>
  <si>
    <t>ICBU00000915813</t>
  </si>
  <si>
    <t>1ZEC66500403173127</t>
  </si>
  <si>
    <t>MCC1-FBA196L8S005</t>
  </si>
  <si>
    <t>ICBU00000915807</t>
  </si>
  <si>
    <t>1ZEC66500428880352</t>
  </si>
  <si>
    <t>LAX9-FBA196L917K3</t>
  </si>
  <si>
    <t>ICBU00000915810</t>
  </si>
  <si>
    <t>1ZEC66500434719408</t>
  </si>
  <si>
    <t>RFD2-FBA196L7YTBJ</t>
  </si>
  <si>
    <t>ICBU00000915811</t>
  </si>
  <si>
    <t>1ZEC66500431934136</t>
  </si>
  <si>
    <t>16652CA22</t>
  </si>
  <si>
    <t>ICBU00000915167</t>
  </si>
  <si>
    <t>1ZB8C0932033544406</t>
  </si>
  <si>
    <t>120-003</t>
  </si>
  <si>
    <t>ICBU00000915314</t>
  </si>
  <si>
    <t>1Z9Y45380427216244</t>
  </si>
  <si>
    <t>121-001</t>
  </si>
  <si>
    <t>ICBU00000915327</t>
  </si>
  <si>
    <t>1Z9Y45380420743053</t>
  </si>
  <si>
    <t>JPS20260121001</t>
  </si>
  <si>
    <t>ICBU00000915661</t>
  </si>
  <si>
    <t>1ZA6D6320432556122</t>
  </si>
  <si>
    <t>JPS20260121004</t>
  </si>
  <si>
    <t>ICBU00000915668</t>
  </si>
  <si>
    <t>CR430845245DE</t>
  </si>
  <si>
    <t>JPS20260121002</t>
  </si>
  <si>
    <t>ICBU00000915663</t>
  </si>
  <si>
    <t>1ZJ4493X0423293614</t>
  </si>
  <si>
    <t>HENRY-CY2601211</t>
  </si>
  <si>
    <t>ICBU00000915553</t>
  </si>
  <si>
    <t>888114239987</t>
  </si>
  <si>
    <t>HENRY-CY2601212</t>
  </si>
  <si>
    <t>ICBU00000915566</t>
  </si>
  <si>
    <t>888114233030</t>
  </si>
  <si>
    <t>JPS20260121003</t>
  </si>
  <si>
    <t>ICBU00000915665</t>
  </si>
  <si>
    <t>1ZB875D90429449084</t>
  </si>
  <si>
    <t>SM260121-1MY</t>
  </si>
  <si>
    <t>ICBU00000915648</t>
  </si>
  <si>
    <t>888113299828</t>
  </si>
  <si>
    <t>RY-26-01-21</t>
  </si>
  <si>
    <t>ICBU00000915237</t>
  </si>
  <si>
    <t>1Z0E554G6727348964</t>
  </si>
  <si>
    <t>XM-26-01-21</t>
  </si>
  <si>
    <t>ICBU00000915595</t>
  </si>
  <si>
    <t>1Z0E793D0423478133</t>
  </si>
  <si>
    <t>XQ26121-2</t>
  </si>
  <si>
    <t>ICBU00000915729</t>
  </si>
  <si>
    <t>1Z74WF390426425387</t>
  </si>
  <si>
    <t>YIWUYI0108</t>
  </si>
  <si>
    <t>ICBU00000914870</t>
  </si>
  <si>
    <t>1Z0R6D896832487255</t>
  </si>
  <si>
    <t>QISHIERCHONGFA</t>
  </si>
  <si>
    <t>ICBU00000914832</t>
  </si>
  <si>
    <t>1Z0R6D896811164679</t>
  </si>
  <si>
    <t>SM260121-16MLKPBG2</t>
  </si>
  <si>
    <t>ICBU00000915332</t>
  </si>
  <si>
    <t>10272246073</t>
  </si>
  <si>
    <t>TZ26012101</t>
  </si>
  <si>
    <t>ICBU00000915498</t>
  </si>
  <si>
    <t>888113219603</t>
  </si>
  <si>
    <t>RD121FM-1</t>
  </si>
  <si>
    <t>ICBU00000914794</t>
  </si>
  <si>
    <t>1Z0E793D6725572981</t>
  </si>
  <si>
    <t>RD121FM-3</t>
  </si>
  <si>
    <t>ICBU00000914798</t>
  </si>
  <si>
    <t>1Z0E793D6737169592</t>
  </si>
  <si>
    <t>RD121FM-2</t>
  </si>
  <si>
    <t>ICBU00000914797</t>
  </si>
  <si>
    <t>1Z0E793D6735339545</t>
  </si>
  <si>
    <t>GB0121-MAY-LAS1</t>
  </si>
  <si>
    <t>ICBU00000914619</t>
  </si>
  <si>
    <t>398001594663</t>
  </si>
  <si>
    <t>PT260121-FR</t>
  </si>
  <si>
    <t>ICBU00000914689</t>
  </si>
  <si>
    <t>888112503320</t>
  </si>
  <si>
    <t>GB0121-HD-MQJ1</t>
  </si>
  <si>
    <t>ICBU00000915055</t>
  </si>
  <si>
    <t>398001605572</t>
  </si>
  <si>
    <t>GB0121-HD-LAS1</t>
  </si>
  <si>
    <t>ICBU00000915057</t>
  </si>
  <si>
    <t>398001614441</t>
  </si>
  <si>
    <t>GB0121-MAY-SMF3</t>
  </si>
  <si>
    <t>ICBU00000914621</t>
  </si>
  <si>
    <t>398001680225</t>
  </si>
  <si>
    <t>GB0121-MAY-PSP3</t>
  </si>
  <si>
    <t>ICBU00000914623</t>
  </si>
  <si>
    <t>398001689288</t>
  </si>
  <si>
    <t>GB0121-MAY-IND9</t>
  </si>
  <si>
    <t>ICBU00000914618</t>
  </si>
  <si>
    <t>398001694931</t>
  </si>
  <si>
    <t>GB0121-MAY-RMN3</t>
  </si>
  <si>
    <t>ICBU00000914624</t>
  </si>
  <si>
    <t>398001705830</t>
  </si>
  <si>
    <t>GB0121-HD-GYR2</t>
  </si>
  <si>
    <t>ICBU00000915054</t>
  </si>
  <si>
    <t>398001717270</t>
  </si>
  <si>
    <t>GB0121-HD-MEM1</t>
  </si>
  <si>
    <t>ICBU00000915058</t>
  </si>
  <si>
    <t>398001723964</t>
  </si>
  <si>
    <t>GB0121-HD-SCK4</t>
  </si>
  <si>
    <t>ICBU00000915056</t>
  </si>
  <si>
    <t>398001733737</t>
  </si>
  <si>
    <t>GLZM-3655</t>
  </si>
  <si>
    <t>ICBU00000915599</t>
  </si>
  <si>
    <t>398005054400</t>
  </si>
  <si>
    <t>285931438501020143</t>
  </si>
  <si>
    <t>ICBU00000914729</t>
  </si>
  <si>
    <t>15505543326823</t>
  </si>
  <si>
    <t>JLL260121A</t>
  </si>
  <si>
    <t>ICBU00000914547</t>
  </si>
  <si>
    <t>JLL260121B</t>
  </si>
  <si>
    <t>ICBU00000915441</t>
  </si>
  <si>
    <t>YBZ097-012101</t>
  </si>
  <si>
    <t>ICBU00000915271</t>
  </si>
  <si>
    <t>1ZJ443W10439263081</t>
  </si>
  <si>
    <t>YBZ097-012102</t>
  </si>
  <si>
    <t>ICBU00000915275</t>
  </si>
  <si>
    <t>1ZJ443W10436242037</t>
  </si>
  <si>
    <t>WI53037-012101</t>
  </si>
  <si>
    <t>ICBU00000915289</t>
  </si>
  <si>
    <t>1Z74WF390419554948</t>
  </si>
  <si>
    <t>3FGGG6</t>
  </si>
  <si>
    <t>ICBU00000915596</t>
  </si>
  <si>
    <t>1ZEC67010412764991</t>
  </si>
  <si>
    <t>8GRTM7</t>
  </si>
  <si>
    <t>ICBU00000915772</t>
  </si>
  <si>
    <t>888115076401</t>
  </si>
  <si>
    <t>QX260126</t>
  </si>
  <si>
    <t>ICBU00000915594</t>
  </si>
  <si>
    <t>1ZHV25256736063903</t>
  </si>
  <si>
    <t>JT26006</t>
  </si>
  <si>
    <t>ICBU00000915681</t>
  </si>
  <si>
    <t>15505543582113</t>
  </si>
  <si>
    <t>JT26009</t>
  </si>
  <si>
    <t>ICBU00000915714</t>
  </si>
  <si>
    <t>AMQ6866159</t>
  </si>
  <si>
    <t>HL26121-1</t>
  </si>
  <si>
    <t>ICBU00000915288</t>
  </si>
  <si>
    <t>1ZHF34022037459724</t>
  </si>
  <si>
    <t>NN2563333</t>
  </si>
  <si>
    <t>ICBU00000915792</t>
  </si>
  <si>
    <t>500745583192</t>
  </si>
  <si>
    <t>26JT44795</t>
  </si>
  <si>
    <t>ICBU00000915535</t>
  </si>
  <si>
    <t>1ZK5812C0335529967</t>
  </si>
  <si>
    <t>2548JJWH</t>
  </si>
  <si>
    <t>ICBU00000915440</t>
  </si>
  <si>
    <t>1Z0E793D0433489997</t>
  </si>
  <si>
    <t>22026010503-A9</t>
  </si>
  <si>
    <t>ICBU00000915358</t>
  </si>
  <si>
    <t>1Z4W260E0437701509</t>
  </si>
  <si>
    <t>92026010608-D4</t>
  </si>
  <si>
    <t>ICBU00000914575</t>
  </si>
  <si>
    <t>IW314886932GB</t>
  </si>
  <si>
    <t>92026010608-C3</t>
  </si>
  <si>
    <t>ICBU00000914574</t>
  </si>
  <si>
    <t>IW314886985GB</t>
  </si>
  <si>
    <t>112025010618-4</t>
  </si>
  <si>
    <t>ICBU00000915543</t>
  </si>
  <si>
    <t>1Z78Y3540424067569</t>
  </si>
  <si>
    <t>XLHCLSATQXD0020</t>
  </si>
  <si>
    <t>ICBU00000813195</t>
  </si>
  <si>
    <t>888149195187</t>
  </si>
  <si>
    <t>RC20260121-1</t>
  </si>
  <si>
    <t>ICBU00000915749</t>
  </si>
  <si>
    <t>888113343324</t>
  </si>
  <si>
    <t>BSMY20260121-1</t>
  </si>
  <si>
    <t>ICBU00000915740</t>
  </si>
  <si>
    <t>1Z4W260E0421798856</t>
  </si>
  <si>
    <t>ZJJ0121-6</t>
  </si>
  <si>
    <t>ICBU00000915424</t>
  </si>
  <si>
    <t>FBA15LC9WDTG</t>
  </si>
  <si>
    <t>ICBU00000915805</t>
  </si>
  <si>
    <t>1Z0R6D926804355416</t>
  </si>
  <si>
    <t>1-3-KUAIDI-1</t>
  </si>
  <si>
    <t>ICBU00000915640</t>
  </si>
  <si>
    <t>888113000860</t>
  </si>
  <si>
    <t>1-3-KUAIDI-3</t>
  </si>
  <si>
    <t>ICBU00000915642</t>
  </si>
  <si>
    <t>888112959816</t>
  </si>
  <si>
    <t>1-3-KUAIDI-2</t>
  </si>
  <si>
    <t>ICBU00000915641</t>
  </si>
  <si>
    <t>888112976760</t>
  </si>
  <si>
    <t>HHLSA0121-2</t>
  </si>
  <si>
    <t>ICBU00000915673</t>
  </si>
  <si>
    <t>SA-WJ24570</t>
  </si>
  <si>
    <t>HHLSA0121-3</t>
  </si>
  <si>
    <t>ICBU00000915677</t>
  </si>
  <si>
    <t>MY4658</t>
  </si>
  <si>
    <t>BRT261R</t>
  </si>
  <si>
    <t>ICBU00000915238</t>
  </si>
  <si>
    <t>1ZG2C1210325066379</t>
  </si>
  <si>
    <t>FBA15LC58MTN</t>
  </si>
  <si>
    <t>ICBU00000914554</t>
  </si>
  <si>
    <t>DF8254050004121951</t>
  </si>
  <si>
    <t>FBA15LC58SSV</t>
  </si>
  <si>
    <t>ICBU00000914555</t>
  </si>
  <si>
    <t>1ZH9R8286814954168</t>
  </si>
  <si>
    <t>HZYHH-260121-9</t>
  </si>
  <si>
    <t>ICBU00000915579</t>
  </si>
  <si>
    <t>1ZG2C1210324097605</t>
  </si>
  <si>
    <t>BSKJ01211</t>
  </si>
  <si>
    <t>ICBU00000914678</t>
  </si>
  <si>
    <t>1Z0E554G6701694496</t>
  </si>
  <si>
    <t>FBA196FTRDWT</t>
  </si>
  <si>
    <t>ICBU00000914846</t>
  </si>
  <si>
    <t>1ZC0E5310320980584</t>
  </si>
  <si>
    <t>A195K6F</t>
  </si>
  <si>
    <t>ICBU00000914708</t>
  </si>
  <si>
    <t>1ZK5812C0326969740</t>
  </si>
  <si>
    <t>FFWJ96651212</t>
  </si>
  <si>
    <t>ICBU00000915687</t>
  </si>
  <si>
    <t>398001557691</t>
  </si>
  <si>
    <t>QY1301</t>
  </si>
  <si>
    <t>ICBU00000915683</t>
  </si>
  <si>
    <t>1Z0E465J0424938120</t>
  </si>
  <si>
    <t>YWHY121-1</t>
  </si>
  <si>
    <t>ICBU00000915658</t>
  </si>
  <si>
    <t>1ZJ4441J0420918285</t>
  </si>
  <si>
    <t>YWHY121-2</t>
  </si>
  <si>
    <t>ICBU00000915649</t>
  </si>
  <si>
    <t>1ZJ4441J0423589260</t>
  </si>
  <si>
    <t>RSC2102</t>
  </si>
  <si>
    <t>ICBU00000915631</t>
  </si>
  <si>
    <t>1ZK5812C0328397131</t>
  </si>
  <si>
    <t>RSC2101</t>
  </si>
  <si>
    <t>ICBU00000915627</t>
  </si>
  <si>
    <t>398001532724</t>
  </si>
  <si>
    <t>RSC2103</t>
  </si>
  <si>
    <t>ICBU00000915628</t>
  </si>
  <si>
    <t>1Z0E465J0434112976</t>
  </si>
  <si>
    <t>100040121-01</t>
  </si>
  <si>
    <t>ICBU00000915490</t>
  </si>
  <si>
    <t>1Z33W2600495284339</t>
  </si>
  <si>
    <t>ZZ121-SHERRY</t>
  </si>
  <si>
    <t>ICBU00000915508</t>
  </si>
  <si>
    <t>398001746266</t>
  </si>
  <si>
    <t>ZX121FR-1</t>
  </si>
  <si>
    <t>ICBU00000914616</t>
  </si>
  <si>
    <t>888112594324</t>
  </si>
  <si>
    <t>SM260121-1MYKP</t>
  </si>
  <si>
    <t>ICBU00000915038</t>
  </si>
  <si>
    <t>10272246471</t>
  </si>
  <si>
    <t>JB-01-21-3US</t>
  </si>
  <si>
    <t>ICBU00000914609</t>
  </si>
  <si>
    <t>1ZC223060427911800</t>
  </si>
  <si>
    <t>QY26-0121S01</t>
  </si>
  <si>
    <t>ICBU00000915613</t>
  </si>
  <si>
    <t>398001771738</t>
  </si>
  <si>
    <t>202601YK-SA5</t>
  </si>
  <si>
    <t>ICBU00000915218</t>
  </si>
  <si>
    <t>1Z97X0196833176270</t>
  </si>
  <si>
    <t>20260121SA-1</t>
  </si>
  <si>
    <t>ICBU00000915217</t>
  </si>
  <si>
    <t>888118674070</t>
  </si>
  <si>
    <t>4D-PSQ-162-5</t>
  </si>
  <si>
    <t>ICBU00000914715</t>
  </si>
  <si>
    <t>1ZG2C1210323737504</t>
  </si>
  <si>
    <t>DP2601160018470668902</t>
  </si>
  <si>
    <t>ICBU00000914933</t>
  </si>
  <si>
    <t>1327393900</t>
  </si>
  <si>
    <t>XFK2612022</t>
  </si>
  <si>
    <t>ICBU00000913340</t>
  </si>
  <si>
    <t>MZP24000759361</t>
  </si>
  <si>
    <t>ZJTX2025779</t>
  </si>
  <si>
    <t>ICBU00000915475</t>
  </si>
  <si>
    <t>10272231443</t>
  </si>
  <si>
    <t>ZJTX2025778</t>
  </si>
  <si>
    <t>ICBU00000915445</t>
  </si>
  <si>
    <t>398001755205</t>
  </si>
  <si>
    <t>MKM-66-14</t>
  </si>
  <si>
    <t>ICBU00000914339</t>
  </si>
  <si>
    <t>1ZHF34110324929416</t>
  </si>
  <si>
    <t>98FM33</t>
  </si>
  <si>
    <t>ICBU00000914852</t>
  </si>
  <si>
    <t>888115217235</t>
  </si>
  <si>
    <t>YG260121</t>
  </si>
  <si>
    <t>ICBU00000915361</t>
  </si>
  <si>
    <t>500745583166</t>
  </si>
  <si>
    <t>GG-121KD</t>
  </si>
  <si>
    <t>ICBU00000914834</t>
  </si>
  <si>
    <t>398001520742</t>
  </si>
  <si>
    <t>JC-0121</t>
  </si>
  <si>
    <t>ICBU00000915379</t>
  </si>
  <si>
    <t>1ZHF38642020516927</t>
  </si>
  <si>
    <t>SP260114069</t>
  </si>
  <si>
    <t>ICBU00000914893</t>
  </si>
  <si>
    <t>1Z6982X16800485635</t>
  </si>
  <si>
    <t>SP260112142</t>
  </si>
  <si>
    <t>ICBU00000914960</t>
  </si>
  <si>
    <t>10003779153</t>
  </si>
  <si>
    <t>ICBU00000915086</t>
  </si>
  <si>
    <t>888113705059</t>
  </si>
  <si>
    <t>SP260113283</t>
  </si>
  <si>
    <t>ICBU00000914896</t>
  </si>
  <si>
    <t>DW2612101</t>
  </si>
  <si>
    <t>ICBU00000914844</t>
  </si>
  <si>
    <t>IW314898003GB</t>
  </si>
  <si>
    <t>SP260113134</t>
  </si>
  <si>
    <t>ICBU00000914886</t>
  </si>
  <si>
    <t>SP260112056</t>
  </si>
  <si>
    <t>ICBU00000914962</t>
  </si>
  <si>
    <t>SP260106160</t>
  </si>
  <si>
    <t>ICBU00000914989</t>
  </si>
  <si>
    <t>SP260113021</t>
  </si>
  <si>
    <t>ICBU00000914903</t>
  </si>
  <si>
    <t>SP260109090</t>
  </si>
  <si>
    <t>ICBU00000914966</t>
  </si>
  <si>
    <t>ZX-26-01-21</t>
  </si>
  <si>
    <t>ICBU00000915131</t>
  </si>
  <si>
    <t>1Z0R6D896829989344</t>
  </si>
  <si>
    <t>PUGJ0121-13PL</t>
  </si>
  <si>
    <t>ICBU00000914805</t>
  </si>
  <si>
    <t>1Z78Y3540439056203</t>
  </si>
  <si>
    <t>TX260121-YSLY05</t>
  </si>
  <si>
    <t>ICBU00000914692</t>
  </si>
  <si>
    <t>398005161390</t>
  </si>
  <si>
    <t>TX260121-YSLY06</t>
  </si>
  <si>
    <t>ICBU00000914696</t>
  </si>
  <si>
    <t>398001567902</t>
  </si>
  <si>
    <t>AGY2563363</t>
  </si>
  <si>
    <t>ICBU00000915222</t>
  </si>
  <si>
    <t>BR21215</t>
  </si>
  <si>
    <t>ICBU00000914820</t>
  </si>
  <si>
    <t>260120GT-ER70</t>
  </si>
  <si>
    <t>ICBU00000914258</t>
  </si>
  <si>
    <t>RFL0476</t>
  </si>
  <si>
    <t>ICBU00000914819</t>
  </si>
  <si>
    <t>1Z78Y3540402674775</t>
  </si>
  <si>
    <t>ALO6014</t>
  </si>
  <si>
    <t>ICBU00000914816</t>
  </si>
  <si>
    <t>1ZJ4492C6716853069</t>
  </si>
  <si>
    <t>FM-3027</t>
  </si>
  <si>
    <t>ICBU00000915111</t>
  </si>
  <si>
    <t>398004902022</t>
  </si>
  <si>
    <t>LGS-1129049</t>
  </si>
  <si>
    <t>ICBU00000915103</t>
  </si>
  <si>
    <t>1ZA06B016814746315</t>
  </si>
  <si>
    <t>PT-0121-5</t>
  </si>
  <si>
    <t>ICBU00000914890</t>
  </si>
  <si>
    <t>1ZA06B016837500537</t>
  </si>
  <si>
    <t>PT-0121-KH</t>
  </si>
  <si>
    <t>ICBU00000915024</t>
  </si>
  <si>
    <t>1ZF4K3596802577342</t>
  </si>
  <si>
    <t>FG1G29SL</t>
  </si>
  <si>
    <t>ICBU00000914558</t>
  </si>
  <si>
    <t>31684964312</t>
  </si>
  <si>
    <t>ZJTX2025775</t>
  </si>
  <si>
    <t>ICBU00000914105</t>
  </si>
  <si>
    <t>1Z33W2606799374312</t>
  </si>
  <si>
    <t>WHJJ-260120-12</t>
  </si>
  <si>
    <t>ICBU00000913331</t>
  </si>
  <si>
    <t>520301360233</t>
  </si>
  <si>
    <t xml:space="preserve">加拿大海派快线6000-Purolator  </t>
  </si>
  <si>
    <t xml:space="preserve">加拿大海派快线6000-Purolator </t>
  </si>
  <si>
    <t>YK26121-1</t>
  </si>
  <si>
    <t>ICBU00000914993</t>
  </si>
  <si>
    <t>1Z0E554G6723312991</t>
  </si>
  <si>
    <t>YG-8200</t>
  </si>
  <si>
    <t>ICBU00000913435</t>
  </si>
  <si>
    <t>398003309333</t>
  </si>
  <si>
    <t>ANNIEAN26121-1</t>
  </si>
  <si>
    <t>ICBU00000914865</t>
  </si>
  <si>
    <t>888118571402</t>
  </si>
  <si>
    <t>10003779141</t>
  </si>
  <si>
    <t>ICBU00000914871</t>
  </si>
  <si>
    <t>2233698224</t>
  </si>
  <si>
    <t>CC20260121-2</t>
  </si>
  <si>
    <t>ICBU00000914869</t>
  </si>
  <si>
    <t>1Z6981A16804173700</t>
  </si>
  <si>
    <t>25SR587M1</t>
  </si>
  <si>
    <t>ICBU00000907597</t>
  </si>
  <si>
    <t>888116562596</t>
  </si>
  <si>
    <t>ZAMY01211358</t>
  </si>
  <si>
    <t>ICBU00000914874</t>
  </si>
  <si>
    <t>888084183366</t>
  </si>
  <si>
    <t>XX26121-1</t>
  </si>
  <si>
    <t>ICBU00000914856</t>
  </si>
  <si>
    <t>888116183788</t>
  </si>
  <si>
    <t>JD121-1</t>
  </si>
  <si>
    <t>ICBU00000914849</t>
  </si>
  <si>
    <t>398001992569</t>
  </si>
  <si>
    <t>KA-GB-120-1</t>
  </si>
  <si>
    <t>ICBU00000914855</t>
  </si>
  <si>
    <t>15505534980245</t>
  </si>
  <si>
    <t>CDYS5432</t>
  </si>
  <si>
    <t>ICBU00000914809</t>
  </si>
  <si>
    <t>1Z0E793D0429413487</t>
  </si>
  <si>
    <t>TXFF20260121RR</t>
  </si>
  <si>
    <t>ICBU00000914712</t>
  </si>
  <si>
    <t>10003779117</t>
  </si>
  <si>
    <t>ICBU00000914717</t>
  </si>
  <si>
    <t>CR430785731DE</t>
  </si>
  <si>
    <t>FBA196F9J6YQ</t>
  </si>
  <si>
    <t>ICBU00000911914</t>
  </si>
  <si>
    <t>1ZC0E5310323985841</t>
  </si>
  <si>
    <t>5633XX3</t>
  </si>
  <si>
    <t>ICBU00000914685</t>
  </si>
  <si>
    <t>500745583155</t>
  </si>
  <si>
    <t>ALI26FCO00033</t>
  </si>
  <si>
    <t>ICBU00000914117</t>
  </si>
  <si>
    <t>1Z0E793D0416285944</t>
  </si>
  <si>
    <t>HXH-0121-01</t>
  </si>
  <si>
    <t>ICBU00000914711</t>
  </si>
  <si>
    <t>1Z33W2606696432953</t>
  </si>
  <si>
    <t>HXH-0121-02</t>
  </si>
  <si>
    <t>ICBU00000914710</t>
  </si>
  <si>
    <t>1Z33W2606695628164</t>
  </si>
  <si>
    <t>H6G548-AE</t>
  </si>
  <si>
    <t>ICBU00000906981</t>
  </si>
  <si>
    <t>AH680597842</t>
  </si>
  <si>
    <t>FBA15G5PW1GT</t>
  </si>
  <si>
    <t>ICBU00000914010</t>
  </si>
  <si>
    <t>SKP4534276016</t>
  </si>
  <si>
    <t>HTX202612101</t>
  </si>
  <si>
    <t>ICBU00000914603</t>
  </si>
  <si>
    <t>1Z0R6D926807123698</t>
  </si>
  <si>
    <t>FBA195SVR33K</t>
  </si>
  <si>
    <t>ICBU00000914570</t>
  </si>
  <si>
    <t>FBA195SQLVQ4</t>
  </si>
  <si>
    <t>ICBU00000914572</t>
  </si>
  <si>
    <t>FBA195SS6S8Z</t>
  </si>
  <si>
    <t>ICBU00000914576</t>
  </si>
  <si>
    <t>FBA195SR126B</t>
  </si>
  <si>
    <t>ICBU00000914596</t>
  </si>
  <si>
    <t>FBA195SRL3KP</t>
  </si>
  <si>
    <t>ICBU00000914598</t>
  </si>
  <si>
    <t>FBA195SVTPBN</t>
  </si>
  <si>
    <t>ICBU00000914564</t>
  </si>
  <si>
    <t>FBA195SWVC9Y</t>
  </si>
  <si>
    <t>ICBU00000914568</t>
  </si>
  <si>
    <t>FBA195STJNYD</t>
  </si>
  <si>
    <t>ICBU00000914578</t>
  </si>
  <si>
    <t>YY25563399</t>
  </si>
  <si>
    <t>ICBU00000914452</t>
  </si>
  <si>
    <t>SKP24000759368</t>
  </si>
  <si>
    <t>287493631501024090</t>
  </si>
  <si>
    <t>ICBU00000914617</t>
  </si>
  <si>
    <t>1ZK5812C0320517579</t>
  </si>
  <si>
    <t>ZX120ES-30</t>
  </si>
  <si>
    <t>ICBU00000913314</t>
  </si>
  <si>
    <t>1Z6981A16819911321</t>
  </si>
  <si>
    <t>RRD2002</t>
  </si>
  <si>
    <t>ICBU00000914198</t>
  </si>
  <si>
    <t>15505534888498</t>
  </si>
  <si>
    <t>GRT-0147</t>
  </si>
  <si>
    <t>ICBU00000914191</t>
  </si>
  <si>
    <t>888081962706</t>
  </si>
  <si>
    <t>GRT-0059</t>
  </si>
  <si>
    <t>ICBU00000914183</t>
  </si>
  <si>
    <t>1Z0E620D0427967079</t>
  </si>
  <si>
    <t>ZX260120-AU</t>
  </si>
  <si>
    <t>ICBU00000914200</t>
  </si>
  <si>
    <t>1Z0E620D0403358709</t>
  </si>
  <si>
    <t>JPS20260120002</t>
  </si>
  <si>
    <t>ICBU00000914440</t>
  </si>
  <si>
    <t>1Z53F19R0499431936</t>
  </si>
  <si>
    <t>JPS20260120001</t>
  </si>
  <si>
    <t>ICBU00000914458</t>
  </si>
  <si>
    <t>CR430740871DE</t>
  </si>
  <si>
    <t>HC685T</t>
  </si>
  <si>
    <t>ICBU00000914359</t>
  </si>
  <si>
    <t>LW0120-5</t>
  </si>
  <si>
    <t>ICBU00000914444</t>
  </si>
  <si>
    <t>1ZHF05602027229428</t>
  </si>
  <si>
    <t>GLZM-3302</t>
  </si>
  <si>
    <t>ICBU00000913852</t>
  </si>
  <si>
    <t>1ZW3716B6836305433</t>
  </si>
  <si>
    <t>SL20260120-10</t>
  </si>
  <si>
    <t>ICBU00000914249</t>
  </si>
  <si>
    <t>15505534979854</t>
  </si>
  <si>
    <t>英国卡航-快递-含税-KY</t>
  </si>
  <si>
    <t>M88220099</t>
  </si>
  <si>
    <t>ICBU00000914347</t>
  </si>
  <si>
    <t>1ZA06B016809522852</t>
  </si>
  <si>
    <t>33P87EW11</t>
  </si>
  <si>
    <t>ICBU00000913814</t>
  </si>
  <si>
    <t>397961701069</t>
  </si>
  <si>
    <t>CY2601203</t>
  </si>
  <si>
    <t>ICBU00000914084</t>
  </si>
  <si>
    <t>CY2601202</t>
  </si>
  <si>
    <t>ICBU00000914175</t>
  </si>
  <si>
    <t>888078345700</t>
  </si>
  <si>
    <t>ZJJ0120-1</t>
  </si>
  <si>
    <t>ICBU00000914509</t>
  </si>
  <si>
    <t>10272215085</t>
  </si>
  <si>
    <t>LZY260120-33166</t>
  </si>
  <si>
    <t>ICBU00000914349</t>
  </si>
  <si>
    <t>1ZHF34110326975247</t>
  </si>
  <si>
    <t>SHIRLEY420601</t>
  </si>
  <si>
    <t>ICBU00000914413</t>
  </si>
  <si>
    <t>1Z0E793D0421978909</t>
  </si>
  <si>
    <t>MLSP26120-6LW</t>
  </si>
  <si>
    <t>ICBU00000914154</t>
  </si>
  <si>
    <t>888077789174</t>
  </si>
  <si>
    <t>89F1RF6</t>
  </si>
  <si>
    <t>ICBU00000913598</t>
  </si>
  <si>
    <t>1ZB3681B0306629514</t>
  </si>
  <si>
    <t>XY20260119-MGLASSER</t>
  </si>
  <si>
    <t>ICBU00000912904</t>
  </si>
  <si>
    <t>1Z0E465J0414476880</t>
  </si>
  <si>
    <t>NAM260119US-02</t>
  </si>
  <si>
    <t>ICBU00000913881</t>
  </si>
  <si>
    <t>397960907467</t>
  </si>
  <si>
    <t>NAM260119US-01</t>
  </si>
  <si>
    <t>ICBU00000913880</t>
  </si>
  <si>
    <t>397960923923</t>
  </si>
  <si>
    <t>ANNA10201</t>
  </si>
  <si>
    <t>ICBU00000912554</t>
  </si>
  <si>
    <t>15505543018902</t>
  </si>
  <si>
    <t>NAF260119ES-01</t>
  </si>
  <si>
    <t>ICBU00000913892</t>
  </si>
  <si>
    <t>888076346690</t>
  </si>
  <si>
    <t>YHX25-257</t>
  </si>
  <si>
    <t>ICBU00000914248</t>
  </si>
  <si>
    <t>397960665818</t>
  </si>
  <si>
    <t>NAF260117US-01</t>
  </si>
  <si>
    <t>ICBU00000913887</t>
  </si>
  <si>
    <t>397960939554</t>
  </si>
  <si>
    <t>NAS260119US-01</t>
  </si>
  <si>
    <t>ICBU00000913895</t>
  </si>
  <si>
    <t>397960947004</t>
  </si>
  <si>
    <t>ETF260116US-01</t>
  </si>
  <si>
    <t>ICBU00000913888</t>
  </si>
  <si>
    <t>397960969844</t>
  </si>
  <si>
    <t>NAM260113US-01</t>
  </si>
  <si>
    <t>ICBU00000913905</t>
  </si>
  <si>
    <t>397960981341</t>
  </si>
  <si>
    <t>NAK260119SP-01</t>
  </si>
  <si>
    <t>ICBU00000913884</t>
  </si>
  <si>
    <t>888076353110</t>
  </si>
  <si>
    <t>NAM260117US-01</t>
  </si>
  <si>
    <t>ICBU00000913901</t>
  </si>
  <si>
    <t>397960992772</t>
  </si>
  <si>
    <t>XN-A93</t>
  </si>
  <si>
    <t>ICBU00000913453</t>
  </si>
  <si>
    <t>1Z78Y3540430272361</t>
  </si>
  <si>
    <t>RX19030</t>
  </si>
  <si>
    <t>ICBU00000914412</t>
  </si>
  <si>
    <t>1Z0E465J0428217240</t>
  </si>
  <si>
    <t>RX19062</t>
  </si>
  <si>
    <t>ICBU00000914384</t>
  </si>
  <si>
    <t>1Z78Y3540412551558</t>
  </si>
  <si>
    <t>RX19083</t>
  </si>
  <si>
    <t>ICBU00000914381</t>
  </si>
  <si>
    <t>1Z0E465J0418804419</t>
  </si>
  <si>
    <t>RX19039</t>
  </si>
  <si>
    <t>ICBU00000914386</t>
  </si>
  <si>
    <t>1Z0E465J0416231452</t>
  </si>
  <si>
    <t>RX19077</t>
  </si>
  <si>
    <t>ICBU00000914382</t>
  </si>
  <si>
    <t>1Z78Y3540431645448</t>
  </si>
  <si>
    <t>RX19028</t>
  </si>
  <si>
    <t>ICBU00000914389</t>
  </si>
  <si>
    <t>1Z33W2600499673465</t>
  </si>
  <si>
    <t>RX19067</t>
  </si>
  <si>
    <t>ICBU00000914383</t>
  </si>
  <si>
    <t>1Z78Y3540415702746</t>
  </si>
  <si>
    <t>RX19056</t>
  </si>
  <si>
    <t>ICBU00000914385</t>
  </si>
  <si>
    <t>1Z0E465J0411099356</t>
  </si>
  <si>
    <t>RX19032</t>
  </si>
  <si>
    <t>ICBU00000914387</t>
  </si>
  <si>
    <t>1Z0E465J0416593268</t>
  </si>
  <si>
    <t>RXPH260120</t>
  </si>
  <si>
    <t>ICBU00000914393</t>
  </si>
  <si>
    <t>1Z0E793D0432797889</t>
  </si>
  <si>
    <t>RX19020</t>
  </si>
  <si>
    <t>ICBU00000914392</t>
  </si>
  <si>
    <t>1ZG3325W6718107930</t>
  </si>
  <si>
    <t>BM0120-VN1</t>
  </si>
  <si>
    <t>ICBU00000914242</t>
  </si>
  <si>
    <t>994092094</t>
  </si>
  <si>
    <t>RX19025</t>
  </si>
  <si>
    <t>ICBU00000914378</t>
  </si>
  <si>
    <t>1Z0E465J0423172039</t>
  </si>
  <si>
    <t>LZY260120-IE</t>
  </si>
  <si>
    <t>ICBU00000914350</t>
  </si>
  <si>
    <t>1ZK351X06838755347</t>
  </si>
  <si>
    <t>XM-26-01-20</t>
  </si>
  <si>
    <t>ICBU00000914441</t>
  </si>
  <si>
    <t>888077134723</t>
  </si>
  <si>
    <t>CC260120-2DEKP</t>
  </si>
  <si>
    <t>ICBU00000914309</t>
  </si>
  <si>
    <t>1ZA06B016830840254</t>
  </si>
  <si>
    <t>IWNH-2457</t>
  </si>
  <si>
    <t>ICBU00000914449</t>
  </si>
  <si>
    <t>1ZB8C0932000987900</t>
  </si>
  <si>
    <t>SCK4-FBA196HLYND1</t>
  </si>
  <si>
    <t>ICBU00000914279</t>
  </si>
  <si>
    <t>1Z33W2600499698377</t>
  </si>
  <si>
    <t>LAX9-FBA196HJFRHR</t>
  </si>
  <si>
    <t>ICBU00000914278</t>
  </si>
  <si>
    <t>1Z33W2600496721471</t>
  </si>
  <si>
    <t>IND9-FBA196HK29T7</t>
  </si>
  <si>
    <t>ICBU00000914334</t>
  </si>
  <si>
    <t>1ZEC66500407284349</t>
  </si>
  <si>
    <t>TEB9-FBA196HL1NKG</t>
  </si>
  <si>
    <t>ICBU00000914332</t>
  </si>
  <si>
    <t>1ZEC66500409476389</t>
  </si>
  <si>
    <t>FWA4-FBA196HKQBPZ</t>
  </si>
  <si>
    <t>ICBU00000914282</t>
  </si>
  <si>
    <t>1Z33W2600496758334</t>
  </si>
  <si>
    <t>QM0120-1</t>
  </si>
  <si>
    <t>ICBU00000914352</t>
  </si>
  <si>
    <t>1Z33W2606795672024</t>
  </si>
  <si>
    <t>HZ26012001</t>
  </si>
  <si>
    <t>ICBU00000914082</t>
  </si>
  <si>
    <t>15505543018903</t>
  </si>
  <si>
    <t>MA-47984</t>
  </si>
  <si>
    <t>ICBU00000914232</t>
  </si>
  <si>
    <t>1Z0E554G0414032731</t>
  </si>
  <si>
    <t>WXHT20251018-2</t>
  </si>
  <si>
    <t>ICBU00000914451</t>
  </si>
  <si>
    <t>1ZW3716B6820385823</t>
  </si>
  <si>
    <t>HEWH-260120-10</t>
  </si>
  <si>
    <t>ICBU00000913585</t>
  </si>
  <si>
    <t>8865982009638</t>
  </si>
  <si>
    <t>120-001</t>
  </si>
  <si>
    <t>ICBU00000914142</t>
  </si>
  <si>
    <t>1Z9Y45380491462812</t>
  </si>
  <si>
    <t>120-002</t>
  </si>
  <si>
    <t>ICBU00000914147</t>
  </si>
  <si>
    <t>1Z9Y45380492596426</t>
  </si>
  <si>
    <t>DP2601080555279603404</t>
  </si>
  <si>
    <t>ICBU00000913604</t>
  </si>
  <si>
    <t>V0PZ10089736</t>
  </si>
  <si>
    <t>JLL260120A</t>
  </si>
  <si>
    <t>ICBU00000913424</t>
  </si>
  <si>
    <t>MKP4534275631</t>
  </si>
  <si>
    <t>WOW8667</t>
  </si>
  <si>
    <t>ICBU00000913389</t>
  </si>
  <si>
    <t>1Z762E4V0439694608</t>
  </si>
  <si>
    <t>FBA15G5PNQ3Q</t>
  </si>
  <si>
    <t>ICBU00000913954</t>
  </si>
  <si>
    <t>RCD24000759297</t>
  </si>
  <si>
    <t>3MH52GF1</t>
  </si>
  <si>
    <t>ICBU00000877319</t>
  </si>
  <si>
    <t>1ZHF38642033952708</t>
  </si>
  <si>
    <t>YC3981631</t>
  </si>
  <si>
    <t>ICBU00000914390</t>
  </si>
  <si>
    <t>888078734553</t>
  </si>
  <si>
    <t>TX260120-WJ04</t>
  </si>
  <si>
    <t>ICBU00000914377</t>
  </si>
  <si>
    <t>1ZB8C0932004597020</t>
  </si>
  <si>
    <t>QY26-0120F1</t>
  </si>
  <si>
    <t>ICBU00000914318</t>
  </si>
  <si>
    <t>1ZEC67010418754473</t>
  </si>
  <si>
    <t>QY26-0120F2</t>
  </si>
  <si>
    <t>ICBU00000914322</t>
  </si>
  <si>
    <t>397960683298</t>
  </si>
  <si>
    <t>RSC2002</t>
  </si>
  <si>
    <t>ICBU00000914238</t>
  </si>
  <si>
    <t>397960678597</t>
  </si>
  <si>
    <t>HGUW-458</t>
  </si>
  <si>
    <t>ICBU00000914407</t>
  </si>
  <si>
    <t>1Z0E793D6728527748</t>
  </si>
  <si>
    <t>RSC2001</t>
  </si>
  <si>
    <t>ICBU00000914235</t>
  </si>
  <si>
    <t>1ZK5812C0334442249</t>
  </si>
  <si>
    <t>S2601PB-0001</t>
  </si>
  <si>
    <t>ICBU00000913808</t>
  </si>
  <si>
    <t>1Z33W2600499869432</t>
  </si>
  <si>
    <t>WQ260101</t>
  </si>
  <si>
    <t>ICBU00000914128</t>
  </si>
  <si>
    <t>15505543019019</t>
  </si>
  <si>
    <t>冉小荣</t>
  </si>
  <si>
    <t>ZAMY1201327</t>
  </si>
  <si>
    <t>ICBU00000913595</t>
  </si>
  <si>
    <t>888112315361</t>
  </si>
  <si>
    <t>ZAMY1201328</t>
  </si>
  <si>
    <t>ICBU00000913607</t>
  </si>
  <si>
    <t>888112317320</t>
  </si>
  <si>
    <t>ZJTX2025776</t>
  </si>
  <si>
    <t>ICBU00000914355</t>
  </si>
  <si>
    <t>DQ2976351XX</t>
  </si>
  <si>
    <t>DP2601170445160652400</t>
  </si>
  <si>
    <t>ICBU00000913596</t>
  </si>
  <si>
    <t>3217753070</t>
  </si>
  <si>
    <t>LXF260120-41IE</t>
  </si>
  <si>
    <t>ICBU00000913878</t>
  </si>
  <si>
    <t>海卡</t>
  </si>
  <si>
    <t>宋涵雨</t>
  </si>
  <si>
    <t>FBA15G5JK98L</t>
  </si>
  <si>
    <t>ICBU00000914120</t>
  </si>
  <si>
    <t>RCD24000759301</t>
  </si>
  <si>
    <t>26010801LX</t>
  </si>
  <si>
    <t>ICBU00000914145</t>
  </si>
  <si>
    <t>1ZHF05572013186542</t>
  </si>
  <si>
    <t>26010401LX</t>
  </si>
  <si>
    <t>ICBU00000914113</t>
  </si>
  <si>
    <t>1ZHF05602011754961</t>
  </si>
  <si>
    <t>YJ0120-YJ</t>
  </si>
  <si>
    <t>ICBU00000914174</t>
  </si>
  <si>
    <t>1Z78Y3540403037167</t>
  </si>
  <si>
    <t>FBA1969MZKPM</t>
  </si>
  <si>
    <t>ICBU00000914064</t>
  </si>
  <si>
    <t>1ZG3333D0412241617</t>
  </si>
  <si>
    <t>HH279KQ-NL</t>
  </si>
  <si>
    <t>ICBU00000900942</t>
  </si>
  <si>
    <t>1Z6982X16826069760</t>
  </si>
  <si>
    <t>WW99663</t>
  </si>
  <si>
    <t>ICBU00000913962</t>
  </si>
  <si>
    <t>1Z33W2600494427481</t>
  </si>
  <si>
    <t>SL20260119-9</t>
  </si>
  <si>
    <t>ICBU00000913652</t>
  </si>
  <si>
    <t>15505534979472</t>
  </si>
  <si>
    <t>112026012015-2</t>
  </si>
  <si>
    <t>ICBU00000913788</t>
  </si>
  <si>
    <t>1ZK351X06837769263</t>
  </si>
  <si>
    <t>92026011218</t>
  </si>
  <si>
    <t>ICBU00000913694</t>
  </si>
  <si>
    <t>1ZW3716B6806220107</t>
  </si>
  <si>
    <t>WJH01201</t>
  </si>
  <si>
    <t>ICBU00000913824</t>
  </si>
  <si>
    <t>1Z0E793D6736694169</t>
  </si>
  <si>
    <t>112026012015-1</t>
  </si>
  <si>
    <t>ICBU00000913757</t>
  </si>
  <si>
    <t>00340434777235123865</t>
  </si>
  <si>
    <t>ZJTX2025767</t>
  </si>
  <si>
    <t>ICBU00000912574</t>
  </si>
  <si>
    <t>TPL000133081</t>
  </si>
  <si>
    <t>ZJTX2025773</t>
  </si>
  <si>
    <t>ICBU00000914039</t>
  </si>
  <si>
    <t>1Z0E465J0431937126</t>
  </si>
  <si>
    <t>DS261US9</t>
  </si>
  <si>
    <t>ICBU00000914072</t>
  </si>
  <si>
    <t>MKP24000759415</t>
  </si>
  <si>
    <t>澳大利亚海派-不包税</t>
  </si>
  <si>
    <t>LKN260120-AU</t>
  </si>
  <si>
    <t>ICBU00000913976</t>
  </si>
  <si>
    <t>SKP4534276897</t>
  </si>
  <si>
    <t>260120YK-XU2</t>
  </si>
  <si>
    <t>ICBU00000913654</t>
  </si>
  <si>
    <t>888079486088</t>
  </si>
  <si>
    <t>ZFZXX012002</t>
  </si>
  <si>
    <t>ICBU00000913758</t>
  </si>
  <si>
    <t>397964947569</t>
  </si>
  <si>
    <t>CYFS01201009</t>
  </si>
  <si>
    <t>ICBU00000913369</t>
  </si>
  <si>
    <t>888080317160</t>
  </si>
  <si>
    <t>SGZXX011901</t>
  </si>
  <si>
    <t>ICBU00000912707</t>
  </si>
  <si>
    <t>397961014519</t>
  </si>
  <si>
    <t>ZFZXX012001</t>
  </si>
  <si>
    <t>ICBU00000913449</t>
  </si>
  <si>
    <t>397960896282</t>
  </si>
  <si>
    <t>ZJTX2025772</t>
  </si>
  <si>
    <t>ICBU00000914013</t>
  </si>
  <si>
    <t>1Z0E465J0402740179</t>
  </si>
  <si>
    <t>LP5544336</t>
  </si>
  <si>
    <t>ICBU00000913431</t>
  </si>
  <si>
    <t>1Z0E465J0439897183</t>
  </si>
  <si>
    <t>XC20260120-1</t>
  </si>
  <si>
    <t>ICBU00000914020</t>
  </si>
  <si>
    <t>888077653814</t>
  </si>
  <si>
    <t>66633C3366</t>
  </si>
  <si>
    <t>ICBU00000913669</t>
  </si>
  <si>
    <t>888081540126</t>
  </si>
  <si>
    <t>AIUW5888</t>
  </si>
  <si>
    <t>ICBU00000913584</t>
  </si>
  <si>
    <t>1Z065B110311767554</t>
  </si>
  <si>
    <t>LJS5477</t>
  </si>
  <si>
    <t>ICBU00000913583</t>
  </si>
  <si>
    <t>1ZJ443G10434744272</t>
  </si>
  <si>
    <t>WUJ-AJ4577</t>
  </si>
  <si>
    <t>ICBU00000913582</t>
  </si>
  <si>
    <t>1ZB875D90430014808</t>
  </si>
  <si>
    <t>FBA196FP80GY</t>
  </si>
  <si>
    <t>ICBU00000913641</t>
  </si>
  <si>
    <t>98BY74455</t>
  </si>
  <si>
    <t>ICBU00000876809</t>
  </si>
  <si>
    <t>31684959180</t>
  </si>
  <si>
    <t>ZJTX2025770</t>
  </si>
  <si>
    <t>ICBU00000913818</t>
  </si>
  <si>
    <t>888078992312</t>
  </si>
  <si>
    <t>79WGTR</t>
  </si>
  <si>
    <t>ICBU00000913779</t>
  </si>
  <si>
    <t>1Z0R6D896838140359</t>
  </si>
  <si>
    <t>MD120TX2</t>
  </si>
  <si>
    <t>ICBU00000913756</t>
  </si>
  <si>
    <t>胡光曾</t>
  </si>
  <si>
    <t>ZNJHY0120</t>
  </si>
  <si>
    <t>ICBU00000913605</t>
  </si>
  <si>
    <t>SKP4534275464</t>
  </si>
  <si>
    <t>ZD-0120</t>
  </si>
  <si>
    <t>ICBU00000913658</t>
  </si>
  <si>
    <t>31684963181</t>
  </si>
  <si>
    <t>FBA015A18843X-44</t>
  </si>
  <si>
    <t>ICBU00000913744</t>
  </si>
  <si>
    <t>15505543022925</t>
  </si>
  <si>
    <t>JT0120-18</t>
  </si>
  <si>
    <t>ICBU00000913714</t>
  </si>
  <si>
    <t>1ZK351X06805686519</t>
  </si>
  <si>
    <t>FBB007H46225Y-1</t>
  </si>
  <si>
    <t>ICBU00000913752</t>
  </si>
  <si>
    <t>397960675451</t>
  </si>
  <si>
    <t>10003779057</t>
  </si>
  <si>
    <t>ICBU00000913567</t>
  </si>
  <si>
    <t>1ZEC67010437158822</t>
  </si>
  <si>
    <t>10003779045</t>
  </si>
  <si>
    <t>ICBU00000913566</t>
  </si>
  <si>
    <t>1ZG3325W0402427376</t>
  </si>
  <si>
    <t>10003779033</t>
  </si>
  <si>
    <t>ICBU00000913564</t>
  </si>
  <si>
    <t>1ZG3325W6730510426</t>
  </si>
  <si>
    <t>FBA195SW3LMT</t>
  </si>
  <si>
    <t>ICBU00000913712</t>
  </si>
  <si>
    <t>520301368756</t>
  </si>
  <si>
    <t>QW-26-01-20</t>
  </si>
  <si>
    <t>ICBU00000913661</t>
  </si>
  <si>
    <t>1Z33W2600499788574</t>
  </si>
  <si>
    <t>FBA15LBF0CR1</t>
  </si>
  <si>
    <t>ICBU00000908102</t>
  </si>
  <si>
    <t>陈燚</t>
  </si>
  <si>
    <t>HYWW120-1</t>
  </si>
  <si>
    <t>ICBU00000913613</t>
  </si>
  <si>
    <t>1Z6982X16806273326</t>
  </si>
  <si>
    <t>220091117</t>
  </si>
  <si>
    <t>ICBU00000913297</t>
  </si>
  <si>
    <t>1ZG2C1210327952523</t>
  </si>
  <si>
    <t>HH260120-5SG-2</t>
  </si>
  <si>
    <t>ICBU00000913563</t>
  </si>
  <si>
    <t>888077084508</t>
  </si>
  <si>
    <t>HH260120-5SG-1</t>
  </si>
  <si>
    <t>ICBU00000913562</t>
  </si>
  <si>
    <t>888077153420</t>
  </si>
  <si>
    <t>XHX-0120-1</t>
  </si>
  <si>
    <t>ICBU00000913570</t>
  </si>
  <si>
    <t>1Z33W2606692767546</t>
  </si>
  <si>
    <t>XHX-0120-3</t>
  </si>
  <si>
    <t>ICBU00000913574</t>
  </si>
  <si>
    <t>1Z33W2606692805334</t>
  </si>
  <si>
    <t>XHX-0120-2</t>
  </si>
  <si>
    <t>ICBU00000913573</t>
  </si>
  <si>
    <t>1Z33W2606699004651</t>
  </si>
  <si>
    <t>JT0120-6</t>
  </si>
  <si>
    <t>ICBU00000913552</t>
  </si>
  <si>
    <t>1ZF4K3596803896175</t>
  </si>
  <si>
    <t>JSKJ-260120-1</t>
  </si>
  <si>
    <t>ICBU00000913490</t>
  </si>
  <si>
    <t>SKP24000759261</t>
  </si>
  <si>
    <t>6655999443</t>
  </si>
  <si>
    <t>ICBU00000913293</t>
  </si>
  <si>
    <t>SKP4534275477</t>
  </si>
  <si>
    <t>GHDZ120-25</t>
  </si>
  <si>
    <t>ICBU00000913276</t>
  </si>
  <si>
    <t>15505534590084</t>
  </si>
  <si>
    <t>英国海派自税（快递派）</t>
  </si>
  <si>
    <t>GHDZ120-1</t>
  </si>
  <si>
    <t>ICBU00000913410</t>
  </si>
  <si>
    <t>1Z6982X16803453342</t>
  </si>
  <si>
    <t>FBA15LBVG55L</t>
  </si>
  <si>
    <t>ICBU00000913439</t>
  </si>
  <si>
    <t>FBA15LBV5ZS3</t>
  </si>
  <si>
    <t>ICBU00000913443</t>
  </si>
  <si>
    <t>22EL88814L</t>
  </si>
  <si>
    <t>ICBU00000912858</t>
  </si>
  <si>
    <t>1Z33W2606798600597</t>
  </si>
  <si>
    <t>XKZXX012001</t>
  </si>
  <si>
    <t>ICBU00000913420</t>
  </si>
  <si>
    <t>84170000461866</t>
  </si>
  <si>
    <t>10003779021</t>
  </si>
  <si>
    <t>ICBU00000912517</t>
  </si>
  <si>
    <t>520299508488</t>
  </si>
  <si>
    <t>SF0257370045678</t>
  </si>
  <si>
    <t>ICBU00000912811</t>
  </si>
  <si>
    <t>888048296544</t>
  </si>
  <si>
    <t>ZX260119-US</t>
  </si>
  <si>
    <t>ICBU00000913398</t>
  </si>
  <si>
    <t>888116735440</t>
  </si>
  <si>
    <t>CYWJ20260119</t>
  </si>
  <si>
    <t>ICBU00000911813</t>
  </si>
  <si>
    <t>1ZHF05662012798410</t>
  </si>
  <si>
    <t>吴奕强</t>
  </si>
  <si>
    <t>SF-6300</t>
  </si>
  <si>
    <t>ICBU00000913348</t>
  </si>
  <si>
    <t>1Z4W260E0423977177</t>
  </si>
  <si>
    <t>GHDZ120-40</t>
  </si>
  <si>
    <t>ICBU00000913272</t>
  </si>
  <si>
    <t>15505534590035</t>
  </si>
  <si>
    <t>8F98M8</t>
  </si>
  <si>
    <t>ICBU00000912501</t>
  </si>
  <si>
    <t>1ZA06B016827155331</t>
  </si>
  <si>
    <t>8889966LU18-C</t>
  </si>
  <si>
    <t>ICBU00000913264</t>
  </si>
  <si>
    <t>1Z33W2600495701164</t>
  </si>
  <si>
    <t>8889966LU18-B</t>
  </si>
  <si>
    <t>ICBU00000913262</t>
  </si>
  <si>
    <t>1Z33W2600497561651</t>
  </si>
  <si>
    <t>8889966LU18</t>
  </si>
  <si>
    <t>ICBU00000913258</t>
  </si>
  <si>
    <t>1Z33W2600496533111</t>
  </si>
  <si>
    <t>8889966LU18-A</t>
  </si>
  <si>
    <t>ICBU00000913260</t>
  </si>
  <si>
    <t>1Z33W2600496349026</t>
  </si>
  <si>
    <t>RSQLSATQXD001</t>
  </si>
  <si>
    <t>ICBU00000813210</t>
  </si>
  <si>
    <t>6573011863</t>
  </si>
  <si>
    <t>XQ26119-1</t>
  </si>
  <si>
    <t>ICBU00000912326</t>
  </si>
  <si>
    <t>1Z74WF390423797455</t>
  </si>
  <si>
    <t>YDQ001WT-011903</t>
  </si>
  <si>
    <t>ICBU00000913150</t>
  </si>
  <si>
    <t>1ZJ443W10439594769</t>
  </si>
  <si>
    <t>YDQ001WT-011901</t>
  </si>
  <si>
    <t>ICBU00000913143</t>
  </si>
  <si>
    <t>1ZJ443W10427129454</t>
  </si>
  <si>
    <t>YDQ001WT-011902</t>
  </si>
  <si>
    <t>ICBU00000913145</t>
  </si>
  <si>
    <t>1ZJ443W10422330333</t>
  </si>
  <si>
    <t>YCS314L-011901</t>
  </si>
  <si>
    <t>ICBU00000913140</t>
  </si>
  <si>
    <t>1Z74WF390404205281</t>
  </si>
  <si>
    <t>YBZ097-011902</t>
  </si>
  <si>
    <t>ICBU00000912836</t>
  </si>
  <si>
    <t>1ZJ443W10428804507</t>
  </si>
  <si>
    <t>YBZ097-011901</t>
  </si>
  <si>
    <t>ICBU00000912835</t>
  </si>
  <si>
    <t>1ZJ443W10422984280</t>
  </si>
  <si>
    <t>ZY011901</t>
  </si>
  <si>
    <t>ICBU00000913131</t>
  </si>
  <si>
    <t>1Z4W260E0426453156</t>
  </si>
  <si>
    <t>PPKK59102</t>
  </si>
  <si>
    <t>ICBU00000912430</t>
  </si>
  <si>
    <t>397920698838</t>
  </si>
  <si>
    <t>WYYTX-0119</t>
  </si>
  <si>
    <t>ICBU00000912883</t>
  </si>
  <si>
    <t>15505534497952</t>
  </si>
  <si>
    <t>260119TS-5</t>
  </si>
  <si>
    <t>ICBU00000912887</t>
  </si>
  <si>
    <t>DQ2976196XX</t>
  </si>
  <si>
    <t>SYFS011901</t>
  </si>
  <si>
    <t>ICBU00000912476</t>
  </si>
  <si>
    <t>1Z03J6E20405731287</t>
  </si>
  <si>
    <t>XRP601172R</t>
  </si>
  <si>
    <t>ICBU00000912499</t>
  </si>
  <si>
    <t>397919290718</t>
  </si>
  <si>
    <t>SYFS0119</t>
  </si>
  <si>
    <t>ICBU00000912456</t>
  </si>
  <si>
    <t>00340434777235043569</t>
  </si>
  <si>
    <t>XRP601162R</t>
  </si>
  <si>
    <t>ICBU00000912510</t>
  </si>
  <si>
    <t>397920685389</t>
  </si>
  <si>
    <t>JLL260119B</t>
  </si>
  <si>
    <t>ICBU00000912249</t>
  </si>
  <si>
    <t>MKP4534276580</t>
  </si>
  <si>
    <t>JLL260119A</t>
  </si>
  <si>
    <t>ICBU00000912185</t>
  </si>
  <si>
    <t>JLL260119C</t>
  </si>
  <si>
    <t>ICBU00000912408</t>
  </si>
  <si>
    <t>SHXJ26011901</t>
  </si>
  <si>
    <t>ICBU00000912890</t>
  </si>
  <si>
    <t>1Z0R6D926817419225</t>
  </si>
  <si>
    <t>336399W1226</t>
  </si>
  <si>
    <t>ICBU00000913081</t>
  </si>
  <si>
    <t>888080749512</t>
  </si>
  <si>
    <t>美国专线-SP</t>
  </si>
  <si>
    <t xml:space="preserve">美国专线-SP </t>
  </si>
  <si>
    <t>TM260119-1FR1</t>
  </si>
  <si>
    <t>ICBU00000911611</t>
  </si>
  <si>
    <t>888046161305</t>
  </si>
  <si>
    <t>TM260119-1NL3</t>
  </si>
  <si>
    <t>ICBU00000911734</t>
  </si>
  <si>
    <t>888046351001</t>
  </si>
  <si>
    <t>YY-119A4A</t>
  </si>
  <si>
    <t>ICBU00000912192</t>
  </si>
  <si>
    <t>1ZJ443W10405355787</t>
  </si>
  <si>
    <t>YY-119BBB</t>
  </si>
  <si>
    <t>ICBU00000912524</t>
  </si>
  <si>
    <t>1ZJ443W10404784628</t>
  </si>
  <si>
    <t>LZF260104001-2</t>
  </si>
  <si>
    <t>ICBU00000912466</t>
  </si>
  <si>
    <t>1Z36859A0432838007</t>
  </si>
  <si>
    <t>TM260119-2NL2</t>
  </si>
  <si>
    <t>ICBU00000911733</t>
  </si>
  <si>
    <t>888040968737</t>
  </si>
  <si>
    <t>AL2263896</t>
  </si>
  <si>
    <t>ICBU00000912461</t>
  </si>
  <si>
    <t>397916516166</t>
  </si>
  <si>
    <t>119-002</t>
  </si>
  <si>
    <t>ICBU00000912602</t>
  </si>
  <si>
    <t>1Z9Y45380438953927</t>
  </si>
  <si>
    <t>119-003</t>
  </si>
  <si>
    <t>ICBU00000912618</t>
  </si>
  <si>
    <t>1Z9Y45380431023319</t>
  </si>
  <si>
    <t>8FTM99</t>
  </si>
  <si>
    <t>ICBU00000912922</t>
  </si>
  <si>
    <t>888042429647</t>
  </si>
  <si>
    <t>AR-398493</t>
  </si>
  <si>
    <t>ICBU00000912797</t>
  </si>
  <si>
    <t>1Z0E554G6607485079</t>
  </si>
  <si>
    <t>上海UPS特快-D价6000（不含油）</t>
  </si>
  <si>
    <t>TX26011901</t>
  </si>
  <si>
    <t>ICBU00000912550</t>
  </si>
  <si>
    <t>888042858666</t>
  </si>
  <si>
    <t>LSJ-20260119-LUVI</t>
  </si>
  <si>
    <t>ICBU00000912667</t>
  </si>
  <si>
    <t>1Z0E465J0402572084</t>
  </si>
  <si>
    <t>LY119SA-1</t>
  </si>
  <si>
    <t>ICBU00000912939</t>
  </si>
  <si>
    <t>MY4636</t>
  </si>
  <si>
    <t>PPKK578016</t>
  </si>
  <si>
    <t>ICBU00000912441</t>
  </si>
  <si>
    <t>397920801635</t>
  </si>
  <si>
    <t>698F13</t>
  </si>
  <si>
    <t>ICBU00000913009</t>
  </si>
  <si>
    <t>397921840190</t>
  </si>
  <si>
    <t>XFK26011901</t>
  </si>
  <si>
    <t>ICBU00000912167</t>
  </si>
  <si>
    <t>BKP4534274972</t>
  </si>
  <si>
    <t>DT2611901</t>
  </si>
  <si>
    <t>ICBU00000912082</t>
  </si>
  <si>
    <t>10272176095</t>
  </si>
  <si>
    <t>G8FM75</t>
  </si>
  <si>
    <t>ICBU00000912367</t>
  </si>
  <si>
    <t>888118515870</t>
  </si>
  <si>
    <t>PPKK592780</t>
  </si>
  <si>
    <t>ICBU00000912435</t>
  </si>
  <si>
    <t>397920890924</t>
  </si>
  <si>
    <t>TM0119-1AE</t>
  </si>
  <si>
    <t>ICBU00000913094</t>
  </si>
  <si>
    <t>TM01191AE</t>
  </si>
  <si>
    <t>119-001</t>
  </si>
  <si>
    <t>ICBU00000912593</t>
  </si>
  <si>
    <t>1Z9Y45380422553344</t>
  </si>
  <si>
    <t>288858446001028009</t>
  </si>
  <si>
    <t>ICBU00000912839</t>
  </si>
  <si>
    <t>1Z53F19R0494469290</t>
  </si>
  <si>
    <t>288702022001021430</t>
  </si>
  <si>
    <t>ICBU00000912898</t>
  </si>
  <si>
    <t>SKP4534275065</t>
  </si>
  <si>
    <t>289255778001026894</t>
  </si>
  <si>
    <t>ICBU00000912827</t>
  </si>
  <si>
    <t>1ZX1499Y0432258818</t>
  </si>
  <si>
    <t>288319875001023056</t>
  </si>
  <si>
    <t>ICBU00000912819</t>
  </si>
  <si>
    <t>IW673815011GB</t>
  </si>
  <si>
    <t>HX119AU-30</t>
  </si>
  <si>
    <t>ICBU00000912016</t>
  </si>
  <si>
    <t>BKP24000759255</t>
  </si>
  <si>
    <t>QKJJ-260116-7</t>
  </si>
  <si>
    <t>ICBU00000907608</t>
  </si>
  <si>
    <t>AE-WJ14119</t>
  </si>
  <si>
    <t>HX119AU-3</t>
  </si>
  <si>
    <t>ICBU00000912021</t>
  </si>
  <si>
    <t>8865981007171</t>
  </si>
  <si>
    <t>JMWJ-26-01-19-US</t>
  </si>
  <si>
    <t>ICBU00000912146</t>
  </si>
  <si>
    <t>397918134351</t>
  </si>
  <si>
    <t>FST260119US-B2</t>
  </si>
  <si>
    <t>ICBU00000912981</t>
  </si>
  <si>
    <t>1Z0E465J0425090990</t>
  </si>
  <si>
    <t>FST260119-US-A2</t>
  </si>
  <si>
    <t>ICBU00000912806</t>
  </si>
  <si>
    <t>1Z33W2600495317722</t>
  </si>
  <si>
    <t>98FM17</t>
  </si>
  <si>
    <t>ICBU00000913008</t>
  </si>
  <si>
    <t>888047956602</t>
  </si>
  <si>
    <t>FF236333122</t>
  </si>
  <si>
    <t>ICBU00000913156</t>
  </si>
  <si>
    <t>1ZB875D90427345912</t>
  </si>
  <si>
    <t>FF236333122-10119</t>
  </si>
  <si>
    <t>ICBU00000913157</t>
  </si>
  <si>
    <t>HL26119-6</t>
  </si>
  <si>
    <t>ICBU00000912304</t>
  </si>
  <si>
    <t>1Z6981A16822512630</t>
  </si>
  <si>
    <t>WXY20260119-95136</t>
  </si>
  <si>
    <t>ICBU00000913060</t>
  </si>
  <si>
    <t>1Z33W2600498861825</t>
  </si>
  <si>
    <t>CA2263399</t>
  </si>
  <si>
    <t>ICBU00000912492</t>
  </si>
  <si>
    <t>1ZB8C0932024488271</t>
  </si>
  <si>
    <t>99666GG</t>
  </si>
  <si>
    <t>ICBU00000912928</t>
  </si>
  <si>
    <t>397921843627</t>
  </si>
  <si>
    <t>555007739</t>
  </si>
  <si>
    <t>ICBU00000912500</t>
  </si>
  <si>
    <t>397917778111</t>
  </si>
  <si>
    <t>GM0119-1</t>
  </si>
  <si>
    <t>ICBU00000912036</t>
  </si>
  <si>
    <t>1Z4W260E0425495569</t>
  </si>
  <si>
    <t>GM0119-2</t>
  </si>
  <si>
    <t>ICBU00000912038</t>
  </si>
  <si>
    <t>1Z4W260E0437072145</t>
  </si>
  <si>
    <t>SHIWU0108-1</t>
  </si>
  <si>
    <t>ICBU00000912064</t>
  </si>
  <si>
    <t>1Z4W260E0421007352</t>
  </si>
  <si>
    <t>12025121988-1</t>
  </si>
  <si>
    <t>ICBU00000912368</t>
  </si>
  <si>
    <t>31684953495</t>
  </si>
  <si>
    <t>CINDY25119-33-90025</t>
  </si>
  <si>
    <t>ICBU00000912999</t>
  </si>
  <si>
    <t>1ZK5812C0321934652</t>
  </si>
  <si>
    <t>CINDY25119-33-33130</t>
  </si>
  <si>
    <t>ICBU00000913002</t>
  </si>
  <si>
    <t>1ZHF34110335120394</t>
  </si>
  <si>
    <t>CINDY25119-33-37209</t>
  </si>
  <si>
    <t>ICBU00000912985</t>
  </si>
  <si>
    <t>1ZK5812C0329095090</t>
  </si>
  <si>
    <t>CINDY25119-33-22312</t>
  </si>
  <si>
    <t>ICBU00000912980</t>
  </si>
  <si>
    <t>1ZG2C1210330065066</t>
  </si>
  <si>
    <t>CINDY25119-33-1A</t>
  </si>
  <si>
    <t>ICBU00000913004</t>
  </si>
  <si>
    <t>1ZG3325W0406424666</t>
  </si>
  <si>
    <t>CINDY25119-33-28078</t>
  </si>
  <si>
    <t>ICBU00000912987</t>
  </si>
  <si>
    <t>1ZG2C1210338966033</t>
  </si>
  <si>
    <t>CINDY25119-33-77429</t>
  </si>
  <si>
    <t>ICBU00000913113</t>
  </si>
  <si>
    <t>1ZHF34110330169762</t>
  </si>
  <si>
    <t>CINDY25119-33-75070</t>
  </si>
  <si>
    <t>ICBU00000912989</t>
  </si>
  <si>
    <t>1ZHF34110336266155</t>
  </si>
  <si>
    <t>CINDY25119-33-66103</t>
  </si>
  <si>
    <t>ICBU00000912993</t>
  </si>
  <si>
    <t>1ZG2C1210321321000</t>
  </si>
  <si>
    <t>DS2617888A</t>
  </si>
  <si>
    <t>ICBU00000910048</t>
  </si>
  <si>
    <t>1ZK351X06837771830</t>
  </si>
  <si>
    <t>CINDY25119-33-33647</t>
  </si>
  <si>
    <t>ICBU00000912975</t>
  </si>
  <si>
    <t>1ZK5812C0320505313</t>
  </si>
  <si>
    <t>CINDY25119-33-02135</t>
  </si>
  <si>
    <t>ICBU00000912906</t>
  </si>
  <si>
    <t>1ZG2C1210338346257</t>
  </si>
  <si>
    <t>CINDY25119-33-07730</t>
  </si>
  <si>
    <t>ICBU00000912894</t>
  </si>
  <si>
    <t>1ZG2C1210331441282</t>
  </si>
  <si>
    <t>CINDY25119-33-80004</t>
  </si>
  <si>
    <t>ICBU00000912841</t>
  </si>
  <si>
    <t>1ZG2C1210320250375</t>
  </si>
  <si>
    <t>CINDY25119-33-91786</t>
  </si>
  <si>
    <t>ICBU00000912971</t>
  </si>
  <si>
    <t>1ZK5812C0337135530</t>
  </si>
  <si>
    <t>CINDY25119-33-98005</t>
  </si>
  <si>
    <t>ICBU00000912967</t>
  </si>
  <si>
    <t>1ZG2C1210322681101</t>
  </si>
  <si>
    <t>CINDY25119-33-15146</t>
  </si>
  <si>
    <t>ICBU00000912964</t>
  </si>
  <si>
    <t>1ZG2C1210331350111</t>
  </si>
  <si>
    <t>CINDY25119-33-30318</t>
  </si>
  <si>
    <t>ICBU00000912855</t>
  </si>
  <si>
    <t>1ZG2C1210325025369</t>
  </si>
  <si>
    <t>CINDY25119-33-60614</t>
  </si>
  <si>
    <t>ICBU00000912821</t>
  </si>
  <si>
    <t>1ZG2C1210333465422</t>
  </si>
  <si>
    <t>CINDY25119-33-08002</t>
  </si>
  <si>
    <t>ICBU00000912960</t>
  </si>
  <si>
    <t>1ZG2C1210321425121</t>
  </si>
  <si>
    <t>CINDY25119-33-10701</t>
  </si>
  <si>
    <t>ICBU00000912951</t>
  </si>
  <si>
    <t>1ZG2C1210320193142</t>
  </si>
  <si>
    <t>CINDY25119-33-48116</t>
  </si>
  <si>
    <t>ICBU00000912888</t>
  </si>
  <si>
    <t>1ZK5812C0339707070</t>
  </si>
  <si>
    <t>CINDY25119-33-43212</t>
  </si>
  <si>
    <t>ICBU00000912956</t>
  </si>
  <si>
    <t>1ZG2C1210336506131</t>
  </si>
  <si>
    <t>CINDY25119-33-94510</t>
  </si>
  <si>
    <t>ICBU00000912948</t>
  </si>
  <si>
    <t>1ZG2C1210336086158</t>
  </si>
  <si>
    <t>NYW0261191646</t>
  </si>
  <si>
    <t>ICBU00000912820</t>
  </si>
  <si>
    <t>BKP24000759232</t>
  </si>
  <si>
    <t>10003778997</t>
  </si>
  <si>
    <t>ICBU00000912907</t>
  </si>
  <si>
    <t>1Z33W2606797995977</t>
  </si>
  <si>
    <t>QX260119-KR</t>
  </si>
  <si>
    <t>ICBU00000911962</t>
  </si>
  <si>
    <t>1Z0E793D0422335280</t>
  </si>
  <si>
    <t>BR260119-FR</t>
  </si>
  <si>
    <t>ICBU00000911925</t>
  </si>
  <si>
    <t>1Z0E793D6716057831</t>
  </si>
  <si>
    <t>QX260119-33334</t>
  </si>
  <si>
    <t>ICBU00000912621</t>
  </si>
  <si>
    <t>1Z33W2600499405816</t>
  </si>
  <si>
    <t>AMN0119-1</t>
  </si>
  <si>
    <t>ICBU00000912864</t>
  </si>
  <si>
    <t>397920778541</t>
  </si>
  <si>
    <t>DDH-4763578</t>
  </si>
  <si>
    <t>ICBU00000912557</t>
  </si>
  <si>
    <t>1Z33W2606795953551</t>
  </si>
  <si>
    <t>SXL-8114</t>
  </si>
  <si>
    <t>ICBU00000912094</t>
  </si>
  <si>
    <t>1Z0E620D0437449520</t>
  </si>
  <si>
    <t>SXL-0277</t>
  </si>
  <si>
    <t>ICBU00000912089</t>
  </si>
  <si>
    <t>10272171770</t>
  </si>
  <si>
    <t>CINDY25119-03401-19-2</t>
  </si>
  <si>
    <t>ICBU00000912799</t>
  </si>
  <si>
    <t>1Z33W2600494458359</t>
  </si>
  <si>
    <t>CINDY25119-03401-19-3</t>
  </si>
  <si>
    <t>ICBU00000912800</t>
  </si>
  <si>
    <t>1Z33W2600495437441</t>
  </si>
  <si>
    <t>CINDY25119-03401-19-1</t>
  </si>
  <si>
    <t>ICBU00000912798</t>
  </si>
  <si>
    <t>1Z33W2600495182912</t>
  </si>
  <si>
    <t>ADS-MDD1209-2</t>
  </si>
  <si>
    <t>ICBU00000912865</t>
  </si>
  <si>
    <t>SF5101605434600</t>
  </si>
  <si>
    <t>ADS-MDD1224-1</t>
  </si>
  <si>
    <t>ICBU00000912884</t>
  </si>
  <si>
    <t>SF5129536184544</t>
  </si>
  <si>
    <t>ADS-MDD1207-1</t>
  </si>
  <si>
    <t>ICBU00000912846</t>
  </si>
  <si>
    <t>SF5129140585551</t>
  </si>
  <si>
    <t>ADS-MDD1201-1</t>
  </si>
  <si>
    <t>ICBU00000912817</t>
  </si>
  <si>
    <t>888040144749</t>
  </si>
  <si>
    <t>ADS-MDD1211-2</t>
  </si>
  <si>
    <t>ICBU00000912881</t>
  </si>
  <si>
    <t>SF5101095765754</t>
  </si>
  <si>
    <t>ADS-MDD1208-2</t>
  </si>
  <si>
    <t>ICBU00000912853</t>
  </si>
  <si>
    <t>SF5101041168369</t>
  </si>
  <si>
    <t>TLLSA0119-1</t>
  </si>
  <si>
    <t>ICBU00000912786</t>
  </si>
  <si>
    <t>1Z33W2600495841987</t>
  </si>
  <si>
    <t>288344670001028925</t>
  </si>
  <si>
    <t>ICBU00000912706</t>
  </si>
  <si>
    <t>SKP24000759266</t>
  </si>
  <si>
    <t>RSQLSATQXD003</t>
  </si>
  <si>
    <t>ICBU00000813216</t>
  </si>
  <si>
    <t>YHBZ-8521</t>
  </si>
  <si>
    <t>ICBU00000911984</t>
  </si>
  <si>
    <t>1ZEC67010436108271</t>
  </si>
  <si>
    <t>TGW0119-KW</t>
  </si>
  <si>
    <t>ICBU00000912013</t>
  </si>
  <si>
    <t>397917807394</t>
  </si>
  <si>
    <t>FBBC007H46127Y-1</t>
  </si>
  <si>
    <t>ICBU00000892101</t>
  </si>
  <si>
    <t>1Z4W260E0431661064</t>
  </si>
  <si>
    <t>CINDY26119-320402-6</t>
  </si>
  <si>
    <t>ICBU00000912693</t>
  </si>
  <si>
    <t>1ZE37G439139679488</t>
  </si>
  <si>
    <t>DJ2026011901</t>
  </si>
  <si>
    <t>ICBU00000911471</t>
  </si>
  <si>
    <t>DJ2026011902</t>
  </si>
  <si>
    <t>ICBU00000911476</t>
  </si>
  <si>
    <t>1Z33W2600498764154</t>
  </si>
  <si>
    <t>MB260119-AU</t>
  </si>
  <si>
    <t>ICBU00000911868</t>
  </si>
  <si>
    <t>1Z0E620D0439343541</t>
  </si>
  <si>
    <t>RSQLSA0119-3</t>
  </si>
  <si>
    <t>ICBU00000912711</t>
  </si>
  <si>
    <t>1Z4W260E0424456282</t>
  </si>
  <si>
    <t>TX260119-YSLY04</t>
  </si>
  <si>
    <t>ICBU00000911968</t>
  </si>
  <si>
    <t>397916872565</t>
  </si>
  <si>
    <t>TX260119-YSLY03</t>
  </si>
  <si>
    <t>ICBU00000911967</t>
  </si>
  <si>
    <t>397916880379</t>
  </si>
  <si>
    <t>ZZ111</t>
  </si>
  <si>
    <t>ICBU00000912673</t>
  </si>
  <si>
    <t>15505534201079</t>
  </si>
  <si>
    <t>英国空派-带电-经济-含税-KY</t>
  </si>
  <si>
    <t>STELLA011911</t>
  </si>
  <si>
    <t>ICBU00000912715</t>
  </si>
  <si>
    <t>968M3</t>
  </si>
  <si>
    <t>ICBU00000912506</t>
  </si>
  <si>
    <t>888041279205</t>
  </si>
  <si>
    <t>ZBB0119-1</t>
  </si>
  <si>
    <t>ICBU00000912548</t>
  </si>
  <si>
    <t>888045898279</t>
  </si>
  <si>
    <t>PC260119-US</t>
  </si>
  <si>
    <t>ICBU00000912107</t>
  </si>
  <si>
    <t>888076429748</t>
  </si>
  <si>
    <t>PC260119-MX</t>
  </si>
  <si>
    <t>ICBU00000912245</t>
  </si>
  <si>
    <t>1Z0E465J0407600525</t>
  </si>
  <si>
    <t>1D-YXL-1592</t>
  </si>
  <si>
    <t>ICBU00000912664</t>
  </si>
  <si>
    <t>888041003249</t>
  </si>
  <si>
    <t>FHMY2026011904</t>
  </si>
  <si>
    <t>ICBU00000912372</t>
  </si>
  <si>
    <t>WJ0828780</t>
  </si>
  <si>
    <t>FBA196F3X8QC</t>
  </si>
  <si>
    <t>ICBU00000912591</t>
  </si>
  <si>
    <t>1ZHF34022022031856</t>
  </si>
  <si>
    <t>FBA196F5T67Y</t>
  </si>
  <si>
    <t>ICBU00000912599</t>
  </si>
  <si>
    <t>许锐</t>
  </si>
  <si>
    <t>HRHT01191606</t>
  </si>
  <si>
    <t>ICBU00000912482</t>
  </si>
  <si>
    <t>1ZHF05662037611298</t>
  </si>
  <si>
    <t>WC231</t>
  </si>
  <si>
    <t>ICBU00000912614</t>
  </si>
  <si>
    <t>1ZB875D90438440520</t>
  </si>
  <si>
    <t>3FGTG5</t>
  </si>
  <si>
    <t>ICBU00000912101</t>
  </si>
  <si>
    <t>1Z0R6D896826713904</t>
  </si>
  <si>
    <t>JSKJOK-260119-2-1</t>
  </si>
  <si>
    <t>ICBU00000912531</t>
  </si>
  <si>
    <t>1ZK5812C0337848234</t>
  </si>
  <si>
    <t>KELLY75034</t>
  </si>
  <si>
    <t>ICBU00000911450</t>
  </si>
  <si>
    <t>397920753250</t>
  </si>
  <si>
    <t>98M469</t>
  </si>
  <si>
    <t>ICBU00000911818</t>
  </si>
  <si>
    <t>1ZK004780417349559</t>
  </si>
  <si>
    <t>QY26-0119V01</t>
  </si>
  <si>
    <t>ICBU00000912434</t>
  </si>
  <si>
    <t>1ZB8C0932015478610</t>
  </si>
  <si>
    <t>WIJ-7855</t>
  </si>
  <si>
    <t>ICBU00000912571</t>
  </si>
  <si>
    <t>1ZJ443G10413821549</t>
  </si>
  <si>
    <t>QY26-0119V02</t>
  </si>
  <si>
    <t>ICBU00000912411</t>
  </si>
  <si>
    <t>TPL000132954</t>
  </si>
  <si>
    <t>UWH-4578</t>
  </si>
  <si>
    <t>ICBU00000912604</t>
  </si>
  <si>
    <t>SZP24000759244</t>
  </si>
  <si>
    <t>YH110</t>
  </si>
  <si>
    <t>ICBU00000912575</t>
  </si>
  <si>
    <t>DP2601100058560649303</t>
  </si>
  <si>
    <t>ICBU00000912519</t>
  </si>
  <si>
    <t>3861244516</t>
  </si>
  <si>
    <t>DP2601100058560649302</t>
  </si>
  <si>
    <t>ICBU00000912523</t>
  </si>
  <si>
    <t>1388333365</t>
  </si>
  <si>
    <t>LXM20260116002</t>
  </si>
  <si>
    <t>ICBU00000912463</t>
  </si>
  <si>
    <t>1129797045</t>
  </si>
  <si>
    <t>PK7001199</t>
  </si>
  <si>
    <t>ICBU00000907328</t>
  </si>
  <si>
    <t>772241993</t>
  </si>
  <si>
    <t>P661100033</t>
  </si>
  <si>
    <t>ICBU00000911659</t>
  </si>
  <si>
    <t>1ZHF38642028907768</t>
  </si>
  <si>
    <t>LGS-0499865</t>
  </si>
  <si>
    <t>ICBU00000912331</t>
  </si>
  <si>
    <t>888046139108</t>
  </si>
  <si>
    <t>8YGG53</t>
  </si>
  <si>
    <t>ICBU00000911453</t>
  </si>
  <si>
    <t>HXY25-172</t>
  </si>
  <si>
    <t>ICBU00000912377</t>
  </si>
  <si>
    <t>397916658989</t>
  </si>
  <si>
    <t>HXY25-170</t>
  </si>
  <si>
    <t>ICBU00000912389</t>
  </si>
  <si>
    <t>397917093384</t>
  </si>
  <si>
    <t>YQ-26-01-19</t>
  </si>
  <si>
    <t>ICBU00000912072</t>
  </si>
  <si>
    <t>520299508561</t>
  </si>
  <si>
    <t>33LL999WA</t>
  </si>
  <si>
    <t>ICBU00000912401</t>
  </si>
  <si>
    <t>1ZK5812C0326749906</t>
  </si>
  <si>
    <t>RX18906</t>
  </si>
  <si>
    <t>ICBU00000911344</t>
  </si>
  <si>
    <t>1Z0E465J0407523574</t>
  </si>
  <si>
    <t>RX18947</t>
  </si>
  <si>
    <t>ICBU00000911340</t>
  </si>
  <si>
    <t>1Z0E465J0418426837</t>
  </si>
  <si>
    <t>RX18939</t>
  </si>
  <si>
    <t>ICBU00000911341</t>
  </si>
  <si>
    <t>1Z0E465J0430370838</t>
  </si>
  <si>
    <t>RX18921-1-2-3</t>
  </si>
  <si>
    <t>ICBU00000911349</t>
  </si>
  <si>
    <t>1Z33W2600498345937</t>
  </si>
  <si>
    <t>RX18979</t>
  </si>
  <si>
    <t>ICBU00000911337</t>
  </si>
  <si>
    <t>1Z0E465J0418515777</t>
  </si>
  <si>
    <t>PH260119</t>
  </si>
  <si>
    <t>ICBU00000911350</t>
  </si>
  <si>
    <t>1Z0E793D0417978239</t>
  </si>
  <si>
    <t>RX18983</t>
  </si>
  <si>
    <t>ICBU00000911336</t>
  </si>
  <si>
    <t>500745550900</t>
  </si>
  <si>
    <t>RX18962</t>
  </si>
  <si>
    <t>ICBU00000911339</t>
  </si>
  <si>
    <t>1Z0E465J0421495908</t>
  </si>
  <si>
    <t>10003779009</t>
  </si>
  <si>
    <t>ICBU00000912338</t>
  </si>
  <si>
    <t>1Z0E793D0419259155</t>
  </si>
  <si>
    <t>JY2611901</t>
  </si>
  <si>
    <t>ICBU00000911908</t>
  </si>
  <si>
    <t>1Z0E554G6731709897</t>
  </si>
  <si>
    <t>RX18972</t>
  </si>
  <si>
    <t>ICBU00000911338</t>
  </si>
  <si>
    <t>1Z0E465J0424270930</t>
  </si>
  <si>
    <t>RX18932</t>
  </si>
  <si>
    <t>ICBU00000911342</t>
  </si>
  <si>
    <t>1Z4W260E0435129276</t>
  </si>
  <si>
    <t>YM-3661</t>
  </si>
  <si>
    <t>ICBU00000912334</t>
  </si>
  <si>
    <t>1Z74WF390432743398</t>
  </si>
  <si>
    <t>RT5993</t>
  </si>
  <si>
    <t>ICBU00000912322</t>
  </si>
  <si>
    <t>1ZHF38642029158790</t>
  </si>
  <si>
    <t>20260119MY-5</t>
  </si>
  <si>
    <t>ICBU00000911704</t>
  </si>
  <si>
    <t>1Z97X0196823200332</t>
  </si>
  <si>
    <t>WY119US-1</t>
  </si>
  <si>
    <t>ICBU00000912119</t>
  </si>
  <si>
    <t>1Z0E465J0427935869</t>
  </si>
  <si>
    <t>FBA15G5L9JQ3</t>
  </si>
  <si>
    <t>ICBU00000911815</t>
  </si>
  <si>
    <t>RCD24000759195</t>
  </si>
  <si>
    <t>YJR218-2</t>
  </si>
  <si>
    <t>ICBU00000912005</t>
  </si>
  <si>
    <t>RSC1901</t>
  </si>
  <si>
    <t>ICBU00000911829</t>
  </si>
  <si>
    <t>1ZK5812C0338570568</t>
  </si>
  <si>
    <t>RSC1902</t>
  </si>
  <si>
    <t>ICBU00000911833</t>
  </si>
  <si>
    <t>397916675466</t>
  </si>
  <si>
    <t>54654QQXX</t>
  </si>
  <si>
    <t>ICBU00000912269</t>
  </si>
  <si>
    <t>888077778063</t>
  </si>
  <si>
    <t>FBA196DDYGD6</t>
  </si>
  <si>
    <t>ICBU00000912241</t>
  </si>
  <si>
    <t>1Z4W260E0432233775</t>
  </si>
  <si>
    <t>TX260119-LY05</t>
  </si>
  <si>
    <t>ICBU00000912046</t>
  </si>
  <si>
    <t>1ZB798A82022216575</t>
  </si>
  <si>
    <t>RSQLSA0119-1</t>
  </si>
  <si>
    <t>ICBU00000912043</t>
  </si>
  <si>
    <t>1Z0E465J6720216549</t>
  </si>
  <si>
    <t>MILA042627</t>
  </si>
  <si>
    <t>ICBU00000912160</t>
  </si>
  <si>
    <t>1Z6982X16821110526</t>
  </si>
  <si>
    <t>GLZM-0032</t>
  </si>
  <si>
    <t>ICBU00000912145</t>
  </si>
  <si>
    <t>1Z0R6D896826916927</t>
  </si>
  <si>
    <t>KLDZ0119-1</t>
  </si>
  <si>
    <t>ICBU00000912078</t>
  </si>
  <si>
    <t>1Z0E793D0419261839</t>
  </si>
  <si>
    <t>260119YK-CAJP</t>
  </si>
  <si>
    <t>ICBU00000911702</t>
  </si>
  <si>
    <t>1Z0E793D0439091664</t>
  </si>
  <si>
    <t>WXY20260119-33325Q</t>
  </si>
  <si>
    <t>ICBU00000911594</t>
  </si>
  <si>
    <t>888034450552</t>
  </si>
  <si>
    <t>ACLSA0119-1</t>
  </si>
  <si>
    <t>ICBU00000911965</t>
  </si>
  <si>
    <t>397920810993</t>
  </si>
  <si>
    <t>HFF1425401</t>
  </si>
  <si>
    <t>ICBU00000911470</t>
  </si>
  <si>
    <t>1ZHF05572033997503</t>
  </si>
  <si>
    <t>SHZH20260119-1</t>
  </si>
  <si>
    <t>ICBU00000912051</t>
  </si>
  <si>
    <t>1Z0E793D6739866996</t>
  </si>
  <si>
    <t>FBA15LBK4Y5F</t>
  </si>
  <si>
    <t>ICBU00000911966</t>
  </si>
  <si>
    <t>00340434796121631963</t>
  </si>
  <si>
    <t>FBA15LBJZDGV</t>
  </si>
  <si>
    <t>ICBU00000911958</t>
  </si>
  <si>
    <t>15505534200622</t>
  </si>
  <si>
    <t>25GALRT</t>
  </si>
  <si>
    <t>ICBU00000893455</t>
  </si>
  <si>
    <t>1Z0R6D896815969936</t>
  </si>
  <si>
    <t>98FM29</t>
  </si>
  <si>
    <t>ICBU00000911736</t>
  </si>
  <si>
    <t>1Z6982X16810321784</t>
  </si>
  <si>
    <t>JSKY-260119-5</t>
  </si>
  <si>
    <t>ICBU00000911776</t>
  </si>
  <si>
    <t>1ZW3716B6837957540</t>
  </si>
  <si>
    <t>IWJ35494</t>
  </si>
  <si>
    <t>ICBU00000911932</t>
  </si>
  <si>
    <t>CR430663154D</t>
  </si>
  <si>
    <t>ALI26ALO0013</t>
  </si>
  <si>
    <t>ICBU00000911662</t>
  </si>
  <si>
    <t>1ZA06B016832270278</t>
  </si>
  <si>
    <t>CLL144021</t>
  </si>
  <si>
    <t>ICBU00000911460</t>
  </si>
  <si>
    <t>1ZHF34022003908785</t>
  </si>
  <si>
    <t>10003778961</t>
  </si>
  <si>
    <t>ICBU00000911942</t>
  </si>
  <si>
    <t>CR430616790DE</t>
  </si>
  <si>
    <t>FBA1969Q2CYQ</t>
  </si>
  <si>
    <t>ICBU00000911456</t>
  </si>
  <si>
    <t>1ZC223060413010621</t>
  </si>
  <si>
    <t>GG5222ES</t>
  </si>
  <si>
    <t>ICBU00000911527</t>
  </si>
  <si>
    <t>1ZF4K3596830393087</t>
  </si>
  <si>
    <t>TZL-ISA114</t>
  </si>
  <si>
    <t>ICBU00000911825</t>
  </si>
  <si>
    <t>ZT</t>
  </si>
  <si>
    <t>FBA196C9WFYJ</t>
  </si>
  <si>
    <t>ICBU00000910104</t>
  </si>
  <si>
    <t>1ZG2C1210332593545</t>
  </si>
  <si>
    <t>10003778973</t>
  </si>
  <si>
    <t>ICBU00000911585</t>
  </si>
  <si>
    <t>1Z0E793D0438147098</t>
  </si>
  <si>
    <t>10003778937</t>
  </si>
  <si>
    <t>ICBU00000911485</t>
  </si>
  <si>
    <t>397916930550</t>
  </si>
  <si>
    <t>YG2512128</t>
  </si>
  <si>
    <t>ICBU00000908927</t>
  </si>
  <si>
    <t>1ZA06B016800057078</t>
  </si>
  <si>
    <t>BRIAN-0119</t>
  </si>
  <si>
    <t>ICBU00000911518</t>
  </si>
  <si>
    <t>15505534514351</t>
  </si>
  <si>
    <t>CC011903CA</t>
  </si>
  <si>
    <t>ICBU00000911679</t>
  </si>
  <si>
    <t>1ZHF34022027440360</t>
  </si>
  <si>
    <t>RSQ19111</t>
  </si>
  <si>
    <t>ICBU00000911673</t>
  </si>
  <si>
    <t>1ZG2C1210333911074</t>
  </si>
  <si>
    <t>33300888LL</t>
  </si>
  <si>
    <t>ICBU00000911644</t>
  </si>
  <si>
    <t>1Z33W2600499653861</t>
  </si>
  <si>
    <t>2266EW991</t>
  </si>
  <si>
    <t>ICBU00000911641</t>
  </si>
  <si>
    <t>397916683887</t>
  </si>
  <si>
    <t>66K99227W</t>
  </si>
  <si>
    <t>ICBU00000911637</t>
  </si>
  <si>
    <t>1ZJ4492C6714861938</t>
  </si>
  <si>
    <t>B5A971-GB</t>
  </si>
  <si>
    <t>ICBU00000906081</t>
  </si>
  <si>
    <t>15505534500119</t>
  </si>
  <si>
    <t>JSKY-260119-1</t>
  </si>
  <si>
    <t>ICBU00000911612</t>
  </si>
  <si>
    <t>BKP4534274496</t>
  </si>
  <si>
    <t>MINA260100213</t>
  </si>
  <si>
    <t>ICBU00000906790</t>
  </si>
  <si>
    <t>7603778066</t>
  </si>
  <si>
    <t>SHXY119OM-2</t>
  </si>
  <si>
    <t>ICBU00000911540</t>
  </si>
  <si>
    <t>888113696083</t>
  </si>
  <si>
    <t>9FE33366XC</t>
  </si>
  <si>
    <t>ICBU00000911508</t>
  </si>
  <si>
    <t>500745550911</t>
  </si>
  <si>
    <t>2G2Y33</t>
  </si>
  <si>
    <t>ICBU00000908626</t>
  </si>
  <si>
    <t>1Z0E4C080438550946</t>
  </si>
  <si>
    <t>YFCA05</t>
  </si>
  <si>
    <t>ICBU00000911317</t>
  </si>
  <si>
    <t>1ZE37G439105501562</t>
  </si>
  <si>
    <t>GRT-6330</t>
  </si>
  <si>
    <t>ICBU00000911584</t>
  </si>
  <si>
    <t>2959602542</t>
  </si>
  <si>
    <t>JSKY-260119-4</t>
  </si>
  <si>
    <t>ICBU00000911578</t>
  </si>
  <si>
    <t>BKP4534274505</t>
  </si>
  <si>
    <t>H10-20260119</t>
  </si>
  <si>
    <t>ICBU00000911551</t>
  </si>
  <si>
    <t>15505534160971</t>
  </si>
  <si>
    <t>WANGKH01</t>
  </si>
  <si>
    <t>ICBU00000911549</t>
  </si>
  <si>
    <t>1441769114</t>
  </si>
  <si>
    <t>YZJH0119</t>
  </si>
  <si>
    <t>ICBU00000911462</t>
  </si>
  <si>
    <t>397916943686</t>
  </si>
  <si>
    <t>PN-0119-TH</t>
  </si>
  <si>
    <t>ICBU00000911482</t>
  </si>
  <si>
    <t>888043626753</t>
  </si>
  <si>
    <t>16341232501045972-13</t>
  </si>
  <si>
    <t>ICBU00000911480</t>
  </si>
  <si>
    <t>1ZW3716B6821843568</t>
  </si>
  <si>
    <t>54654QQ545</t>
  </si>
  <si>
    <t>ICBU00000911507</t>
  </si>
  <si>
    <t>XN-130</t>
  </si>
  <si>
    <t>ICBU00000911530</t>
  </si>
  <si>
    <t>1ZG3333D0421019387</t>
  </si>
  <si>
    <t>YN119TX2</t>
  </si>
  <si>
    <t>ICBU00000911459</t>
  </si>
  <si>
    <t>SKP4534274512</t>
  </si>
  <si>
    <t>向进</t>
  </si>
  <si>
    <t>HJKJ20260119-1</t>
  </si>
  <si>
    <t>ICBU00000911454</t>
  </si>
  <si>
    <t>1Z33W2606791264777</t>
  </si>
  <si>
    <t>XSD20260119-1</t>
  </si>
  <si>
    <t>ICBU00000911525</t>
  </si>
  <si>
    <t>SF5101003285036</t>
  </si>
  <si>
    <t>DCWJ20260119-1</t>
  </si>
  <si>
    <t>ICBU00000911494</t>
  </si>
  <si>
    <t>1ZA06B016803326405</t>
  </si>
  <si>
    <t>JB20260119-1</t>
  </si>
  <si>
    <t>ICBU00000911426</t>
  </si>
  <si>
    <t>SKP4534274513</t>
  </si>
  <si>
    <t>20260119A</t>
  </si>
  <si>
    <t>ICBU00000911528</t>
  </si>
  <si>
    <t>AMQ6864911</t>
  </si>
  <si>
    <t>ZJJ0117-1</t>
  </si>
  <si>
    <t>ICBU00000909523</t>
  </si>
  <si>
    <t>397921195511</t>
  </si>
  <si>
    <t>10003778889</t>
  </si>
  <si>
    <t>ICBU00000911437</t>
  </si>
  <si>
    <t>520297381052</t>
  </si>
  <si>
    <t>FBA15G5NLLW5</t>
  </si>
  <si>
    <t>ICBU00000911435</t>
  </si>
  <si>
    <t>RCD24000759157</t>
  </si>
  <si>
    <t>PNSK-0119-AU</t>
  </si>
  <si>
    <t>ICBU00000911457</t>
  </si>
  <si>
    <t>AMQ6863836</t>
  </si>
  <si>
    <t>J3I279-US</t>
  </si>
  <si>
    <t>ICBU00000907850</t>
  </si>
  <si>
    <t>1Z0E793D0436529401</t>
  </si>
  <si>
    <t>XMXJ20260117</t>
  </si>
  <si>
    <t>ICBU00000910471</t>
  </si>
  <si>
    <t>1Z6981A16820764078</t>
  </si>
  <si>
    <t>XN-B31</t>
  </si>
  <si>
    <t>ICBU00000911359</t>
  </si>
  <si>
    <t>397916696707</t>
  </si>
  <si>
    <t>LEE91902</t>
  </si>
  <si>
    <t>ICBU00000911415</t>
  </si>
  <si>
    <t>DH0119-DH</t>
  </si>
  <si>
    <t>ICBU00000911353</t>
  </si>
  <si>
    <t>1Z0E793D6714425277</t>
  </si>
  <si>
    <t>TW-26-01-17</t>
  </si>
  <si>
    <t>ICBU00000910091</t>
  </si>
  <si>
    <t>1Z0E465J0426216147</t>
  </si>
  <si>
    <t>WXY20260118-94089</t>
  </si>
  <si>
    <t>ICBU00000911320</t>
  </si>
  <si>
    <t>YY225633U66</t>
  </si>
  <si>
    <t>ICBU00000910633</t>
  </si>
  <si>
    <t>1Z0E465J0413547288</t>
  </si>
  <si>
    <t>RZZA26011801</t>
  </si>
  <si>
    <t>ICBU00000911228</t>
  </si>
  <si>
    <t>1ZG3333D0414218005</t>
  </si>
  <si>
    <t>FBA196B6H1X5</t>
  </si>
  <si>
    <t>ICBU00000911247</t>
  </si>
  <si>
    <t>1Z0E465J0418576621</t>
  </si>
  <si>
    <t>JBM114-6</t>
  </si>
  <si>
    <t>ICBU00000905219</t>
  </si>
  <si>
    <t>1Z0R6D896832662761</t>
  </si>
  <si>
    <t>XE-26-01-16</t>
  </si>
  <si>
    <t>ICBU00000907508</t>
  </si>
  <si>
    <t>397917785102</t>
  </si>
  <si>
    <t>ANNIEAN26117-KONG</t>
  </si>
  <si>
    <t>ICBU00000909997</t>
  </si>
  <si>
    <t>1Z33W2600495636440</t>
  </si>
  <si>
    <t>XHX-0118-02</t>
  </si>
  <si>
    <t>ICBU00000911209</t>
  </si>
  <si>
    <t>1Z33W2606690605536</t>
  </si>
  <si>
    <t>XHX-0118-04</t>
  </si>
  <si>
    <t>ICBU00000911213</t>
  </si>
  <si>
    <t>1Z33W2606693401125</t>
  </si>
  <si>
    <t>XHX-0118-01</t>
  </si>
  <si>
    <t>ICBU00000911208</t>
  </si>
  <si>
    <t>1Z33W2606696592227</t>
  </si>
  <si>
    <t>XHX-0118-03</t>
  </si>
  <si>
    <t>ICBU00000911210</t>
  </si>
  <si>
    <t>1Z33W2606694603745</t>
  </si>
  <si>
    <t>YG-8365</t>
  </si>
  <si>
    <t>ICBU00000907704</t>
  </si>
  <si>
    <t>881056341</t>
  </si>
  <si>
    <t>MKE0117-NL</t>
  </si>
  <si>
    <t>ICBU00000909778</t>
  </si>
  <si>
    <t>1ZW3716B6838945659</t>
  </si>
  <si>
    <t>Y2Z643-GB</t>
  </si>
  <si>
    <t>ICBU00000906116</t>
  </si>
  <si>
    <t>15505534594239</t>
  </si>
  <si>
    <t>FBA1969XCM44</t>
  </si>
  <si>
    <t>ICBU00000910009</t>
  </si>
  <si>
    <t>FBA15G5J8KVC</t>
  </si>
  <si>
    <t>ICBU00000904588</t>
  </si>
  <si>
    <t>RCD24000759167</t>
  </si>
  <si>
    <t>LL19111701</t>
  </si>
  <si>
    <t>ICBU00000910212</t>
  </si>
  <si>
    <t>1Z0R6D896834969703</t>
  </si>
  <si>
    <t>XC25653</t>
  </si>
  <si>
    <t>ICBU00000910636</t>
  </si>
  <si>
    <t>2390368654</t>
  </si>
  <si>
    <t>ALLA09877</t>
  </si>
  <si>
    <t>ICBU00000910866</t>
  </si>
  <si>
    <t>397874729437</t>
  </si>
  <si>
    <t>MYFS-AD239</t>
  </si>
  <si>
    <t>ICBU00000910781</t>
  </si>
  <si>
    <t>15505502984928</t>
  </si>
  <si>
    <t>F1E794-GB</t>
  </si>
  <si>
    <t>ICBU00000906974</t>
  </si>
  <si>
    <t>15502802999311</t>
  </si>
  <si>
    <t>GG26117-TEB9</t>
  </si>
  <si>
    <t>ICBU00000910744</t>
  </si>
  <si>
    <t>888006214478</t>
  </si>
  <si>
    <t>88YG5T3</t>
  </si>
  <si>
    <t>ICBU00000910717</t>
  </si>
  <si>
    <t>520297336973</t>
  </si>
  <si>
    <t>BR26TR-B</t>
  </si>
  <si>
    <t>ICBU00000910642</t>
  </si>
  <si>
    <t>500745536266</t>
  </si>
  <si>
    <t>BR26TR-A</t>
  </si>
  <si>
    <t>ICBU00000910655</t>
  </si>
  <si>
    <t>500745536270</t>
  </si>
  <si>
    <t>JLL260117B</t>
  </si>
  <si>
    <t>ICBU00000910167</t>
  </si>
  <si>
    <t>888005861988</t>
  </si>
  <si>
    <t>JLL260116B</t>
  </si>
  <si>
    <t>ICBU00000909515</t>
  </si>
  <si>
    <t>888005875355</t>
  </si>
  <si>
    <t>JLL260116A</t>
  </si>
  <si>
    <t>ICBU00000909489</t>
  </si>
  <si>
    <t>MKP4534274488</t>
  </si>
  <si>
    <t>51SN5B</t>
  </si>
  <si>
    <t>ICBU00000909942</t>
  </si>
  <si>
    <t>1ZK5812C0338341109</t>
  </si>
  <si>
    <t>JLL260117A</t>
  </si>
  <si>
    <t>ICBU00000910109</t>
  </si>
  <si>
    <t>WB1173421</t>
  </si>
  <si>
    <t>ICBU00000910225</t>
  </si>
  <si>
    <t>15505534490495</t>
  </si>
  <si>
    <t>260117TS-2</t>
  </si>
  <si>
    <t>ICBU00000910587</t>
  </si>
  <si>
    <t>TPL000132985</t>
  </si>
  <si>
    <t>287985163001023539</t>
  </si>
  <si>
    <t>ICBU00000910090</t>
  </si>
  <si>
    <t>1ZH0736G0415436627</t>
  </si>
  <si>
    <t>288807646501029649</t>
  </si>
  <si>
    <t>ICBU00000910604</t>
  </si>
  <si>
    <t>1ZHV24710410026418</t>
  </si>
  <si>
    <t>HY260105003</t>
  </si>
  <si>
    <t>ICBU00000910131</t>
  </si>
  <si>
    <t>888013808610</t>
  </si>
  <si>
    <t>KD0117-2</t>
  </si>
  <si>
    <t>ICBU00000910414</t>
  </si>
  <si>
    <t>397875597590</t>
  </si>
  <si>
    <t>7O185-PL</t>
  </si>
  <si>
    <t>ICBU00000910271</t>
  </si>
  <si>
    <t>1Z6982X16816863894</t>
  </si>
  <si>
    <t>ETF260112US-02</t>
  </si>
  <si>
    <t>ICBU00000910079</t>
  </si>
  <si>
    <t>397873834741</t>
  </si>
  <si>
    <t>WT260117-GR</t>
  </si>
  <si>
    <t>ICBU00000910632</t>
  </si>
  <si>
    <t>1Z6982X16818236657</t>
  </si>
  <si>
    <t>LZY2K23</t>
  </si>
  <si>
    <t>ICBU00000910631</t>
  </si>
  <si>
    <t>1ZJ443G10409494116</t>
  </si>
  <si>
    <t>YNN432DSP-011701</t>
  </si>
  <si>
    <t>ICBU00000910521</t>
  </si>
  <si>
    <t>1ZJ443W10411671923</t>
  </si>
  <si>
    <t>YNN432DSP-011702</t>
  </si>
  <si>
    <t>ICBU00000910523</t>
  </si>
  <si>
    <t>1ZJ443W10410611105</t>
  </si>
  <si>
    <t>ZG6G83</t>
  </si>
  <si>
    <t>ICBU00000910653</t>
  </si>
  <si>
    <t>1Z4W260E0428329617</t>
  </si>
  <si>
    <t>LY117CH-2</t>
  </si>
  <si>
    <t>ICBU00000909712</t>
  </si>
  <si>
    <t>1Z4W260E0402236275</t>
  </si>
  <si>
    <t>SD2601080816419641700</t>
  </si>
  <si>
    <t>ICBU00000907685</t>
  </si>
  <si>
    <t>1ZG3333D0429959062</t>
  </si>
  <si>
    <t>5229636Y2</t>
  </si>
  <si>
    <t>ICBU00000910623</t>
  </si>
  <si>
    <t>1Z0E793D0407366025</t>
  </si>
  <si>
    <t>XT-20260116-JULIE</t>
  </si>
  <si>
    <t>ICBU00000908771</t>
  </si>
  <si>
    <t>1Z4W260E0438888156</t>
  </si>
  <si>
    <t>YH20260117-2-1</t>
  </si>
  <si>
    <t>ICBU00000909694</t>
  </si>
  <si>
    <t>10272139091</t>
  </si>
  <si>
    <t>YH20260117-2-2</t>
  </si>
  <si>
    <t>ICBU00000909700</t>
  </si>
  <si>
    <t>10272138030</t>
  </si>
  <si>
    <t>LSJ-20260116-LUVI</t>
  </si>
  <si>
    <t>ICBU00000908834</t>
  </si>
  <si>
    <t>1Z4W260E0406460079</t>
  </si>
  <si>
    <t>NAT260112GB-01</t>
  </si>
  <si>
    <t>ICBU00000910065</t>
  </si>
  <si>
    <t>888003913633</t>
  </si>
  <si>
    <t>NAT260113US-01</t>
  </si>
  <si>
    <t>ICBU00000910078</t>
  </si>
  <si>
    <t>1Z0E793D0429024853</t>
  </si>
  <si>
    <t>上海FEDEX美波包税A价-IP</t>
  </si>
  <si>
    <t>YUAN-202617</t>
  </si>
  <si>
    <t>ICBU00000910380</t>
  </si>
  <si>
    <t>1Z4W260E0416981952</t>
  </si>
  <si>
    <t>HY317004</t>
  </si>
  <si>
    <t>ICBU00000907552</t>
  </si>
  <si>
    <t>MKP4534274314</t>
  </si>
  <si>
    <t>260117MY-1</t>
  </si>
  <si>
    <t>ICBU00000910595</t>
  </si>
  <si>
    <t>1ZG3333D0413608283</t>
  </si>
  <si>
    <t>XKDZ116-3</t>
  </si>
  <si>
    <t>ICBU00000910294</t>
  </si>
  <si>
    <t>15505502983961</t>
  </si>
  <si>
    <t>英国海运-快递-含税-KY</t>
  </si>
  <si>
    <t>R08F69</t>
  </si>
  <si>
    <t>ICBU00000910663</t>
  </si>
  <si>
    <t>1Z0E793D6716889764</t>
  </si>
  <si>
    <t>LZYKT22</t>
  </si>
  <si>
    <t>ICBU00000910228</t>
  </si>
  <si>
    <t>397876012295</t>
  </si>
  <si>
    <t>546G3Y</t>
  </si>
  <si>
    <t>ICBU00000910227</t>
  </si>
  <si>
    <t>1ZK5812C0315828716</t>
  </si>
  <si>
    <t>786663223</t>
  </si>
  <si>
    <t>ICBU00000910603</t>
  </si>
  <si>
    <t>397876019955</t>
  </si>
  <si>
    <t>TM260117-3DEKP</t>
  </si>
  <si>
    <t>ICBU00000910088</t>
  </si>
  <si>
    <t>1ZA06B016812238476</t>
  </si>
  <si>
    <t>TM260117-3NLKP</t>
  </si>
  <si>
    <t>ICBU00000910302</t>
  </si>
  <si>
    <t>1ZA06B016818265239</t>
  </si>
  <si>
    <t>PT-0117-PT</t>
  </si>
  <si>
    <t>ICBU00000910387</t>
  </si>
  <si>
    <t>1ZA06B016837148517</t>
  </si>
  <si>
    <t>Q275F3</t>
  </si>
  <si>
    <t>ICBU00000910635</t>
  </si>
  <si>
    <t>1ZB875D90430594683</t>
  </si>
  <si>
    <t>WXHT20251018-1</t>
  </si>
  <si>
    <t>ICBU00000910259</t>
  </si>
  <si>
    <t>MS260117-ES-3</t>
  </si>
  <si>
    <t>ICBU00000909806</t>
  </si>
  <si>
    <t>1ZF4K3596819581690</t>
  </si>
  <si>
    <t>N4M632-US</t>
  </si>
  <si>
    <t>ICBU00000909958</t>
  </si>
  <si>
    <t>397874049407</t>
  </si>
  <si>
    <t>YSC477BL-011702</t>
  </si>
  <si>
    <t>ICBU00000910437</t>
  </si>
  <si>
    <t>1Z74WF390413670074</t>
  </si>
  <si>
    <t>YSC477BL-011701</t>
  </si>
  <si>
    <t>ICBU00000910434</t>
  </si>
  <si>
    <t>1Z74WF390426269038</t>
  </si>
  <si>
    <t>ZY0117P-5</t>
  </si>
  <si>
    <t>ICBU00000909586</t>
  </si>
  <si>
    <t>1Z4W260E0410657733</t>
  </si>
  <si>
    <t>ZY0117P-4</t>
  </si>
  <si>
    <t>ICBU00000909585</t>
  </si>
  <si>
    <t>1Z4W260E0434755798</t>
  </si>
  <si>
    <t>26117AM</t>
  </si>
  <si>
    <t>ICBU00000909544</t>
  </si>
  <si>
    <t>1Z0E793D6717158202</t>
  </si>
  <si>
    <t>26117DV</t>
  </si>
  <si>
    <t>ICBU00000909906</t>
  </si>
  <si>
    <t>1Z0E793D6705734978</t>
  </si>
  <si>
    <t>FB26-0117T01</t>
  </si>
  <si>
    <t>ICBU00000910165</t>
  </si>
  <si>
    <t>888011116823</t>
  </si>
  <si>
    <t>PSBS-26-01-17</t>
  </si>
  <si>
    <t>ICBU00000910630</t>
  </si>
  <si>
    <t>397873970558</t>
  </si>
  <si>
    <t>JSKJ-260117-5</t>
  </si>
  <si>
    <t>ICBU00000910509</t>
  </si>
  <si>
    <t>ALI25FCO00499</t>
  </si>
  <si>
    <t>ICBU00000906434</t>
  </si>
  <si>
    <t>888008305354</t>
  </si>
  <si>
    <t>WC1100</t>
  </si>
  <si>
    <t>ICBU00000909731</t>
  </si>
  <si>
    <t>888003872033</t>
  </si>
  <si>
    <t>QY26-0117V01</t>
  </si>
  <si>
    <t>ICBU00000910291</t>
  </si>
  <si>
    <t>397874234123</t>
  </si>
  <si>
    <t>QY26-0117V02</t>
  </si>
  <si>
    <t>ICBU00000910293</t>
  </si>
  <si>
    <t>397874227143</t>
  </si>
  <si>
    <t>10003778949</t>
  </si>
  <si>
    <t>ICBU00000909559</t>
  </si>
  <si>
    <t>SKP24000759145</t>
  </si>
  <si>
    <t>QY26-0117V03</t>
  </si>
  <si>
    <t>ICBU00000910298</t>
  </si>
  <si>
    <t>888006123344</t>
  </si>
  <si>
    <t>YY2G635</t>
  </si>
  <si>
    <t>ICBU00000910268</t>
  </si>
  <si>
    <t>500745534203</t>
  </si>
  <si>
    <t>2025SUN0125</t>
  </si>
  <si>
    <t>ICBU00000909821</t>
  </si>
  <si>
    <t>1ZK351X06803588969</t>
  </si>
  <si>
    <t>L9K815-US</t>
  </si>
  <si>
    <t>ICBU00000909743</t>
  </si>
  <si>
    <t>1ZG3333D0404558032</t>
  </si>
  <si>
    <t>HH26011701ABQ2</t>
  </si>
  <si>
    <t>ICBU00000909972</t>
  </si>
  <si>
    <t>1Z036E5H0327534284</t>
  </si>
  <si>
    <t xml:space="preserve">美国空派-0CY  </t>
  </si>
  <si>
    <t>美国空派-0CY</t>
  </si>
  <si>
    <t>SZBC260117-PL</t>
  </si>
  <si>
    <t>ICBU00000910040</t>
  </si>
  <si>
    <t>1ZA06B016820286766</t>
  </si>
  <si>
    <t>LKK3032537</t>
  </si>
  <si>
    <t>ICBU00000910411</t>
  </si>
  <si>
    <t>888010474130</t>
  </si>
  <si>
    <t>JYH260117-KR</t>
  </si>
  <si>
    <t>ICBU00000909461</t>
  </si>
  <si>
    <t>1Z762E4V0421500591</t>
  </si>
  <si>
    <t>HC-6390</t>
  </si>
  <si>
    <t>ICBU00000910111</t>
  </si>
  <si>
    <t>397874341610</t>
  </si>
  <si>
    <t>17317076501041113</t>
  </si>
  <si>
    <t>ICBU00000910106</t>
  </si>
  <si>
    <t>1Z762E4V0426450716</t>
  </si>
  <si>
    <t>TL0117-CA</t>
  </si>
  <si>
    <t>ICBU00000910205</t>
  </si>
  <si>
    <t>1ZA6D3650414583900</t>
  </si>
  <si>
    <t>260117YK-CH2</t>
  </si>
  <si>
    <t>ICBU00000910141</t>
  </si>
  <si>
    <t>397874783630</t>
  </si>
  <si>
    <t>DW26117-12</t>
  </si>
  <si>
    <t>ICBU00000909775</t>
  </si>
  <si>
    <t>00340434796130430243</t>
  </si>
  <si>
    <t>FBBC007H45918Y-2</t>
  </si>
  <si>
    <t>ICBU00000910304</t>
  </si>
  <si>
    <t>397874212450</t>
  </si>
  <si>
    <t>NXLSA0117-1</t>
  </si>
  <si>
    <t>ICBU00000910185</t>
  </si>
  <si>
    <t>MKP24000759176</t>
  </si>
  <si>
    <t>FBA15LBNT8DR</t>
  </si>
  <si>
    <t>ICBU00000909614</t>
  </si>
  <si>
    <t>15505534565140</t>
  </si>
  <si>
    <t>英国卡航（不含税）</t>
  </si>
  <si>
    <t>24533241001035957</t>
  </si>
  <si>
    <t>ICBU00000910108</t>
  </si>
  <si>
    <t>SF3267836562026</t>
  </si>
  <si>
    <t>53GTG1G</t>
  </si>
  <si>
    <t>ICBU00000905719</t>
  </si>
  <si>
    <t>1ZA06B016825362754</t>
  </si>
  <si>
    <t>89GRTY8</t>
  </si>
  <si>
    <t>ICBU00000894422</t>
  </si>
  <si>
    <t>V0PZ10088661</t>
  </si>
  <si>
    <t>YLM220132017</t>
  </si>
  <si>
    <t>ICBU00000909844</t>
  </si>
  <si>
    <t>888008542891</t>
  </si>
  <si>
    <t>XL260117-AU</t>
  </si>
  <si>
    <t>ICBU00000909298</t>
  </si>
  <si>
    <t>500745536255</t>
  </si>
  <si>
    <t>6VDWHD</t>
  </si>
  <si>
    <t>ICBU00000909800</t>
  </si>
  <si>
    <t>888008254349</t>
  </si>
  <si>
    <t>MT-0117</t>
  </si>
  <si>
    <t>ICBU00000910003</t>
  </si>
  <si>
    <t>1Z0E793D0415883808</t>
  </si>
  <si>
    <t>AMY-26-01-17</t>
  </si>
  <si>
    <t>ICBU00000909996</t>
  </si>
  <si>
    <t>XAMY0261171404</t>
  </si>
  <si>
    <t>ICBU00000909625</t>
  </si>
  <si>
    <t>1Z9Y45380494185321</t>
  </si>
  <si>
    <t>XAMY0261171402</t>
  </si>
  <si>
    <t>ICBU00000909622</t>
  </si>
  <si>
    <t>1Z9Y45380491890421</t>
  </si>
  <si>
    <t>XAMY0261171403</t>
  </si>
  <si>
    <t>ICBU00000909624</t>
  </si>
  <si>
    <t>1Z9Y45380429900170</t>
  </si>
  <si>
    <t>XAMY0261171401</t>
  </si>
  <si>
    <t>ICBU00000909621</t>
  </si>
  <si>
    <t>1Z9Y45380494540375</t>
  </si>
  <si>
    <t>XAMY0261171415</t>
  </si>
  <si>
    <t>ICBU00000909640</t>
  </si>
  <si>
    <t>1Z33W2600491038817</t>
  </si>
  <si>
    <t>KA-NL-117-1</t>
  </si>
  <si>
    <t>ICBU00000909903</t>
  </si>
  <si>
    <t>1ZJ4492C6718279678</t>
  </si>
  <si>
    <t>CX-11701</t>
  </si>
  <si>
    <t>ICBU00000909959</t>
  </si>
  <si>
    <t>397875614872</t>
  </si>
  <si>
    <t>PT29FR</t>
  </si>
  <si>
    <t>ICBU00000909680</t>
  </si>
  <si>
    <t>887995752494</t>
  </si>
  <si>
    <t>YNN157DSP-011701</t>
  </si>
  <si>
    <t>ICBU00000909405</t>
  </si>
  <si>
    <t>1Z74WF390421215612</t>
  </si>
  <si>
    <t>WC1301</t>
  </si>
  <si>
    <t>ICBU00000909776</t>
  </si>
  <si>
    <t>887989568301</t>
  </si>
  <si>
    <t>2610136-A</t>
  </si>
  <si>
    <t>ICBU00000909835</t>
  </si>
  <si>
    <t>CR430525087DE</t>
  </si>
  <si>
    <t>FBA1962Q670L</t>
  </si>
  <si>
    <t>ICBU00000908428</t>
  </si>
  <si>
    <t>2511CCYP049</t>
  </si>
  <si>
    <t>ICBU00000909761</t>
  </si>
  <si>
    <t>888004373374</t>
  </si>
  <si>
    <t>8858GDBB</t>
  </si>
  <si>
    <t>ICBU00000909596</t>
  </si>
  <si>
    <t>1ZK5812C0331740075</t>
  </si>
  <si>
    <t>UWJ0-SK</t>
  </si>
  <si>
    <t>ICBU00000909570</t>
  </si>
  <si>
    <t>1ZA6D5820415639787</t>
  </si>
  <si>
    <t>WWNDU8555</t>
  </si>
  <si>
    <t>ICBU00000909581</t>
  </si>
  <si>
    <t>CR430525095DE</t>
  </si>
  <si>
    <t>CH20260117-22KP</t>
  </si>
  <si>
    <t>ICBU00000909768</t>
  </si>
  <si>
    <t>1ZA06B016803858984</t>
  </si>
  <si>
    <t>CH20260117-2HP</t>
  </si>
  <si>
    <t>ICBU00000909754</t>
  </si>
  <si>
    <t>1ZW3716B6826243877</t>
  </si>
  <si>
    <t>AYG220317</t>
  </si>
  <si>
    <t>ICBU00000909763</t>
  </si>
  <si>
    <t>1Z6982X16824728239</t>
  </si>
  <si>
    <t>260117YK-SA4</t>
  </si>
  <si>
    <t>ICBU00000909664</t>
  </si>
  <si>
    <t>8865980038257</t>
  </si>
  <si>
    <t>PT225563</t>
  </si>
  <si>
    <t>ICBU00000909752</t>
  </si>
  <si>
    <t>CR430526578DE</t>
  </si>
  <si>
    <t>10003778925</t>
  </si>
  <si>
    <t>ICBU00000909328</t>
  </si>
  <si>
    <t>887989827799</t>
  </si>
  <si>
    <t>JMWJ-26-01-17-IT</t>
  </si>
  <si>
    <t>ICBU00000909232</t>
  </si>
  <si>
    <t>1ZF4K3596807384676</t>
  </si>
  <si>
    <t>XNA-93</t>
  </si>
  <si>
    <t>ICBU00000909786</t>
  </si>
  <si>
    <t>1Z0E465J0438910418</t>
  </si>
  <si>
    <t>ER9963P711</t>
  </si>
  <si>
    <t>ICBU00000908233</t>
  </si>
  <si>
    <t>1Z0E620D0432542651</t>
  </si>
  <si>
    <t>JMWJ-26-01-17-US</t>
  </si>
  <si>
    <t>ICBU00000909235</t>
  </si>
  <si>
    <t>397921837816</t>
  </si>
  <si>
    <t>FBA15LBR08LY</t>
  </si>
  <si>
    <t>ICBU00000909273</t>
  </si>
  <si>
    <t>英国海卡BHX4/LBA4(自税按kg)</t>
  </si>
  <si>
    <t>邹权帅</t>
  </si>
  <si>
    <t>BELLA33204</t>
  </si>
  <si>
    <t>ICBU00000909374</t>
  </si>
  <si>
    <t>1ZHF05572024376754</t>
  </si>
  <si>
    <t>ERICK25117-1</t>
  </si>
  <si>
    <t>ICBU00000909737</t>
  </si>
  <si>
    <t>1Z74WF390423105497</t>
  </si>
  <si>
    <t>YM260117</t>
  </si>
  <si>
    <t>ICBU00000909629</t>
  </si>
  <si>
    <t>1Z33W2600499351295</t>
  </si>
  <si>
    <t>LY116FR-1</t>
  </si>
  <si>
    <t>ICBU00000908617</t>
  </si>
  <si>
    <t>888006180903</t>
  </si>
  <si>
    <t>TX260117-LY04</t>
  </si>
  <si>
    <t>ICBU00000909342</t>
  </si>
  <si>
    <t>1ZK5812C0330142204</t>
  </si>
  <si>
    <t>LY116AE-3</t>
  </si>
  <si>
    <t>ICBU00000908627</t>
  </si>
  <si>
    <t>WJ0828765</t>
  </si>
  <si>
    <t>366WUHH</t>
  </si>
  <si>
    <t>ICBU00000909683</t>
  </si>
  <si>
    <t>888011335099</t>
  </si>
  <si>
    <t>KSJ-785</t>
  </si>
  <si>
    <t>ICBU00000909572</t>
  </si>
  <si>
    <t>888005319042</t>
  </si>
  <si>
    <t>FBA19681WTL6</t>
  </si>
  <si>
    <t>ICBU00000907083</t>
  </si>
  <si>
    <t>FBA1969BSBH7</t>
  </si>
  <si>
    <t>ICBU00000907696</t>
  </si>
  <si>
    <t>FBA1969ZJVZG</t>
  </si>
  <si>
    <t>ICBU00000909128</t>
  </si>
  <si>
    <t>MKW-125-10</t>
  </si>
  <si>
    <t>ICBU00000907644</t>
  </si>
  <si>
    <t>1ZHF05572035390511</t>
  </si>
  <si>
    <t>ZJTX2025763</t>
  </si>
  <si>
    <t>ICBU00000907847</t>
  </si>
  <si>
    <t>1Z33W2606793825943</t>
  </si>
  <si>
    <t>JDJ0116-GB</t>
  </si>
  <si>
    <t>ICBU00000908161</t>
  </si>
  <si>
    <t>888010372535</t>
  </si>
  <si>
    <t>NW0117-A</t>
  </si>
  <si>
    <t>ICBU00000909529</t>
  </si>
  <si>
    <t>1Z33W2606792243994</t>
  </si>
  <si>
    <t>NW0117-B</t>
  </si>
  <si>
    <t>ICBU00000909535</t>
  </si>
  <si>
    <t>1Z33W2606795550790</t>
  </si>
  <si>
    <t>59GF4GH</t>
  </si>
  <si>
    <t>ICBU00000909459</t>
  </si>
  <si>
    <t>1ZG0709H0413993889</t>
  </si>
  <si>
    <t>ZY0117P-1</t>
  </si>
  <si>
    <t>ICBU00000909500</t>
  </si>
  <si>
    <t>1Z74WF390402745102</t>
  </si>
  <si>
    <t>FBA15LBNPGPQ</t>
  </si>
  <si>
    <t>ICBU00000909210</t>
  </si>
  <si>
    <t>FBA15LBN9RCH</t>
  </si>
  <si>
    <t>ICBU00000909211</t>
  </si>
  <si>
    <t>FBA15LBQVNDL</t>
  </si>
  <si>
    <t>ICBU00000909221</t>
  </si>
  <si>
    <t>ALF0447</t>
  </si>
  <si>
    <t>ICBU00000909460</t>
  </si>
  <si>
    <t>888045366957</t>
  </si>
  <si>
    <t>ZZ115-1-1US</t>
  </si>
  <si>
    <t>ICBU00000906368</t>
  </si>
  <si>
    <t>1Z0E465J0420770559</t>
  </si>
  <si>
    <t>ZZ116-2-1</t>
  </si>
  <si>
    <t>ICBU00000908309</t>
  </si>
  <si>
    <t>1Z4W260E0431538126</t>
  </si>
  <si>
    <t>ZZ115-1-1</t>
  </si>
  <si>
    <t>ICBU00000906111</t>
  </si>
  <si>
    <t>1Z4W260E0423826339</t>
  </si>
  <si>
    <t>XHX-0117-04</t>
  </si>
  <si>
    <t>ICBU00000909521</t>
  </si>
  <si>
    <t>1Z33W2606690910698</t>
  </si>
  <si>
    <t>XHX-0117-05</t>
  </si>
  <si>
    <t>ICBU00000909513</t>
  </si>
  <si>
    <t>1Z33W2606697784214</t>
  </si>
  <si>
    <t>XHX-0117-02</t>
  </si>
  <si>
    <t>ICBU00000909510</t>
  </si>
  <si>
    <t>1Z33W2606698392261</t>
  </si>
  <si>
    <t>XHX-0117-01</t>
  </si>
  <si>
    <t>ICBU00000909509</t>
  </si>
  <si>
    <t>1Z33W2606699653030</t>
  </si>
  <si>
    <t>XHX-0117-03</t>
  </si>
  <si>
    <t>ICBU00000909511</t>
  </si>
  <si>
    <t>1Z33W2606695504270</t>
  </si>
  <si>
    <t>ND015-1CA</t>
  </si>
  <si>
    <t>ICBU00000906570</t>
  </si>
  <si>
    <t>1Z0E465J0412218902</t>
  </si>
  <si>
    <t>YG-3056</t>
  </si>
  <si>
    <t>ICBU00000906548</t>
  </si>
  <si>
    <t>15505502984948</t>
  </si>
  <si>
    <t>ZL0116-KR</t>
  </si>
  <si>
    <t>ICBU00000907741</t>
  </si>
  <si>
    <t>1Z0E620D0424040824</t>
  </si>
  <si>
    <t>BLS34956501</t>
  </si>
  <si>
    <t>ICBU00000909182</t>
  </si>
  <si>
    <t>881054705</t>
  </si>
  <si>
    <t>WC1200</t>
  </si>
  <si>
    <t>ICBU00000909520</t>
  </si>
  <si>
    <t>397876128058</t>
  </si>
  <si>
    <t>BZL-0117-US</t>
  </si>
  <si>
    <t>ICBU00000909349</t>
  </si>
  <si>
    <t>887989047078</t>
  </si>
  <si>
    <t>FBA15LBCFS91</t>
  </si>
  <si>
    <t>ICBU00000909352</t>
  </si>
  <si>
    <t>00340434796121611477</t>
  </si>
  <si>
    <t>FBA15LBJCST2</t>
  </si>
  <si>
    <t>ICBU00000909348</t>
  </si>
  <si>
    <t>15505502984061</t>
  </si>
  <si>
    <t>FBA15LBCZYWC</t>
  </si>
  <si>
    <t>ICBU00000909344</t>
  </si>
  <si>
    <t>15505502984077</t>
  </si>
  <si>
    <t>227863QA</t>
  </si>
  <si>
    <t>ICBU00000909203</t>
  </si>
  <si>
    <t>888005189352</t>
  </si>
  <si>
    <t>SF0250009141539</t>
  </si>
  <si>
    <t>ICBU00000909213</t>
  </si>
  <si>
    <t>2726628273</t>
  </si>
  <si>
    <t>XKZXX011701</t>
  </si>
  <si>
    <t>ICBU00000909216</t>
  </si>
  <si>
    <t>1Z4W260E0421984369</t>
  </si>
  <si>
    <t>CM260117</t>
  </si>
  <si>
    <t>ICBU00000909191</t>
  </si>
  <si>
    <t>888005672773</t>
  </si>
  <si>
    <t>李洋</t>
  </si>
  <si>
    <t>SF0252809478510</t>
  </si>
  <si>
    <t>ICBU00000907948</t>
  </si>
  <si>
    <t>887988860817</t>
  </si>
  <si>
    <t>FBA15LBBH6GR</t>
  </si>
  <si>
    <t>ICBU00000905468</t>
  </si>
  <si>
    <t>SY0116-2</t>
  </si>
  <si>
    <t>ICBU00000908026</t>
  </si>
  <si>
    <t>1201905541</t>
  </si>
  <si>
    <t>JBL20260106001</t>
  </si>
  <si>
    <t>ICBU00000908273</t>
  </si>
  <si>
    <t>397876166184</t>
  </si>
  <si>
    <t>DH0115004-11717-1</t>
  </si>
  <si>
    <t>ICBU00000905687</t>
  </si>
  <si>
    <t>397916956252</t>
  </si>
  <si>
    <t>KLGYPTX-0117</t>
  </si>
  <si>
    <t>ICBU00000909163</t>
  </si>
  <si>
    <t>SA-WJ24550</t>
  </si>
  <si>
    <t>IJNY578</t>
  </si>
  <si>
    <t>ICBU00000907726</t>
  </si>
  <si>
    <t>520299510153</t>
  </si>
  <si>
    <t>CH0117-A450</t>
  </si>
  <si>
    <t>ICBU00000909169</t>
  </si>
  <si>
    <t>1Z0E554G0418412297</t>
  </si>
  <si>
    <t>XR-1-16-NZ</t>
  </si>
  <si>
    <t>ICBU00000909112</t>
  </si>
  <si>
    <t>SF5103880053696</t>
  </si>
  <si>
    <t>JYH260116-RO</t>
  </si>
  <si>
    <t>ICBU00000908710</t>
  </si>
  <si>
    <t>1511244523</t>
  </si>
  <si>
    <t>86H37ER</t>
  </si>
  <si>
    <t>ICBU00000909019</t>
  </si>
  <si>
    <t>887986794062</t>
  </si>
  <si>
    <t>WBW2-FBA1969NWZ09</t>
  </si>
  <si>
    <t>ICBU00000908130</t>
  </si>
  <si>
    <t>1Z33W2600494642471</t>
  </si>
  <si>
    <t>WBW2-FBA1969NWZ09-A</t>
  </si>
  <si>
    <t>ICBU00000908133</t>
  </si>
  <si>
    <t>1Z33W2600494933951</t>
  </si>
  <si>
    <t>PRT7730</t>
  </si>
  <si>
    <t>ICBU00000908228</t>
  </si>
  <si>
    <t>397853441269</t>
  </si>
  <si>
    <t>CN260116-US-93514</t>
  </si>
  <si>
    <t>ICBU00000908658</t>
  </si>
  <si>
    <t>397853106236</t>
  </si>
  <si>
    <t>CN260116-US-19145</t>
  </si>
  <si>
    <t>ICBU00000908662</t>
  </si>
  <si>
    <t>397853126640</t>
  </si>
  <si>
    <t>CN260116-US-72638</t>
  </si>
  <si>
    <t>ICBU00000908661</t>
  </si>
  <si>
    <t>397853165279</t>
  </si>
  <si>
    <t>CN260116-US-37167</t>
  </si>
  <si>
    <t>ICBU00000908654</t>
  </si>
  <si>
    <t>397853152496</t>
  </si>
  <si>
    <t>CN260116-US-74055</t>
  </si>
  <si>
    <t>ICBU00000908653</t>
  </si>
  <si>
    <t>397853134957</t>
  </si>
  <si>
    <t>CN260116-US-30816</t>
  </si>
  <si>
    <t>ICBU00000908651</t>
  </si>
  <si>
    <t>397853103650</t>
  </si>
  <si>
    <t>CN260116-US-84414</t>
  </si>
  <si>
    <t>ICBU00000908657</t>
  </si>
  <si>
    <t>397853151673</t>
  </si>
  <si>
    <t>CN260116-US-62014</t>
  </si>
  <si>
    <t>ICBU00000908663</t>
  </si>
  <si>
    <t>397853113503</t>
  </si>
  <si>
    <t>CN260116-US-77651</t>
  </si>
  <si>
    <t>ICBU00000908671</t>
  </si>
  <si>
    <t>1Z33W2600498567117</t>
  </si>
  <si>
    <t>CN260116-US-45324</t>
  </si>
  <si>
    <t>ICBU00000908656</t>
  </si>
  <si>
    <t>397853142072</t>
  </si>
  <si>
    <t>CN260116-US-91360</t>
  </si>
  <si>
    <t>ICBU00000908655</t>
  </si>
  <si>
    <t>397853080585</t>
  </si>
  <si>
    <t>CN260116-US-11946</t>
  </si>
  <si>
    <t>ICBU00000908659</t>
  </si>
  <si>
    <t>397853092681</t>
  </si>
  <si>
    <t>JPS20260116008</t>
  </si>
  <si>
    <t>ICBU00000908879</t>
  </si>
  <si>
    <t>1Z4W260E0411716364</t>
  </si>
  <si>
    <t>JPS20260116004</t>
  </si>
  <si>
    <t>ICBU00000908853</t>
  </si>
  <si>
    <t>1ZW3716B6805863308</t>
  </si>
  <si>
    <t>JPS20260116006</t>
  </si>
  <si>
    <t>ICBU00000908866</t>
  </si>
  <si>
    <t>1Z4W260E0404553142</t>
  </si>
  <si>
    <t>JPS20260116009</t>
  </si>
  <si>
    <t>ICBU00000908880</t>
  </si>
  <si>
    <t>1Z4W260E0410715170</t>
  </si>
  <si>
    <t>JPS20260116001</t>
  </si>
  <si>
    <t>ICBU00000908845</t>
  </si>
  <si>
    <t>CR430492389DE</t>
  </si>
  <si>
    <t>JPS20260116005</t>
  </si>
  <si>
    <t>ICBU00000908933</t>
  </si>
  <si>
    <t>1Z4W260E0407153640</t>
  </si>
  <si>
    <t>RG-116</t>
  </si>
  <si>
    <t>ICBU00000908837</t>
  </si>
  <si>
    <t>1ZHF34022005365144</t>
  </si>
  <si>
    <t>JPS20260116007</t>
  </si>
  <si>
    <t>ICBU00000908874</t>
  </si>
  <si>
    <t>CR430492035DE</t>
  </si>
  <si>
    <t>JPS20260116003</t>
  </si>
  <si>
    <t>ICBU00000908850</t>
  </si>
  <si>
    <t>1ZHV24710418345443</t>
  </si>
  <si>
    <t>JPS20260116002</t>
  </si>
  <si>
    <t>ICBU00000908849</t>
  </si>
  <si>
    <t>CR430492185DE</t>
  </si>
  <si>
    <t>CN260116-US-19462</t>
  </si>
  <si>
    <t>ICBU00000908660</t>
  </si>
  <si>
    <t>397853133983</t>
  </si>
  <si>
    <t>CN260116-US-16657</t>
  </si>
  <si>
    <t>ICBU00000908664</t>
  </si>
  <si>
    <t>397853099046</t>
  </si>
  <si>
    <t>CN260116-US-44460</t>
  </si>
  <si>
    <t>ICBU00000908650</t>
  </si>
  <si>
    <t>397853111420</t>
  </si>
  <si>
    <t>CN260116-US-31006</t>
  </si>
  <si>
    <t>ICBU00000908652</t>
  </si>
  <si>
    <t>397853132071</t>
  </si>
  <si>
    <t>I2FFCG3</t>
  </si>
  <si>
    <t>ICBU00000908753</t>
  </si>
  <si>
    <t>1ZG2C1210300979251</t>
  </si>
  <si>
    <t>PSC2-FBA1969PBH3K</t>
  </si>
  <si>
    <t>ICBU00000907927</t>
  </si>
  <si>
    <t>1Z4W260E0403915048</t>
  </si>
  <si>
    <t>75G6D8</t>
  </si>
  <si>
    <t>ICBU00000908925</t>
  </si>
  <si>
    <t>887988792305</t>
  </si>
  <si>
    <t>3GHALB</t>
  </si>
  <si>
    <t>ICBU00000908754</t>
  </si>
  <si>
    <t>397855057958</t>
  </si>
  <si>
    <t>YY261234</t>
  </si>
  <si>
    <t>ICBU00000908733</t>
  </si>
  <si>
    <t>397854969662</t>
  </si>
  <si>
    <t>LYG0116-US03</t>
  </si>
  <si>
    <t>ICBU00000908574</t>
  </si>
  <si>
    <t>887989369416</t>
  </si>
  <si>
    <t>6017527</t>
  </si>
  <si>
    <t>ICBU00000908751</t>
  </si>
  <si>
    <t>1Z0E793D0423091890</t>
  </si>
  <si>
    <t>8F5RJGT</t>
  </si>
  <si>
    <t>ICBU00000908744</t>
  </si>
  <si>
    <t>1Z0E793D0400032102</t>
  </si>
  <si>
    <t>ZJTX2025765</t>
  </si>
  <si>
    <t>ICBU00000908152</t>
  </si>
  <si>
    <t>887985417254</t>
  </si>
  <si>
    <t>TM260116-1NL3</t>
  </si>
  <si>
    <t>ICBU00000908791</t>
  </si>
  <si>
    <t>887986818203</t>
  </si>
  <si>
    <t>TM260116-4NLKH</t>
  </si>
  <si>
    <t>ICBU00000908209</t>
  </si>
  <si>
    <t>1ZW3716B6817871107</t>
  </si>
  <si>
    <t>TM260116-1BE2</t>
  </si>
  <si>
    <t>ICBU00000908323</t>
  </si>
  <si>
    <t>887985782280</t>
  </si>
  <si>
    <t>HP-0116-7</t>
  </si>
  <si>
    <t>ICBU00000908535</t>
  </si>
  <si>
    <t>15505502990525</t>
  </si>
  <si>
    <t>DLBB-26-01-16</t>
  </si>
  <si>
    <t>ICBU00000908934</t>
  </si>
  <si>
    <t>1Z0E620D0413298729</t>
  </si>
  <si>
    <t>YNN501-011602</t>
  </si>
  <si>
    <t>ICBU00000908127</t>
  </si>
  <si>
    <t>1Z74WF390429160514</t>
  </si>
  <si>
    <t>YNN501-011601</t>
  </si>
  <si>
    <t>ICBU00000908125</t>
  </si>
  <si>
    <t>1Z74WF390408212220</t>
  </si>
  <si>
    <t>XX2611601</t>
  </si>
  <si>
    <t>ICBU00000908590</t>
  </si>
  <si>
    <t>887988752286</t>
  </si>
  <si>
    <t>YHM1-FBA1969TV7FH</t>
  </si>
  <si>
    <t>ICBU00000908311</t>
  </si>
  <si>
    <t>DLBB-26-01-16-22380</t>
  </si>
  <si>
    <t>ICBU00000908946</t>
  </si>
  <si>
    <t>1Z0E793D0437333692</t>
  </si>
  <si>
    <t>4GGQTN</t>
  </si>
  <si>
    <t>ICBU00000908251</t>
  </si>
  <si>
    <t>V0PZ10088581</t>
  </si>
  <si>
    <t>FBA1969P4C7R</t>
  </si>
  <si>
    <t>ICBU00000908620</t>
  </si>
  <si>
    <t>887986333037</t>
  </si>
  <si>
    <t>JM0116-GR01</t>
  </si>
  <si>
    <t>ICBU00000908595</t>
  </si>
  <si>
    <t>1Z0E554G6712140250</t>
  </si>
  <si>
    <t>TS-XU-2026116</t>
  </si>
  <si>
    <t>ICBU00000908593</t>
  </si>
  <si>
    <t>1ZG3325W6701715117</t>
  </si>
  <si>
    <t>TS-XU-20261161</t>
  </si>
  <si>
    <t>ICBU00000908622</t>
  </si>
  <si>
    <t>1Z0E793D0410476221</t>
  </si>
  <si>
    <t>RDU4-FBA1969HT69P</t>
  </si>
  <si>
    <t>ICBU00000907860</t>
  </si>
  <si>
    <t>1Z33W2600492597177</t>
  </si>
  <si>
    <t>LAX9-FBA1969H7JLZ</t>
  </si>
  <si>
    <t>ICBU00000907830</t>
  </si>
  <si>
    <t>1ZG3333D0419801848</t>
  </si>
  <si>
    <t>VGT2-FBA1969M6GBW</t>
  </si>
  <si>
    <t>ICBU00000907842</t>
  </si>
  <si>
    <t>1Z33W2600491075349</t>
  </si>
  <si>
    <t>MEM1-FBA1969GPMRM</t>
  </si>
  <si>
    <t>ICBU00000907819</t>
  </si>
  <si>
    <t>1Z33W2600494999999</t>
  </si>
  <si>
    <t>SMF3-FBA1969K84S3</t>
  </si>
  <si>
    <t>ICBU00000907846</t>
  </si>
  <si>
    <t>1ZG3333D0410881251</t>
  </si>
  <si>
    <t>VGT2-FBA1968Z4QZ1</t>
  </si>
  <si>
    <t>ICBU00000907028</t>
  </si>
  <si>
    <t>1Z33W2600497549399</t>
  </si>
  <si>
    <t>TEB9-FBA1968X9M4K</t>
  </si>
  <si>
    <t>ICBU00000907023</t>
  </si>
  <si>
    <t>1Z33W2600491257527</t>
  </si>
  <si>
    <t>IND9-FBA1968X1V93</t>
  </si>
  <si>
    <t>ICBU00000907020</t>
  </si>
  <si>
    <t>1Z4W260E0404525404</t>
  </si>
  <si>
    <t>RZZA26011601</t>
  </si>
  <si>
    <t>ICBU00000907501</t>
  </si>
  <si>
    <t>397852849920</t>
  </si>
  <si>
    <t>IAH3-FBA1968WLG62</t>
  </si>
  <si>
    <t>ICBU00000907220</t>
  </si>
  <si>
    <t>1Z4W260E0419083766</t>
  </si>
  <si>
    <t>SMF3-FBA1968XYMVH</t>
  </si>
  <si>
    <t>ICBU00000907027</t>
  </si>
  <si>
    <t>1Z4W260E0416611824</t>
  </si>
  <si>
    <t>GG26116-GYR3</t>
  </si>
  <si>
    <t>ICBU00000908625</t>
  </si>
  <si>
    <t>1Z4W260E0416837537</t>
  </si>
  <si>
    <t>XY-20260115-PAM</t>
  </si>
  <si>
    <t>ICBU00000906772</t>
  </si>
  <si>
    <t>1Z33W2600491132027</t>
  </si>
  <si>
    <t>PS-26-04-16</t>
  </si>
  <si>
    <t>ICBU00000908930</t>
  </si>
  <si>
    <t>887986125353</t>
  </si>
  <si>
    <t>IWJ0NDN-475</t>
  </si>
  <si>
    <t>ICBU00000906547</t>
  </si>
  <si>
    <t>887986709971</t>
  </si>
  <si>
    <t>HZHF0029</t>
  </si>
  <si>
    <t>ICBU00000903497</t>
  </si>
  <si>
    <t>1ZHF34022017255679</t>
  </si>
  <si>
    <t>22026011604</t>
  </si>
  <si>
    <t>ICBU00000908183</t>
  </si>
  <si>
    <t>1Z33W2600493311197</t>
  </si>
  <si>
    <t>P88222699P</t>
  </si>
  <si>
    <t>ICBU00000908629</t>
  </si>
  <si>
    <t>15505502990774</t>
  </si>
  <si>
    <t>YF260116-33069</t>
  </si>
  <si>
    <t>ICBU00000908922</t>
  </si>
  <si>
    <t>1ZG2C1210318170868</t>
  </si>
  <si>
    <t>RYG72R</t>
  </si>
  <si>
    <t>ICBU00000908918</t>
  </si>
  <si>
    <t>397853442519</t>
  </si>
  <si>
    <t>95NBR8</t>
  </si>
  <si>
    <t>ICBU00000908919</t>
  </si>
  <si>
    <t>397877493090</t>
  </si>
  <si>
    <t>869R39</t>
  </si>
  <si>
    <t>ICBU00000908921</t>
  </si>
  <si>
    <t>397853117005</t>
  </si>
  <si>
    <t>6FGHG9</t>
  </si>
  <si>
    <t>ICBU00000908912</t>
  </si>
  <si>
    <t>397853434716</t>
  </si>
  <si>
    <t>58HYGQ</t>
  </si>
  <si>
    <t>ICBU00000908910</t>
  </si>
  <si>
    <t>397853118240</t>
  </si>
  <si>
    <t>ALIGG53</t>
  </si>
  <si>
    <t>ICBU00000908915</t>
  </si>
  <si>
    <t>397853119821</t>
  </si>
  <si>
    <t>YFF2GKD</t>
  </si>
  <si>
    <t>ICBU00000908909</t>
  </si>
  <si>
    <t>397853097672</t>
  </si>
  <si>
    <t>HY260116-30662</t>
  </si>
  <si>
    <t>ICBU00000908908</t>
  </si>
  <si>
    <t>397852853532</t>
  </si>
  <si>
    <t>89GGRN</t>
  </si>
  <si>
    <t>ICBU00000908916</t>
  </si>
  <si>
    <t>397853448447</t>
  </si>
  <si>
    <t>25228SL</t>
  </si>
  <si>
    <t>ICBU00000908914</t>
  </si>
  <si>
    <t>397853092670</t>
  </si>
  <si>
    <t>9T8G97</t>
  </si>
  <si>
    <t>ICBU00000908920</t>
  </si>
  <si>
    <t>397853085381</t>
  </si>
  <si>
    <t>QY26-0116K04</t>
  </si>
  <si>
    <t>ICBU00000908885</t>
  </si>
  <si>
    <t>1ZB8C0932013638147</t>
  </si>
  <si>
    <t>QY26-0116K03</t>
  </si>
  <si>
    <t>ICBU00000908800</t>
  </si>
  <si>
    <t>V0PZ10088306</t>
  </si>
  <si>
    <t>QY26-0116K02</t>
  </si>
  <si>
    <t>ICBU00000908792</t>
  </si>
  <si>
    <t>1Z33W2600492467656</t>
  </si>
  <si>
    <t>FBA1969M769H</t>
  </si>
  <si>
    <t>ICBU00000908014</t>
  </si>
  <si>
    <t>233JKL2326</t>
  </si>
  <si>
    <t>ICBU00000908624</t>
  </si>
  <si>
    <t>IW672993660GB</t>
  </si>
  <si>
    <t>5B869KK0S</t>
  </si>
  <si>
    <t>ICBU00000907600</t>
  </si>
  <si>
    <t>1Z0E793D6700639321</t>
  </si>
  <si>
    <t>QKJJ-260116-1</t>
  </si>
  <si>
    <t>ICBU00000907079</t>
  </si>
  <si>
    <t>887986314719</t>
  </si>
  <si>
    <t>FBA1969LCHRY</t>
  </si>
  <si>
    <t>ICBU00000907661</t>
  </si>
  <si>
    <t>FBA1969GFKT7</t>
  </si>
  <si>
    <t>ICBU00000907611</t>
  </si>
  <si>
    <t>CC011604</t>
  </si>
  <si>
    <t>ICBU00000908705</t>
  </si>
  <si>
    <t>1ZHF34022012258023</t>
  </si>
  <si>
    <t>52025111326</t>
  </si>
  <si>
    <t>ICBU00000907108</t>
  </si>
  <si>
    <t>1Z0R6D896800024975</t>
  </si>
  <si>
    <t>YKHLLSA0116-1</t>
  </si>
  <si>
    <t>ICBU00000908634</t>
  </si>
  <si>
    <t>1Z4W260E0431760313</t>
  </si>
  <si>
    <t>YC116</t>
  </si>
  <si>
    <t>ICBU00000908635</t>
  </si>
  <si>
    <t>于振康</t>
  </si>
  <si>
    <t>DS260116-90020</t>
  </si>
  <si>
    <t>ICBU00000907861</t>
  </si>
  <si>
    <t>1Z0E465J0405359023</t>
  </si>
  <si>
    <t>QY222</t>
  </si>
  <si>
    <t>ICBU00000908643</t>
  </si>
  <si>
    <t>887988839719</t>
  </si>
  <si>
    <t>260116YK-CA4</t>
  </si>
  <si>
    <t>ICBU00000908592</t>
  </si>
  <si>
    <t>888093919880</t>
  </si>
  <si>
    <t>HZWAN885522</t>
  </si>
  <si>
    <t>ICBU00000908302</t>
  </si>
  <si>
    <t>1ZW3716B6802417064</t>
  </si>
  <si>
    <t>HZWAN741251</t>
  </si>
  <si>
    <t>ICBU00000908284</t>
  </si>
  <si>
    <t>1ZW3716B6804876618</t>
  </si>
  <si>
    <t>CC011609</t>
  </si>
  <si>
    <t>ICBU00000908361</t>
  </si>
  <si>
    <t>1ZHF34022005899774</t>
  </si>
  <si>
    <t>SD2601140217179615700</t>
  </si>
  <si>
    <t>ICBU00000907505</t>
  </si>
  <si>
    <t>1ZW3716B6813288773</t>
  </si>
  <si>
    <t>DP2601080511350642200</t>
  </si>
  <si>
    <t>ICBU00000907510</t>
  </si>
  <si>
    <t>6359260180</t>
  </si>
  <si>
    <t>DP2601100058560649300</t>
  </si>
  <si>
    <t>ICBU00000907514</t>
  </si>
  <si>
    <t>1ZB87Y286706627863</t>
  </si>
  <si>
    <t>CX-11601</t>
  </si>
  <si>
    <t>ICBU00000908106</t>
  </si>
  <si>
    <t>887986839083</t>
  </si>
  <si>
    <t>YN26116-1</t>
  </si>
  <si>
    <t>ICBU00000908150</t>
  </si>
  <si>
    <t>1Z33W2600496749040</t>
  </si>
  <si>
    <t>HENRY-CY2601161</t>
  </si>
  <si>
    <t>ICBU00000907734</t>
  </si>
  <si>
    <t>397853319974</t>
  </si>
  <si>
    <t>ZM260116-1SG</t>
  </si>
  <si>
    <t>ICBU00000908210</t>
  </si>
  <si>
    <t>663511520</t>
  </si>
  <si>
    <t>ZD---24041</t>
  </si>
  <si>
    <t>ICBU00000908120</t>
  </si>
  <si>
    <t>1ZA06B016805880357</t>
  </si>
  <si>
    <t>ZD---2144</t>
  </si>
  <si>
    <t>ICBU00000908172</t>
  </si>
  <si>
    <t>SYD24000759066</t>
  </si>
  <si>
    <t>ZD---53111</t>
  </si>
  <si>
    <t>ICBU00000908154</t>
  </si>
  <si>
    <t>1Z0R6D896800549677</t>
  </si>
  <si>
    <t>AX165841-1</t>
  </si>
  <si>
    <t>ICBU00000908343</t>
  </si>
  <si>
    <t>1Z0E554G6703534048</t>
  </si>
  <si>
    <t>ZD---3029</t>
  </si>
  <si>
    <t>ICBU00000908188</t>
  </si>
  <si>
    <t>MZP24000759065</t>
  </si>
  <si>
    <t>PI2026008</t>
  </si>
  <si>
    <t>ICBU00000904903</t>
  </si>
  <si>
    <t>1Z97X0196801998504</t>
  </si>
  <si>
    <t>115-003</t>
  </si>
  <si>
    <t>ICBU00000907627</t>
  </si>
  <si>
    <t>1Z9Y45380491036907</t>
  </si>
  <si>
    <t>115-002</t>
  </si>
  <si>
    <t>ICBU00000907604</t>
  </si>
  <si>
    <t>1Z9Y45380439633422</t>
  </si>
  <si>
    <t>TXFF20260116ZZ</t>
  </si>
  <si>
    <t>ICBU00000908322</t>
  </si>
  <si>
    <t>1ZHF05662005948619</t>
  </si>
  <si>
    <t>7WNR8238E</t>
  </si>
  <si>
    <t>ICBU00000907487</t>
  </si>
  <si>
    <t>1ZF4K3596817234952</t>
  </si>
  <si>
    <t>TH5411621</t>
  </si>
  <si>
    <t>ICBU00000907578</t>
  </si>
  <si>
    <t>15505502866451</t>
  </si>
  <si>
    <t>7G85212E3</t>
  </si>
  <si>
    <t>ICBU00000906061</t>
  </si>
  <si>
    <t>1Z33W2606797949142</t>
  </si>
  <si>
    <t>10003778901</t>
  </si>
  <si>
    <t>ICBU00000907960</t>
  </si>
  <si>
    <t>1ZC80H586708925203</t>
  </si>
  <si>
    <t>XZZY0116-9IT</t>
  </si>
  <si>
    <t>ICBU00000907633</t>
  </si>
  <si>
    <t>WANG1232</t>
  </si>
  <si>
    <t>ICBU00000907599</t>
  </si>
  <si>
    <t>1Z6981A16806830906</t>
  </si>
  <si>
    <t>ZY-00600</t>
  </si>
  <si>
    <t>ICBU00000907918</t>
  </si>
  <si>
    <t>1ZHF34110305955905</t>
  </si>
  <si>
    <t>臧义东</t>
  </si>
  <si>
    <t>YAD116AE-1</t>
  </si>
  <si>
    <t>ICBU00000907903</t>
  </si>
  <si>
    <t>YAD116AE1</t>
  </si>
  <si>
    <t>HZBZ0113-LA1</t>
  </si>
  <si>
    <t>ICBU00000903726</t>
  </si>
  <si>
    <t>1Z0E319J0404410706</t>
  </si>
  <si>
    <t>FBA15LBCMBHR</t>
  </si>
  <si>
    <t>ICBU00000907781</t>
  </si>
  <si>
    <t>00340434796121599126</t>
  </si>
  <si>
    <t>FBA15LBC5VDG</t>
  </si>
  <si>
    <t>ICBU00000907801</t>
  </si>
  <si>
    <t>15505502855178</t>
  </si>
  <si>
    <t>ZB0116-HAMI</t>
  </si>
  <si>
    <t>ICBU00000907671</t>
  </si>
  <si>
    <t>1Z0E554G0433772030</t>
  </si>
  <si>
    <t>EBR-26-01-16</t>
  </si>
  <si>
    <t>ICBU00000906904</t>
  </si>
  <si>
    <t>888004667745</t>
  </si>
  <si>
    <t>BAILEY11463</t>
  </si>
  <si>
    <t>ICBU00000906532</t>
  </si>
  <si>
    <t>15505502685459</t>
  </si>
  <si>
    <t>YG2511115-15</t>
  </si>
  <si>
    <t>ICBU00000905567</t>
  </si>
  <si>
    <t>1ZK5812C0303396965</t>
  </si>
  <si>
    <t>LM0116-MM-129</t>
  </si>
  <si>
    <t>ICBU00000907699</t>
  </si>
  <si>
    <t>1ZG3333D0406918907</t>
  </si>
  <si>
    <t>LM0116-MM-1820</t>
  </si>
  <si>
    <t>ICBU00000907697</t>
  </si>
  <si>
    <t>1ZG3333D0429713504</t>
  </si>
  <si>
    <t>LM0116-MM-NO144</t>
  </si>
  <si>
    <t>ICBU00000907691</t>
  </si>
  <si>
    <t>1ZG3333D0435649279</t>
  </si>
  <si>
    <t>ZB0116-SARE</t>
  </si>
  <si>
    <t>ICBU00000907694</t>
  </si>
  <si>
    <t>1Z0E620D0408493625</t>
  </si>
  <si>
    <t>ACJX0116-1</t>
  </si>
  <si>
    <t>ICBU00000907105</t>
  </si>
  <si>
    <t>1ZF4K3596834736235</t>
  </si>
  <si>
    <t>260116YK-SA10</t>
  </si>
  <si>
    <t>ICBU00000907620</t>
  </si>
  <si>
    <t>1Z6982X16831846633</t>
  </si>
  <si>
    <t>355FE7499S</t>
  </si>
  <si>
    <t>ICBU00000906730</t>
  </si>
  <si>
    <t>1Z0E465J0405584744</t>
  </si>
  <si>
    <t>YR-SAH-81-001</t>
  </si>
  <si>
    <t>ICBU00000907486</t>
  </si>
  <si>
    <t>1ZHF38642005191002</t>
  </si>
  <si>
    <t>HY260113-61239</t>
  </si>
  <si>
    <t>ICBU00000907497</t>
  </si>
  <si>
    <t>397853650291</t>
  </si>
  <si>
    <t>KLSFSTX-0116</t>
  </si>
  <si>
    <t>ICBU00000907458</t>
  </si>
  <si>
    <t>397852877790</t>
  </si>
  <si>
    <t>YSJ-0116</t>
  </si>
  <si>
    <t>ICBU00000907567</t>
  </si>
  <si>
    <t>1Z33W2600498019932</t>
  </si>
  <si>
    <t>XRP601102R</t>
  </si>
  <si>
    <t>ICBU00000907530</t>
  </si>
  <si>
    <t>397853583393</t>
  </si>
  <si>
    <t>BR26-0116J01</t>
  </si>
  <si>
    <t>ICBU00000907566</t>
  </si>
  <si>
    <t>1ZF4K3596836890583</t>
  </si>
  <si>
    <t>NW0116-3</t>
  </si>
  <si>
    <t>ICBU00000907488</t>
  </si>
  <si>
    <t>1Z33W2606790186792</t>
  </si>
  <si>
    <t>ZJTX2025758</t>
  </si>
  <si>
    <t>ICBU00000906401</t>
  </si>
  <si>
    <t>1Z33W2606798030720</t>
  </si>
  <si>
    <t>ZJTX2025752</t>
  </si>
  <si>
    <t>ICBU00000905665</t>
  </si>
  <si>
    <t>397852893330</t>
  </si>
  <si>
    <t>XHX-0116-2</t>
  </si>
  <si>
    <t>ICBU00000907492</t>
  </si>
  <si>
    <t>1Z33W2606692615978</t>
  </si>
  <si>
    <t>XHX-0116-1</t>
  </si>
  <si>
    <t>ICBU00000907493</t>
  </si>
  <si>
    <t>1Z33W2606695348798</t>
  </si>
  <si>
    <t>XHX-0116-3</t>
  </si>
  <si>
    <t>ICBU00000907494</t>
  </si>
  <si>
    <t>1Z33W2606696819205</t>
  </si>
  <si>
    <t>HX116AU-1</t>
  </si>
  <si>
    <t>ICBU00000907513</t>
  </si>
  <si>
    <t>500745510016</t>
  </si>
  <si>
    <t>ZY-00500</t>
  </si>
  <si>
    <t>ICBU00000907397</t>
  </si>
  <si>
    <t>1Z33W2606791146172</t>
  </si>
  <si>
    <t>GB0115-Y4-PBI3</t>
  </si>
  <si>
    <t>ICBU00000906141</t>
  </si>
  <si>
    <t>397852884071</t>
  </si>
  <si>
    <t>GB0115-US01</t>
  </si>
  <si>
    <t>ICBU00000905969</t>
  </si>
  <si>
    <t>397852884060</t>
  </si>
  <si>
    <t>32026011502SP</t>
  </si>
  <si>
    <t>ICBU00000906218</t>
  </si>
  <si>
    <t>887985550716</t>
  </si>
  <si>
    <t>XXMY260101</t>
  </si>
  <si>
    <t>ICBU00000905234</t>
  </si>
  <si>
    <t>HX116AU-139</t>
  </si>
  <si>
    <t>ICBU00000906960</t>
  </si>
  <si>
    <t>BKP24000759053</t>
  </si>
  <si>
    <t>CINDY25116-03539-3</t>
  </si>
  <si>
    <t>ICBU00000907504</t>
  </si>
  <si>
    <t>1Z4W260E0427522749</t>
  </si>
  <si>
    <t>10003778877</t>
  </si>
  <si>
    <t>ICBU00000907322</t>
  </si>
  <si>
    <t>1Z4W260E0400797128</t>
  </si>
  <si>
    <t>12377440501026840-7</t>
  </si>
  <si>
    <t>ICBU00000907269</t>
  </si>
  <si>
    <t>1ZW3716B6802918791</t>
  </si>
  <si>
    <t>288510630001026092</t>
  </si>
  <si>
    <t>ICBU00000907127</t>
  </si>
  <si>
    <t>AMQ6862537</t>
  </si>
  <si>
    <t>ZY-00499</t>
  </si>
  <si>
    <t>ICBU00000907157</t>
  </si>
  <si>
    <t>887984870249</t>
  </si>
  <si>
    <t>QS0116-3</t>
  </si>
  <si>
    <t>ICBU00000907202</t>
  </si>
  <si>
    <t>887985962423</t>
  </si>
  <si>
    <t>QS0116-2</t>
  </si>
  <si>
    <t>ICBU00000907201</t>
  </si>
  <si>
    <t>887985945729</t>
  </si>
  <si>
    <t>QS0116-1</t>
  </si>
  <si>
    <t>ICBU00000907199</t>
  </si>
  <si>
    <t>887985926642</t>
  </si>
  <si>
    <t>QS0116</t>
  </si>
  <si>
    <t>ICBU00000907197</t>
  </si>
  <si>
    <t>887985937514</t>
  </si>
  <si>
    <t>2026011633P</t>
  </si>
  <si>
    <t>ICBU00000907195</t>
  </si>
  <si>
    <t>FBA15LBHMCLT</t>
  </si>
  <si>
    <t>ICBU00000905772</t>
  </si>
  <si>
    <t>20260115ANITA</t>
  </si>
  <si>
    <t>ICBU00000907122</t>
  </si>
  <si>
    <t>1ZR1C7022000698692</t>
  </si>
  <si>
    <t>加拿大FBA海派B价-YP</t>
  </si>
  <si>
    <t>LK-8271</t>
  </si>
  <si>
    <t>ICBU00000907124</t>
  </si>
  <si>
    <t>BKP4534274382</t>
  </si>
  <si>
    <t>YK-11401</t>
  </si>
  <si>
    <t>ICBU00000904657</t>
  </si>
  <si>
    <t>15505502572218</t>
  </si>
  <si>
    <t>YSTP-0116</t>
  </si>
  <si>
    <t>ICBU00000907017</t>
  </si>
  <si>
    <t>YSTP0116</t>
  </si>
  <si>
    <t>HX110</t>
  </si>
  <si>
    <t>ICBU00000906989</t>
  </si>
  <si>
    <t>CR430525382DE</t>
  </si>
  <si>
    <t>YWHY1-16</t>
  </si>
  <si>
    <t>ICBU00000907011</t>
  </si>
  <si>
    <t>1Z1X94R50495153986</t>
  </si>
  <si>
    <t>TX202610150004</t>
  </si>
  <si>
    <t>ICBU00000907022</t>
  </si>
  <si>
    <t>1Z4W260E0400252322</t>
  </si>
  <si>
    <t>NACY1356</t>
  </si>
  <si>
    <t>ICBU00000907019</t>
  </si>
  <si>
    <t>1Z0E319J0400727408</t>
  </si>
  <si>
    <t>AWJY26116-WU-16</t>
  </si>
  <si>
    <t>ICBU00000906915</t>
  </si>
  <si>
    <t>1ZHF05572038608727</t>
  </si>
  <si>
    <t>加拿大海派快线6000-UPS</t>
  </si>
  <si>
    <t>CY2601132</t>
  </si>
  <si>
    <t>ICBU00000904565</t>
  </si>
  <si>
    <t>1Z0R6D896805360156</t>
  </si>
  <si>
    <t>ZJJ0115-01</t>
  </si>
  <si>
    <t>ICBU00000906564</t>
  </si>
  <si>
    <t>AMQ6862534</t>
  </si>
  <si>
    <t>260116YK-LU1</t>
  </si>
  <si>
    <t>ICBU00000906985</t>
  </si>
  <si>
    <t>1ZA06B016805410800</t>
  </si>
  <si>
    <t>86F693</t>
  </si>
  <si>
    <t>ICBU00000904949</t>
  </si>
  <si>
    <t>397854988830</t>
  </si>
  <si>
    <t>LAMT-115</t>
  </si>
  <si>
    <t>ICBU00000906818</t>
  </si>
  <si>
    <t>397817479253</t>
  </si>
  <si>
    <t>马冰全</t>
  </si>
  <si>
    <t>TM0515-1NL</t>
  </si>
  <si>
    <t>ICBU00000906831</t>
  </si>
  <si>
    <t>887984567440</t>
  </si>
  <si>
    <t>XY-0115</t>
  </si>
  <si>
    <t>ICBU00000906611</t>
  </si>
  <si>
    <t>SKP4534273214</t>
  </si>
  <si>
    <t>260115YK-CA32</t>
  </si>
  <si>
    <t>ICBU00000906695</t>
  </si>
  <si>
    <t>1Z6982X16818682246</t>
  </si>
  <si>
    <t>YD1146307</t>
  </si>
  <si>
    <t>ICBU00000906716</t>
  </si>
  <si>
    <t>15505502568608</t>
  </si>
  <si>
    <t>BAILEY12604KP</t>
  </si>
  <si>
    <t>ICBU00000906528</t>
  </si>
  <si>
    <t>15505502839584</t>
  </si>
  <si>
    <t>10003778865</t>
  </si>
  <si>
    <t>ICBU00000906645</t>
  </si>
  <si>
    <t>XKDZ115-12</t>
  </si>
  <si>
    <t>ICBU00000906819</t>
  </si>
  <si>
    <t>1Z6982X16810901326</t>
  </si>
  <si>
    <t>XKDZ115-3</t>
  </si>
  <si>
    <t>ICBU00000906820</t>
  </si>
  <si>
    <t>1ZA06B016804888182</t>
  </si>
  <si>
    <t>ZYT115CA-11</t>
  </si>
  <si>
    <t>ICBU00000906691</t>
  </si>
  <si>
    <t>1ZHF05572011214916</t>
  </si>
  <si>
    <t>ZM115-3ZM</t>
  </si>
  <si>
    <t>ICBU00000906595</t>
  </si>
  <si>
    <t>1Z33W2606692165884</t>
  </si>
  <si>
    <t>DCSP-260115-1</t>
  </si>
  <si>
    <t>ICBU00000906764</t>
  </si>
  <si>
    <t>397820297128</t>
  </si>
  <si>
    <t>LKGYTX-0115</t>
  </si>
  <si>
    <t>ICBU00000906658</t>
  </si>
  <si>
    <t>1ZHF38642030557310</t>
  </si>
  <si>
    <t>6633Q226L</t>
  </si>
  <si>
    <t>ICBU00000906606</t>
  </si>
  <si>
    <t>881052546</t>
  </si>
  <si>
    <t>RDU2-FBA1967ZQNS2</t>
  </si>
  <si>
    <t>ICBU00000906576</t>
  </si>
  <si>
    <t>1Z33W2600492297661</t>
  </si>
  <si>
    <t>LGB8-FBA1967YHDLG</t>
  </si>
  <si>
    <t>ICBU00000906577</t>
  </si>
  <si>
    <t>1Z33W2600490189228</t>
  </si>
  <si>
    <t>IAH3-FBA19682TFYL</t>
  </si>
  <si>
    <t>ICBU00000906575</t>
  </si>
  <si>
    <t>1Z33W2600495100527</t>
  </si>
  <si>
    <t>ABE8-FBA1967ZK3Z8</t>
  </si>
  <si>
    <t>ICBU00000906571</t>
  </si>
  <si>
    <t>1Z33W2600493260957</t>
  </si>
  <si>
    <t>TEB9-FBA19685MR64</t>
  </si>
  <si>
    <t>ICBU00000906723</t>
  </si>
  <si>
    <t>1Z33W2600499628764</t>
  </si>
  <si>
    <t>LAX9-FBA196822K3F</t>
  </si>
  <si>
    <t>ICBU00000906721</t>
  </si>
  <si>
    <t>1Z33W2600499722009</t>
  </si>
  <si>
    <t>VGT2-FBA196839M60</t>
  </si>
  <si>
    <t>ICBU00000906763</t>
  </si>
  <si>
    <t>1Z33W2600496041385</t>
  </si>
  <si>
    <t>LGB8-FBA19683F67L</t>
  </si>
  <si>
    <t>ICBU00000906720</t>
  </si>
  <si>
    <t>1Z33W2600490526069</t>
  </si>
  <si>
    <t>MEM1-FBA19681RZ3Z</t>
  </si>
  <si>
    <t>ICBU00000906722</t>
  </si>
  <si>
    <t>1Z33W2600498245116</t>
  </si>
  <si>
    <t>HEA2-FBA1967XN3KN</t>
  </si>
  <si>
    <t>ICBU00000906312</t>
  </si>
  <si>
    <t>1Z33W2600496121637</t>
  </si>
  <si>
    <t>FWA4-FBA19680P510</t>
  </si>
  <si>
    <t>ICBU00000906574</t>
  </si>
  <si>
    <t>1Z33W2600492244173</t>
  </si>
  <si>
    <t>MCC1-FBA196873QQ3</t>
  </si>
  <si>
    <t>ICBU00000906752</t>
  </si>
  <si>
    <t>1Z33W2600493767133</t>
  </si>
  <si>
    <t>AVP1-FBA19684BH9M</t>
  </si>
  <si>
    <t>ICBU00000906754</t>
  </si>
  <si>
    <t>1Z33W2600498556816</t>
  </si>
  <si>
    <t>RDU2-FBA19684YJKP</t>
  </si>
  <si>
    <t>ICBU00000906757</t>
  </si>
  <si>
    <t>1Z33W2600493161859</t>
  </si>
  <si>
    <t>114-002</t>
  </si>
  <si>
    <t>ICBU00000906485</t>
  </si>
  <si>
    <t>1Z9Y45380490740291</t>
  </si>
  <si>
    <t>113-002</t>
  </si>
  <si>
    <t>ICBU00000906481</t>
  </si>
  <si>
    <t>1Z9Y45380490788080</t>
  </si>
  <si>
    <t>115-001</t>
  </si>
  <si>
    <t>ICBU00000906495</t>
  </si>
  <si>
    <t>1Z9Y45380420863496</t>
  </si>
  <si>
    <t>114-001</t>
  </si>
  <si>
    <t>ICBU00000906472</t>
  </si>
  <si>
    <t>1Z9Y45380491359676</t>
  </si>
  <si>
    <t>LAX9-FBA19684329Y</t>
  </si>
  <si>
    <t>ICBU00000906759</t>
  </si>
  <si>
    <t>1Z33W2600494251634</t>
  </si>
  <si>
    <t>FWA4-FBA19683HKMF</t>
  </si>
  <si>
    <t>ICBU00000906761</t>
  </si>
  <si>
    <t>1Z33W2600495833905</t>
  </si>
  <si>
    <t>RSC1501</t>
  </si>
  <si>
    <t>ICBU00000905937</t>
  </si>
  <si>
    <t>887988867903</t>
  </si>
  <si>
    <t>RSC1504</t>
  </si>
  <si>
    <t>ICBU00000905945</t>
  </si>
  <si>
    <t>887988826307</t>
  </si>
  <si>
    <t>RSC1502</t>
  </si>
  <si>
    <t>ICBU00000905939</t>
  </si>
  <si>
    <t>887988859798</t>
  </si>
  <si>
    <t>RSC1503</t>
  </si>
  <si>
    <t>ICBU00000905943</t>
  </si>
  <si>
    <t>887953785813</t>
  </si>
  <si>
    <t>RSC1507</t>
  </si>
  <si>
    <t>ICBU00000905970</t>
  </si>
  <si>
    <t>1Z0E465J0425087995</t>
  </si>
  <si>
    <t>RSC1505</t>
  </si>
  <si>
    <t>ICBU00000905950</t>
  </si>
  <si>
    <t>887988854785</t>
  </si>
  <si>
    <t>RSC1506</t>
  </si>
  <si>
    <t>ICBU00000905963</t>
  </si>
  <si>
    <t>397855435472</t>
  </si>
  <si>
    <t>TM0115-2NL</t>
  </si>
  <si>
    <t>ICBU00000906804</t>
  </si>
  <si>
    <t>887952886367</t>
  </si>
  <si>
    <t>1233556AL</t>
  </si>
  <si>
    <t>ICBU00000906614</t>
  </si>
  <si>
    <t>1Z0E793D0414255800</t>
  </si>
  <si>
    <t>TM0115-2US</t>
  </si>
  <si>
    <t>ICBU00000906797</t>
  </si>
  <si>
    <t>1Z33W2600493670817</t>
  </si>
  <si>
    <t>BR227A</t>
  </si>
  <si>
    <t>ICBU00000906785</t>
  </si>
  <si>
    <t>887985140806</t>
  </si>
  <si>
    <t>2610136</t>
  </si>
  <si>
    <t>ICBU00000906780</t>
  </si>
  <si>
    <t>95SFD2B</t>
  </si>
  <si>
    <t>ICBU00000906786</t>
  </si>
  <si>
    <t>887961115521</t>
  </si>
  <si>
    <t>JPS20260115003</t>
  </si>
  <si>
    <t>ICBU00000906568</t>
  </si>
  <si>
    <t>887962241296</t>
  </si>
  <si>
    <t>JPS20260115001</t>
  </si>
  <si>
    <t>ICBU00000906418</t>
  </si>
  <si>
    <t>CR430429032DE</t>
  </si>
  <si>
    <t>JPS20260115005</t>
  </si>
  <si>
    <t>ICBU00000906610</t>
  </si>
  <si>
    <t>1Z4W260E0424650991</t>
  </si>
  <si>
    <t>JPS20260115004</t>
  </si>
  <si>
    <t>ICBU00000906602</t>
  </si>
  <si>
    <t>1Z4W260E0420699974</t>
  </si>
  <si>
    <t>JPS20260115002</t>
  </si>
  <si>
    <t>ICBU00000906546</t>
  </si>
  <si>
    <t>IW672684133GB</t>
  </si>
  <si>
    <t>WJL115BE-10</t>
  </si>
  <si>
    <t>ICBU00000906706</t>
  </si>
  <si>
    <t>1Z6982X16824803291</t>
  </si>
  <si>
    <t>XY4578</t>
  </si>
  <si>
    <t>ICBU00000906550</t>
  </si>
  <si>
    <t>1ZB875D90406430903</t>
  </si>
  <si>
    <t>XYHUA587</t>
  </si>
  <si>
    <t>ICBU00000906560</t>
  </si>
  <si>
    <t>1Z065B110325664577</t>
  </si>
  <si>
    <t>JQ0115-1</t>
  </si>
  <si>
    <t>ICBU00000906405</t>
  </si>
  <si>
    <t>397816338666</t>
  </si>
  <si>
    <t>LLP251217062</t>
  </si>
  <si>
    <t>ICBU00000906349</t>
  </si>
  <si>
    <t>MKP24000758934</t>
  </si>
  <si>
    <t>LLP251217062-1</t>
  </si>
  <si>
    <t>ICBU00000906381</t>
  </si>
  <si>
    <t>SKP4534273153</t>
  </si>
  <si>
    <t>KLL260105006</t>
  </si>
  <si>
    <t>ICBU00000906279</t>
  </si>
  <si>
    <t>888015788088</t>
  </si>
  <si>
    <t>6AL0T02</t>
  </si>
  <si>
    <t>ICBU00000906250</t>
  </si>
  <si>
    <t>1Z4W260E0419130419</t>
  </si>
  <si>
    <t>MINA251209341</t>
  </si>
  <si>
    <t>ICBU00000906200</t>
  </si>
  <si>
    <t>887953521806</t>
  </si>
  <si>
    <t>STELLA260100112</t>
  </si>
  <si>
    <t>ICBU00000906801</t>
  </si>
  <si>
    <t>888004339313</t>
  </si>
  <si>
    <t>1MINA260100181</t>
  </si>
  <si>
    <t>ICBU00000906745</t>
  </si>
  <si>
    <t>887953345624</t>
  </si>
  <si>
    <t>ZJTX2025756</t>
  </si>
  <si>
    <t>ICBU00000906270</t>
  </si>
  <si>
    <t>1Z0R6D896802834266</t>
  </si>
  <si>
    <t>JLL260115A</t>
  </si>
  <si>
    <t>ICBU00000905667</t>
  </si>
  <si>
    <t>JLL260115B</t>
  </si>
  <si>
    <t>ICBU00000905679</t>
  </si>
  <si>
    <t>YSC342MX-011501</t>
  </si>
  <si>
    <t>ICBU00000906698</t>
  </si>
  <si>
    <t>1Z74WF390437036929</t>
  </si>
  <si>
    <t>YSC342MX-011506</t>
  </si>
  <si>
    <t>ICBU00000906705</t>
  </si>
  <si>
    <t>1Z74WF390421463103</t>
  </si>
  <si>
    <t>YSC342MX-011505</t>
  </si>
  <si>
    <t>ICBU00000906702</t>
  </si>
  <si>
    <t>1Z74WF390425649941</t>
  </si>
  <si>
    <t>YSC342MX-011509</t>
  </si>
  <si>
    <t>ICBU00000906709</t>
  </si>
  <si>
    <t>1Z74WF390413837199</t>
  </si>
  <si>
    <t>YSC342MX-011508</t>
  </si>
  <si>
    <t>ICBU00000906708</t>
  </si>
  <si>
    <t>1Z74WF390407791231</t>
  </si>
  <si>
    <t>YSC342MX-011502</t>
  </si>
  <si>
    <t>ICBU00000906699</t>
  </si>
  <si>
    <t>1Z74WF390433584568</t>
  </si>
  <si>
    <t>YSC342MX-011503</t>
  </si>
  <si>
    <t>ICBU00000906700</t>
  </si>
  <si>
    <t>1Z74WF390421140121</t>
  </si>
  <si>
    <t>YSC342MX-011507</t>
  </si>
  <si>
    <t>ICBU00000906707</t>
  </si>
  <si>
    <t>1Z74WF390402953815</t>
  </si>
  <si>
    <t>YSC342MX-011504</t>
  </si>
  <si>
    <t>ICBU00000906701</t>
  </si>
  <si>
    <t>1Z74WF390412221453</t>
  </si>
  <si>
    <t>YDQ102-011501</t>
  </si>
  <si>
    <t>ICBU00000906713</t>
  </si>
  <si>
    <t>1Z74WF390420327995</t>
  </si>
  <si>
    <t>26010501BHW-1</t>
  </si>
  <si>
    <t>ICBU00000906387</t>
  </si>
  <si>
    <t>1Z33W2600493566994</t>
  </si>
  <si>
    <t>ZY-00495</t>
  </si>
  <si>
    <t>ICBU00000906375</t>
  </si>
  <si>
    <t>1ZK5812C0316351354</t>
  </si>
  <si>
    <t>DDH-8945988</t>
  </si>
  <si>
    <t>ICBU00000906608</t>
  </si>
  <si>
    <t>1Z4W260E0413908457</t>
  </si>
  <si>
    <t>NW0114-2</t>
  </si>
  <si>
    <t>ICBU00000904767</t>
  </si>
  <si>
    <t>887954437967</t>
  </si>
  <si>
    <t>Q4R289-IT</t>
  </si>
  <si>
    <t>ICBU00000906728</t>
  </si>
  <si>
    <t>1Z6982X16807213764</t>
  </si>
  <si>
    <t>260115YK-CA3</t>
  </si>
  <si>
    <t>ICBU00000906697</t>
  </si>
  <si>
    <t>RSQLSATQXD004</t>
  </si>
  <si>
    <t>ICBU00000813217</t>
  </si>
  <si>
    <t>22026010503-1</t>
  </si>
  <si>
    <t>ICBU00000905817</t>
  </si>
  <si>
    <t>1ZF4K3596808712872</t>
  </si>
  <si>
    <t>H77447174XL</t>
  </si>
  <si>
    <t>ICBU00000906784</t>
  </si>
  <si>
    <t>1ZK6B4420318783160</t>
  </si>
  <si>
    <t>16341232501045972</t>
  </si>
  <si>
    <t>ICBU00000906726</t>
  </si>
  <si>
    <t>CP141713635DE</t>
  </si>
  <si>
    <t>BL0115-JP</t>
  </si>
  <si>
    <t>ICBU00000906249</t>
  </si>
  <si>
    <t>1Z0E620D0414522715</t>
  </si>
  <si>
    <t>ZAMY01151543</t>
  </si>
  <si>
    <t>ICBU00000906313</t>
  </si>
  <si>
    <t>397816360175</t>
  </si>
  <si>
    <t>FF26115-1</t>
  </si>
  <si>
    <t>ICBU00000905934</t>
  </si>
  <si>
    <t>CP141713627DE</t>
  </si>
  <si>
    <t>YH260037</t>
  </si>
  <si>
    <t>ICBU00000906779</t>
  </si>
  <si>
    <t>1ZW3716B6815700929</t>
  </si>
  <si>
    <t>D8C326-IL</t>
  </si>
  <si>
    <t>ICBU00000906796</t>
  </si>
  <si>
    <t>888117020206</t>
  </si>
  <si>
    <t>WLXB0115-3GB</t>
  </si>
  <si>
    <t>ICBU00000906240</t>
  </si>
  <si>
    <t>887956187885</t>
  </si>
  <si>
    <t>XY-01</t>
  </si>
  <si>
    <t>ICBU00000906750</t>
  </si>
  <si>
    <t>SKP4534273277</t>
  </si>
  <si>
    <t>LLL589633</t>
  </si>
  <si>
    <t>ICBU00000906304</t>
  </si>
  <si>
    <t>1ZB8C0932032052163</t>
  </si>
  <si>
    <t>XM-26-01-15</t>
  </si>
  <si>
    <t>ICBU00000906551</t>
  </si>
  <si>
    <t>1Z0E793D0419439148</t>
  </si>
  <si>
    <t>51F2F7BL</t>
  </si>
  <si>
    <t>ICBU00000906212</t>
  </si>
  <si>
    <t>1ZHV28776705963682</t>
  </si>
  <si>
    <t>XC-202615</t>
  </si>
  <si>
    <t>ICBU00000906139</t>
  </si>
  <si>
    <t>1ZHF34110336412728</t>
  </si>
  <si>
    <t>ZY-00491</t>
  </si>
  <si>
    <t>ICBU00000905743</t>
  </si>
  <si>
    <t>1ZA06B016835780686</t>
  </si>
  <si>
    <t>ZJTX2025757</t>
  </si>
  <si>
    <t>ICBU00000906379</t>
  </si>
  <si>
    <t>397816351468</t>
  </si>
  <si>
    <t>260115YK-LU7</t>
  </si>
  <si>
    <t>ICBU00000906364</t>
  </si>
  <si>
    <t>1ZA06B016822077096</t>
  </si>
  <si>
    <t>J695-AE</t>
  </si>
  <si>
    <t>ICBU00000901163</t>
  </si>
  <si>
    <t>AE582739441</t>
  </si>
  <si>
    <t>SM260115-7MYKP</t>
  </si>
  <si>
    <t>ICBU00000905795</t>
  </si>
  <si>
    <t>10272047800</t>
  </si>
  <si>
    <t>RSQLSATQXD002</t>
  </si>
  <si>
    <t>ICBU00000813211</t>
  </si>
  <si>
    <t>HCLSA0107-7</t>
  </si>
  <si>
    <t>ICBU00000893602</t>
  </si>
  <si>
    <t>397820476743</t>
  </si>
  <si>
    <t>RSQLSATQXD005</t>
  </si>
  <si>
    <t>ICBU00000813218</t>
  </si>
  <si>
    <t>JT0115-6</t>
  </si>
  <si>
    <t>ICBU00000906693</t>
  </si>
  <si>
    <t>1ZF4K3596824711646</t>
  </si>
  <si>
    <t>JRHT01151617</t>
  </si>
  <si>
    <t>ICBU00000906399</t>
  </si>
  <si>
    <t>1Z0E793D6717615888</t>
  </si>
  <si>
    <t>JX26115-19</t>
  </si>
  <si>
    <t>ICBU00000906366</t>
  </si>
  <si>
    <t>1ZW3716B6806715369</t>
  </si>
  <si>
    <t>10003778853</t>
  </si>
  <si>
    <t>ICBU00000906410</t>
  </si>
  <si>
    <t>1Z0R6D896826221276</t>
  </si>
  <si>
    <t>YR2611501</t>
  </si>
  <si>
    <t>ICBU00000906637</t>
  </si>
  <si>
    <t>1ZW3716B6836755359</t>
  </si>
  <si>
    <t>RX18877</t>
  </si>
  <si>
    <t>ICBU00000905879</t>
  </si>
  <si>
    <t>1Z0E465J0409222421</t>
  </si>
  <si>
    <t>RX18833</t>
  </si>
  <si>
    <t>ICBU00000905892</t>
  </si>
  <si>
    <t>1Z0E465J0410881412</t>
  </si>
  <si>
    <t>RX18787</t>
  </si>
  <si>
    <t>ICBU00000905872</t>
  </si>
  <si>
    <t>1Z0E465J0418692657</t>
  </si>
  <si>
    <t>RX18766</t>
  </si>
  <si>
    <t>ICBU00000905874</t>
  </si>
  <si>
    <t>1Z0E465J0431293287</t>
  </si>
  <si>
    <t>RX18846</t>
  </si>
  <si>
    <t>ICBU00000905889</t>
  </si>
  <si>
    <t>888049634500</t>
  </si>
  <si>
    <t>RX18834</t>
  </si>
  <si>
    <t>ICBU00000905891</t>
  </si>
  <si>
    <t>1Z0E465J0408073700</t>
  </si>
  <si>
    <t>RX18772</t>
  </si>
  <si>
    <t>ICBU00000905873</t>
  </si>
  <si>
    <t>1Z0E465J0429733261</t>
  </si>
  <si>
    <t>RX18857</t>
  </si>
  <si>
    <t>ICBU00000905883</t>
  </si>
  <si>
    <t>1Z0E465J0423008270</t>
  </si>
  <si>
    <t>RX18710</t>
  </si>
  <si>
    <t>ICBU00000905875</t>
  </si>
  <si>
    <t>1Z0E465J0406405515</t>
  </si>
  <si>
    <t>RX18854</t>
  </si>
  <si>
    <t>ICBU00000905885</t>
  </si>
  <si>
    <t>1Z0E465J0432893305</t>
  </si>
  <si>
    <t>RX18848</t>
  </si>
  <si>
    <t>ICBU00000905912</t>
  </si>
  <si>
    <t>1Z0E465J0415685474</t>
  </si>
  <si>
    <t>RX18694</t>
  </si>
  <si>
    <t>ICBU00000905913</t>
  </si>
  <si>
    <t>1Z0E465J0424588295</t>
  </si>
  <si>
    <t>RX18865</t>
  </si>
  <si>
    <t>ICBU00000905882</t>
  </si>
  <si>
    <t>1Z0E465J0434533324</t>
  </si>
  <si>
    <t>RX18799</t>
  </si>
  <si>
    <t>ICBU00000905925</t>
  </si>
  <si>
    <t>1ZG3325W0432328462</t>
  </si>
  <si>
    <t>RX18867</t>
  </si>
  <si>
    <t>ICBU00000905881</t>
  </si>
  <si>
    <t>1Z0E465J0402116737</t>
  </si>
  <si>
    <t>RX18836</t>
  </si>
  <si>
    <t>ICBU00000905890</t>
  </si>
  <si>
    <t>1Z0E465J0429568351</t>
  </si>
  <si>
    <t>RX18801</t>
  </si>
  <si>
    <t>ICBU00000905869</t>
  </si>
  <si>
    <t>1Z0E465J0406984042</t>
  </si>
  <si>
    <t>RX18894</t>
  </si>
  <si>
    <t>ICBU00000905877</t>
  </si>
  <si>
    <t>1Z0E465J0428213244</t>
  </si>
  <si>
    <t>RX18853</t>
  </si>
  <si>
    <t>ICBU00000905886</t>
  </si>
  <si>
    <t>1Z0E465J0403739090</t>
  </si>
  <si>
    <t>RX18880</t>
  </si>
  <si>
    <t>ICBU00000905878</t>
  </si>
  <si>
    <t>1Z0E465J0439693385</t>
  </si>
  <si>
    <t>RX18807</t>
  </si>
  <si>
    <t>ICBU00000905868</t>
  </si>
  <si>
    <t>1Z0E465J0421468250</t>
  </si>
  <si>
    <t>RX18826</t>
  </si>
  <si>
    <t>ICBU00000905893</t>
  </si>
  <si>
    <t>1Z0E465J0421493400</t>
  </si>
  <si>
    <t>RX18855</t>
  </si>
  <si>
    <t>ICBU00000905884</t>
  </si>
  <si>
    <t>1Z0E465J0411462560</t>
  </si>
  <si>
    <t>RX18847</t>
  </si>
  <si>
    <t>ICBU00000905888</t>
  </si>
  <si>
    <t>1Z0E465J0426208316</t>
  </si>
  <si>
    <t>RX18875</t>
  </si>
  <si>
    <t>ICBU00000905880</t>
  </si>
  <si>
    <t>1Z0E465J0404888632</t>
  </si>
  <si>
    <t>RX18838</t>
  </si>
  <si>
    <t>ICBU00000905876</t>
  </si>
  <si>
    <t>1Z78Y3540429737906</t>
  </si>
  <si>
    <t>RX18794</t>
  </si>
  <si>
    <t>ICBU00000905871</t>
  </si>
  <si>
    <t>1Z0E465J0402824141</t>
  </si>
  <si>
    <t>25122201LX</t>
  </si>
  <si>
    <t>ICBU00000906376</t>
  </si>
  <si>
    <t>1ZA06B016805225814</t>
  </si>
  <si>
    <t>TAINJU4577</t>
  </si>
  <si>
    <t>ICBU00000906694</t>
  </si>
  <si>
    <t>1Z0E64G86725320181</t>
  </si>
  <si>
    <t>LUCAS011511</t>
  </si>
  <si>
    <t>ICBU00000906522</t>
  </si>
  <si>
    <t>TPL000132540</t>
  </si>
  <si>
    <t>DGJ0115-MXAA06</t>
  </si>
  <si>
    <t>ICBU00000905946</t>
  </si>
  <si>
    <t>1Z33W2606790229512</t>
  </si>
  <si>
    <t>DGJ0115-MXBB07</t>
  </si>
  <si>
    <t>ICBU00000905947</t>
  </si>
  <si>
    <t>1Z33W2606798586845</t>
  </si>
  <si>
    <t>JHZWW903</t>
  </si>
  <si>
    <t>ICBU00000905931</t>
  </si>
  <si>
    <t>500745491794</t>
  </si>
  <si>
    <t>G14136E23</t>
  </si>
  <si>
    <t>ICBU00000906223</t>
  </si>
  <si>
    <t>1Z97X0196808969603</t>
  </si>
  <si>
    <t>FKS260115-GB</t>
  </si>
  <si>
    <t>ICBU00000906391</t>
  </si>
  <si>
    <t>1Z97X0196806991627</t>
  </si>
  <si>
    <t>ZFZXX011501</t>
  </si>
  <si>
    <t>ICBU00000905929</t>
  </si>
  <si>
    <t>887956133690</t>
  </si>
  <si>
    <t>GRT-6032</t>
  </si>
  <si>
    <t>ICBU00000906319</t>
  </si>
  <si>
    <t>397820130320</t>
  </si>
  <si>
    <t>GRT-6978</t>
  </si>
  <si>
    <t>ICBU00000906409</t>
  </si>
  <si>
    <t>1Z0E465J0406936353</t>
  </si>
  <si>
    <t>GRT-7850</t>
  </si>
  <si>
    <t>ICBU00000906393</t>
  </si>
  <si>
    <t>6972178511</t>
  </si>
  <si>
    <t>WHHY0115-2</t>
  </si>
  <si>
    <t>ICBU00000906561</t>
  </si>
  <si>
    <t>1ZHV25256732396552</t>
  </si>
  <si>
    <t>260115TSBLG-3</t>
  </si>
  <si>
    <t>ICBU00000906285</t>
  </si>
  <si>
    <t>887956132113</t>
  </si>
  <si>
    <t>31ATLRT</t>
  </si>
  <si>
    <t>ICBU00000905974</t>
  </si>
  <si>
    <t>15505534483254</t>
  </si>
  <si>
    <t>115AM-CO</t>
  </si>
  <si>
    <t>ICBU00000906048</t>
  </si>
  <si>
    <t>1Z70W0426736188565</t>
  </si>
  <si>
    <t>3FCTYG9-1</t>
  </si>
  <si>
    <t>ICBU00000906051</t>
  </si>
  <si>
    <t>1ZB87Y476739882650</t>
  </si>
  <si>
    <t>115FM-1</t>
  </si>
  <si>
    <t>ICBU00000906036</t>
  </si>
  <si>
    <t>1Z0E793D6725061318</t>
  </si>
  <si>
    <t>3FCTYG9-2</t>
  </si>
  <si>
    <t>ICBU00000906054</t>
  </si>
  <si>
    <t>1ZB87Y476730814267</t>
  </si>
  <si>
    <t>115FM-2</t>
  </si>
  <si>
    <t>ICBU00000906038</t>
  </si>
  <si>
    <t>1Z70W0426701244774</t>
  </si>
  <si>
    <t>RARR09</t>
  </si>
  <si>
    <t>ICBU00000905272</t>
  </si>
  <si>
    <t>1ZW3716B6810209989</t>
  </si>
  <si>
    <t>ZJTX2025759</t>
  </si>
  <si>
    <t>ICBU00000906414</t>
  </si>
  <si>
    <t>1Z0E465J0436909415</t>
  </si>
  <si>
    <t>997P2TK09</t>
  </si>
  <si>
    <t>ICBU00000906228</t>
  </si>
  <si>
    <t>1ZJ443G10405776168</t>
  </si>
  <si>
    <t>RC2611501</t>
  </si>
  <si>
    <t>ICBU00000906298</t>
  </si>
  <si>
    <t>1Z6981A16832927834</t>
  </si>
  <si>
    <t>L697FFK87</t>
  </si>
  <si>
    <t>ICBU00000906172</t>
  </si>
  <si>
    <t>500745491805</t>
  </si>
  <si>
    <t>20260115A</t>
  </si>
  <si>
    <t>ICBU00000906408</t>
  </si>
  <si>
    <t>1ZK5812C0301290402</t>
  </si>
  <si>
    <t>5D-HJY-097</t>
  </si>
  <si>
    <t>ICBU00000906412</t>
  </si>
  <si>
    <t>397820348464</t>
  </si>
  <si>
    <t>25120402LX</t>
  </si>
  <si>
    <t>ICBU00000906296</t>
  </si>
  <si>
    <t>1ZHF05572024934534</t>
  </si>
  <si>
    <t>ZY-00494</t>
  </si>
  <si>
    <t>ICBU00000906337</t>
  </si>
  <si>
    <t>887953438577</t>
  </si>
  <si>
    <t>ZJTX2025753</t>
  </si>
  <si>
    <t>ICBU00000905750</t>
  </si>
  <si>
    <t>1ZG3325W0400347895</t>
  </si>
  <si>
    <t>HS214101</t>
  </si>
  <si>
    <t>ICBU00000906158</t>
  </si>
  <si>
    <t>1Z0E620D0411254314</t>
  </si>
  <si>
    <t>FBA1965WNKD4-1</t>
  </si>
  <si>
    <t>ICBU00000906237</t>
  </si>
  <si>
    <t>1ZK5812C0300198194</t>
  </si>
  <si>
    <t>TG-260113</t>
  </si>
  <si>
    <t>ICBU00000904105</t>
  </si>
  <si>
    <t>4345617986</t>
  </si>
  <si>
    <t>WUN457-IUU</t>
  </si>
  <si>
    <t>ICBU00000905958</t>
  </si>
  <si>
    <t>1ZW3716B6803848463</t>
  </si>
  <si>
    <t>ALI25FCO00507</t>
  </si>
  <si>
    <t>ICBU00000905982</t>
  </si>
  <si>
    <t>15502802007112</t>
  </si>
  <si>
    <t>ALI25ALO0427</t>
  </si>
  <si>
    <t>ICBU00000903432</t>
  </si>
  <si>
    <t>1ZC51W136838814443</t>
  </si>
  <si>
    <t>DDDHL001</t>
  </si>
  <si>
    <t>ICBU00000906264</t>
  </si>
  <si>
    <t>WJ0828745</t>
  </si>
  <si>
    <t>ZD-0115</t>
  </si>
  <si>
    <t>ICBU00000906125</t>
  </si>
  <si>
    <t>772229953</t>
  </si>
  <si>
    <t>AU-4578</t>
  </si>
  <si>
    <t>ICBU00000905376</t>
  </si>
  <si>
    <t>1ZG2C1210317269442</t>
  </si>
  <si>
    <t>10003778841</t>
  </si>
  <si>
    <t>ICBU00000906241</t>
  </si>
  <si>
    <t>1ZF4K3596836399749</t>
  </si>
  <si>
    <t>7W478011E</t>
  </si>
  <si>
    <t>ICBU00000905976</t>
  </si>
  <si>
    <t>1ZK6B4420332644275</t>
  </si>
  <si>
    <t>89CTG3R</t>
  </si>
  <si>
    <t>ICBU00000905821</t>
  </si>
  <si>
    <t>36QJ70069861</t>
  </si>
  <si>
    <t>YWY0115-6</t>
  </si>
  <si>
    <t>ICBU00000905740</t>
  </si>
  <si>
    <t>887989593140</t>
  </si>
  <si>
    <t>YWY0115-5</t>
  </si>
  <si>
    <t>ICBU00000905739</t>
  </si>
  <si>
    <t>887987945868</t>
  </si>
  <si>
    <t>YWY0115-4</t>
  </si>
  <si>
    <t>ICBU00000905738</t>
  </si>
  <si>
    <t>887953897990</t>
  </si>
  <si>
    <t>YWY0115-3</t>
  </si>
  <si>
    <t>ICBU00000905737</t>
  </si>
  <si>
    <t>887953882346</t>
  </si>
  <si>
    <t>YWY0115-1</t>
  </si>
  <si>
    <t>ICBU00000905735</t>
  </si>
  <si>
    <t>887953842581</t>
  </si>
  <si>
    <t>YWY0115-2</t>
  </si>
  <si>
    <t>ICBU00000905736</t>
  </si>
  <si>
    <t>887953865300</t>
  </si>
  <si>
    <t>HHM5896</t>
  </si>
  <si>
    <t>ICBU00000905689</t>
  </si>
  <si>
    <t>1Z97X0196805846072</t>
  </si>
  <si>
    <t>ZY-00493</t>
  </si>
  <si>
    <t>ICBU00000906113</t>
  </si>
  <si>
    <t>1ZHF34022030379145</t>
  </si>
  <si>
    <t>XHX-0115-02</t>
  </si>
  <si>
    <t>ICBU00000905951</t>
  </si>
  <si>
    <t>1Z33W2606693436848</t>
  </si>
  <si>
    <t>XHX-0115-01</t>
  </si>
  <si>
    <t>ICBU00000905949</t>
  </si>
  <si>
    <t>1Z33W2606692225612</t>
  </si>
  <si>
    <t>XHX-0115-03</t>
  </si>
  <si>
    <t>ICBU00000905954</t>
  </si>
  <si>
    <t>1Z33W2606692838228</t>
  </si>
  <si>
    <t>XHX-0115-05</t>
  </si>
  <si>
    <t>ICBU00000905955</t>
  </si>
  <si>
    <t>1Z33W2606697963360</t>
  </si>
  <si>
    <t>XHX-0115-04</t>
  </si>
  <si>
    <t>ICBU00000905957</t>
  </si>
  <si>
    <t>1Z33W2606693720638</t>
  </si>
  <si>
    <t>YWDL260115</t>
  </si>
  <si>
    <t>ICBU00000906026</t>
  </si>
  <si>
    <t>1Z33W2606798901217</t>
  </si>
  <si>
    <t>邹彬</t>
  </si>
  <si>
    <t>ANNIEAN26115-2</t>
  </si>
  <si>
    <t>ICBU00000905756</t>
  </si>
  <si>
    <t>1ZK5812C0320233992</t>
  </si>
  <si>
    <t>SF-9527</t>
  </si>
  <si>
    <t>ICBU00000905906</t>
  </si>
  <si>
    <t>397816844210</t>
  </si>
  <si>
    <t>WT0115</t>
  </si>
  <si>
    <t>ICBU00000905897</t>
  </si>
  <si>
    <t>397816496179</t>
  </si>
  <si>
    <t>7044660D7</t>
  </si>
  <si>
    <t>ICBU00000905778</t>
  </si>
  <si>
    <t>1Z0E465J0438668459</t>
  </si>
  <si>
    <t>G5130223E</t>
  </si>
  <si>
    <t>ICBU00000905774</t>
  </si>
  <si>
    <t>397816296449</t>
  </si>
  <si>
    <t>MB260115</t>
  </si>
  <si>
    <t>ICBU00000905944</t>
  </si>
  <si>
    <t>887955591080</t>
  </si>
  <si>
    <t>AYG120101HB</t>
  </si>
  <si>
    <t>ICBU00000905987</t>
  </si>
  <si>
    <t>15502802996247</t>
  </si>
  <si>
    <t>39671FD9</t>
  </si>
  <si>
    <t>ICBU00000905961</t>
  </si>
  <si>
    <t>1ZW3716C6811162383</t>
  </si>
  <si>
    <t>YM-2527</t>
  </si>
  <si>
    <t>ICBU00000905938</t>
  </si>
  <si>
    <t>1ZG2C1210303780290</t>
  </si>
  <si>
    <t>52026010410</t>
  </si>
  <si>
    <t>ICBU00000905340</t>
  </si>
  <si>
    <t>15505502542622</t>
  </si>
  <si>
    <t>FBA1964C49F4</t>
  </si>
  <si>
    <t>ICBU00000905816</t>
  </si>
  <si>
    <t>1Z4W260E0431109134</t>
  </si>
  <si>
    <t>SMWJ260112-20DE</t>
  </si>
  <si>
    <t>ICBU00000903269</t>
  </si>
  <si>
    <t>1Z0R6D896838508882</t>
  </si>
  <si>
    <t>MA260115</t>
  </si>
  <si>
    <t>ICBU00000905788</t>
  </si>
  <si>
    <t>MKP4534272802</t>
  </si>
  <si>
    <t>LK-3368</t>
  </si>
  <si>
    <t>ICBU00000905780</t>
  </si>
  <si>
    <t>SKP4534272744</t>
  </si>
  <si>
    <t>587OJ-SJH</t>
  </si>
  <si>
    <t>ICBU00000905959</t>
  </si>
  <si>
    <t>1Z33W2600497587599</t>
  </si>
  <si>
    <t>NBWC202601070001</t>
  </si>
  <si>
    <t>ICBU00000902739</t>
  </si>
  <si>
    <t>YG202161310</t>
  </si>
  <si>
    <t>ICBU00000903836</t>
  </si>
  <si>
    <t>1ZA06B016831016287</t>
  </si>
  <si>
    <t>ZZ0112-4-3</t>
  </si>
  <si>
    <t>ICBU00000902178</t>
  </si>
  <si>
    <t>1ZHF05572022118134</t>
  </si>
  <si>
    <t>KK113</t>
  </si>
  <si>
    <t>ICBU00000903476</t>
  </si>
  <si>
    <t>1ZW3716C6805811371</t>
  </si>
  <si>
    <t>4657802</t>
  </si>
  <si>
    <t>ICBU00000904466</t>
  </si>
  <si>
    <t>887953474163</t>
  </si>
  <si>
    <t>WQD-26-01-12</t>
  </si>
  <si>
    <t>ICBU00000902038</t>
  </si>
  <si>
    <t>ATR029517</t>
  </si>
  <si>
    <t>澳洲空派-包税(大陆飞)</t>
  </si>
  <si>
    <t>HP-1-14-21</t>
  </si>
  <si>
    <t>ICBU00000905732</t>
  </si>
  <si>
    <t>WANGT715</t>
  </si>
  <si>
    <t>ICBU00000905822</t>
  </si>
  <si>
    <t>500745491901</t>
  </si>
  <si>
    <t>MK26115-4</t>
  </si>
  <si>
    <t>ICBU00000905718</t>
  </si>
  <si>
    <t>1ZW3716C6804659413</t>
  </si>
  <si>
    <t>ZB0115-1</t>
  </si>
  <si>
    <t>ICBU00000905768</t>
  </si>
  <si>
    <t>1Z0E554G0435406548</t>
  </si>
  <si>
    <t>LLEE13588</t>
  </si>
  <si>
    <t>ICBU00000905790</t>
  </si>
  <si>
    <t>397819703580</t>
  </si>
  <si>
    <t>FM-2050</t>
  </si>
  <si>
    <t>ICBU00000905746</t>
  </si>
  <si>
    <t>1Z0E620D0412184540</t>
  </si>
  <si>
    <t>Q84138888</t>
  </si>
  <si>
    <t>ICBU00000905751</t>
  </si>
  <si>
    <t>1Z6982X16821881444</t>
  </si>
  <si>
    <t>SF0258438384509</t>
  </si>
  <si>
    <t>ICBU00000905114</t>
  </si>
  <si>
    <t>887925541359</t>
  </si>
  <si>
    <t>AP0115-1</t>
  </si>
  <si>
    <t>ICBU00000905741</t>
  </si>
  <si>
    <t>1ZG3333D0421700827</t>
  </si>
  <si>
    <t>WHHY0115-1</t>
  </si>
  <si>
    <t>ICBU00000905706</t>
  </si>
  <si>
    <t>CP141698448DE</t>
  </si>
  <si>
    <t>YZTBD-260114-6</t>
  </si>
  <si>
    <t>ICBU00000904638</t>
  </si>
  <si>
    <t>1ZA06B016804654602</t>
  </si>
  <si>
    <t>H10-20260114</t>
  </si>
  <si>
    <t>ICBU00000905170</t>
  </si>
  <si>
    <t>15505502150173</t>
  </si>
  <si>
    <t>XE-26-01-14</t>
  </si>
  <si>
    <t>ICBU00000904853</t>
  </si>
  <si>
    <t>7393523093</t>
  </si>
  <si>
    <t>AIUW-8847</t>
  </si>
  <si>
    <t>ICBU00000905028</t>
  </si>
  <si>
    <t>1ZB8C0932017205053</t>
  </si>
  <si>
    <t>YDD20250114-12</t>
  </si>
  <si>
    <t>ICBU00000905368</t>
  </si>
  <si>
    <t>15505502150148</t>
  </si>
  <si>
    <t>张乐乐</t>
  </si>
  <si>
    <t>SGZXX011301</t>
  </si>
  <si>
    <t>ICBU00000903296</t>
  </si>
  <si>
    <t>1ZG3333D0406839734</t>
  </si>
  <si>
    <t>SGZXX011002</t>
  </si>
  <si>
    <t>ICBU00000898825</t>
  </si>
  <si>
    <t>397779616330</t>
  </si>
  <si>
    <t>SGZXX011001</t>
  </si>
  <si>
    <t>ICBU00000898822</t>
  </si>
  <si>
    <t>397779624030</t>
  </si>
  <si>
    <t>JKX0114-FR03</t>
  </si>
  <si>
    <t>ICBU00000905245</t>
  </si>
  <si>
    <t>1ZA06B016833022776</t>
  </si>
  <si>
    <t>XX2611401</t>
  </si>
  <si>
    <t>ICBU00000905122</t>
  </si>
  <si>
    <t>887923233474</t>
  </si>
  <si>
    <t>HZHF0028</t>
  </si>
  <si>
    <t>ICBU00000901749</t>
  </si>
  <si>
    <t>1ZHF34022011909367</t>
  </si>
  <si>
    <t>EEE229661</t>
  </si>
  <si>
    <t>ICBU00000904847</t>
  </si>
  <si>
    <t>IW672457975GB</t>
  </si>
  <si>
    <t>JT0114-1</t>
  </si>
  <si>
    <t>ICBU00000905477</t>
  </si>
  <si>
    <t>3710068460</t>
  </si>
  <si>
    <t>112025010618-2</t>
  </si>
  <si>
    <t>ICBU00000904826</t>
  </si>
  <si>
    <t>1Z78Y3540435520084</t>
  </si>
  <si>
    <t>112025010618-3</t>
  </si>
  <si>
    <t>ICBU00000904834</t>
  </si>
  <si>
    <t>1Z78Y3540436700146</t>
  </si>
  <si>
    <t>92025121611</t>
  </si>
  <si>
    <t>ICBU00000904987</t>
  </si>
  <si>
    <t>887923400099</t>
  </si>
  <si>
    <t>LXMY-26012408</t>
  </si>
  <si>
    <t>ICBU00000905150</t>
  </si>
  <si>
    <t>3710073426</t>
  </si>
  <si>
    <t>CINDY260100247</t>
  </si>
  <si>
    <t>ICBU00000905516</t>
  </si>
  <si>
    <t>1Z0E554G0411944734</t>
  </si>
  <si>
    <t>STELLA260100231</t>
  </si>
  <si>
    <t>ICBU00000905492</t>
  </si>
  <si>
    <t>1Z33W2600492400502</t>
  </si>
  <si>
    <t>CHRIS251209670</t>
  </si>
  <si>
    <t>ICBU00000905353</t>
  </si>
  <si>
    <t>1ZC80H580404564111</t>
  </si>
  <si>
    <t>92026010718</t>
  </si>
  <si>
    <t>ICBU00000905254</t>
  </si>
  <si>
    <t>887924297997</t>
  </si>
  <si>
    <t>112025010618-1</t>
  </si>
  <si>
    <t>ICBU00000904821</t>
  </si>
  <si>
    <t>1Z78Y3540434873311</t>
  </si>
  <si>
    <t>112026011410</t>
  </si>
  <si>
    <t>ICBU00000904671</t>
  </si>
  <si>
    <t>1Z1X93660430784437</t>
  </si>
  <si>
    <t>韩国UPS红单欧美南美小货价5000</t>
  </si>
  <si>
    <t>IAH3-FBA1966DYQVB</t>
  </si>
  <si>
    <t>ICBU00000905530</t>
  </si>
  <si>
    <t>1Z33W2600494001770</t>
  </si>
  <si>
    <t>PBI3-FBA19667LLBJ-A</t>
  </si>
  <si>
    <t>ICBU00000905257</t>
  </si>
  <si>
    <t>1Z4W260E0423068426</t>
  </si>
  <si>
    <t>TEB9-FBA1966CR8P6</t>
  </si>
  <si>
    <t>ICBU00000905532</t>
  </si>
  <si>
    <t>1Z33W2600492235969</t>
  </si>
  <si>
    <t>PBI3-FBA19667LLBJ</t>
  </si>
  <si>
    <t>ICBU00000905094</t>
  </si>
  <si>
    <t>1Z33W2600499721868</t>
  </si>
  <si>
    <t>WB971506</t>
  </si>
  <si>
    <t>ICBU00000905437</t>
  </si>
  <si>
    <t>WJ0828736</t>
  </si>
  <si>
    <t>WJJ251230024</t>
  </si>
  <si>
    <t>ICBU00000904852</t>
  </si>
  <si>
    <t>AMQ6861429</t>
  </si>
  <si>
    <t>CLT2-FBA1966BX722</t>
  </si>
  <si>
    <t>ICBU00000905419</t>
  </si>
  <si>
    <t>1Z33W2600499766534</t>
  </si>
  <si>
    <t>765GH69</t>
  </si>
  <si>
    <t>ICBU00000905636</t>
  </si>
  <si>
    <t>887922184811</t>
  </si>
  <si>
    <t>RFD2-FBA1966CQV64</t>
  </si>
  <si>
    <t>ICBU00000905531</t>
  </si>
  <si>
    <t>1Z33W2600490520341</t>
  </si>
  <si>
    <t>LGB8-FBA1966CQKW2</t>
  </si>
  <si>
    <t>ICBU00000905421</t>
  </si>
  <si>
    <t>1Z33W2600492058142</t>
  </si>
  <si>
    <t>HY251229028</t>
  </si>
  <si>
    <t>ICBU00000905348</t>
  </si>
  <si>
    <t>1Z1X94R50493641596</t>
  </si>
  <si>
    <t>288398638001023011</t>
  </si>
  <si>
    <t>ICBU00000905608</t>
  </si>
  <si>
    <t>1Z4W260E0429839930</t>
  </si>
  <si>
    <t>288033690501028009</t>
  </si>
  <si>
    <t>ICBU00000905614</t>
  </si>
  <si>
    <t>1Z53F19R0495664648</t>
  </si>
  <si>
    <t>ZJTX2025751</t>
  </si>
  <si>
    <t>ICBU00000905401</t>
  </si>
  <si>
    <t>1Z0E465J0433087596</t>
  </si>
  <si>
    <t>CY2601143</t>
  </si>
  <si>
    <t>ICBU00000905215</t>
  </si>
  <si>
    <t>1Z33W2606795725600</t>
  </si>
  <si>
    <t>MKV-59-76-77</t>
  </si>
  <si>
    <t>ICBU00000905371</t>
  </si>
  <si>
    <t>1ZG2C1210307405689</t>
  </si>
  <si>
    <t>WTT-W758</t>
  </si>
  <si>
    <t>ICBU00000905026</t>
  </si>
  <si>
    <t>SKP24000758865</t>
  </si>
  <si>
    <t>IWJ-8758</t>
  </si>
  <si>
    <t>ICBU00000905022</t>
  </si>
  <si>
    <t>00340434777234681991</t>
  </si>
  <si>
    <t>YWSB-26-01-14</t>
  </si>
  <si>
    <t>ICBU00000905622</t>
  </si>
  <si>
    <t>1893563814</t>
  </si>
  <si>
    <t>GB0114-GM-RFD2</t>
  </si>
  <si>
    <t>ICBU00000904636</t>
  </si>
  <si>
    <t>397778579428</t>
  </si>
  <si>
    <t>GB0114-GM-SMF3</t>
  </si>
  <si>
    <t>ICBU00000904633</t>
  </si>
  <si>
    <t>397778587621</t>
  </si>
  <si>
    <t>GB0114-GM-LAX9</t>
  </si>
  <si>
    <t>ICBU00000904630</t>
  </si>
  <si>
    <t>397778607086</t>
  </si>
  <si>
    <t>GB0114-GM-RDU2</t>
  </si>
  <si>
    <t>ICBU00000904627</t>
  </si>
  <si>
    <t>397778615614</t>
  </si>
  <si>
    <t>GB0114-GM-RMN3</t>
  </si>
  <si>
    <t>ICBU00000904632</t>
  </si>
  <si>
    <t>397778596729</t>
  </si>
  <si>
    <t>L88888K</t>
  </si>
  <si>
    <t>ICBU00000905628</t>
  </si>
  <si>
    <t>887922212610</t>
  </si>
  <si>
    <t>GLZM-0222</t>
  </si>
  <si>
    <t>ICBU00000905256</t>
  </si>
  <si>
    <t>7006677720</t>
  </si>
  <si>
    <t>XY3G347</t>
  </si>
  <si>
    <t>ICBU00000905415</t>
  </si>
  <si>
    <t>887956754640</t>
  </si>
  <si>
    <t>SH114GB-16</t>
  </si>
  <si>
    <t>ICBU00000905543</t>
  </si>
  <si>
    <t>15505502192762</t>
  </si>
  <si>
    <t>YX20260114002</t>
  </si>
  <si>
    <t>ICBU00000905617</t>
  </si>
  <si>
    <t>00340434796130415950</t>
  </si>
  <si>
    <t>AUGVIROUO301301</t>
  </si>
  <si>
    <t>ICBU00000904971</t>
  </si>
  <si>
    <t>1Z0E620D0423580510</t>
  </si>
  <si>
    <t>AAA6369</t>
  </si>
  <si>
    <t>ICBU00000905416</t>
  </si>
  <si>
    <t>IW672461096GB</t>
  </si>
  <si>
    <t>ZY-00490</t>
  </si>
  <si>
    <t>ICBU00000905539</t>
  </si>
  <si>
    <t>1ZC80H586717361911</t>
  </si>
  <si>
    <t>76FF3YK</t>
  </si>
  <si>
    <t>ICBU00000905616</t>
  </si>
  <si>
    <t>887923265539</t>
  </si>
  <si>
    <t>YX20260114001</t>
  </si>
  <si>
    <t>ICBU00000905615</t>
  </si>
  <si>
    <t>1Z6981A16830214063</t>
  </si>
  <si>
    <t>260114YK-SA3</t>
  </si>
  <si>
    <t>ICBU00000905599</t>
  </si>
  <si>
    <t>1Z6982X16836197255</t>
  </si>
  <si>
    <t>JQ0114-5</t>
  </si>
  <si>
    <t>ICBU00000904864</t>
  </si>
  <si>
    <t>SKP24000758864</t>
  </si>
  <si>
    <t>QY26-0114H02</t>
  </si>
  <si>
    <t>ICBU00000905470</t>
  </si>
  <si>
    <t>1ZEC67010404998772</t>
  </si>
  <si>
    <t>SQ2611401</t>
  </si>
  <si>
    <t>ICBU00000905520</t>
  </si>
  <si>
    <t>1Z0E793D0407689007</t>
  </si>
  <si>
    <t>TM260114-1RO2</t>
  </si>
  <si>
    <t>ICBU00000905011</t>
  </si>
  <si>
    <t>887923684693</t>
  </si>
  <si>
    <t>SH114GB-6</t>
  </si>
  <si>
    <t>ICBU00000905547</t>
  </si>
  <si>
    <t>15505502544948</t>
  </si>
  <si>
    <t>2377440501026840</t>
  </si>
  <si>
    <t>ICBU00000905413</t>
  </si>
  <si>
    <t>772227805</t>
  </si>
  <si>
    <t>BL26-0114K02</t>
  </si>
  <si>
    <t>ICBU00000905431</t>
  </si>
  <si>
    <t>1Z97X0196805629299</t>
  </si>
  <si>
    <t>QZYY2601140-75230</t>
  </si>
  <si>
    <t>ICBU00000905528</t>
  </si>
  <si>
    <t>397782202969</t>
  </si>
  <si>
    <t>FBA196291CHK</t>
  </si>
  <si>
    <t>ICBU00000904210</t>
  </si>
  <si>
    <t>1ZHF34022013076932</t>
  </si>
  <si>
    <t>X6W273-FR</t>
  </si>
  <si>
    <t>ICBU00000893964</t>
  </si>
  <si>
    <t>1Z6982X16837099047</t>
  </si>
  <si>
    <t>SU-IIW78</t>
  </si>
  <si>
    <t>ICBU00000905509</t>
  </si>
  <si>
    <t>1ZB875D90414305944</t>
  </si>
  <si>
    <t>QY26-0114H01</t>
  </si>
  <si>
    <t>ICBU00000905464</t>
  </si>
  <si>
    <t>1Z97X0196800272478</t>
  </si>
  <si>
    <t>QY26-0114H03</t>
  </si>
  <si>
    <t>ICBU00000905542</t>
  </si>
  <si>
    <t>1Z0E554G6708615568</t>
  </si>
  <si>
    <t>SNR20260114001</t>
  </si>
  <si>
    <t>ICBU00000905529</t>
  </si>
  <si>
    <t>1Z33W2606795137773</t>
  </si>
  <si>
    <t>9Y161VY</t>
  </si>
  <si>
    <t>ICBU00000893994</t>
  </si>
  <si>
    <t>520292759682</t>
  </si>
  <si>
    <t>ERICK26114-1</t>
  </si>
  <si>
    <t>ICBU00000905527</t>
  </si>
  <si>
    <t>397778570188</t>
  </si>
  <si>
    <t>TX260114-LY03</t>
  </si>
  <si>
    <t>ICBU00000905359</t>
  </si>
  <si>
    <t>397778807894</t>
  </si>
  <si>
    <t>Z4Y915-CA</t>
  </si>
  <si>
    <t>ICBU00000894018</t>
  </si>
  <si>
    <t>520292757579</t>
  </si>
  <si>
    <t>TS-XU-2016142</t>
  </si>
  <si>
    <t>ICBU00000905271</t>
  </si>
  <si>
    <t>887954454180</t>
  </si>
  <si>
    <t>TS-XU-202614</t>
  </si>
  <si>
    <t>ICBU00000905247</t>
  </si>
  <si>
    <t>887920252117</t>
  </si>
  <si>
    <t>RB20260113-222</t>
  </si>
  <si>
    <t>ICBU00000905458</t>
  </si>
  <si>
    <t>887924449556</t>
  </si>
  <si>
    <t>XRP601131R</t>
  </si>
  <si>
    <t>ICBU00000905399</t>
  </si>
  <si>
    <t>1Z0E620D0436388580</t>
  </si>
  <si>
    <t>26010902ZLV</t>
  </si>
  <si>
    <t>ICBU00000905418</t>
  </si>
  <si>
    <t>887919500938</t>
  </si>
  <si>
    <t>RB20260113-1US</t>
  </si>
  <si>
    <t>ICBU00000905453</t>
  </si>
  <si>
    <t>1Z0E793D0413432147</t>
  </si>
  <si>
    <t>260114YK-CA4</t>
  </si>
  <si>
    <t>ICBU00000905417</t>
  </si>
  <si>
    <t>1Z33W2600493884668</t>
  </si>
  <si>
    <t>CLY04802830</t>
  </si>
  <si>
    <t>ICBU00000904811</t>
  </si>
  <si>
    <t>31684934396</t>
  </si>
  <si>
    <t>ZJTX2025749</t>
  </si>
  <si>
    <t>ICBU00000904784</t>
  </si>
  <si>
    <t>1Z0E793D0404616822</t>
  </si>
  <si>
    <t>WW2236633</t>
  </si>
  <si>
    <t>ICBU00000903359</t>
  </si>
  <si>
    <t>887923540647</t>
  </si>
  <si>
    <t>TM260114-2FR1</t>
  </si>
  <si>
    <t>ICBU00000904855</t>
  </si>
  <si>
    <t>887919075494</t>
  </si>
  <si>
    <t>YUAN260114-US</t>
  </si>
  <si>
    <t>ICBU00000905400</t>
  </si>
  <si>
    <t>1Z0E465J0417344785</t>
  </si>
  <si>
    <t>CLY0502901</t>
  </si>
  <si>
    <t>ICBU00000904777</t>
  </si>
  <si>
    <t>1Z0E793D0406097550</t>
  </si>
  <si>
    <t>LL0114-AU</t>
  </si>
  <si>
    <t>ICBU00000905283</t>
  </si>
  <si>
    <t>1Z0E620D0417780306</t>
  </si>
  <si>
    <t>YN26114-1</t>
  </si>
  <si>
    <t>ICBU00000904894</t>
  </si>
  <si>
    <t>397782234162</t>
  </si>
  <si>
    <t>69FM316-3</t>
  </si>
  <si>
    <t>ICBU00000905156</t>
  </si>
  <si>
    <t>1ZB87Y476727846597</t>
  </si>
  <si>
    <t>69FM316-2</t>
  </si>
  <si>
    <t>ICBU00000905154</t>
  </si>
  <si>
    <t>1Z0E793D6711505472</t>
  </si>
  <si>
    <t>260114YK-LU7</t>
  </si>
  <si>
    <t>ICBU00000904641</t>
  </si>
  <si>
    <t>WJ0828737</t>
  </si>
  <si>
    <t>WL120</t>
  </si>
  <si>
    <t>ICBU00000905332</t>
  </si>
  <si>
    <t>887922290809</t>
  </si>
  <si>
    <t>WL110</t>
  </si>
  <si>
    <t>ICBU00000905318</t>
  </si>
  <si>
    <t>887922294892</t>
  </si>
  <si>
    <t>WL130</t>
  </si>
  <si>
    <t>ICBU00000905341</t>
  </si>
  <si>
    <t>887922298924</t>
  </si>
  <si>
    <t>WL140</t>
  </si>
  <si>
    <t>ICBU00000905347</t>
  </si>
  <si>
    <t>887922832673</t>
  </si>
  <si>
    <t>288165135001028224</t>
  </si>
  <si>
    <t>ICBU00000905258</t>
  </si>
  <si>
    <t>1Z0E620D0404465912</t>
  </si>
  <si>
    <t>69FM316</t>
  </si>
  <si>
    <t>ICBU00000905152</t>
  </si>
  <si>
    <t>1ZB87Y476708719019</t>
  </si>
  <si>
    <t>WT260114-ES</t>
  </si>
  <si>
    <t>ICBU00000905089</t>
  </si>
  <si>
    <t>1Z6982X16829736891</t>
  </si>
  <si>
    <t>6919E3G91</t>
  </si>
  <si>
    <t>ICBU00000905159</t>
  </si>
  <si>
    <t>1ZK5812C0300818399</t>
  </si>
  <si>
    <t>LY260114-30814</t>
  </si>
  <si>
    <t>ICBU00000905253</t>
  </si>
  <si>
    <t>1Z0E319J6735291464</t>
  </si>
  <si>
    <t>YS26114-1</t>
  </si>
  <si>
    <t>ICBU00000905079</t>
  </si>
  <si>
    <t>887926754008</t>
  </si>
  <si>
    <t>XRSP0114-US1</t>
  </si>
  <si>
    <t>ICBU00000904655</t>
  </si>
  <si>
    <t>887928330193</t>
  </si>
  <si>
    <t>YG-3994</t>
  </si>
  <si>
    <t>ICBU00000904873</t>
  </si>
  <si>
    <t>1Z70W0420410502756</t>
  </si>
  <si>
    <t>YG-3685</t>
  </si>
  <si>
    <t>ICBU00000904832</t>
  </si>
  <si>
    <t>397781953995</t>
  </si>
  <si>
    <t>FBA15L9XDNNY</t>
  </si>
  <si>
    <t>ICBU00000904600</t>
  </si>
  <si>
    <t>15505502638964</t>
  </si>
  <si>
    <t>BL26-0114K01</t>
  </si>
  <si>
    <t>ICBU00000905049</t>
  </si>
  <si>
    <t>15505502088123</t>
  </si>
  <si>
    <t>ZZ999</t>
  </si>
  <si>
    <t>ICBU00000905101</t>
  </si>
  <si>
    <t>15505502582844</t>
  </si>
  <si>
    <t>DH26-0114K01</t>
  </si>
  <si>
    <t>ICBU00000904977</t>
  </si>
  <si>
    <t>TX260114-YDD02</t>
  </si>
  <si>
    <t>ICBU00000905107</t>
  </si>
  <si>
    <t>887896062813</t>
  </si>
  <si>
    <t>FY12021601-123</t>
  </si>
  <si>
    <t>ICBU00000905055</t>
  </si>
  <si>
    <t>1ZB875D90432929817</t>
  </si>
  <si>
    <t>FY12021601</t>
  </si>
  <si>
    <t>ICBU00000905051</t>
  </si>
  <si>
    <t>1ZB875D90436790423</t>
  </si>
  <si>
    <t>9KW63771233</t>
  </si>
  <si>
    <t>ICBU00000905027</t>
  </si>
  <si>
    <t>887922102796</t>
  </si>
  <si>
    <t>QQ12BB5852</t>
  </si>
  <si>
    <t>ICBU00000905041</t>
  </si>
  <si>
    <t>1Z0E620D0405113193</t>
  </si>
  <si>
    <t>9YG395</t>
  </si>
  <si>
    <t>ICBU00000904606</t>
  </si>
  <si>
    <t>IW672400168GB</t>
  </si>
  <si>
    <t>Y6M446</t>
  </si>
  <si>
    <t>ICBU00000904601</t>
  </si>
  <si>
    <t>CR430331449DE</t>
  </si>
  <si>
    <t>WJKK-98</t>
  </si>
  <si>
    <t>ICBU00000904192</t>
  </si>
  <si>
    <t>887925329959</t>
  </si>
  <si>
    <t>DH20260114003</t>
  </si>
  <si>
    <t>ICBU00000905025</t>
  </si>
  <si>
    <t>123456</t>
  </si>
  <si>
    <t>HF-WERNER-PT-114</t>
  </si>
  <si>
    <t>ICBU00000904884</t>
  </si>
  <si>
    <t>1ZW3716C6839602275</t>
  </si>
  <si>
    <t>69M3343</t>
  </si>
  <si>
    <t>ICBU00000904805</t>
  </si>
  <si>
    <t>IW672398257GB</t>
  </si>
  <si>
    <t>ALAM0114</t>
  </si>
  <si>
    <t>ICBU00000904433</t>
  </si>
  <si>
    <t>1ZC80H586619005189</t>
  </si>
  <si>
    <t>上海UPS特快-X价6000（不含油）</t>
  </si>
  <si>
    <t>2508HY013-1</t>
  </si>
  <si>
    <t>ICBU00000904892</t>
  </si>
  <si>
    <t>397778948213</t>
  </si>
  <si>
    <t>JMWJ-26-01-14</t>
  </si>
  <si>
    <t>ICBU00000904544</t>
  </si>
  <si>
    <t>1Z0E793D0421769340</t>
  </si>
  <si>
    <t>BWU2-FBA15G5JRZ7</t>
  </si>
  <si>
    <t>ICBU00000904868</t>
  </si>
  <si>
    <t>RCD24000758830</t>
  </si>
  <si>
    <t>SHIRLEY0112</t>
  </si>
  <si>
    <t>ICBU00000902683</t>
  </si>
  <si>
    <t>1Z0E793D0410007102</t>
  </si>
  <si>
    <t>ZZ0113-4-1</t>
  </si>
  <si>
    <t>ICBU00000903655</t>
  </si>
  <si>
    <t>1Z4W260E0432891126</t>
  </si>
  <si>
    <t>DOKI9355</t>
  </si>
  <si>
    <t>ICBU00000904631</t>
  </si>
  <si>
    <t>AMQ6861461</t>
  </si>
  <si>
    <t>K6L327-SA</t>
  </si>
  <si>
    <t>ICBU00000902183</t>
  </si>
  <si>
    <t>MY4604</t>
  </si>
  <si>
    <t>AGY22563</t>
  </si>
  <si>
    <t>ICBU00000904726</t>
  </si>
  <si>
    <t>7006680962</t>
  </si>
  <si>
    <t>XHX-0114-2</t>
  </si>
  <si>
    <t>ICBU00000904730</t>
  </si>
  <si>
    <t>1Z33W2606694673581</t>
  </si>
  <si>
    <t>XHX-0114-3</t>
  </si>
  <si>
    <t>ICBU00000904731</t>
  </si>
  <si>
    <t>1Z33W2606699101331</t>
  </si>
  <si>
    <t>XHX-0114-5</t>
  </si>
  <si>
    <t>ICBU00000904733</t>
  </si>
  <si>
    <t>1Z33W2606697344510</t>
  </si>
  <si>
    <t>260113GT-SU1</t>
  </si>
  <si>
    <t>ICBU00000903363</t>
  </si>
  <si>
    <t>520291052840</t>
  </si>
  <si>
    <t>XHX-0114-1</t>
  </si>
  <si>
    <t>ICBU00000904729</t>
  </si>
  <si>
    <t>1Z33W2606699861305</t>
  </si>
  <si>
    <t>XHX-0114-6</t>
  </si>
  <si>
    <t>ICBU00000904735</t>
  </si>
  <si>
    <t>1Z33W2606698336527</t>
  </si>
  <si>
    <t>XHX-0114-4</t>
  </si>
  <si>
    <t>ICBU00000904732</t>
  </si>
  <si>
    <t>1Z33W2606690920794</t>
  </si>
  <si>
    <t>LEILA0114123</t>
  </si>
  <si>
    <t>ICBU00000904828</t>
  </si>
  <si>
    <t>8865980038199</t>
  </si>
  <si>
    <t>JZ22632026</t>
  </si>
  <si>
    <t>ICBU00000904736</t>
  </si>
  <si>
    <t>500745481773</t>
  </si>
  <si>
    <t>963312232</t>
  </si>
  <si>
    <t>ICBU00000904850</t>
  </si>
  <si>
    <t>887923664886</t>
  </si>
  <si>
    <t>FBA15L9W5377</t>
  </si>
  <si>
    <t>ICBU00000904598</t>
  </si>
  <si>
    <t>15505471766549</t>
  </si>
  <si>
    <t>FCO0522</t>
  </si>
  <si>
    <t>ICBU00000902877</t>
  </si>
  <si>
    <t>1ZF4K3596823200664</t>
  </si>
  <si>
    <t>M2N941-CA</t>
  </si>
  <si>
    <t>ICBU00000902452</t>
  </si>
  <si>
    <t>520292762124</t>
  </si>
  <si>
    <t>260114YK-SA16</t>
  </si>
  <si>
    <t>ICBU00000904661</t>
  </si>
  <si>
    <t>SKP24000758842</t>
  </si>
  <si>
    <t>AFK-260114</t>
  </si>
  <si>
    <t>ICBU00000904479</t>
  </si>
  <si>
    <t>15505502839528</t>
  </si>
  <si>
    <t>DK-114</t>
  </si>
  <si>
    <t>ICBU00000904570</t>
  </si>
  <si>
    <t>1ZC51W136830840830</t>
  </si>
  <si>
    <t>59663G23</t>
  </si>
  <si>
    <t>ICBU00000904599</t>
  </si>
  <si>
    <t>1Z14V4W16891122522</t>
  </si>
  <si>
    <t>HH22633313</t>
  </si>
  <si>
    <t>ICBU00000903351</t>
  </si>
  <si>
    <t>SZP24000758836</t>
  </si>
  <si>
    <t>FBA1965MG2S1</t>
  </si>
  <si>
    <t>ICBU00000904567</t>
  </si>
  <si>
    <t>YG226101412FAITH</t>
  </si>
  <si>
    <t>ICBU00000902329</t>
  </si>
  <si>
    <t>4843554096</t>
  </si>
  <si>
    <t>FBA1965HH3ZW</t>
  </si>
  <si>
    <t>ICBU00000904547</t>
  </si>
  <si>
    <t>5456511111</t>
  </si>
  <si>
    <t>ICBU00000904604</t>
  </si>
  <si>
    <t>1Z0E554G6736329155</t>
  </si>
  <si>
    <t>FBA195SQLVQ4-9</t>
  </si>
  <si>
    <t>ICBU00000899088</t>
  </si>
  <si>
    <t>LBN26114-5</t>
  </si>
  <si>
    <t>ICBU00000903558</t>
  </si>
  <si>
    <t>1ZA06B016811277006</t>
  </si>
  <si>
    <t>BB-26-01-14</t>
  </si>
  <si>
    <t>ICBU00000904536</t>
  </si>
  <si>
    <t>1Z0E793D0403175560</t>
  </si>
  <si>
    <t>LY26114-1</t>
  </si>
  <si>
    <t>ICBU00000904530</t>
  </si>
  <si>
    <t>SF5129667579400</t>
  </si>
  <si>
    <t>FBA195STJNYD-9</t>
  </si>
  <si>
    <t>ICBU00000899086</t>
  </si>
  <si>
    <t>FBA195SSFLDH</t>
  </si>
  <si>
    <t>ICBU00000899101</t>
  </si>
  <si>
    <t>YK-10901</t>
  </si>
  <si>
    <t>ICBU00000895562</t>
  </si>
  <si>
    <t>15505471712533</t>
  </si>
  <si>
    <t>FBA195SSFLDH-TJ2601101309</t>
  </si>
  <si>
    <t>ICBU00000897886</t>
  </si>
  <si>
    <t>美转加快提卡派（COSCO)</t>
  </si>
  <si>
    <t>TM26011-5NLKP</t>
  </si>
  <si>
    <t>ICBU00000903693</t>
  </si>
  <si>
    <t>1ZA06B016800090620</t>
  </si>
  <si>
    <t>JLL260113B</t>
  </si>
  <si>
    <t>ICBU00000903911</t>
  </si>
  <si>
    <t>1ZJ449000410199655</t>
  </si>
  <si>
    <t>XP260112-JP</t>
  </si>
  <si>
    <t>ICBU00000903880</t>
  </si>
  <si>
    <t>DQ2975788XX</t>
  </si>
  <si>
    <t>TM260113-1NO</t>
  </si>
  <si>
    <t>ICBU00000903326</t>
  </si>
  <si>
    <t>1Z33W2606799279112</t>
  </si>
  <si>
    <t>CY113CL-1</t>
  </si>
  <si>
    <t>ICBU00000904024</t>
  </si>
  <si>
    <t>887885473413</t>
  </si>
  <si>
    <t>CY2601131</t>
  </si>
  <si>
    <t>ICBU00000903353</t>
  </si>
  <si>
    <t>397741733023</t>
  </si>
  <si>
    <t>LSJ-20260113-VAL</t>
  </si>
  <si>
    <t>ICBU00000904244</t>
  </si>
  <si>
    <t>1Z33W2600498513255</t>
  </si>
  <si>
    <t>AX165841</t>
  </si>
  <si>
    <t>ICBU00000904205</t>
  </si>
  <si>
    <t>1Z0E554G6739402542</t>
  </si>
  <si>
    <t>MSJX26113-1</t>
  </si>
  <si>
    <t>ICBU00000903634</t>
  </si>
  <si>
    <t>1ZG0709H0422946958</t>
  </si>
  <si>
    <t>CY2601133</t>
  </si>
  <si>
    <t>ICBU00000904195</t>
  </si>
  <si>
    <t>1Z0E465J0436331922</t>
  </si>
  <si>
    <t>TM26011-2BEKP3</t>
  </si>
  <si>
    <t>ICBU00000903707</t>
  </si>
  <si>
    <t>1ZA06B016804224826</t>
  </si>
  <si>
    <t>JPS20260113001</t>
  </si>
  <si>
    <t>ICBU00000904307</t>
  </si>
  <si>
    <t>1Z4W260E0424521853</t>
  </si>
  <si>
    <t>JPS20260113002</t>
  </si>
  <si>
    <t>ICBU00000904310</t>
  </si>
  <si>
    <t>287812987001028009</t>
  </si>
  <si>
    <t>ICBU00000904305</t>
  </si>
  <si>
    <t>1Z4W260E0411875844</t>
  </si>
  <si>
    <t>288014370001025092</t>
  </si>
  <si>
    <t>ICBU00000904335</t>
  </si>
  <si>
    <t>IW672102368GB</t>
  </si>
  <si>
    <t>CY2601083-1</t>
  </si>
  <si>
    <t>ICBU00000904202</t>
  </si>
  <si>
    <t>397743675203</t>
  </si>
  <si>
    <t>287475059501026587</t>
  </si>
  <si>
    <t>ICBU00000904296</t>
  </si>
  <si>
    <t>1ZHV24710436115345</t>
  </si>
  <si>
    <t>XL260113-SG</t>
  </si>
  <si>
    <t>ICBU00000904162</t>
  </si>
  <si>
    <t>SF5103472716554</t>
  </si>
  <si>
    <t>SS20260113-40</t>
  </si>
  <si>
    <t>ICBU00000903798</t>
  </si>
  <si>
    <t>1ZW3716C6812430359</t>
  </si>
  <si>
    <t>HC0113-IT</t>
  </si>
  <si>
    <t>ICBU00000904121</t>
  </si>
  <si>
    <t>1Z0E793D6730301647</t>
  </si>
  <si>
    <t>SC601025T</t>
  </si>
  <si>
    <t>ICBU00000904101</t>
  </si>
  <si>
    <t>1Z0E620D0437275904</t>
  </si>
  <si>
    <t>TMB8-FBA1964547XW-A</t>
  </si>
  <si>
    <t>ICBU00000903547</t>
  </si>
  <si>
    <t>1Z4W260E0438710980</t>
  </si>
  <si>
    <t>LAX9-FBA1964KW7H5</t>
  </si>
  <si>
    <t>ICBU00000904150</t>
  </si>
  <si>
    <t>1Z33W2600497281285</t>
  </si>
  <si>
    <t>TMB8-FBA1964547XW</t>
  </si>
  <si>
    <t>ICBU00000903541</t>
  </si>
  <si>
    <t>1Z4W260E0420316056</t>
  </si>
  <si>
    <t>RDU2-FBA1964M0D55</t>
  </si>
  <si>
    <t>ICBU00000904128</t>
  </si>
  <si>
    <t>1Z33W2600495492462</t>
  </si>
  <si>
    <t>RFD2-FBA1964LMMTB</t>
  </si>
  <si>
    <t>ICBU00000904143</t>
  </si>
  <si>
    <t>1Z33W2600499421263</t>
  </si>
  <si>
    <t>ABE8-FBA1964LZTJ2</t>
  </si>
  <si>
    <t>ICBU00000904147</t>
  </si>
  <si>
    <t>1Z33W2600495860475</t>
  </si>
  <si>
    <t>M3348</t>
  </si>
  <si>
    <t>ICBU00000904322</t>
  </si>
  <si>
    <t>887923754833</t>
  </si>
  <si>
    <t>31HGALT</t>
  </si>
  <si>
    <t>ICBU00000903637</t>
  </si>
  <si>
    <t>397743581684</t>
  </si>
  <si>
    <t>XP260112-DE</t>
  </si>
  <si>
    <t>ICBU00000903870</t>
  </si>
  <si>
    <t>1ZK351X06822467474</t>
  </si>
  <si>
    <t>QX260113-AU</t>
  </si>
  <si>
    <t>ICBU00000903349</t>
  </si>
  <si>
    <t>PKP24000758799</t>
  </si>
  <si>
    <t>LY113IE-4</t>
  </si>
  <si>
    <t>ICBU00000904117</t>
  </si>
  <si>
    <t>1Z6981A16825721613</t>
  </si>
  <si>
    <t>ZYT113IT-1</t>
  </si>
  <si>
    <t>ICBU00000904076</t>
  </si>
  <si>
    <t>1Z0E554G0403201211</t>
  </si>
  <si>
    <t>NAS251217DE-03</t>
  </si>
  <si>
    <t>ICBU00000903345</t>
  </si>
  <si>
    <t>00340434796130411990</t>
  </si>
  <si>
    <t>NAM260107US-02</t>
  </si>
  <si>
    <t>ICBU00000902448</t>
  </si>
  <si>
    <t>397740136144</t>
  </si>
  <si>
    <t>NAE260113US-01</t>
  </si>
  <si>
    <t>ICBU00000903418</t>
  </si>
  <si>
    <t>397740004396</t>
  </si>
  <si>
    <t>ETF260112PO-01</t>
  </si>
  <si>
    <t>ICBU00000902491</t>
  </si>
  <si>
    <t>887886105462</t>
  </si>
  <si>
    <t>ETF260108US-01</t>
  </si>
  <si>
    <t>ICBU00000902475</t>
  </si>
  <si>
    <t>397740092965</t>
  </si>
  <si>
    <t>FQ2611301</t>
  </si>
  <si>
    <t>ICBU00000903809</t>
  </si>
  <si>
    <t>1Z0E554G6719764583</t>
  </si>
  <si>
    <t>XX2611301</t>
  </si>
  <si>
    <t>ICBU00000904249</t>
  </si>
  <si>
    <t>887923731980</t>
  </si>
  <si>
    <t>ETF260109US-01</t>
  </si>
  <si>
    <t>ICBU00000902509</t>
  </si>
  <si>
    <t>397740066133</t>
  </si>
  <si>
    <t>ETF260106ES-01</t>
  </si>
  <si>
    <t>ICBU00000902497</t>
  </si>
  <si>
    <t>887886090135</t>
  </si>
  <si>
    <t>NAT260108US-01</t>
  </si>
  <si>
    <t>ICBU00000902468</t>
  </si>
  <si>
    <t>397740125180</t>
  </si>
  <si>
    <t>ETF260112US-01</t>
  </si>
  <si>
    <t>ICBU00000902471</t>
  </si>
  <si>
    <t>397740119601</t>
  </si>
  <si>
    <t>NAF260109US-01</t>
  </si>
  <si>
    <t>ICBU00000902481</t>
  </si>
  <si>
    <t>1ZG3333D0423590005</t>
  </si>
  <si>
    <t>ZJJ0113-3</t>
  </si>
  <si>
    <t>ICBU00000904384</t>
  </si>
  <si>
    <t>1ZHV25256717436466</t>
  </si>
  <si>
    <t>ZM260113-10NL</t>
  </si>
  <si>
    <t>ICBU00000904326</t>
  </si>
  <si>
    <t>1ZF4K3596827342209</t>
  </si>
  <si>
    <t>25AGFLR</t>
  </si>
  <si>
    <t>ICBU00000903957</t>
  </si>
  <si>
    <t>1ZHF05572027238808</t>
  </si>
  <si>
    <t>YPL654-011301</t>
  </si>
  <si>
    <t>ICBU00000904181</t>
  </si>
  <si>
    <t>1Z74WF390435773163</t>
  </si>
  <si>
    <t>QTDZ-MQ-112-2</t>
  </si>
  <si>
    <t>ICBU00000902105</t>
  </si>
  <si>
    <t>887886529883</t>
  </si>
  <si>
    <t>XFKJ2611301</t>
  </si>
  <si>
    <t>ICBU00000904356</t>
  </si>
  <si>
    <t>BKP24000758802</t>
  </si>
  <si>
    <t>SC512246J</t>
  </si>
  <si>
    <t>ICBU00000903804</t>
  </si>
  <si>
    <t>1ZA06B016820397360</t>
  </si>
  <si>
    <t>GB0113-MY-CLT2</t>
  </si>
  <si>
    <t>ICBU00000903277</t>
  </si>
  <si>
    <t>397740034572</t>
  </si>
  <si>
    <t>GB0113-MY-SCK4</t>
  </si>
  <si>
    <t>ICBU00000903237</t>
  </si>
  <si>
    <t>397740058617</t>
  </si>
  <si>
    <t>GB0113-Y6-PBI3</t>
  </si>
  <si>
    <t>ICBU00000903657</t>
  </si>
  <si>
    <t>397739980653</t>
  </si>
  <si>
    <t>ELENA251109057</t>
  </si>
  <si>
    <t>ICBU00000903892</t>
  </si>
  <si>
    <t>397818911029</t>
  </si>
  <si>
    <t>ZJTX2025747</t>
  </si>
  <si>
    <t>ICBU00000903339</t>
  </si>
  <si>
    <t>1Z0E465J0434585297</t>
  </si>
  <si>
    <t>GB0113-Y7-WBW2</t>
  </si>
  <si>
    <t>ICBU00000903656</t>
  </si>
  <si>
    <t>397739992234</t>
  </si>
  <si>
    <t>GB0113-MY-SWF2</t>
  </si>
  <si>
    <t>ICBU00000903276</t>
  </si>
  <si>
    <t>397740045525</t>
  </si>
  <si>
    <t>GB0113-MY-PSP3</t>
  </si>
  <si>
    <t>ICBU00000903238</t>
  </si>
  <si>
    <t>397740051862</t>
  </si>
  <si>
    <t>GB0113-MY-ORF2</t>
  </si>
  <si>
    <t>ICBU00000903278</t>
  </si>
  <si>
    <t>397740015923</t>
  </si>
  <si>
    <t>JLL260113A</t>
  </si>
  <si>
    <t>ICBU00000903222</t>
  </si>
  <si>
    <t>MKP4534272226</t>
  </si>
  <si>
    <t>92026010608</t>
  </si>
  <si>
    <t>ICBU00000903275</t>
  </si>
  <si>
    <t>IW672226376GB</t>
  </si>
  <si>
    <t>12025121787</t>
  </si>
  <si>
    <t>ICBU00000904114</t>
  </si>
  <si>
    <t>1Z33W2600497380972</t>
  </si>
  <si>
    <t>91688J9TF</t>
  </si>
  <si>
    <t>ICBU00000903977</t>
  </si>
  <si>
    <t>MZP24000758803</t>
  </si>
  <si>
    <t>YR2611301</t>
  </si>
  <si>
    <t>ICBU00000904378</t>
  </si>
  <si>
    <t>AMQ6860487</t>
  </si>
  <si>
    <t>59F3H6</t>
  </si>
  <si>
    <t>ICBU00000902283</t>
  </si>
  <si>
    <t>397739891750</t>
  </si>
  <si>
    <t>AL51F24U</t>
  </si>
  <si>
    <t>ICBU00000904176</t>
  </si>
  <si>
    <t>1ZW3716C6831055434</t>
  </si>
  <si>
    <t>FBA195STPV7F</t>
  </si>
  <si>
    <t>ICBU00000899087</t>
  </si>
  <si>
    <t>FBA195WFPYMK</t>
  </si>
  <si>
    <t>ICBU00000899102</t>
  </si>
  <si>
    <t>LY113US-3</t>
  </si>
  <si>
    <t>ICBU00000903529</t>
  </si>
  <si>
    <t>1Z33W2600495318123</t>
  </si>
  <si>
    <t>CY113</t>
  </si>
  <si>
    <t>ICBU00000904263</t>
  </si>
  <si>
    <t>1ZC0E5310325553410</t>
  </si>
  <si>
    <t>MYFS-AD232</t>
  </si>
  <si>
    <t>ICBU00000903702</t>
  </si>
  <si>
    <t>1ZC0E5310326623324</t>
  </si>
  <si>
    <t>865G6T-B</t>
  </si>
  <si>
    <t>ICBU00000904252</t>
  </si>
  <si>
    <t>1Z0E793D6719518284</t>
  </si>
  <si>
    <t>865G6T-A</t>
  </si>
  <si>
    <t>ICBU00000904251</t>
  </si>
  <si>
    <t>1Z0E793D6711822245</t>
  </si>
  <si>
    <t>GA30534-011301</t>
  </si>
  <si>
    <t>ICBU00000904256</t>
  </si>
  <si>
    <t>1Z74WF390439094541</t>
  </si>
  <si>
    <t>WD66EE096</t>
  </si>
  <si>
    <t>ICBU00000904180</t>
  </si>
  <si>
    <t>1ZF4K3596826449641</t>
  </si>
  <si>
    <t>286941699001028910</t>
  </si>
  <si>
    <t>ICBU00000904215</t>
  </si>
  <si>
    <t>1Z6981A16819941594</t>
  </si>
  <si>
    <t>YH-389284</t>
  </si>
  <si>
    <t>ICBU00000904113</t>
  </si>
  <si>
    <t>1Z0E793D0421605409</t>
  </si>
  <si>
    <t>ZY-00487</t>
  </si>
  <si>
    <t>ICBU00000903887</t>
  </si>
  <si>
    <t>888039994557</t>
  </si>
  <si>
    <t>ZY-00488</t>
  </si>
  <si>
    <t>ICBU00000903939</t>
  </si>
  <si>
    <t>397739961647</t>
  </si>
  <si>
    <t>NBYT-0369</t>
  </si>
  <si>
    <t>ICBU00000903086</t>
  </si>
  <si>
    <t>397743656388</t>
  </si>
  <si>
    <t>YM-5857-28</t>
  </si>
  <si>
    <t>ICBU00000904265</t>
  </si>
  <si>
    <t>1ZK5812C0339680410</t>
  </si>
  <si>
    <t>YN113TX1</t>
  </si>
  <si>
    <t>ICBU00000904080</t>
  </si>
  <si>
    <t>AE582738402</t>
  </si>
  <si>
    <t>FBA196227HJ3</t>
  </si>
  <si>
    <t>ICBU00000902191</t>
  </si>
  <si>
    <t>LUCAS011308</t>
  </si>
  <si>
    <t>ICBU00000904166</t>
  </si>
  <si>
    <t>8865980038201</t>
  </si>
  <si>
    <t>LMW0113-7</t>
  </si>
  <si>
    <t>ICBU00000903517</t>
  </si>
  <si>
    <t>SKP4534274132</t>
  </si>
  <si>
    <t>UW-D4758</t>
  </si>
  <si>
    <t>ICBU00000903378</t>
  </si>
  <si>
    <t>1ZG3333D0430738664</t>
  </si>
  <si>
    <t>ZJDD-260113-25</t>
  </si>
  <si>
    <t>ICBU00000903734</t>
  </si>
  <si>
    <t>1ZYK64690335945145</t>
  </si>
  <si>
    <t>BR260113-60487</t>
  </si>
  <si>
    <t>ICBU00000903322</t>
  </si>
  <si>
    <t>397739919437</t>
  </si>
  <si>
    <t>ZQ26169</t>
  </si>
  <si>
    <t>ICBU00000903859</t>
  </si>
  <si>
    <t>887887989901</t>
  </si>
  <si>
    <t>TANG1305</t>
  </si>
  <si>
    <t>ICBU00000903582</t>
  </si>
  <si>
    <t>887888936775</t>
  </si>
  <si>
    <t>11ZXDEW2</t>
  </si>
  <si>
    <t>ICBU00000903736</t>
  </si>
  <si>
    <t>500745468661</t>
  </si>
  <si>
    <t>XM-26-01-13</t>
  </si>
  <si>
    <t>ICBU00000903764</t>
  </si>
  <si>
    <t>1Z0E793D0430345870</t>
  </si>
  <si>
    <t>MPN260113-4NL</t>
  </si>
  <si>
    <t>ICBU00000903112</t>
  </si>
  <si>
    <t>1ZW3716C6810115766</t>
  </si>
  <si>
    <t>QY0113N01</t>
  </si>
  <si>
    <t>ICBU00000903820</t>
  </si>
  <si>
    <t>1Z0E793D0420551326</t>
  </si>
  <si>
    <t>FF26113-USA</t>
  </si>
  <si>
    <t>ICBU00000903815</t>
  </si>
  <si>
    <t>397739968891</t>
  </si>
  <si>
    <t>JYH260113-RO</t>
  </si>
  <si>
    <t>ICBU00000903352</t>
  </si>
  <si>
    <t>1ZF4K3596837383601</t>
  </si>
  <si>
    <t>SSSP01131</t>
  </si>
  <si>
    <t>ICBU00000903285</t>
  </si>
  <si>
    <t>397743388216</t>
  </si>
  <si>
    <t>LKN260113-IL</t>
  </si>
  <si>
    <t>ICBU00000903268</t>
  </si>
  <si>
    <t>887885569939</t>
  </si>
  <si>
    <t>10003778793</t>
  </si>
  <si>
    <t>ICBU00000903598</t>
  </si>
  <si>
    <t>8865980038260</t>
  </si>
  <si>
    <t>HCLSA0107-6</t>
  </si>
  <si>
    <t>ICBU00000893601</t>
  </si>
  <si>
    <t>IWW784-HW</t>
  </si>
  <si>
    <t>ICBU00000902031</t>
  </si>
  <si>
    <t>1ZJ449000408831224</t>
  </si>
  <si>
    <t>KK2296631201</t>
  </si>
  <si>
    <t>ICBU00000903559</t>
  </si>
  <si>
    <t>1Z762E4V0438580821</t>
  </si>
  <si>
    <t>ZY0108-3</t>
  </si>
  <si>
    <t>ICBU00000903773</t>
  </si>
  <si>
    <t>MY4595</t>
  </si>
  <si>
    <t>ZY0108-1</t>
  </si>
  <si>
    <t>ICBU00000903775</t>
  </si>
  <si>
    <t>888113689449</t>
  </si>
  <si>
    <t>HCLSA0107-5</t>
  </si>
  <si>
    <t>ICBU00000893600</t>
  </si>
  <si>
    <t>1Z33W2606799898051</t>
  </si>
  <si>
    <t>DP2512292221230660402</t>
  </si>
  <si>
    <t>ICBU00000903610</t>
  </si>
  <si>
    <t>1ZHV25256737875696</t>
  </si>
  <si>
    <t>10003778757</t>
  </si>
  <si>
    <t>ICBU00000903608</t>
  </si>
  <si>
    <t>1Z4W260E0419515647</t>
  </si>
  <si>
    <t>WLL260106SG</t>
  </si>
  <si>
    <t>ICBU00000903214</t>
  </si>
  <si>
    <t>881049654</t>
  </si>
  <si>
    <t>TL0113-AU</t>
  </si>
  <si>
    <t>ICBU00000903624</t>
  </si>
  <si>
    <t>1Z0E620D0427083505</t>
  </si>
  <si>
    <t>ZJTX2025741</t>
  </si>
  <si>
    <t>ICBU00000902397</t>
  </si>
  <si>
    <t>JGHJ26011301</t>
  </si>
  <si>
    <t>ICBU00000903355</t>
  </si>
  <si>
    <t>1Z762E4V0420645795</t>
  </si>
  <si>
    <t>HY260111-CA</t>
  </si>
  <si>
    <t>ICBU00000901273</t>
  </si>
  <si>
    <t>520290904124</t>
  </si>
  <si>
    <t>HHLSA0113-1</t>
  </si>
  <si>
    <t>ICBU00000903579</t>
  </si>
  <si>
    <t>1Z33W2606790983902</t>
  </si>
  <si>
    <t>WUH-SJ4758</t>
  </si>
  <si>
    <t>ICBU00000903504</t>
  </si>
  <si>
    <t>1Z6981A16820913693</t>
  </si>
  <si>
    <t>ZQ260113-CA</t>
  </si>
  <si>
    <t>ICBU00000903358</t>
  </si>
  <si>
    <t>1ZB8C0932017488258</t>
  </si>
  <si>
    <t>8FF4GGT</t>
  </si>
  <si>
    <t>ICBU00000903437</t>
  </si>
  <si>
    <t>1Z0E793D0430091699</t>
  </si>
  <si>
    <t>10003778769</t>
  </si>
  <si>
    <t>ICBU00000903328</t>
  </si>
  <si>
    <t>9668229126</t>
  </si>
  <si>
    <t>YQJCK0113-US1</t>
  </si>
  <si>
    <t>ICBU00000903575</t>
  </si>
  <si>
    <t>1ZG3333D0422455396</t>
  </si>
  <si>
    <t>FBA15G5B8D1K</t>
  </si>
  <si>
    <t>ICBU00000903570</t>
  </si>
  <si>
    <t>RCD24000758772</t>
  </si>
  <si>
    <t>DOKIFF33</t>
  </si>
  <si>
    <t>ICBU00000903518</t>
  </si>
  <si>
    <t>1ZA06B016829230899</t>
  </si>
  <si>
    <t>FALF486</t>
  </si>
  <si>
    <t>ICBU00000903323</t>
  </si>
  <si>
    <t>1Z4W260E0419766215</t>
  </si>
  <si>
    <t>XO260113-1JP</t>
  </si>
  <si>
    <t>ICBU00000903502</t>
  </si>
  <si>
    <t>1Z0E793D0429100912</t>
  </si>
  <si>
    <t>AY-4857</t>
  </si>
  <si>
    <t>ICBU00000903425</t>
  </si>
  <si>
    <t>1Z6982X16833585500</t>
  </si>
  <si>
    <t>JY2026011307430</t>
  </si>
  <si>
    <t>ICBU00000903273</t>
  </si>
  <si>
    <t>TPL000132142</t>
  </si>
  <si>
    <t>BD26113-2</t>
  </si>
  <si>
    <t>ICBU00000903354</t>
  </si>
  <si>
    <t>1ZG2C1210332019924</t>
  </si>
  <si>
    <t>ORF2-FBA1963R3BYK</t>
  </si>
  <si>
    <t>ICBU00000903103</t>
  </si>
  <si>
    <t>1Z4W260E0410118173</t>
  </si>
  <si>
    <t>LAX9-FBA1963Q9KGZ</t>
  </si>
  <si>
    <t>ICBU00000903107</t>
  </si>
  <si>
    <t>1Z4W260E0437110808</t>
  </si>
  <si>
    <t>SCK4-FBA1963PYRR6</t>
  </si>
  <si>
    <t>ICBU00000903105</t>
  </si>
  <si>
    <t>1Z33W2600499442106</t>
  </si>
  <si>
    <t>RFD2-FBA1963PW1F0</t>
  </si>
  <si>
    <t>ICBU00000903106</t>
  </si>
  <si>
    <t>1Z4W260E0433200763</t>
  </si>
  <si>
    <t>IND9-FBA1963MT4J8</t>
  </si>
  <si>
    <t>ICBU00000903104</t>
  </si>
  <si>
    <t>1Z4W260E0421188952</t>
  </si>
  <si>
    <t>XHX-0113-03</t>
  </si>
  <si>
    <t>ICBU00000903331</t>
  </si>
  <si>
    <t>1Z33W2606698578098</t>
  </si>
  <si>
    <t>XHX-0113-02</t>
  </si>
  <si>
    <t>ICBU00000903330</t>
  </si>
  <si>
    <t>1Z33W2606696224482</t>
  </si>
  <si>
    <t>XHX-0113-01</t>
  </si>
  <si>
    <t>ICBU00000903329</t>
  </si>
  <si>
    <t>1Z33W2606696987677</t>
  </si>
  <si>
    <t>XHX-0113-06</t>
  </si>
  <si>
    <t>ICBU00000903334</t>
  </si>
  <si>
    <t>1Z33W2606699848455</t>
  </si>
  <si>
    <t>XHX-0113-05</t>
  </si>
  <si>
    <t>ICBU00000903333</t>
  </si>
  <si>
    <t>1Z33W2606698552507</t>
  </si>
  <si>
    <t>YR2261301</t>
  </si>
  <si>
    <t>ICBU00000903241</t>
  </si>
  <si>
    <t>10271927831</t>
  </si>
  <si>
    <t>YR2261302</t>
  </si>
  <si>
    <t>ICBU00000903244</t>
  </si>
  <si>
    <t>397739907617</t>
  </si>
  <si>
    <t>XHX-0113-04</t>
  </si>
  <si>
    <t>ICBU00000903332</t>
  </si>
  <si>
    <t>1Z33W2606695883665</t>
  </si>
  <si>
    <t>FBA195ZF75X3</t>
  </si>
  <si>
    <t>ICBU00000903062</t>
  </si>
  <si>
    <t>520289167741</t>
  </si>
  <si>
    <t>FBA195RVKFXY</t>
  </si>
  <si>
    <t>ICBU00000903067</t>
  </si>
  <si>
    <t>520289167188</t>
  </si>
  <si>
    <t>JMWJ-26-01-13</t>
  </si>
  <si>
    <t>ICBU00000903066</t>
  </si>
  <si>
    <t>1Z0E793D6720876671</t>
  </si>
  <si>
    <t>SL113CA-1</t>
  </si>
  <si>
    <t>ICBU00000903147</t>
  </si>
  <si>
    <t>1ZHF38642002104478</t>
  </si>
  <si>
    <t>AL260113</t>
  </si>
  <si>
    <t>ICBU00000903274</t>
  </si>
  <si>
    <t>888084928673</t>
  </si>
  <si>
    <t>WY113NZ-1</t>
  </si>
  <si>
    <t>ICBU00000903108</t>
  </si>
  <si>
    <t>500745465334</t>
  </si>
  <si>
    <t>5458717</t>
  </si>
  <si>
    <t>ICBU00000903199</t>
  </si>
  <si>
    <t>1ZHF05572025449218</t>
  </si>
  <si>
    <t>FF26113-1</t>
  </si>
  <si>
    <t>ICBU00000903280</t>
  </si>
  <si>
    <t>500745466174</t>
  </si>
  <si>
    <t>SQZB260115</t>
  </si>
  <si>
    <t>ICBU00000903166</t>
  </si>
  <si>
    <t>SKP24000758771</t>
  </si>
  <si>
    <t>江一新</t>
  </si>
  <si>
    <t>DFLY-260112-1</t>
  </si>
  <si>
    <t>ICBU00000902466</t>
  </si>
  <si>
    <t>SZP24000758780</t>
  </si>
  <si>
    <t>2G522SL</t>
  </si>
  <si>
    <t>ICBU00000902927</t>
  </si>
  <si>
    <t>887886558375</t>
  </si>
  <si>
    <t>ST20260113-1</t>
  </si>
  <si>
    <t>ICBU00000903089</t>
  </si>
  <si>
    <t>15505749070972</t>
  </si>
  <si>
    <t>ST20260113-2</t>
  </si>
  <si>
    <t>ICBU00000903093</t>
  </si>
  <si>
    <t>15505471806603</t>
  </si>
  <si>
    <t>TCU002DB</t>
  </si>
  <si>
    <t>ICBU00000891873</t>
  </si>
  <si>
    <t>YFS074-011201</t>
  </si>
  <si>
    <t>ICBU00000903009</t>
  </si>
  <si>
    <t>1Z74WF390430834203</t>
  </si>
  <si>
    <t>YSC479-011201</t>
  </si>
  <si>
    <t>ICBU00000903010</t>
  </si>
  <si>
    <t>1Z74WF390427989044</t>
  </si>
  <si>
    <t>YSC479-011202</t>
  </si>
  <si>
    <t>ICBU00000903011</t>
  </si>
  <si>
    <t>1Z74WF390427715222</t>
  </si>
  <si>
    <t>ZY0112-1</t>
  </si>
  <si>
    <t>ICBU00000901602</t>
  </si>
  <si>
    <t>1Z0E793D6700286515</t>
  </si>
  <si>
    <t>269H96</t>
  </si>
  <si>
    <t>ICBU00000903005</t>
  </si>
  <si>
    <t>1Z74WF390423879483</t>
  </si>
  <si>
    <t>865G6T</t>
  </si>
  <si>
    <t>ICBU00000902995</t>
  </si>
  <si>
    <t>595G69</t>
  </si>
  <si>
    <t>ICBU00000903004</t>
  </si>
  <si>
    <t>1Z0E793D6707656077</t>
  </si>
  <si>
    <t>LY2601012-10022</t>
  </si>
  <si>
    <t>ICBU00000902715</t>
  </si>
  <si>
    <t>1ZG2C1210324569122</t>
  </si>
  <si>
    <t>LBE1-FBA1962H8CR6</t>
  </si>
  <si>
    <t>ICBU00000902184</t>
  </si>
  <si>
    <t>1Z33W2600491001285</t>
  </si>
  <si>
    <t>IAH3-FBA1962W4LGZ</t>
  </si>
  <si>
    <t>ICBU00000902772</t>
  </si>
  <si>
    <t>1Z33W2600493066659</t>
  </si>
  <si>
    <t>GYR2-FBA1962WLBPW</t>
  </si>
  <si>
    <t>ICBU00000902728</t>
  </si>
  <si>
    <t>1Z33W2600492746774</t>
  </si>
  <si>
    <t>PSP3-FBA1962X74F1-A</t>
  </si>
  <si>
    <t>ICBU00000902725</t>
  </si>
  <si>
    <t>1Z33W2600498359039</t>
  </si>
  <si>
    <t>LAX9-FBA1962V8Z09</t>
  </si>
  <si>
    <t>ICBU00000902727</t>
  </si>
  <si>
    <t>1Z33W2600490078991</t>
  </si>
  <si>
    <t>GYR3-FBA1962W1861</t>
  </si>
  <si>
    <t>ICBU00000902726</t>
  </si>
  <si>
    <t>1Z33W2600497330212</t>
  </si>
  <si>
    <t>PSP3-FBA1962X74F1</t>
  </si>
  <si>
    <t>ICBU00000902724</t>
  </si>
  <si>
    <t>1Z33W2600493547540</t>
  </si>
  <si>
    <t>YC3981895</t>
  </si>
  <si>
    <t>ICBU00000902479</t>
  </si>
  <si>
    <t>1ZA06B016834713732</t>
  </si>
  <si>
    <t>ZY260112-2NL</t>
  </si>
  <si>
    <t>ICBU00000902163</t>
  </si>
  <si>
    <t>1Z6982X16830185822</t>
  </si>
  <si>
    <t>ZQ260112-GB</t>
  </si>
  <si>
    <t>ICBU00000901701</t>
  </si>
  <si>
    <t>15505471282582</t>
  </si>
  <si>
    <t>YWSB-26-01-12-79110</t>
  </si>
  <si>
    <t>ICBU00000902716</t>
  </si>
  <si>
    <t>1Z0E465J0423128962</t>
  </si>
  <si>
    <t>YWSB-26-01-12-ZA</t>
  </si>
  <si>
    <t>ICBU00000902709</t>
  </si>
  <si>
    <t>31684928262</t>
  </si>
  <si>
    <t>ZZ12366</t>
  </si>
  <si>
    <t>ICBU00000902499</t>
  </si>
  <si>
    <t>9021308833</t>
  </si>
  <si>
    <t>YY26173</t>
  </si>
  <si>
    <t>ICBU00000902429</t>
  </si>
  <si>
    <t>YY26173AAA</t>
  </si>
  <si>
    <t>HEA2-FBA1962ZJJMQ</t>
  </si>
  <si>
    <t>ICBU00000902864</t>
  </si>
  <si>
    <t>1Z33W2600498982481</t>
  </si>
  <si>
    <t>LBE1-FBA1962H8CR6-A</t>
  </si>
  <si>
    <t>ICBU00000902185</t>
  </si>
  <si>
    <t>1Z33W2600491805596</t>
  </si>
  <si>
    <t>GYR3-FBA1962P1CF7</t>
  </si>
  <si>
    <t>ICBU00000902525</t>
  </si>
  <si>
    <t>1Z4W260E0428535411</t>
  </si>
  <si>
    <t>GYR2-FBA1962NT7DM</t>
  </si>
  <si>
    <t>ICBU00000902484</t>
  </si>
  <si>
    <t>1Z4W260E0424807509</t>
  </si>
  <si>
    <t>LAX9-FBA1962LDWNJ</t>
  </si>
  <si>
    <t>ICBU00000902383</t>
  </si>
  <si>
    <t>1ZG3333D0423019445</t>
  </si>
  <si>
    <t>HGR6-FBA1962WDNP3</t>
  </si>
  <si>
    <t>ICBU00000902869</t>
  </si>
  <si>
    <t>1Z33W2600493066766</t>
  </si>
  <si>
    <t>GYR2-FBA1962MJ26Z</t>
  </si>
  <si>
    <t>ICBU00000902263</t>
  </si>
  <si>
    <t>1ZG3333D0428700056</t>
  </si>
  <si>
    <t>IAH3-FBA1962K8GM5</t>
  </si>
  <si>
    <t>ICBU00000902386</t>
  </si>
  <si>
    <t>1ZG3333D0430140871</t>
  </si>
  <si>
    <t>HEA2-FBA1962ZJJMQ-A</t>
  </si>
  <si>
    <t>ICBU00000902865</t>
  </si>
  <si>
    <t>1Z33W2600496121413</t>
  </si>
  <si>
    <t>ADS-MDD1188-2</t>
  </si>
  <si>
    <t>ICBU00000902293</t>
  </si>
  <si>
    <t>SF5129940523953</t>
  </si>
  <si>
    <t>ADS-MDD1178-1</t>
  </si>
  <si>
    <t>ICBU00000902260</t>
  </si>
  <si>
    <t>SF3265443720792</t>
  </si>
  <si>
    <t>YNWJ0112-1</t>
  </si>
  <si>
    <t>ICBU00000902315</t>
  </si>
  <si>
    <t>1Z33W2606792580156</t>
  </si>
  <si>
    <t>FTW1-FBA1962QXX14</t>
  </si>
  <si>
    <t>ICBU00000902490</t>
  </si>
  <si>
    <t>1Z4W260E0436164600</t>
  </si>
  <si>
    <t>PSP3-FBA1962RPV30</t>
  </si>
  <si>
    <t>ICBU00000902494</t>
  </si>
  <si>
    <t>1Z33W2600496542987</t>
  </si>
  <si>
    <t>LAX9-FBA1962Q2ZG5</t>
  </si>
  <si>
    <t>ICBU00000902529</t>
  </si>
  <si>
    <t>1Z4W260E0439743283</t>
  </si>
  <si>
    <t>PSP3-FBA1962KNPPS</t>
  </si>
  <si>
    <t>ICBU00000902378</t>
  </si>
  <si>
    <t>1ZG3333D0439760033</t>
  </si>
  <si>
    <t>MCC1-FBA1962KP7LN</t>
  </si>
  <si>
    <t>ICBU00000902381</t>
  </si>
  <si>
    <t>1ZG3333D0432785869</t>
  </si>
  <si>
    <t>WC120</t>
  </si>
  <si>
    <t>ICBU00000902822</t>
  </si>
  <si>
    <t>1Z33W2600497393619</t>
  </si>
  <si>
    <t>ZYT112CA-1</t>
  </si>
  <si>
    <t>ICBU00000902717</t>
  </si>
  <si>
    <t>1Z0E554G0423700895</t>
  </si>
  <si>
    <t>WC119</t>
  </si>
  <si>
    <t>ICBU00000902811</t>
  </si>
  <si>
    <t>1Z33W2600491769108</t>
  </si>
  <si>
    <t>112-001</t>
  </si>
  <si>
    <t>ICBU00000902722</t>
  </si>
  <si>
    <t>1Z33W2606697415729</t>
  </si>
  <si>
    <t>112-002</t>
  </si>
  <si>
    <t>ICBU00000902730</t>
  </si>
  <si>
    <t>1Z33W2606696428502</t>
  </si>
  <si>
    <t>112-003</t>
  </si>
  <si>
    <t>ICBU00000902760</t>
  </si>
  <si>
    <t>1Z33W2606696574096</t>
  </si>
  <si>
    <t>287759647001027000</t>
  </si>
  <si>
    <t>ICBU00000901995</t>
  </si>
  <si>
    <t>887852835720</t>
  </si>
  <si>
    <t>288160874501027626</t>
  </si>
  <si>
    <t>ICBU00000902893</t>
  </si>
  <si>
    <t>1Z4W260E0419951176</t>
  </si>
  <si>
    <t>16481436501046651</t>
  </si>
  <si>
    <t>ICBU00000902917</t>
  </si>
  <si>
    <t>1ZW3716C6834908338</t>
  </si>
  <si>
    <t>288622890001020254</t>
  </si>
  <si>
    <t>ICBU00000902862</t>
  </si>
  <si>
    <t>IW671847997GB</t>
  </si>
  <si>
    <t>287445239001021254</t>
  </si>
  <si>
    <t>ICBU00000902882</t>
  </si>
  <si>
    <t>1Z53F19R0496382398</t>
  </si>
  <si>
    <t>287427194501028009</t>
  </si>
  <si>
    <t>ICBU00000902913</t>
  </si>
  <si>
    <t>1Z4W260E0434978333</t>
  </si>
  <si>
    <t>YE260112</t>
  </si>
  <si>
    <t>ICBU00000902548</t>
  </si>
  <si>
    <t>1Z33W2600495903651</t>
  </si>
  <si>
    <t>JB01012-5KR</t>
  </si>
  <si>
    <t>ICBU00000902064</t>
  </si>
  <si>
    <t>868000059894</t>
  </si>
  <si>
    <t>SXL-8051</t>
  </si>
  <si>
    <t>ICBU00000901755</t>
  </si>
  <si>
    <t>10271917983</t>
  </si>
  <si>
    <t>TS-XU-MX-202612</t>
  </si>
  <si>
    <t>ICBU00000902413</t>
  </si>
  <si>
    <t>887851094158</t>
  </si>
  <si>
    <t>JT26003</t>
  </si>
  <si>
    <t>ICBU00000902248</t>
  </si>
  <si>
    <t>TPL000132015</t>
  </si>
  <si>
    <t>675129</t>
  </si>
  <si>
    <t>ICBU00000902328</t>
  </si>
  <si>
    <t>1ZC80H580436935455</t>
  </si>
  <si>
    <t>GYTGG13</t>
  </si>
  <si>
    <t>ICBU00000902657</t>
  </si>
  <si>
    <t>1Z33W2600498678855</t>
  </si>
  <si>
    <t>89YRGTY</t>
  </si>
  <si>
    <t>ICBU00000902640</t>
  </si>
  <si>
    <t>868000059219</t>
  </si>
  <si>
    <t>95N90Z</t>
  </si>
  <si>
    <t>ICBU00000902117</t>
  </si>
  <si>
    <t>397701818180</t>
  </si>
  <si>
    <t>8DF9RFN</t>
  </si>
  <si>
    <t>ICBU00000902034</t>
  </si>
  <si>
    <t>8DF9RFNAAA</t>
  </si>
  <si>
    <t>ZY-00485</t>
  </si>
  <si>
    <t>ICBU00000902859</t>
  </si>
  <si>
    <t>ZY00485</t>
  </si>
  <si>
    <t>10003778721</t>
  </si>
  <si>
    <t>ICBU00000902839</t>
  </si>
  <si>
    <t>1Z97X0196822312839</t>
  </si>
  <si>
    <t>YSDZ261201</t>
  </si>
  <si>
    <t>ICBU00000902935</t>
  </si>
  <si>
    <t>MEL24000758812</t>
  </si>
  <si>
    <t>MINA251209727</t>
  </si>
  <si>
    <t>ICBU00000901994</t>
  </si>
  <si>
    <t>887850028378</t>
  </si>
  <si>
    <t>WXY20260110-95136</t>
  </si>
  <si>
    <t>ICBU00000902948</t>
  </si>
  <si>
    <t>1Z0E465J0409799603</t>
  </si>
  <si>
    <t>10003778685</t>
  </si>
  <si>
    <t>ICBU00000902686</t>
  </si>
  <si>
    <t>887924205518</t>
  </si>
  <si>
    <t>YH260112-33069</t>
  </si>
  <si>
    <t>ICBU00000902931</t>
  </si>
  <si>
    <t>1Z33W2600492183864</t>
  </si>
  <si>
    <t>YH260112-07503</t>
  </si>
  <si>
    <t>ICBU00000902930</t>
  </si>
  <si>
    <t>1ZG2C1210336529161</t>
  </si>
  <si>
    <t>52026011011</t>
  </si>
  <si>
    <t>ICBU00000902454</t>
  </si>
  <si>
    <t>887850619233</t>
  </si>
  <si>
    <t>22026010504</t>
  </si>
  <si>
    <t>ICBU00000902424</t>
  </si>
  <si>
    <t>1ZF4K3596816489653</t>
  </si>
  <si>
    <t>ZJSP260112-75150</t>
  </si>
  <si>
    <t>ICBU00000902871</t>
  </si>
  <si>
    <t>397702064195</t>
  </si>
  <si>
    <t>YC261210201</t>
  </si>
  <si>
    <t>ICBU00000902899</t>
  </si>
  <si>
    <t>1Z33W2606796888719</t>
  </si>
  <si>
    <t>GB0112-GQH-TEB9</t>
  </si>
  <si>
    <t>ICBU00000901656</t>
  </si>
  <si>
    <t>397698547248</t>
  </si>
  <si>
    <t>GB0112-GQH-LAN2</t>
  </si>
  <si>
    <t>ICBU00000901654</t>
  </si>
  <si>
    <t>397698556595</t>
  </si>
  <si>
    <t>GB0112-GQH-GYR2</t>
  </si>
  <si>
    <t>ICBU00000901652</t>
  </si>
  <si>
    <t>397698565876</t>
  </si>
  <si>
    <t>GB0112-GQH-AVP1</t>
  </si>
  <si>
    <t>ICBU00000901659</t>
  </si>
  <si>
    <t>397698516786</t>
  </si>
  <si>
    <t>GB0112-GQH-FWA4</t>
  </si>
  <si>
    <t>ICBU00000901657</t>
  </si>
  <si>
    <t>397698538688</t>
  </si>
  <si>
    <t>23633212LU</t>
  </si>
  <si>
    <t>ICBU00000902721</t>
  </si>
  <si>
    <t>397697808253</t>
  </si>
  <si>
    <t>KIK202261012</t>
  </si>
  <si>
    <t>ICBU00000902308</t>
  </si>
  <si>
    <t>1Z33W2600491152381</t>
  </si>
  <si>
    <t>LLP251230073</t>
  </si>
  <si>
    <t>ICBU00000902196</t>
  </si>
  <si>
    <t>10003778733</t>
  </si>
  <si>
    <t>ICBU00000902611</t>
  </si>
  <si>
    <t>1Z4W260E0407895563</t>
  </si>
  <si>
    <t>CN260112-US-77954</t>
  </si>
  <si>
    <t>ICBU00000902277</t>
  </si>
  <si>
    <t>397698031738</t>
  </si>
  <si>
    <t>CN260112-US-38256</t>
  </si>
  <si>
    <t>ICBU00000902278</t>
  </si>
  <si>
    <t>397698017561</t>
  </si>
  <si>
    <t>CN260112-US-77493</t>
  </si>
  <si>
    <t>ICBU00000902271</t>
  </si>
  <si>
    <t>397698201877</t>
  </si>
  <si>
    <t>CN260112-US-37748</t>
  </si>
  <si>
    <t>ICBU00000902265</t>
  </si>
  <si>
    <t>397698082750</t>
  </si>
  <si>
    <t>CN260112-US-37876</t>
  </si>
  <si>
    <t>ICBU00000902270</t>
  </si>
  <si>
    <t>397698011060</t>
  </si>
  <si>
    <t>CN260112-US-91791</t>
  </si>
  <si>
    <t>ICBU00000902276</t>
  </si>
  <si>
    <t>397698163195</t>
  </si>
  <si>
    <t>CN260112-US-76108</t>
  </si>
  <si>
    <t>ICBU00000902280</t>
  </si>
  <si>
    <t>397698169263</t>
  </si>
  <si>
    <t>CN260112-US-57702</t>
  </si>
  <si>
    <t>ICBU00000902275</t>
  </si>
  <si>
    <t>397698107232</t>
  </si>
  <si>
    <t>CN260112-US-81504</t>
  </si>
  <si>
    <t>ICBU00000902272</t>
  </si>
  <si>
    <t>397698154488</t>
  </si>
  <si>
    <t>CN260112-US-53129</t>
  </si>
  <si>
    <t>ICBU00000902273</t>
  </si>
  <si>
    <t>397698025114</t>
  </si>
  <si>
    <t>CN260112-US-78041</t>
  </si>
  <si>
    <t>ICBU00000902267</t>
  </si>
  <si>
    <t>397698090211</t>
  </si>
  <si>
    <t>CN260112-US-18657</t>
  </si>
  <si>
    <t>ICBU00000902269</t>
  </si>
  <si>
    <t>397698116730</t>
  </si>
  <si>
    <t>CN260112-US-70592</t>
  </si>
  <si>
    <t>ICBU00000902266</t>
  </si>
  <si>
    <t>397698177088</t>
  </si>
  <si>
    <t>CN260112-US-91773</t>
  </si>
  <si>
    <t>ICBU00000902274</t>
  </si>
  <si>
    <t>397698189791</t>
  </si>
  <si>
    <t>CN260112-US-63347</t>
  </si>
  <si>
    <t>ICBU00000902264</t>
  </si>
  <si>
    <t>397698125448</t>
  </si>
  <si>
    <t>CN260112-US-32541</t>
  </si>
  <si>
    <t>ICBU00000902268</t>
  </si>
  <si>
    <t>397698143610</t>
  </si>
  <si>
    <t>CN260112-US-20678</t>
  </si>
  <si>
    <t>ICBU00000902279</t>
  </si>
  <si>
    <t>397698073241</t>
  </si>
  <si>
    <t>QY26-0112G04</t>
  </si>
  <si>
    <t>ICBU00000902815</t>
  </si>
  <si>
    <t>1ZJ449000426372973</t>
  </si>
  <si>
    <t>FBA195T08S8P</t>
  </si>
  <si>
    <t>ICBU00000902063</t>
  </si>
  <si>
    <t>NS0112</t>
  </si>
  <si>
    <t>ICBU00000902608</t>
  </si>
  <si>
    <t>887851152761</t>
  </si>
  <si>
    <t>10003778673</t>
  </si>
  <si>
    <t>ICBU00000902606</t>
  </si>
  <si>
    <t>1Z4W260E0420323235</t>
  </si>
  <si>
    <t>CC011222ZB</t>
  </si>
  <si>
    <t>ICBU00000902711</t>
  </si>
  <si>
    <t>1ZHF34022026345224</t>
  </si>
  <si>
    <t>10003778745</t>
  </si>
  <si>
    <t>ICBU00000902623</t>
  </si>
  <si>
    <t>1ZEC67010424262797</t>
  </si>
  <si>
    <t>10003778709</t>
  </si>
  <si>
    <t>ICBU00000902625</t>
  </si>
  <si>
    <t>1Z0E465J6722363832</t>
  </si>
  <si>
    <t>ZAMY061121723</t>
  </si>
  <si>
    <t>ICBU00000902603</t>
  </si>
  <si>
    <t>1Z33W2600495606188</t>
  </si>
  <si>
    <t>10003778661</t>
  </si>
  <si>
    <t>ICBU00000902596</t>
  </si>
  <si>
    <t>1Z97X0196829623482</t>
  </si>
  <si>
    <t>TZBLE2026010901S</t>
  </si>
  <si>
    <t>ICBU00000895908</t>
  </si>
  <si>
    <t>15505502070408</t>
  </si>
  <si>
    <t>余泽祥</t>
  </si>
  <si>
    <t>260112YK-SA12</t>
  </si>
  <si>
    <t>ICBU00000902322</t>
  </si>
  <si>
    <t>1Z6982X16830072284</t>
  </si>
  <si>
    <t>ZFZXX011201</t>
  </si>
  <si>
    <t>ICBU00000901822</t>
  </si>
  <si>
    <t>397698506970</t>
  </si>
  <si>
    <t>QY26-0112G03</t>
  </si>
  <si>
    <t>ICBU00000902419</t>
  </si>
  <si>
    <t>1Z33W2600499631009</t>
  </si>
  <si>
    <t>RX18705</t>
  </si>
  <si>
    <t>ICBU00000901735</t>
  </si>
  <si>
    <t>1Z0E465J0423689384</t>
  </si>
  <si>
    <t>RX18721</t>
  </si>
  <si>
    <t>ICBU00000901730</t>
  </si>
  <si>
    <t>1Z78Y3540425928494</t>
  </si>
  <si>
    <t>RX18750</t>
  </si>
  <si>
    <t>ICBU00000901737</t>
  </si>
  <si>
    <t>1Z0E465J0429929363</t>
  </si>
  <si>
    <t>RX18749</t>
  </si>
  <si>
    <t>ICBU00000901732</t>
  </si>
  <si>
    <t>1Z0E465J0424584299</t>
  </si>
  <si>
    <t>RX18729</t>
  </si>
  <si>
    <t>ICBU00000901731</t>
  </si>
  <si>
    <t>1Z0E465J0433084393</t>
  </si>
  <si>
    <t>RX18774</t>
  </si>
  <si>
    <t>ICBU00000901738</t>
  </si>
  <si>
    <t>1Z0E465J0428889300</t>
  </si>
  <si>
    <t>RX18764</t>
  </si>
  <si>
    <t>ICBU00000901739</t>
  </si>
  <si>
    <t>1Z0E465J0431864339</t>
  </si>
  <si>
    <t>RX18719</t>
  </si>
  <si>
    <t>ICBU00000901733</t>
  </si>
  <si>
    <t>1Z0E465J0438204315</t>
  </si>
  <si>
    <t>RX18759</t>
  </si>
  <si>
    <t>ICBU00000901736</t>
  </si>
  <si>
    <t>1Z0E465J0436209341</t>
  </si>
  <si>
    <t>RX18761</t>
  </si>
  <si>
    <t>ICBU00000901729</t>
  </si>
  <si>
    <t>1Z0E465J0435289285</t>
  </si>
  <si>
    <t>QY26-0112G02</t>
  </si>
  <si>
    <t>ICBU00000902412</t>
  </si>
  <si>
    <t>1Z0E554G6724200841</t>
  </si>
  <si>
    <t>TS-CAI-AU-202612</t>
  </si>
  <si>
    <t>ICBU00000901440</t>
  </si>
  <si>
    <t>500745450586</t>
  </si>
  <si>
    <t>RX18797</t>
  </si>
  <si>
    <t>ICBU00000901734</t>
  </si>
  <si>
    <t>1Z0E465J0422529325</t>
  </si>
  <si>
    <t>RYFT73R</t>
  </si>
  <si>
    <t>ICBU00000901767</t>
  </si>
  <si>
    <t>00340434777234524939</t>
  </si>
  <si>
    <t>260112TS-2LP</t>
  </si>
  <si>
    <t>ICBU00000902290</t>
  </si>
  <si>
    <t>1Z6982X16834121928</t>
  </si>
  <si>
    <t>LJL260112</t>
  </si>
  <si>
    <t>ICBU00000902388</t>
  </si>
  <si>
    <t>QY26-0112G01</t>
  </si>
  <si>
    <t>ICBU00000902402</t>
  </si>
  <si>
    <t>1ZC80H586700882210</t>
  </si>
  <si>
    <t>BB-26-01-12</t>
  </si>
  <si>
    <t>ICBU00000902347</t>
  </si>
  <si>
    <t>1Z0E793D0422461670</t>
  </si>
  <si>
    <t>FB26-0112V1</t>
  </si>
  <si>
    <t>ICBU00000902004</t>
  </si>
  <si>
    <t>397702089383</t>
  </si>
  <si>
    <t>WH20260112-1</t>
  </si>
  <si>
    <t>ICBU00000901971</t>
  </si>
  <si>
    <t>SKP4534271721</t>
  </si>
  <si>
    <t>HJHW578</t>
  </si>
  <si>
    <t>ICBU00000902176</t>
  </si>
  <si>
    <t>1ZH0736G0439485762</t>
  </si>
  <si>
    <t>YAM-8011</t>
  </si>
  <si>
    <t>ICBU00000902235</t>
  </si>
  <si>
    <t>2321402392</t>
  </si>
  <si>
    <t>WC110</t>
  </si>
  <si>
    <t>ICBU00000902166</t>
  </si>
  <si>
    <t>887857665903</t>
  </si>
  <si>
    <t>YQJCK0112-FL3</t>
  </si>
  <si>
    <t>ICBU00000901713</t>
  </si>
  <si>
    <t>1ZC80H580422008072</t>
  </si>
  <si>
    <t>CLM0112-7</t>
  </si>
  <si>
    <t>ICBU00000901795</t>
  </si>
  <si>
    <t>1ZA06B016805261267</t>
  </si>
  <si>
    <t>UW-WU7848</t>
  </si>
  <si>
    <t>ICBU00000902006</t>
  </si>
  <si>
    <t>SA780162320</t>
  </si>
  <si>
    <t>LS260112-CA-T0C</t>
  </si>
  <si>
    <t>ICBU00000901966</t>
  </si>
  <si>
    <t>1Z33W2606797333557</t>
  </si>
  <si>
    <t>LCKJ-7059</t>
  </si>
  <si>
    <t>ICBU00000902043</t>
  </si>
  <si>
    <t>7577779145</t>
  </si>
  <si>
    <t>LGS-112099</t>
  </si>
  <si>
    <t>ICBU00000901934</t>
  </si>
  <si>
    <t>887855326960</t>
  </si>
  <si>
    <t>LGS-398594</t>
  </si>
  <si>
    <t>ICBU00000901947</t>
  </si>
  <si>
    <t>887852631009</t>
  </si>
  <si>
    <t>1212112</t>
  </si>
  <si>
    <t>ICBU00000902020</t>
  </si>
  <si>
    <t>ST-Q162026010801</t>
  </si>
  <si>
    <t>ICBU00000901841</t>
  </si>
  <si>
    <t>1ZHF34022019833513</t>
  </si>
  <si>
    <t>JM0110-AE05</t>
  </si>
  <si>
    <t>ICBU00000900211</t>
  </si>
  <si>
    <t>JM0110AE05</t>
  </si>
  <si>
    <t>HCLSA0107-8</t>
  </si>
  <si>
    <t>ICBU00000893603</t>
  </si>
  <si>
    <t>1Z33W2600494530645</t>
  </si>
  <si>
    <t>YQJCK0112-NY1</t>
  </si>
  <si>
    <t>ICBU00000901937</t>
  </si>
  <si>
    <t>1Z0E465J0418595315</t>
  </si>
  <si>
    <t>WI47854620</t>
  </si>
  <si>
    <t>ICBU00000899606</t>
  </si>
  <si>
    <t>15505471274379</t>
  </si>
  <si>
    <t>XL260112-JP</t>
  </si>
  <si>
    <t>ICBU00000901703</t>
  </si>
  <si>
    <t>1Z0E793D0428519268</t>
  </si>
  <si>
    <t>HHLSA0112-1</t>
  </si>
  <si>
    <t>ICBU00000901786</t>
  </si>
  <si>
    <t>1ZHF05662034585886</t>
  </si>
  <si>
    <t>ZY-00484</t>
  </si>
  <si>
    <t>ICBU00000901756</t>
  </si>
  <si>
    <t>887850285760</t>
  </si>
  <si>
    <t>27FGLRT</t>
  </si>
  <si>
    <t>ICBU00000901805</t>
  </si>
  <si>
    <t>1Z33W2600491363706</t>
  </si>
  <si>
    <t>YFQD108</t>
  </si>
  <si>
    <t>ICBU00000901482</t>
  </si>
  <si>
    <t>1ZR1C7022000195636</t>
  </si>
  <si>
    <t>加拿大限时达KD-YP</t>
  </si>
  <si>
    <t>6FFGHG</t>
  </si>
  <si>
    <t>ICBU00000901670</t>
  </si>
  <si>
    <t>00340434777234564058</t>
  </si>
  <si>
    <t>8228089DEK</t>
  </si>
  <si>
    <t>ICBU00000901280</t>
  </si>
  <si>
    <t>500745447532</t>
  </si>
  <si>
    <t>QZYY260112</t>
  </si>
  <si>
    <t>ICBU00000901762</t>
  </si>
  <si>
    <t>1ZB600R56708981559</t>
  </si>
  <si>
    <t>ZY-00483</t>
  </si>
  <si>
    <t>ICBU00000901745</t>
  </si>
  <si>
    <t>1ZG3325W6713805506</t>
  </si>
  <si>
    <t>WC777A</t>
  </si>
  <si>
    <t>ICBU00000901681</t>
  </si>
  <si>
    <t>IW671550930GB</t>
  </si>
  <si>
    <t>TXFF20260112QQ</t>
  </si>
  <si>
    <t>ICBU00000901666</t>
  </si>
  <si>
    <t>1Z0R6D926816186283</t>
  </si>
  <si>
    <t>ZNJ0112HY</t>
  </si>
  <si>
    <t>ICBU00000901559</t>
  </si>
  <si>
    <t>SKP4534271716</t>
  </si>
  <si>
    <t>TX260112-YDD01</t>
  </si>
  <si>
    <t>ICBU00000901692</t>
  </si>
  <si>
    <t>1191368695</t>
  </si>
  <si>
    <t>SXJCK25112-47</t>
  </si>
  <si>
    <t>ICBU00000901279</t>
  </si>
  <si>
    <t>1ZC0E5310326139321</t>
  </si>
  <si>
    <t>WC991</t>
  </si>
  <si>
    <t>ICBU00000901572</t>
  </si>
  <si>
    <t>397698457511</t>
  </si>
  <si>
    <t>36G968</t>
  </si>
  <si>
    <t>ICBU00000901277</t>
  </si>
  <si>
    <t>1ZC80H586734299074</t>
  </si>
  <si>
    <t>JLL260110A</t>
  </si>
  <si>
    <t>ICBU00000899948</t>
  </si>
  <si>
    <t>MKP4534271126</t>
  </si>
  <si>
    <t>JLL260111A</t>
  </si>
  <si>
    <t>ICBU00000901228</t>
  </si>
  <si>
    <t>JLL260111B</t>
  </si>
  <si>
    <t>ICBU00000901233</t>
  </si>
  <si>
    <t>887849136342</t>
  </si>
  <si>
    <t>XMXJ20260112</t>
  </si>
  <si>
    <t>ICBU00000901424</t>
  </si>
  <si>
    <t>1ZHF38642034263844</t>
  </si>
  <si>
    <t>BR22508</t>
  </si>
  <si>
    <t>ICBU00000900156</t>
  </si>
  <si>
    <t>1ZK351X06823713946</t>
  </si>
  <si>
    <t>FL33068-507</t>
  </si>
  <si>
    <t>ICBU00000901552</t>
  </si>
  <si>
    <t>1Z33W2606697845774</t>
  </si>
  <si>
    <t>FL33068-506</t>
  </si>
  <si>
    <t>ICBU00000901546</t>
  </si>
  <si>
    <t>1Z33W2606695749613</t>
  </si>
  <si>
    <t>FL33068-505</t>
  </si>
  <si>
    <t>ICBU00000901563</t>
  </si>
  <si>
    <t>1Z33W2606699765464</t>
  </si>
  <si>
    <t>FL33068-504</t>
  </si>
  <si>
    <t>ICBU00000901539</t>
  </si>
  <si>
    <t>1Z33W2606698634286</t>
  </si>
  <si>
    <t>FL33068-503</t>
  </si>
  <si>
    <t>ICBU00000901532</t>
  </si>
  <si>
    <t>1Z33W2606696562456</t>
  </si>
  <si>
    <t>FL33068-502</t>
  </si>
  <si>
    <t>ICBU00000901542</t>
  </si>
  <si>
    <t>1Z33W2606699970330</t>
  </si>
  <si>
    <t>FL33068-501</t>
  </si>
  <si>
    <t>ICBU00000901526</t>
  </si>
  <si>
    <t>1Z33W2606697290551</t>
  </si>
  <si>
    <t>TX78628-405</t>
  </si>
  <si>
    <t>ICBU00000901518</t>
  </si>
  <si>
    <t>1Z33W2606696378405</t>
  </si>
  <si>
    <t>TX78628-404</t>
  </si>
  <si>
    <t>ICBU00000901515</t>
  </si>
  <si>
    <t>1Z33W2606698485527</t>
  </si>
  <si>
    <t>TX78628-403</t>
  </si>
  <si>
    <t>ICBU00000901511</t>
  </si>
  <si>
    <t>1Z33W2606699213765</t>
  </si>
  <si>
    <t>TX78628-402</t>
  </si>
  <si>
    <t>ICBU00000901492</t>
  </si>
  <si>
    <t>1Z33W2606697212199</t>
  </si>
  <si>
    <t>QD0109-01</t>
  </si>
  <si>
    <t>ICBU00000900646</t>
  </si>
  <si>
    <t>1Z01Y3X70427361034</t>
  </si>
  <si>
    <t>XN-102</t>
  </si>
  <si>
    <t>ICBU00000901194</t>
  </si>
  <si>
    <t>1Z0E319J6626526087</t>
  </si>
  <si>
    <t>TX78628-401</t>
  </si>
  <si>
    <t>ICBU00000901488</t>
  </si>
  <si>
    <t>1Z33W2606697141819</t>
  </si>
  <si>
    <t>FBA15L9TJ5MG</t>
  </si>
  <si>
    <t>ICBU00000897798</t>
  </si>
  <si>
    <t>DF3120056501712431</t>
  </si>
  <si>
    <t>260112GT-BO1</t>
  </si>
  <si>
    <t>ICBU00000901513</t>
  </si>
  <si>
    <t>1Z0E793D0421689650</t>
  </si>
  <si>
    <t>260112GT-KS1</t>
  </si>
  <si>
    <t>ICBU00000901485</t>
  </si>
  <si>
    <t>1ZB57B606828775057</t>
  </si>
  <si>
    <t>FBA1960MXJ8S</t>
  </si>
  <si>
    <t>ICBU00000900349</t>
  </si>
  <si>
    <t>1ZG071A60437688862</t>
  </si>
  <si>
    <t>张路路</t>
  </si>
  <si>
    <t>G5H138-GB</t>
  </si>
  <si>
    <t>ICBU00000899154</t>
  </si>
  <si>
    <t>15505471274953</t>
  </si>
  <si>
    <t>JHDZ-1121</t>
  </si>
  <si>
    <t>ICBU00000901397</t>
  </si>
  <si>
    <t>1ZA06B016804934407</t>
  </si>
  <si>
    <t>DPK211947422756</t>
  </si>
  <si>
    <t>ICBU00000901429</t>
  </si>
  <si>
    <t>1ZG3325W0419842912</t>
  </si>
  <si>
    <t>ALITGG5</t>
  </si>
  <si>
    <t>ICBU00000895928</t>
  </si>
  <si>
    <t>887853442143</t>
  </si>
  <si>
    <t>CINDY26112-03473-1</t>
  </si>
  <si>
    <t>ICBU00000901411</t>
  </si>
  <si>
    <t>1Z0E465J0414102836</t>
  </si>
  <si>
    <t>CINDY26112-322660-67</t>
  </si>
  <si>
    <t>ICBU00000901327</t>
  </si>
  <si>
    <t>1ZHF05572018436316</t>
  </si>
  <si>
    <t>2100FR186</t>
  </si>
  <si>
    <t>ICBU00000901443</t>
  </si>
  <si>
    <t>CR430206551DE</t>
  </si>
  <si>
    <t>ASJ-260110</t>
  </si>
  <si>
    <t>ICBU00000899313</t>
  </si>
  <si>
    <t>1ZA06B016834708051</t>
  </si>
  <si>
    <t>BR260112-PL</t>
  </si>
  <si>
    <t>ICBU00000901445</t>
  </si>
  <si>
    <t>CR430265206DE</t>
  </si>
  <si>
    <t>FBA15L9VLRXG</t>
  </si>
  <si>
    <t>ICBU00000901232</t>
  </si>
  <si>
    <t>FBA15L9XBR44</t>
  </si>
  <si>
    <t>ICBU00000901347</t>
  </si>
  <si>
    <t>1ZA06B016829949079</t>
  </si>
  <si>
    <t>FBA15L9VZK4D</t>
  </si>
  <si>
    <t>ICBU00000901338</t>
  </si>
  <si>
    <t>15505471387940</t>
  </si>
  <si>
    <t>FBA15L9XM1LF</t>
  </si>
  <si>
    <t>ICBU00000901354</t>
  </si>
  <si>
    <t>15505420918562</t>
  </si>
  <si>
    <t>FBA15L9VLPKK</t>
  </si>
  <si>
    <t>ICBU00000901366</t>
  </si>
  <si>
    <t>00340434796121534943</t>
  </si>
  <si>
    <t>YM-5028</t>
  </si>
  <si>
    <t>ICBU00000901316</t>
  </si>
  <si>
    <t>1Z4W260E0422412144</t>
  </si>
  <si>
    <t>YM-5857</t>
  </si>
  <si>
    <t>ICBU00000901322</t>
  </si>
  <si>
    <t>1ZG2C1210325552576</t>
  </si>
  <si>
    <t>10003778637</t>
  </si>
  <si>
    <t>ICBU00000900244</t>
  </si>
  <si>
    <t>1ZH93A812002518283</t>
  </si>
  <si>
    <t>10003778649</t>
  </si>
  <si>
    <t>ICBU00000900250</t>
  </si>
  <si>
    <t>1ZH93A812018673371</t>
  </si>
  <si>
    <t>YAO-1126-202612</t>
  </si>
  <si>
    <t>ICBU00000901341</t>
  </si>
  <si>
    <t>1Z4W260E0417443077</t>
  </si>
  <si>
    <t>YFG2GKD</t>
  </si>
  <si>
    <t>ICBU00000900148</t>
  </si>
  <si>
    <t>1ZA06B016806607472</t>
  </si>
  <si>
    <t>YG669658133</t>
  </si>
  <si>
    <t>ICBU00000898219</t>
  </si>
  <si>
    <t>887819001695</t>
  </si>
  <si>
    <t>ZY-00481</t>
  </si>
  <si>
    <t>ICBU00000901265</t>
  </si>
  <si>
    <t>868000059148</t>
  </si>
  <si>
    <t>OLJ260112-1US</t>
  </si>
  <si>
    <t>ICBU00000901260</t>
  </si>
  <si>
    <t>397701801575</t>
  </si>
  <si>
    <t>YLM12693310</t>
  </si>
  <si>
    <t>ICBU00000900474</t>
  </si>
  <si>
    <t>1Z14V4W16890514691</t>
  </si>
  <si>
    <t>CINDY26112-320158-101</t>
  </si>
  <si>
    <t>ICBU00000901209</t>
  </si>
  <si>
    <t>1ZE37G439146385219</t>
  </si>
  <si>
    <t>JRHT01120915</t>
  </si>
  <si>
    <t>ICBU00000901210</t>
  </si>
  <si>
    <t>1Z0E793D6737285091</t>
  </si>
  <si>
    <t>W-US-TX-20251208-30-6</t>
  </si>
  <si>
    <t>ICBU00000901214</t>
  </si>
  <si>
    <t>887811313620</t>
  </si>
  <si>
    <t>W-US-TX-20251208-30-7</t>
  </si>
  <si>
    <t>ICBU00000901215</t>
  </si>
  <si>
    <t>887811310790</t>
  </si>
  <si>
    <t>W-US-TX-20251208-30-8</t>
  </si>
  <si>
    <t>ICBU00000901216</t>
  </si>
  <si>
    <t>887811302276</t>
  </si>
  <si>
    <t>W-US-TX-20251208-30-9</t>
  </si>
  <si>
    <t>ICBU00000901217</t>
  </si>
  <si>
    <t>887811290511</t>
  </si>
  <si>
    <t>W-US-TX-20251208-30-10</t>
  </si>
  <si>
    <t>ICBU00000901218</t>
  </si>
  <si>
    <t>887811283829</t>
  </si>
  <si>
    <t>YK26112-1</t>
  </si>
  <si>
    <t>ICBU00000901181</t>
  </si>
  <si>
    <t>1Z0E620D0430421928</t>
  </si>
  <si>
    <t>FBA15L9SLD8W</t>
  </si>
  <si>
    <t>ICBU00000895961</t>
  </si>
  <si>
    <t>15505471413063</t>
  </si>
  <si>
    <t>英国海运-快递-递延-KY</t>
  </si>
  <si>
    <t>XMXJ20260111</t>
  </si>
  <si>
    <t>ICBU00000900995</t>
  </si>
  <si>
    <t>1Z0R6D926804836352</t>
  </si>
  <si>
    <t>REMR03256</t>
  </si>
  <si>
    <t>ICBU00000898451</t>
  </si>
  <si>
    <t>868000059106</t>
  </si>
  <si>
    <t>JM-SP3-2</t>
  </si>
  <si>
    <t>ICBU00000900454</t>
  </si>
  <si>
    <t>397701792029</t>
  </si>
  <si>
    <t>JM-SP5-1</t>
  </si>
  <si>
    <t>ICBU00000900440</t>
  </si>
  <si>
    <t>1Z33W2600495401032</t>
  </si>
  <si>
    <t>ADS-MDD1128-1134-2</t>
  </si>
  <si>
    <t>ICBU00000900462</t>
  </si>
  <si>
    <t>397701832493</t>
  </si>
  <si>
    <t>XHX-111-4</t>
  </si>
  <si>
    <t>ICBU00000901010</t>
  </si>
  <si>
    <t>1Z33W2606699251723</t>
  </si>
  <si>
    <t>XHX-111-5</t>
  </si>
  <si>
    <t>ICBU00000901011</t>
  </si>
  <si>
    <t>1Z33W2606695608588</t>
  </si>
  <si>
    <t>XHX-111-6</t>
  </si>
  <si>
    <t>ICBU00000901012</t>
  </si>
  <si>
    <t>1Z33W2606699664635</t>
  </si>
  <si>
    <t>XHX-111-7</t>
  </si>
  <si>
    <t>ICBU00000901013</t>
  </si>
  <si>
    <t>1Z33W2606696330143</t>
  </si>
  <si>
    <t>XHX-111-1</t>
  </si>
  <si>
    <t>ICBU00000901007</t>
  </si>
  <si>
    <t>1Z33W2606696472535</t>
  </si>
  <si>
    <t>XHX-111-3</t>
  </si>
  <si>
    <t>ICBU00000901009</t>
  </si>
  <si>
    <t>1Z33W2606698928558</t>
  </si>
  <si>
    <t>XHX-111-2</t>
  </si>
  <si>
    <t>ICBU00000901008</t>
  </si>
  <si>
    <t>1Z33W2606699610193</t>
  </si>
  <si>
    <t>ZJTX2025736</t>
  </si>
  <si>
    <t>ICBU00000898802</t>
  </si>
  <si>
    <t>1Z0E465J0403037197</t>
  </si>
  <si>
    <t>DHS-101</t>
  </si>
  <si>
    <t>ICBU00000900987</t>
  </si>
  <si>
    <t>1Z9Y45380435403946</t>
  </si>
  <si>
    <t>FBA1960922XG</t>
  </si>
  <si>
    <t>ICBU00000900394</t>
  </si>
  <si>
    <t>E9F472-GB</t>
  </si>
  <si>
    <t>ICBU00000897187</t>
  </si>
  <si>
    <t>15502583398773</t>
  </si>
  <si>
    <t>PPKK9102</t>
  </si>
  <si>
    <t>ICBU00000899927</t>
  </si>
  <si>
    <t>1Z0E465J0432583499</t>
  </si>
  <si>
    <t>STELLA260100018</t>
  </si>
  <si>
    <t>ICBU00000899545</t>
  </si>
  <si>
    <t>1ZG074680433851198</t>
  </si>
  <si>
    <t>YYG275</t>
  </si>
  <si>
    <t>ICBU00000899938</t>
  </si>
  <si>
    <t>887809758236</t>
  </si>
  <si>
    <t>JP2296381</t>
  </si>
  <si>
    <t>ICBU00000900465</t>
  </si>
  <si>
    <t>1Z0E793D0436386753</t>
  </si>
  <si>
    <t>BLMY0110-1</t>
  </si>
  <si>
    <t>ICBU00000900412</t>
  </si>
  <si>
    <t>2016101J233</t>
  </si>
  <si>
    <t>ICBU00000899042</t>
  </si>
  <si>
    <t>BKP24000758673</t>
  </si>
  <si>
    <t>GLW0110-1</t>
  </si>
  <si>
    <t>ICBU00000900154</t>
  </si>
  <si>
    <t>887809345165</t>
  </si>
  <si>
    <t>ZJ260110-ES</t>
  </si>
  <si>
    <t>ICBU00000899648</t>
  </si>
  <si>
    <t>1Z0E554G0426662789</t>
  </si>
  <si>
    <t>ZJ260110-39157</t>
  </si>
  <si>
    <t>ICBU00000899643</t>
  </si>
  <si>
    <t>1Z33W2600497227370</t>
  </si>
  <si>
    <t>DCSP-260110-1</t>
  </si>
  <si>
    <t>ICBU00000900033</t>
  </si>
  <si>
    <t>397646926677</t>
  </si>
  <si>
    <t>8GFTY9</t>
  </si>
  <si>
    <t>ICBU00000899752</t>
  </si>
  <si>
    <t>1Z74WF390427915159</t>
  </si>
  <si>
    <t>GLW0110-01</t>
  </si>
  <si>
    <t>ICBU00000900157</t>
  </si>
  <si>
    <t>887809333128</t>
  </si>
  <si>
    <t>LZY-KT-203-GB</t>
  </si>
  <si>
    <t>ICBU00000900369</t>
  </si>
  <si>
    <t>15503498078704</t>
  </si>
  <si>
    <t>LZY-KT-200</t>
  </si>
  <si>
    <t>ICBU00000900366</t>
  </si>
  <si>
    <t>1ZF4K3596810794628</t>
  </si>
  <si>
    <t>TM250110-1FR3</t>
  </si>
  <si>
    <t>ICBU00000900140</t>
  </si>
  <si>
    <t>887812016682</t>
  </si>
  <si>
    <t>RMN3-FBA1960JMY6H</t>
  </si>
  <si>
    <t>ICBU00000900067</t>
  </si>
  <si>
    <t>1Z33W2600499292724</t>
  </si>
  <si>
    <t>GLZM-0714</t>
  </si>
  <si>
    <t>ICBU00000900358</t>
  </si>
  <si>
    <t>1Z33W2606799729046</t>
  </si>
  <si>
    <t>QGDZ-0110-FR</t>
  </si>
  <si>
    <t>ICBU00000900221</t>
  </si>
  <si>
    <t>1Z6982X16813702563</t>
  </si>
  <si>
    <t>285792814001028738</t>
  </si>
  <si>
    <t>ICBU00000900104</t>
  </si>
  <si>
    <t>CR430159281DE</t>
  </si>
  <si>
    <t>287184523501023539</t>
  </si>
  <si>
    <t>ICBU00000899947</t>
  </si>
  <si>
    <t>1Z4W260E0423033454</t>
  </si>
  <si>
    <t>QKJJ-260110-1</t>
  </si>
  <si>
    <t>ICBU00000899662</t>
  </si>
  <si>
    <t>397651108436</t>
  </si>
  <si>
    <t>2D67EKF1H</t>
  </si>
  <si>
    <t>ICBU00000899888</t>
  </si>
  <si>
    <t>887809601820</t>
  </si>
  <si>
    <t>ZY-00480</t>
  </si>
  <si>
    <t>ICBU00000900166</t>
  </si>
  <si>
    <t>31684922894</t>
  </si>
  <si>
    <t>ZY-00477</t>
  </si>
  <si>
    <t>ICBU00000900170</t>
  </si>
  <si>
    <t>1Z0E554G0404901794</t>
  </si>
  <si>
    <t>ZY-00479</t>
  </si>
  <si>
    <t>ICBU00000900165</t>
  </si>
  <si>
    <t>397646974841</t>
  </si>
  <si>
    <t>SWF2-FBA1960K8HX7</t>
  </si>
  <si>
    <t>ICBU00000900015</t>
  </si>
  <si>
    <t>1Z33W2600498009836</t>
  </si>
  <si>
    <t>LAS1-FBA1960K17VG</t>
  </si>
  <si>
    <t>ICBU00000900010</t>
  </si>
  <si>
    <t>1Z33W2600496609558</t>
  </si>
  <si>
    <t>RMN3-FBA1960K7ZHV</t>
  </si>
  <si>
    <t>ICBU00000900019</t>
  </si>
  <si>
    <t>1Z33W2600497571346</t>
  </si>
  <si>
    <t>ABE8-FBA1960J2HRY</t>
  </si>
  <si>
    <t>ICBU00000900008</t>
  </si>
  <si>
    <t>1Z33W2600498280186</t>
  </si>
  <si>
    <t>ORF2-FBA1960JKXS0</t>
  </si>
  <si>
    <t>ICBU00000900017</t>
  </si>
  <si>
    <t>1Z33W2600498529800</t>
  </si>
  <si>
    <t>ORF2-FBA1960FX9WX</t>
  </si>
  <si>
    <t>ICBU00000899913</t>
  </si>
  <si>
    <t>1Z4W260E0421728207</t>
  </si>
  <si>
    <t>RDU4-FBA1960GD6MG</t>
  </si>
  <si>
    <t>ICBU00000899931</t>
  </si>
  <si>
    <t>1Z4W260E0434234574</t>
  </si>
  <si>
    <t>IAH3-FBA1960JG474</t>
  </si>
  <si>
    <t>ICBU00000899993</t>
  </si>
  <si>
    <t>1Z4W260E0428325059</t>
  </si>
  <si>
    <t>LAN2-FBA1960GNQRV</t>
  </si>
  <si>
    <t>ICBU00000899923</t>
  </si>
  <si>
    <t>1Z4W260E0425995019</t>
  </si>
  <si>
    <t>ABE8-FBA1960CVN8Z</t>
  </si>
  <si>
    <t>ICBU00000899925</t>
  </si>
  <si>
    <t>1Z4W260E0430315261</t>
  </si>
  <si>
    <t>RDU4-FBA1960JT8B6</t>
  </si>
  <si>
    <t>ICBU00000900076</t>
  </si>
  <si>
    <t>1Z4W260E0437185649</t>
  </si>
  <si>
    <t>FTW1-FBA1960K66Y7</t>
  </si>
  <si>
    <t>ICBU00000900050</t>
  </si>
  <si>
    <t>1Z4W260E0437884689</t>
  </si>
  <si>
    <t>AVP1-FBA1960JLF3H</t>
  </si>
  <si>
    <t>ICBU00000900006</t>
  </si>
  <si>
    <t>1Z4W260E0435842094</t>
  </si>
  <si>
    <t>RMN3-FBA1960H22JN</t>
  </si>
  <si>
    <t>ICBU00000900002</t>
  </si>
  <si>
    <t>1Z33W2600498821065</t>
  </si>
  <si>
    <t>GYR3-FBA1960H0MCN</t>
  </si>
  <si>
    <t>ICBU00000899999</t>
  </si>
  <si>
    <t>1Z4W260E0430694825</t>
  </si>
  <si>
    <t>PSP3-FBA1960JKFT4</t>
  </si>
  <si>
    <t>ICBU00000900056</t>
  </si>
  <si>
    <t>1Z33W2600495843467</t>
  </si>
  <si>
    <t>RMN3-FBA1960D5H1Q</t>
  </si>
  <si>
    <t>ICBU00000899926</t>
  </si>
  <si>
    <t>1Z33W2600495809745</t>
  </si>
  <si>
    <t>ABE8-FBA1960GJW4G</t>
  </si>
  <si>
    <t>ICBU00000899995</t>
  </si>
  <si>
    <t>1Z4W260E0422439072</t>
  </si>
  <si>
    <t>TM250110-5FRKP</t>
  </si>
  <si>
    <t>ICBU00000900004</t>
  </si>
  <si>
    <t>1ZA06B016813348300</t>
  </si>
  <si>
    <t>ZY-00478</t>
  </si>
  <si>
    <t>ICBU00000900164</t>
  </si>
  <si>
    <t>887857394030</t>
  </si>
  <si>
    <t>109-001</t>
  </si>
  <si>
    <t>ICBU00000899716</t>
  </si>
  <si>
    <t>1Z33W2606695703251</t>
  </si>
  <si>
    <t>110-001</t>
  </si>
  <si>
    <t>ICBU00000899949</t>
  </si>
  <si>
    <t>1Z33W2606695882460</t>
  </si>
  <si>
    <t>TM250110-1FR2</t>
  </si>
  <si>
    <t>ICBU00000900125</t>
  </si>
  <si>
    <t>887812024154</t>
  </si>
  <si>
    <t>IT225663</t>
  </si>
  <si>
    <t>ICBU00000899525</t>
  </si>
  <si>
    <t>1ZEC67010404860679</t>
  </si>
  <si>
    <t>WI4578-HD</t>
  </si>
  <si>
    <t>ICBU00000899400</t>
  </si>
  <si>
    <t>520289042399</t>
  </si>
  <si>
    <t>59HYGQ</t>
  </si>
  <si>
    <t>ICBU00000900350</t>
  </si>
  <si>
    <t>887815056490</t>
  </si>
  <si>
    <t>PO8294PO8300</t>
  </si>
  <si>
    <t>ICBU00000900284</t>
  </si>
  <si>
    <t>1ZHF34022002424442</t>
  </si>
  <si>
    <t>TS-CAI-AU-110</t>
  </si>
  <si>
    <t>ICBU00000899370</t>
  </si>
  <si>
    <t>887808793621</t>
  </si>
  <si>
    <t>ZY0110P-1</t>
  </si>
  <si>
    <t>ICBU00000900401</t>
  </si>
  <si>
    <t>1ZHR15110422453302</t>
  </si>
  <si>
    <t>20260110YK-CA5</t>
  </si>
  <si>
    <t>ICBU00000900262</t>
  </si>
  <si>
    <t>1Z33W2606796999411</t>
  </si>
  <si>
    <t>ZZ0110-1-1</t>
  </si>
  <si>
    <t>ICBU00000900189</t>
  </si>
  <si>
    <t>397651073493</t>
  </si>
  <si>
    <t>WOWMY104</t>
  </si>
  <si>
    <t>ICBU00000898850</t>
  </si>
  <si>
    <t>772215194</t>
  </si>
  <si>
    <t>WOWAU905</t>
  </si>
  <si>
    <t>ICBU00000896927</t>
  </si>
  <si>
    <t>TPL600030325</t>
  </si>
  <si>
    <t>GLZM-3588</t>
  </si>
  <si>
    <t>ICBU00000900357</t>
  </si>
  <si>
    <t>1Z33W2600492824233</t>
  </si>
  <si>
    <t>W-US-TX-20251208-30-5</t>
  </si>
  <si>
    <t>ICBU00000899724</t>
  </si>
  <si>
    <t>887811277981</t>
  </si>
  <si>
    <t>W-US-TX-20251208-30-4</t>
  </si>
  <si>
    <t>ICBU00000899723</t>
  </si>
  <si>
    <t>887811280083</t>
  </si>
  <si>
    <t>W-US-TX-20251208-30-3</t>
  </si>
  <si>
    <t>ICBU00000899722</t>
  </si>
  <si>
    <t>887811287103</t>
  </si>
  <si>
    <t>W-US-TX-20251208-30-2</t>
  </si>
  <si>
    <t>ICBU00000899721</t>
  </si>
  <si>
    <t>887811296050</t>
  </si>
  <si>
    <t>W-US-TX-20251208-30-1</t>
  </si>
  <si>
    <t>ICBU00000899719</t>
  </si>
  <si>
    <t>887811303375</t>
  </si>
  <si>
    <t>287500511001024805</t>
  </si>
  <si>
    <t>ICBU00000900229</t>
  </si>
  <si>
    <t>397646968629</t>
  </si>
  <si>
    <t>SP260107271</t>
  </si>
  <si>
    <t>ICBU00000900044</t>
  </si>
  <si>
    <t>SP251231115</t>
  </si>
  <si>
    <t>ICBU00000900011</t>
  </si>
  <si>
    <t>SP251231109</t>
  </si>
  <si>
    <t>ICBU00000900003</t>
  </si>
  <si>
    <t>SP251230210</t>
  </si>
  <si>
    <t>ICBU00000900068</t>
  </si>
  <si>
    <t>SP251230058</t>
  </si>
  <si>
    <t>ICBU00000900084</t>
  </si>
  <si>
    <t>SP251230057</t>
  </si>
  <si>
    <t>ICBU00000900080</t>
  </si>
  <si>
    <t>SP251230056</t>
  </si>
  <si>
    <t>ICBU00000900111</t>
  </si>
  <si>
    <t>SP251230055</t>
  </si>
  <si>
    <t>ICBU00000900086</t>
  </si>
  <si>
    <t>SP251230017</t>
  </si>
  <si>
    <t>ICBU00000900089</t>
  </si>
  <si>
    <t>CY2601092</t>
  </si>
  <si>
    <t>ICBU00000899180</t>
  </si>
  <si>
    <t>2895823416</t>
  </si>
  <si>
    <t>2G2G34</t>
  </si>
  <si>
    <t>ICBU00000899664</t>
  </si>
  <si>
    <t>397646912615</t>
  </si>
  <si>
    <t>M8800792</t>
  </si>
  <si>
    <t>ICBU00000876865</t>
  </si>
  <si>
    <t>MZP24000758671</t>
  </si>
  <si>
    <t>GRT-9954</t>
  </si>
  <si>
    <t>ICBU00000900106</t>
  </si>
  <si>
    <t>1ZG3325W0430690716</t>
  </si>
  <si>
    <t>HL26110-2-BRAZIL</t>
  </si>
  <si>
    <t>ICBU00000899202</t>
  </si>
  <si>
    <t>887809776820</t>
  </si>
  <si>
    <t>C3D816-US</t>
  </si>
  <si>
    <t>ICBU00000899237</t>
  </si>
  <si>
    <t>887811250106</t>
  </si>
  <si>
    <t>LHZ0107-1US</t>
  </si>
  <si>
    <t>ICBU00000893730</t>
  </si>
  <si>
    <t>397647848962</t>
  </si>
  <si>
    <t>QY0110K02</t>
  </si>
  <si>
    <t>ICBU00000900141</t>
  </si>
  <si>
    <t>887808713966</t>
  </si>
  <si>
    <t>CY2601091</t>
  </si>
  <si>
    <t>ICBU00000899179</t>
  </si>
  <si>
    <t>1Z0R6D896832437086</t>
  </si>
  <si>
    <t>CY2601082</t>
  </si>
  <si>
    <t>ICBU00000899371</t>
  </si>
  <si>
    <t>397648081922</t>
  </si>
  <si>
    <t>GRT-2059</t>
  </si>
  <si>
    <t>ICBU00000900038</t>
  </si>
  <si>
    <t>1Z0E620D0437291333</t>
  </si>
  <si>
    <t>YYDD7980</t>
  </si>
  <si>
    <t>ICBU00000899984</t>
  </si>
  <si>
    <t>1Z4W260E0438808812</t>
  </si>
  <si>
    <t>ZD-0110</t>
  </si>
  <si>
    <t>ICBU00000899550</t>
  </si>
  <si>
    <t>1Z74WF390420050499</t>
  </si>
  <si>
    <t>XC260110-1AUKP</t>
  </si>
  <si>
    <t>ICBU00000899663</t>
  </si>
  <si>
    <t>AMQ6859009</t>
  </si>
  <si>
    <t>260110TS-1</t>
  </si>
  <si>
    <t>ICBU00000899686</t>
  </si>
  <si>
    <t>887811255185</t>
  </si>
  <si>
    <t>Z265803</t>
  </si>
  <si>
    <t>ICBU00000899986</t>
  </si>
  <si>
    <t>1Z33W2600494427945</t>
  </si>
  <si>
    <t>FBA1960JC6LG</t>
  </si>
  <si>
    <t>ICBU00000899928</t>
  </si>
  <si>
    <t>DP2601030306100666603</t>
  </si>
  <si>
    <t>ICBU00000899171</t>
  </si>
  <si>
    <t>1902852873</t>
  </si>
  <si>
    <t>PT260110-CZ</t>
  </si>
  <si>
    <t>ICBU00000899049</t>
  </si>
  <si>
    <t>7216784282</t>
  </si>
  <si>
    <t>ADHS-93</t>
  </si>
  <si>
    <t>ICBU00000899872</t>
  </si>
  <si>
    <t>1Z0E465J0429563356</t>
  </si>
  <si>
    <t>RZZA26011001</t>
  </si>
  <si>
    <t>ICBU00000899399</t>
  </si>
  <si>
    <t>1ZC80H586703162653</t>
  </si>
  <si>
    <t>ZJTX2025738</t>
  </si>
  <si>
    <t>ICBU00000899410</t>
  </si>
  <si>
    <t>397646982324</t>
  </si>
  <si>
    <t>LGS-540905</t>
  </si>
  <si>
    <t>ICBU00000899503</t>
  </si>
  <si>
    <t>887811067860</t>
  </si>
  <si>
    <t>GM2601101</t>
  </si>
  <si>
    <t>ICBU00000899274</t>
  </si>
  <si>
    <t>1Z97X0196835490300</t>
  </si>
  <si>
    <t>PDZS0108-4</t>
  </si>
  <si>
    <t>ICBU00000894908</t>
  </si>
  <si>
    <t>1ZF4K3596805854484</t>
  </si>
  <si>
    <t>QZ260110-FR</t>
  </si>
  <si>
    <t>ICBU00000899152</t>
  </si>
  <si>
    <t>1ZB57B606830302240</t>
  </si>
  <si>
    <t>ANNA1800601</t>
  </si>
  <si>
    <t>ICBU00000898319</t>
  </si>
  <si>
    <t>1Z0E620D0424485523</t>
  </si>
  <si>
    <t>25110604BHWS</t>
  </si>
  <si>
    <t>ICBU00000899624</t>
  </si>
  <si>
    <t>1Z0R6D896802414728</t>
  </si>
  <si>
    <t>2512CCYP060</t>
  </si>
  <si>
    <t>ICBU00000899702</t>
  </si>
  <si>
    <t>2553366933</t>
  </si>
  <si>
    <t>25110604BHWA</t>
  </si>
  <si>
    <t>ICBU00000899577</t>
  </si>
  <si>
    <t>1ZA06B016839532839</t>
  </si>
  <si>
    <t>25120901LQ2</t>
  </si>
  <si>
    <t>ICBU00000899541</t>
  </si>
  <si>
    <t>1ZA06B016837884525</t>
  </si>
  <si>
    <t>BR260110-GB</t>
  </si>
  <si>
    <t>ICBU00000899530</t>
  </si>
  <si>
    <t>1Z97X0196809416341</t>
  </si>
  <si>
    <t>BR260110-NY</t>
  </si>
  <si>
    <t>ICBU00000899527</t>
  </si>
  <si>
    <t>1ZB600R56725765108</t>
  </si>
  <si>
    <t>YS-260110-7</t>
  </si>
  <si>
    <t>ICBU00000899665</t>
  </si>
  <si>
    <t>WJ0828700</t>
  </si>
  <si>
    <t>CKD2026010811495</t>
  </si>
  <si>
    <t>ICBU00000899534</t>
  </si>
  <si>
    <t>1Z0R6D926830845516</t>
  </si>
  <si>
    <t>M-KSCY0110-94490</t>
  </si>
  <si>
    <t>ICBU00000899519</t>
  </si>
  <si>
    <t>XHX-110-3</t>
  </si>
  <si>
    <t>ICBU00000899599</t>
  </si>
  <si>
    <t>1Z33W2606698859678</t>
  </si>
  <si>
    <t>XHX-110-4</t>
  </si>
  <si>
    <t>ICBU00000899611</t>
  </si>
  <si>
    <t>1Z33W2606697304509</t>
  </si>
  <si>
    <t>XHX-110-6</t>
  </si>
  <si>
    <t>ICBU00000899604</t>
  </si>
  <si>
    <t>1Z33W2606699256488</t>
  </si>
  <si>
    <t>XHX-110-01</t>
  </si>
  <si>
    <t>ICBU00000899584</t>
  </si>
  <si>
    <t>1Z33W2606697083712</t>
  </si>
  <si>
    <t>XHX-110-2</t>
  </si>
  <si>
    <t>ICBU00000899596</t>
  </si>
  <si>
    <t>1Z33W2606695648080</t>
  </si>
  <si>
    <t>XHX-110-5</t>
  </si>
  <si>
    <t>ICBU00000899602</t>
  </si>
  <si>
    <t>1Z33W2606690377293</t>
  </si>
  <si>
    <t>XHX-110-1</t>
  </si>
  <si>
    <t>ICBU00000899595</t>
  </si>
  <si>
    <t>1Z33W2606697395662</t>
  </si>
  <si>
    <t>XHX-110-7</t>
  </si>
  <si>
    <t>ICBU00000899608</t>
  </si>
  <si>
    <t>1Z33W2606697570098</t>
  </si>
  <si>
    <t>XHX-110-03</t>
  </si>
  <si>
    <t>ICBU00000899588</t>
  </si>
  <si>
    <t>1Z33W2606697603212</t>
  </si>
  <si>
    <t>XHX-110-02</t>
  </si>
  <si>
    <t>ICBU00000899589</t>
  </si>
  <si>
    <t>1Z33W2606699243278</t>
  </si>
  <si>
    <t>LE202506</t>
  </si>
  <si>
    <t>ICBU00000899502</t>
  </si>
  <si>
    <t>1Z97X0196816574121</t>
  </si>
  <si>
    <t>78963Y153</t>
  </si>
  <si>
    <t>ICBU00000898969</t>
  </si>
  <si>
    <t>1ZB8C0932018579461</t>
  </si>
  <si>
    <t>HLH26110-21</t>
  </si>
  <si>
    <t>ICBU00000899272</t>
  </si>
  <si>
    <t>15505420644046</t>
  </si>
  <si>
    <t>5NB089</t>
  </si>
  <si>
    <t>ICBU00000898854</t>
  </si>
  <si>
    <t>1ZB875D90410884031</t>
  </si>
  <si>
    <t>FBA15L9FZ8R5</t>
  </si>
  <si>
    <t>ICBU00000899257</t>
  </si>
  <si>
    <t>00340434796121523121</t>
  </si>
  <si>
    <t>2830889US</t>
  </si>
  <si>
    <t>ICBU00000899344</t>
  </si>
  <si>
    <t>397646949391</t>
  </si>
  <si>
    <t>20260101GY</t>
  </si>
  <si>
    <t>ICBU00000899053</t>
  </si>
  <si>
    <t>1ZB798A82027209234</t>
  </si>
  <si>
    <t>FBA007H1187X-95</t>
  </si>
  <si>
    <t>ICBU00000898000</t>
  </si>
  <si>
    <t>IW670945732GB</t>
  </si>
  <si>
    <t>FKS260110-DE-A</t>
  </si>
  <si>
    <t>ICBU00000899331</t>
  </si>
  <si>
    <t>1287516156</t>
  </si>
  <si>
    <t>5484XQ54Q</t>
  </si>
  <si>
    <t>ICBU00000899215</t>
  </si>
  <si>
    <t>1Z53F19R0490626359</t>
  </si>
  <si>
    <t>ZZ889</t>
  </si>
  <si>
    <t>ICBU00000899355</t>
  </si>
  <si>
    <t>15505420934982</t>
  </si>
  <si>
    <t>WJH0110</t>
  </si>
  <si>
    <t>ICBU00000899366</t>
  </si>
  <si>
    <t>1Z762E4V0424212389</t>
  </si>
  <si>
    <t>FST260109-PH-1</t>
  </si>
  <si>
    <t>ICBU00000895962</t>
  </si>
  <si>
    <t>1Z0E620D0437444696</t>
  </si>
  <si>
    <t>BLT26101</t>
  </si>
  <si>
    <t>ICBU00000899297</t>
  </si>
  <si>
    <t>CR430073815DE</t>
  </si>
  <si>
    <t>HR26101</t>
  </si>
  <si>
    <t>ICBU00000899224</t>
  </si>
  <si>
    <t>397647826887</t>
  </si>
  <si>
    <t>WXYH-26-01-10</t>
  </si>
  <si>
    <t>ICBU00000899369</t>
  </si>
  <si>
    <t>1Z1X93660402170787</t>
  </si>
  <si>
    <t>KX260109-DE-5</t>
  </si>
  <si>
    <t>ICBU00000897971</t>
  </si>
  <si>
    <t>1ZK351X06808394605</t>
  </si>
  <si>
    <t>112025122310</t>
  </si>
  <si>
    <t>ICBU00000899337</t>
  </si>
  <si>
    <t>全球空运服务</t>
  </si>
  <si>
    <t>DEQ22699</t>
  </si>
  <si>
    <t>ICBU00000898736</t>
  </si>
  <si>
    <t>CR430095538DE</t>
  </si>
  <si>
    <t>RSQ1010</t>
  </si>
  <si>
    <t>ICBU00000899228</t>
  </si>
  <si>
    <t>CR430073824DE</t>
  </si>
  <si>
    <t>KKH8922</t>
  </si>
  <si>
    <t>ICBU00000895634</t>
  </si>
  <si>
    <t>CR430176316DE</t>
  </si>
  <si>
    <t>1952007KT</t>
  </si>
  <si>
    <t>ICBU00000899212</t>
  </si>
  <si>
    <t>1ZJ4492C6714476140</t>
  </si>
  <si>
    <t>A7B259-GB</t>
  </si>
  <si>
    <t>ICBU00000894256</t>
  </si>
  <si>
    <t>15502583398763</t>
  </si>
  <si>
    <t>9Y1C2V</t>
  </si>
  <si>
    <t>ICBU00000899047</t>
  </si>
  <si>
    <t>887808715741</t>
  </si>
  <si>
    <t>260109GRW-1P</t>
  </si>
  <si>
    <t>ICBU00000897241</t>
  </si>
  <si>
    <t>1ZK5812C0328234271</t>
  </si>
  <si>
    <t>WJJ251215010</t>
  </si>
  <si>
    <t>ICBU00000897005</t>
  </si>
  <si>
    <t>1Z0E793D0438275146</t>
  </si>
  <si>
    <t>YF-2027</t>
  </si>
  <si>
    <t>ICBU00000899058</t>
  </si>
  <si>
    <t>397650914595</t>
  </si>
  <si>
    <t>260109YK-SN3</t>
  </si>
  <si>
    <t>ICBU00000898765</t>
  </si>
  <si>
    <t>1ZA06B016809991088</t>
  </si>
  <si>
    <t>YYW0109-3</t>
  </si>
  <si>
    <t>ICBU00000895759</t>
  </si>
  <si>
    <t>887793763390</t>
  </si>
  <si>
    <t>ZZ0108-1-1</t>
  </si>
  <si>
    <t>ICBU00000894861</t>
  </si>
  <si>
    <t>1Z4W260E0421619807</t>
  </si>
  <si>
    <t>HAWX-107</t>
  </si>
  <si>
    <t>ICBU00000898928</t>
  </si>
  <si>
    <t>1Z33W2600495596912</t>
  </si>
  <si>
    <t>SF-2052</t>
  </si>
  <si>
    <t>ICBU00000898933</t>
  </si>
  <si>
    <t>1Z4W260E0423494224</t>
  </si>
  <si>
    <t>HGMJ20260110010</t>
  </si>
  <si>
    <t>ICBU00000898905</t>
  </si>
  <si>
    <t>868000059210</t>
  </si>
  <si>
    <t>PL23369666</t>
  </si>
  <si>
    <t>ICBU00000897176</t>
  </si>
  <si>
    <t>1Z4W260E0428078120</t>
  </si>
  <si>
    <t>LAJR260101</t>
  </si>
  <si>
    <t>ICBU00000895877</t>
  </si>
  <si>
    <t>1Z4W260E0428309782</t>
  </si>
  <si>
    <t>WKKJ100150</t>
  </si>
  <si>
    <t>ICBU00000895975</t>
  </si>
  <si>
    <t>1Z0E620D0433490107</t>
  </si>
  <si>
    <t>TX20260110SS</t>
  </si>
  <si>
    <t>ICBU00000898840</t>
  </si>
  <si>
    <t>887793729535</t>
  </si>
  <si>
    <t>HLBZ0109-8</t>
  </si>
  <si>
    <t>ICBU00000898742</t>
  </si>
  <si>
    <t>1ZF4K3596803518305</t>
  </si>
  <si>
    <t>26GLRT</t>
  </si>
  <si>
    <t>ICBU00000897255</t>
  </si>
  <si>
    <t>XMA0109-1</t>
  </si>
  <si>
    <t>ICBU00000895919</t>
  </si>
  <si>
    <t>1ZHV25256728627659</t>
  </si>
  <si>
    <t>ALO0446</t>
  </si>
  <si>
    <t>ICBU00000894420</t>
  </si>
  <si>
    <t>SF5103703723119</t>
  </si>
  <si>
    <t>FBA195YJC334</t>
  </si>
  <si>
    <t>ICBU00000897019</t>
  </si>
  <si>
    <t>PPKK7619</t>
  </si>
  <si>
    <t>ICBU00000898298</t>
  </si>
  <si>
    <t>1ZG3325W0419042161</t>
  </si>
  <si>
    <t>IND9-FBA195ZC9NVB</t>
  </si>
  <si>
    <t>ICBU00000898545</t>
  </si>
  <si>
    <t>1Z4W260E0419453544</t>
  </si>
  <si>
    <t>VGT2-FBA195Z9T985</t>
  </si>
  <si>
    <t>ICBU00000898539</t>
  </si>
  <si>
    <t>1Z4W260E0405826382</t>
  </si>
  <si>
    <t>ORF2-FBA195ZC4380</t>
  </si>
  <si>
    <t>ICBU00000898537</t>
  </si>
  <si>
    <t>1Z4W260E0421529075</t>
  </si>
  <si>
    <t>GYR2-FBA195ZD1VGR</t>
  </si>
  <si>
    <t>ICBU00000898541</t>
  </si>
  <si>
    <t>1Z4W260E0414863771</t>
  </si>
  <si>
    <t>PBI3-FBA195YSDNCN</t>
  </si>
  <si>
    <t>ICBU00000895922</t>
  </si>
  <si>
    <t>1Z4W260E0429974267</t>
  </si>
  <si>
    <t>IND9-FBA195ZBHNSW</t>
  </si>
  <si>
    <t>ICBU00000898529</t>
  </si>
  <si>
    <t>1Z33W2600494686862</t>
  </si>
  <si>
    <t>ORF2-FBA195ZB01CG</t>
  </si>
  <si>
    <t>ICBU00000898530</t>
  </si>
  <si>
    <t>1Z33W2600490910303</t>
  </si>
  <si>
    <t>FBA195Z415RF</t>
  </si>
  <si>
    <t>ICBU00000898160</t>
  </si>
  <si>
    <t>ABE8-FBA195ZCXYLN</t>
  </si>
  <si>
    <t>ICBU00000898549</t>
  </si>
  <si>
    <t>1Z33W2600496477683</t>
  </si>
  <si>
    <t>MCC1-FBA195ZFM4SJ</t>
  </si>
  <si>
    <t>ICBU00000898558</t>
  </si>
  <si>
    <t>1Z33W2600498429605</t>
  </si>
  <si>
    <t>MCC1-FBA195ZC3H98</t>
  </si>
  <si>
    <t>ICBU00000898533</t>
  </si>
  <si>
    <t>1Z33W2600494681205</t>
  </si>
  <si>
    <t>PSP3-FBA195Z9D096</t>
  </si>
  <si>
    <t>ICBU00000898532</t>
  </si>
  <si>
    <t>1Z33W2600491739524</t>
  </si>
  <si>
    <t>MDW2-FBA195Z8J7P4</t>
  </si>
  <si>
    <t>ICBU00000898528</t>
  </si>
  <si>
    <t>1Z33W2600498336812</t>
  </si>
  <si>
    <t>HGR6-FBA195ZC7FJY</t>
  </si>
  <si>
    <t>ICBU00000898548</t>
  </si>
  <si>
    <t>1Z4W260E0437266847</t>
  </si>
  <si>
    <t>SWF2-FBA195ZGF6QP</t>
  </si>
  <si>
    <t>ICBU00000898554</t>
  </si>
  <si>
    <t>1Z33W2600490461067</t>
  </si>
  <si>
    <t>FTW1-FBA195ZC3GHR</t>
  </si>
  <si>
    <t>ICBU00000898551</t>
  </si>
  <si>
    <t>1Z33W2600490718165</t>
  </si>
  <si>
    <t>PBI3-FBA195Z1BLJ1</t>
  </si>
  <si>
    <t>ICBU00000896945</t>
  </si>
  <si>
    <t>1Z4W260E0420688066</t>
  </si>
  <si>
    <t>FG128SL</t>
  </si>
  <si>
    <t>ICBU00000895917</t>
  </si>
  <si>
    <t>1ZG3333D0415563907</t>
  </si>
  <si>
    <t>RYGGT72</t>
  </si>
  <si>
    <t>ICBU00000896937</t>
  </si>
  <si>
    <t>1Z33W2600492824984</t>
  </si>
  <si>
    <t>795K68</t>
  </si>
  <si>
    <t>ICBU00000898566</t>
  </si>
  <si>
    <t>1ZG3333D0420314514</t>
  </si>
  <si>
    <t>79K763</t>
  </si>
  <si>
    <t>ICBU00000898569</t>
  </si>
  <si>
    <t>1Z4W260E0420133833</t>
  </si>
  <si>
    <t>YWSB-26-01-09</t>
  </si>
  <si>
    <t>ICBU00000898466</t>
  </si>
  <si>
    <t>1Z0E465J0437081790</t>
  </si>
  <si>
    <t>QGDZ-0109-MY</t>
  </si>
  <si>
    <t>ICBU00000898356</t>
  </si>
  <si>
    <t>SF5127550455359</t>
  </si>
  <si>
    <t>YE-0352</t>
  </si>
  <si>
    <t>ICBU00000897848</t>
  </si>
  <si>
    <t>887792974537</t>
  </si>
  <si>
    <t>LSJ-20260109-REBECCA</t>
  </si>
  <si>
    <t>ICBU00000898500</t>
  </si>
  <si>
    <t>1Z4W260E0408041134</t>
  </si>
  <si>
    <t>MPN0109-2AE</t>
  </si>
  <si>
    <t>ICBU00000897082</t>
  </si>
  <si>
    <t>WJ0828697</t>
  </si>
  <si>
    <t>DS0109-GB01</t>
  </si>
  <si>
    <t>ICBU00000898284</t>
  </si>
  <si>
    <t>887790220774</t>
  </si>
  <si>
    <t>RSC0109</t>
  </si>
  <si>
    <t>ICBU00000898280</t>
  </si>
  <si>
    <t>397625435305</t>
  </si>
  <si>
    <t>LY109SE-1</t>
  </si>
  <si>
    <t>ICBU00000898419</t>
  </si>
  <si>
    <t>887790858513</t>
  </si>
  <si>
    <t>WJL109US-1</t>
  </si>
  <si>
    <t>ICBU00000897926</t>
  </si>
  <si>
    <t>397625582564</t>
  </si>
  <si>
    <t>WJL109GB-1</t>
  </si>
  <si>
    <t>ICBU00000897941</t>
  </si>
  <si>
    <t>887791759351</t>
  </si>
  <si>
    <t>NAE260108AT-01</t>
  </si>
  <si>
    <t>ICBU00000897864</t>
  </si>
  <si>
    <t>887787859855</t>
  </si>
  <si>
    <t>NAK260107PO-01</t>
  </si>
  <si>
    <t>ICBU00000897860</t>
  </si>
  <si>
    <t>887787872896</t>
  </si>
  <si>
    <t>NAF260104ES-01</t>
  </si>
  <si>
    <t>ICBU00000897861</t>
  </si>
  <si>
    <t>887787883540</t>
  </si>
  <si>
    <t>NAE260107US-01</t>
  </si>
  <si>
    <t>ICBU00000897855</t>
  </si>
  <si>
    <t>397625586971</t>
  </si>
  <si>
    <t>FBA195X97MRZ</t>
  </si>
  <si>
    <t>ICBU00000895686</t>
  </si>
  <si>
    <t>1Z4W260E0402268893</t>
  </si>
  <si>
    <t>92026010608-B2</t>
  </si>
  <si>
    <t>ICBU00000897992</t>
  </si>
  <si>
    <t>IW670910937GB</t>
  </si>
  <si>
    <t>92026010608-A1</t>
  </si>
  <si>
    <t>ICBU00000897990</t>
  </si>
  <si>
    <t>IW670922263GB</t>
  </si>
  <si>
    <t>SYFS0109</t>
  </si>
  <si>
    <t>ICBU00000898215</t>
  </si>
  <si>
    <t>IW670948402GB</t>
  </si>
  <si>
    <t>RAINE010901</t>
  </si>
  <si>
    <t>ICBU00000897785</t>
  </si>
  <si>
    <t>1136852522</t>
  </si>
  <si>
    <t>SYFS010901</t>
  </si>
  <si>
    <t>ICBU00000898371</t>
  </si>
  <si>
    <t>1ZHF34022003741160</t>
  </si>
  <si>
    <t>YC260109-PH-2</t>
  </si>
  <si>
    <t>ICBU00000897923</t>
  </si>
  <si>
    <t>1ZA6D4270421495437</t>
  </si>
  <si>
    <t>753M53</t>
  </si>
  <si>
    <t>ICBU00000898412</t>
  </si>
  <si>
    <t>1Z0E793D6723217261</t>
  </si>
  <si>
    <t>5E863H</t>
  </si>
  <si>
    <t>ICBU00000898375</t>
  </si>
  <si>
    <t>5E863HAAA</t>
  </si>
  <si>
    <t>LY109IE-6</t>
  </si>
  <si>
    <t>ICBU00000898216</t>
  </si>
  <si>
    <t>1Z6981A16811997674</t>
  </si>
  <si>
    <t>LSC109US-1</t>
  </si>
  <si>
    <t>ICBU00000897159</t>
  </si>
  <si>
    <t>1ZG3333D0435487524</t>
  </si>
  <si>
    <t>ZJTX2025732</t>
  </si>
  <si>
    <t>ICBU00000898012</t>
  </si>
  <si>
    <t>887790153692</t>
  </si>
  <si>
    <t>TW109US-1</t>
  </si>
  <si>
    <t>ICBU00000897986</t>
  </si>
  <si>
    <t>397625574989</t>
  </si>
  <si>
    <t>SARA260100121</t>
  </si>
  <si>
    <t>ICBU00000898364</t>
  </si>
  <si>
    <t>888048744389</t>
  </si>
  <si>
    <t>793D78</t>
  </si>
  <si>
    <t>ICBU00000898013</t>
  </si>
  <si>
    <t>887792317843</t>
  </si>
  <si>
    <t>JM19-CA01</t>
  </si>
  <si>
    <t>ICBU00000898276</t>
  </si>
  <si>
    <t>1ZHF05662020687739</t>
  </si>
  <si>
    <t>ZX-TX260112</t>
  </si>
  <si>
    <t>ICBU00000893272</t>
  </si>
  <si>
    <t>1ZE37G439126186883</t>
  </si>
  <si>
    <t>YUESHANG-202619</t>
  </si>
  <si>
    <t>ICBU00000898115</t>
  </si>
  <si>
    <t>1ZG3325W0432357261</t>
  </si>
  <si>
    <t>CAI-202619</t>
  </si>
  <si>
    <t>ICBU00000898154</t>
  </si>
  <si>
    <t>397625974821</t>
  </si>
  <si>
    <t>260109YK-YU5</t>
  </si>
  <si>
    <t>ICBU00000897789</t>
  </si>
  <si>
    <t>1ZA06B016830800841</t>
  </si>
  <si>
    <t>260109YK-CA5</t>
  </si>
  <si>
    <t>ICBU00000898488</t>
  </si>
  <si>
    <t>663484883</t>
  </si>
  <si>
    <t>260109YK-YU1</t>
  </si>
  <si>
    <t>ICBU00000898468</t>
  </si>
  <si>
    <t>1Z0E793D6739593870</t>
  </si>
  <si>
    <t>XE-26-01-08</t>
  </si>
  <si>
    <t>ICBU00000894175</t>
  </si>
  <si>
    <t>1Z0E465J0420527161</t>
  </si>
  <si>
    <t>YHLSA0109-1</t>
  </si>
  <si>
    <t>ICBU00000898178</t>
  </si>
  <si>
    <t>1Z6981A16830638098</t>
  </si>
  <si>
    <t>10003778601</t>
  </si>
  <si>
    <t>ICBU00000898462</t>
  </si>
  <si>
    <t>1ZHR15110420020158</t>
  </si>
  <si>
    <t>P002287R</t>
  </si>
  <si>
    <t>ICBU00000876813</t>
  </si>
  <si>
    <t>1ZB8C0932031089331</t>
  </si>
  <si>
    <t>WC88888</t>
  </si>
  <si>
    <t>ICBU00000898287</t>
  </si>
  <si>
    <t>1Z33W2600495640775</t>
  </si>
  <si>
    <t>AU556982</t>
  </si>
  <si>
    <t>ICBU00000896957</t>
  </si>
  <si>
    <t>ADE24000758629</t>
  </si>
  <si>
    <t>WIU-SHG47</t>
  </si>
  <si>
    <t>ICBU00000896930</t>
  </si>
  <si>
    <t>1Z6982X16807190879</t>
  </si>
  <si>
    <t>AU3668795</t>
  </si>
  <si>
    <t>ICBU00000897807</t>
  </si>
  <si>
    <t>500745411924</t>
  </si>
  <si>
    <t>YIERYI1017</t>
  </si>
  <si>
    <t>ICBU00000895862</t>
  </si>
  <si>
    <t>1Z0E465J0435487409</t>
  </si>
  <si>
    <t>260109TS-5</t>
  </si>
  <si>
    <t>ICBU00000898261</t>
  </si>
  <si>
    <t>1Z0E793D6729776781</t>
  </si>
  <si>
    <t>10003778589</t>
  </si>
  <si>
    <t>ICBU00000898460</t>
  </si>
  <si>
    <t>1Z4W260E0401855929</t>
  </si>
  <si>
    <t>ZY-00473</t>
  </si>
  <si>
    <t>ICBU00000898306</t>
  </si>
  <si>
    <t>500745411670</t>
  </si>
  <si>
    <t>QY26-0109NV05</t>
  </si>
  <si>
    <t>ICBU00000898438</t>
  </si>
  <si>
    <t>1ZC80H580409553481</t>
  </si>
  <si>
    <t>865KT</t>
  </si>
  <si>
    <t>ICBU00000898327</t>
  </si>
  <si>
    <t>1Z4W260E0434301161</t>
  </si>
  <si>
    <t>FBA15L98582J</t>
  </si>
  <si>
    <t>ICBU00000891706</t>
  </si>
  <si>
    <t>DF2526154401718901</t>
  </si>
  <si>
    <t>JLL260109A</t>
  </si>
  <si>
    <t>ICBU00000897227</t>
  </si>
  <si>
    <t>887788796603</t>
  </si>
  <si>
    <t>ZY0108-4</t>
  </si>
  <si>
    <t>ICBU00000894717</t>
  </si>
  <si>
    <t>MY4555</t>
  </si>
  <si>
    <t>CINDY22619-03500-3</t>
  </si>
  <si>
    <t>ICBU00000898231</t>
  </si>
  <si>
    <t>1Z4W260E0401626408</t>
  </si>
  <si>
    <t>KFRY0263</t>
  </si>
  <si>
    <t>ICBU00000896830</t>
  </si>
  <si>
    <t>15505420934313</t>
  </si>
  <si>
    <t>FBA195V2YXZC</t>
  </si>
  <si>
    <t>ICBU00000897021</t>
  </si>
  <si>
    <t>WC9988</t>
  </si>
  <si>
    <t>ICBU00000898126</t>
  </si>
  <si>
    <t>887791011233</t>
  </si>
  <si>
    <t>QY26-0109NV02</t>
  </si>
  <si>
    <t>ICBU00000898057</t>
  </si>
  <si>
    <t>887788103665</t>
  </si>
  <si>
    <t>58GHYGQ</t>
  </si>
  <si>
    <t>ICBU00000897180</t>
  </si>
  <si>
    <t>887792310080</t>
  </si>
  <si>
    <t>YZJH0109</t>
  </si>
  <si>
    <t>ICBU00000897973</t>
  </si>
  <si>
    <t>397627580440</t>
  </si>
  <si>
    <t>PT20260109-2-2</t>
  </si>
  <si>
    <t>ICBU00000898005</t>
  </si>
  <si>
    <t>1Z4W260E0420547208</t>
  </si>
  <si>
    <t>PT20260109-2-3</t>
  </si>
  <si>
    <t>ICBU00000898006</t>
  </si>
  <si>
    <t>1Z4W260E0401357039</t>
  </si>
  <si>
    <t>PT20260109-2</t>
  </si>
  <si>
    <t>ICBU00000897959</t>
  </si>
  <si>
    <t>1Z4W260E0434678989</t>
  </si>
  <si>
    <t>PT20260109-2-4</t>
  </si>
  <si>
    <t>ICBU00000898007</t>
  </si>
  <si>
    <t>1Z4W260E0412493148</t>
  </si>
  <si>
    <t>ZJTX2025729</t>
  </si>
  <si>
    <t>ICBU00000894855</t>
  </si>
  <si>
    <t>397625591385</t>
  </si>
  <si>
    <t>FBA017A179693X-12</t>
  </si>
  <si>
    <t>ICBU00000897989</t>
  </si>
  <si>
    <t>WJ0828699</t>
  </si>
  <si>
    <t>JMWJ-26-01-09</t>
  </si>
  <si>
    <t>ICBU00000897212</t>
  </si>
  <si>
    <t>1ZHF05602019748285</t>
  </si>
  <si>
    <t>TR-26-01-09-CR</t>
  </si>
  <si>
    <t>ICBU00000895888</t>
  </si>
  <si>
    <t>1Z0E793D6739979712</t>
  </si>
  <si>
    <t>ZY-00472</t>
  </si>
  <si>
    <t>ICBU00000895642</t>
  </si>
  <si>
    <t>1Z6982X16829586991</t>
  </si>
  <si>
    <t>108-002</t>
  </si>
  <si>
    <t>ICBU00000897257</t>
  </si>
  <si>
    <t>1Z33W2606698125899</t>
  </si>
  <si>
    <t>FBA195SS52MQ</t>
  </si>
  <si>
    <t>ICBU00000892570</t>
  </si>
  <si>
    <t>FBA195SRPBXN</t>
  </si>
  <si>
    <t>ICBU00000892572</t>
  </si>
  <si>
    <t>25112801ZLV</t>
  </si>
  <si>
    <t>ICBU00000897267</t>
  </si>
  <si>
    <t>15505420632763</t>
  </si>
  <si>
    <t>ZJTX2025727</t>
  </si>
  <si>
    <t>ICBU00000893933</t>
  </si>
  <si>
    <t>397625598254</t>
  </si>
  <si>
    <t>25120501ZLV</t>
  </si>
  <si>
    <t>ICBU00000897320</t>
  </si>
  <si>
    <t>15505420632761</t>
  </si>
  <si>
    <t>QY666</t>
  </si>
  <si>
    <t>ICBU00000897279</t>
  </si>
  <si>
    <t>1Z33W2600495200713</t>
  </si>
  <si>
    <t>2509HY014-1</t>
  </si>
  <si>
    <t>ICBU00000897250</t>
  </si>
  <si>
    <t>397625681332</t>
  </si>
  <si>
    <t>SW260109</t>
  </si>
  <si>
    <t>ICBU00000896823</t>
  </si>
  <si>
    <t>1Z33W2600493652551</t>
  </si>
  <si>
    <t>723644KKRF</t>
  </si>
  <si>
    <t>ICBU00000895920</t>
  </si>
  <si>
    <t>397625340974</t>
  </si>
  <si>
    <t>260108GT-B05</t>
  </si>
  <si>
    <t>ICBU00000894401</t>
  </si>
  <si>
    <t>520294317844</t>
  </si>
  <si>
    <t>SJ-WH8457</t>
  </si>
  <si>
    <t>ICBU00000895890</t>
  </si>
  <si>
    <t>1ZB875D90413313553</t>
  </si>
  <si>
    <t>HH-WHG1458</t>
  </si>
  <si>
    <t>ICBU00000895800</t>
  </si>
  <si>
    <t>887762757834</t>
  </si>
  <si>
    <t>9K8406T1</t>
  </si>
  <si>
    <t>ICBU00000895923</t>
  </si>
  <si>
    <t>397627505904</t>
  </si>
  <si>
    <t>FBA15L9DBPC5</t>
  </si>
  <si>
    <t>ICBU00000896814</t>
  </si>
  <si>
    <t>1Z0R6D896807958561</t>
  </si>
  <si>
    <t>FBA15L9CC95F</t>
  </si>
  <si>
    <t>ICBU00000895955</t>
  </si>
  <si>
    <t>1ZA06B016807918125</t>
  </si>
  <si>
    <t>6669EE99S</t>
  </si>
  <si>
    <t>ICBU00000877321</t>
  </si>
  <si>
    <t>772211123</t>
  </si>
  <si>
    <t>PI2026004</t>
  </si>
  <si>
    <t>ICBU00000896921</t>
  </si>
  <si>
    <t>15505420318938</t>
  </si>
  <si>
    <t>89GG1RF-3</t>
  </si>
  <si>
    <t>ICBU00000896844</t>
  </si>
  <si>
    <t>1Z0E793D6706014851</t>
  </si>
  <si>
    <t>89GG1RF-4</t>
  </si>
  <si>
    <t>ICBU00000896857</t>
  </si>
  <si>
    <t>1Z0E793D6720642459</t>
  </si>
  <si>
    <t>89GG1RF-2</t>
  </si>
  <si>
    <t>ICBU00000896828</t>
  </si>
  <si>
    <t>1Z0E793D6703852862</t>
  </si>
  <si>
    <t>89GG1RF-1</t>
  </si>
  <si>
    <t>ICBU00000896826</t>
  </si>
  <si>
    <t>1Z0E793D6709574830</t>
  </si>
  <si>
    <t>FBA195KY1ZVF</t>
  </si>
  <si>
    <t>ICBU00000896827</t>
  </si>
  <si>
    <t>HCLSA0109-1</t>
  </si>
  <si>
    <t>ICBU00000896395</t>
  </si>
  <si>
    <t>887809020829</t>
  </si>
  <si>
    <t>ZZ0108-4-1</t>
  </si>
  <si>
    <t>ICBU00000894619</t>
  </si>
  <si>
    <t>1Z4W260E0439239766</t>
  </si>
  <si>
    <t>HCLSA0108-1</t>
  </si>
  <si>
    <t>ICBU00000895392</t>
  </si>
  <si>
    <t>1Z33W2606795330045</t>
  </si>
  <si>
    <t>FST260109-US</t>
  </si>
  <si>
    <t>ICBU00000895569</t>
  </si>
  <si>
    <t>1Z0E465J0401470212</t>
  </si>
  <si>
    <t>FBA15L82BJ9F</t>
  </si>
  <si>
    <t>ICBU00000876720</t>
  </si>
  <si>
    <t>00340434796121497125</t>
  </si>
  <si>
    <t>DAVIDH19</t>
  </si>
  <si>
    <t>ICBU00000895926</t>
  </si>
  <si>
    <t>1136873975</t>
  </si>
  <si>
    <t>HYBZ-0109-1</t>
  </si>
  <si>
    <t>ICBU00000895801</t>
  </si>
  <si>
    <t>397627616639</t>
  </si>
  <si>
    <t>WH-OS457</t>
  </si>
  <si>
    <t>ICBU00000895074</t>
  </si>
  <si>
    <t>881044894</t>
  </si>
  <si>
    <t>FBA195XDX008</t>
  </si>
  <si>
    <t>ICBU00000895886</t>
  </si>
  <si>
    <t>PI2025307-2</t>
  </si>
  <si>
    <t>ICBU00000895719</t>
  </si>
  <si>
    <t>31684916896</t>
  </si>
  <si>
    <t>10003778529</t>
  </si>
  <si>
    <t>ICBU00000895756</t>
  </si>
  <si>
    <t>CR430029882DE</t>
  </si>
  <si>
    <t>N9777433655</t>
  </si>
  <si>
    <t>ICBU00000895747</t>
  </si>
  <si>
    <t>397625431803</t>
  </si>
  <si>
    <t>FBA194VV9PGC</t>
  </si>
  <si>
    <t>ICBU00000895867</t>
  </si>
  <si>
    <t>58565355</t>
  </si>
  <si>
    <t>ICBU00000895870</t>
  </si>
  <si>
    <t>1Z33W2600493993988</t>
  </si>
  <si>
    <t>HYGJ260101</t>
  </si>
  <si>
    <t>ICBU00000894132</t>
  </si>
  <si>
    <t>15505420408465</t>
  </si>
  <si>
    <t>王超</t>
  </si>
  <si>
    <t>MYFS-AD12701</t>
  </si>
  <si>
    <t>ICBU00000894682</t>
  </si>
  <si>
    <t>1ZHF05572025153395</t>
  </si>
  <si>
    <t>FBA15L9P75VN</t>
  </si>
  <si>
    <t>ICBU00000895000</t>
  </si>
  <si>
    <t>FBA15L9P4VMY</t>
  </si>
  <si>
    <t>ICBU00000894993</t>
  </si>
  <si>
    <t>10003778577</t>
  </si>
  <si>
    <t>ICBU00000895738</t>
  </si>
  <si>
    <t>1Z0E793D0439184966</t>
  </si>
  <si>
    <t>YGY478-EYG</t>
  </si>
  <si>
    <t>ICBU00000894739</t>
  </si>
  <si>
    <t>CR430064442DE</t>
  </si>
  <si>
    <t>TR-26-01-09</t>
  </si>
  <si>
    <t>ICBU00000895685</t>
  </si>
  <si>
    <t>887761353647</t>
  </si>
  <si>
    <t>3066747771945777</t>
  </si>
  <si>
    <t>ICBU00000893057</t>
  </si>
  <si>
    <t>1136852555</t>
  </si>
  <si>
    <t>WYY260109</t>
  </si>
  <si>
    <t>ICBU00000895672</t>
  </si>
  <si>
    <t>1ZF4K3596822796658</t>
  </si>
  <si>
    <t>QY26-0109NV01</t>
  </si>
  <si>
    <t>ICBU00000895572</t>
  </si>
  <si>
    <t>1ZB8C0932037392751</t>
  </si>
  <si>
    <t>YG2663FR23</t>
  </si>
  <si>
    <t>ICBU00000893305</t>
  </si>
  <si>
    <t>CR430029834DE</t>
  </si>
  <si>
    <t>YG2021617</t>
  </si>
  <si>
    <t>ICBU00000893301</t>
  </si>
  <si>
    <t>500745411692</t>
  </si>
  <si>
    <t>RT5858</t>
  </si>
  <si>
    <t>ICBU00000895625</t>
  </si>
  <si>
    <t>TPL000131753</t>
  </si>
  <si>
    <t>ZJTX2025730</t>
  </si>
  <si>
    <t>ICBU00000895658</t>
  </si>
  <si>
    <t>5868273471</t>
  </si>
  <si>
    <t>BA260109-ES</t>
  </si>
  <si>
    <t>ICBU00000895605</t>
  </si>
  <si>
    <t>887790003310</t>
  </si>
  <si>
    <t>XNA135</t>
  </si>
  <si>
    <t>ICBU00000895615</t>
  </si>
  <si>
    <t>397625413723</t>
  </si>
  <si>
    <t>EBB-SF4758</t>
  </si>
  <si>
    <t>ICBU00000895570</t>
  </si>
  <si>
    <t>MKP24000758925</t>
  </si>
  <si>
    <t>84761QQ94</t>
  </si>
  <si>
    <t>ICBU00000895560</t>
  </si>
  <si>
    <t>CP141454335DE</t>
  </si>
  <si>
    <t>DP2510230144480669400</t>
  </si>
  <si>
    <t>ICBU00000894801</t>
  </si>
  <si>
    <t>1365992445</t>
  </si>
  <si>
    <t>KHAI8438DA</t>
  </si>
  <si>
    <t>ICBU00000894874</t>
  </si>
  <si>
    <t>397590352248</t>
  </si>
  <si>
    <t>108-001</t>
  </si>
  <si>
    <t>ICBU00000895080</t>
  </si>
  <si>
    <t>1Z33W2606698326734</t>
  </si>
  <si>
    <t>JPS20260108001</t>
  </si>
  <si>
    <t>ICBU00000894762</t>
  </si>
  <si>
    <t>1ZHV24710403566992</t>
  </si>
  <si>
    <t>JPS20260108002</t>
  </si>
  <si>
    <t>ICBU00000895098</t>
  </si>
  <si>
    <t>00340434777234223153</t>
  </si>
  <si>
    <t>ZY-0047115</t>
  </si>
  <si>
    <t>ICBU00000895504</t>
  </si>
  <si>
    <t>1ZG7982X0426500844</t>
  </si>
  <si>
    <t>JM0108-MAKENA02</t>
  </si>
  <si>
    <t>ICBU00000895195</t>
  </si>
  <si>
    <t>1ZC80H580419105348</t>
  </si>
  <si>
    <t>FTW1-FBA195XBK6F2</t>
  </si>
  <si>
    <t>ICBU00000895258</t>
  </si>
  <si>
    <t>1Z33W2600491075125</t>
  </si>
  <si>
    <t>BNA6-FBA195XCJHGD</t>
  </si>
  <si>
    <t>ICBU00000895262</t>
  </si>
  <si>
    <t>1Z33W2600493636453</t>
  </si>
  <si>
    <t>SBD1-FBA195XC9JWT</t>
  </si>
  <si>
    <t>ICBU00000895273</t>
  </si>
  <si>
    <t>1Z33W2600491959215</t>
  </si>
  <si>
    <t>FWA4-FBA195XC2SWG</t>
  </si>
  <si>
    <t>ICBU00000895249</t>
  </si>
  <si>
    <t>1Z33W2600495848980</t>
  </si>
  <si>
    <t>HEA2-FBA195XFFXGB</t>
  </si>
  <si>
    <t>ICBU00000895296</t>
  </si>
  <si>
    <t>1Z33W2600497697005</t>
  </si>
  <si>
    <t>RMN3-FBA195XB0Y63</t>
  </si>
  <si>
    <t>ICBU00000895252</t>
  </si>
  <si>
    <t>1Z33W2600491190232</t>
  </si>
  <si>
    <t>SMF3-FBA195XG2RF6</t>
  </si>
  <si>
    <t>ICBU00000895478</t>
  </si>
  <si>
    <t>1ZG3333D0425937600</t>
  </si>
  <si>
    <t>ABE8-FBA195XF8WTT</t>
  </si>
  <si>
    <t>ICBU00000895365</t>
  </si>
  <si>
    <t>1Z4W260E0430840783</t>
  </si>
  <si>
    <t>PSP3-FBA195XHKJDL</t>
  </si>
  <si>
    <t>ICBU00000895476</t>
  </si>
  <si>
    <t>1ZG3333D0417048158</t>
  </si>
  <si>
    <t>SWF2-FBA195XF00BT</t>
  </si>
  <si>
    <t>ICBU00000895366</t>
  </si>
  <si>
    <t>1Z33W2600493734776</t>
  </si>
  <si>
    <t>MEM1-FBA195XFJFF3</t>
  </si>
  <si>
    <t>ICBU00000895475</t>
  </si>
  <si>
    <t>1ZG3333D0417002161</t>
  </si>
  <si>
    <t>HEA2-FBA195XDHW3C</t>
  </si>
  <si>
    <t>ICBU00000895281</t>
  </si>
  <si>
    <t>1Z4W260E0421709424</t>
  </si>
  <si>
    <t>TM260108-10AU</t>
  </si>
  <si>
    <t>ICBU00000895469</t>
  </si>
  <si>
    <t>MKP24000758551</t>
  </si>
  <si>
    <t>CINDY2618-300-1</t>
  </si>
  <si>
    <t>ICBU00000895268</t>
  </si>
  <si>
    <t>887758440908</t>
  </si>
  <si>
    <t>CINDY2618-300-2</t>
  </si>
  <si>
    <t>ICBU00000895269</t>
  </si>
  <si>
    <t>887758276557</t>
  </si>
  <si>
    <t>CINDY2618-300-3</t>
  </si>
  <si>
    <t>ICBU00000895271</t>
  </si>
  <si>
    <t>887758295092</t>
  </si>
  <si>
    <t>CINDY2618-300-4</t>
  </si>
  <si>
    <t>ICBU00000895272</t>
  </si>
  <si>
    <t>887758306314</t>
  </si>
  <si>
    <t>CINDY2618-300-5</t>
  </si>
  <si>
    <t>ICBU00000895274</t>
  </si>
  <si>
    <t>887758318877</t>
  </si>
  <si>
    <t>CINDY2618-300-6</t>
  </si>
  <si>
    <t>ICBU00000895276</t>
  </si>
  <si>
    <t>1Z33W2600497800991</t>
  </si>
  <si>
    <t>CINDY2618-300-7</t>
  </si>
  <si>
    <t>ICBU00000895277</t>
  </si>
  <si>
    <t>1Z33W2600496401192</t>
  </si>
  <si>
    <t>CINDY2618-300-8</t>
  </si>
  <si>
    <t>ICBU00000895279</t>
  </si>
  <si>
    <t>1Z33W2600491543762</t>
  </si>
  <si>
    <t>CINDY2618-300-9</t>
  </si>
  <si>
    <t>ICBU00000895280</t>
  </si>
  <si>
    <t>1Z33W2600495321397</t>
  </si>
  <si>
    <t>CINDY2618-300-10</t>
  </si>
  <si>
    <t>ICBU00000895282</t>
  </si>
  <si>
    <t>1Z33W2600490557964</t>
  </si>
  <si>
    <t>CINDY2618-300-11</t>
  </si>
  <si>
    <t>ICBU00000895283</t>
  </si>
  <si>
    <t>1Z33W2600491892162</t>
  </si>
  <si>
    <t>CINDY2618-300-12</t>
  </si>
  <si>
    <t>ICBU00000895284</t>
  </si>
  <si>
    <t>1Z33W2600496561591</t>
  </si>
  <si>
    <t>CINDY2618-300-13</t>
  </si>
  <si>
    <t>ICBU00000895285</t>
  </si>
  <si>
    <t>1Z33W2600499560309</t>
  </si>
  <si>
    <t>CINDY2618-300-14</t>
  </si>
  <si>
    <t>ICBU00000895286</t>
  </si>
  <si>
    <t>1Z33W2600494859023</t>
  </si>
  <si>
    <t>CINDY2618-300-15</t>
  </si>
  <si>
    <t>ICBU00000895287</t>
  </si>
  <si>
    <t>1Z33W2600493169226</t>
  </si>
  <si>
    <t>RSC0108</t>
  </si>
  <si>
    <t>ICBU00000894915</t>
  </si>
  <si>
    <t>1ZG2C1210322558370</t>
  </si>
  <si>
    <t>CCBZ0108-1VN</t>
  </si>
  <si>
    <t>ICBU00000894596</t>
  </si>
  <si>
    <t>887756138907</t>
  </si>
  <si>
    <t>NYS2618-6</t>
  </si>
  <si>
    <t>ICBU00000894765</t>
  </si>
  <si>
    <t>8865980038080</t>
  </si>
  <si>
    <t>ANNA261702</t>
  </si>
  <si>
    <t>ICBU00000893119</t>
  </si>
  <si>
    <t>15505420277948</t>
  </si>
  <si>
    <t>YF2G6KD</t>
  </si>
  <si>
    <t>ICBU00000895315</t>
  </si>
  <si>
    <t>1Z4W260E0421219507</t>
  </si>
  <si>
    <t>108FM-10</t>
  </si>
  <si>
    <t>ICBU00000895173</t>
  </si>
  <si>
    <t>1Z0E793D6719408410</t>
  </si>
  <si>
    <t>108FM-12</t>
  </si>
  <si>
    <t>ICBU00000895181</t>
  </si>
  <si>
    <t>1Z0E793D6700880257</t>
  </si>
  <si>
    <t>108FM-8</t>
  </si>
  <si>
    <t>ICBU00000895165</t>
  </si>
  <si>
    <t>1Z0E793D6732687755</t>
  </si>
  <si>
    <t>108FM-9</t>
  </si>
  <si>
    <t>ICBU00000895170</t>
  </si>
  <si>
    <t>1Z0E793D6730743536</t>
  </si>
  <si>
    <t>108FM-11</t>
  </si>
  <si>
    <t>ICBU00000895177</t>
  </si>
  <si>
    <t>1Z0E793D6723257503</t>
  </si>
  <si>
    <t>108FM-6</t>
  </si>
  <si>
    <t>ICBU00000895161</t>
  </si>
  <si>
    <t>1Z0E793D6706910409</t>
  </si>
  <si>
    <t>108FM-4</t>
  </si>
  <si>
    <t>ICBU00000895136</t>
  </si>
  <si>
    <t>1Z0E793D6734876510</t>
  </si>
  <si>
    <t>108FM-5</t>
  </si>
  <si>
    <t>ICBU00000895155</t>
  </si>
  <si>
    <t>1ZG3325W6713328193</t>
  </si>
  <si>
    <t>108FM-1</t>
  </si>
  <si>
    <t>ICBU00000895115</t>
  </si>
  <si>
    <t>1ZG3325W0420165231</t>
  </si>
  <si>
    <t>108FM-2</t>
  </si>
  <si>
    <t>ICBU00000895131</t>
  </si>
  <si>
    <t>1ZG3325W0429397644</t>
  </si>
  <si>
    <t>108FM-7</t>
  </si>
  <si>
    <t>ICBU00000895163</t>
  </si>
  <si>
    <t>1ZG3325W0424131457</t>
  </si>
  <si>
    <t>108FM-3</t>
  </si>
  <si>
    <t>ICBU00000895132</t>
  </si>
  <si>
    <t>1ZG3325W0435122660</t>
  </si>
  <si>
    <t>YY2G634</t>
  </si>
  <si>
    <t>ICBU00000895255</t>
  </si>
  <si>
    <t>887756085303</t>
  </si>
  <si>
    <t>RX18683</t>
  </si>
  <si>
    <t>ICBU00000895486</t>
  </si>
  <si>
    <t>1Z0E465J0410059945</t>
  </si>
  <si>
    <t>RX18631</t>
  </si>
  <si>
    <t>ICBU00000895490</t>
  </si>
  <si>
    <t>1Z0E465J0410013172</t>
  </si>
  <si>
    <t>RX18671</t>
  </si>
  <si>
    <t>ICBU00000895488</t>
  </si>
  <si>
    <t>1Z0E465J0414642324</t>
  </si>
  <si>
    <t>RX18635</t>
  </si>
  <si>
    <t>ICBU00000895489</t>
  </si>
  <si>
    <t>1Z0E465J0400784457</t>
  </si>
  <si>
    <t>RX18630</t>
  </si>
  <si>
    <t>ICBU00000895491</t>
  </si>
  <si>
    <t>1Z0E465J0416869381</t>
  </si>
  <si>
    <t>LZYKT-201</t>
  </si>
  <si>
    <t>ICBU00000895387</t>
  </si>
  <si>
    <t>15505420273678</t>
  </si>
  <si>
    <t>LZY260108-KT-202</t>
  </si>
  <si>
    <t>ICBU00000895385</t>
  </si>
  <si>
    <t>IW670625248GB</t>
  </si>
  <si>
    <t>JQ202608-1</t>
  </si>
  <si>
    <t>ICBU00000895376</t>
  </si>
  <si>
    <t>9404804710</t>
  </si>
  <si>
    <t>DCWJ20260108-1</t>
  </si>
  <si>
    <t>ICBU00000895159</t>
  </si>
  <si>
    <t>BKP4534270084</t>
  </si>
  <si>
    <t>BR2G257</t>
  </si>
  <si>
    <t>ICBU00000895468</t>
  </si>
  <si>
    <t>887759454164</t>
  </si>
  <si>
    <t>ZG61282</t>
  </si>
  <si>
    <t>ICBU00000895300</t>
  </si>
  <si>
    <t>772210040</t>
  </si>
  <si>
    <t>MINA251209518</t>
  </si>
  <si>
    <t>ICBU00000894472</t>
  </si>
  <si>
    <t>887757559659</t>
  </si>
  <si>
    <t>JLL260107B</t>
  </si>
  <si>
    <t>ICBU00000893916</t>
  </si>
  <si>
    <t>MKP4534271478</t>
  </si>
  <si>
    <t>JLL260107A</t>
  </si>
  <si>
    <t>ICBU00000893870</t>
  </si>
  <si>
    <t>MKP4534269959</t>
  </si>
  <si>
    <t>BR260108-TR</t>
  </si>
  <si>
    <t>ICBU00000895483</t>
  </si>
  <si>
    <t>1Z4W260E0433829326</t>
  </si>
  <si>
    <t>BR22506</t>
  </si>
  <si>
    <t>ICBU00000893059</t>
  </si>
  <si>
    <t>00340434777234240693</t>
  </si>
  <si>
    <t>WJLSA0108-1</t>
  </si>
  <si>
    <t>ICBU00000895378</t>
  </si>
  <si>
    <t>MKP4534269836</t>
  </si>
  <si>
    <t>9190518E5</t>
  </si>
  <si>
    <t>ICBU00000895403</t>
  </si>
  <si>
    <t>1Z97X0196819256737</t>
  </si>
  <si>
    <t>XR260108-1SK2</t>
  </si>
  <si>
    <t>ICBU00000895263</t>
  </si>
  <si>
    <t>887756289646</t>
  </si>
  <si>
    <t>SM260108-1MYKP</t>
  </si>
  <si>
    <t>ICBU00000894402</t>
  </si>
  <si>
    <t>10271808971</t>
  </si>
  <si>
    <t>JB-0108-2DE</t>
  </si>
  <si>
    <t>ICBU00000894827</t>
  </si>
  <si>
    <t>1Z0R6D896816205259</t>
  </si>
  <si>
    <t>JB-0108-1FR</t>
  </si>
  <si>
    <t>ICBU00000894805</t>
  </si>
  <si>
    <t>887755948465</t>
  </si>
  <si>
    <t>RC2601801A</t>
  </si>
  <si>
    <t>ICBU00000894895</t>
  </si>
  <si>
    <t>9560609004</t>
  </si>
  <si>
    <t>QY26-0108M1</t>
  </si>
  <si>
    <t>ICBU00000895326</t>
  </si>
  <si>
    <t>887758513127</t>
  </si>
  <si>
    <t>QY26-0108M2</t>
  </si>
  <si>
    <t>ICBU00000895329</t>
  </si>
  <si>
    <t>887758500789</t>
  </si>
  <si>
    <t>20260108GE-AL1</t>
  </si>
  <si>
    <t>ICBU00000894440</t>
  </si>
  <si>
    <t>887759408408</t>
  </si>
  <si>
    <t>V1U694-US</t>
  </si>
  <si>
    <t>ICBU00000895125</t>
  </si>
  <si>
    <t>887763077400</t>
  </si>
  <si>
    <t>AWJY2518-YIWEN-5</t>
  </si>
  <si>
    <t>ICBU00000895205</t>
  </si>
  <si>
    <t>1Z0R6D896831508537</t>
  </si>
  <si>
    <t>QZ275F12</t>
  </si>
  <si>
    <t>ICBU00000894449</t>
  </si>
  <si>
    <t>500745396642</t>
  </si>
  <si>
    <t>SHIWU1216</t>
  </si>
  <si>
    <t>ICBU00000894552</t>
  </si>
  <si>
    <t>1ZC51W136821801443</t>
  </si>
  <si>
    <t>BL26-0108V01</t>
  </si>
  <si>
    <t>ICBU00000894612</t>
  </si>
  <si>
    <t>1Z0E793D0406490115</t>
  </si>
  <si>
    <t>RC2601802</t>
  </si>
  <si>
    <t>ICBU00000894901</t>
  </si>
  <si>
    <t>887764178346</t>
  </si>
  <si>
    <t>99966300DE</t>
  </si>
  <si>
    <t>ICBU00000878365</t>
  </si>
  <si>
    <t>881045082</t>
  </si>
  <si>
    <t>JSKY-260108-4</t>
  </si>
  <si>
    <t>ICBU00000894926</t>
  </si>
  <si>
    <t>1ZHF34022009164916</t>
  </si>
  <si>
    <t>XS2618-7</t>
  </si>
  <si>
    <t>ICBU00000894770</t>
  </si>
  <si>
    <t>1ZK5812C0335526415</t>
  </si>
  <si>
    <t>FBA195PNFL59</t>
  </si>
  <si>
    <t>ICBU00000894779</t>
  </si>
  <si>
    <t>1ZHF34110317626462</t>
  </si>
  <si>
    <t>W775663EKM</t>
  </si>
  <si>
    <t>ICBU00000895013</t>
  </si>
  <si>
    <t>397589933749</t>
  </si>
  <si>
    <t>WC090</t>
  </si>
  <si>
    <t>ICBU00000895076</t>
  </si>
  <si>
    <t>397588752282</t>
  </si>
  <si>
    <t>FBBC008H355163Y-1</t>
  </si>
  <si>
    <t>ICBU00000893505</t>
  </si>
  <si>
    <t>397588210889</t>
  </si>
  <si>
    <t>ZM0108-2-01</t>
  </si>
  <si>
    <t>ICBU00000894967</t>
  </si>
  <si>
    <t>1Z33W2600498188161</t>
  </si>
  <si>
    <t>ZM0108-2-02</t>
  </si>
  <si>
    <t>ICBU00000894964</t>
  </si>
  <si>
    <t>1Z33W2600498602695</t>
  </si>
  <si>
    <t>ZB0108-DE</t>
  </si>
  <si>
    <t>ICBU00000894892</t>
  </si>
  <si>
    <t>887757225891</t>
  </si>
  <si>
    <t>546GH2Y</t>
  </si>
  <si>
    <t>ICBU00000894482</t>
  </si>
  <si>
    <t>1ZK5812C0308153593</t>
  </si>
  <si>
    <t>ZH108DE-1</t>
  </si>
  <si>
    <t>ICBU00000893950</t>
  </si>
  <si>
    <t>887755973503</t>
  </si>
  <si>
    <t>FBA195X7QZNY</t>
  </si>
  <si>
    <t>ICBU00000894987</t>
  </si>
  <si>
    <t>1Z762E4V0420902579</t>
  </si>
  <si>
    <t>FBA195X8T8JP</t>
  </si>
  <si>
    <t>ICBU00000894998</t>
  </si>
  <si>
    <t>1Z762E4V0436588961</t>
  </si>
  <si>
    <t>903394KT1</t>
  </si>
  <si>
    <t>ICBU00000894556</t>
  </si>
  <si>
    <t>1Z4W260E0426043778</t>
  </si>
  <si>
    <t>P23DE6K19</t>
  </si>
  <si>
    <t>ICBU00000894579</t>
  </si>
  <si>
    <t>1Z0E793D0428262642</t>
  </si>
  <si>
    <t>CX-10806</t>
  </si>
  <si>
    <t>ICBU00000894676</t>
  </si>
  <si>
    <t>887759383992</t>
  </si>
  <si>
    <t>FBA15L94ZRDN</t>
  </si>
  <si>
    <t>ICBU00000894813</t>
  </si>
  <si>
    <t>844CCPP</t>
  </si>
  <si>
    <t>ICBU00000894870</t>
  </si>
  <si>
    <t>1ZG3325W6708840451</t>
  </si>
  <si>
    <t>FBA15G5B7XBF</t>
  </si>
  <si>
    <t>ICBU00000894722</t>
  </si>
  <si>
    <t>RCD24000758552</t>
  </si>
  <si>
    <t>JHZW714</t>
  </si>
  <si>
    <t>ICBU00000893042</t>
  </si>
  <si>
    <t>MKP4534271479</t>
  </si>
  <si>
    <t>GLZM-3998</t>
  </si>
  <si>
    <t>ICBU00000894601</t>
  </si>
  <si>
    <t>1Z0E465J0415780049</t>
  </si>
  <si>
    <t>HY-0108-1</t>
  </si>
  <si>
    <t>ICBU00000894754</t>
  </si>
  <si>
    <t>1Z0E793D0431962700</t>
  </si>
  <si>
    <t>JWW-457S</t>
  </si>
  <si>
    <t>ICBU00000894458</t>
  </si>
  <si>
    <t>500745396631</t>
  </si>
  <si>
    <t>QKJJ-260108-1</t>
  </si>
  <si>
    <t>ICBU00000893965</t>
  </si>
  <si>
    <t>1ZG3325W0425004173</t>
  </si>
  <si>
    <t>ZY-00468</t>
  </si>
  <si>
    <t>ICBU00000894489</t>
  </si>
  <si>
    <t>1Z0E793D0409370678</t>
  </si>
  <si>
    <t>GLZM-3368</t>
  </si>
  <si>
    <t>ICBU00000894595</t>
  </si>
  <si>
    <t>1ZEC67010423300470</t>
  </si>
  <si>
    <t>22026010503-20</t>
  </si>
  <si>
    <t>ICBU00000894429</t>
  </si>
  <si>
    <t>1ZF4K3596838126977</t>
  </si>
  <si>
    <t>UND457-EU</t>
  </si>
  <si>
    <t>ICBU00000894456</t>
  </si>
  <si>
    <t>1Z0E64G86739704035</t>
  </si>
  <si>
    <t>ZY-00470</t>
  </si>
  <si>
    <t>ICBU00000894683</t>
  </si>
  <si>
    <t>1ZK5812C0306019518</t>
  </si>
  <si>
    <t>QING-1121-202618</t>
  </si>
  <si>
    <t>ICBU00000894587</t>
  </si>
  <si>
    <t>1Z33W2600490311399</t>
  </si>
  <si>
    <t>PUGJ0108-2DE</t>
  </si>
  <si>
    <t>ICBU00000894414</t>
  </si>
  <si>
    <t>1884865942</t>
  </si>
  <si>
    <t>PT260108-FR</t>
  </si>
  <si>
    <t>ICBU00000894412</t>
  </si>
  <si>
    <t>1Z57208V0425299408</t>
  </si>
  <si>
    <t>PNSK-0108-AR</t>
  </si>
  <si>
    <t>ICBU00000894681</t>
  </si>
  <si>
    <t>887756943779</t>
  </si>
  <si>
    <t>QY3333</t>
  </si>
  <si>
    <t>ICBU00000894644</t>
  </si>
  <si>
    <t>1ZK5812C0307416882</t>
  </si>
  <si>
    <t>JYLY-0108-GU</t>
  </si>
  <si>
    <t>ICBU00000894648</t>
  </si>
  <si>
    <t>887759206340</t>
  </si>
  <si>
    <t>10003778553</t>
  </si>
  <si>
    <t>ICBU00000894118</t>
  </si>
  <si>
    <t>887756093209</t>
  </si>
  <si>
    <t>ZJJ0108-5</t>
  </si>
  <si>
    <t>ICBU00000894590</t>
  </si>
  <si>
    <t>1ZA06B016811196684</t>
  </si>
  <si>
    <t>HWB78-HSH</t>
  </si>
  <si>
    <t>ICBU00000894622</t>
  </si>
  <si>
    <t>1ZC80H580432123848</t>
  </si>
  <si>
    <t>MA-26-01-08</t>
  </si>
  <si>
    <t>ICBU00000894645</t>
  </si>
  <si>
    <t>887788385307</t>
  </si>
  <si>
    <t>ZXXYZ010801</t>
  </si>
  <si>
    <t>ICBU00000894560</t>
  </si>
  <si>
    <t>SKP4534270381</t>
  </si>
  <si>
    <t>WB421703</t>
  </si>
  <si>
    <t>ICBU00000894604</t>
  </si>
  <si>
    <t>BKP4534269828</t>
  </si>
  <si>
    <t>YM-7057</t>
  </si>
  <si>
    <t>ICBU00000894007</t>
  </si>
  <si>
    <t>1Z4W260E0405475789</t>
  </si>
  <si>
    <t>QKJJ-260108-30</t>
  </si>
  <si>
    <t>ICBU00000893997</t>
  </si>
  <si>
    <t>1ZC51W136832773972</t>
  </si>
  <si>
    <t>7008EWB34</t>
  </si>
  <si>
    <t>ICBU00000894426</t>
  </si>
  <si>
    <t>MKP24000758509</t>
  </si>
  <si>
    <t>260108MX-FER1</t>
  </si>
  <si>
    <t>ICBU00000894428</t>
  </si>
  <si>
    <t>1ZJ4492C0422859071</t>
  </si>
  <si>
    <t>MS260108-GB</t>
  </si>
  <si>
    <t>ICBU00000894471</t>
  </si>
  <si>
    <t>887757905112</t>
  </si>
  <si>
    <t>ZY-00466</t>
  </si>
  <si>
    <t>ICBU00000894406</t>
  </si>
  <si>
    <t>887764808051</t>
  </si>
  <si>
    <t>ZY-00467</t>
  </si>
  <si>
    <t>ICBU00000894411</t>
  </si>
  <si>
    <t>1ZK5812C0337919685</t>
  </si>
  <si>
    <t>XHX-108-01</t>
  </si>
  <si>
    <t>ICBU00000894464</t>
  </si>
  <si>
    <t>1Z33W2606694291038</t>
  </si>
  <si>
    <t>XHX-108-06</t>
  </si>
  <si>
    <t>ICBU00000894469</t>
  </si>
  <si>
    <t>1Z33W2606698920396</t>
  </si>
  <si>
    <t>JXMY20250107-1</t>
  </si>
  <si>
    <t>ICBU00000894497</t>
  </si>
  <si>
    <t>397590766820</t>
  </si>
  <si>
    <t>XHX-108-07</t>
  </si>
  <si>
    <t>ICBU00000894460</t>
  </si>
  <si>
    <t>1Z33W2606697038806</t>
  </si>
  <si>
    <t>XHX-108-03</t>
  </si>
  <si>
    <t>ICBU00000894457</t>
  </si>
  <si>
    <t>1Z33W2606691679241</t>
  </si>
  <si>
    <t>XHX-108-02</t>
  </si>
  <si>
    <t>ICBU00000894465</t>
  </si>
  <si>
    <t>1Z33W2606692896620</t>
  </si>
  <si>
    <t>XHX-108-05</t>
  </si>
  <si>
    <t>ICBU00000894467</t>
  </si>
  <si>
    <t>1Z33W2606694093065</t>
  </si>
  <si>
    <t>XHX-108-04</t>
  </si>
  <si>
    <t>ICBU00000894466</t>
  </si>
  <si>
    <t>1Z33W2606693945253</t>
  </si>
  <si>
    <t>RC2601801</t>
  </si>
  <si>
    <t>ICBU00000894184</t>
  </si>
  <si>
    <t>15505420306335</t>
  </si>
  <si>
    <t>TX260108-SGR01</t>
  </si>
  <si>
    <t>ICBU00000894453</t>
  </si>
  <si>
    <t>33EVH0337399</t>
  </si>
  <si>
    <t>59G3GH</t>
  </si>
  <si>
    <t>ICBU00000894421</t>
  </si>
  <si>
    <t>1ZB600R56708223494</t>
  </si>
  <si>
    <t>RSQ1802</t>
  </si>
  <si>
    <t>ICBU00000894379</t>
  </si>
  <si>
    <t>500745396885</t>
  </si>
  <si>
    <t>AP0108-CA</t>
  </si>
  <si>
    <t>ICBU00000894425</t>
  </si>
  <si>
    <t>1ZHF05572039303465</t>
  </si>
  <si>
    <t>2026MY-3</t>
  </si>
  <si>
    <t>ICBU00000894120</t>
  </si>
  <si>
    <t>1ZA06B016836321643</t>
  </si>
  <si>
    <t>GRT-2587</t>
  </si>
  <si>
    <t>ICBU00000894396</t>
  </si>
  <si>
    <t>2503809475</t>
  </si>
  <si>
    <t>JY25122702</t>
  </si>
  <si>
    <t>ICBU00000894320</t>
  </si>
  <si>
    <t>1Z01Y3X70404527541</t>
  </si>
  <si>
    <t>JB-0108-2</t>
  </si>
  <si>
    <t>ICBU00000894039</t>
  </si>
  <si>
    <t>1ZK5812C0323937262</t>
  </si>
  <si>
    <t>QX0108-1</t>
  </si>
  <si>
    <t>ICBU00000894128</t>
  </si>
  <si>
    <t>SF3265174747282</t>
  </si>
  <si>
    <t>FBA195PCTSK8</t>
  </si>
  <si>
    <t>ICBU00000894141</t>
  </si>
  <si>
    <t>YG222016</t>
  </si>
  <si>
    <t>ICBU00000891939</t>
  </si>
  <si>
    <t>1ZK5812C0317573103</t>
  </si>
  <si>
    <t>QW-26-01-08</t>
  </si>
  <si>
    <t>ICBU00000894167</t>
  </si>
  <si>
    <t>1ZG7982X0412014048</t>
  </si>
  <si>
    <t>FBA15G5BGJ8Z</t>
  </si>
  <si>
    <t>ICBU00000894033</t>
  </si>
  <si>
    <t>英国专线</t>
  </si>
  <si>
    <t>YDB0108-SK</t>
  </si>
  <si>
    <t>ICBU00000893941</t>
  </si>
  <si>
    <t>887759193851</t>
  </si>
  <si>
    <t>SD260108-1US</t>
  </si>
  <si>
    <t>ICBU00000893960</t>
  </si>
  <si>
    <t>397588321503</t>
  </si>
  <si>
    <t>WD0108-1</t>
  </si>
  <si>
    <t>ICBU00000893903</t>
  </si>
  <si>
    <t>ZY-00465</t>
  </si>
  <si>
    <t>ICBU00000893919</t>
  </si>
  <si>
    <t>887757538694</t>
  </si>
  <si>
    <t>CINDY2617-ZIXAING-2</t>
  </si>
  <si>
    <t>ICBU00000893778</t>
  </si>
  <si>
    <t>1Z33W2600496557346</t>
  </si>
  <si>
    <t>CINDY2615-250-1</t>
  </si>
  <si>
    <t>ICBU00000893750</t>
  </si>
  <si>
    <t>1Z33W2600493858991</t>
  </si>
  <si>
    <t>CINDY2615-250-2</t>
  </si>
  <si>
    <t>ICBU00000893751</t>
  </si>
  <si>
    <t>1Z33W2600490981193</t>
  </si>
  <si>
    <t>CINDY2615-250-3</t>
  </si>
  <si>
    <t>ICBU00000893752</t>
  </si>
  <si>
    <t>1Z33W2600499457609</t>
  </si>
  <si>
    <t>CINDY2615-250-4</t>
  </si>
  <si>
    <t>ICBU00000893753</t>
  </si>
  <si>
    <t>1Z33W2600492223392</t>
  </si>
  <si>
    <t>CINDY2615-250-5</t>
  </si>
  <si>
    <t>ICBU00000893754</t>
  </si>
  <si>
    <t>1Z33W2600494585597</t>
  </si>
  <si>
    <t>CINDY2615-250-6</t>
  </si>
  <si>
    <t>ICBU00000893755</t>
  </si>
  <si>
    <t>1Z33W2600490669996</t>
  </si>
  <si>
    <t>CINDY2615-250-7</t>
  </si>
  <si>
    <t>ICBU00000893756</t>
  </si>
  <si>
    <t>1Z33W2600493392190</t>
  </si>
  <si>
    <t>CINDY2615-250-8</t>
  </si>
  <si>
    <t>ICBU00000893757</t>
  </si>
  <si>
    <t>1Z33W2600499977851</t>
  </si>
  <si>
    <t>CINDY2615-250-9</t>
  </si>
  <si>
    <t>ICBU00000893758</t>
  </si>
  <si>
    <t>1Z33W2600490873238</t>
  </si>
  <si>
    <t>CINDY2615-250-10</t>
  </si>
  <si>
    <t>ICBU00000893759</t>
  </si>
  <si>
    <t>1Z33W2600495069278</t>
  </si>
  <si>
    <t>89G0RFN</t>
  </si>
  <si>
    <t>ICBU00000893508</t>
  </si>
  <si>
    <t>1Z4W260E0421780696</t>
  </si>
  <si>
    <t>HEA2-FBA195VLRNMB-A</t>
  </si>
  <si>
    <t>ICBU00000893764</t>
  </si>
  <si>
    <t>1Z4W260E0438146822</t>
  </si>
  <si>
    <t>SCK4-FBA195VHYMXY</t>
  </si>
  <si>
    <t>ICBU00000893738</t>
  </si>
  <si>
    <t>1Z33W2600490297718</t>
  </si>
  <si>
    <t>9T8G96</t>
  </si>
  <si>
    <t>ICBU00000893847</t>
  </si>
  <si>
    <t>1ZC80H580423761434</t>
  </si>
  <si>
    <t>BNA6-FBA195VHL2HZ</t>
  </si>
  <si>
    <t>ICBU00000893740</t>
  </si>
  <si>
    <t>1Z33W2600493967346</t>
  </si>
  <si>
    <t>HEA2-FBA195VLRNMB</t>
  </si>
  <si>
    <t>ICBU00000893749</t>
  </si>
  <si>
    <t>1Z4W260E0435108431</t>
  </si>
  <si>
    <t>FTW1-FBA195VJ18KX</t>
  </si>
  <si>
    <t>ICBU00000893741</t>
  </si>
  <si>
    <t>1Z33W2600494207503</t>
  </si>
  <si>
    <t>AVP1-FBA195VJ5WYF</t>
  </si>
  <si>
    <t>ICBU00000893684</t>
  </si>
  <si>
    <t>1Z33W2600493098035</t>
  </si>
  <si>
    <t>SWF2-FBA195VHTVZ4</t>
  </si>
  <si>
    <t>ICBU00000893685</t>
  </si>
  <si>
    <t>1Z33W2600498286564</t>
  </si>
  <si>
    <t>ABE8-FBA195VLS7WS</t>
  </si>
  <si>
    <t>ICBU00000893743</t>
  </si>
  <si>
    <t>1Z4W260E0427666835</t>
  </si>
  <si>
    <t>RDU2-FBA195VKH28L</t>
  </si>
  <si>
    <t>ICBU00000893745</t>
  </si>
  <si>
    <t>1Z4W260E0423631807</t>
  </si>
  <si>
    <t>MDW2-FBA195VLYMXV</t>
  </si>
  <si>
    <t>ICBU00000893746</t>
  </si>
  <si>
    <t>1Z4W260E0423686571</t>
  </si>
  <si>
    <t>AVP1-FBA195VLV2L6</t>
  </si>
  <si>
    <t>ICBU00000893767</t>
  </si>
  <si>
    <t>1Z4W260E0434609955</t>
  </si>
  <si>
    <t>FTW1-FBA195VLPJH0</t>
  </si>
  <si>
    <t>ICBU00000893748</t>
  </si>
  <si>
    <t>1Z4W260E0406511595</t>
  </si>
  <si>
    <t>GYR2-FBA195VLZQ7R</t>
  </si>
  <si>
    <t>ICBU00000893774</t>
  </si>
  <si>
    <t>1Z4W260E0435127018</t>
  </si>
  <si>
    <t>SWF2-FBA195VLDF61</t>
  </si>
  <si>
    <t>ICBU00000893775</t>
  </si>
  <si>
    <t>1Z33W2600498686926</t>
  </si>
  <si>
    <t>CLT2-FBA195VLVMQT</t>
  </si>
  <si>
    <t>ICBU00000893766</t>
  </si>
  <si>
    <t>1Z4W260E0404686777</t>
  </si>
  <si>
    <t>SWF2-FBA195VLDF61-A</t>
  </si>
  <si>
    <t>ICBU00000893776</t>
  </si>
  <si>
    <t>1Z33W2600491245398</t>
  </si>
  <si>
    <t>SBD1-FBA195VNF18L</t>
  </si>
  <si>
    <t>ICBU00000893772</t>
  </si>
  <si>
    <t>1Z4W260E0416393301</t>
  </si>
  <si>
    <t>ONT8-FBA195VMXWD4</t>
  </si>
  <si>
    <t>ICBU00000893742</t>
  </si>
  <si>
    <t>1Z4W260E0424379848</t>
  </si>
  <si>
    <t>ABE8-FBA195VLS7WS-A</t>
  </si>
  <si>
    <t>ICBU00000893744</t>
  </si>
  <si>
    <t>1Z4W260E0413207722</t>
  </si>
  <si>
    <t>MDW2-FBA195VLYMXV-A</t>
  </si>
  <si>
    <t>ICBU00000893747</t>
  </si>
  <si>
    <t>1Z4W260E0410396355</t>
  </si>
  <si>
    <t>AVP1-FBA195VLV2L6-A</t>
  </si>
  <si>
    <t>ICBU00000893770</t>
  </si>
  <si>
    <t>1Z4W260E0437789596</t>
  </si>
  <si>
    <t>JPS20260106001</t>
  </si>
  <si>
    <t>ICBU00000893765</t>
  </si>
  <si>
    <t>1Z4W260E0418878810</t>
  </si>
  <si>
    <t>107-001</t>
  </si>
  <si>
    <t>ICBU00000893425</t>
  </si>
  <si>
    <t>1Z33W2606698657538</t>
  </si>
  <si>
    <t>107-002</t>
  </si>
  <si>
    <t>ICBU00000893428</t>
  </si>
  <si>
    <t>1Z33W2606698636720</t>
  </si>
  <si>
    <t>106-001</t>
  </si>
  <si>
    <t>ICBU00000893423</t>
  </si>
  <si>
    <t>1Z33W2606697668715</t>
  </si>
  <si>
    <t>XM-26-01-07</t>
  </si>
  <si>
    <t>ICBU00000893322</t>
  </si>
  <si>
    <t>1Z0E793D0411881371</t>
  </si>
  <si>
    <t>869R36</t>
  </si>
  <si>
    <t>ICBU00000893812</t>
  </si>
  <si>
    <t>15505390944780</t>
  </si>
  <si>
    <t>ZJTX2025726</t>
  </si>
  <si>
    <t>ICBU00000893040</t>
  </si>
  <si>
    <t>1Z0E793D0411475239</t>
  </si>
  <si>
    <t>ZFZXX0107001</t>
  </si>
  <si>
    <t>ICBU00000893160</t>
  </si>
  <si>
    <t>397549078025</t>
  </si>
  <si>
    <t>LYG0107-US002</t>
  </si>
  <si>
    <t>ICBU00000893599</t>
  </si>
  <si>
    <t>1ZC80H580402965352</t>
  </si>
  <si>
    <t>RSC0107</t>
  </si>
  <si>
    <t>ICBU00000893562</t>
  </si>
  <si>
    <t>397549046270</t>
  </si>
  <si>
    <t>RSC010702</t>
  </si>
  <si>
    <t>ICBU00000893587</t>
  </si>
  <si>
    <t>1ZK5812C0304111797</t>
  </si>
  <si>
    <t>RSC010701</t>
  </si>
  <si>
    <t>ICBU00000893568</t>
  </si>
  <si>
    <t>397548781311</t>
  </si>
  <si>
    <t>YNLSA0107-1</t>
  </si>
  <si>
    <t>ICBU00000893731</t>
  </si>
  <si>
    <t>1ZG7982X0425840765</t>
  </si>
  <si>
    <t>RYGT71R</t>
  </si>
  <si>
    <t>ICBU00000893453</t>
  </si>
  <si>
    <t>887723379201</t>
  </si>
  <si>
    <t>57HYGGQ</t>
  </si>
  <si>
    <t>ICBU00000893110</t>
  </si>
  <si>
    <t>1Z0E554G6718398294</t>
  </si>
  <si>
    <t>251227SL</t>
  </si>
  <si>
    <t>ICBU00000893147</t>
  </si>
  <si>
    <t>1Z0E793D0415832863</t>
  </si>
  <si>
    <t>6FGHG8</t>
  </si>
  <si>
    <t>ICBU00000893112</t>
  </si>
  <si>
    <t>500745382340</t>
  </si>
  <si>
    <t>LY107IE-2</t>
  </si>
  <si>
    <t>ICBU00000893563</t>
  </si>
  <si>
    <t>1Z6981A16825219701</t>
  </si>
  <si>
    <t>WJL107JP-3</t>
  </si>
  <si>
    <t>ICBU00000893464</t>
  </si>
  <si>
    <t>1Z33W2606798675089</t>
  </si>
  <si>
    <t>ZYT107CA-1</t>
  </si>
  <si>
    <t>ICBU00000893156</t>
  </si>
  <si>
    <t>1ZC80H586728976559</t>
  </si>
  <si>
    <t>SY260107-US</t>
  </si>
  <si>
    <t>ICBU00000893817</t>
  </si>
  <si>
    <t>887724843120</t>
  </si>
  <si>
    <t>YM-0566</t>
  </si>
  <si>
    <t>ICBU00000893539</t>
  </si>
  <si>
    <t>1Z4W260E0421773800</t>
  </si>
  <si>
    <t>ZZ-493085</t>
  </si>
  <si>
    <t>ICBU00000893471</t>
  </si>
  <si>
    <t>887722464915</t>
  </si>
  <si>
    <t>ZJTX2025725</t>
  </si>
  <si>
    <t>ICBU00000892826</t>
  </si>
  <si>
    <t>397549086674</t>
  </si>
  <si>
    <t>JB2617-1</t>
  </si>
  <si>
    <t>ICBU00000893721</t>
  </si>
  <si>
    <t>887729891936</t>
  </si>
  <si>
    <t>MINA251209142</t>
  </si>
  <si>
    <t>ICBU00000893594</t>
  </si>
  <si>
    <t>887723366657</t>
  </si>
  <si>
    <t>7596D7</t>
  </si>
  <si>
    <t>ICBU00000893811</t>
  </si>
  <si>
    <t>7023839325</t>
  </si>
  <si>
    <t>YGH0104-102-2</t>
  </si>
  <si>
    <t>ICBU00000893711</t>
  </si>
  <si>
    <t>1Z6982X16836056960</t>
  </si>
  <si>
    <t>YGH0104-102-1</t>
  </si>
  <si>
    <t>ICBU00000893710</t>
  </si>
  <si>
    <t>1Z6982X16806957776</t>
  </si>
  <si>
    <t>SARA251209706</t>
  </si>
  <si>
    <t>ICBU00000893448</t>
  </si>
  <si>
    <t>1ZG7982X0429031686</t>
  </si>
  <si>
    <t>SARA251008021</t>
  </si>
  <si>
    <t>ICBU00000893458</t>
  </si>
  <si>
    <t>397549736624</t>
  </si>
  <si>
    <t>52026010712</t>
  </si>
  <si>
    <t>ICBU00000893716</t>
  </si>
  <si>
    <t>1Z0E793D0425050617</t>
  </si>
  <si>
    <t>HCLSA0107-3</t>
  </si>
  <si>
    <t>ICBU00000893578</t>
  </si>
  <si>
    <t>6069148260</t>
  </si>
  <si>
    <t>NAK260106US-01</t>
  </si>
  <si>
    <t>ICBU00000893337</t>
  </si>
  <si>
    <t>397549012801</t>
  </si>
  <si>
    <t>NKB260104US-01</t>
  </si>
  <si>
    <t>ICBU00000893349</t>
  </si>
  <si>
    <t>397548935844</t>
  </si>
  <si>
    <t>NAS260104FR-01</t>
  </si>
  <si>
    <t>ICBU00000893368</t>
  </si>
  <si>
    <t>887720959023</t>
  </si>
  <si>
    <t>ETF260106UK-01</t>
  </si>
  <si>
    <t>ICBU00000893365</t>
  </si>
  <si>
    <t>887720977478</t>
  </si>
  <si>
    <t>GLZM-0598</t>
  </si>
  <si>
    <t>ICBU00000893737</t>
  </si>
  <si>
    <t>AMQ6856751</t>
  </si>
  <si>
    <t>XRSP0107-US1</t>
  </si>
  <si>
    <t>ICBU00000893346</t>
  </si>
  <si>
    <t>397548952310</t>
  </si>
  <si>
    <t>122026107YT</t>
  </si>
  <si>
    <t>ICBU00000893522</t>
  </si>
  <si>
    <t>397551447152</t>
  </si>
  <si>
    <t>WNN-748WG</t>
  </si>
  <si>
    <t>ICBU00000893520</t>
  </si>
  <si>
    <t>1Z0E793D0421776538</t>
  </si>
  <si>
    <t>NKB260105US-01</t>
  </si>
  <si>
    <t>ICBU00000893353</t>
  </si>
  <si>
    <t>397548927478</t>
  </si>
  <si>
    <t>NAM260107US-03</t>
  </si>
  <si>
    <t>ICBU00000893333</t>
  </si>
  <si>
    <t>397549036040</t>
  </si>
  <si>
    <t>NKB260106US-01</t>
  </si>
  <si>
    <t>ICBU00000893361</t>
  </si>
  <si>
    <t>GLZM-8596</t>
  </si>
  <si>
    <t>ICBU00000893203</t>
  </si>
  <si>
    <t>397550025735</t>
  </si>
  <si>
    <t>CY2601071</t>
  </si>
  <si>
    <t>ICBU00000892958</t>
  </si>
  <si>
    <t>887729946123</t>
  </si>
  <si>
    <t>69P86</t>
  </si>
  <si>
    <t>ICBU00000893815</t>
  </si>
  <si>
    <t>5880082666</t>
  </si>
  <si>
    <t>YC3982159</t>
  </si>
  <si>
    <t>ICBU00000893546</t>
  </si>
  <si>
    <t>1Z33W2600496411387</t>
  </si>
  <si>
    <t>YPL651-26010701</t>
  </si>
  <si>
    <t>ICBU00000893736</t>
  </si>
  <si>
    <t>1Z74WF390417221579</t>
  </si>
  <si>
    <t>YPL651-260107</t>
  </si>
  <si>
    <t>ICBU00000893732</t>
  </si>
  <si>
    <t>1Z74WF390436812690</t>
  </si>
  <si>
    <t>10003778541</t>
  </si>
  <si>
    <t>ICBU00000893781</t>
  </si>
  <si>
    <t>1Z0E793D0419923712</t>
  </si>
  <si>
    <t>22026010503-3</t>
  </si>
  <si>
    <t>ICBU00000893281</t>
  </si>
  <si>
    <t>1ZEC61586732407830</t>
  </si>
  <si>
    <t>12025121988</t>
  </si>
  <si>
    <t>ICBU00000893707</t>
  </si>
  <si>
    <t>31684907671</t>
  </si>
  <si>
    <t>WC77</t>
  </si>
  <si>
    <t>ICBU00000893790</t>
  </si>
  <si>
    <t>887724156598</t>
  </si>
  <si>
    <t>WC22233</t>
  </si>
  <si>
    <t>ICBU00000893788</t>
  </si>
  <si>
    <t>1Z33W2600497182070</t>
  </si>
  <si>
    <t>ALIGG52</t>
  </si>
  <si>
    <t>ICBU00000893296</t>
  </si>
  <si>
    <t>IW670339914GB</t>
  </si>
  <si>
    <t>RDU4-FBA195TV440W</t>
  </si>
  <si>
    <t>ICBU00000892822</t>
  </si>
  <si>
    <t>1Z33W2600495350463</t>
  </si>
  <si>
    <t>SCK4-FBA195TT9PKY</t>
  </si>
  <si>
    <t>ICBU00000892830</t>
  </si>
  <si>
    <t>1Z33W2600493380201</t>
  </si>
  <si>
    <t>CLT2-FBA195TTSWF2</t>
  </si>
  <si>
    <t>ICBU00000892836</t>
  </si>
  <si>
    <t>1Z33W2600496155333</t>
  </si>
  <si>
    <t>FTW1-FBA195TV6RL8</t>
  </si>
  <si>
    <t>ICBU00000892834</t>
  </si>
  <si>
    <t>1Z33W2600492738578</t>
  </si>
  <si>
    <t>FWA4-FBA195TV17QH</t>
  </si>
  <si>
    <t>ICBU00000892823</t>
  </si>
  <si>
    <t>1Z33W2600492418922</t>
  </si>
  <si>
    <t>ZY0107-3</t>
  </si>
  <si>
    <t>ICBU00000893237</t>
  </si>
  <si>
    <t>397551146022</t>
  </si>
  <si>
    <t>ZY0107-1</t>
  </si>
  <si>
    <t>ICBU00000893219</t>
  </si>
  <si>
    <t>1Z0E793D6708624091</t>
  </si>
  <si>
    <t>FH20260107-1</t>
  </si>
  <si>
    <t>ICBU00000893514</t>
  </si>
  <si>
    <t>10271773606</t>
  </si>
  <si>
    <t>ZY0107-5</t>
  </si>
  <si>
    <t>ICBU00000893498</t>
  </si>
  <si>
    <t>1ZG3325W0433205753</t>
  </si>
  <si>
    <t>ZY0107-2A</t>
  </si>
  <si>
    <t>ICBU00000893235</t>
  </si>
  <si>
    <t>397550032586</t>
  </si>
  <si>
    <t>HCLSA0107-1</t>
  </si>
  <si>
    <t>ICBU00000893541</t>
  </si>
  <si>
    <t>1Z33W2600499895627</t>
  </si>
  <si>
    <t>HCLSA0107-4</t>
  </si>
  <si>
    <t>ICBU00000893590</t>
  </si>
  <si>
    <t>1ZG7982X0401275993</t>
  </si>
  <si>
    <t>ZY-317DD</t>
  </si>
  <si>
    <t>ICBU00000893357</t>
  </si>
  <si>
    <t>1Z33W2600495023076</t>
  </si>
  <si>
    <t>ZY-317EE</t>
  </si>
  <si>
    <t>ICBU00000893358</t>
  </si>
  <si>
    <t>1Z33W2600492843285</t>
  </si>
  <si>
    <t>ZY-317CC</t>
  </si>
  <si>
    <t>ICBU00000893355</t>
  </si>
  <si>
    <t>1Z33W2600492963477</t>
  </si>
  <si>
    <t>ZY-317FF</t>
  </si>
  <si>
    <t>ICBU00000893359</t>
  </si>
  <si>
    <t>1Z33W2600491228773</t>
  </si>
  <si>
    <t>ZY-317GG</t>
  </si>
  <si>
    <t>ICBU00000893360</t>
  </si>
  <si>
    <t>1Z33W2600499116790</t>
  </si>
  <si>
    <t>ZY-317BB</t>
  </si>
  <si>
    <t>ICBU00000893352</t>
  </si>
  <si>
    <t>1Z33W2600495071210</t>
  </si>
  <si>
    <t>ZY-317AA</t>
  </si>
  <si>
    <t>ICBU00000893351</t>
  </si>
  <si>
    <t>1Z33W2600494233154</t>
  </si>
  <si>
    <t>ZY-317HH</t>
  </si>
  <si>
    <t>ICBU00000893362</t>
  </si>
  <si>
    <t>1Z33W2600497996996</t>
  </si>
  <si>
    <t>20KKP447</t>
  </si>
  <si>
    <t>ICBU00000878366</t>
  </si>
  <si>
    <t>1ZW3716C6839440977</t>
  </si>
  <si>
    <t>ZY0107-4</t>
  </si>
  <si>
    <t>ICBU00000893485</t>
  </si>
  <si>
    <t>1Z33W2606797932507</t>
  </si>
  <si>
    <t>YGH0107-DAN-5</t>
  </si>
  <si>
    <t>ICBU00000893437</t>
  </si>
  <si>
    <t>15505420611137</t>
  </si>
  <si>
    <t>YGH0107-DAN</t>
  </si>
  <si>
    <t>ICBU00000893429</t>
  </si>
  <si>
    <t>15505420644937</t>
  </si>
  <si>
    <t>WW-478SS</t>
  </si>
  <si>
    <t>ICBU00000893654</t>
  </si>
  <si>
    <t>520281889680</t>
  </si>
  <si>
    <t>260107DL-2PT</t>
  </si>
  <si>
    <t>ICBU00000893493</t>
  </si>
  <si>
    <t>TPL000131317</t>
  </si>
  <si>
    <t>JSKJ-260107-122</t>
  </si>
  <si>
    <t>ICBU00000893134</t>
  </si>
  <si>
    <t>BKP24000758476</t>
  </si>
  <si>
    <t>FBA195RGCPC6</t>
  </si>
  <si>
    <t>ICBU00000893315</t>
  </si>
  <si>
    <t>LUCAS010706</t>
  </si>
  <si>
    <t>ICBU00000893470</t>
  </si>
  <si>
    <t>TPL000131345</t>
  </si>
  <si>
    <t>HNMY20260106001</t>
  </si>
  <si>
    <t>ICBU00000891901</t>
  </si>
  <si>
    <t>1ZG3325W0416071288</t>
  </si>
  <si>
    <t>KAYLA0107KP</t>
  </si>
  <si>
    <t>ICBU00000893444</t>
  </si>
  <si>
    <t>8865980038061</t>
  </si>
  <si>
    <t>KAYLA010702HP</t>
  </si>
  <si>
    <t>ICBU00000893447</t>
  </si>
  <si>
    <t>8865980038060</t>
  </si>
  <si>
    <t>DP2512220406280650002</t>
  </si>
  <si>
    <t>ICBU00000893211</t>
  </si>
  <si>
    <t>TPL000131307</t>
  </si>
  <si>
    <t>WC522</t>
  </si>
  <si>
    <t>ICBU00000893430</t>
  </si>
  <si>
    <t>CJ149908417DE</t>
  </si>
  <si>
    <t>DP2601030306100666601</t>
  </si>
  <si>
    <t>ICBU00000893214</t>
  </si>
  <si>
    <t>1ZB87Y470426731115</t>
  </si>
  <si>
    <t>ZY-00464</t>
  </si>
  <si>
    <t>ICBU00000893261</t>
  </si>
  <si>
    <t>397549045549</t>
  </si>
  <si>
    <t>JY251220701</t>
  </si>
  <si>
    <t>ICBU00000893260</t>
  </si>
  <si>
    <t>1ZK004780416811167</t>
  </si>
  <si>
    <t>MXMY-260107-3</t>
  </si>
  <si>
    <t>ICBU00000893081</t>
  </si>
  <si>
    <t>1ZHF38642039498949</t>
  </si>
  <si>
    <t>RD260107-BH-1</t>
  </si>
  <si>
    <t>ICBU00000893262</t>
  </si>
  <si>
    <t>887855521380</t>
  </si>
  <si>
    <t>ZFZXX0106002</t>
  </si>
  <si>
    <t>ICBU00000893189</t>
  </si>
  <si>
    <t>397549056638</t>
  </si>
  <si>
    <t>ZFZXX0106001</t>
  </si>
  <si>
    <t>ICBU00000893187</t>
  </si>
  <si>
    <t>397549068506</t>
  </si>
  <si>
    <t>ZFZXX0106003</t>
  </si>
  <si>
    <t>ICBU00000893198</t>
  </si>
  <si>
    <t>397549025639</t>
  </si>
  <si>
    <t>3GQRGTN</t>
  </si>
  <si>
    <t>ICBU00000892365</t>
  </si>
  <si>
    <t>1Z0E793D6730010372</t>
  </si>
  <si>
    <t>69KGTYE</t>
  </si>
  <si>
    <t>ICBU00000892366</t>
  </si>
  <si>
    <t>1Z0E793D6728879609</t>
  </si>
  <si>
    <t>SX0107-1-NL</t>
  </si>
  <si>
    <t>ICBU00000893114</t>
  </si>
  <si>
    <t>887720997388</t>
  </si>
  <si>
    <t>AUGVIROUO9402</t>
  </si>
  <si>
    <t>ICBU00000891985</t>
  </si>
  <si>
    <t>1ZG3325W6705828293</t>
  </si>
  <si>
    <t>TX260107-RDE01</t>
  </si>
  <si>
    <t>ICBU00000893032</t>
  </si>
  <si>
    <t>31684909966</t>
  </si>
  <si>
    <t>84RJTGT</t>
  </si>
  <si>
    <t>ICBU00000892601</t>
  </si>
  <si>
    <t>1ZC80H586734026242</t>
  </si>
  <si>
    <t>YWCX03212</t>
  </si>
  <si>
    <t>ICBU00000892657</t>
  </si>
  <si>
    <t>1Z0E465J0414272313</t>
  </si>
  <si>
    <t>CX-2610708</t>
  </si>
  <si>
    <t>ICBU00000893206</t>
  </si>
  <si>
    <t>397549255177</t>
  </si>
  <si>
    <t>CX-2610706</t>
  </si>
  <si>
    <t>ICBU00000893196</t>
  </si>
  <si>
    <t>887723860880</t>
  </si>
  <si>
    <t>CC260107-1AE</t>
  </si>
  <si>
    <t>ICBU00000892847</t>
  </si>
  <si>
    <t>CC2601071AE</t>
  </si>
  <si>
    <t>LGS-10709</t>
  </si>
  <si>
    <t>ICBU00000893229</t>
  </si>
  <si>
    <t>1Z4W260E0410728059</t>
  </si>
  <si>
    <t>XYKD0107-3</t>
  </si>
  <si>
    <t>ICBU00000893158</t>
  </si>
  <si>
    <t>1Z33W2600492290453</t>
  </si>
  <si>
    <t>XYKD0107-2</t>
  </si>
  <si>
    <t>ICBU00000893155</t>
  </si>
  <si>
    <t>1Z33W2600499214871</t>
  </si>
  <si>
    <t>XYKD0107-1</t>
  </si>
  <si>
    <t>ICBU00000893154</t>
  </si>
  <si>
    <t>1Z33W2600497403232</t>
  </si>
  <si>
    <t>RSQLSA0107-1</t>
  </si>
  <si>
    <t>ICBU00000893179</t>
  </si>
  <si>
    <t>1Z33W2606797341628</t>
  </si>
  <si>
    <t>JBR260107</t>
  </si>
  <si>
    <t>ICBU00000893208</t>
  </si>
  <si>
    <t>8986793443</t>
  </si>
  <si>
    <t>P2O486-MV</t>
  </si>
  <si>
    <t>ICBU00000888810</t>
  </si>
  <si>
    <t>1ZA6D5586705245989</t>
  </si>
  <si>
    <t>TX20260107QQ</t>
  </si>
  <si>
    <t>ICBU00000893098</t>
  </si>
  <si>
    <t>1ZHR15110424385463</t>
  </si>
  <si>
    <t>AL-20</t>
  </si>
  <si>
    <t>ICBU00000891740</t>
  </si>
  <si>
    <t>1Z4W260E0437822129</t>
  </si>
  <si>
    <t>WC11</t>
  </si>
  <si>
    <t>ICBU00000893140</t>
  </si>
  <si>
    <t>887729499899</t>
  </si>
  <si>
    <t>FSDZ260101</t>
  </si>
  <si>
    <t>ICBU00000892141</t>
  </si>
  <si>
    <t>1ZC51W136806603776</t>
  </si>
  <si>
    <t>I2FCGG42</t>
  </si>
  <si>
    <t>ICBU00000891994</t>
  </si>
  <si>
    <t>1Z97X0196809861904</t>
  </si>
  <si>
    <t>4666TE172</t>
  </si>
  <si>
    <t>ICBU00000891795</t>
  </si>
  <si>
    <t>4123545576</t>
  </si>
  <si>
    <t>HD12315344</t>
  </si>
  <si>
    <t>ICBU00000892974</t>
  </si>
  <si>
    <t>1Z33W2600495864079</t>
  </si>
  <si>
    <t>97KWDE80K</t>
  </si>
  <si>
    <t>ICBU00000892963</t>
  </si>
  <si>
    <t>BZP24000758443</t>
  </si>
  <si>
    <t>FK525130</t>
  </si>
  <si>
    <t>ICBU00000892946</t>
  </si>
  <si>
    <t>1ZC51W136803966381</t>
  </si>
  <si>
    <t>2512JTYP062</t>
  </si>
  <si>
    <t>ICBU00000892971</t>
  </si>
  <si>
    <t>1ZG3325W0425835534</t>
  </si>
  <si>
    <t>ZY-00463</t>
  </si>
  <si>
    <t>ICBU00000892977</t>
  </si>
  <si>
    <t>887721602879</t>
  </si>
  <si>
    <t>ZY-00462</t>
  </si>
  <si>
    <t>ICBU00000892739</t>
  </si>
  <si>
    <t>1Z0E554G0426399234</t>
  </si>
  <si>
    <t>DQFZ-0107-DE</t>
  </si>
  <si>
    <t>ICBU00000892992</t>
  </si>
  <si>
    <t>1Z6982X16830161071</t>
  </si>
  <si>
    <t>DXB5-0105-AE</t>
  </si>
  <si>
    <t>ICBU00000891004</t>
  </si>
  <si>
    <t>WJ0828685</t>
  </si>
  <si>
    <t>2509HY014</t>
  </si>
  <si>
    <t>ICBU00000892952</t>
  </si>
  <si>
    <t>397549038558</t>
  </si>
  <si>
    <t>107-XHX-1</t>
  </si>
  <si>
    <t>ICBU00000892868</t>
  </si>
  <si>
    <t>1Z33W2606697873056</t>
  </si>
  <si>
    <t>107-XHX-3</t>
  </si>
  <si>
    <t>ICBU00000892881</t>
  </si>
  <si>
    <t>1Z33W2606692235441</t>
  </si>
  <si>
    <t>107-XHX-5</t>
  </si>
  <si>
    <t>ICBU00000892883</t>
  </si>
  <si>
    <t>1Z33W2606690150287</t>
  </si>
  <si>
    <t>107-XHX-6</t>
  </si>
  <si>
    <t>ICBU00000892875</t>
  </si>
  <si>
    <t>1Z33W2606695396263</t>
  </si>
  <si>
    <t>107-XHX-2</t>
  </si>
  <si>
    <t>ICBU00000892871</t>
  </si>
  <si>
    <t>1Z33W2606694617454</t>
  </si>
  <si>
    <t>107-XHX-7</t>
  </si>
  <si>
    <t>ICBU00000892884</t>
  </si>
  <si>
    <t>1Z33W2606692203494</t>
  </si>
  <si>
    <t>107-XHX-4</t>
  </si>
  <si>
    <t>ICBU00000892882</t>
  </si>
  <si>
    <t>1Z33W2606690761260</t>
  </si>
  <si>
    <t>89435CPHH252</t>
  </si>
  <si>
    <t>ICBU00000892387</t>
  </si>
  <si>
    <t>1Z97X0196837581851</t>
  </si>
  <si>
    <t>FBA195TXYRFX</t>
  </si>
  <si>
    <t>ICBU00000892853</t>
  </si>
  <si>
    <t>1Z762E4V0426726973</t>
  </si>
  <si>
    <t>FBA195TZBZK4</t>
  </si>
  <si>
    <t>ICBU00000892862</t>
  </si>
  <si>
    <t>1Z762E4V0405483828</t>
  </si>
  <si>
    <t>FBA195TX4H9H</t>
  </si>
  <si>
    <t>ICBU00000892869</t>
  </si>
  <si>
    <t>1Z762E4V0439356269</t>
  </si>
  <si>
    <t>FBA195V0VK4R</t>
  </si>
  <si>
    <t>ICBU00000892877</t>
  </si>
  <si>
    <t>1Z762E4V0431784927</t>
  </si>
  <si>
    <t>XQ260104-10GB</t>
  </si>
  <si>
    <t>ICBU00000888838</t>
  </si>
  <si>
    <t>15505390604842</t>
  </si>
  <si>
    <t>LUCAS0107</t>
  </si>
  <si>
    <t>ICBU00000892701</t>
  </si>
  <si>
    <t>TPL600030232</t>
  </si>
  <si>
    <t>7DE85KET1X</t>
  </si>
  <si>
    <t>ICBU00000892584</t>
  </si>
  <si>
    <t>1Z0E465J0415881323</t>
  </si>
  <si>
    <t>HY-SGH-1-7-4</t>
  </si>
  <si>
    <t>ICBU00000892615</t>
  </si>
  <si>
    <t>772203040</t>
  </si>
  <si>
    <t>YYY2266335</t>
  </si>
  <si>
    <t>ICBU00000892602</t>
  </si>
  <si>
    <t>15502802991270</t>
  </si>
  <si>
    <t>FBA195TPGDK7</t>
  </si>
  <si>
    <t>ICBU00000892639</t>
  </si>
  <si>
    <t>1Z762E4V0416394449</t>
  </si>
  <si>
    <t>ERICK2617-1</t>
  </si>
  <si>
    <t>ICBU00000892681</t>
  </si>
  <si>
    <t>1Z0E465J0430660453</t>
  </si>
  <si>
    <t>ZY-00458</t>
  </si>
  <si>
    <t>ICBU00000892636</t>
  </si>
  <si>
    <t>772202572</t>
  </si>
  <si>
    <t>602565633LL</t>
  </si>
  <si>
    <t>ICBU00000892559</t>
  </si>
  <si>
    <t>AE582728543</t>
  </si>
  <si>
    <t>FBA195T16QND</t>
  </si>
  <si>
    <t>ICBU00000892566</t>
  </si>
  <si>
    <t>1Z762E4V0428397996</t>
  </si>
  <si>
    <t>FBA195T2FWJF</t>
  </si>
  <si>
    <t>ICBU00000892568</t>
  </si>
  <si>
    <t>1Z762E4V0430411232</t>
  </si>
  <si>
    <t>FBA195SZNHNW</t>
  </si>
  <si>
    <t>ICBU00000892573</t>
  </si>
  <si>
    <t>1Z762E4V0400873675</t>
  </si>
  <si>
    <t>XM-1-04</t>
  </si>
  <si>
    <t>ICBU00000888892</t>
  </si>
  <si>
    <t>1ZG7982X0431811016</t>
  </si>
  <si>
    <t>ZXXXK10003-1</t>
  </si>
  <si>
    <t>ICBU00000892521</t>
  </si>
  <si>
    <t>1Z0E554G6706319605</t>
  </si>
  <si>
    <t>30GHALB</t>
  </si>
  <si>
    <t>ICBU00000892185</t>
  </si>
  <si>
    <t>887689179696</t>
  </si>
  <si>
    <t>WXHT20251016</t>
  </si>
  <si>
    <t>ICBU00000892400</t>
  </si>
  <si>
    <t>BKP24000758435</t>
  </si>
  <si>
    <t>105-001</t>
  </si>
  <si>
    <t>ICBU00000892072</t>
  </si>
  <si>
    <t>1Z33W2606690453254</t>
  </si>
  <si>
    <t>ZQR260106-11735</t>
  </si>
  <si>
    <t>ICBU00000891872</t>
  </si>
  <si>
    <t>1Z4W260E0426176116</t>
  </si>
  <si>
    <t>287390035001020022</t>
  </si>
  <si>
    <t>ICBU00000892253</t>
  </si>
  <si>
    <t>1Z4W260E0400237385</t>
  </si>
  <si>
    <t>TMB8-FBA195SR4XZ7</t>
  </si>
  <si>
    <t>ICBU00000892205</t>
  </si>
  <si>
    <t>1Z4W260E0430914051</t>
  </si>
  <si>
    <t>RMN3-FBA195SHK36P</t>
  </si>
  <si>
    <t>ICBU00000892204</t>
  </si>
  <si>
    <t>1Z33W2600495545468</t>
  </si>
  <si>
    <t>TMB8-FBA195SR4XZ7-A</t>
  </si>
  <si>
    <t>ICBU00000892206</t>
  </si>
  <si>
    <t>1Z4W260E0417053284</t>
  </si>
  <si>
    <t>GYR3-FBA195SFS3KT</t>
  </si>
  <si>
    <t>ICBU00000892187</t>
  </si>
  <si>
    <t>1Z4W260E0400342118</t>
  </si>
  <si>
    <t>FWA4-FBA195SDX8LV-A</t>
  </si>
  <si>
    <t>ICBU00000892202</t>
  </si>
  <si>
    <t>1Z4W260E0418678910</t>
  </si>
  <si>
    <t>FWA4-FBA195SDX8LV</t>
  </si>
  <si>
    <t>ICBU00000892196</t>
  </si>
  <si>
    <t>1Z4W260E0430890854</t>
  </si>
  <si>
    <t>LGB8-FBA195SDW003</t>
  </si>
  <si>
    <t>ICBU00000892182</t>
  </si>
  <si>
    <t>1Z4W260E0438129145</t>
  </si>
  <si>
    <t>IND9-FBA195SG4XGD</t>
  </si>
  <si>
    <t>ICBU00000892476</t>
  </si>
  <si>
    <t>1Z4W260E0405699592</t>
  </si>
  <si>
    <t>MDW2-FBA195SV2FP0</t>
  </si>
  <si>
    <t>ICBU00000892384</t>
  </si>
  <si>
    <t>1Z4W260E0424603836</t>
  </si>
  <si>
    <t>FTW1-FBA195SX0TBY</t>
  </si>
  <si>
    <t>ICBU00000892388</t>
  </si>
  <si>
    <t>1Z4W260E0420777942</t>
  </si>
  <si>
    <t>RMN3-FBA195SVP8TD</t>
  </si>
  <si>
    <t>ICBU00000892385</t>
  </si>
  <si>
    <t>1Z33W2600495694351</t>
  </si>
  <si>
    <t>SWF2-FBA195SS1FTY</t>
  </si>
  <si>
    <t>ICBU00000892377</t>
  </si>
  <si>
    <t>1Z33W2600493442715</t>
  </si>
  <si>
    <t>IAH3-FBA195SVYZ5Q</t>
  </si>
  <si>
    <t>ICBU00000892370</t>
  </si>
  <si>
    <t>1Z4W260E0407696233</t>
  </si>
  <si>
    <t>RDU4-FBA195SSX3KB</t>
  </si>
  <si>
    <t>ICBU00000892368</t>
  </si>
  <si>
    <t>1Z4W260E0422479047</t>
  </si>
  <si>
    <t>IND9-FBA195SRV83Q</t>
  </si>
  <si>
    <t>ICBU00000892372</t>
  </si>
  <si>
    <t>1Z4W260E0421024235</t>
  </si>
  <si>
    <t>SMF3-FBA195SSGDTW</t>
  </si>
  <si>
    <t>ICBU00000892374</t>
  </si>
  <si>
    <t>1Z4W260E0438515496</t>
  </si>
  <si>
    <t>RDU2-FBA195ST360X</t>
  </si>
  <si>
    <t>ICBU00000892391</t>
  </si>
  <si>
    <t>1Z4W260E0400485581</t>
  </si>
  <si>
    <t>ONT8-FBA195SVN0YW</t>
  </si>
  <si>
    <t>ICBU00000892479</t>
  </si>
  <si>
    <t>1Z4W260E0412195229</t>
  </si>
  <si>
    <t>STELLA260100013</t>
  </si>
  <si>
    <t>ICBU00000889876</t>
  </si>
  <si>
    <t>1Z4W260E0407611654</t>
  </si>
  <si>
    <t>MINA260100017</t>
  </si>
  <si>
    <t>ICBU00000892394</t>
  </si>
  <si>
    <t>887688282769</t>
  </si>
  <si>
    <t>MINA251209699</t>
  </si>
  <si>
    <t>ICBU00000892201</t>
  </si>
  <si>
    <t>887687477173</t>
  </si>
  <si>
    <t>1MINA251209684</t>
  </si>
  <si>
    <t>ICBU00000891213</t>
  </si>
  <si>
    <t>1Z4W260E0410914777</t>
  </si>
  <si>
    <t>XP25045</t>
  </si>
  <si>
    <t>ICBU00000891799</t>
  </si>
  <si>
    <t>1ZHF34022021054011</t>
  </si>
  <si>
    <t>FG251231016</t>
  </si>
  <si>
    <t>ICBU00000892023</t>
  </si>
  <si>
    <t>397506950414</t>
  </si>
  <si>
    <t>QZ260106-21215</t>
  </si>
  <si>
    <t>ICBU00000892496</t>
  </si>
  <si>
    <t>397506929544</t>
  </si>
  <si>
    <t>ZJJ0106-04</t>
  </si>
  <si>
    <t>ICBU00000892495</t>
  </si>
  <si>
    <t>1ZG3325W0438545298</t>
  </si>
  <si>
    <t>ZJJ0106-4</t>
  </si>
  <si>
    <t>ICBU00000892494</t>
  </si>
  <si>
    <t>1ZG3325W0428138989</t>
  </si>
  <si>
    <t>ZJJ0106-5</t>
  </si>
  <si>
    <t>ICBU00000892491</t>
  </si>
  <si>
    <t>1ZG3325W0438612938</t>
  </si>
  <si>
    <t>LYG0106-US02</t>
  </si>
  <si>
    <t>ICBU00000892225</t>
  </si>
  <si>
    <t>1Z0E793D0401979722</t>
  </si>
  <si>
    <t>XY-20260106-ASHLEY</t>
  </si>
  <si>
    <t>ICBU00000892263</t>
  </si>
  <si>
    <t>1Z4W260E0439424476</t>
  </si>
  <si>
    <t>CY2601061</t>
  </si>
  <si>
    <t>ICBU00000892050</t>
  </si>
  <si>
    <t>397507344831</t>
  </si>
  <si>
    <t>JY-DAVID-250106</t>
  </si>
  <si>
    <t>ICBU00000892074</t>
  </si>
  <si>
    <t>15502583397801</t>
  </si>
  <si>
    <t>BR2526A</t>
  </si>
  <si>
    <t>ICBU00000892484</t>
  </si>
  <si>
    <t>1Z0E554G0417145613</t>
  </si>
  <si>
    <t>WXY260106-94089</t>
  </si>
  <si>
    <t>ICBU00000892489</t>
  </si>
  <si>
    <t>AWJY2616-SHI-25</t>
  </si>
  <si>
    <t>ICBU00000892477</t>
  </si>
  <si>
    <t>1Z4W260E0437447268</t>
  </si>
  <si>
    <t>JT26002</t>
  </si>
  <si>
    <t>ICBU00000892107</t>
  </si>
  <si>
    <t>1ZA06B016811268650</t>
  </si>
  <si>
    <t>JT250106</t>
  </si>
  <si>
    <t>ICBU00000892005</t>
  </si>
  <si>
    <t>8865982009585</t>
  </si>
  <si>
    <t>GB0106-Y5-SCK4</t>
  </si>
  <si>
    <t>ICBU00000891926</t>
  </si>
  <si>
    <t>397506724250</t>
  </si>
  <si>
    <t>GB0106-Y5-RDU2</t>
  </si>
  <si>
    <t>ICBU00000891929</t>
  </si>
  <si>
    <t>397506715266</t>
  </si>
  <si>
    <t>GB0106-US01</t>
  </si>
  <si>
    <t>ICBU00000891938</t>
  </si>
  <si>
    <t>397506681919</t>
  </si>
  <si>
    <t>GB0106-Y5-RDU4</t>
  </si>
  <si>
    <t>ICBU00000891933</t>
  </si>
  <si>
    <t>397506695444</t>
  </si>
  <si>
    <t>GB0106-Y5-MDW2</t>
  </si>
  <si>
    <t>ICBU00000891931</t>
  </si>
  <si>
    <t>397506704041</t>
  </si>
  <si>
    <t>GB0106-Y6-LAS1</t>
  </si>
  <si>
    <t>ICBU00000891367</t>
  </si>
  <si>
    <t>397506773692</t>
  </si>
  <si>
    <t>GB0106-Y6-IND9</t>
  </si>
  <si>
    <t>ICBU00000891365</t>
  </si>
  <si>
    <t>397506780363</t>
  </si>
  <si>
    <t>GB0106-Y6-MQJ1</t>
  </si>
  <si>
    <t>ICBU00000891371</t>
  </si>
  <si>
    <t>397506742925</t>
  </si>
  <si>
    <t>GB0106-Y5-FTW1</t>
  </si>
  <si>
    <t>ICBU00000891925</t>
  </si>
  <si>
    <t>397506733130</t>
  </si>
  <si>
    <t>GB0106-Y6-LGB8</t>
  </si>
  <si>
    <t>ICBU00000891368</t>
  </si>
  <si>
    <t>397506763603</t>
  </si>
  <si>
    <t>GB0106-Y6-PSP3</t>
  </si>
  <si>
    <t>ICBU00000891369</t>
  </si>
  <si>
    <t>397506751518</t>
  </si>
  <si>
    <t>FB01011A1820M-1</t>
  </si>
  <si>
    <t>ICBU00000892104</t>
  </si>
  <si>
    <t>397506920444</t>
  </si>
  <si>
    <t>JLL260106B</t>
  </si>
  <si>
    <t>ICBU00000890889</t>
  </si>
  <si>
    <t>MKP4534268918</t>
  </si>
  <si>
    <t>JLL260106A</t>
  </si>
  <si>
    <t>ICBU00000890614</t>
  </si>
  <si>
    <t>250104MARCIANO</t>
  </si>
  <si>
    <t>ICBU00000889819</t>
  </si>
  <si>
    <t>888644981894</t>
  </si>
  <si>
    <t>754841126</t>
  </si>
  <si>
    <t>ICBU00000892481</t>
  </si>
  <si>
    <t>1Z0E554G6723277851</t>
  </si>
  <si>
    <t>GMSJJ-260106-9</t>
  </si>
  <si>
    <t>ICBU00000892468</t>
  </si>
  <si>
    <t>SKP24000758538</t>
  </si>
  <si>
    <t>SKA85542361</t>
  </si>
  <si>
    <t>ICBU00000892305</t>
  </si>
  <si>
    <t>397506656322</t>
  </si>
  <si>
    <t>YHM1-FBA195S0MPRY</t>
  </si>
  <si>
    <t>ICBU00000891295</t>
  </si>
  <si>
    <t>YINHAI88865</t>
  </si>
  <si>
    <t>ICBU00000891851</t>
  </si>
  <si>
    <t>SH880162021</t>
  </si>
  <si>
    <t>CINDY2616-462-1</t>
  </si>
  <si>
    <t>ICBU00000892399</t>
  </si>
  <si>
    <t>887689425216</t>
  </si>
  <si>
    <t>CINDY2616-462-2</t>
  </si>
  <si>
    <t>ICBU00000892401</t>
  </si>
  <si>
    <t>887689462563</t>
  </si>
  <si>
    <t>CINDY2616-462-3</t>
  </si>
  <si>
    <t>ICBU00000892402</t>
  </si>
  <si>
    <t>887689503924</t>
  </si>
  <si>
    <t>CINDY2616-462-4</t>
  </si>
  <si>
    <t>ICBU00000892403</t>
  </si>
  <si>
    <t>887689530480</t>
  </si>
  <si>
    <t>CINDY2616-462-5</t>
  </si>
  <si>
    <t>ICBU00000892404</t>
  </si>
  <si>
    <t>887689566366</t>
  </si>
  <si>
    <t>CINDY2616-462-6</t>
  </si>
  <si>
    <t>ICBU00000892405</t>
  </si>
  <si>
    <t>1Z33W2600490329719</t>
  </si>
  <si>
    <t>CINDY2616-462-7</t>
  </si>
  <si>
    <t>ICBU00000892406</t>
  </si>
  <si>
    <t>1Z33W2600495187999</t>
  </si>
  <si>
    <t>CINDY2616-462-8</t>
  </si>
  <si>
    <t>ICBU00000892407</t>
  </si>
  <si>
    <t>1Z33W2600497988192</t>
  </si>
  <si>
    <t>CINDY2616-462-9</t>
  </si>
  <si>
    <t>ICBU00000892423</t>
  </si>
  <si>
    <t>1Z33W2600496108394</t>
  </si>
  <si>
    <t>CINDY2616-462-10</t>
  </si>
  <si>
    <t>ICBU00000892424</t>
  </si>
  <si>
    <t>1Z33W2600496548598</t>
  </si>
  <si>
    <t>CINDY2616-462-11</t>
  </si>
  <si>
    <t>ICBU00000892425</t>
  </si>
  <si>
    <t>1Z33W2600492963913</t>
  </si>
  <si>
    <t>CINDY2616-462-12</t>
  </si>
  <si>
    <t>ICBU00000892426</t>
  </si>
  <si>
    <t>1Z33W2600496308794</t>
  </si>
  <si>
    <t>CINDY2616-462-13</t>
  </si>
  <si>
    <t>ICBU00000892427</t>
  </si>
  <si>
    <t>1Z33W2600497388992</t>
  </si>
  <si>
    <t>CINDY2616-462-14</t>
  </si>
  <si>
    <t>ICBU00000892428</t>
  </si>
  <si>
    <t>1Z33W2600494918110</t>
  </si>
  <si>
    <t>CINDY2616-462-15</t>
  </si>
  <si>
    <t>ICBU00000892429</t>
  </si>
  <si>
    <t>1Z33W2600490141555</t>
  </si>
  <si>
    <t>CINDY2616-462-16</t>
  </si>
  <si>
    <t>ICBU00000892430</t>
  </si>
  <si>
    <t>1Z33W2600496789195</t>
  </si>
  <si>
    <t>CINDY2616-462-17</t>
  </si>
  <si>
    <t>ICBU00000892431</t>
  </si>
  <si>
    <t>1Z33W2600496509399</t>
  </si>
  <si>
    <t>CINDY2616-462-18</t>
  </si>
  <si>
    <t>ICBU00000892432</t>
  </si>
  <si>
    <t>1Z33W2600491639758</t>
  </si>
  <si>
    <t>CINDY2616-462-19</t>
  </si>
  <si>
    <t>ICBU00000892433</t>
  </si>
  <si>
    <t>1Z33W2600491857950</t>
  </si>
  <si>
    <t>CINDY2616-462-20</t>
  </si>
  <si>
    <t>ICBU00000892434</t>
  </si>
  <si>
    <t>1Z33W2600498549593</t>
  </si>
  <si>
    <t>CINDY2616-462-21</t>
  </si>
  <si>
    <t>ICBU00000892435</t>
  </si>
  <si>
    <t>1Z33W2600492796158</t>
  </si>
  <si>
    <t>CINDY2616-462-22</t>
  </si>
  <si>
    <t>ICBU00000892437</t>
  </si>
  <si>
    <t>1Z33W2600499909791</t>
  </si>
  <si>
    <t>YH260106-33069</t>
  </si>
  <si>
    <t>ICBU00000891828</t>
  </si>
  <si>
    <t>1Z0E793D0436442558</t>
  </si>
  <si>
    <t>CINDY2616-462-23</t>
  </si>
  <si>
    <t>ICBU00000892439</t>
  </si>
  <si>
    <t>1Z33W2600490520430</t>
  </si>
  <si>
    <t>CINDY2616-300-1</t>
  </si>
  <si>
    <t>ICBU00000892343</t>
  </si>
  <si>
    <t>1Z33W2600497589999</t>
  </si>
  <si>
    <t>CINDY2616-300-2</t>
  </si>
  <si>
    <t>ICBU00000892344</t>
  </si>
  <si>
    <t>1Z33W2600492481407</t>
  </si>
  <si>
    <t>CINDY2616-300-3</t>
  </si>
  <si>
    <t>ICBU00000892345</t>
  </si>
  <si>
    <t>1Z33W2600498244635</t>
  </si>
  <si>
    <t>CINDY2616-300-4</t>
  </si>
  <si>
    <t>ICBU00000892346</t>
  </si>
  <si>
    <t>1Z33W2600496668833</t>
  </si>
  <si>
    <t>CINDY2616-300-5</t>
  </si>
  <si>
    <t>ICBU00000892347</t>
  </si>
  <si>
    <t>1Z33W2600494847027</t>
  </si>
  <si>
    <t>CINDY2616-300-6</t>
  </si>
  <si>
    <t>ICBU00000892348</t>
  </si>
  <si>
    <t>1Z33W2600491995846</t>
  </si>
  <si>
    <t>CINDY2616-300-7</t>
  </si>
  <si>
    <t>ICBU00000892351</t>
  </si>
  <si>
    <t>1Z33W2600499405138</t>
  </si>
  <si>
    <t>CINDY2616-300-8</t>
  </si>
  <si>
    <t>ICBU00000892353</t>
  </si>
  <si>
    <t>1Z33W2600494976852</t>
  </si>
  <si>
    <t>CINDY2616-300-9</t>
  </si>
  <si>
    <t>ICBU00000892355</t>
  </si>
  <si>
    <t>1Z33W2600494355059</t>
  </si>
  <si>
    <t>CINDY2616-300-10</t>
  </si>
  <si>
    <t>ICBU00000892356</t>
  </si>
  <si>
    <t>1Z33W2600498707395</t>
  </si>
  <si>
    <t>YUAN260106-US-2A</t>
  </si>
  <si>
    <t>ICBU00000892184</t>
  </si>
  <si>
    <t>1Z33W2600494785746</t>
  </si>
  <si>
    <t>CINDY2616-300-11</t>
  </si>
  <si>
    <t>ICBU00000892358</t>
  </si>
  <si>
    <t>1Z33W2600492041061</t>
  </si>
  <si>
    <t>YUAN260106-US</t>
  </si>
  <si>
    <t>ICBU00000892181</t>
  </si>
  <si>
    <t>1Z33W2600493636588</t>
  </si>
  <si>
    <t>CINDY2616-300-12</t>
  </si>
  <si>
    <t>ICBU00000892359</t>
  </si>
  <si>
    <t>1Z33W2600494135260</t>
  </si>
  <si>
    <t>CINDY2616-300-13</t>
  </si>
  <si>
    <t>ICBU00000892360</t>
  </si>
  <si>
    <t>1Z33W2600495707793</t>
  </si>
  <si>
    <t>CINDY2616-300-14</t>
  </si>
  <si>
    <t>ICBU00000892362</t>
  </si>
  <si>
    <t>1Z33W2600497547597</t>
  </si>
  <si>
    <t>MS14401601</t>
  </si>
  <si>
    <t>ICBU00000891751</t>
  </si>
  <si>
    <t>31684902454</t>
  </si>
  <si>
    <t>CINDY2616-300-15</t>
  </si>
  <si>
    <t>ICBU00000892363</t>
  </si>
  <si>
    <t>1Z33W2600490015512</t>
  </si>
  <si>
    <t>QY26-0106GF01-B</t>
  </si>
  <si>
    <t>ICBU00000892452</t>
  </si>
  <si>
    <t>1Z33W2600491748194</t>
  </si>
  <si>
    <t>QY26-0106GF01-A</t>
  </si>
  <si>
    <t>ICBU00000892450</t>
  </si>
  <si>
    <t>1Z33W2600491750145</t>
  </si>
  <si>
    <t>FBA195M86HSG</t>
  </si>
  <si>
    <t>ICBU00000887474</t>
  </si>
  <si>
    <t>FBA195SFD25B</t>
  </si>
  <si>
    <t>ICBU00000891864</t>
  </si>
  <si>
    <t>887689452210</t>
  </si>
  <si>
    <t>QY26-0106GF01</t>
  </si>
  <si>
    <t>ICBU00000892283</t>
  </si>
  <si>
    <t>RC2601601</t>
  </si>
  <si>
    <t>ICBU00000892064</t>
  </si>
  <si>
    <t>887688471150</t>
  </si>
  <si>
    <t>TX260106-WJ02</t>
  </si>
  <si>
    <t>ICBU00000892203</t>
  </si>
  <si>
    <t>1ZK351X06804664660</t>
  </si>
  <si>
    <t>Y555003391</t>
  </si>
  <si>
    <t>ICBU00000876860</t>
  </si>
  <si>
    <t>1Z0R6D896802653961</t>
  </si>
  <si>
    <t>WW2026105-32824A</t>
  </si>
  <si>
    <t>ICBU00000892014</t>
  </si>
  <si>
    <t>887721191432</t>
  </si>
  <si>
    <t>KN0106-PH</t>
  </si>
  <si>
    <t>ICBU00000891760</t>
  </si>
  <si>
    <t>887688411912</t>
  </si>
  <si>
    <t>30ATGLRT</t>
  </si>
  <si>
    <t>ICBU00000891709</t>
  </si>
  <si>
    <t>QY26-0106GF02</t>
  </si>
  <si>
    <t>ICBU00000892287</t>
  </si>
  <si>
    <t>397506935642</t>
  </si>
  <si>
    <t>CQH106-73</t>
  </si>
  <si>
    <t>ICBU00000891995</t>
  </si>
  <si>
    <t>FBA15L89J50B</t>
  </si>
  <si>
    <t>ICBU00000892117</t>
  </si>
  <si>
    <t>15505390545751</t>
  </si>
  <si>
    <t>FN-10601</t>
  </si>
  <si>
    <t>ICBU00000891525</t>
  </si>
  <si>
    <t>1ZA06B016807045729</t>
  </si>
  <si>
    <t>ZJTX2025722</t>
  </si>
  <si>
    <t>ICBU00000891922</t>
  </si>
  <si>
    <t>1ZF4K3596825417070</t>
  </si>
  <si>
    <t>FST260106</t>
  </si>
  <si>
    <t>ICBU00000892209</t>
  </si>
  <si>
    <t>1Z33W2600497726134</t>
  </si>
  <si>
    <t>WH457-SHH</t>
  </si>
  <si>
    <t>ICBU00000891823</t>
  </si>
  <si>
    <t>WJ0828681</t>
  </si>
  <si>
    <t>DP2512242234080652500</t>
  </si>
  <si>
    <t>ICBU00000891666</t>
  </si>
  <si>
    <t>2594577856</t>
  </si>
  <si>
    <t>1D-YXL-1541-1542-2</t>
  </si>
  <si>
    <t>ICBU00000892129</t>
  </si>
  <si>
    <t>1ZC80H586727367478</t>
  </si>
  <si>
    <t>WJBZ106AU-2</t>
  </si>
  <si>
    <t>ICBU00000891804</t>
  </si>
  <si>
    <t>887689822045</t>
  </si>
  <si>
    <t>YX0106-1</t>
  </si>
  <si>
    <t>ICBU00000892063</t>
  </si>
  <si>
    <t>31684904904</t>
  </si>
  <si>
    <t>20260106AM-1</t>
  </si>
  <si>
    <t>ICBU00000891770</t>
  </si>
  <si>
    <t>1Z0E793D6719068378</t>
  </si>
  <si>
    <t>20260106AM-3</t>
  </si>
  <si>
    <t>ICBU00000891788</t>
  </si>
  <si>
    <t>1Z0E793D6734339716</t>
  </si>
  <si>
    <t>20260106AM-2</t>
  </si>
  <si>
    <t>ICBU00000891771</t>
  </si>
  <si>
    <t>1Z0E793D6738941727</t>
  </si>
  <si>
    <t>D2512RAHZ-0001</t>
  </si>
  <si>
    <t>ICBU00000891511</t>
  </si>
  <si>
    <t>1Z33W2600491207947</t>
  </si>
  <si>
    <t>ZY-216CCC</t>
  </si>
  <si>
    <t>ICBU00000891893</t>
  </si>
  <si>
    <t>1Z33W2600495161426</t>
  </si>
  <si>
    <t>ZY-216FFF</t>
  </si>
  <si>
    <t>ICBU00000892096</t>
  </si>
  <si>
    <t>1Z33W2600491098271</t>
  </si>
  <si>
    <t>ZY-216AAA</t>
  </si>
  <si>
    <t>ICBU00000891888</t>
  </si>
  <si>
    <t>1Z33W2600494340850</t>
  </si>
  <si>
    <t>ZY-216EEE</t>
  </si>
  <si>
    <t>ICBU00000892092</t>
  </si>
  <si>
    <t>1Z33W2600490934896</t>
  </si>
  <si>
    <t>ZY-216BBB</t>
  </si>
  <si>
    <t>ICBU00000891890</t>
  </si>
  <si>
    <t>1Z33W2600493133326</t>
  </si>
  <si>
    <t>ZY-216DDD</t>
  </si>
  <si>
    <t>ICBU00000891894</t>
  </si>
  <si>
    <t>1Z33W2600493223792</t>
  </si>
  <si>
    <t>5122F6BL</t>
  </si>
  <si>
    <t>ICBU00000891455</t>
  </si>
  <si>
    <t>1ZK5812C0309181784</t>
  </si>
  <si>
    <t>YWCX65222</t>
  </si>
  <si>
    <t>ICBU00000891316</t>
  </si>
  <si>
    <t>1Z0E465J0416320669</t>
  </si>
  <si>
    <t>JB-0105-2-FR</t>
  </si>
  <si>
    <t>ICBU00000890933</t>
  </si>
  <si>
    <t>1ZA06B016822820719</t>
  </si>
  <si>
    <t>260106YK-CA4</t>
  </si>
  <si>
    <t>ICBU00000891895</t>
  </si>
  <si>
    <t>881041523</t>
  </si>
  <si>
    <t>GRT-9363</t>
  </si>
  <si>
    <t>ICBU00000892065</t>
  </si>
  <si>
    <t>2594603686</t>
  </si>
  <si>
    <t>2025SUN121</t>
  </si>
  <si>
    <t>ICBU00000891540</t>
  </si>
  <si>
    <t>1ZA06B016836321330</t>
  </si>
  <si>
    <t>MPN260106-4US-2</t>
  </si>
  <si>
    <t>ICBU00000891778</t>
  </si>
  <si>
    <t>1Z4W260E0407376552</t>
  </si>
  <si>
    <t>MPN260106-4US-1</t>
  </si>
  <si>
    <t>ICBU00000891776</t>
  </si>
  <si>
    <t>1Z4W260E0427980227</t>
  </si>
  <si>
    <t>SM260106-1MYKP</t>
  </si>
  <si>
    <t>ICBU00000891849</t>
  </si>
  <si>
    <t>10271721132</t>
  </si>
  <si>
    <t>25120501CRD2</t>
  </si>
  <si>
    <t>ICBU00000891978</t>
  </si>
  <si>
    <t>1ZHF05572036218858</t>
  </si>
  <si>
    <t>89CGG2R</t>
  </si>
  <si>
    <t>ICBU00000891806</t>
  </si>
  <si>
    <t>31684909421</t>
  </si>
  <si>
    <t>3FCOGG8</t>
  </si>
  <si>
    <t>ICBU00000891451</t>
  </si>
  <si>
    <t>1Z0E793D0421215858</t>
  </si>
  <si>
    <t>TX260106-YSLY02</t>
  </si>
  <si>
    <t>ICBU00000891936</t>
  </si>
  <si>
    <t>397507368894</t>
  </si>
  <si>
    <t>RX18611</t>
  </si>
  <si>
    <t>ICBU00000891390</t>
  </si>
  <si>
    <t>1Z0E465J0426204141</t>
  </si>
  <si>
    <t>RX18571</t>
  </si>
  <si>
    <t>ICBU00000891396</t>
  </si>
  <si>
    <t>1Z0E465J0436284206</t>
  </si>
  <si>
    <t>RX18555</t>
  </si>
  <si>
    <t>ICBU00000891400</t>
  </si>
  <si>
    <t>1Z0E465J0432884182</t>
  </si>
  <si>
    <t>RX18514-1-2</t>
  </si>
  <si>
    <t>ICBU00000891388</t>
  </si>
  <si>
    <t>1Z33W2600493833767</t>
  </si>
  <si>
    <t>RX18547</t>
  </si>
  <si>
    <t>ICBU00000891401</t>
  </si>
  <si>
    <t>1Z0E465J0429524166</t>
  </si>
  <si>
    <t>RX18604</t>
  </si>
  <si>
    <t>ICBU00000891391</t>
  </si>
  <si>
    <t>1Z78Y3540402947542</t>
  </si>
  <si>
    <t>RX18557</t>
  </si>
  <si>
    <t>ICBU00000891399</t>
  </si>
  <si>
    <t>1Z0E465J0423204245</t>
  </si>
  <si>
    <t>DS260106-US</t>
  </si>
  <si>
    <t>ICBU00000891915</t>
  </si>
  <si>
    <t>1ZG3333D0414243620</t>
  </si>
  <si>
    <t>RX18452</t>
  </si>
  <si>
    <t>ICBU00000891389</t>
  </si>
  <si>
    <t>1Z78Y3540433556326</t>
  </si>
  <si>
    <t>RX18564</t>
  </si>
  <si>
    <t>ICBU00000891398</t>
  </si>
  <si>
    <t>1Z0E465J0430999277</t>
  </si>
  <si>
    <t>RX260106B</t>
  </si>
  <si>
    <t>ICBU00000891418</t>
  </si>
  <si>
    <t>1ZG7982X0439594676</t>
  </si>
  <si>
    <t>RX18570</t>
  </si>
  <si>
    <t>ICBU00000891397</t>
  </si>
  <si>
    <t>1Z0E465J0421204347</t>
  </si>
  <si>
    <t>RX18574</t>
  </si>
  <si>
    <t>ICBU00000891395</t>
  </si>
  <si>
    <t>1Z0E465J0420499219</t>
  </si>
  <si>
    <t>RX18595</t>
  </si>
  <si>
    <t>ICBU00000891393</t>
  </si>
  <si>
    <t>1Z0E465J0439684108</t>
  </si>
  <si>
    <t>RX18601</t>
  </si>
  <si>
    <t>ICBU00000891392</t>
  </si>
  <si>
    <t>1Z0E465J0433699176</t>
  </si>
  <si>
    <t>RX260106A</t>
  </si>
  <si>
    <t>ICBU00000891417</t>
  </si>
  <si>
    <t>1ZG7982X0403148206</t>
  </si>
  <si>
    <t>RX18519</t>
  </si>
  <si>
    <t>ICBU00000891387</t>
  </si>
  <si>
    <t>1Z0E465J0422924120</t>
  </si>
  <si>
    <t>RX18591</t>
  </si>
  <si>
    <t>ICBU00000891394</t>
  </si>
  <si>
    <t>1Z80F20X0438838833</t>
  </si>
  <si>
    <t>ALI26ALO0001</t>
  </si>
  <si>
    <t>ICBU00000891462</t>
  </si>
  <si>
    <t>397507663136</t>
  </si>
  <si>
    <t>SW260106B</t>
  </si>
  <si>
    <t>ICBU00000891754</t>
  </si>
  <si>
    <t>887689272937</t>
  </si>
  <si>
    <t>ZY-00457</t>
  </si>
  <si>
    <t>ICBU00000891949</t>
  </si>
  <si>
    <t>1ZC80H586707512599</t>
  </si>
  <si>
    <t>QY-260106-1-JO</t>
  </si>
  <si>
    <t>ICBU00000891761</t>
  </si>
  <si>
    <t>887689458192</t>
  </si>
  <si>
    <t>ZZ88</t>
  </si>
  <si>
    <t>ICBU00000891673</t>
  </si>
  <si>
    <t>15505390937591</t>
  </si>
  <si>
    <t>ZJTX2025716</t>
  </si>
  <si>
    <t>ICBU00000890004</t>
  </si>
  <si>
    <t>397506821150</t>
  </si>
  <si>
    <t>ZY-00456</t>
  </si>
  <si>
    <t>ICBU00000891741</t>
  </si>
  <si>
    <t>MEL24000758401</t>
  </si>
  <si>
    <t>ZY-00455</t>
  </si>
  <si>
    <t>ICBU00000891720</t>
  </si>
  <si>
    <t>7023815514</t>
  </si>
  <si>
    <t>LGS-10602</t>
  </si>
  <si>
    <t>ICBU00000891542</t>
  </si>
  <si>
    <t>1ZG7982X0422672630</t>
  </si>
  <si>
    <t>260106TK-CH1</t>
  </si>
  <si>
    <t>ICBU00000891784</t>
  </si>
  <si>
    <t>1ZG7982X0424906277</t>
  </si>
  <si>
    <t>ZG202516</t>
  </si>
  <si>
    <t>ICBU00000891835</t>
  </si>
  <si>
    <t>1ZEC61586733598865</t>
  </si>
  <si>
    <t>裴钢健</t>
  </si>
  <si>
    <t>DAVID506</t>
  </si>
  <si>
    <t>ICBU00000891829</t>
  </si>
  <si>
    <t>1Z33W2606792882722</t>
  </si>
  <si>
    <t>SZCC-GB-106-3</t>
  </si>
  <si>
    <t>ICBU00000891523</t>
  </si>
  <si>
    <t>15505390158245</t>
  </si>
  <si>
    <t>106-XHX-02</t>
  </si>
  <si>
    <t>ICBU00000891696</t>
  </si>
  <si>
    <t>1Z33W2606692899305</t>
  </si>
  <si>
    <t>WU255-WJUH</t>
  </si>
  <si>
    <t>ICBU00000891825</t>
  </si>
  <si>
    <t>1ZA06B016839598911</t>
  </si>
  <si>
    <t>106-XHX-01</t>
  </si>
  <si>
    <t>ICBU00000891687</t>
  </si>
  <si>
    <t>1Z33W2606696355813</t>
  </si>
  <si>
    <t>106-XHX-04</t>
  </si>
  <si>
    <t>ICBU00000891689</t>
  </si>
  <si>
    <t>1Z33W2606696336683</t>
  </si>
  <si>
    <t>106-XHX-05</t>
  </si>
  <si>
    <t>ICBU00000891690</t>
  </si>
  <si>
    <t>1Z33W2606698728603</t>
  </si>
  <si>
    <t>106-XHX-07</t>
  </si>
  <si>
    <t>ICBU00000891693</t>
  </si>
  <si>
    <t>1Z33W2606690651138</t>
  </si>
  <si>
    <t>24144493001030306</t>
  </si>
  <si>
    <t>ICBU00000891749</t>
  </si>
  <si>
    <t>1ZB600R70426834851</t>
  </si>
  <si>
    <t>106-XHX-03</t>
  </si>
  <si>
    <t>ICBU00000891697</t>
  </si>
  <si>
    <t>1Z33W2606694776112</t>
  </si>
  <si>
    <t>106-XHX-06</t>
  </si>
  <si>
    <t>ICBU00000891691</t>
  </si>
  <si>
    <t>1Z33W2606694478720</t>
  </si>
  <si>
    <t>3DE0K9225</t>
  </si>
  <si>
    <t>ICBU00000891663</t>
  </si>
  <si>
    <t>397506931030</t>
  </si>
  <si>
    <t>WUH77-SNH</t>
  </si>
  <si>
    <t>ICBU00000891700</t>
  </si>
  <si>
    <t>15505390546370</t>
  </si>
  <si>
    <t>FZP-0105-6</t>
  </si>
  <si>
    <t>ICBU00000890091</t>
  </si>
  <si>
    <t>1ZR1C7022014485761</t>
  </si>
  <si>
    <t>CY2601051</t>
  </si>
  <si>
    <t>ICBU00000890067</t>
  </si>
  <si>
    <t>887688274680</t>
  </si>
  <si>
    <t>UWJ-WJ478</t>
  </si>
  <si>
    <t>ICBU00000891708</t>
  </si>
  <si>
    <t>1ZK5812C0311418103</t>
  </si>
  <si>
    <t>BB-29-01-06-CA</t>
  </si>
  <si>
    <t>ICBU00000891279</t>
  </si>
  <si>
    <t>887691566907</t>
  </si>
  <si>
    <t>DL260106</t>
  </si>
  <si>
    <t>ICBU00000891591</t>
  </si>
  <si>
    <t>1ZHF38642031044818</t>
  </si>
  <si>
    <t>FKS260106-GB</t>
  </si>
  <si>
    <t>ICBU00000891650</t>
  </si>
  <si>
    <t>887686730898</t>
  </si>
  <si>
    <t>ALI26ALO0003</t>
  </si>
  <si>
    <t>ICBU00000891472</t>
  </si>
  <si>
    <t>IW669924987GB</t>
  </si>
  <si>
    <t>YM260106</t>
  </si>
  <si>
    <t>ICBU00000891714</t>
  </si>
  <si>
    <t>1Z33W2600490827538</t>
  </si>
  <si>
    <t>260105TS-5</t>
  </si>
  <si>
    <t>ICBU00000890870</t>
  </si>
  <si>
    <t>DQ2975215XX</t>
  </si>
  <si>
    <t>AL-8</t>
  </si>
  <si>
    <t>ICBU00000890629</t>
  </si>
  <si>
    <t>1Z144AW70437263012</t>
  </si>
  <si>
    <t>ZG2601601</t>
  </si>
  <si>
    <t>ICBU00000891568</t>
  </si>
  <si>
    <t>397506860960</t>
  </si>
  <si>
    <t>JN67277</t>
  </si>
  <si>
    <t>ICBU00000888773</t>
  </si>
  <si>
    <t>1Z6981A16828718078</t>
  </si>
  <si>
    <t>XFL-26-01-06</t>
  </si>
  <si>
    <t>ICBU00000891212</t>
  </si>
  <si>
    <t>SA-WJ24486</t>
  </si>
  <si>
    <t>53GTG9G</t>
  </si>
  <si>
    <t>ICBU00000890638</t>
  </si>
  <si>
    <t>1Z0E554G0436893798</t>
  </si>
  <si>
    <t>10003778457</t>
  </si>
  <si>
    <t>ICBU00000891513</t>
  </si>
  <si>
    <t>1Z0E465J6724759554</t>
  </si>
  <si>
    <t>10003778469</t>
  </si>
  <si>
    <t>ICBU00000891515</t>
  </si>
  <si>
    <t>1ZG3325W0415723254</t>
  </si>
  <si>
    <t>3336E112W</t>
  </si>
  <si>
    <t>ICBU00000891453</t>
  </si>
  <si>
    <t>10003778505</t>
  </si>
  <si>
    <t>ICBU00000891461</t>
  </si>
  <si>
    <t>1Z0E793D0414148677</t>
  </si>
  <si>
    <t>ZY-00454</t>
  </si>
  <si>
    <t>ICBU00000891169</t>
  </si>
  <si>
    <t>1ZK5812C0325977868</t>
  </si>
  <si>
    <t>CINDY2516-03195-7</t>
  </si>
  <si>
    <t>ICBU00000891459</t>
  </si>
  <si>
    <t>1Z33W2600496195013</t>
  </si>
  <si>
    <t>ZZ104-1-34</t>
  </si>
  <si>
    <t>ICBU00000888355</t>
  </si>
  <si>
    <t>1Z0R6D896811392440</t>
  </si>
  <si>
    <t>LJ0106-28</t>
  </si>
  <si>
    <t>ICBU00000891410</t>
  </si>
  <si>
    <t>1ZF4K3596820183591</t>
  </si>
  <si>
    <t>BSKJ0106-1</t>
  </si>
  <si>
    <t>ICBU00000891310</t>
  </si>
  <si>
    <t>1Z0E554G0420797752</t>
  </si>
  <si>
    <t>10003778493</t>
  </si>
  <si>
    <t>ICBU00000891375</t>
  </si>
  <si>
    <t>SF5127814892210</t>
  </si>
  <si>
    <t>10003778481</t>
  </si>
  <si>
    <t>ICBU00000891373</t>
  </si>
  <si>
    <t>397508143663</t>
  </si>
  <si>
    <t>FBA15L92CNDG</t>
  </si>
  <si>
    <t>ICBU00000891281</t>
  </si>
  <si>
    <t>15503498073121</t>
  </si>
  <si>
    <t>LYFS20260106001</t>
  </si>
  <si>
    <t>ICBU00000891226</t>
  </si>
  <si>
    <t>1774949606</t>
  </si>
  <si>
    <t>DS-26-01-05</t>
  </si>
  <si>
    <t>ICBU00000891181</t>
  </si>
  <si>
    <t>1ZH073820439996602</t>
  </si>
  <si>
    <t>KCXZS-260106-1</t>
  </si>
  <si>
    <t>ICBU00000891186</t>
  </si>
  <si>
    <t>1Z80F20X0437165419</t>
  </si>
  <si>
    <t>SZKJ0105-4</t>
  </si>
  <si>
    <t>ICBU00000889961</t>
  </si>
  <si>
    <t>1ZB870R50434357613</t>
  </si>
  <si>
    <t>IND9-FBA195R2GNRG</t>
  </si>
  <si>
    <t>ICBU00000890836</t>
  </si>
  <si>
    <t>1Z4W260E0429532145</t>
  </si>
  <si>
    <t>RDU2-FBA195RB7Y8M</t>
  </si>
  <si>
    <t>ICBU00000891080</t>
  </si>
  <si>
    <t>1Z4W260E0438166435</t>
  </si>
  <si>
    <t>LGB8-FBA195R4VC4L</t>
  </si>
  <si>
    <t>ICBU00000890840</t>
  </si>
  <si>
    <t>1Z4W260E0422451334</t>
  </si>
  <si>
    <t>LAS1-FBA195R4BHZS</t>
  </si>
  <si>
    <t>ICBU00000890831</t>
  </si>
  <si>
    <t>1Z0E793D0419045288</t>
  </si>
  <si>
    <t>MQJ1-FBA195R4XJRQ</t>
  </si>
  <si>
    <t>ICBU00000890640</t>
  </si>
  <si>
    <t>1Z4W260E0429634348</t>
  </si>
  <si>
    <t>286511099501021089</t>
  </si>
  <si>
    <t>ICBU00000890723</t>
  </si>
  <si>
    <t>1Z4W260E0424246740</t>
  </si>
  <si>
    <t>287179942501026894</t>
  </si>
  <si>
    <t>ICBU00000890730</t>
  </si>
  <si>
    <t>1ZHV24710425661687</t>
  </si>
  <si>
    <t>286447167501029835</t>
  </si>
  <si>
    <t>ICBU00000890728</t>
  </si>
  <si>
    <t>397462835978</t>
  </si>
  <si>
    <t>SWF2-FBA195R96756</t>
  </si>
  <si>
    <t>ICBU00000891083</t>
  </si>
  <si>
    <t>1Z0E793D0406583579</t>
  </si>
  <si>
    <t>AVP1-FBA195RCPZK4</t>
  </si>
  <si>
    <t>ICBU00000891074</t>
  </si>
  <si>
    <t>1Z0E793D0437480265</t>
  </si>
  <si>
    <t>LAX9-FBA195R927JY</t>
  </si>
  <si>
    <t>ICBU00000891076</t>
  </si>
  <si>
    <t>1Z0E793D0415455235</t>
  </si>
  <si>
    <t>PSP3-FBA195R3HW1K-A</t>
  </si>
  <si>
    <t>ICBU00000890822</t>
  </si>
  <si>
    <t>1Z0E793D0438305952</t>
  </si>
  <si>
    <t>LGB8-FBA195R4VC4L-A</t>
  </si>
  <si>
    <t>ICBU00000890844</t>
  </si>
  <si>
    <t>1Z4W260E0426954614</t>
  </si>
  <si>
    <t>PSP3-FBA195R3HW1K</t>
  </si>
  <si>
    <t>ICBU00000890819</t>
  </si>
  <si>
    <t>1Z0E793D0439723605</t>
  </si>
  <si>
    <t>IND9-FBA195R2GNRG-B</t>
  </si>
  <si>
    <t>ICBU00000890854</t>
  </si>
  <si>
    <t>1Z4W260E0438490174</t>
  </si>
  <si>
    <t>MQJ1-FBA195R4XJRQ-A</t>
  </si>
  <si>
    <t>ICBU00000890643</t>
  </si>
  <si>
    <t>1Z4W260E0420791800</t>
  </si>
  <si>
    <t>AALL2656315</t>
  </si>
  <si>
    <t>ICBU00000890981</t>
  </si>
  <si>
    <t>1Z0E793D0439624454</t>
  </si>
  <si>
    <t>MQJ1-FBA195R4XJRQ-B</t>
  </si>
  <si>
    <t>ICBU00000890644</t>
  </si>
  <si>
    <t>1Z4W260E0432851580</t>
  </si>
  <si>
    <t>LAS1-FBA195R4BHZS-A</t>
  </si>
  <si>
    <t>ICBU00000890833</t>
  </si>
  <si>
    <t>1Z0E793D0429560729</t>
  </si>
  <si>
    <t>PSP3-FBA195R3HW1K-B</t>
  </si>
  <si>
    <t>ICBU00000890826</t>
  </si>
  <si>
    <t>1Z0E793D0400854528</t>
  </si>
  <si>
    <t>AVP1-FBA195R9WKGV</t>
  </si>
  <si>
    <t>ICBU00000891064</t>
  </si>
  <si>
    <t>1Z4W260E0404623432</t>
  </si>
  <si>
    <t>ONT8-FBA195RB7GQN</t>
  </si>
  <si>
    <t>ICBU00000891072</t>
  </si>
  <si>
    <t>1Z0E793D0433826336</t>
  </si>
  <si>
    <t>LAX9-FBA195R9YJMB</t>
  </si>
  <si>
    <t>ICBU00000891071</t>
  </si>
  <si>
    <t>1Z0E793D0425479110</t>
  </si>
  <si>
    <t>MQJ1-FBA195R4XJRQ-C</t>
  </si>
  <si>
    <t>ICBU00000890676</t>
  </si>
  <si>
    <t>1Z4W260E0421985199</t>
  </si>
  <si>
    <t>MQJ1-FBA195R8H8T7</t>
  </si>
  <si>
    <t>ICBU00000890940</t>
  </si>
  <si>
    <t>1Z4W260E0405505817</t>
  </si>
  <si>
    <t>RDU2-FBA195RD81DZ</t>
  </si>
  <si>
    <t>ICBU00000891063</t>
  </si>
  <si>
    <t>1Z0E793D0403703211</t>
  </si>
  <si>
    <t>SWF2-FBA195R9Y906</t>
  </si>
  <si>
    <t>ICBU00000891070</t>
  </si>
  <si>
    <t>1Z0E793D0415371683</t>
  </si>
  <si>
    <t>PBI3-FBA195R0YM23</t>
  </si>
  <si>
    <t>ICBU00000890403</t>
  </si>
  <si>
    <t>1Z33W2600496513062</t>
  </si>
  <si>
    <t>PBI3-FBA195QXV7R0</t>
  </si>
  <si>
    <t>ICBU00000890662</t>
  </si>
  <si>
    <t>1Z0E793D0433960397</t>
  </si>
  <si>
    <t>ONT8-FBA195RCF3RF</t>
  </si>
  <si>
    <t>ICBU00000891082</t>
  </si>
  <si>
    <t>1ZG3333D0404556329</t>
  </si>
  <si>
    <t>IND9-FBA195RBH72M</t>
  </si>
  <si>
    <t>ICBU00000890931</t>
  </si>
  <si>
    <t>1ZG3333D0439733483</t>
  </si>
  <si>
    <t>LAS1-FBA195R997FT</t>
  </si>
  <si>
    <t>ICBU00000890925</t>
  </si>
  <si>
    <t>1ZG3333D0408497341</t>
  </si>
  <si>
    <t>LGB8-FBA195R8HZTT</t>
  </si>
  <si>
    <t>ICBU00000890935</t>
  </si>
  <si>
    <t>1ZG3333D0408072531</t>
  </si>
  <si>
    <t>PBI3-FBA195QXV7R0-A</t>
  </si>
  <si>
    <t>ICBU00000890654</t>
  </si>
  <si>
    <t>1Z0E793D0422313731</t>
  </si>
  <si>
    <t>PBI3-FBA195R6327T</t>
  </si>
  <si>
    <t>ICBU00000890872</t>
  </si>
  <si>
    <t>1Z4W260E0421367937</t>
  </si>
  <si>
    <t>PSP3-FBA195R6BX6F</t>
  </si>
  <si>
    <t>ICBU00000890928</t>
  </si>
  <si>
    <t>1ZG3333D0428917279</t>
  </si>
  <si>
    <t>PBI3-FBA195RBW14C</t>
  </si>
  <si>
    <t>ICBU00000891062</t>
  </si>
  <si>
    <t>1Z4W260E0429441761</t>
  </si>
  <si>
    <t>LAS1-FBA195R4BHZS-B</t>
  </si>
  <si>
    <t>ICBU00000890835</t>
  </si>
  <si>
    <t>1Z0E793D0428396703</t>
  </si>
  <si>
    <t>PBI3-FBA195QXV7R0-B</t>
  </si>
  <si>
    <t>ICBU00000890658</t>
  </si>
  <si>
    <t>1Z0E793D0415615553</t>
  </si>
  <si>
    <t>PBI3-FBA195R6327T-A</t>
  </si>
  <si>
    <t>ICBU00000891084</t>
  </si>
  <si>
    <t>1Z4W260E0430826692</t>
  </si>
  <si>
    <t>PBI3-FBA195R6327T-B</t>
  </si>
  <si>
    <t>ICBU00000890875</t>
  </si>
  <si>
    <t>CY2601052</t>
  </si>
  <si>
    <t>ICBU00000890747</t>
  </si>
  <si>
    <t>1Z33W2606799479352</t>
  </si>
  <si>
    <t>CY2601052-8</t>
  </si>
  <si>
    <t>ICBU00000890751</t>
  </si>
  <si>
    <t>1ZF4K3596821596054</t>
  </si>
  <si>
    <t>HC0105-GR</t>
  </si>
  <si>
    <t>ICBU00000891022</t>
  </si>
  <si>
    <t>1ZEC67010429258293</t>
  </si>
  <si>
    <t>104-001</t>
  </si>
  <si>
    <t>ICBU00000890977</t>
  </si>
  <si>
    <t>1Z4W260E0436259044</t>
  </si>
  <si>
    <t>KBRY9855</t>
  </si>
  <si>
    <t>ICBU00000890296</t>
  </si>
  <si>
    <t>500745359100</t>
  </si>
  <si>
    <t>WUSHI1218</t>
  </si>
  <si>
    <t>ICBU00000889930</t>
  </si>
  <si>
    <t>1Z33W2606797386170</t>
  </si>
  <si>
    <t>GB0105-HD-IND9</t>
  </si>
  <si>
    <t>ICBU00000889644</t>
  </si>
  <si>
    <t>397464776717</t>
  </si>
  <si>
    <t>GB0105-Y3-LAS1</t>
  </si>
  <si>
    <t>ICBU00000889890</t>
  </si>
  <si>
    <t>397464657914</t>
  </si>
  <si>
    <t>GB0105-HD-MQJ1</t>
  </si>
  <si>
    <t>ICBU00000889640</t>
  </si>
  <si>
    <t>397464723437</t>
  </si>
  <si>
    <t>GB0105-HD-LAS1</t>
  </si>
  <si>
    <t>ICBU00000889643</t>
  </si>
  <si>
    <t>397464788607</t>
  </si>
  <si>
    <t>GB0105-HD-PSP3</t>
  </si>
  <si>
    <t>ICBU00000889642</t>
  </si>
  <si>
    <t>397464740852</t>
  </si>
  <si>
    <t>GB0105-Y3-IND9</t>
  </si>
  <si>
    <t>ICBU00000889889</t>
  </si>
  <si>
    <t>397464667915</t>
  </si>
  <si>
    <t>GB0105-Y3-PSP3</t>
  </si>
  <si>
    <t>ICBU00000889893</t>
  </si>
  <si>
    <t>397464637886</t>
  </si>
  <si>
    <t>GB0105-Y3-MQJ1</t>
  </si>
  <si>
    <t>ICBU00000889895</t>
  </si>
  <si>
    <t>397464628848</t>
  </si>
  <si>
    <t>GB0105-HD-SBD1</t>
  </si>
  <si>
    <t>ICBU00000889641</t>
  </si>
  <si>
    <t>397464732270</t>
  </si>
  <si>
    <t>GB0105-Y3-LGB8</t>
  </si>
  <si>
    <t>ICBU00000889891</t>
  </si>
  <si>
    <t>397464646766</t>
  </si>
  <si>
    <t>AD2615-90</t>
  </si>
  <si>
    <t>ICBU00000890106</t>
  </si>
  <si>
    <t>887652738916</t>
  </si>
  <si>
    <t>BTE0105-US09</t>
  </si>
  <si>
    <t>ICBU00000890446</t>
  </si>
  <si>
    <t>258-HSHB</t>
  </si>
  <si>
    <t>ICBU00000889947</t>
  </si>
  <si>
    <t>CJ149764488DE</t>
  </si>
  <si>
    <t>MLSP2615-21ZJ</t>
  </si>
  <si>
    <t>ICBU00000890420</t>
  </si>
  <si>
    <t>1Z6982X16827579074</t>
  </si>
  <si>
    <t>NAM260105US-01</t>
  </si>
  <si>
    <t>ICBU00000890550</t>
  </si>
  <si>
    <t>397464603101</t>
  </si>
  <si>
    <t>ETF260104US-01</t>
  </si>
  <si>
    <t>ICBU00000890590</t>
  </si>
  <si>
    <t>397464531565</t>
  </si>
  <si>
    <t>NAK260104US-01</t>
  </si>
  <si>
    <t>ICBU00000890554</t>
  </si>
  <si>
    <t>397464586160</t>
  </si>
  <si>
    <t>NAE260104FR-01</t>
  </si>
  <si>
    <t>ICBU00000890540</t>
  </si>
  <si>
    <t>887650556126</t>
  </si>
  <si>
    <t>GLZM-4166</t>
  </si>
  <si>
    <t>ICBU00000890581</t>
  </si>
  <si>
    <t>1ZG7982X0416889418</t>
  </si>
  <si>
    <t>ETF260104IT-01</t>
  </si>
  <si>
    <t>ICBU00000890532</t>
  </si>
  <si>
    <t>887650585144</t>
  </si>
  <si>
    <t>NAT260104US-01</t>
  </si>
  <si>
    <t>ICBU00000890560</t>
  </si>
  <si>
    <t>397464571889</t>
  </si>
  <si>
    <t>ETF251230US-01</t>
  </si>
  <si>
    <t>ICBU00000890585</t>
  </si>
  <si>
    <t>397464545035</t>
  </si>
  <si>
    <t>NAQ260104US-01</t>
  </si>
  <si>
    <t>ICBU00000890558</t>
  </si>
  <si>
    <t>397464580130</t>
  </si>
  <si>
    <t>ETF251231US-01</t>
  </si>
  <si>
    <t>ICBU00000890571</t>
  </si>
  <si>
    <t>397464559189</t>
  </si>
  <si>
    <t>762YKM</t>
  </si>
  <si>
    <t>ICBU00000891059</t>
  </si>
  <si>
    <t>1ZC0E5310310277363</t>
  </si>
  <si>
    <t>ZQ260105-CA</t>
  </si>
  <si>
    <t>ICBU00000890609</t>
  </si>
  <si>
    <t>520277607716</t>
  </si>
  <si>
    <t>XQ2615-MICHEAL</t>
  </si>
  <si>
    <t>ICBU00000890415</t>
  </si>
  <si>
    <t>1ZJ4441J0423215412</t>
  </si>
  <si>
    <t>83GRJGT</t>
  </si>
  <si>
    <t>ICBU00000889973</t>
  </si>
  <si>
    <t>868000059239</t>
  </si>
  <si>
    <t>JQ0105-1</t>
  </si>
  <si>
    <t>ICBU00000890184</t>
  </si>
  <si>
    <t>397464610217</t>
  </si>
  <si>
    <t>25AGLRT3</t>
  </si>
  <si>
    <t>ICBU00000890259</t>
  </si>
  <si>
    <t>ZY-00446</t>
  </si>
  <si>
    <t>ICBU00000891034</t>
  </si>
  <si>
    <t>31684897941</t>
  </si>
  <si>
    <t>ZY-00447</t>
  </si>
  <si>
    <t>ICBU00000891035</t>
  </si>
  <si>
    <t>1Z33W2606798590198</t>
  </si>
  <si>
    <t>ZY-00453</t>
  </si>
  <si>
    <t>ICBU00000891041</t>
  </si>
  <si>
    <t>1ZG7982X0410867194</t>
  </si>
  <si>
    <t>ZY-00448</t>
  </si>
  <si>
    <t>ICBU00000891036</t>
  </si>
  <si>
    <t>1Z0E793D0423979182</t>
  </si>
  <si>
    <t>ZY-00451</t>
  </si>
  <si>
    <t>ICBU00000891039</t>
  </si>
  <si>
    <t>500745359030</t>
  </si>
  <si>
    <t>ZY-00452</t>
  </si>
  <si>
    <t>ICBU00000891042</t>
  </si>
  <si>
    <t>1Z0E465J0433857656</t>
  </si>
  <si>
    <t>OB26010501</t>
  </si>
  <si>
    <t>ICBU00000890402</t>
  </si>
  <si>
    <t>887688118437</t>
  </si>
  <si>
    <t>WQMY260101</t>
  </si>
  <si>
    <t>ICBU00000890463</t>
  </si>
  <si>
    <t>15505390546751</t>
  </si>
  <si>
    <t>22026010503</t>
  </si>
  <si>
    <t>ICBU00000890902</t>
  </si>
  <si>
    <t>1Z33W2606798912296</t>
  </si>
  <si>
    <t>MINA251209684</t>
  </si>
  <si>
    <t>ICBU00000890350</t>
  </si>
  <si>
    <t>1Z4W260E0430108502</t>
  </si>
  <si>
    <t>YY-15B4B</t>
  </si>
  <si>
    <t>ICBU00000890693</t>
  </si>
  <si>
    <t>1Z74WF390439302520</t>
  </si>
  <si>
    <t>YY-15A3A</t>
  </si>
  <si>
    <t>ICBU00000890665</t>
  </si>
  <si>
    <t>1Z74WF390433135294</t>
  </si>
  <si>
    <t>HX105AU-40</t>
  </si>
  <si>
    <t>ICBU00000889942</t>
  </si>
  <si>
    <t>BKP24000758346</t>
  </si>
  <si>
    <t>260105YK-FE1A</t>
  </si>
  <si>
    <t>ICBU00000889656</t>
  </si>
  <si>
    <t>1Z33W2600496898540</t>
  </si>
  <si>
    <t>260105YK-FERB</t>
  </si>
  <si>
    <t>ICBU00000889655</t>
  </si>
  <si>
    <t>1Z33W2600499724169</t>
  </si>
  <si>
    <t>30HGGALT</t>
  </si>
  <si>
    <t>ICBU00000890311</t>
  </si>
  <si>
    <t>887656064677</t>
  </si>
  <si>
    <t>10003778373</t>
  </si>
  <si>
    <t>ICBU00000890707</t>
  </si>
  <si>
    <t>1Z0E793D0437412221</t>
  </si>
  <si>
    <t>YQJCK0105-US5</t>
  </si>
  <si>
    <t>ICBU00000890996</t>
  </si>
  <si>
    <t>1ZC80H580426090752</t>
  </si>
  <si>
    <t>SH78-WH</t>
  </si>
  <si>
    <t>ICBU00000889813</t>
  </si>
  <si>
    <t>V0PZ10086013</t>
  </si>
  <si>
    <t>5456152HXL</t>
  </si>
  <si>
    <t>ICBU00000890930</t>
  </si>
  <si>
    <t>1Z0E465J6738123964</t>
  </si>
  <si>
    <t>MB250105-HR</t>
  </si>
  <si>
    <t>ICBU00000890173</t>
  </si>
  <si>
    <t>1241226980</t>
  </si>
  <si>
    <t>D1144DE80K</t>
  </si>
  <si>
    <t>ICBU00000890944</t>
  </si>
  <si>
    <t>1Z0E465J0410177746</t>
  </si>
  <si>
    <t>HYFZ-0105-2</t>
  </si>
  <si>
    <t>ICBU00000891003</t>
  </si>
  <si>
    <t>1Z4W260E0426557946</t>
  </si>
  <si>
    <t>MIA-141</t>
  </si>
  <si>
    <t>ICBU00000890884</t>
  </si>
  <si>
    <t>1Z33W2600499376705</t>
  </si>
  <si>
    <t>10003778445</t>
  </si>
  <si>
    <t>ICBU00000890718</t>
  </si>
  <si>
    <t>1Z4W260E0434135010</t>
  </si>
  <si>
    <t>FBA195DJHK1H</t>
  </si>
  <si>
    <t>ICBU00000889974</t>
  </si>
  <si>
    <t>US03633900</t>
  </si>
  <si>
    <t>ICBU00000890699</t>
  </si>
  <si>
    <t>1Z0E554G0434335680</t>
  </si>
  <si>
    <t>SHZ25-187</t>
  </si>
  <si>
    <t>ICBU00000890008</t>
  </si>
  <si>
    <t>SHZ25187</t>
  </si>
  <si>
    <t>LLHH1915</t>
  </si>
  <si>
    <t>ICBU00000890586</t>
  </si>
  <si>
    <t>TPL000131056</t>
  </si>
  <si>
    <t>MMLSA0105-1</t>
  </si>
  <si>
    <t>ICBU00000890670</t>
  </si>
  <si>
    <t>1ZG3325W0428825085</t>
  </si>
  <si>
    <t>ZY-115AA</t>
  </si>
  <si>
    <t>ICBU00000890299</t>
  </si>
  <si>
    <t>1Z33W2600492237690</t>
  </si>
  <si>
    <t>ZY-115DD</t>
  </si>
  <si>
    <t>ICBU00000890304</t>
  </si>
  <si>
    <t>1Z33W2600499904152</t>
  </si>
  <si>
    <t>ZY-115GG</t>
  </si>
  <si>
    <t>ICBU00000890309</t>
  </si>
  <si>
    <t>1Z33W2600497179477</t>
  </si>
  <si>
    <t>ZY-115HH</t>
  </si>
  <si>
    <t>ICBU00000890313</t>
  </si>
  <si>
    <t>1Z33W2600497535304</t>
  </si>
  <si>
    <t>ZY-115FF</t>
  </si>
  <si>
    <t>ICBU00000890308</t>
  </si>
  <si>
    <t>1Z33W2600499232137</t>
  </si>
  <si>
    <t>ZY-115EE</t>
  </si>
  <si>
    <t>ICBU00000890306</t>
  </si>
  <si>
    <t>1Z33W2600498176085</t>
  </si>
  <si>
    <t>ZY-115JJ</t>
  </si>
  <si>
    <t>ICBU00000890320</t>
  </si>
  <si>
    <t>1Z33W2600499183440</t>
  </si>
  <si>
    <t>ZY-115BB</t>
  </si>
  <si>
    <t>ICBU00000890301</t>
  </si>
  <si>
    <t>1Z33W2600498187420</t>
  </si>
  <si>
    <t>ZY-115CC</t>
  </si>
  <si>
    <t>ICBU00000890302</t>
  </si>
  <si>
    <t>1Z33W2600497888200</t>
  </si>
  <si>
    <t>ZY-115II</t>
  </si>
  <si>
    <t>ICBU00000890318</t>
  </si>
  <si>
    <t>1Z33W2600498515379</t>
  </si>
  <si>
    <t>2200087F6</t>
  </si>
  <si>
    <t>ICBU00000875607</t>
  </si>
  <si>
    <t>1Z0E793D6724917217</t>
  </si>
  <si>
    <t>SW260105</t>
  </si>
  <si>
    <t>ICBU00000890536</t>
  </si>
  <si>
    <t>1Z33W2600498249078</t>
  </si>
  <si>
    <t>QY26-0105LK02</t>
  </si>
  <si>
    <t>ICBU00000890235</t>
  </si>
  <si>
    <t>1Z036E5H0338626833</t>
  </si>
  <si>
    <t>TX260105-PG01</t>
  </si>
  <si>
    <t>ICBU00000890538</t>
  </si>
  <si>
    <t>887657245560</t>
  </si>
  <si>
    <t>10003778409</t>
  </si>
  <si>
    <t>ICBU00000890120</t>
  </si>
  <si>
    <t>BKP24000758416</t>
  </si>
  <si>
    <t>QY26-0105LK01</t>
  </si>
  <si>
    <t>ICBU00000890219</t>
  </si>
  <si>
    <t>397462975459</t>
  </si>
  <si>
    <t>RSC0105</t>
  </si>
  <si>
    <t>ICBU00000890447</t>
  </si>
  <si>
    <t>1Z0E465J0412632599</t>
  </si>
  <si>
    <t>53TGNB6</t>
  </si>
  <si>
    <t>ICBU00000890291</t>
  </si>
  <si>
    <t>CP141314845DE</t>
  </si>
  <si>
    <t>ALAM0105</t>
  </si>
  <si>
    <t>ICBU00000890032</t>
  </si>
  <si>
    <t>1Z0E793D0430107814</t>
  </si>
  <si>
    <t>XM33989915</t>
  </si>
  <si>
    <t>ICBU00000889562</t>
  </si>
  <si>
    <t>1ZG7982X0429697619</t>
  </si>
  <si>
    <t>JXMY20260105-1</t>
  </si>
  <si>
    <t>ICBU00000890319</t>
  </si>
  <si>
    <t>1Z0E465J0406258845</t>
  </si>
  <si>
    <t>WJ47-WBB</t>
  </si>
  <si>
    <t>ICBU00000890251</t>
  </si>
  <si>
    <t>SYD24000758364</t>
  </si>
  <si>
    <t>BONDS0105</t>
  </si>
  <si>
    <t>ICBU00000889770</t>
  </si>
  <si>
    <t>1Z0E793D0424237712</t>
  </si>
  <si>
    <t>YC260105-US</t>
  </si>
  <si>
    <t>ICBU00000889834</t>
  </si>
  <si>
    <t>1Z693V0R0439061598</t>
  </si>
  <si>
    <t>260105YK-XU3</t>
  </si>
  <si>
    <t>ICBU00000889511</t>
  </si>
  <si>
    <t>887652278331</t>
  </si>
  <si>
    <t>FBA195NGDLQZ</t>
  </si>
  <si>
    <t>ICBU00000887207</t>
  </si>
  <si>
    <t>1Z33W2600498983248</t>
  </si>
  <si>
    <t>RB20260106-1</t>
  </si>
  <si>
    <t>ICBU00000890168</t>
  </si>
  <si>
    <t>887688298518</t>
  </si>
  <si>
    <t>ZB0105-1</t>
  </si>
  <si>
    <t>ICBU00000890086</t>
  </si>
  <si>
    <t>1Z0E554G0422891691</t>
  </si>
  <si>
    <t>QY77</t>
  </si>
  <si>
    <t>ICBU00000890169</t>
  </si>
  <si>
    <t>IW669482153GB</t>
  </si>
  <si>
    <t>CC260105-1AU</t>
  </si>
  <si>
    <t>ICBU00000889989</t>
  </si>
  <si>
    <t>36QJ70068061</t>
  </si>
  <si>
    <t>IBR5765849641426260230</t>
  </si>
  <si>
    <t>ICBU00000889550</t>
  </si>
  <si>
    <t>1Z27E83E0437212300</t>
  </si>
  <si>
    <t>AQ2615-4</t>
  </si>
  <si>
    <t>ICBU00000890053</t>
  </si>
  <si>
    <t>1ZB600R76728955368</t>
  </si>
  <si>
    <t>HCLSA0105-3</t>
  </si>
  <si>
    <t>ICBU00000890093</t>
  </si>
  <si>
    <t>397464456246</t>
  </si>
  <si>
    <t>SDFFD0105</t>
  </si>
  <si>
    <t>ICBU00000890022</t>
  </si>
  <si>
    <t>MKP24000758507</t>
  </si>
  <si>
    <t>8ZA322EE8</t>
  </si>
  <si>
    <t>ICBU00000890016</t>
  </si>
  <si>
    <t>868000033383</t>
  </si>
  <si>
    <t>WLXB0105-3GB-2</t>
  </si>
  <si>
    <t>ICBU00000889541</t>
  </si>
  <si>
    <t>887689504221</t>
  </si>
  <si>
    <t>WLXB0105-3GB-1</t>
  </si>
  <si>
    <t>ICBU00000889521</t>
  </si>
  <si>
    <t>887689485049</t>
  </si>
  <si>
    <t>WLXB0105-3GB-5</t>
  </si>
  <si>
    <t>ICBU00000889682</t>
  </si>
  <si>
    <t>887689453293</t>
  </si>
  <si>
    <t>WLXB0105-3GB-6</t>
  </si>
  <si>
    <t>ICBU00000889684</t>
  </si>
  <si>
    <t>887689431601</t>
  </si>
  <si>
    <t>WLXB0105-3GB-7</t>
  </si>
  <si>
    <t>ICBU00000889685</t>
  </si>
  <si>
    <t>887686759132</t>
  </si>
  <si>
    <t>WLXB0105-3GB-3</t>
  </si>
  <si>
    <t>ICBU00000889542</t>
  </si>
  <si>
    <t>887689470470</t>
  </si>
  <si>
    <t>HCLSA0105-2</t>
  </si>
  <si>
    <t>ICBU00000890069</t>
  </si>
  <si>
    <t>1241227002</t>
  </si>
  <si>
    <t>ZD-0105</t>
  </si>
  <si>
    <t>ICBU00000889921</t>
  </si>
  <si>
    <t>1ZHF05572034336019</t>
  </si>
  <si>
    <t>ZAMMY02610595</t>
  </si>
  <si>
    <t>ICBU00000889872</t>
  </si>
  <si>
    <t>397465915224</t>
  </si>
  <si>
    <t>FBA15L8S2V7C</t>
  </si>
  <si>
    <t>ICBU00000889892</t>
  </si>
  <si>
    <t>15503498066675</t>
  </si>
  <si>
    <t>FBA15L8T6405</t>
  </si>
  <si>
    <t>ICBU00000889476</t>
  </si>
  <si>
    <t>1Z6981A16804818577</t>
  </si>
  <si>
    <t>FBA15L8STJF2</t>
  </si>
  <si>
    <t>ICBU00000889879</t>
  </si>
  <si>
    <t>15505390031449</t>
  </si>
  <si>
    <t>FBA15L8X384W</t>
  </si>
  <si>
    <t>ICBU00000889904</t>
  </si>
  <si>
    <t>15503498071762</t>
  </si>
  <si>
    <t>FBA15L8V4028</t>
  </si>
  <si>
    <t>ICBU00000889910</t>
  </si>
  <si>
    <t>1Z6981A16831043497</t>
  </si>
  <si>
    <t>FBA15L8T6X01</t>
  </si>
  <si>
    <t>ICBU00000889458</t>
  </si>
  <si>
    <t>15503498066960</t>
  </si>
  <si>
    <t>JSKJ-260105-8</t>
  </si>
  <si>
    <t>ICBU00000889837</t>
  </si>
  <si>
    <t>AKP24000758296</t>
  </si>
  <si>
    <t>H10-20250105</t>
  </si>
  <si>
    <t>ICBU00000889570</t>
  </si>
  <si>
    <t>15505390093800</t>
  </si>
  <si>
    <t>DS0105-GB01</t>
  </si>
  <si>
    <t>ICBU00000889920</t>
  </si>
  <si>
    <t>887651274009</t>
  </si>
  <si>
    <t>TM260105-1AE</t>
  </si>
  <si>
    <t>ICBU00000889421</t>
  </si>
  <si>
    <t>1969605525</t>
  </si>
  <si>
    <t>TM260105-1FR2</t>
  </si>
  <si>
    <t>ICBU00000889437</t>
  </si>
  <si>
    <t>887656431334</t>
  </si>
  <si>
    <t>CC260105-2DEHP</t>
  </si>
  <si>
    <t>ICBU00000889650</t>
  </si>
  <si>
    <t>1Z6981A16831091113</t>
  </si>
  <si>
    <t>DCWJ20260105-1</t>
  </si>
  <si>
    <t>ICBU00000889838</t>
  </si>
  <si>
    <t>887652163380</t>
  </si>
  <si>
    <t>WC66</t>
  </si>
  <si>
    <t>ICBU00000889911</t>
  </si>
  <si>
    <t>1ZA882340499656397</t>
  </si>
  <si>
    <t>WC44</t>
  </si>
  <si>
    <t>ICBU00000889898</t>
  </si>
  <si>
    <t>887759342065</t>
  </si>
  <si>
    <t>RF-2533</t>
  </si>
  <si>
    <t>ICBU00000889831</t>
  </si>
  <si>
    <t>1Z028C1Y0328284216</t>
  </si>
  <si>
    <t>WTKJ9988</t>
  </si>
  <si>
    <t>ICBU00000889815</t>
  </si>
  <si>
    <t>1ZG3325W6725104205</t>
  </si>
  <si>
    <t>YH20260105-1</t>
  </si>
  <si>
    <t>ICBU00000889402</t>
  </si>
  <si>
    <t>BKP4534268496</t>
  </si>
  <si>
    <t>CINDY2615-500-1</t>
  </si>
  <si>
    <t>ICBU00000889588</t>
  </si>
  <si>
    <t>887654005815</t>
  </si>
  <si>
    <t>CINDY2615-500-2</t>
  </si>
  <si>
    <t>ICBU00000889590</t>
  </si>
  <si>
    <t>887653978598</t>
  </si>
  <si>
    <t>CINDY2615-500-3</t>
  </si>
  <si>
    <t>ICBU00000889592</t>
  </si>
  <si>
    <t>887653937039</t>
  </si>
  <si>
    <t>CINDY2615-500-4</t>
  </si>
  <si>
    <t>ICBU00000889593</t>
  </si>
  <si>
    <t>887653873480</t>
  </si>
  <si>
    <t>CINDY2615-500-5</t>
  </si>
  <si>
    <t>ICBU00000889594</t>
  </si>
  <si>
    <t>887653828031</t>
  </si>
  <si>
    <t>CINDY2615-500-6</t>
  </si>
  <si>
    <t>ICBU00000889595</t>
  </si>
  <si>
    <t>887653779566</t>
  </si>
  <si>
    <t>CINDY2615-500-7</t>
  </si>
  <si>
    <t>ICBU00000889596</t>
  </si>
  <si>
    <t>887653728543</t>
  </si>
  <si>
    <t>CINDY2615-500-8</t>
  </si>
  <si>
    <t>ICBU00000889597</t>
  </si>
  <si>
    <t>1Z33W2600499182512</t>
  </si>
  <si>
    <t>CINDY2615-500-9</t>
  </si>
  <si>
    <t>ICBU00000889598</t>
  </si>
  <si>
    <t>1Z33W2600496205912</t>
  </si>
  <si>
    <t>CINDY2615-500-10</t>
  </si>
  <si>
    <t>ICBU00000889599</t>
  </si>
  <si>
    <t>1Z33W2600499071927</t>
  </si>
  <si>
    <t>CINDY2615-500-11</t>
  </si>
  <si>
    <t>ICBU00000889600</t>
  </si>
  <si>
    <t>1Z33W2600497678115</t>
  </si>
  <si>
    <t>CINDY2615-500-12</t>
  </si>
  <si>
    <t>ICBU00000889601</t>
  </si>
  <si>
    <t>1Z33W2600498214711</t>
  </si>
  <si>
    <t>CINDY2615-500-13</t>
  </si>
  <si>
    <t>ICBU00000889602</t>
  </si>
  <si>
    <t>1Z33W2600497839110</t>
  </si>
  <si>
    <t>CINDY2615-500-14</t>
  </si>
  <si>
    <t>ICBU00000889603</t>
  </si>
  <si>
    <t>1Z33W2600497540094</t>
  </si>
  <si>
    <t>CINDY2615-500-15</t>
  </si>
  <si>
    <t>ICBU00000889604</t>
  </si>
  <si>
    <t>1Z33W2600497469065</t>
  </si>
  <si>
    <t>CINDY2615-500-16</t>
  </si>
  <si>
    <t>ICBU00000889605</t>
  </si>
  <si>
    <t>1Z33W2600498766910</t>
  </si>
  <si>
    <t>CINDY2615-500-17</t>
  </si>
  <si>
    <t>ICBU00000889606</t>
  </si>
  <si>
    <t>1Z33W2600496160121</t>
  </si>
  <si>
    <t>CINDY2615-500-18</t>
  </si>
  <si>
    <t>ICBU00000889607</t>
  </si>
  <si>
    <t>1Z33W2600497431318</t>
  </si>
  <si>
    <t>CINDY2615-500-19</t>
  </si>
  <si>
    <t>ICBU00000889608</t>
  </si>
  <si>
    <t>1Z33W2600496175713</t>
  </si>
  <si>
    <t>CINDY2615-500-20</t>
  </si>
  <si>
    <t>ICBU00000889609</t>
  </si>
  <si>
    <t>1Z33W2600499543515</t>
  </si>
  <si>
    <t>CINDY2615-500-21</t>
  </si>
  <si>
    <t>ICBU00000889612</t>
  </si>
  <si>
    <t>1Z33W2600497476860</t>
  </si>
  <si>
    <t>CINDY2615-500-22</t>
  </si>
  <si>
    <t>ICBU00000889613</t>
  </si>
  <si>
    <t>1Z33W2600499670315</t>
  </si>
  <si>
    <t>CINDY2615-500-23</t>
  </si>
  <si>
    <t>ICBU00000889614</t>
  </si>
  <si>
    <t>1Z33W2600499981266</t>
  </si>
  <si>
    <t>CINDY2615-500-24</t>
  </si>
  <si>
    <t>ICBU00000889615</t>
  </si>
  <si>
    <t>1Z33W2600495696528</t>
  </si>
  <si>
    <t>CINDY2615-500-25</t>
  </si>
  <si>
    <t>ICBU00000889616</t>
  </si>
  <si>
    <t>1Z33W2600496609432</t>
  </si>
  <si>
    <t>356G5GM</t>
  </si>
  <si>
    <t>ICBU00000888592</t>
  </si>
  <si>
    <t>1Z0E465J0433283785</t>
  </si>
  <si>
    <t>2615-XHX-10</t>
  </si>
  <si>
    <t>ICBU00000889752</t>
  </si>
  <si>
    <t>1Z33W2606690133500</t>
  </si>
  <si>
    <t>2615-XHX-9</t>
  </si>
  <si>
    <t>ICBU00000889751</t>
  </si>
  <si>
    <t>1Z33W2606691795544</t>
  </si>
  <si>
    <t>2615-XHX-8</t>
  </si>
  <si>
    <t>ICBU00000889744</t>
  </si>
  <si>
    <t>1Z33W2606694104927</t>
  </si>
  <si>
    <t>2615-XHX-7</t>
  </si>
  <si>
    <t>ICBU00000889742</t>
  </si>
  <si>
    <t>1Z33W2606696974449</t>
  </si>
  <si>
    <t>2615-XHX-6</t>
  </si>
  <si>
    <t>ICBU00000889740</t>
  </si>
  <si>
    <t>1Z33W2606694166316</t>
  </si>
  <si>
    <t>2615-XHX-5</t>
  </si>
  <si>
    <t>ICBU00000889738</t>
  </si>
  <si>
    <t>1Z33W2606694995555</t>
  </si>
  <si>
    <t>2615-XHX-4</t>
  </si>
  <si>
    <t>ICBU00000889737</t>
  </si>
  <si>
    <t>1Z33W2606692993337</t>
  </si>
  <si>
    <t>2615-XHX-3</t>
  </si>
  <si>
    <t>ICBU00000889736</t>
  </si>
  <si>
    <t>1Z33W2606693229876</t>
  </si>
  <si>
    <t>2615-XHX-2</t>
  </si>
  <si>
    <t>ICBU00000889735</t>
  </si>
  <si>
    <t>1Z33W2606699276859</t>
  </si>
  <si>
    <t>2615-XHX-1</t>
  </si>
  <si>
    <t>ICBU00000889734</t>
  </si>
  <si>
    <t>1Z33W2606699336016</t>
  </si>
  <si>
    <t>ZY-00445</t>
  </si>
  <si>
    <t>ICBU00000889683</t>
  </si>
  <si>
    <t>SKP24000758317</t>
  </si>
  <si>
    <t>BYC-26-01-05</t>
  </si>
  <si>
    <t>ICBU00000889725</t>
  </si>
  <si>
    <t>1ZF4K3596823422746</t>
  </si>
  <si>
    <t>K5544110E</t>
  </si>
  <si>
    <t>ICBU00000876859</t>
  </si>
  <si>
    <t>1Z33W2606792086593</t>
  </si>
  <si>
    <t>665J25D1</t>
  </si>
  <si>
    <t>ICBU00000876858</t>
  </si>
  <si>
    <t>663462413</t>
  </si>
  <si>
    <t>AA123939</t>
  </si>
  <si>
    <t>ICBU00000889745</t>
  </si>
  <si>
    <t>1ZA6D4270436468331</t>
  </si>
  <si>
    <t>FBA15G4ZHK89</t>
  </si>
  <si>
    <t>ICBU00000889572</t>
  </si>
  <si>
    <t>RCD24000758329</t>
  </si>
  <si>
    <t>LC-6398</t>
  </si>
  <si>
    <t>ICBU00000889579</t>
  </si>
  <si>
    <t>1608390615</t>
  </si>
  <si>
    <t>SF-8256</t>
  </si>
  <si>
    <t>ICBU00000889658</t>
  </si>
  <si>
    <t>1ZEC67010439867802</t>
  </si>
  <si>
    <t>YLZXX010501</t>
  </si>
  <si>
    <t>ICBU00000889611</t>
  </si>
  <si>
    <t>1ZHF05572036473331</t>
  </si>
  <si>
    <t>CINDY2615-03476-8</t>
  </si>
  <si>
    <t>ICBU00000889494</t>
  </si>
  <si>
    <t>1Z028C1Y0326788935</t>
  </si>
  <si>
    <t>YOLANDA0105</t>
  </si>
  <si>
    <t>ICBU00000889637</t>
  </si>
  <si>
    <t>1ZG3325W6732985394</t>
  </si>
  <si>
    <t>ZX1105FR-1</t>
  </si>
  <si>
    <t>ICBU00000889417</t>
  </si>
  <si>
    <t>887688456723</t>
  </si>
  <si>
    <t>BRADLEY2615-1</t>
  </si>
  <si>
    <t>ICBU00000889489</t>
  </si>
  <si>
    <t>397464182304</t>
  </si>
  <si>
    <t>RL260105-4US-2</t>
  </si>
  <si>
    <t>ICBU00000889557</t>
  </si>
  <si>
    <t>1Z4W260E0433112779</t>
  </si>
  <si>
    <t>RL260105-4US-1</t>
  </si>
  <si>
    <t>ICBU00000889556</t>
  </si>
  <si>
    <t>1Z4W260E0428455267</t>
  </si>
  <si>
    <t>LG-0105</t>
  </si>
  <si>
    <t>ICBU00000889558</t>
  </si>
  <si>
    <t>1Z0E465J0430482584</t>
  </si>
  <si>
    <t>DQYX20260105001</t>
  </si>
  <si>
    <t>ICBU00000889565</t>
  </si>
  <si>
    <t>CP141314911DE</t>
  </si>
  <si>
    <t>ERICK2615-1</t>
  </si>
  <si>
    <t>ICBU00000889548</t>
  </si>
  <si>
    <t>1ZB875D90430196498</t>
  </si>
  <si>
    <t>SR105FR-3</t>
  </si>
  <si>
    <t>ICBU00000889392</t>
  </si>
  <si>
    <t>888644986635</t>
  </si>
  <si>
    <t>ZY-00442</t>
  </si>
  <si>
    <t>ICBU00000889294</t>
  </si>
  <si>
    <t>1Z4W260E0438645300</t>
  </si>
  <si>
    <t>CINDY2615-306938-2</t>
  </si>
  <si>
    <t>ICBU00000889443</t>
  </si>
  <si>
    <t>1Z33W2600497784198</t>
  </si>
  <si>
    <t>ZY-00444</t>
  </si>
  <si>
    <t>ICBU00000889430</t>
  </si>
  <si>
    <t>1ZEC61580415801223</t>
  </si>
  <si>
    <t>PI2025343</t>
  </si>
  <si>
    <t>ICBU00000889426</t>
  </si>
  <si>
    <t>887687807189</t>
  </si>
  <si>
    <t>FBA15G53VDKB</t>
  </si>
  <si>
    <t>ICBU00000889199</t>
  </si>
  <si>
    <t>RCD24000758344</t>
  </si>
  <si>
    <t>LLEE13015</t>
  </si>
  <si>
    <t>ICBU00000889363</t>
  </si>
  <si>
    <t>1Z0E793D6728379408</t>
  </si>
  <si>
    <t>PPKK1214</t>
  </si>
  <si>
    <t>ICBU00000888528</t>
  </si>
  <si>
    <t>397410959606</t>
  </si>
  <si>
    <t>CARLOS2614</t>
  </si>
  <si>
    <t>ICBU00000888853</t>
  </si>
  <si>
    <t>1ZB875D90433316594</t>
  </si>
  <si>
    <t>HGR6-FBA195PW8HFD</t>
  </si>
  <si>
    <t>ICBU00000889078</t>
  </si>
  <si>
    <t>1Z4W260E0435357350</t>
  </si>
  <si>
    <t>HGR6-FBA195PW8HFD-A</t>
  </si>
  <si>
    <t>ICBU00000889080</t>
  </si>
  <si>
    <t>1Z4W260E0416250867</t>
  </si>
  <si>
    <t>HGR6-FBA195PW8HFD-B</t>
  </si>
  <si>
    <t>ICBU00000889081</t>
  </si>
  <si>
    <t>1Z4W260E0429718847</t>
  </si>
  <si>
    <t>GYTG12</t>
  </si>
  <si>
    <t>ICBU00000888847</t>
  </si>
  <si>
    <t>1Z0E793D0429931122</t>
  </si>
  <si>
    <t>84GGGH</t>
  </si>
  <si>
    <t>ICBU00000888835</t>
  </si>
  <si>
    <t>397409860820</t>
  </si>
  <si>
    <t>687GGHR</t>
  </si>
  <si>
    <t>ICBU00000888736</t>
  </si>
  <si>
    <t>IW669086603GB</t>
  </si>
  <si>
    <t>67GKYER</t>
  </si>
  <si>
    <t>ICBU00000888846</t>
  </si>
  <si>
    <t>SF5103630707943</t>
  </si>
  <si>
    <t>54F654Y</t>
  </si>
  <si>
    <t>ICBU00000888898</t>
  </si>
  <si>
    <t>397409837237</t>
  </si>
  <si>
    <t>JLL260104A</t>
  </si>
  <si>
    <t>ICBU00000888843</t>
  </si>
  <si>
    <t>MKP4534267638</t>
  </si>
  <si>
    <t>UWH78-AH</t>
  </si>
  <si>
    <t>ICBU00000888607</t>
  </si>
  <si>
    <t>1Z2995YW9141807265</t>
  </si>
  <si>
    <t>UW78-UE</t>
  </si>
  <si>
    <t>ICBU00000888617</t>
  </si>
  <si>
    <t>AMQ6854930</t>
  </si>
  <si>
    <t>YWH25887</t>
  </si>
  <si>
    <t>ICBU00000888603</t>
  </si>
  <si>
    <t>1ZB600R76712706157</t>
  </si>
  <si>
    <t>MIH2548</t>
  </si>
  <si>
    <t>ICBU00000888549</t>
  </si>
  <si>
    <t>CJ149755680DE</t>
  </si>
  <si>
    <t>JLL260104B</t>
  </si>
  <si>
    <t>ICBU00000888850</t>
  </si>
  <si>
    <t>BYTX-104</t>
  </si>
  <si>
    <t>ICBU00000888997</t>
  </si>
  <si>
    <t>1Z4W260E0415046303</t>
  </si>
  <si>
    <t>260104-34787</t>
  </si>
  <si>
    <t>ICBU00000888874</t>
  </si>
  <si>
    <t>397409846779</t>
  </si>
  <si>
    <t>260104-92173</t>
  </si>
  <si>
    <t>ICBU00000888871</t>
  </si>
  <si>
    <t>1Z4W260E0431743976</t>
  </si>
  <si>
    <t>260104001-95128</t>
  </si>
  <si>
    <t>ICBU00000888854</t>
  </si>
  <si>
    <t>397409851870</t>
  </si>
  <si>
    <t>260104002-84043</t>
  </si>
  <si>
    <t>ICBU00000888865</t>
  </si>
  <si>
    <t>1Z4W260E0422934885</t>
  </si>
  <si>
    <t>ZQ260104-AU</t>
  </si>
  <si>
    <t>ICBU00000888568</t>
  </si>
  <si>
    <t>AMQ6854958</t>
  </si>
  <si>
    <t>UWH578-HHD</t>
  </si>
  <si>
    <t>ICBU00000888623</t>
  </si>
  <si>
    <t>887618539587</t>
  </si>
  <si>
    <t>HSY758-WHGG</t>
  </si>
  <si>
    <t>ICBU00000888624</t>
  </si>
  <si>
    <t>887618555241</t>
  </si>
  <si>
    <t>JY-TERRY-260104</t>
  </si>
  <si>
    <t>ICBU00000888745</t>
  </si>
  <si>
    <t>1Z0E465J0427156951</t>
  </si>
  <si>
    <t>YGH0104-102</t>
  </si>
  <si>
    <t>ICBU00000888973</t>
  </si>
  <si>
    <t>1Z6982X16838369584</t>
  </si>
  <si>
    <t>ALI25FCO00521</t>
  </si>
  <si>
    <t>ICBU00000889011</t>
  </si>
  <si>
    <t>1ZK5812C0302805854</t>
  </si>
  <si>
    <t>1232141133</t>
  </si>
  <si>
    <t>ICBU00000888758</t>
  </si>
  <si>
    <t>1Z0E554G0417235105</t>
  </si>
  <si>
    <t>ZXXYZ260103</t>
  </si>
  <si>
    <t>ICBU00000888075</t>
  </si>
  <si>
    <t>RSQLSA111-1</t>
  </si>
  <si>
    <t>ICBU00000889073</t>
  </si>
  <si>
    <t>1Z0E465J0433297378</t>
  </si>
  <si>
    <t>ZXXXK010001</t>
  </si>
  <si>
    <t>ICBU00000889122</t>
  </si>
  <si>
    <t>1Z0E554G6720746573</t>
  </si>
  <si>
    <t>XL260104-72116</t>
  </si>
  <si>
    <t>ICBU00000889049</t>
  </si>
  <si>
    <t>397409991476</t>
  </si>
  <si>
    <t>89GGTY7</t>
  </si>
  <si>
    <t>ICBU00000888562</t>
  </si>
  <si>
    <t>1Z0E4C080400431387</t>
  </si>
  <si>
    <t>XYM334-1</t>
  </si>
  <si>
    <t>ICBU00000888620</t>
  </si>
  <si>
    <t>1Z27E83E0433673507</t>
  </si>
  <si>
    <t>XYM334-2</t>
  </si>
  <si>
    <t>ICBU00000888637</t>
  </si>
  <si>
    <t>1Z27E83E0411661721</t>
  </si>
  <si>
    <t>XYM334-3</t>
  </si>
  <si>
    <t>ICBU00000888650</t>
  </si>
  <si>
    <t>1Z27E83E0402421551</t>
  </si>
  <si>
    <t>XYM334-4</t>
  </si>
  <si>
    <t>ICBU00000888659</t>
  </si>
  <si>
    <t>1ZG071A60428353178</t>
  </si>
  <si>
    <t>XYM334-5</t>
  </si>
  <si>
    <t>ICBU00000888661</t>
  </si>
  <si>
    <t>1ZG071A60437229447</t>
  </si>
  <si>
    <t>XYM334-6</t>
  </si>
  <si>
    <t>ICBU00000888667</t>
  </si>
  <si>
    <t>1Z27E83E0410468675</t>
  </si>
  <si>
    <t>XYM334-7</t>
  </si>
  <si>
    <t>ICBU00000888670</t>
  </si>
  <si>
    <t>1Z27E83E0423384535</t>
  </si>
  <si>
    <t>XYM334-8</t>
  </si>
  <si>
    <t>ICBU00000888675</t>
  </si>
  <si>
    <t>1Z27E83E0403173505</t>
  </si>
  <si>
    <t>XYM334-9</t>
  </si>
  <si>
    <t>ICBU00000888679</t>
  </si>
  <si>
    <t>1Z762E4V0439974832</t>
  </si>
  <si>
    <t>TX260104-XH01</t>
  </si>
  <si>
    <t>ICBU00000888783</t>
  </si>
  <si>
    <t>1Z0E793D6737786595</t>
  </si>
  <si>
    <t>3D-WYY-047</t>
  </si>
  <si>
    <t>ICBU00000888976</t>
  </si>
  <si>
    <t>520277592934</t>
  </si>
  <si>
    <t>633999KW</t>
  </si>
  <si>
    <t>ICBU00000888051</t>
  </si>
  <si>
    <t>887613522649</t>
  </si>
  <si>
    <t>JY-US-0103</t>
  </si>
  <si>
    <t>ICBU00000888595</t>
  </si>
  <si>
    <t>397410966814</t>
  </si>
  <si>
    <t>8208130128378972</t>
  </si>
  <si>
    <t>ICBU00000888336</t>
  </si>
  <si>
    <t>397409219080</t>
  </si>
  <si>
    <t>62984571</t>
  </si>
  <si>
    <t>ICBU00000888828</t>
  </si>
  <si>
    <t>1ZHV25256702786802</t>
  </si>
  <si>
    <t>JQX0104</t>
  </si>
  <si>
    <t>ICBU00000888801</t>
  </si>
  <si>
    <t>BZP24000758264</t>
  </si>
  <si>
    <t>FBC013HB6552X-20-21</t>
  </si>
  <si>
    <t>ICBU00000887090</t>
  </si>
  <si>
    <t>1ZA06B016800184707</t>
  </si>
  <si>
    <t>SZBC260104-IT</t>
  </si>
  <si>
    <t>ICBU00000888576</t>
  </si>
  <si>
    <t>1Z14V4W16896214950</t>
  </si>
  <si>
    <t>JYLY-1121</t>
  </si>
  <si>
    <t>ICBU00000888730</t>
  </si>
  <si>
    <t>1ZJ443W10418587137</t>
  </si>
  <si>
    <t>XN-A97</t>
  </si>
  <si>
    <t>ICBU00000888754</t>
  </si>
  <si>
    <t>1ZG3333D0437861508</t>
  </si>
  <si>
    <t>PI2025336</t>
  </si>
  <si>
    <t>ICBU00000888655</t>
  </si>
  <si>
    <t>1Z33W2606792620951</t>
  </si>
  <si>
    <t>FKS260104-US</t>
  </si>
  <si>
    <t>ICBU00000888621</t>
  </si>
  <si>
    <t>1Z0E793D0425278659</t>
  </si>
  <si>
    <t>BZL-0104</t>
  </si>
  <si>
    <t>ICBU00000888560</t>
  </si>
  <si>
    <t>1ZC0E5310304093886</t>
  </si>
  <si>
    <t>FBA15L9245DV</t>
  </si>
  <si>
    <t>ICBU00000887833</t>
  </si>
  <si>
    <t>FBA15L92G29D</t>
  </si>
  <si>
    <t>ICBU00000887827</t>
  </si>
  <si>
    <t>DJZXX010301</t>
  </si>
  <si>
    <t>ICBU00000888026</t>
  </si>
  <si>
    <t>1Z0E793D0403366809</t>
  </si>
  <si>
    <t>DJZXX010303</t>
  </si>
  <si>
    <t>ICBU00000888029</t>
  </si>
  <si>
    <t>1Z0E793D0402150543</t>
  </si>
  <si>
    <t>DJZXX010302</t>
  </si>
  <si>
    <t>ICBU00000888028</t>
  </si>
  <si>
    <t>1Z0E793D0433929967</t>
  </si>
  <si>
    <t>DJZXX010304</t>
  </si>
  <si>
    <t>ICBU00000888031</t>
  </si>
  <si>
    <t>1Z0E793D0433801595</t>
  </si>
  <si>
    <t>DJZXX010305</t>
  </si>
  <si>
    <t>ICBU00000888032</t>
  </si>
  <si>
    <t>1Z0E793D0428835238</t>
  </si>
  <si>
    <t>SW251205C</t>
  </si>
  <si>
    <t>ICBU00000888496</t>
  </si>
  <si>
    <t>1Z33W2600492527135</t>
  </si>
  <si>
    <t>SW251205A</t>
  </si>
  <si>
    <t>ICBU00000888488</t>
  </si>
  <si>
    <t>1Z0E793D0402732174</t>
  </si>
  <si>
    <t>YQJCK0105-GB1</t>
  </si>
  <si>
    <t>ICBU00000888450</t>
  </si>
  <si>
    <t>LIKL-8521</t>
  </si>
  <si>
    <t>ICBU00000888440</t>
  </si>
  <si>
    <t>1ZG7982X0405141450</t>
  </si>
  <si>
    <t>QY029</t>
  </si>
  <si>
    <t>ICBU00000888418</t>
  </si>
  <si>
    <t>397508134670</t>
  </si>
  <si>
    <t>NBWC202512290001</t>
  </si>
  <si>
    <t>ICBU00000882746</t>
  </si>
  <si>
    <t>NBWC202512290002</t>
  </si>
  <si>
    <t>ICBU00000882743</t>
  </si>
  <si>
    <t>XR260101</t>
  </si>
  <si>
    <t>ICBU00000888377</t>
  </si>
  <si>
    <t>251231GRW-1</t>
  </si>
  <si>
    <t>ICBU00000885983</t>
  </si>
  <si>
    <t>887618573858</t>
  </si>
  <si>
    <t>YZTBD-260103-2</t>
  </si>
  <si>
    <t>ICBU00000887636</t>
  </si>
  <si>
    <t>1Z33W2600490816451</t>
  </si>
  <si>
    <t>2614-XHX-10</t>
  </si>
  <si>
    <t>ICBU00000888305</t>
  </si>
  <si>
    <t>1Z33W2606699119957</t>
  </si>
  <si>
    <t>2614-XHX-9</t>
  </si>
  <si>
    <t>ICBU00000888304</t>
  </si>
  <si>
    <t>1Z33W2606697489543</t>
  </si>
  <si>
    <t>2614-XHX-8</t>
  </si>
  <si>
    <t>ICBU00000888303</t>
  </si>
  <si>
    <t>1Z33W2606695027125</t>
  </si>
  <si>
    <t>2614-XHX-7</t>
  </si>
  <si>
    <t>ICBU00000888302</t>
  </si>
  <si>
    <t>1Z33W2606693834257</t>
  </si>
  <si>
    <t>2614-XHX-6</t>
  </si>
  <si>
    <t>ICBU00000888301</t>
  </si>
  <si>
    <t>1Z33W2606699759935</t>
  </si>
  <si>
    <t>2614-XHX-5</t>
  </si>
  <si>
    <t>ICBU00000888299</t>
  </si>
  <si>
    <t>1Z33W2606693342207</t>
  </si>
  <si>
    <t>2614-XHX-4</t>
  </si>
  <si>
    <t>ICBU00000888298</t>
  </si>
  <si>
    <t>1Z33W2606694325626</t>
  </si>
  <si>
    <t>2614-XHX-3</t>
  </si>
  <si>
    <t>ICBU00000888297</t>
  </si>
  <si>
    <t>1Z33W2606694941013</t>
  </si>
  <si>
    <t>2614-XHX-2</t>
  </si>
  <si>
    <t>ICBU00000888296</t>
  </si>
  <si>
    <t>1Z33W2606692940036</t>
  </si>
  <si>
    <t>2614-XHX-1</t>
  </si>
  <si>
    <t>ICBU00000888293</t>
  </si>
  <si>
    <t>1Z33W2606692148241</t>
  </si>
  <si>
    <t>AFLO0G44</t>
  </si>
  <si>
    <t>ICBU00000888076</t>
  </si>
  <si>
    <t>1Z33W2606798943922</t>
  </si>
  <si>
    <t>ZY0102-1</t>
  </si>
  <si>
    <t>ICBU00000887171</t>
  </si>
  <si>
    <t>1Z0E465J6715239829</t>
  </si>
  <si>
    <t>959H95-A</t>
  </si>
  <si>
    <t>ICBU00000888079</t>
  </si>
  <si>
    <t>1Z0E793D6701338145</t>
  </si>
  <si>
    <t>CO-26-01-03</t>
  </si>
  <si>
    <t>ICBU00000887849</t>
  </si>
  <si>
    <t>887620913831</t>
  </si>
  <si>
    <t>NY-9</t>
  </si>
  <si>
    <t>ICBU00000888084</t>
  </si>
  <si>
    <t>AFLO6G5</t>
  </si>
  <si>
    <t>ICBU00000888080</t>
  </si>
  <si>
    <t>887648532151</t>
  </si>
  <si>
    <t>NY-34</t>
  </si>
  <si>
    <t>ICBU00000888085</t>
  </si>
  <si>
    <t>CN260103-US-48356</t>
  </si>
  <si>
    <t>ICBU00000887774</t>
  </si>
  <si>
    <t>397399142611</t>
  </si>
  <si>
    <t>CN260103-US-36535</t>
  </si>
  <si>
    <t>ICBU00000887776</t>
  </si>
  <si>
    <t>397397325747</t>
  </si>
  <si>
    <t>CN260103-US-28601</t>
  </si>
  <si>
    <t>ICBU00000887778</t>
  </si>
  <si>
    <t>397397332050</t>
  </si>
  <si>
    <t>CN260103-US-58501</t>
  </si>
  <si>
    <t>ICBU00000887772</t>
  </si>
  <si>
    <t>397397337203</t>
  </si>
  <si>
    <t>CN260103-US-26416</t>
  </si>
  <si>
    <t>ICBU00000887771</t>
  </si>
  <si>
    <t>397397387642</t>
  </si>
  <si>
    <t>CN260103-US-30016</t>
  </si>
  <si>
    <t>ICBU00000887775</t>
  </si>
  <si>
    <t>397397328850</t>
  </si>
  <si>
    <t>CN260103-US-99328</t>
  </si>
  <si>
    <t>ICBU00000887777</t>
  </si>
  <si>
    <t>397397321568</t>
  </si>
  <si>
    <t>CN260103-US-91201</t>
  </si>
  <si>
    <t>ICBU00000887779</t>
  </si>
  <si>
    <t>397397404980</t>
  </si>
  <si>
    <t>CN260103-US-10023</t>
  </si>
  <si>
    <t>ICBU00000887773</t>
  </si>
  <si>
    <t>397397399749</t>
  </si>
  <si>
    <t>ZJTX2025715</t>
  </si>
  <si>
    <t>ICBU00000887492</t>
  </si>
  <si>
    <t>1</t>
  </si>
  <si>
    <t>PBI3-FBA195NRF677</t>
  </si>
  <si>
    <t>ICBU00000887926</t>
  </si>
  <si>
    <t>1Z4W260E0405517993</t>
  </si>
  <si>
    <t>ZH103MX-1</t>
  </si>
  <si>
    <t>ICBU00000887762</t>
  </si>
  <si>
    <t>1ZG3325W6719849388</t>
  </si>
  <si>
    <t>ZX-26-01-03</t>
  </si>
  <si>
    <t>ICBU00000887993</t>
  </si>
  <si>
    <t>1Z33W2606794390652</t>
  </si>
  <si>
    <t>QISHIER1222</t>
  </si>
  <si>
    <t>ICBU00000886890</t>
  </si>
  <si>
    <t>1Z0R6D896827353882</t>
  </si>
  <si>
    <t>GB0103-WH-IND9</t>
  </si>
  <si>
    <t>ICBU00000887278</t>
  </si>
  <si>
    <t>397397776006</t>
  </si>
  <si>
    <t>GB0103-SY-MQJ1</t>
  </si>
  <si>
    <t>ICBU00000887347</t>
  </si>
  <si>
    <t>397397767940</t>
  </si>
  <si>
    <t>GB0103-WH-MQJ1</t>
  </si>
  <si>
    <t>ICBU00000887280</t>
  </si>
  <si>
    <t>397397734926</t>
  </si>
  <si>
    <t>GB0103-WH-LAS1</t>
  </si>
  <si>
    <t>ICBU00000887279</t>
  </si>
  <si>
    <t>397397714188</t>
  </si>
  <si>
    <t>GB0103-SY-PSP3</t>
  </si>
  <si>
    <t>ICBU00000887345</t>
  </si>
  <si>
    <t>397397739940</t>
  </si>
  <si>
    <t>KY0103-KY</t>
  </si>
  <si>
    <t>ICBU00000887521</t>
  </si>
  <si>
    <t>397397613822</t>
  </si>
  <si>
    <t>KY0103-90012</t>
  </si>
  <si>
    <t>ICBU00000887528</t>
  </si>
  <si>
    <t>397397599229</t>
  </si>
  <si>
    <t>GB0103-SY-SCK4</t>
  </si>
  <si>
    <t>ICBU00000887343</t>
  </si>
  <si>
    <t>397397760670</t>
  </si>
  <si>
    <t>GB0103-SY-IND9</t>
  </si>
  <si>
    <t>ICBU00000887344</t>
  </si>
  <si>
    <t>397397783225</t>
  </si>
  <si>
    <t>GB0103-WH-SCK4</t>
  </si>
  <si>
    <t>ICBU00000887275</t>
  </si>
  <si>
    <t>397397719856</t>
  </si>
  <si>
    <t>GB0103-SY-LAS1</t>
  </si>
  <si>
    <t>ICBU00000887346</t>
  </si>
  <si>
    <t>397397749609</t>
  </si>
  <si>
    <t>GB0103-WH-PSP3</t>
  </si>
  <si>
    <t>ICBU00000887276</t>
  </si>
  <si>
    <t>397397728747</t>
  </si>
  <si>
    <t>ZY-00441</t>
  </si>
  <si>
    <t>ICBU00000887635</t>
  </si>
  <si>
    <t>397397792068</t>
  </si>
  <si>
    <t>CY103US-1</t>
  </si>
  <si>
    <t>ICBU00000888025</t>
  </si>
  <si>
    <t>397397788113</t>
  </si>
  <si>
    <t>CY103CL-1</t>
  </si>
  <si>
    <t>ICBU00000888011</t>
  </si>
  <si>
    <t>1ZG3325W6717384866</t>
  </si>
  <si>
    <t>AXU5622</t>
  </si>
  <si>
    <t>ICBU00000887975</t>
  </si>
  <si>
    <t>1ZG7982X0412147566</t>
  </si>
  <si>
    <t>CY103CA-1</t>
  </si>
  <si>
    <t>ICBU00000888021</t>
  </si>
  <si>
    <t>1Z0E554G6719038948</t>
  </si>
  <si>
    <t>CY2601032</t>
  </si>
  <si>
    <t>ICBU00000887987</t>
  </si>
  <si>
    <t>1ZG7982X0419807296</t>
  </si>
  <si>
    <t>KA-GB-103-2</t>
  </si>
  <si>
    <t>ICBU00000887659</t>
  </si>
  <si>
    <t>15505390065636</t>
  </si>
  <si>
    <t>MINA251209285</t>
  </si>
  <si>
    <t>ICBU00000886697</t>
  </si>
  <si>
    <t>887612182408</t>
  </si>
  <si>
    <t>25ALRGT</t>
  </si>
  <si>
    <t>ICBU00000887260</t>
  </si>
  <si>
    <t>887598145830</t>
  </si>
  <si>
    <t>MINA251209609</t>
  </si>
  <si>
    <t>ICBU00000887978</t>
  </si>
  <si>
    <t>1Z0E793D6711566764</t>
  </si>
  <si>
    <t>ZY-00440</t>
  </si>
  <si>
    <t>ICBU00000887559</t>
  </si>
  <si>
    <t>1ZG3333D0405755488</t>
  </si>
  <si>
    <t>9YG9VY</t>
  </si>
  <si>
    <t>ICBU00000881758</t>
  </si>
  <si>
    <t>500745334681</t>
  </si>
  <si>
    <t>FBA195NR2HGQ</t>
  </si>
  <si>
    <t>ICBU00000887927</t>
  </si>
  <si>
    <t>1Z762E4V0416358372</t>
  </si>
  <si>
    <t>FBA195NS3Y46</t>
  </si>
  <si>
    <t>ICBU00000887931</t>
  </si>
  <si>
    <t>1Z762E4V0435168845</t>
  </si>
  <si>
    <t>YM-7155</t>
  </si>
  <si>
    <t>ICBU00000887607</t>
  </si>
  <si>
    <t>1Z4W260E0400904387</t>
  </si>
  <si>
    <t>LZY260103-KT-196</t>
  </si>
  <si>
    <t>ICBU00000887537</t>
  </si>
  <si>
    <t>1ZK351X06827421290</t>
  </si>
  <si>
    <t>25SR488M1</t>
  </si>
  <si>
    <t>ICBU00000887979</t>
  </si>
  <si>
    <t>1ZG3325W0435063402</t>
  </si>
  <si>
    <t>JXMY20250103-1</t>
  </si>
  <si>
    <t>ICBU00000887956</t>
  </si>
  <si>
    <t>1ZB798A82016890401</t>
  </si>
  <si>
    <t>SP251222149</t>
  </si>
  <si>
    <t>ICBU00000887697</t>
  </si>
  <si>
    <t>SP251222155</t>
  </si>
  <si>
    <t>ICBU00000887700</t>
  </si>
  <si>
    <t>NY13-13</t>
  </si>
  <si>
    <t>ICBU00000887702</t>
  </si>
  <si>
    <t>YY-20260103-US</t>
  </si>
  <si>
    <t>ICBU00000887876</t>
  </si>
  <si>
    <t>397398329223</t>
  </si>
  <si>
    <t>RX18503</t>
  </si>
  <si>
    <t>ICBU00000887336</t>
  </si>
  <si>
    <t>1Z0E465J0418218302</t>
  </si>
  <si>
    <t>RX18453</t>
  </si>
  <si>
    <t>ICBU00000887339</t>
  </si>
  <si>
    <t>1Z0E465J0417647127</t>
  </si>
  <si>
    <t>RX18351</t>
  </si>
  <si>
    <t>ICBU00000887324</t>
  </si>
  <si>
    <t>1Z78Y3540437235380</t>
  </si>
  <si>
    <t>RX18501</t>
  </si>
  <si>
    <t>ICBU00000887329</t>
  </si>
  <si>
    <t>1Z0E465J0411294073</t>
  </si>
  <si>
    <t>RX18505</t>
  </si>
  <si>
    <t>ICBU00000887326</t>
  </si>
  <si>
    <t>1Z33W2600490590025</t>
  </si>
  <si>
    <t>RX18470</t>
  </si>
  <si>
    <t>ICBU00000887333</t>
  </si>
  <si>
    <t>1Z0E465J0431681385</t>
  </si>
  <si>
    <t>RX18445</t>
  </si>
  <si>
    <t>ICBU00000887341</t>
  </si>
  <si>
    <t>1Z0E465J0421081480</t>
  </si>
  <si>
    <t>RX18451</t>
  </si>
  <si>
    <t>ICBU00000887340</t>
  </si>
  <si>
    <t>1Z0E465J0410551797</t>
  </si>
  <si>
    <t>RX18468</t>
  </si>
  <si>
    <t>ICBU00000887337</t>
  </si>
  <si>
    <t>1Z0E465J0418231592</t>
  </si>
  <si>
    <t>RX18424</t>
  </si>
  <si>
    <t>ICBU00000887320</t>
  </si>
  <si>
    <t>500745334692</t>
  </si>
  <si>
    <t>RX18504</t>
  </si>
  <si>
    <t>ICBU00000887327</t>
  </si>
  <si>
    <t>1Z0E465J0427921623</t>
  </si>
  <si>
    <t>RX18423</t>
  </si>
  <si>
    <t>ICBU00000887321</t>
  </si>
  <si>
    <t>1Z0E465J0429556631</t>
  </si>
  <si>
    <t>RX18497</t>
  </si>
  <si>
    <t>ICBU00000887331</t>
  </si>
  <si>
    <t>1Z78Y3540413735607</t>
  </si>
  <si>
    <t>RX18489</t>
  </si>
  <si>
    <t>ICBU00000887332</t>
  </si>
  <si>
    <t>1Z0E465J0426201644</t>
  </si>
  <si>
    <t>RX18508</t>
  </si>
  <si>
    <t>ICBU00000887325</t>
  </si>
  <si>
    <t>1Z0E465J0417490402</t>
  </si>
  <si>
    <t>RX18387</t>
  </si>
  <si>
    <t>ICBU00000887323</t>
  </si>
  <si>
    <t>1Z0E465J6737075796</t>
  </si>
  <si>
    <t>RX18396</t>
  </si>
  <si>
    <t>ICBU00000887322</t>
  </si>
  <si>
    <t>1Z0E465J0427856650</t>
  </si>
  <si>
    <t>RX18454</t>
  </si>
  <si>
    <t>ICBU00000887338</t>
  </si>
  <si>
    <t>1Z0E465J0424521669</t>
  </si>
  <si>
    <t>RX18498</t>
  </si>
  <si>
    <t>ICBU00000887330</t>
  </si>
  <si>
    <t>1Z0E465J0426196679</t>
  </si>
  <si>
    <t>QY26-0103MH01</t>
  </si>
  <si>
    <t>ICBU00000887754</t>
  </si>
  <si>
    <t>887598737390</t>
  </si>
  <si>
    <t>AY-5024</t>
  </si>
  <si>
    <t>ICBU00000887824</t>
  </si>
  <si>
    <t>1Z6982X16800109514</t>
  </si>
  <si>
    <t>YY20260103FR</t>
  </si>
  <si>
    <t>ICBU00000887544</t>
  </si>
  <si>
    <t>1ZF4K3596817396439</t>
  </si>
  <si>
    <t>22213AU</t>
  </si>
  <si>
    <t>ICBU00000887549</t>
  </si>
  <si>
    <t>MZP24000758294</t>
  </si>
  <si>
    <t>8294Z</t>
  </si>
  <si>
    <t>ICBU00000887705</t>
  </si>
  <si>
    <t>1ZHF34022011254029</t>
  </si>
  <si>
    <t>260103TS-FR1</t>
  </si>
  <si>
    <t>ICBU00000887761</t>
  </si>
  <si>
    <t>1Z6982X16826739394</t>
  </si>
  <si>
    <t>558822369</t>
  </si>
  <si>
    <t>ICBU00000887588</t>
  </si>
  <si>
    <t>888044425747</t>
  </si>
  <si>
    <t>RSC0103-1</t>
  </si>
  <si>
    <t>ICBU00000887457</t>
  </si>
  <si>
    <t>397397518052</t>
  </si>
  <si>
    <t>16144456501041519</t>
  </si>
  <si>
    <t>ICBU00000887605</t>
  </si>
  <si>
    <t>888644983279</t>
  </si>
  <si>
    <t>J7I945-US</t>
  </si>
  <si>
    <t>ICBU00000887488</t>
  </si>
  <si>
    <t>1ZG3333D0419877295</t>
  </si>
  <si>
    <t>TJB251203</t>
  </si>
  <si>
    <t>ICBU00000865514</t>
  </si>
  <si>
    <t>260103XLT-NL3</t>
  </si>
  <si>
    <t>ICBU00000887516</t>
  </si>
  <si>
    <t>1Z33W2606799223814</t>
  </si>
  <si>
    <t>RSC0103</t>
  </si>
  <si>
    <t>ICBU00000887449</t>
  </si>
  <si>
    <t>397397524106</t>
  </si>
  <si>
    <t>NS0103-3</t>
  </si>
  <si>
    <t>ICBU00000887312</t>
  </si>
  <si>
    <t>887599229567</t>
  </si>
  <si>
    <t>NS0103-1</t>
  </si>
  <si>
    <t>ICBU00000887309</t>
  </si>
  <si>
    <t>887599236981</t>
  </si>
  <si>
    <t>NS0103-2</t>
  </si>
  <si>
    <t>ICBU00000887311</t>
  </si>
  <si>
    <t>887599244410</t>
  </si>
  <si>
    <t>10003778337</t>
  </si>
  <si>
    <t>ICBU00000887078</t>
  </si>
  <si>
    <t>1ZB875D90400129938</t>
  </si>
  <si>
    <t>DL0103</t>
  </si>
  <si>
    <t>ICBU00000887353</t>
  </si>
  <si>
    <t>887598917338</t>
  </si>
  <si>
    <t>YX0103-1</t>
  </si>
  <si>
    <t>ICBU00000887297</t>
  </si>
  <si>
    <t>887598892948</t>
  </si>
  <si>
    <t>LKGYPTX0103</t>
  </si>
  <si>
    <t>ICBU00000887198</t>
  </si>
  <si>
    <t>SA-WJ24461</t>
  </si>
  <si>
    <t>74871-74872</t>
  </si>
  <si>
    <t>ICBU00000887254</t>
  </si>
  <si>
    <t>1ZHV25256722087315</t>
  </si>
  <si>
    <t>74930-74878</t>
  </si>
  <si>
    <t>ICBU00000887255</t>
  </si>
  <si>
    <t>1ZB87Y280419614989</t>
  </si>
  <si>
    <t>74873-74874</t>
  </si>
  <si>
    <t>ICBU00000887251</t>
  </si>
  <si>
    <t>1ZHV25256728258405</t>
  </si>
  <si>
    <t>74730</t>
  </si>
  <si>
    <t>ICBU00000887249</t>
  </si>
  <si>
    <t>1ZHV25256738538209</t>
  </si>
  <si>
    <t>74875-74876</t>
  </si>
  <si>
    <t>ICBU00000887250</t>
  </si>
  <si>
    <t>1ZHV25256721467219</t>
  </si>
  <si>
    <t>ZJTX2025712</t>
  </si>
  <si>
    <t>ICBU00000887237</t>
  </si>
  <si>
    <t>397397827489</t>
  </si>
  <si>
    <t>57HYGG8</t>
  </si>
  <si>
    <t>ICBU00000886148</t>
  </si>
  <si>
    <t>1ZG3333D0407297925</t>
  </si>
  <si>
    <t>FBA195LC4F28</t>
  </si>
  <si>
    <t>ICBU00000886256</t>
  </si>
  <si>
    <t>1Z762E4V0426461035</t>
  </si>
  <si>
    <t>FBA195L8K9X6</t>
  </si>
  <si>
    <t>ICBU00000886255</t>
  </si>
  <si>
    <t>1Z762E4V0439817216</t>
  </si>
  <si>
    <t>ZY-00439</t>
  </si>
  <si>
    <t>ICBU00000887201</t>
  </si>
  <si>
    <t>887598865896</t>
  </si>
  <si>
    <t>QW-26-01-02</t>
  </si>
  <si>
    <t>ICBU00000887097</t>
  </si>
  <si>
    <t>1Z33W2606799372118</t>
  </si>
  <si>
    <t>GO-20260102-F10-F</t>
  </si>
  <si>
    <t>ICBU00000886993</t>
  </si>
  <si>
    <t>1ZG2C1210325267189</t>
  </si>
  <si>
    <t>GO-20260102-F7-A</t>
  </si>
  <si>
    <t>ICBU00000886996</t>
  </si>
  <si>
    <t>1ZG2C1210311495691</t>
  </si>
  <si>
    <t>RYTR7R</t>
  </si>
  <si>
    <t>ICBU00000887172</t>
  </si>
  <si>
    <t>1ZK6B4410324078029</t>
  </si>
  <si>
    <t>DZJY-专线</t>
  </si>
  <si>
    <t>GO-20260102-F12-D</t>
  </si>
  <si>
    <t>ICBU00000886962</t>
  </si>
  <si>
    <t>1ZG2C1210336131429</t>
  </si>
  <si>
    <t>XP260102-JP</t>
  </si>
  <si>
    <t>ICBU00000887095</t>
  </si>
  <si>
    <t>DQ2975047XX</t>
  </si>
  <si>
    <t>GO-20260102-F4-E</t>
  </si>
  <si>
    <t>ICBU00000886964</t>
  </si>
  <si>
    <t>1ZG2C1210301144598</t>
  </si>
  <si>
    <t>GO-20260102-F3-C</t>
  </si>
  <si>
    <t>ICBU00000887006</t>
  </si>
  <si>
    <t>1ZC0E5310314507204</t>
  </si>
  <si>
    <t>GO-20260102-F5-B</t>
  </si>
  <si>
    <t>ICBU00000887002</t>
  </si>
  <si>
    <t>1ZG2C1210335056316</t>
  </si>
  <si>
    <t>HL26102-2-JAPAN</t>
  </si>
  <si>
    <t>ICBU00000886879</t>
  </si>
  <si>
    <t>1Z762E4V0404236212</t>
  </si>
  <si>
    <t>HL2612-2</t>
  </si>
  <si>
    <t>ICBU00000886652</t>
  </si>
  <si>
    <t>84170000460264</t>
  </si>
  <si>
    <t>WC0111</t>
  </si>
  <si>
    <t>ICBU00000887130</t>
  </si>
  <si>
    <t>1Z33W2600496125026</t>
  </si>
  <si>
    <t>WC0222</t>
  </si>
  <si>
    <t>ICBU00000887135</t>
  </si>
  <si>
    <t>1Z33W2600497665754</t>
  </si>
  <si>
    <t>WC0333</t>
  </si>
  <si>
    <t>ICBU00000887141</t>
  </si>
  <si>
    <t>1Z33W2600492472328</t>
  </si>
  <si>
    <t>6696333EW</t>
  </si>
  <si>
    <t>ICBU00000886866</t>
  </si>
  <si>
    <t>15509753421001</t>
  </si>
  <si>
    <t>SD2512250557079648400</t>
  </si>
  <si>
    <t>ICBU00000886814</t>
  </si>
  <si>
    <t>9947974794</t>
  </si>
  <si>
    <t>WC551</t>
  </si>
  <si>
    <t>ICBU00000887052</t>
  </si>
  <si>
    <t>1ZA6D5820427263259</t>
  </si>
  <si>
    <t>FBA195D366DK</t>
  </si>
  <si>
    <t>ICBU00000887024</t>
  </si>
  <si>
    <t>ALIG2G53</t>
  </si>
  <si>
    <t>ICBU00000886827</t>
  </si>
  <si>
    <t>1Z0E64G86737045779</t>
  </si>
  <si>
    <t>ZG260102-35064</t>
  </si>
  <si>
    <t>ICBU00000886887</t>
  </si>
  <si>
    <t>1ZG3333D0401870137</t>
  </si>
  <si>
    <t>WXY223312KP</t>
  </si>
  <si>
    <t>ICBU00000887067</t>
  </si>
  <si>
    <t>JT1231-9</t>
  </si>
  <si>
    <t>ICBU00000885935</t>
  </si>
  <si>
    <t>1ZF4K3596809101084</t>
  </si>
  <si>
    <t>XQ26102-1</t>
  </si>
  <si>
    <t>ICBU00000886813</t>
  </si>
  <si>
    <t>1Z1X94R50491830055</t>
  </si>
  <si>
    <t>RGGS4012</t>
  </si>
  <si>
    <t>ICBU00000886838</t>
  </si>
  <si>
    <t>1Z0E793D0425841450</t>
  </si>
  <si>
    <t>FM-3322</t>
  </si>
  <si>
    <t>ICBU00000886946</t>
  </si>
  <si>
    <t>1Z0E465J0430482404</t>
  </si>
  <si>
    <t>LYFS20260102001</t>
  </si>
  <si>
    <t>ICBU00000886759</t>
  </si>
  <si>
    <t>6696145256</t>
  </si>
  <si>
    <t>HFB260102</t>
  </si>
  <si>
    <t>ICBU00000886943</t>
  </si>
  <si>
    <t>1ZHR15110432208424</t>
  </si>
  <si>
    <t>FBA195JW4LH6</t>
  </si>
  <si>
    <t>ICBU00000886939</t>
  </si>
  <si>
    <t>1Z0E465J0410655069</t>
  </si>
  <si>
    <t>NING78588</t>
  </si>
  <si>
    <t>ICBU00000886954</t>
  </si>
  <si>
    <t>993999296</t>
  </si>
  <si>
    <t>YC2601201</t>
  </si>
  <si>
    <t>ICBU00000886932</t>
  </si>
  <si>
    <t>520271820257</t>
  </si>
  <si>
    <t>SC512306J-1</t>
  </si>
  <si>
    <t>ICBU00000886919</t>
  </si>
  <si>
    <t>397397591765</t>
  </si>
  <si>
    <t>SC512238J</t>
  </si>
  <si>
    <t>ICBU00000886925</t>
  </si>
  <si>
    <t>397397545766</t>
  </si>
  <si>
    <t>PI2025332</t>
  </si>
  <si>
    <t>ICBU00000886820</t>
  </si>
  <si>
    <t>1Z0E793D0413954851</t>
  </si>
  <si>
    <t>SM260102-19MYKPGB</t>
  </si>
  <si>
    <t>ICBU00000886740</t>
  </si>
  <si>
    <t>10271570175</t>
  </si>
  <si>
    <t>DS0102-GB01</t>
  </si>
  <si>
    <t>ICBU00000886868</t>
  </si>
  <si>
    <t>887611547076</t>
  </si>
  <si>
    <t>BAILEY12321601</t>
  </si>
  <si>
    <t>ICBU00000886897</t>
  </si>
  <si>
    <t>1Z33W2606799955668</t>
  </si>
  <si>
    <t>QZ260102-DE</t>
  </si>
  <si>
    <t>ICBU00000886821</t>
  </si>
  <si>
    <t>00340434777234138341</t>
  </si>
  <si>
    <t>ALI25FCO00517</t>
  </si>
  <si>
    <t>ICBU00000882379</t>
  </si>
  <si>
    <t>1ZB798A82038590757</t>
  </si>
  <si>
    <t>HY260102-AE</t>
  </si>
  <si>
    <t>ICBU00000886751</t>
  </si>
  <si>
    <t>HY260102AE</t>
  </si>
  <si>
    <t>GRT-8224</t>
  </si>
  <si>
    <t>ICBU00000886816</t>
  </si>
  <si>
    <t>1ZEC67010425216353</t>
  </si>
  <si>
    <t>YK251231-1-GREENLAND</t>
  </si>
  <si>
    <t>ICBU00000885386</t>
  </si>
  <si>
    <t>1774943925</t>
  </si>
  <si>
    <t>SH0102-CA06</t>
  </si>
  <si>
    <t>ICBU00000886830</t>
  </si>
  <si>
    <t>1ZHF38642000301713</t>
  </si>
  <si>
    <t>IWJ45784</t>
  </si>
  <si>
    <t>ICBU00000886823</t>
  </si>
  <si>
    <t>MZP24000758295</t>
  </si>
  <si>
    <t>SK124584</t>
  </si>
  <si>
    <t>ICBU00000886822</t>
  </si>
  <si>
    <t>1Z14V4W16899441977</t>
  </si>
  <si>
    <t>TG-251169</t>
  </si>
  <si>
    <t>ICBU00000886072</t>
  </si>
  <si>
    <t>9859022305</t>
  </si>
  <si>
    <t>YG-9385</t>
  </si>
  <si>
    <t>ICBU00000885403</t>
  </si>
  <si>
    <t>TPL000130951</t>
  </si>
  <si>
    <t>888996K3T1</t>
  </si>
  <si>
    <t>ICBU00000885136</t>
  </si>
  <si>
    <t>15502802989633</t>
  </si>
  <si>
    <t>XYM-12JNDHP</t>
  </si>
  <si>
    <t>ICBU00000886811</t>
  </si>
  <si>
    <t>1ZHF34022037552391</t>
  </si>
  <si>
    <t>6FCGGH7</t>
  </si>
  <si>
    <t>ICBU00000886158</t>
  </si>
  <si>
    <t>1ZK004780413642051</t>
  </si>
  <si>
    <t>251230001</t>
  </si>
  <si>
    <t>ICBU00000884245</t>
  </si>
  <si>
    <t>ZY-00437JM</t>
  </si>
  <si>
    <t>ICBU00000886762</t>
  </si>
  <si>
    <t>1Z0E793D0415708668</t>
  </si>
  <si>
    <t>ZY-00436MJ</t>
  </si>
  <si>
    <t>ICBU00000886757</t>
  </si>
  <si>
    <t>15509753038085</t>
  </si>
  <si>
    <t>KYJCK889</t>
  </si>
  <si>
    <t>ICBU00000883144</t>
  </si>
  <si>
    <t>1ZHF34022024436380</t>
  </si>
  <si>
    <t>769YL63</t>
  </si>
  <si>
    <t>ICBU00000886475</t>
  </si>
  <si>
    <t>887608302116</t>
  </si>
  <si>
    <t>ZB2026-1</t>
  </si>
  <si>
    <t>ICBU00000886755</t>
  </si>
  <si>
    <t>887598925818</t>
  </si>
  <si>
    <t>BR251G22</t>
  </si>
  <si>
    <t>ICBU00000885793</t>
  </si>
  <si>
    <t>397397317290</t>
  </si>
  <si>
    <t>YG226631231</t>
  </si>
  <si>
    <t>ICBU00000885681</t>
  </si>
  <si>
    <t>500745331962</t>
  </si>
  <si>
    <t>10003778313</t>
  </si>
  <si>
    <t>ICBU00000886741</t>
  </si>
  <si>
    <t>1Z14V4W16895819791</t>
  </si>
  <si>
    <t>FBA1958W4SXT</t>
  </si>
  <si>
    <t>ICBU00000885758</t>
  </si>
  <si>
    <t>汪辉</t>
  </si>
  <si>
    <t>ZZ021231-5</t>
  </si>
  <si>
    <t>ICBU00000886048</t>
  </si>
  <si>
    <t>1ZHF34022001169417</t>
  </si>
  <si>
    <t>FBA1957JCV8X</t>
  </si>
  <si>
    <t>ICBU00000885753</t>
  </si>
  <si>
    <t>FBA1957JK51N</t>
  </si>
  <si>
    <t>ICBU00000885750</t>
  </si>
  <si>
    <t>FBA195M5YD10</t>
  </si>
  <si>
    <t>ICBU00000886668</t>
  </si>
  <si>
    <t>HULI2612-1</t>
  </si>
  <si>
    <t>ICBU00000886698</t>
  </si>
  <si>
    <t>888644983132</t>
  </si>
  <si>
    <t>FF2612-2</t>
  </si>
  <si>
    <t>ICBU00000886681</t>
  </si>
  <si>
    <t>10271566185</t>
  </si>
  <si>
    <t>DH1231004-02809-1</t>
  </si>
  <si>
    <t>ICBU00000886009</t>
  </si>
  <si>
    <t>397397872492</t>
  </si>
  <si>
    <t>AYW04</t>
  </si>
  <si>
    <t>ICBU00000886641</t>
  </si>
  <si>
    <t>1Z0E793D0412550664</t>
  </si>
  <si>
    <t>HZZY-251227-1</t>
  </si>
  <si>
    <t>ICBU00000879101</t>
  </si>
  <si>
    <t>1ZG3325W0426181319</t>
  </si>
  <si>
    <t>ANNA206706</t>
  </si>
  <si>
    <t>ICBU00000885953</t>
  </si>
  <si>
    <t>SKP4534268633</t>
  </si>
  <si>
    <t>ANNA123102</t>
  </si>
  <si>
    <t>ICBU00000885379</t>
  </si>
  <si>
    <t>1ZHF34022010722506</t>
  </si>
  <si>
    <t>ZJTX2025711</t>
  </si>
  <si>
    <t>ICBU00000885008</t>
  </si>
  <si>
    <t>AMQ6855035</t>
  </si>
  <si>
    <t>XXMY251202</t>
  </si>
  <si>
    <t>ICBU00000882453</t>
  </si>
  <si>
    <t>82RJGYGT</t>
  </si>
  <si>
    <t>ICBU00000883489</t>
  </si>
  <si>
    <t>SA-WJ099249</t>
  </si>
  <si>
    <t>LAJR251203</t>
  </si>
  <si>
    <t>ICBU00000885183</t>
  </si>
  <si>
    <t>1ZG3333D0414370715</t>
  </si>
  <si>
    <t>期间</t>
  </si>
  <si>
    <t>渠道客服</t>
  </si>
  <si>
    <t>渠道</t>
  </si>
  <si>
    <t>业务占用提成金额</t>
  </si>
  <si>
    <t>是否计算提成</t>
  </si>
  <si>
    <t>客户单号</t>
  </si>
  <si>
    <t>应收运费单价</t>
  </si>
  <si>
    <t>结算员</t>
  </si>
  <si>
    <t>目的国家</t>
  </si>
  <si>
    <t>邮编</t>
  </si>
  <si>
    <r>
      <rPr>
        <sz val="10"/>
        <rFont val="Arial"/>
        <charset val="0"/>
      </rPr>
      <t>FBA</t>
    </r>
    <r>
      <rPr>
        <sz val="10"/>
        <rFont val="宋体"/>
        <charset val="0"/>
      </rPr>
      <t>仓库代码</t>
    </r>
  </si>
  <si>
    <t>客户</t>
  </si>
  <si>
    <t>客户类型</t>
  </si>
  <si>
    <t>业务员部门</t>
  </si>
  <si>
    <t>前线客服</t>
  </si>
  <si>
    <t>申报总价值</t>
  </si>
  <si>
    <t>货物类型</t>
  </si>
  <si>
    <t>操作状态</t>
  </si>
  <si>
    <t>中转状态</t>
  </si>
  <si>
    <t>退件状态</t>
  </si>
  <si>
    <t>件数</t>
  </si>
  <si>
    <t>收货实重</t>
  </si>
  <si>
    <t>收货计费重</t>
  </si>
  <si>
    <t>收货比重</t>
  </si>
  <si>
    <t>应收</t>
  </si>
  <si>
    <t>实收</t>
  </si>
  <si>
    <t>应收单价</t>
  </si>
  <si>
    <t>应付</t>
  </si>
  <si>
    <t>实付</t>
  </si>
  <si>
    <t>毛利</t>
  </si>
  <si>
    <t>业务员成本</t>
  </si>
  <si>
    <t>业务员成本单价</t>
  </si>
  <si>
    <t>业务员毛利</t>
  </si>
  <si>
    <t>产品部毛利</t>
  </si>
  <si>
    <t>核销时间</t>
  </si>
  <si>
    <t>应收是否锁定</t>
  </si>
  <si>
    <t>应付是否锁定</t>
  </si>
  <si>
    <t>结算服务商</t>
  </si>
  <si>
    <t>业务服务商</t>
  </si>
  <si>
    <t>收货机构</t>
  </si>
  <si>
    <t>到货时间</t>
  </si>
  <si>
    <t>到货总单</t>
  </si>
  <si>
    <t>出货时间</t>
  </si>
  <si>
    <t>出货总单</t>
  </si>
  <si>
    <t>附加服务</t>
  </si>
  <si>
    <t>航空主单号</t>
  </si>
  <si>
    <t>中文品名</t>
  </si>
  <si>
    <t>自定义备注</t>
  </si>
  <si>
    <t>营销五部</t>
  </si>
  <si>
    <t>正常走货</t>
  </si>
  <si>
    <t>2026-01-31 22:46:57</t>
  </si>
  <si>
    <t>2026-01-31 22:46:36</t>
  </si>
  <si>
    <t>营销二部</t>
  </si>
  <si>
    <t>2026-01-31 22:45:45</t>
  </si>
  <si>
    <t>2026-01-31 22:45:28</t>
  </si>
  <si>
    <t>欧洲海卡包税-MM</t>
  </si>
  <si>
    <t>营销一部</t>
  </si>
  <si>
    <t>2026-01-31 22:43:03</t>
  </si>
  <si>
    <t>2026-01-31 22:42:39</t>
  </si>
  <si>
    <t>2026-01-31 22:42:32</t>
  </si>
  <si>
    <t>2026-01-31 22:40:53</t>
  </si>
  <si>
    <t>2026-01-31 22:39:00</t>
  </si>
  <si>
    <t>2026-01-31 22:37:31</t>
  </si>
  <si>
    <t>2026-01-31 22:37:02</t>
  </si>
  <si>
    <t>2026-01-31 22:36:32</t>
  </si>
  <si>
    <t>2026-01-31 22:31:06</t>
  </si>
  <si>
    <t>2026-01-31 22:26:23</t>
  </si>
  <si>
    <t>2026-01-31 22:24:58</t>
  </si>
  <si>
    <t>2026-01-31 22:24:21</t>
  </si>
  <si>
    <t>2026-01-31 22:24:04</t>
  </si>
  <si>
    <t>2026-01-31 22:20:47</t>
  </si>
  <si>
    <t>2026-01-31 22:18:11</t>
  </si>
  <si>
    <t>2026-01-31 22:17:08</t>
  </si>
  <si>
    <t>2026-01-31 22:12:25</t>
  </si>
  <si>
    <t>2026-01-31 22:08:59</t>
  </si>
  <si>
    <t>2026-01-31 22:01:04</t>
  </si>
  <si>
    <t>2026-01-31 21:13:41</t>
  </si>
  <si>
    <t>营销三部</t>
  </si>
  <si>
    <t>2026-01-31 21:02:14</t>
  </si>
  <si>
    <t>2026-01-31 21:00:55</t>
  </si>
  <si>
    <t>营销四部</t>
  </si>
  <si>
    <t>2026-01-31 20:59:02</t>
  </si>
  <si>
    <t>2026-01-31 20:56:27</t>
  </si>
  <si>
    <t>2026-01-31 20:56:22</t>
  </si>
  <si>
    <t>2026-01-31 20:56:04</t>
  </si>
  <si>
    <t>2026-01-31 20:55:58</t>
  </si>
  <si>
    <t>2026-01-31 20:53:03</t>
  </si>
  <si>
    <t>2026-01-31 20:46:55</t>
  </si>
  <si>
    <t>2026-01-31 20:43:24</t>
  </si>
  <si>
    <t>四部KA客服</t>
  </si>
  <si>
    <t>2026-01-31 20:41:12</t>
  </si>
  <si>
    <t>2026-01-31 20:41:04</t>
  </si>
  <si>
    <t>2026-01-31 20:40:50</t>
  </si>
  <si>
    <t>2026-01-31 20:40:36</t>
  </si>
  <si>
    <t>2026-01-31 20:40:27</t>
  </si>
  <si>
    <t>2026-01-31 20:38:36</t>
  </si>
  <si>
    <t>2026-01-31 20:34:44</t>
  </si>
  <si>
    <t>2026-01-31 20:33:07</t>
  </si>
  <si>
    <t>2026-01-31 20:32:11</t>
  </si>
  <si>
    <t>2026-01-31 20:32:00</t>
  </si>
  <si>
    <t>2026-01-31 20:31:53</t>
  </si>
  <si>
    <t>2026-01-31 20:31:43</t>
  </si>
  <si>
    <t>2026-01-31 20:27:10</t>
  </si>
  <si>
    <t>2026-01-31 20:26:38</t>
  </si>
  <si>
    <t>已退件</t>
  </si>
  <si>
    <t>2026-01-31 20:17:55</t>
  </si>
  <si>
    <t>2026-01-31 20:11:57</t>
  </si>
  <si>
    <t>2026-01-31 20:06:50</t>
  </si>
  <si>
    <t>2026-01-31 20:02:23</t>
  </si>
  <si>
    <t>北苑总经办</t>
  </si>
  <si>
    <t>2026-01-31 19:55:43</t>
  </si>
  <si>
    <t>2026-01-31 19:55:35</t>
  </si>
  <si>
    <t>2026-01-31 19:55:30</t>
  </si>
  <si>
    <t>2026-01-31 19:54:51</t>
  </si>
  <si>
    <t>2026-01-31 19:47:27</t>
  </si>
  <si>
    <t>2026-01-31 19:47:08</t>
  </si>
  <si>
    <t>2026-01-31 19:46:55</t>
  </si>
  <si>
    <t>2026-01-31 19:43:27</t>
  </si>
  <si>
    <t>2026-01-31 19:40:56</t>
  </si>
  <si>
    <t>2026-01-31 19:40:40</t>
  </si>
  <si>
    <t>2026-01-31 19:35:57</t>
  </si>
  <si>
    <t>2026-01-31 19:35:50</t>
  </si>
  <si>
    <t>2026-01-31 19:35:07</t>
  </si>
  <si>
    <t>2026-01-31 19:19:03</t>
  </si>
  <si>
    <t>2026-01-31 19:18:48</t>
  </si>
  <si>
    <t>2026-01-31 19:09:21</t>
  </si>
  <si>
    <t>2026-01-31 19:07:00</t>
  </si>
  <si>
    <t>2026-01-31 18:58:07</t>
  </si>
  <si>
    <t>2026-01-31 18:58:00</t>
  </si>
  <si>
    <t>2026-01-31 18:56:29</t>
  </si>
  <si>
    <t>2026-01-31 18:55:33</t>
  </si>
  <si>
    <t>2026-01-31 18:53:47</t>
  </si>
  <si>
    <t>2026-01-31 18:50:50</t>
  </si>
  <si>
    <t>2026-01-31 18:47:43</t>
  </si>
  <si>
    <t>2026-01-31 18:47:39</t>
  </si>
  <si>
    <t>2026-01-31 18:46:26</t>
  </si>
  <si>
    <t>2026-01-31 18:46:17</t>
  </si>
  <si>
    <t>2026-01-31 18:45:28</t>
  </si>
  <si>
    <t>2026-01-31 18:45:16</t>
  </si>
  <si>
    <t>2026-01-31 18:44:54</t>
  </si>
  <si>
    <t>2026-01-31 18:41:59</t>
  </si>
  <si>
    <t>2026-01-31 18:36:12</t>
  </si>
  <si>
    <t>2026-01-31 18:33:44</t>
  </si>
  <si>
    <t>宁波销售一部</t>
  </si>
  <si>
    <t>2026-01-31 18:27:13</t>
  </si>
  <si>
    <t>2026-01-31 18:24:31</t>
  </si>
  <si>
    <t>2026-01-31 18:22:36</t>
  </si>
  <si>
    <t>2026-01-31 18:17:30</t>
  </si>
  <si>
    <t>2026-01-31 18:17:22</t>
  </si>
  <si>
    <t>2026-01-31 18:17:16</t>
  </si>
  <si>
    <t>2026-01-31 18:16:44</t>
  </si>
  <si>
    <t>2026-01-31 18:16:27</t>
  </si>
  <si>
    <t>2026-01-31 18:16:03</t>
  </si>
  <si>
    <t>2026-01-31 18:14:49</t>
  </si>
  <si>
    <t>2026-01-31 18:09:43</t>
  </si>
  <si>
    <t>2026-01-31 18:05:23</t>
  </si>
  <si>
    <t>2026-01-31 17:59:41</t>
  </si>
  <si>
    <t>2026-01-31 17:59:29</t>
  </si>
  <si>
    <t>2026-01-31 17:59:12</t>
  </si>
  <si>
    <t>2026-01-31 17:47:15</t>
  </si>
  <si>
    <t>2026-01-31 17:46:22</t>
  </si>
  <si>
    <t>2026-01-31 17:32:20</t>
  </si>
  <si>
    <t>2026-01-31 17:26:12</t>
  </si>
  <si>
    <t>2026-01-31 17:21:35</t>
  </si>
  <si>
    <t>2026-01-31 17:20:39</t>
  </si>
  <si>
    <t>2026-01-31 17:17:08</t>
  </si>
  <si>
    <t>2026-01-31 17:12:00</t>
  </si>
  <si>
    <t>2026-01-31 17:07:19</t>
  </si>
  <si>
    <t>2026-01-31 17:06:41</t>
  </si>
  <si>
    <t>2026-01-31 16:55:52</t>
  </si>
  <si>
    <t>2026-01-31 16:55:46</t>
  </si>
  <si>
    <t>2026-01-31 16:55:40</t>
  </si>
  <si>
    <t>2026-01-31 16:55:24</t>
  </si>
  <si>
    <t>2026-01-31 16:54:57</t>
  </si>
  <si>
    <t>2026-01-31 16:53:00</t>
  </si>
  <si>
    <t>2026-01-31 16:51:26</t>
  </si>
  <si>
    <t>2026-01-31 16:47:46</t>
  </si>
  <si>
    <t>2026-01-31 16:46:22</t>
  </si>
  <si>
    <t>2026-01-31 16:43:29</t>
  </si>
  <si>
    <t>2026-01-31 16:42:07</t>
  </si>
  <si>
    <t>2026-01-31 16:37:12</t>
  </si>
  <si>
    <t>2026-01-31 16:34:06</t>
  </si>
  <si>
    <t>2026-01-31 16:32:23</t>
  </si>
  <si>
    <t>2026-01-31 16:31:06</t>
  </si>
  <si>
    <t>2026-01-31 16:30:52</t>
  </si>
  <si>
    <t>2026-01-31 16:30:47</t>
  </si>
  <si>
    <t>2026-01-31 16:25:09</t>
  </si>
  <si>
    <t>2026-01-31 16:15:10</t>
  </si>
  <si>
    <t>2026-01-31 16:06:49</t>
  </si>
  <si>
    <t>2026-01-31 16:06:40</t>
  </si>
  <si>
    <t>2026-01-31 16:06:34</t>
  </si>
  <si>
    <t>2026-01-31 16:06:26</t>
  </si>
  <si>
    <t>2026-01-31 16:06:02</t>
  </si>
  <si>
    <t>2026-01-31 16:05:56</t>
  </si>
  <si>
    <t>2026-01-31 16:05:51</t>
  </si>
  <si>
    <t>2026-01-31 16:05:45</t>
  </si>
  <si>
    <t>2026-01-31 16:05:39</t>
  </si>
  <si>
    <t>2026-01-31 15:58:23</t>
  </si>
  <si>
    <t>2026-01-31 15:58:17</t>
  </si>
  <si>
    <t>2026-01-31 15:58:11</t>
  </si>
  <si>
    <t>2026-01-31 15:58:05</t>
  </si>
  <si>
    <t>2026-01-31 15:57:55</t>
  </si>
  <si>
    <t>2026-01-31 15:57:49</t>
  </si>
  <si>
    <t>2026-01-31 15:57:44</t>
  </si>
  <si>
    <t>2026-01-31 15:57:38</t>
  </si>
  <si>
    <t>2026-01-31 15:57:31</t>
  </si>
  <si>
    <t>2026-01-31 15:57:01</t>
  </si>
  <si>
    <t>2026-01-31 15:56:47</t>
  </si>
  <si>
    <t>2026-01-31 15:51:56</t>
  </si>
  <si>
    <t>2026-01-31 15:51:19</t>
  </si>
  <si>
    <t>2026-01-31 15:33:30</t>
  </si>
  <si>
    <t>2026-01-31 15:33:10</t>
  </si>
  <si>
    <t>2026-01-31 15:33:00</t>
  </si>
  <si>
    <t>2026-01-31 15:32:33</t>
  </si>
  <si>
    <t>2026-01-31 15:21:50</t>
  </si>
  <si>
    <t>2026-01-31 15:13:43</t>
  </si>
  <si>
    <t>2026-01-31 15:09:39</t>
  </si>
  <si>
    <t>2026-01-31 14:59:26</t>
  </si>
  <si>
    <t>2026-01-31 14:57:58</t>
  </si>
  <si>
    <t>2026-01-31 14:54:05</t>
  </si>
  <si>
    <t>2026-01-31 14:52:51</t>
  </si>
  <si>
    <t>2026-01-31 14:51:55</t>
  </si>
  <si>
    <t>2026-01-31 14:51:01</t>
  </si>
  <si>
    <t>2026-01-31 14:50:48</t>
  </si>
  <si>
    <t>2026-01-31 14:50:06</t>
  </si>
  <si>
    <t>2026-01-31 14:33:59</t>
  </si>
  <si>
    <t>2026-01-31 14:06:27</t>
  </si>
  <si>
    <t>2026-01-31 14:05:56</t>
  </si>
  <si>
    <t>2026-01-31 14:05:14</t>
  </si>
  <si>
    <t>2026-01-31 14:05:08</t>
  </si>
  <si>
    <t>2026-01-31 14:04:44</t>
  </si>
  <si>
    <t>2026-01-31 13:59:17</t>
  </si>
  <si>
    <t>2026-01-31 13:50:56</t>
  </si>
  <si>
    <t>2026-01-31 13:43:59</t>
  </si>
  <si>
    <t>2026-01-31 13:22:13</t>
  </si>
  <si>
    <t>2026-01-31 13:22:02</t>
  </si>
  <si>
    <t>2026-01-31 13:21:53</t>
  </si>
  <si>
    <t>2026-01-31 13:20:19</t>
  </si>
  <si>
    <t>2026-01-31 13:19:18</t>
  </si>
  <si>
    <t>2026-01-31 13:18:20</t>
  </si>
  <si>
    <t>2026-01-31 13:15:34</t>
  </si>
  <si>
    <t>2026-01-31 12:42:58</t>
  </si>
  <si>
    <t>2026-01-31 11:24:06</t>
  </si>
  <si>
    <t>2026-01-31 11:22:47</t>
  </si>
  <si>
    <t>2026-01-31 11:22:10</t>
  </si>
  <si>
    <t>2026-01-31 11:22:04</t>
  </si>
  <si>
    <t>2026-01-31 11:13:49</t>
  </si>
  <si>
    <t>2026-01-31 11:00:38</t>
  </si>
  <si>
    <t>营销七部</t>
  </si>
  <si>
    <t>2026-01-31 10:58:50</t>
  </si>
  <si>
    <t>2026-01-31 10:58:13</t>
  </si>
  <si>
    <t>2026-01-31 10:38:49</t>
  </si>
  <si>
    <t>2026-01-31 10:33:53</t>
  </si>
  <si>
    <t>2026-01-31 10:24:55</t>
  </si>
  <si>
    <t>2026-01-31 10:24:42</t>
  </si>
  <si>
    <t>2026-01-31 10:24:35</t>
  </si>
  <si>
    <t>2026-01-31 10:24:28</t>
  </si>
  <si>
    <t>2026-01-30 22:02:57</t>
  </si>
  <si>
    <t>2026-01-30 22:02:44</t>
  </si>
  <si>
    <t>2026-01-30 22:02:34</t>
  </si>
  <si>
    <t>2026-01-30 22:02:09</t>
  </si>
  <si>
    <t>2026-01-30 22:01:56</t>
  </si>
  <si>
    <t>2026-01-30 22:01:49</t>
  </si>
  <si>
    <t>2026-01-30 22:00:23</t>
  </si>
  <si>
    <t>2026-01-30 22:00:11</t>
  </si>
  <si>
    <t>2026-01-30 22:00:01</t>
  </si>
  <si>
    <t>2026-01-30 21:59:35</t>
  </si>
  <si>
    <t>2026-01-30 21:29:40</t>
  </si>
  <si>
    <t>2026-01-30 21:29:01</t>
  </si>
  <si>
    <t>2026-01-30 21:23:12</t>
  </si>
  <si>
    <t>2026-01-30 21:23:04</t>
  </si>
  <si>
    <t>2026-01-30 21:21:52</t>
  </si>
  <si>
    <t>2026-01-30 21:21:46</t>
  </si>
  <si>
    <t>2026-01-30 21:21:39</t>
  </si>
  <si>
    <t>2026-01-30 21:21:33</t>
  </si>
  <si>
    <t>2026-01-30 21:21:18</t>
  </si>
  <si>
    <t>2026-01-30 21:18:32</t>
  </si>
  <si>
    <t>2026-01-30 21:18:23</t>
  </si>
  <si>
    <t>2026-01-30 21:17:53</t>
  </si>
  <si>
    <t>2026-01-30 21:17:45</t>
  </si>
  <si>
    <t>2026-01-30 21:17:37</t>
  </si>
  <si>
    <t>2026-01-30 21:17:27</t>
  </si>
  <si>
    <t>2026-01-30 21:17:18</t>
  </si>
  <si>
    <t>2026-01-30 21:17:05</t>
  </si>
  <si>
    <t>2026-01-30 21:16:38</t>
  </si>
  <si>
    <t>2026-01-30 21:16:08</t>
  </si>
  <si>
    <t>2026-01-30 21:15:49</t>
  </si>
  <si>
    <t>2026-01-30 21:15:42</t>
  </si>
  <si>
    <t>2026-01-30 21:15:34</t>
  </si>
  <si>
    <t>2026-01-30 21:15:25</t>
  </si>
  <si>
    <t>2026-01-30 21:15:03</t>
  </si>
  <si>
    <t>2026-01-30 21:14:08</t>
  </si>
  <si>
    <t>2026-01-30 21:13:27</t>
  </si>
  <si>
    <t>2026-01-30 21:13:12</t>
  </si>
  <si>
    <t>2026-01-30 21:09:10</t>
  </si>
  <si>
    <t>2026-01-30 21:00:20</t>
  </si>
  <si>
    <t>2026-01-30 20:58:14</t>
  </si>
  <si>
    <t>2026-01-30 20:57:30</t>
  </si>
  <si>
    <t>2026-01-30 20:56:58</t>
  </si>
  <si>
    <t>2026-01-30 20:56:20</t>
  </si>
  <si>
    <t>2026-01-30 20:55:31</t>
  </si>
  <si>
    <t>2026-01-30 20:55:18</t>
  </si>
  <si>
    <t>2026-01-30 20:55:10</t>
  </si>
  <si>
    <t>2026-01-30 20:55:03</t>
  </si>
  <si>
    <t>2026-01-30 20:54:57</t>
  </si>
  <si>
    <t>2026-01-30 20:54:49</t>
  </si>
  <si>
    <t>2026-01-30 20:54:34</t>
  </si>
  <si>
    <t>2026-01-30 20:54:27</t>
  </si>
  <si>
    <t>2026-01-30 20:54:00</t>
  </si>
  <si>
    <t>2026-01-30 20:53:45</t>
  </si>
  <si>
    <t>2026-01-30 20:53:27</t>
  </si>
  <si>
    <t>2026-01-30 20:53:05</t>
  </si>
  <si>
    <t>2026-01-30 20:52:55</t>
  </si>
  <si>
    <t>2026-01-30 20:52:13</t>
  </si>
  <si>
    <t>2026-01-30 20:48:56</t>
  </si>
  <si>
    <t>2026-01-30 20:48:18</t>
  </si>
  <si>
    <t>2026-01-30 20:47:02</t>
  </si>
  <si>
    <t>2026-01-30 20:45:34</t>
  </si>
  <si>
    <t>2026-01-30 20:45:17</t>
  </si>
  <si>
    <t>2026-01-30 19:34:24</t>
  </si>
  <si>
    <t>2026-01-30 19:34:17</t>
  </si>
  <si>
    <t>2026-01-30 19:31:52</t>
  </si>
  <si>
    <t>2026-01-30 19:17:08</t>
  </si>
  <si>
    <t>2026-01-30 19:13:52</t>
  </si>
  <si>
    <t>2026-01-30 19:12:45</t>
  </si>
  <si>
    <t>2026-01-30 19:11:34</t>
  </si>
  <si>
    <t>2026-01-30 19:10:28</t>
  </si>
  <si>
    <t>2026-01-30 19:10:25</t>
  </si>
  <si>
    <t>2026-01-30 19:09:21</t>
  </si>
  <si>
    <t>2026-01-30 19:09:05</t>
  </si>
  <si>
    <t>2026-01-30 19:08:58</t>
  </si>
  <si>
    <t>2026-01-30 19:07:12</t>
  </si>
  <si>
    <t>2026-01-30 19:06:14</t>
  </si>
  <si>
    <t>2026-01-30 19:03:46</t>
  </si>
  <si>
    <t>2026-01-30 19:01:39</t>
  </si>
  <si>
    <t>2026-01-30 18:59:35</t>
  </si>
  <si>
    <t>2026-01-30 18:57:56</t>
  </si>
  <si>
    <t>2026-01-30 18:55:21</t>
  </si>
  <si>
    <t>2026-01-30 18:54:50</t>
  </si>
  <si>
    <t>广州销售一部</t>
  </si>
  <si>
    <t>2026-01-30 18:47:17</t>
  </si>
  <si>
    <t>2026-01-30 18:40:49</t>
  </si>
  <si>
    <t>2026-01-30 18:40:12</t>
  </si>
  <si>
    <t>2026-01-30 18:38:32</t>
  </si>
  <si>
    <t>2026-01-30 18:37:28</t>
  </si>
  <si>
    <t>2026-01-30 18:37:24</t>
  </si>
  <si>
    <t>2026-01-30 18:30:21</t>
  </si>
  <si>
    <t>2026-01-30 18:30:06</t>
  </si>
  <si>
    <t>2026-01-30 18:20:31</t>
  </si>
  <si>
    <t>2026-01-30 18:18:43</t>
  </si>
  <si>
    <t>2026-01-30 18:15:56</t>
  </si>
  <si>
    <t>2026-01-30 18:10:03</t>
  </si>
  <si>
    <t>2026-01-30 18:07:26</t>
  </si>
  <si>
    <t>2026-01-30 18:01:39</t>
  </si>
  <si>
    <t>2026-01-30 17:59:48</t>
  </si>
  <si>
    <t>2026-01-30 17:52:38</t>
  </si>
  <si>
    <t>2026-01-30 17:39:33</t>
  </si>
  <si>
    <t>2026-01-30 17:34:09</t>
  </si>
  <si>
    <t>2026-01-30 17:33:55</t>
  </si>
  <si>
    <t>2026-01-30 17:33:46</t>
  </si>
  <si>
    <t>2026-01-30 17:29:55</t>
  </si>
  <si>
    <t>2026-01-30 17:28:05</t>
  </si>
  <si>
    <t>2026-01-30 17:19:56</t>
  </si>
  <si>
    <t>2026-01-30 17:19:38</t>
  </si>
  <si>
    <t>2026-01-30 17:17:31</t>
  </si>
  <si>
    <t>2026-01-30 17:11:34</t>
  </si>
  <si>
    <t>2026-01-30 17:08:59</t>
  </si>
  <si>
    <t>2026-01-30 16:56:13</t>
  </si>
  <si>
    <t>2026-01-30 16:55:40</t>
  </si>
  <si>
    <t>2026-01-30 16:54:55</t>
  </si>
  <si>
    <t>2026-01-30 16:54:49</t>
  </si>
  <si>
    <t>2026-01-30 16:54:44</t>
  </si>
  <si>
    <t>2026-01-30 16:54:38</t>
  </si>
  <si>
    <t>2026-01-30 16:54:30</t>
  </si>
  <si>
    <t>2026-01-30 16:53:43</t>
  </si>
  <si>
    <t>2026-01-30 16:52:45</t>
  </si>
  <si>
    <t>2026-01-30 16:51:47</t>
  </si>
  <si>
    <t>2026-01-30 16:47:35</t>
  </si>
  <si>
    <t>2026-01-30 16:41:44</t>
  </si>
  <si>
    <t>2026-01-30 16:38:13</t>
  </si>
  <si>
    <t>2026-01-30 16:37:55</t>
  </si>
  <si>
    <t>2026-01-30 16:37:40</t>
  </si>
  <si>
    <t>2026-01-30 16:37:05</t>
  </si>
  <si>
    <t>2026-01-30 16:36:29</t>
  </si>
  <si>
    <t>2026-01-30 16:36:08</t>
  </si>
  <si>
    <t>2026-01-30 16:33:59</t>
  </si>
  <si>
    <t>2026-01-30 16:33:54</t>
  </si>
  <si>
    <t>2026-01-30 16:28:50</t>
  </si>
  <si>
    <t>2026-01-30 16:24:54</t>
  </si>
  <si>
    <t>2026-01-30 16:24:46</t>
  </si>
  <si>
    <t>2026-01-30 16:19:33</t>
  </si>
  <si>
    <t>2026-01-30 16:18:35</t>
  </si>
  <si>
    <t>2026-01-30 16:16:00</t>
  </si>
  <si>
    <t>2026-01-30 16:09:21</t>
  </si>
  <si>
    <t>2026-01-30 15:50:12</t>
  </si>
  <si>
    <t>2026-01-30 15:40:45</t>
  </si>
  <si>
    <t>2026-01-30 15:40:27</t>
  </si>
  <si>
    <t>2026-01-30 15:36:52</t>
  </si>
  <si>
    <t>2026-01-30 15:36:45</t>
  </si>
  <si>
    <t>2026-01-30 15:36:36</t>
  </si>
  <si>
    <t>2026-01-30 15:29:55</t>
  </si>
  <si>
    <t>2026-01-30 15:28:23</t>
  </si>
  <si>
    <t>2026-01-30 15:23:21</t>
  </si>
  <si>
    <t>2026-01-30 15:23:05</t>
  </si>
  <si>
    <t>2026-01-30 15:22:42</t>
  </si>
  <si>
    <t>2026-01-30 15:17:55</t>
  </si>
  <si>
    <t>2026-01-30 15:08:46</t>
  </si>
  <si>
    <t>2026-01-30 14:57:03</t>
  </si>
  <si>
    <t>2026-01-30 14:51:53</t>
  </si>
  <si>
    <t>2026-01-30 14:44:16</t>
  </si>
  <si>
    <t>2026-01-30 14:44:07</t>
  </si>
  <si>
    <t>2026-01-30 14:35:04</t>
  </si>
  <si>
    <t>福永销售九部</t>
  </si>
  <si>
    <t>2026-01-30 14:34:47</t>
  </si>
  <si>
    <t>2026-01-30 14:33:53</t>
  </si>
  <si>
    <t>2026-01-30 14:33:23</t>
  </si>
  <si>
    <t>2026-01-30 14:33:17</t>
  </si>
  <si>
    <t>2026-01-30 14:04:35</t>
  </si>
  <si>
    <t>2026-01-30 14:04:11</t>
  </si>
  <si>
    <t>2026-01-30 14:03:15</t>
  </si>
  <si>
    <t>2026-01-30 14:01:23</t>
  </si>
  <si>
    <t>2026-01-30 13:29:05</t>
  </si>
  <si>
    <t>2026-01-30 13:25:02</t>
  </si>
  <si>
    <t>2026-01-30 13:24:12</t>
  </si>
  <si>
    <t>2026-01-30 13:18:09</t>
  </si>
  <si>
    <t>2026-01-30 13:17:42</t>
  </si>
  <si>
    <t>2026-01-30 13:15:02</t>
  </si>
  <si>
    <t>2026-01-30 13:02:31</t>
  </si>
  <si>
    <t>2026-01-30 13:01:09</t>
  </si>
  <si>
    <t>2026-01-30 11:54:23</t>
  </si>
  <si>
    <t>2026-01-30 11:46:57</t>
  </si>
  <si>
    <t>2026-01-30 11:37:25</t>
  </si>
  <si>
    <t>2026-01-30 11:24:02</t>
  </si>
  <si>
    <t>2026-01-30 11:22:17</t>
  </si>
  <si>
    <t>2026-01-30 11:04:58</t>
  </si>
  <si>
    <t>2026-01-30 11:00:56</t>
  </si>
  <si>
    <t>2026-01-30 11:00:50</t>
  </si>
  <si>
    <t>2026-01-30 10:52:19</t>
  </si>
  <si>
    <t>2026-01-30 10:51:59</t>
  </si>
  <si>
    <t>2026-01-30 10:24:03</t>
  </si>
  <si>
    <t>2026-01-30 10:20:42</t>
  </si>
  <si>
    <t>2026-01-30 10:20:18</t>
  </si>
  <si>
    <t>2026-01-30 10:18:40</t>
  </si>
  <si>
    <t>2026-01-30 10:18:12</t>
  </si>
  <si>
    <t>2026-01-30 10:18:06</t>
  </si>
  <si>
    <t>2026-01-29 23:26:35</t>
  </si>
  <si>
    <t>2026-01-29 23:16:52</t>
  </si>
  <si>
    <t>2026-01-29 23:04:17</t>
  </si>
  <si>
    <t>2026-01-29 22:37:57</t>
  </si>
  <si>
    <t>2026-01-29 22:27:30</t>
  </si>
  <si>
    <t>2026-01-29 22:25:15</t>
  </si>
  <si>
    <t>2026-01-29 22:24:35</t>
  </si>
  <si>
    <t>2026-01-29 22:22:59</t>
  </si>
  <si>
    <t>2026-01-29 22:22:34</t>
  </si>
  <si>
    <t>2026-01-29 22:20:31</t>
  </si>
  <si>
    <t>2026-01-29 22:20:16</t>
  </si>
  <si>
    <t>2026-01-29 22:19:45</t>
  </si>
  <si>
    <t>2026-01-29 22:19:28</t>
  </si>
  <si>
    <t>2026-01-29 22:19:16</t>
  </si>
  <si>
    <t>2026-01-29 22:19:02</t>
  </si>
  <si>
    <t>2026-01-29 22:18:42</t>
  </si>
  <si>
    <t>2026-01-29 22:18:25</t>
  </si>
  <si>
    <t>2026-01-29 22:18:15</t>
  </si>
  <si>
    <t>2026-01-29 22:17:09</t>
  </si>
  <si>
    <t>2026-01-29 22:13:34</t>
  </si>
  <si>
    <t>2026-01-29 22:13:13</t>
  </si>
  <si>
    <t>2026-01-29 21:32:05</t>
  </si>
  <si>
    <t>2026-01-29 21:31:55</t>
  </si>
  <si>
    <t>2026-01-29 21:31:47</t>
  </si>
  <si>
    <t>2026-01-29 21:31:38</t>
  </si>
  <si>
    <t>2026-01-29 21:31:32</t>
  </si>
  <si>
    <t>2026-01-29 21:31:24</t>
  </si>
  <si>
    <t>2026-01-29 21:31:13</t>
  </si>
  <si>
    <t>2026-01-29 21:31:04</t>
  </si>
  <si>
    <t>2026-01-29 21:30:55</t>
  </si>
  <si>
    <t>2026-01-29 21:30:47</t>
  </si>
  <si>
    <t>2026-01-29 21:30:40</t>
  </si>
  <si>
    <t>2026-01-29 21:30:30</t>
  </si>
  <si>
    <t>2026-01-29 21:29:01</t>
  </si>
  <si>
    <t>2026-01-29 21:28:00</t>
  </si>
  <si>
    <t>2026-01-29 21:27:36</t>
  </si>
  <si>
    <t>2026-01-29 21:25:24</t>
  </si>
  <si>
    <t>2026-01-29 21:23:44</t>
  </si>
  <si>
    <t>2026-01-29 21:20:16</t>
  </si>
  <si>
    <t>2026-01-29 21:19:17</t>
  </si>
  <si>
    <t>2026-01-29 21:19:10</t>
  </si>
  <si>
    <t>2026-01-29 21:19:04</t>
  </si>
  <si>
    <t>2026-01-29 21:18:57</t>
  </si>
  <si>
    <t>2026-01-29 21:17:27</t>
  </si>
  <si>
    <t>2026-01-29 21:17:14</t>
  </si>
  <si>
    <t>2026-01-29 21:17:07</t>
  </si>
  <si>
    <t>2026-01-29 21:15:54</t>
  </si>
  <si>
    <t>2026-01-29 21:15:37</t>
  </si>
  <si>
    <t>2026-01-29 21:12:50</t>
  </si>
  <si>
    <t>2026-01-29 21:11:33</t>
  </si>
  <si>
    <t>2026-01-29 21:02:08</t>
  </si>
  <si>
    <t>2026-01-29 21:01:14</t>
  </si>
  <si>
    <t>2026-01-29 21:00:37</t>
  </si>
  <si>
    <t>2026-01-29 20:59:42</t>
  </si>
  <si>
    <t>2026-01-29 20:56:35</t>
  </si>
  <si>
    <t>2026-01-29 20:56:13</t>
  </si>
  <si>
    <t>2026-01-29 20:54:35</t>
  </si>
  <si>
    <t>2026-01-29 20:54:24</t>
  </si>
  <si>
    <t>2026-01-29 20:50:04</t>
  </si>
  <si>
    <t>2026-01-29 20:49:49</t>
  </si>
  <si>
    <t>2026-01-29 20:47:21</t>
  </si>
  <si>
    <t>2026-01-29 20:47:07</t>
  </si>
  <si>
    <t>2026-01-29 20:45:12</t>
  </si>
  <si>
    <t>2026-01-29 20:42:57</t>
  </si>
  <si>
    <t>2026-01-29 20:41:45</t>
  </si>
  <si>
    <t>2026-01-29 20:34:21</t>
  </si>
  <si>
    <t>2026-01-29 20:33:02</t>
  </si>
  <si>
    <t>2026-01-29 20:31:31</t>
  </si>
  <si>
    <t>2026-01-29 20:31:20</t>
  </si>
  <si>
    <t>2026-01-29 20:31:11</t>
  </si>
  <si>
    <t>2026-01-29 20:31:02</t>
  </si>
  <si>
    <t>2026-01-29 20:30:53</t>
  </si>
  <si>
    <t>2026-01-29 20:30:30</t>
  </si>
  <si>
    <t>2026-01-29 20:30:19</t>
  </si>
  <si>
    <t>2026-01-29 20:29:35</t>
  </si>
  <si>
    <t>2026-01-29 20:29:27</t>
  </si>
  <si>
    <t>2026-01-29 20:29:04</t>
  </si>
  <si>
    <t>2026-01-29 20:18:17</t>
  </si>
  <si>
    <t>2026-01-29 20:17:54</t>
  </si>
  <si>
    <t>2026-01-29 20:04:59</t>
  </si>
  <si>
    <t>2026-01-29 20:04:47</t>
  </si>
  <si>
    <t>2026-01-29 20:00:02</t>
  </si>
  <si>
    <t>2026-01-29 19:54:00</t>
  </si>
  <si>
    <t>2026-01-29 19:47:19</t>
  </si>
  <si>
    <t>2026-01-29 19:44:10</t>
  </si>
  <si>
    <t>2026-01-29 19:42:27</t>
  </si>
  <si>
    <t>2026-01-29 19:41:24</t>
  </si>
  <si>
    <t>2026-01-29 19:41:18</t>
  </si>
  <si>
    <t>2026-01-29 19:41:12</t>
  </si>
  <si>
    <t>2026-01-29 19:40:56</t>
  </si>
  <si>
    <t>2026-01-29 19:39:05</t>
  </si>
  <si>
    <t>2026-01-29 19:38:48</t>
  </si>
  <si>
    <t>2026-01-29 19:37:33</t>
  </si>
  <si>
    <t>2026-01-29 19:34:44</t>
  </si>
  <si>
    <t>2026-01-29 19:29:35</t>
  </si>
  <si>
    <t>2026-01-29 19:28:44</t>
  </si>
  <si>
    <t>2026-01-29 19:27:58</t>
  </si>
  <si>
    <t>2026-01-29 19:26:39</t>
  </si>
  <si>
    <t>2026-01-29 19:26:17</t>
  </si>
  <si>
    <t>2026-01-29 19:23:40</t>
  </si>
  <si>
    <t>2026-01-29 19:23:22</t>
  </si>
  <si>
    <t>2026-01-29 19:23:10</t>
  </si>
  <si>
    <t>2026-01-29 19:22:18</t>
  </si>
  <si>
    <t>2026-01-29 19:21:41</t>
  </si>
  <si>
    <t>2026-01-29 19:21:36</t>
  </si>
  <si>
    <t>2026-01-29 19:21:31</t>
  </si>
  <si>
    <t>2026-01-29 19:21:15</t>
  </si>
  <si>
    <t>2026-01-29 19:18:11</t>
  </si>
  <si>
    <t>2026-01-29 19:14:49</t>
  </si>
  <si>
    <t>2026-01-29 19:12:31</t>
  </si>
  <si>
    <t>2026-01-29 19:11:46</t>
  </si>
  <si>
    <t>2026-01-29 19:11:40</t>
  </si>
  <si>
    <t>2026-01-29 19:05:02</t>
  </si>
  <si>
    <t>2026-01-29 19:02:40</t>
  </si>
  <si>
    <t>2026-01-29 18:59:03</t>
  </si>
  <si>
    <t>2026-01-29 18:58:48</t>
  </si>
  <si>
    <t>2026-01-29 18:51:19</t>
  </si>
  <si>
    <t>2026-01-29 18:46:31</t>
  </si>
  <si>
    <t>2026-01-29 18:43:29</t>
  </si>
  <si>
    <t>2026-01-29 18:40:32</t>
  </si>
  <si>
    <t>2026-01-29 18:39:24</t>
  </si>
  <si>
    <t>2026-01-29 18:31:43</t>
  </si>
  <si>
    <t>2026-01-29 18:20:40</t>
  </si>
  <si>
    <t>2026-01-29 18:15:15</t>
  </si>
  <si>
    <t>2026-01-29 18:05:38</t>
  </si>
  <si>
    <t>2026-01-29 18:05:30</t>
  </si>
  <si>
    <t>2026-01-29 18:05:23</t>
  </si>
  <si>
    <t>2026-01-29 18:05:03</t>
  </si>
  <si>
    <t>2026-01-29 18:01:49</t>
  </si>
  <si>
    <t>2026-01-29 18:01:44</t>
  </si>
  <si>
    <t>2026-01-29 18:01:39</t>
  </si>
  <si>
    <t>2026-01-29 18:01:28</t>
  </si>
  <si>
    <t>2026-01-29 18:01:23</t>
  </si>
  <si>
    <t>2026-01-29 18:01:17</t>
  </si>
  <si>
    <t>2026-01-29 17:51:58</t>
  </si>
  <si>
    <t>2026-01-29 17:50:57</t>
  </si>
  <si>
    <t>2026-01-29 17:50:52</t>
  </si>
  <si>
    <t>2026-01-29 17:35:08</t>
  </si>
  <si>
    <t>2026-01-29 17:35:01</t>
  </si>
  <si>
    <t>2026-01-29 17:16:00</t>
  </si>
  <si>
    <t>2026-01-29 17:12:39</t>
  </si>
  <si>
    <t>2026-01-29 17:12:31</t>
  </si>
  <si>
    <t>2026-01-29 17:07:29</t>
  </si>
  <si>
    <t>2026-01-29 17:06:45</t>
  </si>
  <si>
    <t>2026-01-29 17:06:24</t>
  </si>
  <si>
    <t>2026-01-29 17:06:03</t>
  </si>
  <si>
    <t>2026-01-29 16:24:34</t>
  </si>
  <si>
    <t>2026-01-29 16:23:28</t>
  </si>
  <si>
    <t>2026-01-29 16:15:06</t>
  </si>
  <si>
    <t>2026-01-29 16:02:46</t>
  </si>
  <si>
    <t>2026-01-29 15:55:02</t>
  </si>
  <si>
    <t>2026-01-29 15:42:28</t>
  </si>
  <si>
    <t>2026-01-29 15:36:04</t>
  </si>
  <si>
    <t>2026-01-29 15:31:01</t>
  </si>
  <si>
    <t>2026-01-29 15:30:46</t>
  </si>
  <si>
    <t>2026-01-29 15:30:38</t>
  </si>
  <si>
    <t>2026-01-29 15:30:21</t>
  </si>
  <si>
    <t>2026-01-29 15:19:28</t>
  </si>
  <si>
    <t>2026-01-29 15:15:43</t>
  </si>
  <si>
    <t>2026-01-29 15:10:16</t>
  </si>
  <si>
    <t>2026-01-29 15:00:44</t>
  </si>
  <si>
    <t>2026-01-29 14:44:28</t>
  </si>
  <si>
    <t>2026-01-29 14:43:13</t>
  </si>
  <si>
    <t>2026-01-29 14:42:09</t>
  </si>
  <si>
    <t>2026-01-29 14:38:55</t>
  </si>
  <si>
    <t>2026-01-29 14:36:39</t>
  </si>
  <si>
    <t>2026-01-29 14:35:22</t>
  </si>
  <si>
    <t>2026-01-29 14:34:21</t>
  </si>
  <si>
    <t>2026-01-29 14:30:24</t>
  </si>
  <si>
    <t>2026-01-29 14:20:21</t>
  </si>
  <si>
    <t>2026-01-29 14:18:03</t>
  </si>
  <si>
    <t>2026-01-29 14:13:41</t>
  </si>
  <si>
    <t>2026-01-29 14:05:50</t>
  </si>
  <si>
    <t>2026-01-29 14:02:22</t>
  </si>
  <si>
    <t>2026-01-29 13:58:48</t>
  </si>
  <si>
    <t>2026-01-29 13:58:42</t>
  </si>
  <si>
    <t>2026-01-29 13:50:40</t>
  </si>
  <si>
    <t>2026-01-29 13:50:34</t>
  </si>
  <si>
    <t>2026-01-29 13:50:19</t>
  </si>
  <si>
    <t>2026-01-29 13:50:13</t>
  </si>
  <si>
    <t>2026-01-29 13:50:08</t>
  </si>
  <si>
    <t>2026-01-29 13:50:02</t>
  </si>
  <si>
    <t>2026-01-29 13:49:54</t>
  </si>
  <si>
    <t>2026-01-29 13:25:08</t>
  </si>
  <si>
    <t>2026-01-29 13:22:08</t>
  </si>
  <si>
    <t>2026-01-29 13:21:56</t>
  </si>
  <si>
    <t>2026-01-29 13:21:44</t>
  </si>
  <si>
    <t>2026-01-29 13:21:31</t>
  </si>
  <si>
    <t>2026-01-29 13:15:25</t>
  </si>
  <si>
    <t>2026-01-29 13:14:05</t>
  </si>
  <si>
    <t>2026-01-29 13:13:39</t>
  </si>
  <si>
    <t>2026-01-29 12:21:44</t>
  </si>
  <si>
    <t>2026-01-29 11:23:15</t>
  </si>
  <si>
    <t>2026-01-29 11:22:57</t>
  </si>
  <si>
    <t>2026-01-29 11:22:48</t>
  </si>
  <si>
    <t>2026-01-29 11:09:54</t>
  </si>
  <si>
    <t>2026-01-29 11:09:38</t>
  </si>
  <si>
    <t>2026-01-29 10:48:21</t>
  </si>
  <si>
    <t>2026-01-29 10:46:02</t>
  </si>
  <si>
    <t>2026-01-29 10:45:55</t>
  </si>
  <si>
    <t>2026-01-29 10:45:47</t>
  </si>
  <si>
    <t>2026-01-29 10:45:35</t>
  </si>
  <si>
    <t>2026-01-29 10:45:29</t>
  </si>
  <si>
    <t>2026-01-29 10:35:02</t>
  </si>
  <si>
    <t>2026-01-29 10:07:31</t>
  </si>
  <si>
    <t>2026-01-29 09:52:00</t>
  </si>
  <si>
    <t>2026-01-29 09:35:48</t>
  </si>
  <si>
    <t>2026-01-29 09:20:07</t>
  </si>
  <si>
    <t>2026-01-29 09:18:43</t>
  </si>
  <si>
    <t>2026-01-29 09:16:31</t>
  </si>
  <si>
    <t>2026-01-28 21:55:09</t>
  </si>
  <si>
    <t>2026-01-28 21:54:42</t>
  </si>
  <si>
    <t>2026-01-28 21:17:57</t>
  </si>
  <si>
    <t>2026-01-28 21:17:48</t>
  </si>
  <si>
    <t>2026-01-28 21:17:40</t>
  </si>
  <si>
    <t>2026-01-28 21:17:30</t>
  </si>
  <si>
    <t>2026-01-28 21:17:24</t>
  </si>
  <si>
    <t>2026-01-28 21:09:25</t>
  </si>
  <si>
    <t>2026-01-28 21:09:20</t>
  </si>
  <si>
    <t>2026-01-28 21:07:57</t>
  </si>
  <si>
    <t>2026-01-28 21:07:47</t>
  </si>
  <si>
    <t>2026-01-28 21:06:13</t>
  </si>
  <si>
    <t>2026-01-28 21:05:58</t>
  </si>
  <si>
    <t>2026-01-28 21:05:52</t>
  </si>
  <si>
    <t>2026-01-28 21:02:34</t>
  </si>
  <si>
    <t>2026-01-28 20:56:23</t>
  </si>
  <si>
    <t>2026-01-28 20:56:09</t>
  </si>
  <si>
    <t>2026-01-28 20:55:52</t>
  </si>
  <si>
    <t>2026-01-28 20:53:11</t>
  </si>
  <si>
    <t>2026-01-28 20:52:57</t>
  </si>
  <si>
    <t>2026-01-28 20:52:44</t>
  </si>
  <si>
    <t>2026-01-28 20:52:27</t>
  </si>
  <si>
    <t>2026-01-28 20:51:20</t>
  </si>
  <si>
    <t>2026-01-28 20:51:12</t>
  </si>
  <si>
    <t>2026-01-28 20:51:03</t>
  </si>
  <si>
    <t>2026-01-28 20:50:50</t>
  </si>
  <si>
    <t>2026-01-28 20:49:26</t>
  </si>
  <si>
    <t>2026-01-28 20:48:29</t>
  </si>
  <si>
    <t>2026-01-28 20:48:20</t>
  </si>
  <si>
    <t>2026-01-28 20:48:07</t>
  </si>
  <si>
    <t>2026-01-28 20:46:28</t>
  </si>
  <si>
    <t>2026-01-28 20:33:42</t>
  </si>
  <si>
    <t>2026-01-28 20:33:36</t>
  </si>
  <si>
    <t>2026-01-28 20:33:29</t>
  </si>
  <si>
    <t>2026-01-28 20:33:19</t>
  </si>
  <si>
    <t>2026-01-28 20:33:11</t>
  </si>
  <si>
    <t>2026-01-28 20:32:12</t>
  </si>
  <si>
    <t>2026-01-28 20:30:30</t>
  </si>
  <si>
    <t>2026-01-28 20:30:21</t>
  </si>
  <si>
    <t>2026-01-28 20:30:13</t>
  </si>
  <si>
    <t>2026-01-28 20:13:05</t>
  </si>
  <si>
    <t>2026-01-28 20:12:43</t>
  </si>
  <si>
    <t>2026-01-28 20:10:50</t>
  </si>
  <si>
    <t>2026-01-28 20:05:53</t>
  </si>
  <si>
    <t>2026-01-28 20:05:29</t>
  </si>
  <si>
    <t>2026-01-28 20:05:10</t>
  </si>
  <si>
    <t>2026-01-28 20:01:27</t>
  </si>
  <si>
    <t>2026-01-28 20:00:59</t>
  </si>
  <si>
    <t>2026-01-28 19:50:01</t>
  </si>
  <si>
    <t>2026-01-28 19:49:46</t>
  </si>
  <si>
    <t>2026-01-28 19:49:37</t>
  </si>
  <si>
    <t>2026-01-28 19:49:32</t>
  </si>
  <si>
    <t>2026-01-28 19:49:26</t>
  </si>
  <si>
    <t>2026-01-28 19:48:15</t>
  </si>
  <si>
    <t>2026-01-28 19:48:08</t>
  </si>
  <si>
    <t>2026-01-28 19:48:01</t>
  </si>
  <si>
    <t>2026-01-28 19:47:38</t>
  </si>
  <si>
    <t>2026-01-28 19:47:33</t>
  </si>
  <si>
    <t>2026-01-28 19:47:27</t>
  </si>
  <si>
    <t>2026-01-28 19:47:22</t>
  </si>
  <si>
    <t>2026-01-28 19:38:33</t>
  </si>
  <si>
    <t>2026-01-28 19:32:47</t>
  </si>
  <si>
    <t>2026-01-28 19:32:23</t>
  </si>
  <si>
    <t>2026-01-28 19:22:53</t>
  </si>
  <si>
    <t>2026-01-28 19:17:36</t>
  </si>
  <si>
    <t>2026-01-28 19:08:14</t>
  </si>
  <si>
    <t>2026-01-28 19:07:44</t>
  </si>
  <si>
    <t>2026-01-28 19:06:20</t>
  </si>
  <si>
    <t>2026-01-28 19:05:40</t>
  </si>
  <si>
    <t>2026-01-28 19:02:00</t>
  </si>
  <si>
    <t>2026-01-28 18:53:02</t>
  </si>
  <si>
    <t>2026-01-28 18:50:39</t>
  </si>
  <si>
    <t>2026-01-28 18:42:40</t>
  </si>
  <si>
    <t>2026-01-28 18:42:32</t>
  </si>
  <si>
    <t>2026-01-28 18:42:27</t>
  </si>
  <si>
    <t>2026-01-28 18:42:20</t>
  </si>
  <si>
    <t>2026-01-28 18:41:53</t>
  </si>
  <si>
    <t>2026-01-28 18:41:28</t>
  </si>
  <si>
    <t>2026-01-28 18:41:21</t>
  </si>
  <si>
    <t>2026-01-28 18:40:10</t>
  </si>
  <si>
    <t>2026-01-28 18:38:58</t>
  </si>
  <si>
    <t>2026-01-28 18:37:22</t>
  </si>
  <si>
    <t>2026-01-28 18:34:49</t>
  </si>
  <si>
    <t>2026-01-28 18:18:46</t>
  </si>
  <si>
    <t>2026-01-28 18:11:45</t>
  </si>
  <si>
    <t>2026-01-28 18:10:48</t>
  </si>
  <si>
    <t>2026-01-28 18:06:43</t>
  </si>
  <si>
    <t>2026-01-28 18:02:24</t>
  </si>
  <si>
    <t>2026-01-28 18:02:10</t>
  </si>
  <si>
    <t>2026-01-28 17:58:11</t>
  </si>
  <si>
    <t>2026-01-28 17:46:47</t>
  </si>
  <si>
    <t>2026-01-28 17:43:32</t>
  </si>
  <si>
    <t>2026-01-28 17:39:01</t>
  </si>
  <si>
    <t>2026-01-28 17:32:03</t>
  </si>
  <si>
    <t>2026-01-28 17:31:24</t>
  </si>
  <si>
    <t>2026-01-28 17:31:07</t>
  </si>
  <si>
    <t>2026-01-28 17:30:59</t>
  </si>
  <si>
    <t>2026-01-28 17:30:50</t>
  </si>
  <si>
    <t>2026-01-28 17:08:58</t>
  </si>
  <si>
    <t>2026-01-28 17:08:12</t>
  </si>
  <si>
    <t>2026-01-28 17:07:44</t>
  </si>
  <si>
    <t>2026-01-28 17:03:34</t>
  </si>
  <si>
    <t>2026-01-28 16:27:03</t>
  </si>
  <si>
    <t>2026-01-28 16:21:49</t>
  </si>
  <si>
    <t>2026-01-28 16:21:34</t>
  </si>
  <si>
    <t>2026-01-28 16:20:52</t>
  </si>
  <si>
    <t>2026-01-28 16:08:30</t>
  </si>
  <si>
    <t>2026-01-28 16:08:24</t>
  </si>
  <si>
    <t>2026-01-28 16:00:39</t>
  </si>
  <si>
    <t>2026-01-28 15:55:57</t>
  </si>
  <si>
    <t>2026-01-28 15:55:31</t>
  </si>
  <si>
    <t>2026-01-28 15:55:22</t>
  </si>
  <si>
    <t>2026-01-28 15:55:15</t>
  </si>
  <si>
    <t>2026-01-28 15:15:15</t>
  </si>
  <si>
    <t>2026-01-28 15:10:38</t>
  </si>
  <si>
    <t>2026-01-28 14:54:07</t>
  </si>
  <si>
    <t>2026-01-28 14:49:40</t>
  </si>
  <si>
    <t>2026-01-28 14:49:34</t>
  </si>
  <si>
    <t>2026-01-28 14:49:29</t>
  </si>
  <si>
    <t>2026-01-28 14:49:24</t>
  </si>
  <si>
    <t>2026-01-28 14:49:19</t>
  </si>
  <si>
    <t>2026-01-28 14:49:13</t>
  </si>
  <si>
    <t>2026-01-28 14:48:45</t>
  </si>
  <si>
    <t>2026-01-28 14:48:38</t>
  </si>
  <si>
    <t>2026-01-28 14:48:32</t>
  </si>
  <si>
    <t>2026-01-28 14:48:27</t>
  </si>
  <si>
    <t>2026-01-28 14:46:44</t>
  </si>
  <si>
    <t>2026-01-28 14:36:43</t>
  </si>
  <si>
    <t>2026-01-28 14:28:23</t>
  </si>
  <si>
    <t>2026-01-28 14:28:12</t>
  </si>
  <si>
    <t>2026-01-28 14:28:06</t>
  </si>
  <si>
    <t>2026-01-28 14:23:49</t>
  </si>
  <si>
    <t>2026-01-28 14:21:13</t>
  </si>
  <si>
    <t>2026-01-28 14:12:24</t>
  </si>
  <si>
    <t>2026-01-28 14:05:35</t>
  </si>
  <si>
    <t>2026-01-28 13:57:29</t>
  </si>
  <si>
    <t>2026-01-28 13:48:56</t>
  </si>
  <si>
    <t>2026-01-28 13:45:32</t>
  </si>
  <si>
    <t>2026-01-28 13:42:13</t>
  </si>
  <si>
    <t>2026-01-28 13:41:34</t>
  </si>
  <si>
    <t>2026-01-28 13:40:00</t>
  </si>
  <si>
    <t>2026-01-28 13:36:18</t>
  </si>
  <si>
    <t>2026-01-28 13:31:54</t>
  </si>
  <si>
    <t>2026-01-28 13:20:35</t>
  </si>
  <si>
    <t>2026-01-28 13:18:47</t>
  </si>
  <si>
    <t>2026-01-28 13:18:34</t>
  </si>
  <si>
    <t>2026-01-28 13:16:40</t>
  </si>
  <si>
    <t>2026-01-28 13:15:39</t>
  </si>
  <si>
    <t>2026-01-28 13:08:28</t>
  </si>
  <si>
    <t>2026-01-28 11:34:11</t>
  </si>
  <si>
    <t>2026-01-28 11:22:48</t>
  </si>
  <si>
    <t>2026-01-28 11:22:41</t>
  </si>
  <si>
    <t>2026-01-28 11:19:47</t>
  </si>
  <si>
    <t>2026-01-28 11:19:22</t>
  </si>
  <si>
    <t>2026-01-28 11:08:30</t>
  </si>
  <si>
    <t>2026-01-28 11:04:07</t>
  </si>
  <si>
    <t>2026-01-28 10:41:06</t>
  </si>
  <si>
    <t>2026-01-28 10:40:24</t>
  </si>
  <si>
    <t>2026-01-28 10:39:58</t>
  </si>
  <si>
    <t>2026-01-28 10:36:31</t>
  </si>
  <si>
    <t>2026-01-28 10:11:12</t>
  </si>
  <si>
    <t>2026-01-27 23:05:22</t>
  </si>
  <si>
    <t>2026-01-27 23:05:17</t>
  </si>
  <si>
    <t>2026-01-27 22:36:47</t>
  </si>
  <si>
    <t>2026-01-27 22:09:05</t>
  </si>
  <si>
    <t>2026-01-27 22:03:49</t>
  </si>
  <si>
    <t>2026-01-27 21:53:12</t>
  </si>
  <si>
    <t>2026-01-27 21:53:04</t>
  </si>
  <si>
    <t>2026-01-27 21:52:02</t>
  </si>
  <si>
    <t>2026-01-27 21:51:52</t>
  </si>
  <si>
    <t>2026-01-27 21:46:24</t>
  </si>
  <si>
    <t>2026-01-27 21:45:53</t>
  </si>
  <si>
    <t>2026-01-27 21:45:48</t>
  </si>
  <si>
    <t>2026-01-27 21:38:51</t>
  </si>
  <si>
    <t>2026-01-27 21:34:20</t>
  </si>
  <si>
    <t>2026-01-27 21:25:37</t>
  </si>
  <si>
    <t>2026-01-27 21:25:17</t>
  </si>
  <si>
    <t>2026-01-27 21:20:34</t>
  </si>
  <si>
    <t>2026-01-27 21:20:16</t>
  </si>
  <si>
    <t>2026-01-27 21:19:41</t>
  </si>
  <si>
    <t>2026-01-27 21:19:28</t>
  </si>
  <si>
    <t>2026-01-27 21:17:16</t>
  </si>
  <si>
    <t>2026-01-27 21:16:54</t>
  </si>
  <si>
    <t>2026-01-27 21:16:39</t>
  </si>
  <si>
    <t>2026-01-27 21:16:27</t>
  </si>
  <si>
    <t>2026-01-27 21:16:19</t>
  </si>
  <si>
    <t>2026-01-27 21:15:54</t>
  </si>
  <si>
    <t>2026-01-27 21:15:45</t>
  </si>
  <si>
    <t>2026-01-27 21:15:34</t>
  </si>
  <si>
    <t>2026-01-27 21:14:54</t>
  </si>
  <si>
    <t>2026-01-27 21:14:20</t>
  </si>
  <si>
    <t>2026-01-27 21:12:12</t>
  </si>
  <si>
    <t>2026-01-27 21:11:58</t>
  </si>
  <si>
    <t>2026-01-27 21:11:52</t>
  </si>
  <si>
    <t>2026-01-27 21:11:42</t>
  </si>
  <si>
    <t>2026-01-27 21:11:31</t>
  </si>
  <si>
    <t>2026-01-27 21:11:02</t>
  </si>
  <si>
    <t>2026-01-27 21:10:23</t>
  </si>
  <si>
    <t>2026-01-27 21:09:00</t>
  </si>
  <si>
    <t>2026-01-27 21:06:42</t>
  </si>
  <si>
    <t>2026-01-27 21:00:21</t>
  </si>
  <si>
    <t>2026-01-27 21:00:15</t>
  </si>
  <si>
    <t>2026-01-27 21:00:03</t>
  </si>
  <si>
    <t>2026-01-27 20:58:57</t>
  </si>
  <si>
    <t>2026-01-27 20:51:08</t>
  </si>
  <si>
    <t>2026-01-27 20:50:59</t>
  </si>
  <si>
    <t>2026-01-27 20:47:43</t>
  </si>
  <si>
    <t>2026-01-27 20:46:43</t>
  </si>
  <si>
    <t>2026-01-27 20:45:53</t>
  </si>
  <si>
    <t>2026-01-27 20:41:45</t>
  </si>
  <si>
    <t>2026-01-27 20:36:22</t>
  </si>
  <si>
    <t>2026-01-27 20:35:39</t>
  </si>
  <si>
    <t>2026-01-27 20:35:22</t>
  </si>
  <si>
    <t>2026-01-27 20:29:42</t>
  </si>
  <si>
    <t>2026-01-27 20:29:22</t>
  </si>
  <si>
    <t>2026-01-27 20:29:07</t>
  </si>
  <si>
    <t>2026-01-27 20:29:00</t>
  </si>
  <si>
    <t>2026-01-27 20:28:55</t>
  </si>
  <si>
    <t>2026-01-27 20:28:44</t>
  </si>
  <si>
    <t>2026-01-27 20:22:14</t>
  </si>
  <si>
    <t>2026-01-27 20:22:04</t>
  </si>
  <si>
    <t>2026-01-27 20:21:42</t>
  </si>
  <si>
    <t>2026-01-27 20:21:37</t>
  </si>
  <si>
    <t>2026-01-27 20:21:31</t>
  </si>
  <si>
    <t>2026-01-27 20:21:25</t>
  </si>
  <si>
    <t>2026-01-27 20:21:03</t>
  </si>
  <si>
    <t>2026-01-27 20:20:57</t>
  </si>
  <si>
    <t>2026-01-27 20:20:52</t>
  </si>
  <si>
    <t>2026-01-27 20:20:47</t>
  </si>
  <si>
    <t>2026-01-27 20:13:37</t>
  </si>
  <si>
    <t>2026-01-27 20:13:09</t>
  </si>
  <si>
    <t>2026-01-27 20:13:04</t>
  </si>
  <si>
    <t>2026-01-27 20:07:33</t>
  </si>
  <si>
    <t>2026-01-27 20:06:29</t>
  </si>
  <si>
    <t>2026-01-27 20:05:58</t>
  </si>
  <si>
    <t>2026-01-27 19:56:39</t>
  </si>
  <si>
    <t>2026-01-27 19:47:07</t>
  </si>
  <si>
    <t>2026-01-27 19:41:43</t>
  </si>
  <si>
    <t>2026-01-27 19:35:09</t>
  </si>
  <si>
    <t>2026-01-27 19:34:06</t>
  </si>
  <si>
    <t>2026-01-27 19:29:46</t>
  </si>
  <si>
    <t>2026-01-27 19:27:22</t>
  </si>
  <si>
    <t>2026-01-27 19:14:23</t>
  </si>
  <si>
    <t>2026-01-27 19:05:11</t>
  </si>
  <si>
    <t>2026-01-27 19:05:08</t>
  </si>
  <si>
    <t>2026-01-27 18:50:04</t>
  </si>
  <si>
    <t>2026-01-27 18:49:48</t>
  </si>
  <si>
    <t>2026-01-27 18:44:59</t>
  </si>
  <si>
    <t>2026-01-27 18:43:38</t>
  </si>
  <si>
    <t>2026-01-27 18:43:09</t>
  </si>
  <si>
    <t>2026-01-27 18:42:59</t>
  </si>
  <si>
    <t>2026-01-27 18:42:42</t>
  </si>
  <si>
    <t>2026-01-27 18:41:13</t>
  </si>
  <si>
    <t>2026-01-27 18:39:12</t>
  </si>
  <si>
    <t>2026-01-27 18:39:06</t>
  </si>
  <si>
    <t>2026-01-27 18:38:40</t>
  </si>
  <si>
    <t>2026-01-27 18:38:35</t>
  </si>
  <si>
    <t>2026-01-27 18:38:18</t>
  </si>
  <si>
    <t>2026-01-27 18:37:35</t>
  </si>
  <si>
    <t>2026-01-27 18:32:21</t>
  </si>
  <si>
    <t>2026-01-27 18:15:56</t>
  </si>
  <si>
    <t>2026-01-27 18:15:53</t>
  </si>
  <si>
    <t>2026-01-27 18:01:16</t>
  </si>
  <si>
    <t>2026-01-27 17:58:43</t>
  </si>
  <si>
    <t>2026-01-27 17:57:33</t>
  </si>
  <si>
    <t>2026-01-27 17:46:28</t>
  </si>
  <si>
    <t>2026-01-27 17:43:50</t>
  </si>
  <si>
    <t>2026-01-27 17:40:12</t>
  </si>
  <si>
    <t>2026-01-27 17:37:24</t>
  </si>
  <si>
    <t>2026-01-27 17:37:06</t>
  </si>
  <si>
    <t>2026-01-27 17:26:15</t>
  </si>
  <si>
    <t>2026-01-27 17:21:50</t>
  </si>
  <si>
    <t>2026-01-27 17:17:52</t>
  </si>
  <si>
    <t>2026-01-27 17:12:16</t>
  </si>
  <si>
    <t>2026-01-27 17:08:58</t>
  </si>
  <si>
    <t>2026-01-27 16:59:02</t>
  </si>
  <si>
    <t>2026-01-27 16:53:25</t>
  </si>
  <si>
    <t>2026-01-27 16:49:55</t>
  </si>
  <si>
    <t>2026-01-27 16:42:20</t>
  </si>
  <si>
    <t>2026-01-27 16:40:50</t>
  </si>
  <si>
    <t>2026-01-27 16:40:35</t>
  </si>
  <si>
    <t>2026-01-27 16:38:14</t>
  </si>
  <si>
    <t>2026-01-27 16:33:49</t>
  </si>
  <si>
    <t>2026-01-27 16:16:58</t>
  </si>
  <si>
    <t>2026-01-27 15:59:27</t>
  </si>
  <si>
    <t>2026-01-27 15:54:57</t>
  </si>
  <si>
    <t>2026-01-27 15:52:29</t>
  </si>
  <si>
    <t>2026-01-27 15:46:37</t>
  </si>
  <si>
    <t>2026-01-27 15:45:50</t>
  </si>
  <si>
    <t>2026-01-27 15:31:52</t>
  </si>
  <si>
    <t>2026-01-27 15:31:12</t>
  </si>
  <si>
    <t>2026-01-27 15:23:38</t>
  </si>
  <si>
    <t>2026-01-27 15:19:35</t>
  </si>
  <si>
    <t>2026-01-27 15:13:02</t>
  </si>
  <si>
    <t>2026-01-27 15:04:52</t>
  </si>
  <si>
    <t>2026-01-27 14:58:36</t>
  </si>
  <si>
    <t>2026-01-27 14:47:47</t>
  </si>
  <si>
    <t>2026-01-27 14:46:40</t>
  </si>
  <si>
    <t>2026-01-27 14:42:33</t>
  </si>
  <si>
    <t>2026-01-27 14:42:14</t>
  </si>
  <si>
    <t>2026-01-27 14:35:59</t>
  </si>
  <si>
    <t>2026-01-27 14:30:59</t>
  </si>
  <si>
    <t>2026-01-27 14:30:29</t>
  </si>
  <si>
    <t>2026-01-27 14:28:38</t>
  </si>
  <si>
    <t>2026-01-27 14:28:31</t>
  </si>
  <si>
    <t>2026-01-27 14:28:17</t>
  </si>
  <si>
    <t>2026-01-27 14:28:08</t>
  </si>
  <si>
    <t>2026-01-27 14:25:25</t>
  </si>
  <si>
    <t>2026-01-27 14:18:04</t>
  </si>
  <si>
    <t>2026-01-27 14:11:39</t>
  </si>
  <si>
    <t>2026-01-27 14:04:04</t>
  </si>
  <si>
    <t>2026-01-27 14:01:04</t>
  </si>
  <si>
    <t>2026-01-27 13:56:55</t>
  </si>
  <si>
    <t>2026-01-27 13:56:29</t>
  </si>
  <si>
    <t>2026-01-27 13:56:26</t>
  </si>
  <si>
    <t>2026-01-27 13:43:44</t>
  </si>
  <si>
    <t>2026-01-27 13:28:52</t>
  </si>
  <si>
    <t>2026-01-27 13:28:41</t>
  </si>
  <si>
    <t>2026-01-27 13:28:12</t>
  </si>
  <si>
    <t>2026-01-27 13:27:19</t>
  </si>
  <si>
    <t>2026-01-27 13:27:14</t>
  </si>
  <si>
    <t>2026-01-27 13:26:53</t>
  </si>
  <si>
    <t>2026-01-27 13:14:37</t>
  </si>
  <si>
    <t>2026-01-27 13:10:52</t>
  </si>
  <si>
    <t>2026-01-27 13:09:40</t>
  </si>
  <si>
    <t>2026-01-27 12:04:31</t>
  </si>
  <si>
    <t>2026-01-27 11:27:54</t>
  </si>
  <si>
    <t>2026-01-27 11:18:26</t>
  </si>
  <si>
    <t>2026-01-27 11:13:27</t>
  </si>
  <si>
    <t>2026-01-27 10:53:30</t>
  </si>
  <si>
    <t>2026-01-27 10:50:08</t>
  </si>
  <si>
    <t>2026-01-27 10:46:46</t>
  </si>
  <si>
    <t>2026-01-27 10:46:13</t>
  </si>
  <si>
    <t>2026-01-27 10:45:56</t>
  </si>
  <si>
    <t>2026-01-27 10:45:47</t>
  </si>
  <si>
    <t>2026-01-27 10:45:39</t>
  </si>
  <si>
    <t>2026-01-27 10:28:02</t>
  </si>
  <si>
    <t>2026-01-27 10:25:51</t>
  </si>
  <si>
    <t>2026-01-27 10:25:17</t>
  </si>
  <si>
    <t>2026-01-27 10:01:54</t>
  </si>
  <si>
    <t>2026-01-27 09:58:05</t>
  </si>
  <si>
    <t>2026-01-27 09:44:18</t>
  </si>
  <si>
    <t>2026-01-27 09:44:08</t>
  </si>
  <si>
    <t>2026-01-26 22:40:00</t>
  </si>
  <si>
    <t>2026-01-26 22:28:21</t>
  </si>
  <si>
    <t>2026-01-26 22:22:56</t>
  </si>
  <si>
    <t>2026-01-26 22:22:47</t>
  </si>
  <si>
    <t>2026-01-26 22:22:15</t>
  </si>
  <si>
    <t>2026-01-26 22:22:09</t>
  </si>
  <si>
    <t>2026-01-26 22:14:55</t>
  </si>
  <si>
    <t>2026-01-26 22:05:48</t>
  </si>
  <si>
    <t>2026-01-26 22:04:48</t>
  </si>
  <si>
    <t>2026-01-26 21:51:43</t>
  </si>
  <si>
    <t>2026-01-26 21:51:36</t>
  </si>
  <si>
    <t>2026-01-26 21:50:59</t>
  </si>
  <si>
    <t>2026-01-26 21:49:50</t>
  </si>
  <si>
    <t>2026-01-26 21:45:25</t>
  </si>
  <si>
    <t>2026-01-26 21:44:47</t>
  </si>
  <si>
    <t>2026-01-26 21:43:29</t>
  </si>
  <si>
    <t>2026-01-26 21:43:02</t>
  </si>
  <si>
    <t>2026-01-26 21:42:16</t>
  </si>
  <si>
    <t>2026-01-26 21:40:21</t>
  </si>
  <si>
    <t>2026-01-26 21:39:54</t>
  </si>
  <si>
    <t>2026-01-26 21:39:45</t>
  </si>
  <si>
    <t>2026-01-26 21:39:31</t>
  </si>
  <si>
    <t>2026-01-26 21:39:04</t>
  </si>
  <si>
    <t>2026-01-26 21:38:40</t>
  </si>
  <si>
    <t>2026-01-26 21:38:16</t>
  </si>
  <si>
    <t>2026-01-26 21:37:20</t>
  </si>
  <si>
    <t>2026-01-26 21:36:19</t>
  </si>
  <si>
    <t>2026-01-26 21:36:12</t>
  </si>
  <si>
    <t>2026-01-26 21:35:29</t>
  </si>
  <si>
    <t>2026-01-26 21:35:11</t>
  </si>
  <si>
    <t>2026-01-26 21:34:16</t>
  </si>
  <si>
    <t>2026-01-26 21:34:01</t>
  </si>
  <si>
    <t>2026-01-26 21:33:39</t>
  </si>
  <si>
    <t>2026-01-26 21:30:44</t>
  </si>
  <si>
    <t>2026-01-26 21:15:40</t>
  </si>
  <si>
    <t>2026-01-26 21:15:31</t>
  </si>
  <si>
    <t>2026-01-26 21:09:17</t>
  </si>
  <si>
    <t>2026-01-26 21:08:56</t>
  </si>
  <si>
    <t>2026-01-26 21:08:43</t>
  </si>
  <si>
    <t>2026-01-26 21:06:53</t>
  </si>
  <si>
    <t>2026-01-26 21:01:53</t>
  </si>
  <si>
    <t>2026-01-26 20:59:18</t>
  </si>
  <si>
    <t>2026-01-26 20:55:34</t>
  </si>
  <si>
    <t>2026-01-26 20:55:29</t>
  </si>
  <si>
    <t>2026-01-26 20:55:22</t>
  </si>
  <si>
    <t>2026-01-26 20:55:16</t>
  </si>
  <si>
    <t>2026-01-26 20:55:09</t>
  </si>
  <si>
    <t>2026-01-26 20:55:03</t>
  </si>
  <si>
    <t>2026-01-26 20:54:54</t>
  </si>
  <si>
    <t>2026-01-26 20:54:46</t>
  </si>
  <si>
    <t>2026-01-26 20:54:40</t>
  </si>
  <si>
    <t>2026-01-26 20:54:35</t>
  </si>
  <si>
    <t>2026-01-26 20:54:27</t>
  </si>
  <si>
    <t>2026-01-26 20:54:05</t>
  </si>
  <si>
    <t>2026-01-26 20:53:50</t>
  </si>
  <si>
    <t>2026-01-26 20:53:20</t>
  </si>
  <si>
    <t>2026-01-26 20:53:10</t>
  </si>
  <si>
    <t>2026-01-26 20:48:32</t>
  </si>
  <si>
    <t>2026-01-26 20:48:20</t>
  </si>
  <si>
    <t>2026-01-26 20:48:14</t>
  </si>
  <si>
    <t>2026-01-26 20:48:06</t>
  </si>
  <si>
    <t>2026-01-26 20:47:54</t>
  </si>
  <si>
    <t>2026-01-26 20:47:27</t>
  </si>
  <si>
    <t>2026-01-26 20:47:17</t>
  </si>
  <si>
    <t>2026-01-26 20:46:45</t>
  </si>
  <si>
    <t>2026-01-26 20:46:28</t>
  </si>
  <si>
    <t>2026-01-26 20:46:16</t>
  </si>
  <si>
    <t>2026-01-26 20:45:54</t>
  </si>
  <si>
    <t>2026-01-26 20:45:46</t>
  </si>
  <si>
    <t>2026-01-26 20:45:36</t>
  </si>
  <si>
    <t>2026-01-26 20:42:00</t>
  </si>
  <si>
    <t>2026-01-26 20:40:37</t>
  </si>
  <si>
    <t>2026-01-26 20:31:03</t>
  </si>
  <si>
    <t>2026-01-26 20:29:49</t>
  </si>
  <si>
    <t>2026-01-26 20:29:09</t>
  </si>
  <si>
    <t>2026-01-26 20:29:03</t>
  </si>
  <si>
    <t>2026-01-26 20:17:31</t>
  </si>
  <si>
    <t>2026-01-26 20:15:38</t>
  </si>
  <si>
    <t>2026-01-26 20:10:09</t>
  </si>
  <si>
    <t>2026-01-26 19:44:24</t>
  </si>
  <si>
    <t>2026-01-26 19:41:49</t>
  </si>
  <si>
    <t>2026-01-26 19:33:08</t>
  </si>
  <si>
    <t>潍坊销售一部</t>
  </si>
  <si>
    <t>2026-01-26 19:27:28</t>
  </si>
  <si>
    <t>2026-01-26 19:23:54</t>
  </si>
  <si>
    <t>2026-01-26 19:22:01</t>
  </si>
  <si>
    <t>2026-01-26 19:20:44</t>
  </si>
  <si>
    <t>2026-01-26 19:19:05</t>
  </si>
  <si>
    <t>2026-01-26 19:18:09</t>
  </si>
  <si>
    <t>2026-01-26 19:18:01</t>
  </si>
  <si>
    <t>2026-01-26 19:17:37</t>
  </si>
  <si>
    <t>2026-01-26 19:14:18</t>
  </si>
  <si>
    <t>2026-01-26 19:11:03</t>
  </si>
  <si>
    <t>2026-01-26 19:08:44</t>
  </si>
  <si>
    <t>2026-01-26 19:07:40</t>
  </si>
  <si>
    <t>2026-01-26 19:07:35</t>
  </si>
  <si>
    <t>2026-01-26 19:05:23</t>
  </si>
  <si>
    <t>2026-01-26 19:02:51</t>
  </si>
  <si>
    <t>2026-01-26 19:01:00</t>
  </si>
  <si>
    <t>2026-01-26 19:00:48</t>
  </si>
  <si>
    <t>2026-01-26 19:00:29</t>
  </si>
  <si>
    <t>2026-01-26 19:00:02</t>
  </si>
  <si>
    <t>2026-01-26 18:59:43</t>
  </si>
  <si>
    <t>2026-01-26 18:59:23</t>
  </si>
  <si>
    <t>2026-01-26 18:52:18</t>
  </si>
  <si>
    <t>2026-01-26 18:52:10</t>
  </si>
  <si>
    <t>2026-01-26 18:50:34</t>
  </si>
  <si>
    <t>2026-01-26 18:48:45</t>
  </si>
  <si>
    <t>2026-01-26 18:44:03</t>
  </si>
  <si>
    <t>2026-01-26 18:43:55</t>
  </si>
  <si>
    <t>2026-01-26 18:43:36</t>
  </si>
  <si>
    <t>2026-01-26 18:43:31</t>
  </si>
  <si>
    <t>2026-01-26 18:43:26</t>
  </si>
  <si>
    <t>2026-01-26 18:43:21</t>
  </si>
  <si>
    <t>2026-01-26 18:43:09</t>
  </si>
  <si>
    <t>2026-01-26 18:42:42</t>
  </si>
  <si>
    <t>2026-01-26 18:37:49</t>
  </si>
  <si>
    <t>2026-01-26 18:36:30</t>
  </si>
  <si>
    <t>2026-01-26 18:33:37</t>
  </si>
  <si>
    <t>2026-01-26 18:27:56</t>
  </si>
  <si>
    <t>2026-01-26 18:27:25</t>
  </si>
  <si>
    <t>2026-01-26 18:27:17</t>
  </si>
  <si>
    <t>2026-01-26 18:22:14</t>
  </si>
  <si>
    <t>2026-01-26 18:16:33</t>
  </si>
  <si>
    <t>2026-01-26 18:14:27</t>
  </si>
  <si>
    <t>2026-01-26 18:12:02</t>
  </si>
  <si>
    <t>2026-01-26 18:10:56</t>
  </si>
  <si>
    <t>2026-01-26 18:01:23</t>
  </si>
  <si>
    <t>2026-01-26 17:57:25</t>
  </si>
  <si>
    <t>2026-01-26 17:57:01</t>
  </si>
  <si>
    <t>2026-01-26 17:56:41</t>
  </si>
  <si>
    <t>2026-01-26 17:55:52</t>
  </si>
  <si>
    <t>2026-01-26 17:55:16</t>
  </si>
  <si>
    <t>2026-01-26 17:54:10</t>
  </si>
  <si>
    <t>2026-01-26 17:53:50</t>
  </si>
  <si>
    <t>2026-01-26 17:53:11</t>
  </si>
  <si>
    <t>2026-01-26 17:53:06</t>
  </si>
  <si>
    <t>2026-01-26 17:52:56</t>
  </si>
  <si>
    <t>2026-01-26 17:52:49</t>
  </si>
  <si>
    <t>2026-01-26 17:46:05</t>
  </si>
  <si>
    <t>2026-01-26 17:32:32</t>
  </si>
  <si>
    <t>2026-01-26 17:29:15</t>
  </si>
  <si>
    <t>2026-01-26 17:19:09</t>
  </si>
  <si>
    <t>2026-01-26 17:16:10</t>
  </si>
  <si>
    <t>2026-01-26 16:55:51</t>
  </si>
  <si>
    <t>2026-01-26 16:54:31</t>
  </si>
  <si>
    <t>2026-01-26 16:48:40</t>
  </si>
  <si>
    <t>2026-01-26 16:47:58</t>
  </si>
  <si>
    <t>2026-01-26 16:47:41</t>
  </si>
  <si>
    <t>2026-01-26 16:47:13</t>
  </si>
  <si>
    <t>2026-01-26 16:41:08</t>
  </si>
  <si>
    <t>2026-01-26 16:32:02</t>
  </si>
  <si>
    <t>2026-01-26 16:26:42</t>
  </si>
  <si>
    <t>2026-01-26 16:26:37</t>
  </si>
  <si>
    <t>2026-01-26 16:23:51</t>
  </si>
  <si>
    <t>2026-01-26 16:23:35</t>
  </si>
  <si>
    <t>2026-01-26 16:23:13</t>
  </si>
  <si>
    <t>2026-01-26 16:22:57</t>
  </si>
  <si>
    <t>2026-01-26 16:22:15</t>
  </si>
  <si>
    <t>2026-01-26 16:21:53</t>
  </si>
  <si>
    <t>2026-01-26 16:17:33</t>
  </si>
  <si>
    <t>2026-01-26 16:17:23</t>
  </si>
  <si>
    <t>2026-01-26 16:16:58</t>
  </si>
  <si>
    <t>2026-01-26 16:12:24</t>
  </si>
  <si>
    <t>2026-01-26 16:11:10</t>
  </si>
  <si>
    <t>2026-01-26 16:03:59</t>
  </si>
  <si>
    <t>2026-01-26 16:03:46</t>
  </si>
  <si>
    <t>2026-01-26 16:03:45</t>
  </si>
  <si>
    <t>2026-01-26 16:02:57</t>
  </si>
  <si>
    <t>2026-01-26 16:02:36</t>
  </si>
  <si>
    <t>2026-01-26 15:59:18</t>
  </si>
  <si>
    <t>2026-01-26 15:58:50</t>
  </si>
  <si>
    <t>2026-01-26 15:56:11</t>
  </si>
  <si>
    <t>2026-01-26 15:54:05</t>
  </si>
  <si>
    <t>2026-01-26 15:53:39</t>
  </si>
  <si>
    <t>2026-01-26 15:47:11</t>
  </si>
  <si>
    <t>2026-01-26 15:46:24</t>
  </si>
  <si>
    <t>2026-01-26 15:40:08</t>
  </si>
  <si>
    <t>2026-01-26 15:39:56</t>
  </si>
  <si>
    <t>2026-01-26 15:26:28</t>
  </si>
  <si>
    <t>2026-01-26 15:12:53</t>
  </si>
  <si>
    <t>2026-01-26 15:00:19</t>
  </si>
  <si>
    <t>2026-01-26 15:00:11</t>
  </si>
  <si>
    <t>2026-01-26 15:00:06</t>
  </si>
  <si>
    <t>2026-01-26 14:58:53</t>
  </si>
  <si>
    <t>2026-01-26 14:56:00</t>
  </si>
  <si>
    <t>2026-01-26 14:52:10</t>
  </si>
  <si>
    <t>2026-01-26 14:46:51</t>
  </si>
  <si>
    <t>2026-01-26 14:45:01</t>
  </si>
  <si>
    <t>2026-01-26 14:39:51</t>
  </si>
  <si>
    <t>2026-01-26 14:36:09</t>
  </si>
  <si>
    <t>2026-01-26 14:35:55</t>
  </si>
  <si>
    <t>2026-01-26 14:32:03</t>
  </si>
  <si>
    <t>2026-01-26 14:30:21</t>
  </si>
  <si>
    <t>2026-01-26 14:25:44</t>
  </si>
  <si>
    <t>2026-01-26 14:16:52</t>
  </si>
  <si>
    <t>2026-01-26 14:16:41</t>
  </si>
  <si>
    <t>2026-01-26 14:15:12</t>
  </si>
  <si>
    <t>2026-01-26 14:13:45</t>
  </si>
  <si>
    <t>2026-01-26 14:13:22</t>
  </si>
  <si>
    <t>2026-01-26 14:08:24</t>
  </si>
  <si>
    <t>2026-01-26 14:07:39</t>
  </si>
  <si>
    <t>2026-01-26 14:06:48</t>
  </si>
  <si>
    <t>2026-01-26 14:06:21</t>
  </si>
  <si>
    <t>2026-01-26 14:03:43</t>
  </si>
  <si>
    <t>2026-01-26 13:58:12</t>
  </si>
  <si>
    <t>2026-01-26 13:56:49</t>
  </si>
  <si>
    <t>2026-01-26 13:51:26</t>
  </si>
  <si>
    <t>2026-01-26 13:39:09</t>
  </si>
  <si>
    <t>2026-01-26 13:38:21</t>
  </si>
  <si>
    <t>2026-01-26 13:11:22</t>
  </si>
  <si>
    <t>2026-01-26 13:11:13</t>
  </si>
  <si>
    <t>2026-01-26 13:02:46</t>
  </si>
  <si>
    <t>2026-01-26 12:59:45</t>
  </si>
  <si>
    <t>2026-01-26 12:59:22</t>
  </si>
  <si>
    <t>2026-01-26 12:48:20</t>
  </si>
  <si>
    <t>2026-01-26 12:47:29</t>
  </si>
  <si>
    <t>2026-01-26 12:47:04</t>
  </si>
  <si>
    <t>2026-01-26 12:35:29</t>
  </si>
  <si>
    <t>2026-01-26 12:21:59</t>
  </si>
  <si>
    <t>2026-01-26 12:21:23</t>
  </si>
  <si>
    <t>2026-01-26 12:21:01</t>
  </si>
  <si>
    <t>2026-01-26 12:13:19</t>
  </si>
  <si>
    <t>2026-01-26 12:09:24</t>
  </si>
  <si>
    <t>2026-01-26 12:08:29</t>
  </si>
  <si>
    <t>2026-01-26 11:49:14</t>
  </si>
  <si>
    <t>2026-01-26 11:42:53</t>
  </si>
  <si>
    <t>2026-01-26 11:34:49</t>
  </si>
  <si>
    <t>2026-01-26 11:24:07</t>
  </si>
  <si>
    <t>2026-01-26 11:07:25</t>
  </si>
  <si>
    <t>2026-01-26 11:04:59</t>
  </si>
  <si>
    <t>2026-01-26 11:04:05</t>
  </si>
  <si>
    <t>2026-01-26 10:53:06</t>
  </si>
  <si>
    <t>2026-01-26 10:49:01</t>
  </si>
  <si>
    <t>2026-01-26 10:41:38</t>
  </si>
  <si>
    <t>2026-01-26 10:41:26</t>
  </si>
  <si>
    <t>2026-01-26 10:41:18</t>
  </si>
  <si>
    <t>2026-01-26 10:40:18</t>
  </si>
  <si>
    <t>2026-01-26 10:38:07</t>
  </si>
  <si>
    <t>2026-01-26 10:34:12</t>
  </si>
  <si>
    <t>2026-01-26 10:34:06</t>
  </si>
  <si>
    <t>2026-01-26 10:33:59</t>
  </si>
  <si>
    <t>2026-01-26 10:33:52</t>
  </si>
  <si>
    <t>2026-01-26 10:12:45</t>
  </si>
  <si>
    <t>2026-01-26 10:12:20</t>
  </si>
  <si>
    <t>2026-01-26 10:02:55</t>
  </si>
  <si>
    <t>2026-01-26 10:02:44</t>
  </si>
  <si>
    <t>杭州销售一部</t>
  </si>
  <si>
    <t>2026-01-26 09:51:26</t>
  </si>
  <si>
    <t>2026-01-26 09:33:45</t>
  </si>
  <si>
    <t>2026-01-25 18:58:22</t>
  </si>
  <si>
    <t>2026-01-25 18:11:39</t>
  </si>
  <si>
    <t>2026-01-25 18:05:42</t>
  </si>
  <si>
    <t>2026-01-25 17:33:08</t>
  </si>
  <si>
    <t>2026-01-25 17:25:49</t>
  </si>
  <si>
    <t>2026-01-25 17:25:41</t>
  </si>
  <si>
    <t>2026-01-25 17:25:35</t>
  </si>
  <si>
    <t>2026-01-25 17:19:27</t>
  </si>
  <si>
    <t>2026-01-25 17:15:39</t>
  </si>
  <si>
    <t>2026-01-25 15:26:52</t>
  </si>
  <si>
    <t>2026-01-25 15:26:43</t>
  </si>
  <si>
    <t>2026-01-25 15:26:37</t>
  </si>
  <si>
    <t>2026-01-25 15:26:29</t>
  </si>
  <si>
    <t>2026-01-25 15:22:49</t>
  </si>
  <si>
    <t>2026-01-25 15:22:38</t>
  </si>
  <si>
    <t>2026-01-25 15:22:31</t>
  </si>
  <si>
    <t>2026-01-25 15:21:18</t>
  </si>
  <si>
    <t>2026-01-25 14:09:31</t>
  </si>
  <si>
    <t>2026-01-25 11:05:45</t>
  </si>
  <si>
    <t>2026-01-25 01:31:30</t>
  </si>
  <si>
    <t>2026-01-24 21:36:05</t>
  </si>
  <si>
    <t>2026-01-24 21:35:08</t>
  </si>
  <si>
    <t>2026-01-24 21:33:58</t>
  </si>
  <si>
    <t>2026-01-24 21:33:53</t>
  </si>
  <si>
    <t>2026-01-24 21:33:33</t>
  </si>
  <si>
    <t>2026-01-24 21:33:27</t>
  </si>
  <si>
    <t>2026-01-24 21:33:22</t>
  </si>
  <si>
    <t>2026-01-24 21:33:08</t>
  </si>
  <si>
    <t>2026-01-24 21:33:04</t>
  </si>
  <si>
    <t>2026-01-24 21:32:59</t>
  </si>
  <si>
    <t>2026-01-24 21:32:06</t>
  </si>
  <si>
    <t>2026-01-24 21:32:01</t>
  </si>
  <si>
    <t>2026-01-24 21:31:55</t>
  </si>
  <si>
    <t>2026-01-24 21:31:50</t>
  </si>
  <si>
    <t>2026-01-24 21:31:45</t>
  </si>
  <si>
    <t>2026-01-24 21:31:39</t>
  </si>
  <si>
    <t>2026-01-24 21:31:34</t>
  </si>
  <si>
    <t>2026-01-24 21:31:28</t>
  </si>
  <si>
    <t>2026-01-24 21:31:23</t>
  </si>
  <si>
    <t>2026-01-24 21:31:18</t>
  </si>
  <si>
    <t>2026-01-24 21:31:14</t>
  </si>
  <si>
    <t>2026-01-24 21:31:09</t>
  </si>
  <si>
    <t>2026-01-24 20:57:09</t>
  </si>
  <si>
    <t>2026-01-24 20:54:31</t>
  </si>
  <si>
    <t>2026-01-24 20:47:44</t>
  </si>
  <si>
    <t>2026-01-24 20:47:25</t>
  </si>
  <si>
    <t>2026-01-24 20:47:16</t>
  </si>
  <si>
    <t>2026-01-24 20:46:19</t>
  </si>
  <si>
    <t>2026-01-24 20:43:49</t>
  </si>
  <si>
    <t>2026-01-24 20:43:35</t>
  </si>
  <si>
    <t>2026-01-24 20:43:11</t>
  </si>
  <si>
    <t>2026-01-24 20:43:05</t>
  </si>
  <si>
    <t>2026-01-24 20:42:41</t>
  </si>
  <si>
    <t>2026-01-24 20:42:14</t>
  </si>
  <si>
    <t>2026-01-24 20:41:28</t>
  </si>
  <si>
    <t>2026-01-24 20:41:23</t>
  </si>
  <si>
    <t>2026-01-24 20:40:51</t>
  </si>
  <si>
    <t>2026-01-24 20:39:36</t>
  </si>
  <si>
    <t>2026-01-24 20:31:29</t>
  </si>
  <si>
    <t>2026-01-24 20:25:43</t>
  </si>
  <si>
    <t>2026-01-24 20:23:27</t>
  </si>
  <si>
    <t>2026-01-24 20:23:01</t>
  </si>
  <si>
    <t>2026-01-24 20:21:48</t>
  </si>
  <si>
    <t>2026-01-24 20:21:39</t>
  </si>
  <si>
    <t>2026-01-24 20:21:24</t>
  </si>
  <si>
    <t>2026-01-24 20:20:08</t>
  </si>
  <si>
    <t>2026-01-24 20:18:57</t>
  </si>
  <si>
    <t>2026-01-24 20:16:28</t>
  </si>
  <si>
    <t>2026-01-24 20:16:21</t>
  </si>
  <si>
    <t>2026-01-24 20:11:44</t>
  </si>
  <si>
    <t>2026-01-24 20:11:18</t>
  </si>
  <si>
    <t>2026-01-24 20:10:04</t>
  </si>
  <si>
    <t>2026-01-24 20:09:58</t>
  </si>
  <si>
    <t>2026-01-24 20:09:52</t>
  </si>
  <si>
    <t>2026-01-24 20:09:46</t>
  </si>
  <si>
    <t>2026-01-24 20:09:41</t>
  </si>
  <si>
    <t>2026-01-24 20:09:13</t>
  </si>
  <si>
    <t>2026-01-24 20:09:04</t>
  </si>
  <si>
    <t>2026-01-24 20:08:58</t>
  </si>
  <si>
    <t>2026-01-24 20:08:52</t>
  </si>
  <si>
    <t>2026-01-24 20:08:46</t>
  </si>
  <si>
    <t>2026-01-24 20:03:50</t>
  </si>
  <si>
    <t>2026-01-24 19:47:37</t>
  </si>
  <si>
    <t>2026-01-24 19:47:22</t>
  </si>
  <si>
    <t>2026-01-24 19:47:07</t>
  </si>
  <si>
    <t>2026-01-24 19:46:40</t>
  </si>
  <si>
    <t>2026-01-24 19:34:55</t>
  </si>
  <si>
    <t>2026-01-24 19:33:43</t>
  </si>
  <si>
    <t>2026-01-24 19:28:51</t>
  </si>
  <si>
    <t>2026-01-24 19:27:55</t>
  </si>
  <si>
    <t>2026-01-24 19:24:52</t>
  </si>
  <si>
    <t>2026-01-24 19:21:10</t>
  </si>
  <si>
    <t>2026-01-24 19:14:26</t>
  </si>
  <si>
    <t>2026-01-24 19:14:23</t>
  </si>
  <si>
    <t>2026-01-24 19:13:53</t>
  </si>
  <si>
    <t>2026-01-24 19:12:07</t>
  </si>
  <si>
    <t>2026-01-24 19:10:16</t>
  </si>
  <si>
    <t>2026-01-24 19:10:11</t>
  </si>
  <si>
    <t>2026-01-24 19:09:50</t>
  </si>
  <si>
    <t>2026-01-24 19:09:29</t>
  </si>
  <si>
    <t>2026-01-24 18:58:32</t>
  </si>
  <si>
    <t>2026-01-24 18:52:39</t>
  </si>
  <si>
    <t>2026-01-24 18:52:12</t>
  </si>
  <si>
    <t>2026-01-24 18:49:21</t>
  </si>
  <si>
    <t>2026-01-24 18:30:57</t>
  </si>
  <si>
    <t>2026-01-24 18:30:18</t>
  </si>
  <si>
    <t>2026-01-24 18:28:13</t>
  </si>
  <si>
    <t>2026-01-24 18:23:02</t>
  </si>
  <si>
    <t>2026-01-24 18:20:40</t>
  </si>
  <si>
    <t>2026-01-24 18:02:41</t>
  </si>
  <si>
    <t>2026-01-24 18:02:35</t>
  </si>
  <si>
    <t>2026-01-24 18:02:28</t>
  </si>
  <si>
    <t>2026-01-24 17:55:53</t>
  </si>
  <si>
    <t>2026-01-24 17:37:45</t>
  </si>
  <si>
    <t>2026-01-24 17:34:58</t>
  </si>
  <si>
    <t>2026-01-24 17:34:10</t>
  </si>
  <si>
    <t>2026-01-24 17:18:43</t>
  </si>
  <si>
    <t>2026-01-24 17:17:23</t>
  </si>
  <si>
    <t>2026-01-24 16:59:45</t>
  </si>
  <si>
    <t>2026-01-24 16:59:23</t>
  </si>
  <si>
    <t>2026-01-24 16:55:01</t>
  </si>
  <si>
    <t>2026-01-24 16:54:53</t>
  </si>
  <si>
    <t>2026-01-24 16:36:24</t>
  </si>
  <si>
    <t>2026-01-24 16:30:28</t>
  </si>
  <si>
    <t>2026-01-24 16:28:46</t>
  </si>
  <si>
    <t>2026-01-24 16:27:49</t>
  </si>
  <si>
    <t>2026-01-24 16:23:13</t>
  </si>
  <si>
    <t>2026-01-24 15:55:24</t>
  </si>
  <si>
    <t>2026-01-24 15:44:23</t>
  </si>
  <si>
    <t>2026-01-24 15:39:39</t>
  </si>
  <si>
    <t>2026-01-24 15:36:50</t>
  </si>
  <si>
    <t>2026-01-24 15:23:05</t>
  </si>
  <si>
    <t>2026-01-24 15:22:50</t>
  </si>
  <si>
    <t>2026-01-24 15:18:45</t>
  </si>
  <si>
    <t>2026-01-24 15:15:10</t>
  </si>
  <si>
    <t>2026-01-24 15:11:14</t>
  </si>
  <si>
    <t>2026-01-24 15:04:45</t>
  </si>
  <si>
    <t>2026-01-24 15:04:36</t>
  </si>
  <si>
    <t>2026-01-24 15:03:31</t>
  </si>
  <si>
    <t>2026-01-24 14:54:26</t>
  </si>
  <si>
    <t>2026-01-24 14:54:06</t>
  </si>
  <si>
    <t>2026-01-24 14:53:50</t>
  </si>
  <si>
    <t>2026-01-24 14:53:19</t>
  </si>
  <si>
    <t>2026-01-24 14:47:17</t>
  </si>
  <si>
    <t>2026-01-24 14:44:45</t>
  </si>
  <si>
    <t>2026-01-24 14:24:17</t>
  </si>
  <si>
    <t>2026-01-24 14:09:48</t>
  </si>
  <si>
    <t>2026-01-24 14:01:46</t>
  </si>
  <si>
    <t>2026-01-24 14:01:32</t>
  </si>
  <si>
    <t>2026-01-24 13:46:22</t>
  </si>
  <si>
    <t>2026-01-24 13:46:07</t>
  </si>
  <si>
    <t>2026-01-24 13:45:54</t>
  </si>
  <si>
    <t>2026-01-24 13:44:16</t>
  </si>
  <si>
    <t>2026-01-24 13:43:56</t>
  </si>
  <si>
    <t>2026-01-24 13:42:46</t>
  </si>
  <si>
    <t>2026-01-24 13:38:52</t>
  </si>
  <si>
    <t>2026-01-24 13:38:42</t>
  </si>
  <si>
    <t>2026-01-24 13:38:26</t>
  </si>
  <si>
    <t>2026-01-24 13:37:18</t>
  </si>
  <si>
    <t>2026-01-24 13:36:07</t>
  </si>
  <si>
    <t>2026-01-24 13:34:15</t>
  </si>
  <si>
    <t>2026-01-24 13:20:56</t>
  </si>
  <si>
    <t>2026-01-24 13:15:50</t>
  </si>
  <si>
    <t>2026-01-24 13:08:54</t>
  </si>
  <si>
    <t>2026-01-24 11:26:01</t>
  </si>
  <si>
    <t>2026-01-24 11:18:38</t>
  </si>
  <si>
    <t>2026-01-24 10:41:25</t>
  </si>
  <si>
    <t>2026-01-24 10:41:19</t>
  </si>
  <si>
    <t>2026-01-24 10:41:00</t>
  </si>
  <si>
    <t>2026-01-24 10:39:41</t>
  </si>
  <si>
    <t>2026-01-24 10:39:33</t>
  </si>
  <si>
    <t>2026-01-24 10:37:38</t>
  </si>
  <si>
    <t>2026-01-24 10:37:25</t>
  </si>
  <si>
    <t>2026-01-24 10:36:52</t>
  </si>
  <si>
    <t>2026-01-24 10:36:25</t>
  </si>
  <si>
    <t>2026-01-24 10:36:02</t>
  </si>
  <si>
    <t>2026-01-24 10:34:02</t>
  </si>
  <si>
    <t>2026-01-24 10:15:55</t>
  </si>
  <si>
    <t>2026-01-24 10:09:22</t>
  </si>
  <si>
    <t>2026-01-24 09:56:07</t>
  </si>
  <si>
    <t>2026-01-24 09:45:54</t>
  </si>
  <si>
    <t>2026-01-24 09:33:20</t>
  </si>
  <si>
    <t>2026-01-24 09:33:06</t>
  </si>
  <si>
    <t>2026-01-24 09:30:18</t>
  </si>
  <si>
    <t>2026-01-24 09:29:50</t>
  </si>
  <si>
    <t>2026-01-23 22:00:54</t>
  </si>
  <si>
    <t>2026-01-23 21:57:51</t>
  </si>
  <si>
    <t>2026-01-23 21:40:58</t>
  </si>
  <si>
    <t>2026-01-23 21:40:02</t>
  </si>
  <si>
    <t>2026-01-23 21:39:53</t>
  </si>
  <si>
    <t>2026-01-23 21:34:49</t>
  </si>
  <si>
    <t>2026-01-23 21:33:21</t>
  </si>
  <si>
    <t>2026-01-23 21:33:11</t>
  </si>
  <si>
    <t>2026-01-23 21:32:40</t>
  </si>
  <si>
    <t>2026-01-23 21:32:23</t>
  </si>
  <si>
    <t>2026-01-23 21:32:15</t>
  </si>
  <si>
    <t>2026-01-23 21:23:41</t>
  </si>
  <si>
    <t>2026-01-23 21:23:29</t>
  </si>
  <si>
    <t>2026-01-23 21:23:15</t>
  </si>
  <si>
    <t>2026-01-23 21:21:51</t>
  </si>
  <si>
    <t>2026-01-23 21:15:11</t>
  </si>
  <si>
    <t>2026-01-23 21:14:49</t>
  </si>
  <si>
    <t>2026-01-23 21:14:03</t>
  </si>
  <si>
    <t>2026-01-23 21:12:49</t>
  </si>
  <si>
    <t>2026-01-23 21:10:29</t>
  </si>
  <si>
    <t>2026-01-23 21:09:45</t>
  </si>
  <si>
    <t>2026-01-23 21:06:45</t>
  </si>
  <si>
    <t>2026-01-23 20:53:36</t>
  </si>
  <si>
    <t>2026-01-23 20:52:26</t>
  </si>
  <si>
    <t>2026-01-23 20:42:54</t>
  </si>
  <si>
    <t>2026-01-23 20:40:38</t>
  </si>
  <si>
    <t>2026-01-23 20:38:45</t>
  </si>
  <si>
    <t>2026-01-23 20:37:59</t>
  </si>
  <si>
    <t>2026-01-23 20:34:43</t>
  </si>
  <si>
    <t>2026-01-23 20:34:32</t>
  </si>
  <si>
    <t>2026-01-23 20:34:12</t>
  </si>
  <si>
    <t>2026-01-23 20:27:15</t>
  </si>
  <si>
    <t>2026-01-23 20:09:30</t>
  </si>
  <si>
    <t>2026-01-23 19:28:29</t>
  </si>
  <si>
    <t>2026-01-23 19:23:24</t>
  </si>
  <si>
    <t>2026-01-23 19:21:51</t>
  </si>
  <si>
    <t>2026-01-23 19:20:05</t>
  </si>
  <si>
    <t>2026-01-23 19:19:56</t>
  </si>
  <si>
    <t>2026-01-23 19:11:35</t>
  </si>
  <si>
    <t>2026-01-23 19:10:55</t>
  </si>
  <si>
    <t>2026-01-23 19:09:56</t>
  </si>
  <si>
    <t>2026-01-23 19:09:50</t>
  </si>
  <si>
    <t>2026-01-23 19:05:45</t>
  </si>
  <si>
    <t>2026-01-23 19:05:19</t>
  </si>
  <si>
    <t>2026-01-23 19:05:11</t>
  </si>
  <si>
    <t>2026-01-23 19:03:38</t>
  </si>
  <si>
    <t>2026-01-23 19:01:48</t>
  </si>
  <si>
    <t>2026-01-23 19:01:41</t>
  </si>
  <si>
    <t>2026-01-23 18:55:46</t>
  </si>
  <si>
    <t>2026-01-23 18:55:23</t>
  </si>
  <si>
    <t>2026-01-23 18:55:11</t>
  </si>
  <si>
    <t>2026-01-23 18:54:58</t>
  </si>
  <si>
    <t>2026-01-23 18:54:50</t>
  </si>
  <si>
    <t>2026-01-23 18:51:03</t>
  </si>
  <si>
    <t>2026-01-23 18:50:52</t>
  </si>
  <si>
    <t>2026-01-23 18:50:42</t>
  </si>
  <si>
    <t>2026-01-23 18:50:38</t>
  </si>
  <si>
    <t>2026-01-23 18:49:58</t>
  </si>
  <si>
    <t>2026-01-23 18:49:51</t>
  </si>
  <si>
    <t>2026-01-23 18:49:29</t>
  </si>
  <si>
    <t>2026-01-23 18:48:31</t>
  </si>
  <si>
    <t>2026-01-23 18:48:01</t>
  </si>
  <si>
    <t>2026-01-23 18:47:57</t>
  </si>
  <si>
    <t>2026-01-23 18:47:20</t>
  </si>
  <si>
    <t>2026-01-23 18:41:28</t>
  </si>
  <si>
    <t>2026-01-23 18:39:29</t>
  </si>
  <si>
    <t>2026-01-23 18:39:08</t>
  </si>
  <si>
    <t>2026-01-23 18:38:55</t>
  </si>
  <si>
    <t>2026-01-23 18:27:48</t>
  </si>
  <si>
    <t>2026-01-23 18:22:06</t>
  </si>
  <si>
    <t>2026-01-23 18:07:45</t>
  </si>
  <si>
    <t>2026-01-23 17:54:25</t>
  </si>
  <si>
    <t>2026-01-23 17:53:25</t>
  </si>
  <si>
    <t>2026-01-23 17:48:30</t>
  </si>
  <si>
    <t>2026-01-23 17:43:37</t>
  </si>
  <si>
    <t>2026-01-23 17:41:01</t>
  </si>
  <si>
    <t>2026-01-23 17:38:21</t>
  </si>
  <si>
    <t>2026-01-23 17:33:15</t>
  </si>
  <si>
    <t>2026-01-23 17:28:37</t>
  </si>
  <si>
    <t>2026-01-23 17:23:51</t>
  </si>
  <si>
    <t>2026-01-23 17:23:25</t>
  </si>
  <si>
    <t>2026-01-23 17:23:08</t>
  </si>
  <si>
    <t>2026-01-23 17:17:39</t>
  </si>
  <si>
    <t>2026-01-23 17:15:23</t>
  </si>
  <si>
    <t>2026-01-23 17:15:04</t>
  </si>
  <si>
    <t>2026-01-23 17:14:56</t>
  </si>
  <si>
    <t>2026-01-23 17:13:47</t>
  </si>
  <si>
    <t>2026-01-23 17:13:44</t>
  </si>
  <si>
    <t>2026-01-23 17:05:07</t>
  </si>
  <si>
    <t>2026-01-23 17:03:49</t>
  </si>
  <si>
    <t>2026-01-23 17:03:31</t>
  </si>
  <si>
    <t>2026-01-23 17:00:59</t>
  </si>
  <si>
    <t>2026-01-23 17:00:54</t>
  </si>
  <si>
    <t>2026-01-23 16:56:39</t>
  </si>
  <si>
    <t>2026-01-23 16:55:22</t>
  </si>
  <si>
    <t>2026-01-23 16:55:02</t>
  </si>
  <si>
    <t>2026-01-23 16:54:57</t>
  </si>
  <si>
    <t>2026-01-23 16:52:07</t>
  </si>
  <si>
    <t>2026-01-23 16:42:43</t>
  </si>
  <si>
    <t>2026-01-23 16:39:19</t>
  </si>
  <si>
    <t>2026-01-23 16:38:38</t>
  </si>
  <si>
    <t>2026-01-23 16:36:19</t>
  </si>
  <si>
    <t>2026-01-23 16:27:38</t>
  </si>
  <si>
    <t>2026-01-23 16:27:32</t>
  </si>
  <si>
    <t>2026-01-23 16:27:25</t>
  </si>
  <si>
    <t>2026-01-23 16:27:19</t>
  </si>
  <si>
    <t>2026-01-23 16:27:14</t>
  </si>
  <si>
    <t>2026-01-23 16:27:09</t>
  </si>
  <si>
    <t>2026-01-23 16:27:04</t>
  </si>
  <si>
    <t>2026-01-23 16:26:58</t>
  </si>
  <si>
    <t>2026-01-23 16:26:52</t>
  </si>
  <si>
    <t>2026-01-23 16:23:59</t>
  </si>
  <si>
    <t>2026-01-23 16:21:49</t>
  </si>
  <si>
    <t>2026-01-23 16:21:35</t>
  </si>
  <si>
    <t>2026-01-23 16:21:27</t>
  </si>
  <si>
    <t>2026-01-23 16:18:07</t>
  </si>
  <si>
    <t>2026-01-23 16:05:32</t>
  </si>
  <si>
    <t>2026-01-23 16:05:17</t>
  </si>
  <si>
    <t>2026-01-23 16:05:12</t>
  </si>
  <si>
    <t>2026-01-23 16:03:40</t>
  </si>
  <si>
    <t>2026-01-23 15:51:40</t>
  </si>
  <si>
    <t>2026-01-23 15:48:11</t>
  </si>
  <si>
    <t>2026-01-23 15:43:09</t>
  </si>
  <si>
    <t>2026-01-23 15:26:47</t>
  </si>
  <si>
    <t>2026-01-23 15:26:38</t>
  </si>
  <si>
    <t>2026-01-23 15:20:16</t>
  </si>
  <si>
    <t>2026-01-23 15:09:47</t>
  </si>
  <si>
    <t>2026-01-23 15:05:18</t>
  </si>
  <si>
    <t>2026-01-23 15:02:52</t>
  </si>
  <si>
    <t>2026-01-23 15:00:20</t>
  </si>
  <si>
    <t>2026-01-23 14:56:17</t>
  </si>
  <si>
    <t>2026-01-23 14:51:29</t>
  </si>
  <si>
    <t>2026-01-23 14:45:51</t>
  </si>
  <si>
    <t>2026-01-23 14:43:02</t>
  </si>
  <si>
    <t>2026-01-23 14:42:45</t>
  </si>
  <si>
    <t>2026-01-23 14:40:24</t>
  </si>
  <si>
    <t>2026-01-23 14:40:11</t>
  </si>
  <si>
    <t>2026-01-23 14:37:28</t>
  </si>
  <si>
    <t>2026-01-23 14:29:52</t>
  </si>
  <si>
    <t>2026-01-23 14:29:32</t>
  </si>
  <si>
    <t>2026-01-23 14:19:43</t>
  </si>
  <si>
    <t>2026-01-23 14:17:02</t>
  </si>
  <si>
    <t>2026-01-23 14:16:50</t>
  </si>
  <si>
    <t>2026-01-23 14:11:58</t>
  </si>
  <si>
    <t>2026-01-23 14:11:50</t>
  </si>
  <si>
    <t>2026-01-23 13:48:47</t>
  </si>
  <si>
    <t>2026-01-23 13:47:55</t>
  </si>
  <si>
    <t>2026-01-23 13:38:53</t>
  </si>
  <si>
    <t>2026-01-23 13:36:50</t>
  </si>
  <si>
    <t>2026-01-23 13:18:04</t>
  </si>
  <si>
    <t>2026-01-23 13:17:54</t>
  </si>
  <si>
    <t>2026-01-23 13:17:47</t>
  </si>
  <si>
    <t>2026-01-23 13:17:18</t>
  </si>
  <si>
    <t>2026-01-23 12:59:18</t>
  </si>
  <si>
    <t>2026-01-23 11:36:53</t>
  </si>
  <si>
    <t>2026-01-23 11:34:09</t>
  </si>
  <si>
    <t>2026-01-23 11:30:52</t>
  </si>
  <si>
    <t>2026-01-23 11:27:43</t>
  </si>
  <si>
    <t>2026-01-23 11:13:36</t>
  </si>
  <si>
    <t>2026-01-23 11:07:59</t>
  </si>
  <si>
    <t>2026-01-23 10:59:52</t>
  </si>
  <si>
    <t>2026-01-23 10:59:36</t>
  </si>
  <si>
    <t>2026-01-23 10:58:45</t>
  </si>
  <si>
    <t>2026-01-23 10:41:08</t>
  </si>
  <si>
    <t>2026-01-23 10:37:44</t>
  </si>
  <si>
    <t>2026-01-23 10:37:42</t>
  </si>
  <si>
    <t>2026-01-23 10:37:25</t>
  </si>
  <si>
    <t>2026-01-23 10:22:53</t>
  </si>
  <si>
    <t>2026-01-23 10:21:46</t>
  </si>
  <si>
    <t>2026-01-23 10:16:56</t>
  </si>
  <si>
    <t>2026-01-23 10:16:38</t>
  </si>
  <si>
    <t>2026-01-23 10:15:19</t>
  </si>
  <si>
    <t>2026-01-23 10:14:54</t>
  </si>
  <si>
    <t>2026-01-23 09:39:28</t>
  </si>
  <si>
    <t>2026-01-22 21:51:53</t>
  </si>
  <si>
    <t>2026-01-22 21:32:14</t>
  </si>
  <si>
    <t>2026-01-22 21:31:25</t>
  </si>
  <si>
    <t>2026-01-22 21:24:04</t>
  </si>
  <si>
    <t>2026-01-22 21:23:39</t>
  </si>
  <si>
    <t>2026-01-22 21:23:19</t>
  </si>
  <si>
    <t>2026-01-22 21:22:02</t>
  </si>
  <si>
    <t>2026-01-22 21:19:07</t>
  </si>
  <si>
    <t>2026-01-22 21:18:53</t>
  </si>
  <si>
    <t>2026-01-22 21:18:34</t>
  </si>
  <si>
    <t>2026-01-22 21:16:21</t>
  </si>
  <si>
    <t>2026-01-22 21:15:58</t>
  </si>
  <si>
    <t>2026-01-22 21:14:34</t>
  </si>
  <si>
    <t>2026-01-22 21:05:26</t>
  </si>
  <si>
    <t>2026-01-22 21:05:17</t>
  </si>
  <si>
    <t>2026-01-22 21:03:43</t>
  </si>
  <si>
    <t>2026-01-22 21:03:31</t>
  </si>
  <si>
    <t>2026-01-22 21:02:38</t>
  </si>
  <si>
    <t>2026-01-22 21:02:26</t>
  </si>
  <si>
    <t>2026-01-22 21:01:48</t>
  </si>
  <si>
    <t>2026-01-22 21:01:39</t>
  </si>
  <si>
    <t>2026-01-22 20:57:52</t>
  </si>
  <si>
    <t>2026-01-22 20:56:52</t>
  </si>
  <si>
    <t>2026-01-22 20:34:21</t>
  </si>
  <si>
    <t>2026-01-22 20:33:50</t>
  </si>
  <si>
    <t>2026-01-22 20:25:31</t>
  </si>
  <si>
    <t>2026-01-22 20:25:24</t>
  </si>
  <si>
    <t>2026-01-22 20:25:18</t>
  </si>
  <si>
    <t>2026-01-22 20:25:13</t>
  </si>
  <si>
    <t>2026-01-22 20:25:07</t>
  </si>
  <si>
    <t>2026-01-22 20:24:37</t>
  </si>
  <si>
    <t>2026-01-22 20:24:31</t>
  </si>
  <si>
    <t>2026-01-22 20:24:25</t>
  </si>
  <si>
    <t>2026-01-22 20:20:33</t>
  </si>
  <si>
    <t>2026-01-22 20:20:01</t>
  </si>
  <si>
    <t>2026-01-22 20:19:47</t>
  </si>
  <si>
    <t>2026-01-22 20:19:14</t>
  </si>
  <si>
    <t>2026-01-22 20:18:48</t>
  </si>
  <si>
    <t>2026-01-22 20:18:42</t>
  </si>
  <si>
    <t>2026-01-22 20:15:22</t>
  </si>
  <si>
    <t>2026-01-22 20:14:55</t>
  </si>
  <si>
    <t>2026-01-22 20:14:14</t>
  </si>
  <si>
    <t>2026-01-22 20:14:05</t>
  </si>
  <si>
    <t>2026-01-22 20:13:53</t>
  </si>
  <si>
    <t>2026-01-22 20:13:39</t>
  </si>
  <si>
    <t>2026-01-22 20:13:32</t>
  </si>
  <si>
    <t>2026-01-22 20:12:52</t>
  </si>
  <si>
    <t>2026-01-22 20:12:36</t>
  </si>
  <si>
    <t>2026-01-22 20:07:41</t>
  </si>
  <si>
    <t>2026-01-22 20:07:18</t>
  </si>
  <si>
    <t>2026-01-22 20:02:03</t>
  </si>
  <si>
    <t>2026-01-22 20:01:44</t>
  </si>
  <si>
    <t>2026-01-22 19:57:21</t>
  </si>
  <si>
    <t>2026-01-22 19:56:49</t>
  </si>
  <si>
    <t>2026-01-22 19:53:23</t>
  </si>
  <si>
    <t>2026-01-22 19:46:15</t>
  </si>
  <si>
    <t>2026-01-22 19:45:53</t>
  </si>
  <si>
    <t>2026-01-22 19:45:34</t>
  </si>
  <si>
    <t>2026-01-22 19:39:36</t>
  </si>
  <si>
    <t>2026-01-22 19:38:32</t>
  </si>
  <si>
    <t>2026-01-22 19:14:14</t>
  </si>
  <si>
    <t>2026-01-22 19:06:10</t>
  </si>
  <si>
    <t>2026-01-22 18:55:57</t>
  </si>
  <si>
    <t>2026-01-22 18:55:48</t>
  </si>
  <si>
    <t>2026-01-22 18:52:35</t>
  </si>
  <si>
    <t>2026-01-22 18:52:28</t>
  </si>
  <si>
    <t>2026-01-22 18:52:16</t>
  </si>
  <si>
    <t>2026-01-22 18:37:28</t>
  </si>
  <si>
    <t>2026-01-22 18:32:01</t>
  </si>
  <si>
    <t>2026-01-22 18:30:22</t>
  </si>
  <si>
    <t>2026-01-22 18:30:16</t>
  </si>
  <si>
    <t>2026-01-22 18:09:14</t>
  </si>
  <si>
    <t>2026-01-22 18:07:29</t>
  </si>
  <si>
    <t>2026-01-22 18:06:20</t>
  </si>
  <si>
    <t>2026-01-22 18:01:48</t>
  </si>
  <si>
    <t>2026-01-22 17:57:23</t>
  </si>
  <si>
    <t>2026-01-22 17:55:08</t>
  </si>
  <si>
    <t>2026-01-22 17:54:22</t>
  </si>
  <si>
    <t>2026-01-22 17:53:32</t>
  </si>
  <si>
    <t>2026-01-22 17:51:52</t>
  </si>
  <si>
    <t>2026-01-22 17:49:39</t>
  </si>
  <si>
    <t>2026-01-22 17:48:36</t>
  </si>
  <si>
    <t>2026-01-22 17:44:41</t>
  </si>
  <si>
    <t>2026-01-22 17:34:13</t>
  </si>
  <si>
    <t>2026-01-22 17:27:15</t>
  </si>
  <si>
    <t>2026-01-22 17:26:32</t>
  </si>
  <si>
    <t>2026-01-22 17:24:57</t>
  </si>
  <si>
    <t>2026-01-22 17:24:13</t>
  </si>
  <si>
    <t>2026-01-22 17:23:51</t>
  </si>
  <si>
    <t>2026-01-22 17:23:02</t>
  </si>
  <si>
    <t>2026-01-22 17:18:35</t>
  </si>
  <si>
    <t>2026-01-22 17:18:23</t>
  </si>
  <si>
    <t>2026-01-22 17:17:57</t>
  </si>
  <si>
    <t>2026-01-22 17:17:08</t>
  </si>
  <si>
    <t>2026-01-22 17:05:07</t>
  </si>
  <si>
    <t>2026-01-22 16:58:50</t>
  </si>
  <si>
    <t>2026-01-22 16:57:03</t>
  </si>
  <si>
    <t>2026-01-22 16:55:42</t>
  </si>
  <si>
    <t>2026-01-22 16:55:31</t>
  </si>
  <si>
    <t>2026-01-22 16:55:23</t>
  </si>
  <si>
    <t>2026-01-22 16:55:17</t>
  </si>
  <si>
    <t>2026-01-22 16:48:36</t>
  </si>
  <si>
    <t>2026-01-22 16:47:54</t>
  </si>
  <si>
    <t>2026-01-22 16:47:08</t>
  </si>
  <si>
    <t>2026-01-22 16:46:59</t>
  </si>
  <si>
    <t>2026-01-22 16:46:48</t>
  </si>
  <si>
    <t>2026-01-22 16:46:41</t>
  </si>
  <si>
    <t>2026-01-22 16:46:35</t>
  </si>
  <si>
    <t>2026-01-22 16:46:25</t>
  </si>
  <si>
    <t>2026-01-22 16:45:33</t>
  </si>
  <si>
    <t>2026-01-22 16:44:13</t>
  </si>
  <si>
    <t>2026-01-22 16:34:51</t>
  </si>
  <si>
    <t>2026-01-22 16:32:27</t>
  </si>
  <si>
    <t>2026-01-22 16:31:08</t>
  </si>
  <si>
    <t>2026-01-22 16:30:59</t>
  </si>
  <si>
    <t>2026-01-22 16:27:36</t>
  </si>
  <si>
    <t>2026-01-22 16:26:25</t>
  </si>
  <si>
    <t>2026-01-22 16:26:13</t>
  </si>
  <si>
    <t>2026-01-22 16:26:03</t>
  </si>
  <si>
    <t>2026-01-22 16:19:27</t>
  </si>
  <si>
    <t>2026-01-22 16:09:31</t>
  </si>
  <si>
    <t>2026-01-22 16:06:03</t>
  </si>
  <si>
    <t>2026-01-22 15:59:43</t>
  </si>
  <si>
    <t>2026-01-22 15:55:18</t>
  </si>
  <si>
    <t>2026-01-22 15:32:24</t>
  </si>
  <si>
    <t>2026-01-22 15:32:13</t>
  </si>
  <si>
    <t>2026-01-22 15:32:01</t>
  </si>
  <si>
    <t>2026-01-22 15:29:03</t>
  </si>
  <si>
    <t>2026-01-22 15:26:35</t>
  </si>
  <si>
    <t>2026-01-22 15:26:09</t>
  </si>
  <si>
    <t>2026-01-22 15:22:04</t>
  </si>
  <si>
    <t>2026-01-22 15:08:42</t>
  </si>
  <si>
    <t>2026-01-22 15:04:33</t>
  </si>
  <si>
    <t>2026-01-22 14:51:40</t>
  </si>
  <si>
    <t>2026-01-22 14:51:21</t>
  </si>
  <si>
    <t>2026-01-22 14:51:04</t>
  </si>
  <si>
    <t>2026-01-22 14:34:34</t>
  </si>
  <si>
    <t>2026-01-22 14:33:07</t>
  </si>
  <si>
    <t>2026-01-22 14:28:02</t>
  </si>
  <si>
    <t>2026-01-22 14:24:44</t>
  </si>
  <si>
    <t>2026-01-22 14:23:53</t>
  </si>
  <si>
    <t>2026-01-22 14:16:04</t>
  </si>
  <si>
    <t>2026-01-22 14:04:14</t>
  </si>
  <si>
    <t>2026-01-22 13:59:12</t>
  </si>
  <si>
    <t>2026-01-22 13:55:10</t>
  </si>
  <si>
    <t>2026-01-22 13:51:21</t>
  </si>
  <si>
    <t>2026-01-22 13:49:53</t>
  </si>
  <si>
    <t>2026-01-22 13:45:05</t>
  </si>
  <si>
    <t>2026-01-22 13:44:54</t>
  </si>
  <si>
    <t>2026-01-22 13:39:21</t>
  </si>
  <si>
    <t>2026-01-22 13:34:55</t>
  </si>
  <si>
    <t>2026-01-22 13:22:24</t>
  </si>
  <si>
    <t>2026-01-22 13:19:17</t>
  </si>
  <si>
    <t>2026-01-22 13:18:54</t>
  </si>
  <si>
    <t>2026-01-22 13:18:53</t>
  </si>
  <si>
    <t>2026-01-22 13:12:37</t>
  </si>
  <si>
    <t>2026-01-22 13:03:14</t>
  </si>
  <si>
    <t>厦门销售一部</t>
  </si>
  <si>
    <t>2026-01-22 12:57:50</t>
  </si>
  <si>
    <t>2026-01-22 12:16:39</t>
  </si>
  <si>
    <t>2026-01-22 12:07:29</t>
  </si>
  <si>
    <t>2026-01-22 12:06:44</t>
  </si>
  <si>
    <t>2026-01-22 12:06:08</t>
  </si>
  <si>
    <t>2026-01-22 11:07:20</t>
  </si>
  <si>
    <t>2026-01-22 10:37:05</t>
  </si>
  <si>
    <t>2026-01-22 10:36:49</t>
  </si>
  <si>
    <t>2026-01-22 10:36:26</t>
  </si>
  <si>
    <t>2026-01-22 10:24:12</t>
  </si>
  <si>
    <t>2026-01-22 10:14:18</t>
  </si>
  <si>
    <t>2026-01-22 09:43:24</t>
  </si>
  <si>
    <t>2026-01-21 21:40:55</t>
  </si>
  <si>
    <t>2026-01-21 20:26:50</t>
  </si>
  <si>
    <t>2026-01-21 20:26:05</t>
  </si>
  <si>
    <t>2026-01-21 20:26:00</t>
  </si>
  <si>
    <t>2026-01-21 20:25:54</t>
  </si>
  <si>
    <t>2026-01-21 20:25:14</t>
  </si>
  <si>
    <t>2026-01-21 20:24:55</t>
  </si>
  <si>
    <t>2026-01-21 20:24:50</t>
  </si>
  <si>
    <t>2026-01-21 20:24:44</t>
  </si>
  <si>
    <t>2026-01-21 20:24:34</t>
  </si>
  <si>
    <t>2026-01-21 20:24:28</t>
  </si>
  <si>
    <t>2026-01-21 20:23:08</t>
  </si>
  <si>
    <t>2026-01-21 20:22:06</t>
  </si>
  <si>
    <t>2026-01-21 20:21:58</t>
  </si>
  <si>
    <t>2026-01-21 20:21:36</t>
  </si>
  <si>
    <t>2026-01-21 20:20:01</t>
  </si>
  <si>
    <t>2026-01-21 20:19:11</t>
  </si>
  <si>
    <t>2026-01-21 20:18:28</t>
  </si>
  <si>
    <t>2026-01-21 20:17:04</t>
  </si>
  <si>
    <t>2026-01-21 20:16:56</t>
  </si>
  <si>
    <t>2026-01-21 20:16:49</t>
  </si>
  <si>
    <t>2026-01-21 20:16:42</t>
  </si>
  <si>
    <t>2026-01-21 20:16:21</t>
  </si>
  <si>
    <t>2026-01-21 20:15:53</t>
  </si>
  <si>
    <t>2026-01-21 20:15:28</t>
  </si>
  <si>
    <t>2026-01-21 20:15:08</t>
  </si>
  <si>
    <t>2026-01-21 20:14:51</t>
  </si>
  <si>
    <t>2026-01-21 20:14:25</t>
  </si>
  <si>
    <t>2026-01-21 20:14:11</t>
  </si>
  <si>
    <t>2026-01-21 20:14:06</t>
  </si>
  <si>
    <t>2026-01-21 20:14:00</t>
  </si>
  <si>
    <t>2026-01-21 20:13:53</t>
  </si>
  <si>
    <t>2026-01-21 20:00:48</t>
  </si>
  <si>
    <t>2026-01-21 19:59:26</t>
  </si>
  <si>
    <t>2026-01-21 19:59:18</t>
  </si>
  <si>
    <t>2026-01-21 19:55:22</t>
  </si>
  <si>
    <t>2026-01-21 19:53:49</t>
  </si>
  <si>
    <t>2026-01-21 19:53:43</t>
  </si>
  <si>
    <t>2026-01-21 19:52:34</t>
  </si>
  <si>
    <t>2026-01-21 19:50:01</t>
  </si>
  <si>
    <t>2026-01-21 19:49:43</t>
  </si>
  <si>
    <t>2026-01-21 19:49:34</t>
  </si>
  <si>
    <t>2026-01-21 19:49:27</t>
  </si>
  <si>
    <t>2026-01-21 19:49:21</t>
  </si>
  <si>
    <t>2026-01-21 19:49:16</t>
  </si>
  <si>
    <t>2026-01-21 19:49:11</t>
  </si>
  <si>
    <t>2026-01-21 19:49:06</t>
  </si>
  <si>
    <t>2026-01-21 19:49:01</t>
  </si>
  <si>
    <t>2026-01-21 19:48:55</t>
  </si>
  <si>
    <t>2026-01-21 19:48:50</t>
  </si>
  <si>
    <t>2026-01-21 19:48:44</t>
  </si>
  <si>
    <t>2026-01-21 19:48:39</t>
  </si>
  <si>
    <t>2026-01-21 19:48:33</t>
  </si>
  <si>
    <t>2026-01-21 19:48:28</t>
  </si>
  <si>
    <t>2026-01-21 19:47:21</t>
  </si>
  <si>
    <t>2026-01-21 19:44:48</t>
  </si>
  <si>
    <t>2026-01-21 19:43:36</t>
  </si>
  <si>
    <t>2026-01-21 19:43:26</t>
  </si>
  <si>
    <t>2026-01-21 19:25:47</t>
  </si>
  <si>
    <t>2026-01-21 19:25:35</t>
  </si>
  <si>
    <t>2026-01-21 19:25:04</t>
  </si>
  <si>
    <t>2026-01-21 19:23:21</t>
  </si>
  <si>
    <t>2026-01-21 19:23:15</t>
  </si>
  <si>
    <t>2026-01-21 19:22:33</t>
  </si>
  <si>
    <t>2026-01-21 19:21:41</t>
  </si>
  <si>
    <t>2026-01-21 19:21:34</t>
  </si>
  <si>
    <t>2026-01-21 19:21:18</t>
  </si>
  <si>
    <t>2026-01-21 19:21:06</t>
  </si>
  <si>
    <t>2026-01-21 19:13:07</t>
  </si>
  <si>
    <t>2026-01-21 19:05:44</t>
  </si>
  <si>
    <t>2026-01-21 19:04:56</t>
  </si>
  <si>
    <t>2026-01-21 18:58:19</t>
  </si>
  <si>
    <t>2026-01-21 18:58:08</t>
  </si>
  <si>
    <t>2026-01-21 18:57:51</t>
  </si>
  <si>
    <t>2026-01-21 18:54:25</t>
  </si>
  <si>
    <t>2026-01-21 18:54:18</t>
  </si>
  <si>
    <t>2026-01-21 18:54:10</t>
  </si>
  <si>
    <t>2026-01-21 18:53:32</t>
  </si>
  <si>
    <t>2026-01-21 18:53:09</t>
  </si>
  <si>
    <t>2026-01-21 18:52:21</t>
  </si>
  <si>
    <t>2026-01-21 18:52:08</t>
  </si>
  <si>
    <t>2026-01-21 18:50:58</t>
  </si>
  <si>
    <t>2026-01-21 18:47:27</t>
  </si>
  <si>
    <t>2026-01-21 18:45:33</t>
  </si>
  <si>
    <t>2026-01-21 18:45:00</t>
  </si>
  <si>
    <t>2026-01-21 18:44:53</t>
  </si>
  <si>
    <t>2026-01-21 18:44:03</t>
  </si>
  <si>
    <t>2026-01-21 18:37:55</t>
  </si>
  <si>
    <t>2026-01-21 18:37:53</t>
  </si>
  <si>
    <t>2026-01-21 18:37:30</t>
  </si>
  <si>
    <t>2026-01-21 18:18:54</t>
  </si>
  <si>
    <t>2026-01-21 18:12:33</t>
  </si>
  <si>
    <t>2026-01-21 18:11:40</t>
  </si>
  <si>
    <t>2026-01-21 17:58:46</t>
  </si>
  <si>
    <t>2026-01-21 17:58:05</t>
  </si>
  <si>
    <t>2026-01-21 17:56:15</t>
  </si>
  <si>
    <t>2026-01-21 17:56:10</t>
  </si>
  <si>
    <t>2026-01-21 17:56:05</t>
  </si>
  <si>
    <t>2026-01-21 17:55:59</t>
  </si>
  <si>
    <t>2026-01-21 17:55:15</t>
  </si>
  <si>
    <t>2026-01-21 17:55:09</t>
  </si>
  <si>
    <t>2026-01-21 17:54:58</t>
  </si>
  <si>
    <t>2026-01-21 17:45:15</t>
  </si>
  <si>
    <t>2026-01-21 17:41:16</t>
  </si>
  <si>
    <t>2026-01-21 17:37:11</t>
  </si>
  <si>
    <t>2026-01-21 17:36:27</t>
  </si>
  <si>
    <t>2026-01-21 17:34:34</t>
  </si>
  <si>
    <t>2026-01-21 17:18:13</t>
  </si>
  <si>
    <t>2026-01-21 17:13:06</t>
  </si>
  <si>
    <t>2026-01-21 17:05:22</t>
  </si>
  <si>
    <t>2026-01-21 17:02:22</t>
  </si>
  <si>
    <t>2026-01-21 16:57:51</t>
  </si>
  <si>
    <t>2026-01-21 16:44:32</t>
  </si>
  <si>
    <t>2026-01-21 16:43:54</t>
  </si>
  <si>
    <t>2026-01-21 16:43:47</t>
  </si>
  <si>
    <t>2026-01-21 16:43:41</t>
  </si>
  <si>
    <t>2026-01-21 16:42:45</t>
  </si>
  <si>
    <t>2026-01-21 16:42:18</t>
  </si>
  <si>
    <t>2026-01-21 16:42:16</t>
  </si>
  <si>
    <t>2026-01-21 16:41:16</t>
  </si>
  <si>
    <t>2026-01-21 16:40:03</t>
  </si>
  <si>
    <t>2026-01-21 16:38:27</t>
  </si>
  <si>
    <t>2026-01-21 16:35:50</t>
  </si>
  <si>
    <t>2026-01-21 16:33:55</t>
  </si>
  <si>
    <t>2026-01-21 16:30:15</t>
  </si>
  <si>
    <t>2026-01-21 16:25:02</t>
  </si>
  <si>
    <t>2026-01-21 16:18:53</t>
  </si>
  <si>
    <t>2026-01-21 16:11:30</t>
  </si>
  <si>
    <t>2026-01-21 16:05:39</t>
  </si>
  <si>
    <t>2026-01-21 16:05:36</t>
  </si>
  <si>
    <t>2026-01-21 16:05:12</t>
  </si>
  <si>
    <t>2026-01-21 15:52:53</t>
  </si>
  <si>
    <t>2026-01-21 15:52:00</t>
  </si>
  <si>
    <t>2026-01-21 15:48:13</t>
  </si>
  <si>
    <t>2026-01-21 15:46:26</t>
  </si>
  <si>
    <t>2026-01-21 15:35:23</t>
  </si>
  <si>
    <t>2026-01-21 15:24:14</t>
  </si>
  <si>
    <t>2026-01-21 15:00:18</t>
  </si>
  <si>
    <t>2026-01-21 15:00:07</t>
  </si>
  <si>
    <t>2026-01-21 14:56:55</t>
  </si>
  <si>
    <t>2026-01-21 14:52:16</t>
  </si>
  <si>
    <t>2026-01-21 14:42:04</t>
  </si>
  <si>
    <t>2026-01-21 14:41:39</t>
  </si>
  <si>
    <t>2026-01-21 14:19:17</t>
  </si>
  <si>
    <t>2026-01-21 14:12:56</t>
  </si>
  <si>
    <t>2026-01-21 14:12:47</t>
  </si>
  <si>
    <t>2026-01-21 14:11:27</t>
  </si>
  <si>
    <t>2026-01-21 14:11:10</t>
  </si>
  <si>
    <t>2026-01-21 14:10:16</t>
  </si>
  <si>
    <t>2026-01-21 14:00:05</t>
  </si>
  <si>
    <t>2026-01-21 13:59:59</t>
  </si>
  <si>
    <t>2026-01-21 13:56:53</t>
  </si>
  <si>
    <t>2026-01-21 13:47:50</t>
  </si>
  <si>
    <t>2026-01-21 13:42:48</t>
  </si>
  <si>
    <t>2026-01-21 13:36:51</t>
  </si>
  <si>
    <t>2026-01-21 12:11:23</t>
  </si>
  <si>
    <t>2026-01-21 11:46:11</t>
  </si>
  <si>
    <t>2026-01-21 11:41:56</t>
  </si>
  <si>
    <t>2026-01-21 11:38:26</t>
  </si>
  <si>
    <t>2026-01-21 11:38:02</t>
  </si>
  <si>
    <t>2026-01-21 11:36:30</t>
  </si>
  <si>
    <t>2026-01-21 11:28:01</t>
  </si>
  <si>
    <t>2026-01-21 11:25:14</t>
  </si>
  <si>
    <t>2026-01-21 11:22:54</t>
  </si>
  <si>
    <t>2026-01-21 11:22:17</t>
  </si>
  <si>
    <t>2026-01-21 11:21:42</t>
  </si>
  <si>
    <t>2026-01-21 11:21:03</t>
  </si>
  <si>
    <t>2026-01-21 11:20:25</t>
  </si>
  <si>
    <t>2026-01-21 11:19:46</t>
  </si>
  <si>
    <t>2026-01-21 11:19:03</t>
  </si>
  <si>
    <t>2026-01-21 11:18:20</t>
  </si>
  <si>
    <t>2026-01-21 11:01:00</t>
  </si>
  <si>
    <t>2026-01-21 10:47:29</t>
  </si>
  <si>
    <t>2026-01-21 10:26:31</t>
  </si>
  <si>
    <t>2026-01-20 22:00:46</t>
  </si>
  <si>
    <t>2026-01-20 22:00:31</t>
  </si>
  <si>
    <t>2026-01-20 22:00:24</t>
  </si>
  <si>
    <t>2026-01-20 21:45:11</t>
  </si>
  <si>
    <t>2026-01-20 21:35:27</t>
  </si>
  <si>
    <t>2026-01-20 21:35:11</t>
  </si>
  <si>
    <t>2026-01-20 21:29:51</t>
  </si>
  <si>
    <t>2026-01-20 21:12:04</t>
  </si>
  <si>
    <t>2026-01-20 21:10:00</t>
  </si>
  <si>
    <t>2026-01-20 21:05:05</t>
  </si>
  <si>
    <t>2026-01-20 21:04:37</t>
  </si>
  <si>
    <t>2026-01-20 21:03:38</t>
  </si>
  <si>
    <t>2026-01-20 21:01:57</t>
  </si>
  <si>
    <t>2026-01-20 21:01:51</t>
  </si>
  <si>
    <t>2026-01-20 21:01:19</t>
  </si>
  <si>
    <t>2026-01-20 21:00:49</t>
  </si>
  <si>
    <t>2026-01-20 21:00:34</t>
  </si>
  <si>
    <t>2026-01-20 20:59:21</t>
  </si>
  <si>
    <t>2026-01-20 20:59:13</t>
  </si>
  <si>
    <t>2026-01-20 20:56:40</t>
  </si>
  <si>
    <t>2026-01-20 20:49:38</t>
  </si>
  <si>
    <t>2026-01-20 20:49:32</t>
  </si>
  <si>
    <t>2026-01-20 20:48:14</t>
  </si>
  <si>
    <t>2026-01-20 20:47:50</t>
  </si>
  <si>
    <t>2026-01-20 20:47:43</t>
  </si>
  <si>
    <t>2026-01-20 20:47:25</t>
  </si>
  <si>
    <t>2026-01-20 20:47:17</t>
  </si>
  <si>
    <t>2026-01-20 20:47:06</t>
  </si>
  <si>
    <t>2026-01-20 20:46:58</t>
  </si>
  <si>
    <t>2026-01-20 20:46:49</t>
  </si>
  <si>
    <t>2026-01-20 20:46:42</t>
  </si>
  <si>
    <t>2026-01-20 20:46:36</t>
  </si>
  <si>
    <t>2026-01-20 20:35:34</t>
  </si>
  <si>
    <t>2026-01-20 20:30:47</t>
  </si>
  <si>
    <t>2026-01-20 20:30:17</t>
  </si>
  <si>
    <t>2026-01-20 20:30:05</t>
  </si>
  <si>
    <t>2026-01-20 20:29:59</t>
  </si>
  <si>
    <t>2026-01-20 20:29:53</t>
  </si>
  <si>
    <t>2026-01-20 20:29:17</t>
  </si>
  <si>
    <t>2026-01-20 20:29:10</t>
  </si>
  <si>
    <t>2026-01-20 20:29:01</t>
  </si>
  <si>
    <t>2026-01-20 20:28:56</t>
  </si>
  <si>
    <t>2026-01-20 20:28:50</t>
  </si>
  <si>
    <t>2026-01-20 20:28:43</t>
  </si>
  <si>
    <t>2026-01-20 20:28:36</t>
  </si>
  <si>
    <t>2026-01-20 20:25:45</t>
  </si>
  <si>
    <t>2026-01-20 20:25:06</t>
  </si>
  <si>
    <t>2026-01-20 20:13:03</t>
  </si>
  <si>
    <t>2026-01-20 19:57:38</t>
  </si>
  <si>
    <t>2026-01-20 19:57:20</t>
  </si>
  <si>
    <t>2026-01-20 19:57:06</t>
  </si>
  <si>
    <t>2026-01-20 19:56:58</t>
  </si>
  <si>
    <t>2026-01-20 19:56:31</t>
  </si>
  <si>
    <t>2026-01-20 19:55:10</t>
  </si>
  <si>
    <t>2026-01-20 19:51:50</t>
  </si>
  <si>
    <t>2026-01-20 19:51:44</t>
  </si>
  <si>
    <t>2026-01-20 19:51:03</t>
  </si>
  <si>
    <t>2026-01-20 19:50:42</t>
  </si>
  <si>
    <t>2026-01-20 19:36:11</t>
  </si>
  <si>
    <t>2026-01-20 19:32:57</t>
  </si>
  <si>
    <t>2026-01-20 19:32:33</t>
  </si>
  <si>
    <t>2026-01-20 19:28:30</t>
  </si>
  <si>
    <t>2026-01-20 19:27:33</t>
  </si>
  <si>
    <t>2026-01-20 19:19:42</t>
  </si>
  <si>
    <t>2026-01-20 19:17:41</t>
  </si>
  <si>
    <t>2026-01-20 19:11:33</t>
  </si>
  <si>
    <t>2026-01-20 18:50:42</t>
  </si>
  <si>
    <t>2026-01-20 18:46:21</t>
  </si>
  <si>
    <t>2026-01-20 18:40:07</t>
  </si>
  <si>
    <t>2026-01-20 18:40:03</t>
  </si>
  <si>
    <t>2026-01-20 18:38:22</t>
  </si>
  <si>
    <t>2026-01-20 18:38:16</t>
  </si>
  <si>
    <t>2026-01-20 18:38:14</t>
  </si>
  <si>
    <t>2026-01-20 18:38:04</t>
  </si>
  <si>
    <t>2026-01-20 18:30:56</t>
  </si>
  <si>
    <t>2026-01-20 18:19:11</t>
  </si>
  <si>
    <t>2026-01-20 18:19:01</t>
  </si>
  <si>
    <t>2026-01-20 18:17:52</t>
  </si>
  <si>
    <t>2026-01-20 18:15:17</t>
  </si>
  <si>
    <t>2026-01-20 17:42:13</t>
  </si>
  <si>
    <t>2026-01-20 17:40:27</t>
  </si>
  <si>
    <t>2026-01-20 17:01:09</t>
  </si>
  <si>
    <t>2026-01-20 17:01:01</t>
  </si>
  <si>
    <t>2026-01-20 17:00:50</t>
  </si>
  <si>
    <t>2026-01-20 16:49:29</t>
  </si>
  <si>
    <t>2026-01-20 16:49:21</t>
  </si>
  <si>
    <t>2026-01-20 16:41:44</t>
  </si>
  <si>
    <t>2026-01-20 16:40:31</t>
  </si>
  <si>
    <t>2026-01-20 16:37:59</t>
  </si>
  <si>
    <t>2026-01-20 16:35:43</t>
  </si>
  <si>
    <t>2026-01-20 16:35:31</t>
  </si>
  <si>
    <t>2026-01-20 16:34:34</t>
  </si>
  <si>
    <t>2026-01-20 16:28:21</t>
  </si>
  <si>
    <t>2026-01-20 16:28:01</t>
  </si>
  <si>
    <t>2026-01-20 16:27:40</t>
  </si>
  <si>
    <t>2026-01-20 16:23:18</t>
  </si>
  <si>
    <t>2026-01-20 16:21:05</t>
  </si>
  <si>
    <t>2026-01-20 16:20:05</t>
  </si>
  <si>
    <t>2026-01-20 16:19:58</t>
  </si>
  <si>
    <t>2026-01-20 16:19:53</t>
  </si>
  <si>
    <t>2026-01-20 16:19:42</t>
  </si>
  <si>
    <t>2026-01-20 16:15:12</t>
  </si>
  <si>
    <t>2026-01-20 16:12:32</t>
  </si>
  <si>
    <t>2026-01-20 16:12:23</t>
  </si>
  <si>
    <t>2026-01-20 16:02:27</t>
  </si>
  <si>
    <t>2026-01-20 16:02:06</t>
  </si>
  <si>
    <t>2026-01-20 16:02:02</t>
  </si>
  <si>
    <t>2026-01-20 16:01:58</t>
  </si>
  <si>
    <t>2026-01-20 15:56:07</t>
  </si>
  <si>
    <t>2026-01-20 15:55:09</t>
  </si>
  <si>
    <t>2026-01-20 15:29:21</t>
  </si>
  <si>
    <t>2026-01-20 15:20:49</t>
  </si>
  <si>
    <t>台州销售一部</t>
  </si>
  <si>
    <t>2026-01-20 15:06:12</t>
  </si>
  <si>
    <t>2026-01-20 15:05:01</t>
  </si>
  <si>
    <t>2026-01-20 15:00:07</t>
  </si>
  <si>
    <t>2026-01-20 14:58:09</t>
  </si>
  <si>
    <t>2026-01-20 14:55:28</t>
  </si>
  <si>
    <t>2026-01-20 14:44:24</t>
  </si>
  <si>
    <t>2026-01-20 14:42:29</t>
  </si>
  <si>
    <t>2026-01-20 14:42:26</t>
  </si>
  <si>
    <t>2026-01-20 14:42:23</t>
  </si>
  <si>
    <t>2026-01-20 14:34:13</t>
  </si>
  <si>
    <t>2026-01-20 14:29:11</t>
  </si>
  <si>
    <t>2026-01-20 14:13:02</t>
  </si>
  <si>
    <t>2026-01-20 13:54:52</t>
  </si>
  <si>
    <t>2026-01-20 13:47:52</t>
  </si>
  <si>
    <t>2026-01-20 13:44:33</t>
  </si>
  <si>
    <t>2026-01-20 13:44:16</t>
  </si>
  <si>
    <t>2026-01-20 13:42:34</t>
  </si>
  <si>
    <t>2026-01-20 13:42:22</t>
  </si>
  <si>
    <t>2026-01-20 13:42:14</t>
  </si>
  <si>
    <t>2026-01-20 13:34:06</t>
  </si>
  <si>
    <t>2026-01-20 13:21:32</t>
  </si>
  <si>
    <t>2026-01-20 13:05:59</t>
  </si>
  <si>
    <t>2026-01-20 13:05:38</t>
  </si>
  <si>
    <t>2026-01-20 13:01:34</t>
  </si>
  <si>
    <t>2026-01-20 11:54:56</t>
  </si>
  <si>
    <t>2026-01-20 11:54:28</t>
  </si>
  <si>
    <t>2026-01-20 11:47:44</t>
  </si>
  <si>
    <t>2026-01-20 11:44:48</t>
  </si>
  <si>
    <t>2026-01-20 11:44:42</t>
  </si>
  <si>
    <t>2026-01-20 10:52:57</t>
  </si>
  <si>
    <t>2026-01-20 10:39:59</t>
  </si>
  <si>
    <t>2026-01-20 10:30:07</t>
  </si>
  <si>
    <t>2026-01-20 10:25:54</t>
  </si>
  <si>
    <t>2026-01-20 10:08:02</t>
  </si>
  <si>
    <t>2026-01-20 10:01:39</t>
  </si>
  <si>
    <t>2026-01-19 22:34:21</t>
  </si>
  <si>
    <t>2026-01-19 22:34:12</t>
  </si>
  <si>
    <t>2026-01-19 22:33:48</t>
  </si>
  <si>
    <t>2026-01-19 22:33:36</t>
  </si>
  <si>
    <t>2026-01-19 22:24:55</t>
  </si>
  <si>
    <t>2026-01-19 22:15:12</t>
  </si>
  <si>
    <t>2026-01-19 22:08:42</t>
  </si>
  <si>
    <t>2026-01-19 22:07:19</t>
  </si>
  <si>
    <t>2026-01-19 22:06:14</t>
  </si>
  <si>
    <t>2026-01-19 22:05:55</t>
  </si>
  <si>
    <t>2026-01-19 22:05:42</t>
  </si>
  <si>
    <t>2026-01-19 22:02:09</t>
  </si>
  <si>
    <t>2026-01-19 22:01:54</t>
  </si>
  <si>
    <t>2026-01-19 22:01:49</t>
  </si>
  <si>
    <t>2026-01-19 22:01:12</t>
  </si>
  <si>
    <t>2026-01-19 21:58:59</t>
  </si>
  <si>
    <t>2026-01-19 21:55:14</t>
  </si>
  <si>
    <t>2026-01-19 21:55:07</t>
  </si>
  <si>
    <t>2026-01-19 21:54:55</t>
  </si>
  <si>
    <t>2026-01-19 21:54:44</t>
  </si>
  <si>
    <t>2026-01-19 21:52:21</t>
  </si>
  <si>
    <t>2026-01-19 21:51:49</t>
  </si>
  <si>
    <t>2026-01-19 21:51:30</t>
  </si>
  <si>
    <t>2026-01-19 21:22:46</t>
  </si>
  <si>
    <t>2026-01-19 20:48:44</t>
  </si>
  <si>
    <t>2026-01-19 20:45:40</t>
  </si>
  <si>
    <t>2026-01-19 20:45:33</t>
  </si>
  <si>
    <t>2026-01-19 20:43:14</t>
  </si>
  <si>
    <t>2026-01-19 20:43:02</t>
  </si>
  <si>
    <t>2026-01-19 20:42:02</t>
  </si>
  <si>
    <t>2026-01-19 20:41:27</t>
  </si>
  <si>
    <t>2026-01-19 20:40:45</t>
  </si>
  <si>
    <t>2026-01-19 20:40:36</t>
  </si>
  <si>
    <t>2026-01-19 20:40:04</t>
  </si>
  <si>
    <t>2026-01-19 20:39:52</t>
  </si>
  <si>
    <t>2026-01-19 20:39:44</t>
  </si>
  <si>
    <t>2026-01-19 20:39:33</t>
  </si>
  <si>
    <t>2026-01-19 20:39:12</t>
  </si>
  <si>
    <t>2026-01-19 20:39:05</t>
  </si>
  <si>
    <t>2026-01-19 20:38:21</t>
  </si>
  <si>
    <t>2026-01-19 20:38:13</t>
  </si>
  <si>
    <t>2026-01-19 20:37:53</t>
  </si>
  <si>
    <t>2026-01-19 20:37:47</t>
  </si>
  <si>
    <t>2026-01-19 20:37:41</t>
  </si>
  <si>
    <t>2026-01-19 20:37:28</t>
  </si>
  <si>
    <t>2026-01-19 20:37:21</t>
  </si>
  <si>
    <t>2026-01-19 20:37:15</t>
  </si>
  <si>
    <t>2026-01-19 20:34:40</t>
  </si>
  <si>
    <t>2026-01-19 20:34:35</t>
  </si>
  <si>
    <t>2026-01-19 20:34:29</t>
  </si>
  <si>
    <t>2026-01-19 20:33:57</t>
  </si>
  <si>
    <t>2026-01-19 20:33:03</t>
  </si>
  <si>
    <t>2026-01-19 20:18:41</t>
  </si>
  <si>
    <t>2026-01-19 20:13:22</t>
  </si>
  <si>
    <t>2026-01-19 20:12:22</t>
  </si>
  <si>
    <t>2026-01-19 20:11:48</t>
  </si>
  <si>
    <t>2026-01-19 20:07:21</t>
  </si>
  <si>
    <t>2026-01-19 20:02:59</t>
  </si>
  <si>
    <t>2026-01-19 20:02:19</t>
  </si>
  <si>
    <t>2026-01-19 20:02:12</t>
  </si>
  <si>
    <t>2026-01-19 19:59:44</t>
  </si>
  <si>
    <t>2026-01-19 19:58:49</t>
  </si>
  <si>
    <t>2026-01-19 19:58:29</t>
  </si>
  <si>
    <t>2026-01-19 19:58:13</t>
  </si>
  <si>
    <t>2026-01-19 19:58:00</t>
  </si>
  <si>
    <t>2026-01-19 19:56:09</t>
  </si>
  <si>
    <t>2026-01-19 19:55:43</t>
  </si>
  <si>
    <t>2026-01-19 19:55:32</t>
  </si>
  <si>
    <t>2026-01-19 19:55:15</t>
  </si>
  <si>
    <t>2026-01-19 19:54:56</t>
  </si>
  <si>
    <t>2026-01-19 19:54:43</t>
  </si>
  <si>
    <t>2026-01-19 19:54:29</t>
  </si>
  <si>
    <t>2026-01-19 19:53:53</t>
  </si>
  <si>
    <t>2026-01-19 19:53:42</t>
  </si>
  <si>
    <t>2026-01-19 19:53:17</t>
  </si>
  <si>
    <t>2026-01-19 19:53:05</t>
  </si>
  <si>
    <t>2026-01-19 19:52:43</t>
  </si>
  <si>
    <t>2026-01-19 19:52:32</t>
  </si>
  <si>
    <t>2026-01-19 19:52:26</t>
  </si>
  <si>
    <t>2026-01-19 19:52:03</t>
  </si>
  <si>
    <t>2026-01-19 19:51:52</t>
  </si>
  <si>
    <t>2026-01-19 19:51:41</t>
  </si>
  <si>
    <t>2026-01-19 19:51:32</t>
  </si>
  <si>
    <t>2026-01-19 19:51:11</t>
  </si>
  <si>
    <t>2026-01-19 19:50:55</t>
  </si>
  <si>
    <t>2026-01-19 19:50:35</t>
  </si>
  <si>
    <t>2026-01-19 19:50:24</t>
  </si>
  <si>
    <t>2026-01-19 19:50:16</t>
  </si>
  <si>
    <t>2026-01-19 19:50:07</t>
  </si>
  <si>
    <t>2026-01-19 19:49:58</t>
  </si>
  <si>
    <t>2026-01-19 19:49:48</t>
  </si>
  <si>
    <t>2026-01-19 19:49:40</t>
  </si>
  <si>
    <t>2026-01-19 19:49:26</t>
  </si>
  <si>
    <t>2026-01-19 19:47:22</t>
  </si>
  <si>
    <t>2026-01-19 19:31:30</t>
  </si>
  <si>
    <t>2026-01-19 19:12:18</t>
  </si>
  <si>
    <t>2026-01-19 19:00:17</t>
  </si>
  <si>
    <t>2026-01-19 18:58:58</t>
  </si>
  <si>
    <t>2026-01-19 18:55:14</t>
  </si>
  <si>
    <t>2026-01-19 18:54:45</t>
  </si>
  <si>
    <t>2026-01-19 18:50:09</t>
  </si>
  <si>
    <t>2026-01-19 18:49:58</t>
  </si>
  <si>
    <t>2026-01-19 18:49:08</t>
  </si>
  <si>
    <t>2026-01-19 18:49:00</t>
  </si>
  <si>
    <t>2026-01-19 18:48:22</t>
  </si>
  <si>
    <t>2026-01-19 18:44:46</t>
  </si>
  <si>
    <t>2026-01-19 18:44:39</t>
  </si>
  <si>
    <t>2026-01-19 18:44:28</t>
  </si>
  <si>
    <t>2026-01-19 18:44:20</t>
  </si>
  <si>
    <t>2026-01-19 18:43:55</t>
  </si>
  <si>
    <t>2026-01-19 18:43:43</t>
  </si>
  <si>
    <t>2026-01-19 18:43:20</t>
  </si>
  <si>
    <t>2026-01-19 18:42:47</t>
  </si>
  <si>
    <t>2026-01-19 18:36:42</t>
  </si>
  <si>
    <t>2026-01-19 18:36:08</t>
  </si>
  <si>
    <t>2026-01-19 18:32:54</t>
  </si>
  <si>
    <t>2026-01-19 18:19:16</t>
  </si>
  <si>
    <t>2026-01-19 17:51:31</t>
  </si>
  <si>
    <t>2026-01-19 17:49:33</t>
  </si>
  <si>
    <t>2026-01-19 17:49:05</t>
  </si>
  <si>
    <t>2026-01-19 17:42:24</t>
  </si>
  <si>
    <t>2026-01-19 17:41:31</t>
  </si>
  <si>
    <t>2026-01-19 17:37:40</t>
  </si>
  <si>
    <t>2026-01-19 17:37:37</t>
  </si>
  <si>
    <t>2026-01-19 17:32:51</t>
  </si>
  <si>
    <t>2026-01-19 17:30:27</t>
  </si>
  <si>
    <t>2026-01-19 17:26:54</t>
  </si>
  <si>
    <t>2026-01-19 17:25:42</t>
  </si>
  <si>
    <t>2026-01-19 17:25:08</t>
  </si>
  <si>
    <t>2026-01-19 17:21:52</t>
  </si>
  <si>
    <t>2026-01-19 17:21:47</t>
  </si>
  <si>
    <t>2026-01-19 17:20:35</t>
  </si>
  <si>
    <t>2026-01-19 17:19:56</t>
  </si>
  <si>
    <t>2026-01-19 17:18:07</t>
  </si>
  <si>
    <t>2026-01-19 17:13:04</t>
  </si>
  <si>
    <t>2026-01-19 17:11:46</t>
  </si>
  <si>
    <t>2026-01-19 17:10:16</t>
  </si>
  <si>
    <t>2026-01-19 17:07:22</t>
  </si>
  <si>
    <t>2026-01-19 17:07:04</t>
  </si>
  <si>
    <t>2026-01-19 17:06:52</t>
  </si>
  <si>
    <t>2026-01-19 17:06:43</t>
  </si>
  <si>
    <t>2026-01-19 17:06:15</t>
  </si>
  <si>
    <t>2026-01-19 17:05:43</t>
  </si>
  <si>
    <t>2026-01-19 17:01:37</t>
  </si>
  <si>
    <t>2026-01-19 16:53:12</t>
  </si>
  <si>
    <t>2026-01-19 16:41:24</t>
  </si>
  <si>
    <t>2026-01-19 16:40:45</t>
  </si>
  <si>
    <t>2026-01-19 16:35:39</t>
  </si>
  <si>
    <t>2026-01-19 16:30:42</t>
  </si>
  <si>
    <t>2026-01-19 16:28:29</t>
  </si>
  <si>
    <t>2026-01-19 16:23:39</t>
  </si>
  <si>
    <t>2026-01-19 16:23:32</t>
  </si>
  <si>
    <t>2026-01-19 16:21:34</t>
  </si>
  <si>
    <t>2026-01-19 16:21:28</t>
  </si>
  <si>
    <t>2026-01-19 16:21:00</t>
  </si>
  <si>
    <t>2026-01-19 16:18:16</t>
  </si>
  <si>
    <t>2026-01-19 16:09:21</t>
  </si>
  <si>
    <t>2026-01-19 16:09:08</t>
  </si>
  <si>
    <t>2026-01-19 16:09:02</t>
  </si>
  <si>
    <t>2026-01-19 16:08:56</t>
  </si>
  <si>
    <t>2026-01-19 16:08:46</t>
  </si>
  <si>
    <t>2026-01-19 16:08:38</t>
  </si>
  <si>
    <t>2026-01-19 16:08:30</t>
  </si>
  <si>
    <t>2026-01-19 16:08:22</t>
  </si>
  <si>
    <t>2026-01-19 16:06:13</t>
  </si>
  <si>
    <t>2026-01-19 16:03:43</t>
  </si>
  <si>
    <t>2026-01-19 15:56:19</t>
  </si>
  <si>
    <t>2026-01-19 15:55:32</t>
  </si>
  <si>
    <t>2026-01-19 15:47:45</t>
  </si>
  <si>
    <t>2026-01-19 15:47:02</t>
  </si>
  <si>
    <t>2026-01-19 15:43:04</t>
  </si>
  <si>
    <t>2026-01-19 15:42:49</t>
  </si>
  <si>
    <t>2026-01-19 15:41:57</t>
  </si>
  <si>
    <t>2026-01-19 15:36:00</t>
  </si>
  <si>
    <t>2026-01-19 15:35:39</t>
  </si>
  <si>
    <t>2026-01-19 15:35:26</t>
  </si>
  <si>
    <t>2026-01-19 15:33:33</t>
  </si>
  <si>
    <t>2026-01-19 15:23:59</t>
  </si>
  <si>
    <t>2026-01-19 15:20:08</t>
  </si>
  <si>
    <t>2026-01-19 15:19:44</t>
  </si>
  <si>
    <t>2026-01-19 15:16:23</t>
  </si>
  <si>
    <t>2026-01-19 15:02:19</t>
  </si>
  <si>
    <t>2026-01-19 15:02:00</t>
  </si>
  <si>
    <t>2026-01-19 15:01:52</t>
  </si>
  <si>
    <t>2026-01-19 14:40:44</t>
  </si>
  <si>
    <t>2026-01-19 14:37:30</t>
  </si>
  <si>
    <t>2026-01-19 14:37:23</t>
  </si>
  <si>
    <t>2026-01-19 14:35:23</t>
  </si>
  <si>
    <t>2026-01-19 14:31:40</t>
  </si>
  <si>
    <t>2026-01-19 14:31:34</t>
  </si>
  <si>
    <t>2026-01-19 14:29:07</t>
  </si>
  <si>
    <t>2026-01-19 14:27:18</t>
  </si>
  <si>
    <t>2026-01-19 14:26:15</t>
  </si>
  <si>
    <t>2026-01-19 14:24:56</t>
  </si>
  <si>
    <t>2026-01-19 14:24:50</t>
  </si>
  <si>
    <t>2026-01-19 14:24:14</t>
  </si>
  <si>
    <t>2026-01-19 14:11:49</t>
  </si>
  <si>
    <t>2026-01-19 14:10:57</t>
  </si>
  <si>
    <t>2026-01-19 14:09:03</t>
  </si>
  <si>
    <t>2026-01-19 14:00:54</t>
  </si>
  <si>
    <t>2026-01-19 13:50:57</t>
  </si>
  <si>
    <t>2026-01-19 13:42:24</t>
  </si>
  <si>
    <t>2026-01-19 13:30:37</t>
  </si>
  <si>
    <t>2026-01-19 13:11:40</t>
  </si>
  <si>
    <t>2026-01-19 13:10:58</t>
  </si>
  <si>
    <t>2026-01-19 13:04:46</t>
  </si>
  <si>
    <t>2026-01-19 12:53:27</t>
  </si>
  <si>
    <t>2026-01-19 12:39:51</t>
  </si>
  <si>
    <t>2026-01-19 12:39:42</t>
  </si>
  <si>
    <t>2026-01-19 12:39:33</t>
  </si>
  <si>
    <t>2026-01-19 12:32:29</t>
  </si>
  <si>
    <t>2026-01-19 12:13:40</t>
  </si>
  <si>
    <t>2026-01-19 12:13:31</t>
  </si>
  <si>
    <t>2026-01-19 12:12:31</t>
  </si>
  <si>
    <t>2026-01-19 11:53:09</t>
  </si>
  <si>
    <t>2026-01-19 11:47:33</t>
  </si>
  <si>
    <t>2026-01-19 11:30:19</t>
  </si>
  <si>
    <t>2026-01-19 11:28:43</t>
  </si>
  <si>
    <t>2026-01-19 11:17:46</t>
  </si>
  <si>
    <t>2026-01-19 11:04:22</t>
  </si>
  <si>
    <t>2026-01-19 11:00:48</t>
  </si>
  <si>
    <t>2026-01-19 10:59:48</t>
  </si>
  <si>
    <t>2026-01-19 10:59:42</t>
  </si>
  <si>
    <t>2026-01-19 10:57:51</t>
  </si>
  <si>
    <t>2026-01-19 10:54:14</t>
  </si>
  <si>
    <t>2026-01-19 10:48:19</t>
  </si>
  <si>
    <t>2026-01-19 10:48:00</t>
  </si>
  <si>
    <t>2026-01-19 10:47:19</t>
  </si>
  <si>
    <t>2026-01-19 10:47:14</t>
  </si>
  <si>
    <t>2026-01-19 10:45:31</t>
  </si>
  <si>
    <t>2026-01-19 10:43:55</t>
  </si>
  <si>
    <t>2026-01-19 10:40:13</t>
  </si>
  <si>
    <t>2026-01-19 10:30:30</t>
  </si>
  <si>
    <t>2026-01-19 10:25:15</t>
  </si>
  <si>
    <t>2026-01-19 10:21:21</t>
  </si>
  <si>
    <t>2026-01-19 10:11:13</t>
  </si>
  <si>
    <t>2026-01-19 10:11:04</t>
  </si>
  <si>
    <t>2026-01-19 10:08:02</t>
  </si>
  <si>
    <t>2026-01-19 09:53:39</t>
  </si>
  <si>
    <t>2026-01-19 09:45:02</t>
  </si>
  <si>
    <t>2026-01-19 09:44:46</t>
  </si>
  <si>
    <t>2026-01-19 09:20:02</t>
  </si>
  <si>
    <t>2026-01-18 22:00:11</t>
  </si>
  <si>
    <t>2026-01-18 21:03:13</t>
  </si>
  <si>
    <t>2026-01-18 17:48:40</t>
  </si>
  <si>
    <t>2026-01-18 16:50:29</t>
  </si>
  <si>
    <t>2026-01-18 16:19:02</t>
  </si>
  <si>
    <t>2026-01-18 16:18:22</t>
  </si>
  <si>
    <t>2026-01-18 15:18:50</t>
  </si>
  <si>
    <t>2026-01-18 15:18:27</t>
  </si>
  <si>
    <t>2026-01-18 15:18:12</t>
  </si>
  <si>
    <t>2026-01-18 15:18:00</t>
  </si>
  <si>
    <t>2026-01-18 15:17:49</t>
  </si>
  <si>
    <t>2026-01-18 15:11:06</t>
  </si>
  <si>
    <t>2026-01-18 14:08:24</t>
  </si>
  <si>
    <t>2026-01-18 14:07:32</t>
  </si>
  <si>
    <t>2026-01-18 12:51:58</t>
  </si>
  <si>
    <t>2026-01-18 12:21:10</t>
  </si>
  <si>
    <t>2026-01-18 11:37:09</t>
  </si>
  <si>
    <t>2026-01-18 09:48:14</t>
  </si>
  <si>
    <t>2026-01-18 09:48:10</t>
  </si>
  <si>
    <t>2026-01-18 09:48:05</t>
  </si>
  <si>
    <t>2026-01-18 09:45:35</t>
  </si>
  <si>
    <t>2026-01-17 21:48:00</t>
  </si>
  <si>
    <t>2026-01-17 21:23:29</t>
  </si>
  <si>
    <t>2026-01-17 21:14:45</t>
  </si>
  <si>
    <t>2026-01-17 21:14:18</t>
  </si>
  <si>
    <t>2026-01-17 21:13:55</t>
  </si>
  <si>
    <t>2026-01-17 21:13:47</t>
  </si>
  <si>
    <t>2026-01-17 21:10:12</t>
  </si>
  <si>
    <t>2026-01-17 21:09:48</t>
  </si>
  <si>
    <t>2026-01-17 21:09:26</t>
  </si>
  <si>
    <t>2026-01-17 21:03:57</t>
  </si>
  <si>
    <t>2026-01-17 21:03:00</t>
  </si>
  <si>
    <t>2026-01-17 21:01:00</t>
  </si>
  <si>
    <t>2026-01-17 21:00:55</t>
  </si>
  <si>
    <t>2026-01-17 20:58:18</t>
  </si>
  <si>
    <t>2026-01-17 20:56:56</t>
  </si>
  <si>
    <t>2026-01-17 20:48:39</t>
  </si>
  <si>
    <t>2026-01-17 20:30:11</t>
  </si>
  <si>
    <t>2026-01-17 20:29:19</t>
  </si>
  <si>
    <t>2026-01-17 20:28:44</t>
  </si>
  <si>
    <t>2026-01-17 20:28:21</t>
  </si>
  <si>
    <t>2026-01-17 20:28:05</t>
  </si>
  <si>
    <t>2026-01-17 20:27:50</t>
  </si>
  <si>
    <t>2026-01-17 20:27:21</t>
  </si>
  <si>
    <t>2026-01-17 20:27:02</t>
  </si>
  <si>
    <t>2026-01-17 20:26:54</t>
  </si>
  <si>
    <t>2026-01-17 20:26:36</t>
  </si>
  <si>
    <t>2026-01-17 20:26:26</t>
  </si>
  <si>
    <t>2026-01-17 20:26:20</t>
  </si>
  <si>
    <t>2026-01-17 20:26:12</t>
  </si>
  <si>
    <t>2026-01-17 20:26:05</t>
  </si>
  <si>
    <t>2026-01-17 20:25:55</t>
  </si>
  <si>
    <t>2026-01-17 20:25:50</t>
  </si>
  <si>
    <t>2026-01-17 20:13:36</t>
  </si>
  <si>
    <t>2026-01-17 20:07:51</t>
  </si>
  <si>
    <t>2026-01-17 20:07:42</t>
  </si>
  <si>
    <t>2026-01-17 20:06:25</t>
  </si>
  <si>
    <t>2026-01-17 20:05:14</t>
  </si>
  <si>
    <t>2026-01-17 20:05:08</t>
  </si>
  <si>
    <t>2026-01-17 20:00:06</t>
  </si>
  <si>
    <t>2026-01-17 19:59:55</t>
  </si>
  <si>
    <t>2026-01-17 19:59:30</t>
  </si>
  <si>
    <t>2026-01-17 19:40:44</t>
  </si>
  <si>
    <t>2026-01-17 19:32:56</t>
  </si>
  <si>
    <t>2026-01-17 19:32:35</t>
  </si>
  <si>
    <t>2026-01-17 19:23:13</t>
  </si>
  <si>
    <t>2026-01-17 19:19:19</t>
  </si>
  <si>
    <t>2026-01-17 19:18:38</t>
  </si>
  <si>
    <t>2026-01-17 19:18:31</t>
  </si>
  <si>
    <t>2026-01-17 19:17:59</t>
  </si>
  <si>
    <t>2026-01-17 19:17:29</t>
  </si>
  <si>
    <t>2026-01-17 19:13:39</t>
  </si>
  <si>
    <t>2026-01-17 19:13:31</t>
  </si>
  <si>
    <t>2026-01-17 19:12:02</t>
  </si>
  <si>
    <t>2026-01-17 19:11:37</t>
  </si>
  <si>
    <t>2026-01-17 19:08:42</t>
  </si>
  <si>
    <t>2026-01-17 19:01:35</t>
  </si>
  <si>
    <t>2026-01-17 18:58:42</t>
  </si>
  <si>
    <t>2026-01-17 18:56:23</t>
  </si>
  <si>
    <t>2026-01-17 18:55:48</t>
  </si>
  <si>
    <t>2026-01-17 18:55:37</t>
  </si>
  <si>
    <t>2026-01-17 18:55:19</t>
  </si>
  <si>
    <t>2026-01-17 18:51:35</t>
  </si>
  <si>
    <t>2026-01-17 18:44:07</t>
  </si>
  <si>
    <t>2026-01-17 18:40:30</t>
  </si>
  <si>
    <t>2026-01-17 18:40:06</t>
  </si>
  <si>
    <t>2026-01-17 18:37:37</t>
  </si>
  <si>
    <t>2026-01-17 18:37:18</t>
  </si>
  <si>
    <t>2026-01-17 18:33:29</t>
  </si>
  <si>
    <t>2026-01-17 18:33:24</t>
  </si>
  <si>
    <t>2026-01-17 18:33:11</t>
  </si>
  <si>
    <t>2026-01-17 18:33:02</t>
  </si>
  <si>
    <t>2026-01-17 18:32:51</t>
  </si>
  <si>
    <t>2026-01-17 18:22:30</t>
  </si>
  <si>
    <t>2026-01-17 17:54:54</t>
  </si>
  <si>
    <t>2026-01-17 17:43:46</t>
  </si>
  <si>
    <t>2026-01-17 17:27:30</t>
  </si>
  <si>
    <t>2026-01-17 17:09:33</t>
  </si>
  <si>
    <t>2026-01-17 16:37:55</t>
  </si>
  <si>
    <t>2026-01-17 16:27:35</t>
  </si>
  <si>
    <t>2026-01-17 16:19:31</t>
  </si>
  <si>
    <t>2026-01-17 16:18:54</t>
  </si>
  <si>
    <t>2026-01-17 16:18:31</t>
  </si>
  <si>
    <t>2026-01-17 16:18:11</t>
  </si>
  <si>
    <t>2026-01-17 16:18:08</t>
  </si>
  <si>
    <t>2026-01-17 16:04:28</t>
  </si>
  <si>
    <t>2026-01-17 16:04:13</t>
  </si>
  <si>
    <t>2026-01-17 16:03:52</t>
  </si>
  <si>
    <t>2026-01-17 16:02:07</t>
  </si>
  <si>
    <t>2026-01-17 15:57:14</t>
  </si>
  <si>
    <t>2026-01-17 15:54:52</t>
  </si>
  <si>
    <t>2026-01-17 15:52:35</t>
  </si>
  <si>
    <t>2026-01-17 15:48:40</t>
  </si>
  <si>
    <t>2026-01-17 15:34:19</t>
  </si>
  <si>
    <t>2026-01-17 15:26:27</t>
  </si>
  <si>
    <t>2026-01-17 15:21:13</t>
  </si>
  <si>
    <t>2026-01-17 15:19:46</t>
  </si>
  <si>
    <t>2026-01-17 15:16:13</t>
  </si>
  <si>
    <t>2026-01-17 15:16:00</t>
  </si>
  <si>
    <t>2026-01-17 15:15:54</t>
  </si>
  <si>
    <t>2026-01-17 15:15:50</t>
  </si>
  <si>
    <t>2026-01-17 15:15:24</t>
  </si>
  <si>
    <t>2026-01-17 15:15:17</t>
  </si>
  <si>
    <t>2026-01-17 15:14:06</t>
  </si>
  <si>
    <t>2026-01-17 15:13:55</t>
  </si>
  <si>
    <t>2026-01-17 15:13:19</t>
  </si>
  <si>
    <t>2026-01-17 15:12:41</t>
  </si>
  <si>
    <t>2026-01-17 15:10:54</t>
  </si>
  <si>
    <t>2026-01-17 15:10:44</t>
  </si>
  <si>
    <t>2026-01-17 15:04:57</t>
  </si>
  <si>
    <t>2026-01-17 15:04:17</t>
  </si>
  <si>
    <t>2026-01-17 15:01:48</t>
  </si>
  <si>
    <t>2026-01-17 14:59:14</t>
  </si>
  <si>
    <t>2026-01-17 14:54:20</t>
  </si>
  <si>
    <t>2026-01-17 14:46:33</t>
  </si>
  <si>
    <t>2026-01-17 14:46:09</t>
  </si>
  <si>
    <t>2026-01-17 14:40:03</t>
  </si>
  <si>
    <t>2026-01-17 14:39:11</t>
  </si>
  <si>
    <t>2026-01-17 14:35:27</t>
  </si>
  <si>
    <t>2026-01-17 14:33:55</t>
  </si>
  <si>
    <t>2026-01-17 14:25:00</t>
  </si>
  <si>
    <t>2026-01-17 14:24:33</t>
  </si>
  <si>
    <t>2026-01-17 14:24:13</t>
  </si>
  <si>
    <t>2026-01-17 14:20:15</t>
  </si>
  <si>
    <t>2026-01-17 14:04:46</t>
  </si>
  <si>
    <t>2026-01-17 14:04:29</t>
  </si>
  <si>
    <t>2026-01-17 13:58:26</t>
  </si>
  <si>
    <t>2026-01-17 13:58:18</t>
  </si>
  <si>
    <t>2026-01-17 13:49:05</t>
  </si>
  <si>
    <t>2026-01-17 13:44:30</t>
  </si>
  <si>
    <t>2026-01-17 13:39:10</t>
  </si>
  <si>
    <t>2026-01-17 13:38:49</t>
  </si>
  <si>
    <t>2026-01-17 13:38:15</t>
  </si>
  <si>
    <t>2026-01-17 13:37:34</t>
  </si>
  <si>
    <t>2026-01-17 13:31:14</t>
  </si>
  <si>
    <t>2026-01-17 13:31:02</t>
  </si>
  <si>
    <t>2026-01-17 13:30:57</t>
  </si>
  <si>
    <t>2026-01-17 13:28:30</t>
  </si>
  <si>
    <t>2026-01-17 13:28:21</t>
  </si>
  <si>
    <t>2026-01-17 13:28:15</t>
  </si>
  <si>
    <t>2026-01-17 13:28:02</t>
  </si>
  <si>
    <t>2026-01-17 13:27:55</t>
  </si>
  <si>
    <t>2026-01-17 13:24:58</t>
  </si>
  <si>
    <t>2026-01-17 13:23:07</t>
  </si>
  <si>
    <t>2026-01-17 13:22:07</t>
  </si>
  <si>
    <t>2026-01-17 13:19:13</t>
  </si>
  <si>
    <t>2026-01-17 13:17:57</t>
  </si>
  <si>
    <t>2026-01-17 11:37:30</t>
  </si>
  <si>
    <t>2026-01-17 11:19:55</t>
  </si>
  <si>
    <t>2026-01-17 11:19:45</t>
  </si>
  <si>
    <t>2026-01-17 11:14:25</t>
  </si>
  <si>
    <t>2026-01-17 11:10:40</t>
  </si>
  <si>
    <t>2026-01-17 11:06:32</t>
  </si>
  <si>
    <t>2026-01-17 11:06:24</t>
  </si>
  <si>
    <t>2026-01-17 10:40:19</t>
  </si>
  <si>
    <t>2026-01-17 10:29:14</t>
  </si>
  <si>
    <t>2026-01-17 10:19:22</t>
  </si>
  <si>
    <t>2026-01-17 10:18:57</t>
  </si>
  <si>
    <t>2026-01-17 10:04:39</t>
  </si>
  <si>
    <t>2026-01-17 10:01:01</t>
  </si>
  <si>
    <t>2026-01-17 09:51:32</t>
  </si>
  <si>
    <t>2026-01-17 09:38:33</t>
  </si>
  <si>
    <t>2026-01-17 09:36:55</t>
  </si>
  <si>
    <t>2026-01-17 09:31:20</t>
  </si>
  <si>
    <t>2026-01-16 21:30:29</t>
  </si>
  <si>
    <t>2026-01-16 21:18:35</t>
  </si>
  <si>
    <t>2026-01-16 21:08:36</t>
  </si>
  <si>
    <t>2026-01-16 21:08:23</t>
  </si>
  <si>
    <t>2026-01-16 21:06:24</t>
  </si>
  <si>
    <t>2026-01-16 21:03:48</t>
  </si>
  <si>
    <t>2026-01-16 21:03:35</t>
  </si>
  <si>
    <t>2026-01-16 21:03:24</t>
  </si>
  <si>
    <t>2026-01-16 21:03:18</t>
  </si>
  <si>
    <t>2026-01-16 21:03:08</t>
  </si>
  <si>
    <t>2026-01-16 21:03:01</t>
  </si>
  <si>
    <t>2026-01-16 21:02:55</t>
  </si>
  <si>
    <t>2026-01-16 21:02:48</t>
  </si>
  <si>
    <t>2026-01-16 21:02:43</t>
  </si>
  <si>
    <t>2026-01-16 21:02:36</t>
  </si>
  <si>
    <t>2026-01-16 21:02:31</t>
  </si>
  <si>
    <t>2026-01-16 21:02:24</t>
  </si>
  <si>
    <t>2026-01-16 21:02:18</t>
  </si>
  <si>
    <t>2026-01-16 21:02:09</t>
  </si>
  <si>
    <t>2026-01-16 21:02:00</t>
  </si>
  <si>
    <t>2026-01-16 21:01:52</t>
  </si>
  <si>
    <t>2026-01-16 21:01:35</t>
  </si>
  <si>
    <t>2026-01-16 21:01:27</t>
  </si>
  <si>
    <t>2026-01-16 21:00:25</t>
  </si>
  <si>
    <t>2026-01-16 20:59:29</t>
  </si>
  <si>
    <t>2026-01-16 20:59:03</t>
  </si>
  <si>
    <t>2026-01-16 20:58:10</t>
  </si>
  <si>
    <t>2026-01-16 20:57:55</t>
  </si>
  <si>
    <t>2026-01-16 20:57:49</t>
  </si>
  <si>
    <t>2026-01-16 20:57:44</t>
  </si>
  <si>
    <t>2026-01-16 20:57:38</t>
  </si>
  <si>
    <t>2026-01-16 20:52:24</t>
  </si>
  <si>
    <t>2026-01-16 20:52:08</t>
  </si>
  <si>
    <t>2026-01-16 20:51:49</t>
  </si>
  <si>
    <t>2026-01-16 20:50:06</t>
  </si>
  <si>
    <t>2026-01-16 20:50:00</t>
  </si>
  <si>
    <t>2026-01-16 20:49:54</t>
  </si>
  <si>
    <t>2026-01-16 20:48:51</t>
  </si>
  <si>
    <t>2026-01-16 20:48:45</t>
  </si>
  <si>
    <t>2026-01-16 20:44:40</t>
  </si>
  <si>
    <t>2026-01-16 20:44:34</t>
  </si>
  <si>
    <t>2026-01-16 20:44:00</t>
  </si>
  <si>
    <t>2026-01-16 20:43:50</t>
  </si>
  <si>
    <t>2026-01-16 20:30:48</t>
  </si>
  <si>
    <t>2026-01-16 20:20:51</t>
  </si>
  <si>
    <t>2026-01-16 20:20:37</t>
  </si>
  <si>
    <t>2026-01-16 20:20:27</t>
  </si>
  <si>
    <t>2026-01-16 20:16:02</t>
  </si>
  <si>
    <t>2026-01-16 20:08:00</t>
  </si>
  <si>
    <t>2026-01-16 20:07:41</t>
  </si>
  <si>
    <t>2026-01-16 20:05:23</t>
  </si>
  <si>
    <t>2026-01-16 20:05:09</t>
  </si>
  <si>
    <t>2026-01-16 20:04:51</t>
  </si>
  <si>
    <t>2026-01-16 20:04:45</t>
  </si>
  <si>
    <t>2026-01-16 20:04:40</t>
  </si>
  <si>
    <t>2026-01-16 19:51:01</t>
  </si>
  <si>
    <t>2026-01-16 19:50:53</t>
  </si>
  <si>
    <t>2026-01-16 19:50:46</t>
  </si>
  <si>
    <t>2026-01-16 19:50:27</t>
  </si>
  <si>
    <t>2026-01-16 19:50:22</t>
  </si>
  <si>
    <t>2026-01-16 19:50:15</t>
  </si>
  <si>
    <t>2026-01-16 19:49:59</t>
  </si>
  <si>
    <t>2026-01-16 19:49:53</t>
  </si>
  <si>
    <t>2026-01-16 19:49:45</t>
  </si>
  <si>
    <t>2026-01-16 19:49:27</t>
  </si>
  <si>
    <t>2026-01-16 19:49:17</t>
  </si>
  <si>
    <t>2026-01-16 19:47:59</t>
  </si>
  <si>
    <t>2026-01-16 19:42:36</t>
  </si>
  <si>
    <t>2026-01-16 19:39:30</t>
  </si>
  <si>
    <t>2026-01-16 19:36:16</t>
  </si>
  <si>
    <t>2026-01-16 19:36:11</t>
  </si>
  <si>
    <t>2026-01-16 19:35:28</t>
  </si>
  <si>
    <t>2026-01-16 19:35:16</t>
  </si>
  <si>
    <t>2026-01-16 19:33:26</t>
  </si>
  <si>
    <t>2026-01-16 19:27:52</t>
  </si>
  <si>
    <t>2026-01-16 19:27:30</t>
  </si>
  <si>
    <t>2026-01-16 19:27:08</t>
  </si>
  <si>
    <t>2026-01-16 19:26:44</t>
  </si>
  <si>
    <t>2026-01-16 19:25:59</t>
  </si>
  <si>
    <t>2026-01-16 19:25:35</t>
  </si>
  <si>
    <t>2026-01-16 19:25:11</t>
  </si>
  <si>
    <t>2026-01-16 19:24:44</t>
  </si>
  <si>
    <t>2026-01-16 19:24:18</t>
  </si>
  <si>
    <t>2026-01-16 19:23:13</t>
  </si>
  <si>
    <t>2026-01-16 19:22:50</t>
  </si>
  <si>
    <t>2026-01-16 19:18:40</t>
  </si>
  <si>
    <t>2026-01-16 19:15:11</t>
  </si>
  <si>
    <t>2026-01-16 19:15:06</t>
  </si>
  <si>
    <t>2026-01-16 18:58:29</t>
  </si>
  <si>
    <t>2026-01-16 18:56:46</t>
  </si>
  <si>
    <t>2026-01-16 18:50:34</t>
  </si>
  <si>
    <t>2026-01-16 18:42:58</t>
  </si>
  <si>
    <t>2026-01-16 18:41:24</t>
  </si>
  <si>
    <t>2026-01-16 18:37:15</t>
  </si>
  <si>
    <t>2026-01-16 18:36:01</t>
  </si>
  <si>
    <t>2026-01-16 18:34:55</t>
  </si>
  <si>
    <t>2026-01-16 18:27:26</t>
  </si>
  <si>
    <t>2026-01-16 18:26:18</t>
  </si>
  <si>
    <t>2026-01-16 18:19:51</t>
  </si>
  <si>
    <t>2026-01-16 17:59:40</t>
  </si>
  <si>
    <t>2026-01-16 17:51:36</t>
  </si>
  <si>
    <t>2026-01-16 17:45:11</t>
  </si>
  <si>
    <t>2026-01-16 17:44:47</t>
  </si>
  <si>
    <t>2026-01-16 17:40:04</t>
  </si>
  <si>
    <t>2026-01-16 17:38:05</t>
  </si>
  <si>
    <t>2026-01-16 17:37:47</t>
  </si>
  <si>
    <t>2026-01-16 17:37:07</t>
  </si>
  <si>
    <t>2026-01-16 17:28:56</t>
  </si>
  <si>
    <t>2026-01-16 17:19:44</t>
  </si>
  <si>
    <t>2026-01-16 17:18:59</t>
  </si>
  <si>
    <t>2026-01-16 17:17:01</t>
  </si>
  <si>
    <t>2026-01-16 17:09:40</t>
  </si>
  <si>
    <t>2026-01-16 17:08:34</t>
  </si>
  <si>
    <t>2026-01-16 17:08:23</t>
  </si>
  <si>
    <t>2026-01-16 17:08:00</t>
  </si>
  <si>
    <t>2026-01-16 17:07:55</t>
  </si>
  <si>
    <t>2026-01-16 17:03:02</t>
  </si>
  <si>
    <t>2026-01-16 17:02:38</t>
  </si>
  <si>
    <t>2026-01-16 17:02:21</t>
  </si>
  <si>
    <t>2026-01-16 16:59:43</t>
  </si>
  <si>
    <t>2026-01-16 16:53:45</t>
  </si>
  <si>
    <t>2026-01-16 16:37:23</t>
  </si>
  <si>
    <t>2026-01-16 16:23:13</t>
  </si>
  <si>
    <t>2026-01-16 16:22:14</t>
  </si>
  <si>
    <t>2026-01-16 16:17:41</t>
  </si>
  <si>
    <t>2026-01-16 16:10:58</t>
  </si>
  <si>
    <t>2026-01-16 16:09:39</t>
  </si>
  <si>
    <t>2026-01-16 15:59:02</t>
  </si>
  <si>
    <t>2026-01-16 15:48:17</t>
  </si>
  <si>
    <t>2026-01-16 15:45:25</t>
  </si>
  <si>
    <t>2026-01-16 15:45:16</t>
  </si>
  <si>
    <t>2026-01-16 15:43:28</t>
  </si>
  <si>
    <t>2026-01-16 15:34:31</t>
  </si>
  <si>
    <t>2026-01-16 15:32:11</t>
  </si>
  <si>
    <t>2026-01-16 15:26:47</t>
  </si>
  <si>
    <t>2026-01-16 15:07:17</t>
  </si>
  <si>
    <t>2026-01-16 15:07:09</t>
  </si>
  <si>
    <t>2026-01-16 15:07:01</t>
  </si>
  <si>
    <t>2026-01-16 15:06:55</t>
  </si>
  <si>
    <t>2026-01-16 15:04:55</t>
  </si>
  <si>
    <t>2026-01-16 15:03:17</t>
  </si>
  <si>
    <t>2026-01-16 15:03:16</t>
  </si>
  <si>
    <t>2026-01-16 15:02:06</t>
  </si>
  <si>
    <t>2026-01-16 14:37:50</t>
  </si>
  <si>
    <t>2026-01-16 14:34:13</t>
  </si>
  <si>
    <t>2026-01-16 14:33:41</t>
  </si>
  <si>
    <t>2026-01-16 14:33:35</t>
  </si>
  <si>
    <t>2026-01-16 14:33:11</t>
  </si>
  <si>
    <t>2026-01-16 14:29:37</t>
  </si>
  <si>
    <t>2026-01-16 14:29:02</t>
  </si>
  <si>
    <t>2026-01-16 14:28:53</t>
  </si>
  <si>
    <t>2026-01-16 14:15:26</t>
  </si>
  <si>
    <t>2026-01-16 14:15:13</t>
  </si>
  <si>
    <t>2026-01-16 14:15:02</t>
  </si>
  <si>
    <t>2026-01-16 14:14:00</t>
  </si>
  <si>
    <t>2026-01-16 14:13:51</t>
  </si>
  <si>
    <t>2026-01-16 14:12:49</t>
  </si>
  <si>
    <t>2026-01-16 14:12:18</t>
  </si>
  <si>
    <t>2026-01-16 14:12:13</t>
  </si>
  <si>
    <t>2026-01-16 14:07:37</t>
  </si>
  <si>
    <t>2026-01-16 14:07:09</t>
  </si>
  <si>
    <t>2026-01-16 13:55:23</t>
  </si>
  <si>
    <t>2026-01-16 13:53:09</t>
  </si>
  <si>
    <t>2026-01-16 13:18:00</t>
  </si>
  <si>
    <t>2026-01-16 13:14:52</t>
  </si>
  <si>
    <t>2026-01-16 12:21:45</t>
  </si>
  <si>
    <t>2026-01-16 12:20:44</t>
  </si>
  <si>
    <t>2026-01-16 12:13:08</t>
  </si>
  <si>
    <t>2026-01-16 12:12:15</t>
  </si>
  <si>
    <t>2026-01-16 12:11:17</t>
  </si>
  <si>
    <t>2026-01-16 11:43:15</t>
  </si>
  <si>
    <t>2026-01-16 11:40:37</t>
  </si>
  <si>
    <t>2026-01-16 11:39:12</t>
  </si>
  <si>
    <t>2026-01-16 11:36:52</t>
  </si>
  <si>
    <t>2026-01-16 11:30:46</t>
  </si>
  <si>
    <t>2026-01-16 11:02:45</t>
  </si>
  <si>
    <t>2026-01-16 10:48:59</t>
  </si>
  <si>
    <t>2026-01-16 10:39:10</t>
  </si>
  <si>
    <t>2026-01-16 10:38:15</t>
  </si>
  <si>
    <t>2026-01-16 10:37:12</t>
  </si>
  <si>
    <t>2026-01-16 10:33:53</t>
  </si>
  <si>
    <t>2026-01-16 10:31:03</t>
  </si>
  <si>
    <t>2026-01-16 10:30:26</t>
  </si>
  <si>
    <t>2026-01-16 10:19:43</t>
  </si>
  <si>
    <t>2026-01-16 10:07:52</t>
  </si>
  <si>
    <t>2026-01-16 10:03:49</t>
  </si>
  <si>
    <t>2026-01-16 09:51:55</t>
  </si>
  <si>
    <t>2026-01-15 23:02:04</t>
  </si>
  <si>
    <t>2026-01-15 22:57:59</t>
  </si>
  <si>
    <t>2026-01-15 22:11:34</t>
  </si>
  <si>
    <t>2026-01-15 22:09:35</t>
  </si>
  <si>
    <t>2026-01-15 22:04:23</t>
  </si>
  <si>
    <t>2026-01-15 21:50:23</t>
  </si>
  <si>
    <t>2026-01-15 21:49:31</t>
  </si>
  <si>
    <t>2026-01-15 21:42:11</t>
  </si>
  <si>
    <t>2026-01-15 21:34:10</t>
  </si>
  <si>
    <t>2026-01-15 21:33:59</t>
  </si>
  <si>
    <t>2026-01-15 21:32:12</t>
  </si>
  <si>
    <t>2026-01-15 21:28:27</t>
  </si>
  <si>
    <t>2026-01-15 21:22:36</t>
  </si>
  <si>
    <t>2026-01-15 21:22:29</t>
  </si>
  <si>
    <t>2026-01-15 21:22:23</t>
  </si>
  <si>
    <t>2026-01-15 21:22:16</t>
  </si>
  <si>
    <t>2026-01-15 21:22:09</t>
  </si>
  <si>
    <t>2026-01-15 21:21:59</t>
  </si>
  <si>
    <t>2026-01-15 21:21:45</t>
  </si>
  <si>
    <t>2026-01-15 21:21:38</t>
  </si>
  <si>
    <t>2026-01-15 21:21:08</t>
  </si>
  <si>
    <t>2026-01-15 21:20:14</t>
  </si>
  <si>
    <t>2026-01-15 21:20:00</t>
  </si>
  <si>
    <t>2026-01-15 21:19:54</t>
  </si>
  <si>
    <t>2026-01-15 21:19:46</t>
  </si>
  <si>
    <t>2026-01-15 21:19:39</t>
  </si>
  <si>
    <t>2026-01-15 21:19:00</t>
  </si>
  <si>
    <t>2026-01-15 21:18:50</t>
  </si>
  <si>
    <t>2026-01-15 21:16:40</t>
  </si>
  <si>
    <t>2026-01-15 21:16:33</t>
  </si>
  <si>
    <t>2026-01-15 21:14:59</t>
  </si>
  <si>
    <t>2026-01-15 21:14:36</t>
  </si>
  <si>
    <t>2026-01-15 21:10:29</t>
  </si>
  <si>
    <t>2026-01-15 21:10:19</t>
  </si>
  <si>
    <t>2026-01-15 21:10:10</t>
  </si>
  <si>
    <t>2026-01-15 21:10:01</t>
  </si>
  <si>
    <t>2026-01-15 21:08:57</t>
  </si>
  <si>
    <t>2026-01-15 21:08:48</t>
  </si>
  <si>
    <t>2026-01-15 21:08:37</t>
  </si>
  <si>
    <t>2026-01-15 21:06:38</t>
  </si>
  <si>
    <t>2026-01-15 21:06:14</t>
  </si>
  <si>
    <t>2026-01-15 21:06:08</t>
  </si>
  <si>
    <t>2026-01-15 21:02:33</t>
  </si>
  <si>
    <t>2026-01-15 21:02:22</t>
  </si>
  <si>
    <t>2026-01-15 21:02:14</t>
  </si>
  <si>
    <t>2026-01-15 21:00:20</t>
  </si>
  <si>
    <t>2026-01-15 21:00:13</t>
  </si>
  <si>
    <t>2026-01-15 21:00:06</t>
  </si>
  <si>
    <t>2026-01-15 20:59:55</t>
  </si>
  <si>
    <t>2026-01-15 20:59:49</t>
  </si>
  <si>
    <t>2026-01-15 20:54:33</t>
  </si>
  <si>
    <t>2026-01-15 20:46:59</t>
  </si>
  <si>
    <t>2026-01-15 20:46:53</t>
  </si>
  <si>
    <t>2026-01-15 20:46:46</t>
  </si>
  <si>
    <t>2026-01-15 20:43:05</t>
  </si>
  <si>
    <t>2026-01-15 20:40:03</t>
  </si>
  <si>
    <t>2026-01-15 20:39:00</t>
  </si>
  <si>
    <t>2026-01-15 20:31:33</t>
  </si>
  <si>
    <t>2026-01-15 20:30:12</t>
  </si>
  <si>
    <t>2026-01-15 20:30:04</t>
  </si>
  <si>
    <t>2026-01-15 20:29:57</t>
  </si>
  <si>
    <t>2026-01-15 20:29:00</t>
  </si>
  <si>
    <t>2026-01-15 20:22:23</t>
  </si>
  <si>
    <t>2026-01-15 20:21:10</t>
  </si>
  <si>
    <t>2026-01-15 20:05:46</t>
  </si>
  <si>
    <t>2026-01-15 20:05:36</t>
  </si>
  <si>
    <t>2026-01-15 20:05:18</t>
  </si>
  <si>
    <t>2026-01-15 20:04:22</t>
  </si>
  <si>
    <t>2026-01-15 20:04:14</t>
  </si>
  <si>
    <t>2026-01-15 20:04:08</t>
  </si>
  <si>
    <t>2026-01-15 20:03:53</t>
  </si>
  <si>
    <t>2026-01-15 20:02:43</t>
  </si>
  <si>
    <t>2026-01-15 20:02:26</t>
  </si>
  <si>
    <t>2026-01-15 20:02:18</t>
  </si>
  <si>
    <t>2026-01-15 20:00:12</t>
  </si>
  <si>
    <t>2026-01-15 19:59:21</t>
  </si>
  <si>
    <t>2026-01-15 19:58:27</t>
  </si>
  <si>
    <t>2026-01-15 19:58:10</t>
  </si>
  <si>
    <t>2026-01-15 19:56:56</t>
  </si>
  <si>
    <t>2026-01-15 19:53:36</t>
  </si>
  <si>
    <t>2026-01-15 19:49:20</t>
  </si>
  <si>
    <t>2026-01-15 19:43:07</t>
  </si>
  <si>
    <t>2026-01-15 19:25:52</t>
  </si>
  <si>
    <t>2026-01-15 19:25:42</t>
  </si>
  <si>
    <t>2026-01-15 19:19:25</t>
  </si>
  <si>
    <t>2026-01-15 19:19:16</t>
  </si>
  <si>
    <t>2026-01-15 19:16:30</t>
  </si>
  <si>
    <t>2026-01-15 19:13:56</t>
  </si>
  <si>
    <t>2026-01-15 19:12:05</t>
  </si>
  <si>
    <t>2026-01-15 19:11:31</t>
  </si>
  <si>
    <t>2026-01-15 19:10:49</t>
  </si>
  <si>
    <t>2026-01-15 19:10:22</t>
  </si>
  <si>
    <t>2026-01-15 19:10:09</t>
  </si>
  <si>
    <t>2026-01-15 19:06:05</t>
  </si>
  <si>
    <t>2026-01-15 19:05:58</t>
  </si>
  <si>
    <t>2026-01-15 19:05:37</t>
  </si>
  <si>
    <t>2026-01-15 18:58:33</t>
  </si>
  <si>
    <t>2026-01-15 18:57:49</t>
  </si>
  <si>
    <t>2026-01-15 18:56:02</t>
  </si>
  <si>
    <t>2026-01-15 18:53:15</t>
  </si>
  <si>
    <t>2026-01-15 18:52:25</t>
  </si>
  <si>
    <t>2026-01-15 18:51:03</t>
  </si>
  <si>
    <t>2026-01-15 18:50:56</t>
  </si>
  <si>
    <t>2026-01-15 18:48:10</t>
  </si>
  <si>
    <t>2026-01-15 18:45:00</t>
  </si>
  <si>
    <t>2026-01-15 18:43:03</t>
  </si>
  <si>
    <t>2026-01-15 18:42:56</t>
  </si>
  <si>
    <t>2026-01-15 18:33:51</t>
  </si>
  <si>
    <t>2026-01-15 18:26:52</t>
  </si>
  <si>
    <t>2026-01-15 18:26:46</t>
  </si>
  <si>
    <t>2026-01-15 18:26:39</t>
  </si>
  <si>
    <t>2026-01-15 18:25:43</t>
  </si>
  <si>
    <t>2026-01-15 18:25:38</t>
  </si>
  <si>
    <t>2026-01-15 18:25:33</t>
  </si>
  <si>
    <t>2026-01-15 18:25:27</t>
  </si>
  <si>
    <t>2026-01-15 18:25:21</t>
  </si>
  <si>
    <t>2026-01-15 18:24:30</t>
  </si>
  <si>
    <t>2026-01-15 18:24:25</t>
  </si>
  <si>
    <t>2026-01-15 18:24:20</t>
  </si>
  <si>
    <t>2026-01-15 18:24:15</t>
  </si>
  <si>
    <t>2026-01-15 18:24:09</t>
  </si>
  <si>
    <t>2026-01-15 18:24:04</t>
  </si>
  <si>
    <t>2026-01-15 18:23:10</t>
  </si>
  <si>
    <t>2026-01-15 18:23:05</t>
  </si>
  <si>
    <t>2026-01-15 18:22:59</t>
  </si>
  <si>
    <t>2026-01-15 18:22:54</t>
  </si>
  <si>
    <t>2026-01-15 18:22:50</t>
  </si>
  <si>
    <t>2026-01-15 18:21:54</t>
  </si>
  <si>
    <t>2026-01-15 18:21:49</t>
  </si>
  <si>
    <t>2026-01-15 18:21:44</t>
  </si>
  <si>
    <t>2026-01-15 18:21:39</t>
  </si>
  <si>
    <t>2026-01-15 18:21:11</t>
  </si>
  <si>
    <t>2026-01-15 18:21:05</t>
  </si>
  <si>
    <t>2026-01-15 18:20:59</t>
  </si>
  <si>
    <t>2026-01-15 18:20:53</t>
  </si>
  <si>
    <t>2026-01-15 18:01:12</t>
  </si>
  <si>
    <t>2026-01-15 17:55:53</t>
  </si>
  <si>
    <t>2026-01-15 17:54:30</t>
  </si>
  <si>
    <t>2026-01-15 17:52:27</t>
  </si>
  <si>
    <t>2026-01-15 17:52:01</t>
  </si>
  <si>
    <t>2026-01-15 17:48:50</t>
  </si>
  <si>
    <t>2026-01-15 17:37:55</t>
  </si>
  <si>
    <t>2026-01-15 17:33:48</t>
  </si>
  <si>
    <t>2026-01-15 17:28:48</t>
  </si>
  <si>
    <t>2026-01-15 17:25:34</t>
  </si>
  <si>
    <t>2026-01-15 17:25:28</t>
  </si>
  <si>
    <t>2026-01-15 17:25:20</t>
  </si>
  <si>
    <t>2026-01-15 17:23:33</t>
  </si>
  <si>
    <t>2026-01-15 17:23:25</t>
  </si>
  <si>
    <t>2026-01-15 17:12:30</t>
  </si>
  <si>
    <t>2026-01-15 17:12:21</t>
  </si>
  <si>
    <t>2026-01-15 17:11:46</t>
  </si>
  <si>
    <t>2026-01-15 17:11:39</t>
  </si>
  <si>
    <t>2026-01-15 17:11:27</t>
  </si>
  <si>
    <t>2026-01-15 17:10:59</t>
  </si>
  <si>
    <t>2026-01-15 17:08:02</t>
  </si>
  <si>
    <t>2026-01-15 17:07:48</t>
  </si>
  <si>
    <t>2026-01-15 17:04:37</t>
  </si>
  <si>
    <t>2026-01-15 17:01:27</t>
  </si>
  <si>
    <t>2026-01-15 17:01:20</t>
  </si>
  <si>
    <t>2026-01-15 16:50:10</t>
  </si>
  <si>
    <t>2026-01-15 16:50:00</t>
  </si>
  <si>
    <t>2026-01-15 16:39:08</t>
  </si>
  <si>
    <t>2026-01-15 16:32:42</t>
  </si>
  <si>
    <t>2026-01-15 16:26:34</t>
  </si>
  <si>
    <t>2026-01-15 16:26:27</t>
  </si>
  <si>
    <t>2026-01-15 16:25:42</t>
  </si>
  <si>
    <t>2026-01-15 16:25:37</t>
  </si>
  <si>
    <t>2026-01-15 16:25:13</t>
  </si>
  <si>
    <t>2026-01-15 16:24:23</t>
  </si>
  <si>
    <t>2026-01-15 16:16:14</t>
  </si>
  <si>
    <t>2026-01-15 16:16:12</t>
  </si>
  <si>
    <t>2026-01-15 16:00:39</t>
  </si>
  <si>
    <t>2026-01-15 15:58:38</t>
  </si>
  <si>
    <t>2026-01-15 15:48:31</t>
  </si>
  <si>
    <t>2026-01-15 15:46:40</t>
  </si>
  <si>
    <t>2026-01-15 15:18:29</t>
  </si>
  <si>
    <t>2026-01-15 15:10:31</t>
  </si>
  <si>
    <t>2026-01-15 15:10:23</t>
  </si>
  <si>
    <t>2026-01-15 15:10:03</t>
  </si>
  <si>
    <t>2026-01-15 15:09:55</t>
  </si>
  <si>
    <t>2026-01-15 15:09:44</t>
  </si>
  <si>
    <t>2026-01-15 15:09:29</t>
  </si>
  <si>
    <t>2026-01-15 15:09:01</t>
  </si>
  <si>
    <t>2026-01-15 15:08:53</t>
  </si>
  <si>
    <t>2026-01-15 15:04:05</t>
  </si>
  <si>
    <t>2026-01-15 15:03:42</t>
  </si>
  <si>
    <t>2026-01-15 15:03:30</t>
  </si>
  <si>
    <t>2026-01-15 15:03:20</t>
  </si>
  <si>
    <t>2026-01-15 14:55:48</t>
  </si>
  <si>
    <t>2026-01-15 14:54:43</t>
  </si>
  <si>
    <t>2026-01-15 14:54:25</t>
  </si>
  <si>
    <t>2026-01-15 14:54:14</t>
  </si>
  <si>
    <t>2026-01-15 14:54:04</t>
  </si>
  <si>
    <t>2026-01-15 14:50:34</t>
  </si>
  <si>
    <t>2026-01-15 14:50:22</t>
  </si>
  <si>
    <t>2026-01-15 14:39:59</t>
  </si>
  <si>
    <t>2026-01-15 14:35:03</t>
  </si>
  <si>
    <t>2026-01-15 14:31:29</t>
  </si>
  <si>
    <t>2026-01-15 14:29:17</t>
  </si>
  <si>
    <t>2026-01-15 14:20:35</t>
  </si>
  <si>
    <t>2026-01-15 14:06:54</t>
  </si>
  <si>
    <t>2026-01-15 14:06:49</t>
  </si>
  <si>
    <t>2026-01-15 14:01:37</t>
  </si>
  <si>
    <t>2026-01-15 14:00:23</t>
  </si>
  <si>
    <t>2026-01-15 13:53:26</t>
  </si>
  <si>
    <t>2026-01-15 13:40:30</t>
  </si>
  <si>
    <t>2026-01-15 13:33:25</t>
  </si>
  <si>
    <t>2026-01-15 13:20:09</t>
  </si>
  <si>
    <t>2026-01-15 13:19:44</t>
  </si>
  <si>
    <t>2026-01-15 13:19:25</t>
  </si>
  <si>
    <t>2026-01-15 13:19:15</t>
  </si>
  <si>
    <t>2026-01-15 12:22:33</t>
  </si>
  <si>
    <t>2026-01-15 11:38:07</t>
  </si>
  <si>
    <t>2026-01-15 11:24:40</t>
  </si>
  <si>
    <t>2026-01-15 11:24:02</t>
  </si>
  <si>
    <t>2026-01-15 11:20:39</t>
  </si>
  <si>
    <t>2026-01-15 11:18:06</t>
  </si>
  <si>
    <t>2026-01-15 11:14:49</t>
  </si>
  <si>
    <t>2026-01-15 11:14:19</t>
  </si>
  <si>
    <t>2026-01-15 10:26:12</t>
  </si>
  <si>
    <t>2026-01-15 10:24:44</t>
  </si>
  <si>
    <t>2026-01-15 10:11:40</t>
  </si>
  <si>
    <t>2026-01-15 10:07:14</t>
  </si>
  <si>
    <t>2026-01-15 10:06:46</t>
  </si>
  <si>
    <t>2026-01-15 10:02:46</t>
  </si>
  <si>
    <t>2026-01-14 21:52:33</t>
  </si>
  <si>
    <t>2026-01-14 21:37:57</t>
  </si>
  <si>
    <t>2026-01-14 21:37:49</t>
  </si>
  <si>
    <t>2026-01-14 21:37:43</t>
  </si>
  <si>
    <t>2026-01-14 21:21:33</t>
  </si>
  <si>
    <t>2026-01-14 21:19:55</t>
  </si>
  <si>
    <t>2026-01-14 21:13:31</t>
  </si>
  <si>
    <t>2026-01-14 21:03:51</t>
  </si>
  <si>
    <t>2026-01-14 21:03:45</t>
  </si>
  <si>
    <t>2026-01-14 21:03:24</t>
  </si>
  <si>
    <t>2026-01-14 21:03:05</t>
  </si>
  <si>
    <t>2026-01-14 21:02:42</t>
  </si>
  <si>
    <t>2026-01-14 21:02:13</t>
  </si>
  <si>
    <t>2026-01-14 20:48:20</t>
  </si>
  <si>
    <t>2026-01-14 20:48:11</t>
  </si>
  <si>
    <t>2026-01-14 20:48:05</t>
  </si>
  <si>
    <t>2026-01-14 20:47:52</t>
  </si>
  <si>
    <t>2026-01-14 20:47:36</t>
  </si>
  <si>
    <t>2026-01-14 20:47:05</t>
  </si>
  <si>
    <t>2026-01-14 20:43:27</t>
  </si>
  <si>
    <t>2026-01-14 20:43:21</t>
  </si>
  <si>
    <t>2026-01-14 20:43:11</t>
  </si>
  <si>
    <t>2026-01-14 20:42:35</t>
  </si>
  <si>
    <t>2026-01-14 20:41:19</t>
  </si>
  <si>
    <t>2026-01-14 20:41:00</t>
  </si>
  <si>
    <t>2026-01-14 20:38:57</t>
  </si>
  <si>
    <t>2026-01-14 20:33:43</t>
  </si>
  <si>
    <t>2026-01-14 20:33:23</t>
  </si>
  <si>
    <t>2026-01-14 20:33:16</t>
  </si>
  <si>
    <t>2026-01-14 20:31:35</t>
  </si>
  <si>
    <t>2026-01-14 20:29:53</t>
  </si>
  <si>
    <t>2026-01-14 20:29:15</t>
  </si>
  <si>
    <t>2026-01-14 20:28:30</t>
  </si>
  <si>
    <t>2026-01-14 20:23:26</t>
  </si>
  <si>
    <t>2026-01-14 20:21:54</t>
  </si>
  <si>
    <t>2026-01-14 20:17:39</t>
  </si>
  <si>
    <t>2026-01-14 20:17:29</t>
  </si>
  <si>
    <t>2026-01-14 20:17:18</t>
  </si>
  <si>
    <t>2026-01-14 20:06:16</t>
  </si>
  <si>
    <t>2026-01-14 20:06:09</t>
  </si>
  <si>
    <t>2026-01-14 20:06:03</t>
  </si>
  <si>
    <t>2026-01-14 20:05:57</t>
  </si>
  <si>
    <t>2026-01-14 20:05:51</t>
  </si>
  <si>
    <t>2026-01-14 20:01:20</t>
  </si>
  <si>
    <t>2026-01-14 20:01:02</t>
  </si>
  <si>
    <t>2026-01-14 19:55:40</t>
  </si>
  <si>
    <t>2026-01-14 19:53:52</t>
  </si>
  <si>
    <t>2026-01-14 19:28:41</t>
  </si>
  <si>
    <t>2026-01-14 19:27:41</t>
  </si>
  <si>
    <t>2026-01-14 19:25:01</t>
  </si>
  <si>
    <t>2026-01-14 19:24:53</t>
  </si>
  <si>
    <t>2026-01-14 19:23:09</t>
  </si>
  <si>
    <t>2026-01-14 19:20:08</t>
  </si>
  <si>
    <t>2026-01-14 19:16:29</t>
  </si>
  <si>
    <t>2026-01-14 19:12:49</t>
  </si>
  <si>
    <t>2026-01-14 19:06:54</t>
  </si>
  <si>
    <t>2026-01-14 19:01:15</t>
  </si>
  <si>
    <t>2026-01-14 18:47:33</t>
  </si>
  <si>
    <t>2026-01-14 18:42:18</t>
  </si>
  <si>
    <t>2026-01-14 18:40:42</t>
  </si>
  <si>
    <t>2026-01-14 18:40:31</t>
  </si>
  <si>
    <t>2026-01-14 18:35:23</t>
  </si>
  <si>
    <t>2026-01-14 18:32:58</t>
  </si>
  <si>
    <t>2026-01-14 18:32:44</t>
  </si>
  <si>
    <t>2026-01-14 18:32:30</t>
  </si>
  <si>
    <t>2026-01-14 18:32:08</t>
  </si>
  <si>
    <t>2026-01-14 18:31:59</t>
  </si>
  <si>
    <t>2026-01-14 18:26:44</t>
  </si>
  <si>
    <t>2026-01-14 18:25:48</t>
  </si>
  <si>
    <t>2026-01-14 18:23:28</t>
  </si>
  <si>
    <t>2026-01-14 18:18:45</t>
  </si>
  <si>
    <t>2026-01-14 18:13:46</t>
  </si>
  <si>
    <t>2026-01-14 18:09:30</t>
  </si>
  <si>
    <t>2026-01-14 18:07:28</t>
  </si>
  <si>
    <t>2026-01-14 18:00:25</t>
  </si>
  <si>
    <t>2026-01-14 18:00:15</t>
  </si>
  <si>
    <t>2026-01-14 17:58:28</t>
  </si>
  <si>
    <t>2026-01-14 17:58:05</t>
  </si>
  <si>
    <t>2026-01-14 17:45:08</t>
  </si>
  <si>
    <t>2026-01-14 17:44:19</t>
  </si>
  <si>
    <t>2026-01-14 17:43:27</t>
  </si>
  <si>
    <t>2026-01-14 17:43:11</t>
  </si>
  <si>
    <t>2026-01-14 17:42:54</t>
  </si>
  <si>
    <t>2026-01-14 17:39:27</t>
  </si>
  <si>
    <t>2026-01-14 17:36:36</t>
  </si>
  <si>
    <t>2026-01-14 17:36:24</t>
  </si>
  <si>
    <t>2026-01-14 17:36:17</t>
  </si>
  <si>
    <t>2026-01-14 17:35:59</t>
  </si>
  <si>
    <t>2026-01-14 17:35:53</t>
  </si>
  <si>
    <t>2026-01-14 17:35:43</t>
  </si>
  <si>
    <t>2026-01-14 17:30:51</t>
  </si>
  <si>
    <t>2026-01-14 17:30:33</t>
  </si>
  <si>
    <t>2026-01-14 17:30:18</t>
  </si>
  <si>
    <t>2026-01-14 17:30:01</t>
  </si>
  <si>
    <t>2026-01-14 17:24:45</t>
  </si>
  <si>
    <t>2026-01-14 17:04:29</t>
  </si>
  <si>
    <t>2026-01-14 17:04:19</t>
  </si>
  <si>
    <t>2026-01-14 17:04:12</t>
  </si>
  <si>
    <t>2026-01-14 17:04:05</t>
  </si>
  <si>
    <t>2026-01-14 16:58:37</t>
  </si>
  <si>
    <t>2026-01-14 16:56:28</t>
  </si>
  <si>
    <t>2026-01-14 16:46:21</t>
  </si>
  <si>
    <t>2026-01-14 16:46:16</t>
  </si>
  <si>
    <t>2026-01-14 16:24:45</t>
  </si>
  <si>
    <t>2026-01-14 16:24:36</t>
  </si>
  <si>
    <t>2026-01-14 16:05:31</t>
  </si>
  <si>
    <t>2026-01-14 16:02:16</t>
  </si>
  <si>
    <t>2026-01-14 16:02:13</t>
  </si>
  <si>
    <t>2026-01-14 15:59:39</t>
  </si>
  <si>
    <t>2026-01-14 15:59:31</t>
  </si>
  <si>
    <t>2026-01-14 15:50:48</t>
  </si>
  <si>
    <t>2026-01-14 15:48:55</t>
  </si>
  <si>
    <t>2026-01-14 15:41:37</t>
  </si>
  <si>
    <t>2026-01-14 15:41:27</t>
  </si>
  <si>
    <t>2026-01-14 15:39:58</t>
  </si>
  <si>
    <t>2026-01-14 15:37:23</t>
  </si>
  <si>
    <t>2026-01-14 15:30:43</t>
  </si>
  <si>
    <t>2026-01-14 15:19:21</t>
  </si>
  <si>
    <t>2026-01-14 15:19:03</t>
  </si>
  <si>
    <t>2026-01-14 15:10:52</t>
  </si>
  <si>
    <t>2026-01-14 15:03:12</t>
  </si>
  <si>
    <t>2026-01-14 15:02:38</t>
  </si>
  <si>
    <t>2026-01-14 15:02:31</t>
  </si>
  <si>
    <t>2026-01-14 15:02:24</t>
  </si>
  <si>
    <t>2026-01-14 15:02:16</t>
  </si>
  <si>
    <t>2026-01-14 15:01:57</t>
  </si>
  <si>
    <t>2026-01-14 14:52:06</t>
  </si>
  <si>
    <t>2026-01-14 14:48:24</t>
  </si>
  <si>
    <t>2026-01-14 14:48:15</t>
  </si>
  <si>
    <t>2026-01-14 14:48:05</t>
  </si>
  <si>
    <t>2026-01-14 14:47:54</t>
  </si>
  <si>
    <t>2026-01-14 14:47:50</t>
  </si>
  <si>
    <t>2026-01-14 14:47:37</t>
  </si>
  <si>
    <t>2026-01-14 14:47:29</t>
  </si>
  <si>
    <t>2026-01-14 14:46:04</t>
  </si>
  <si>
    <t>2026-01-14 14:44:57</t>
  </si>
  <si>
    <t>2026-01-14 14:43:34</t>
  </si>
  <si>
    <t>2026-01-14 13:56:39</t>
  </si>
  <si>
    <t>2026-01-14 13:56:18</t>
  </si>
  <si>
    <t>2026-01-14 13:31:04</t>
  </si>
  <si>
    <t>2026-01-14 13:16:31</t>
  </si>
  <si>
    <t>2026-01-14 13:14:18</t>
  </si>
  <si>
    <t>2026-01-14 13:05:46</t>
  </si>
  <si>
    <t>2026-01-14 13:04:23</t>
  </si>
  <si>
    <t>2026-01-14 13:04:18</t>
  </si>
  <si>
    <t>2026-01-14 11:35:55</t>
  </si>
  <si>
    <t>2026-01-14 11:31:15</t>
  </si>
  <si>
    <t>2026-01-14 11:27:41</t>
  </si>
  <si>
    <t>2026-01-14 11:27:00</t>
  </si>
  <si>
    <t>2026-01-14 11:23:05</t>
  </si>
  <si>
    <t>2026-01-14 11:22:53</t>
  </si>
  <si>
    <t>2026-01-14 11:21:13</t>
  </si>
  <si>
    <t>2026-01-14 11:21:04</t>
  </si>
  <si>
    <t>2026-01-14 11:18:09</t>
  </si>
  <si>
    <t>2026-01-14 11:13:11</t>
  </si>
  <si>
    <t>2026-01-14 10:34:20</t>
  </si>
  <si>
    <t>2026-01-14 10:27:54</t>
  </si>
  <si>
    <t>2026-01-14 10:07:28</t>
  </si>
  <si>
    <t>2026-01-14 10:02:30</t>
  </si>
  <si>
    <t>2026-01-13 21:44:20</t>
  </si>
  <si>
    <t>2026-01-13 21:35:17</t>
  </si>
  <si>
    <t>2026-01-13 21:34:45</t>
  </si>
  <si>
    <t>2026-01-13 21:34:39</t>
  </si>
  <si>
    <t>2026-01-13 21:34:14</t>
  </si>
  <si>
    <t>2026-01-13 21:33:35</t>
  </si>
  <si>
    <t>2026-01-13 21:31:29</t>
  </si>
  <si>
    <t>2026-01-13 21:31:19</t>
  </si>
  <si>
    <t>2026-01-13 21:29:08</t>
  </si>
  <si>
    <t>2026-01-13 21:27:04</t>
  </si>
  <si>
    <t>2026-01-13 21:26:57</t>
  </si>
  <si>
    <t>2026-01-13 21:26:05</t>
  </si>
  <si>
    <t>2026-01-13 21:25:52</t>
  </si>
  <si>
    <t>2026-01-13 21:25:45</t>
  </si>
  <si>
    <t>2026-01-13 21:24:41</t>
  </si>
  <si>
    <t>2026-01-13 21:19:20</t>
  </si>
  <si>
    <t>2026-01-13 21:18:29</t>
  </si>
  <si>
    <t>2026-01-13 21:10:39</t>
  </si>
  <si>
    <t>2026-01-13 21:10:32</t>
  </si>
  <si>
    <t>2026-01-13 21:10:17</t>
  </si>
  <si>
    <t>2026-01-13 21:09:52</t>
  </si>
  <si>
    <t>2026-01-13 21:09:42</t>
  </si>
  <si>
    <t>2026-01-13 21:08:49</t>
  </si>
  <si>
    <t>2026-01-13 21:07:54</t>
  </si>
  <si>
    <t>2026-01-13 21:07:07</t>
  </si>
  <si>
    <t>2026-01-13 20:56:04</t>
  </si>
  <si>
    <t>2026-01-13 20:55:12</t>
  </si>
  <si>
    <t>2026-01-13 20:44:32</t>
  </si>
  <si>
    <t>2026-01-13 20:44:26</t>
  </si>
  <si>
    <t>2026-01-13 20:44:03</t>
  </si>
  <si>
    <t>2026-01-13 20:43:52</t>
  </si>
  <si>
    <t>2026-01-13 20:41:29</t>
  </si>
  <si>
    <t>2026-01-13 20:39:46</t>
  </si>
  <si>
    <t>2026-01-13 20:39:40</t>
  </si>
  <si>
    <t>2026-01-13 20:39:30</t>
  </si>
  <si>
    <t>2026-01-13 20:39:25</t>
  </si>
  <si>
    <t>2026-01-13 20:38:49</t>
  </si>
  <si>
    <t>2026-01-13 20:38:33</t>
  </si>
  <si>
    <t>2026-01-13 20:37:58</t>
  </si>
  <si>
    <t>2026-01-13 20:37:52</t>
  </si>
  <si>
    <t>2026-01-13 20:37:46</t>
  </si>
  <si>
    <t>2026-01-13 20:37:40</t>
  </si>
  <si>
    <t>2026-01-13 20:37:02</t>
  </si>
  <si>
    <t>2026-01-13 20:36:48</t>
  </si>
  <si>
    <t>2026-01-13 20:35:44</t>
  </si>
  <si>
    <t>2026-01-13 20:35:21</t>
  </si>
  <si>
    <t>2026-01-13 20:34:53</t>
  </si>
  <si>
    <t>2026-01-13 20:34:36</t>
  </si>
  <si>
    <t>2026-01-13 20:33:58</t>
  </si>
  <si>
    <t>2026-01-13 20:33:36</t>
  </si>
  <si>
    <t>2026-01-13 20:31:43</t>
  </si>
  <si>
    <t>2026-01-13 20:31:38</t>
  </si>
  <si>
    <t>2026-01-13 20:31:31</t>
  </si>
  <si>
    <t>2026-01-13 20:31:23</t>
  </si>
  <si>
    <t>2026-01-13 20:31:18</t>
  </si>
  <si>
    <t>2026-01-13 20:31:13</t>
  </si>
  <si>
    <t>2026-01-13 20:31:07</t>
  </si>
  <si>
    <t>2026-01-13 20:31:02</t>
  </si>
  <si>
    <t>2026-01-13 20:30:56</t>
  </si>
  <si>
    <t>2026-01-13 20:28:08</t>
  </si>
  <si>
    <t>2026-01-13 20:11:47</t>
  </si>
  <si>
    <t>2026-01-13 20:09:41</t>
  </si>
  <si>
    <t>2026-01-13 20:07:22</t>
  </si>
  <si>
    <t>2026-01-13 20:05:56</t>
  </si>
  <si>
    <t>2026-01-13 19:54:06</t>
  </si>
  <si>
    <t>2026-01-13 19:47:46</t>
  </si>
  <si>
    <t>2026-01-13 19:39:54</t>
  </si>
  <si>
    <t>2026-01-13 19:37:04</t>
  </si>
  <si>
    <t>2026-01-13 19:30:17</t>
  </si>
  <si>
    <t>2026-01-13 18:55:29</t>
  </si>
  <si>
    <t>2026-01-13 18:51:35</t>
  </si>
  <si>
    <t>2026-01-13 18:48:21</t>
  </si>
  <si>
    <t>2026-01-13 18:48:02</t>
  </si>
  <si>
    <t>2026-01-13 18:41:43</t>
  </si>
  <si>
    <t>2026-01-13 18:40:44</t>
  </si>
  <si>
    <t>2026-01-13 18:40:20</t>
  </si>
  <si>
    <t>2026-01-13 18:40:10</t>
  </si>
  <si>
    <t>2026-01-13 18:38:01</t>
  </si>
  <si>
    <t>2026-01-13 18:37:46</t>
  </si>
  <si>
    <t>2026-01-13 18:37:39</t>
  </si>
  <si>
    <t>2026-01-13 18:31:11</t>
  </si>
  <si>
    <t>2026-01-13 18:29:10</t>
  </si>
  <si>
    <t>2026-01-13 18:26:07</t>
  </si>
  <si>
    <t>2026-01-13 18:24:36</t>
  </si>
  <si>
    <t>2026-01-13 18:18:48</t>
  </si>
  <si>
    <t>2026-01-13 18:12:07</t>
  </si>
  <si>
    <t>2026-01-13 18:12:01</t>
  </si>
  <si>
    <t>2026-01-13 17:57:50</t>
  </si>
  <si>
    <t>2026-01-13 17:54:42</t>
  </si>
  <si>
    <t>2026-01-13 17:52:52</t>
  </si>
  <si>
    <t>2026-01-13 17:50:27</t>
  </si>
  <si>
    <t>2026-01-13 17:46:06</t>
  </si>
  <si>
    <t>2026-01-13 17:45:59</t>
  </si>
  <si>
    <t>2026-01-13 17:17:18</t>
  </si>
  <si>
    <t>2026-01-13 17:04:17</t>
  </si>
  <si>
    <t>2026-01-13 17:00:56</t>
  </si>
  <si>
    <t>2026-01-13 17:00:33</t>
  </si>
  <si>
    <t>2026-01-13 17:00:24</t>
  </si>
  <si>
    <t>2026-01-13 16:39:38</t>
  </si>
  <si>
    <t>2026-01-13 16:36:55</t>
  </si>
  <si>
    <t>2026-01-13 16:33:53</t>
  </si>
  <si>
    <t>2026-01-13 16:33:26</t>
  </si>
  <si>
    <t>2026-01-13 16:29:39</t>
  </si>
  <si>
    <t>2026-01-13 16:28:43</t>
  </si>
  <si>
    <t>2026-01-13 16:23:55</t>
  </si>
  <si>
    <t>2026-01-13 16:22:26</t>
  </si>
  <si>
    <t>2026-01-13 16:08:57</t>
  </si>
  <si>
    <t>2026-01-13 16:06:04</t>
  </si>
  <si>
    <t>2026-01-13 15:55:43</t>
  </si>
  <si>
    <t>2026-01-13 15:50:18</t>
  </si>
  <si>
    <t>2026-01-13 15:46:06</t>
  </si>
  <si>
    <t>2026-01-13 15:43:23</t>
  </si>
  <si>
    <t>2026-01-13 15:33:09</t>
  </si>
  <si>
    <t>2026-01-13 15:32:25</t>
  </si>
  <si>
    <t>2026-01-13 15:21:54</t>
  </si>
  <si>
    <t>2026-01-13 15:13:40</t>
  </si>
  <si>
    <t>2026-01-13 15:10:44</t>
  </si>
  <si>
    <t>2026-01-13 15:10:30</t>
  </si>
  <si>
    <t>2026-01-13 15:03:52</t>
  </si>
  <si>
    <t>2026-01-13 14:52:43</t>
  </si>
  <si>
    <t>2026-01-13 14:41:57</t>
  </si>
  <si>
    <t>2026-01-13 14:34:07</t>
  </si>
  <si>
    <t>2026-01-13 14:19:32</t>
  </si>
  <si>
    <t>2026-01-13 13:58:40</t>
  </si>
  <si>
    <t>2026-01-13 13:48:32</t>
  </si>
  <si>
    <t>2026-01-13 13:47:58</t>
  </si>
  <si>
    <t>2026-01-13 13:47:53</t>
  </si>
  <si>
    <t>2026-01-13 13:47:46</t>
  </si>
  <si>
    <t>2026-01-13 13:46:31</t>
  </si>
  <si>
    <t>2026-01-13 13:44:39</t>
  </si>
  <si>
    <t>2026-01-13 13:37:10</t>
  </si>
  <si>
    <t>2026-01-13 13:36:57</t>
  </si>
  <si>
    <t>2026-01-13 13:36:43</t>
  </si>
  <si>
    <t>2026-01-13 13:36:35</t>
  </si>
  <si>
    <t>2026-01-13 13:36:27</t>
  </si>
  <si>
    <t>2026-01-13 13:36:02</t>
  </si>
  <si>
    <t>2026-01-13 13:35:59</t>
  </si>
  <si>
    <t>2026-01-13 13:33:51</t>
  </si>
  <si>
    <t>2026-01-13 13:24:10</t>
  </si>
  <si>
    <t>2026-01-13 13:23:47</t>
  </si>
  <si>
    <t>2026-01-13 13:11:29</t>
  </si>
  <si>
    <t>2026-01-13 13:10:58</t>
  </si>
  <si>
    <t>2026-01-13 13:10:50</t>
  </si>
  <si>
    <t>2026-01-13 12:40:34</t>
  </si>
  <si>
    <t>2026-01-13 11:50:33</t>
  </si>
  <si>
    <t>2026-01-13 11:39:01</t>
  </si>
  <si>
    <t>2026-01-13 11:21:41</t>
  </si>
  <si>
    <t>2026-01-13 11:07:34</t>
  </si>
  <si>
    <t>2026-01-13 10:27:16</t>
  </si>
  <si>
    <t>2026-01-13 10:24:33</t>
  </si>
  <si>
    <t>2026-01-13 10:22:58</t>
  </si>
  <si>
    <t>2026-01-13 09:44:39</t>
  </si>
  <si>
    <t>2026-01-12 22:26:17</t>
  </si>
  <si>
    <t>2026-01-12 22:25:59</t>
  </si>
  <si>
    <t>2026-01-12 22:25:51</t>
  </si>
  <si>
    <t>2026-01-12 22:18:03</t>
  </si>
  <si>
    <t>2026-01-12 22:08:32</t>
  </si>
  <si>
    <t>2026-01-12 22:08:24</t>
  </si>
  <si>
    <t>2026-01-12 22:07:39</t>
  </si>
  <si>
    <t>2026-01-12 22:00:52</t>
  </si>
  <si>
    <t>2026-01-12 21:43:28</t>
  </si>
  <si>
    <t>2026-01-12 21:43:22</t>
  </si>
  <si>
    <t>2026-01-12 21:43:14</t>
  </si>
  <si>
    <t>2026-01-12 21:43:08</t>
  </si>
  <si>
    <t>2026-01-12 21:43:00</t>
  </si>
  <si>
    <t>2026-01-12 21:42:54</t>
  </si>
  <si>
    <t>2026-01-12 21:42:44</t>
  </si>
  <si>
    <t>2026-01-12 21:41:59</t>
  </si>
  <si>
    <t>2026-01-12 21:41:34</t>
  </si>
  <si>
    <t>2026-01-12 21:41:25</t>
  </si>
  <si>
    <t>2026-01-12 21:35:38</t>
  </si>
  <si>
    <t>2026-01-12 21:35:09</t>
  </si>
  <si>
    <t>2026-01-12 21:35:03</t>
  </si>
  <si>
    <t>2026-01-12 21:34:58</t>
  </si>
  <si>
    <t>2026-01-12 21:33:54</t>
  </si>
  <si>
    <t>2026-01-12 21:33:16</t>
  </si>
  <si>
    <t>2026-01-12 21:33:00</t>
  </si>
  <si>
    <t>2026-01-12 21:32:54</t>
  </si>
  <si>
    <t>2026-01-12 21:32:46</t>
  </si>
  <si>
    <t>2026-01-12 21:31:21</t>
  </si>
  <si>
    <t>2026-01-12 21:31:12</t>
  </si>
  <si>
    <t>2026-01-12 21:31:07</t>
  </si>
  <si>
    <t>2026-01-12 21:30:38</t>
  </si>
  <si>
    <t>2026-01-12 21:25:10</t>
  </si>
  <si>
    <t>2026-01-12 21:25:03</t>
  </si>
  <si>
    <t>2026-01-12 21:24:39</t>
  </si>
  <si>
    <t>2026-01-12 21:24:29</t>
  </si>
  <si>
    <t>2026-01-12 21:24:17</t>
  </si>
  <si>
    <t>2026-01-12 21:23:57</t>
  </si>
  <si>
    <t>2026-01-12 21:23:18</t>
  </si>
  <si>
    <t>2026-01-12 21:23:05</t>
  </si>
  <si>
    <t>2026-01-12 21:20:16</t>
  </si>
  <si>
    <t>2026-01-12 21:19:07</t>
  </si>
  <si>
    <t>2026-01-12 21:18:52</t>
  </si>
  <si>
    <t>2026-01-12 21:18:18</t>
  </si>
  <si>
    <t>2026-01-12 21:18:02</t>
  </si>
  <si>
    <t>2026-01-12 21:17:30</t>
  </si>
  <si>
    <t>2026-01-12 21:17:21</t>
  </si>
  <si>
    <t>2026-01-12 21:16:14</t>
  </si>
  <si>
    <t>2026-01-12 21:16:09</t>
  </si>
  <si>
    <t>2026-01-12 21:15:36</t>
  </si>
  <si>
    <t>2026-01-12 21:15:30</t>
  </si>
  <si>
    <t>2026-01-12 21:15:25</t>
  </si>
  <si>
    <t>2026-01-12 21:15:04</t>
  </si>
  <si>
    <t>2026-01-12 21:09:08</t>
  </si>
  <si>
    <t>2026-01-12 21:08:27</t>
  </si>
  <si>
    <t>2026-01-12 21:08:04</t>
  </si>
  <si>
    <t>2026-01-12 21:06:10</t>
  </si>
  <si>
    <t>2026-01-12 20:58:44</t>
  </si>
  <si>
    <t>2026-01-12 20:57:42</t>
  </si>
  <si>
    <t>2026-01-12 20:55:40</t>
  </si>
  <si>
    <t>2026-01-12 20:54:41</t>
  </si>
  <si>
    <t>2026-01-12 20:54:35</t>
  </si>
  <si>
    <t>2026-01-12 20:50:24</t>
  </si>
  <si>
    <t>2026-01-12 20:35:03</t>
  </si>
  <si>
    <t>2026-01-12 20:33:11</t>
  </si>
  <si>
    <t>2026-01-12 20:25:43</t>
  </si>
  <si>
    <t>2026-01-12 20:20:04</t>
  </si>
  <si>
    <t>2026-01-12 20:08:19</t>
  </si>
  <si>
    <t>2026-01-12 20:03:05</t>
  </si>
  <si>
    <t>2026-01-12 20:02:18</t>
  </si>
  <si>
    <t>2026-01-12 19:57:42</t>
  </si>
  <si>
    <t>2026-01-12 19:27:13</t>
  </si>
  <si>
    <t>2026-01-12 19:19:38</t>
  </si>
  <si>
    <t>2026-01-12 19:14:19</t>
  </si>
  <si>
    <t>2026-01-12 19:12:20</t>
  </si>
  <si>
    <t>2026-01-12 19:12:15</t>
  </si>
  <si>
    <t>2026-01-12 19:12:10</t>
  </si>
  <si>
    <t>2026-01-12 19:12:05</t>
  </si>
  <si>
    <t>2026-01-12 19:11:59</t>
  </si>
  <si>
    <t>2026-01-12 19:10:22</t>
  </si>
  <si>
    <t>2026-01-12 19:10:14</t>
  </si>
  <si>
    <t>2026-01-12 19:03:30</t>
  </si>
  <si>
    <t>2026-01-12 18:58:25</t>
  </si>
  <si>
    <t>2026-01-12 18:55:22</t>
  </si>
  <si>
    <t>2026-01-12 18:55:16</t>
  </si>
  <si>
    <t>2026-01-12 18:55:03</t>
  </si>
  <si>
    <t>2026-01-12 18:54:55</t>
  </si>
  <si>
    <t>2026-01-12 18:54:19</t>
  </si>
  <si>
    <t>2026-01-12 18:53:54</t>
  </si>
  <si>
    <t>2026-01-12 18:53:44</t>
  </si>
  <si>
    <t>2026-01-12 18:53:27</t>
  </si>
  <si>
    <t>2026-01-12 18:53:08</t>
  </si>
  <si>
    <t>2026-01-12 18:52:55</t>
  </si>
  <si>
    <t>2026-01-12 18:52:41</t>
  </si>
  <si>
    <t>2026-01-12 18:52:29</t>
  </si>
  <si>
    <t>2026-01-12 18:52:08</t>
  </si>
  <si>
    <t>2026-01-12 18:51:57</t>
  </si>
  <si>
    <t>2026-01-12 18:51:51</t>
  </si>
  <si>
    <t>2026-01-12 18:51:40</t>
  </si>
  <si>
    <t>2026-01-12 18:51:35</t>
  </si>
  <si>
    <t>2026-01-12 18:45:53</t>
  </si>
  <si>
    <t>2026-01-12 18:38:23</t>
  </si>
  <si>
    <t>2026-01-12 18:22:48</t>
  </si>
  <si>
    <t>2026-01-12 18:22:31</t>
  </si>
  <si>
    <t>2026-01-12 18:03:30</t>
  </si>
  <si>
    <t>2026-01-12 17:57:27</t>
  </si>
  <si>
    <t>2026-01-12 17:57:24</t>
  </si>
  <si>
    <t>2026-01-12 17:43:45</t>
  </si>
  <si>
    <t>2026-01-12 17:41:30</t>
  </si>
  <si>
    <t>苏州销售一部</t>
  </si>
  <si>
    <t>2026-01-12 17:37:08</t>
  </si>
  <si>
    <t>2026-01-12 17:14:51</t>
  </si>
  <si>
    <t>2026-01-12 17:09:14</t>
  </si>
  <si>
    <t>2026-01-12 17:06:56</t>
  </si>
  <si>
    <t>2026-01-12 17:06:46</t>
  </si>
  <si>
    <t>2026-01-12 17:06:40</t>
  </si>
  <si>
    <t>2026-01-12 17:05:59</t>
  </si>
  <si>
    <t>2026-01-12 17:05:52</t>
  </si>
  <si>
    <t>2026-01-12 17:05:25</t>
  </si>
  <si>
    <t>2026-01-12 17:05:15</t>
  </si>
  <si>
    <t>2026-01-12 17:04:35</t>
  </si>
  <si>
    <t>2026-01-12 17:04:29</t>
  </si>
  <si>
    <t>2026-01-12 17:04:24</t>
  </si>
  <si>
    <t>2026-01-12 17:04:17</t>
  </si>
  <si>
    <t>2026-01-12 17:04:03</t>
  </si>
  <si>
    <t>2026-01-12 17:03:14</t>
  </si>
  <si>
    <t>2026-01-12 17:02:41</t>
  </si>
  <si>
    <t>2026-01-12 17:02:25</t>
  </si>
  <si>
    <t>2026-01-12 17:02:19</t>
  </si>
  <si>
    <t>2026-01-12 17:02:02</t>
  </si>
  <si>
    <t>2026-01-12 16:58:45</t>
  </si>
  <si>
    <t>2026-01-12 16:44:39</t>
  </si>
  <si>
    <t>2026-01-12 16:41:11</t>
  </si>
  <si>
    <t>2026-01-12 16:39:06</t>
  </si>
  <si>
    <t>2026-01-12 16:32:23</t>
  </si>
  <si>
    <t>2026-01-12 16:17:06</t>
  </si>
  <si>
    <t>2026-01-12 16:09:37</t>
  </si>
  <si>
    <t>2026-01-12 15:47:26</t>
  </si>
  <si>
    <t>2026-01-12 15:35:15</t>
  </si>
  <si>
    <t>2026-01-12 15:28:30</t>
  </si>
  <si>
    <t>2026-01-12 15:16:34</t>
  </si>
  <si>
    <t>2026-01-12 15:15:04</t>
  </si>
  <si>
    <t>2026-01-12 15:04:23</t>
  </si>
  <si>
    <t>2026-01-12 15:04:17</t>
  </si>
  <si>
    <t>2026-01-12 15:01:35</t>
  </si>
  <si>
    <t>2026-01-12 14:59:55</t>
  </si>
  <si>
    <t>2026-01-12 14:56:03</t>
  </si>
  <si>
    <t>2026-01-12 14:54:53</t>
  </si>
  <si>
    <t>2026-01-12 14:54:45</t>
  </si>
  <si>
    <t>2026-01-12 14:54:27</t>
  </si>
  <si>
    <t>2026-01-12 14:44:28</t>
  </si>
  <si>
    <t>2026-01-12 14:41:07</t>
  </si>
  <si>
    <t>2026-01-12 14:34:29</t>
  </si>
  <si>
    <t>2026-01-12 14:33:29</t>
  </si>
  <si>
    <t>2026-01-12 14:32:59</t>
  </si>
  <si>
    <t>2026-01-12 14:31:10</t>
  </si>
  <si>
    <t>2026-01-12 14:31:07</t>
  </si>
  <si>
    <t>2026-01-12 14:14:39</t>
  </si>
  <si>
    <t>2026-01-12 14:08:50</t>
  </si>
  <si>
    <t>2026-01-12 13:59:40</t>
  </si>
  <si>
    <t>2026-01-12 13:59:01</t>
  </si>
  <si>
    <t>2026-01-12 13:46:33</t>
  </si>
  <si>
    <t>2026-01-12 13:31:53</t>
  </si>
  <si>
    <t>2026-01-12 13:20:20</t>
  </si>
  <si>
    <t>2026-01-12 13:04:37</t>
  </si>
  <si>
    <t>2026-01-12 12:53:03</t>
  </si>
  <si>
    <t>2026-01-12 12:52:48</t>
  </si>
  <si>
    <t>2026-01-12 12:46:27</t>
  </si>
  <si>
    <t>2026-01-12 12:42:57</t>
  </si>
  <si>
    <t>2026-01-12 12:38:45</t>
  </si>
  <si>
    <t>2026-01-12 11:55:29</t>
  </si>
  <si>
    <t>2026-01-12 11:45:00</t>
  </si>
  <si>
    <t>2026-01-12 11:44:32</t>
  </si>
  <si>
    <t>2026-01-12 11:44:11</t>
  </si>
  <si>
    <t>2026-01-12 11:43:45</t>
  </si>
  <si>
    <t>2026-01-12 11:43:23</t>
  </si>
  <si>
    <t>2026-01-12 11:43:00</t>
  </si>
  <si>
    <t>2026-01-12 11:42:31</t>
  </si>
  <si>
    <t>2026-01-12 11:42:08</t>
  </si>
  <si>
    <t>2026-01-12 11:41:45</t>
  </si>
  <si>
    <t>2026-01-12 11:41:23</t>
  </si>
  <si>
    <t>2026-01-12 11:40:14</t>
  </si>
  <si>
    <t>2026-01-12 11:37:51</t>
  </si>
  <si>
    <t>2026-01-12 11:37:00</t>
  </si>
  <si>
    <t>2026-01-12 11:34:34</t>
  </si>
  <si>
    <t>2026-01-12 11:26:50</t>
  </si>
  <si>
    <t>2026-01-12 11:24:44</t>
  </si>
  <si>
    <t>2026-01-12 11:20:46</t>
  </si>
  <si>
    <t>2026-01-12 11:18:36</t>
  </si>
  <si>
    <t>2026-01-12 11:15:54</t>
  </si>
  <si>
    <t>2026-01-12 11:13:03</t>
  </si>
  <si>
    <t>2026-01-12 11:11:10</t>
  </si>
  <si>
    <t>2026-01-12 11:11:05</t>
  </si>
  <si>
    <t>2026-01-12 11:10:58</t>
  </si>
  <si>
    <t>2026-01-12 11:10:43</t>
  </si>
  <si>
    <t>2026-01-12 11:10:14</t>
  </si>
  <si>
    <t>2026-01-12 11:08:30</t>
  </si>
  <si>
    <t>2026-01-12 11:04:53</t>
  </si>
  <si>
    <t>2026-01-12 10:58:57</t>
  </si>
  <si>
    <t>2026-01-12 10:57:20</t>
  </si>
  <si>
    <t>2026-01-12 10:57:13</t>
  </si>
  <si>
    <t>2026-01-12 10:55:30</t>
  </si>
  <si>
    <t>2026-01-12 10:54:48</t>
  </si>
  <si>
    <t>2026-01-12 10:50:10</t>
  </si>
  <si>
    <t>2026-01-12 10:45:33</t>
  </si>
  <si>
    <t>2026-01-12 10:39:44</t>
  </si>
  <si>
    <t>2026-01-12 10:37:49</t>
  </si>
  <si>
    <t>2026-01-12 10:26:21</t>
  </si>
  <si>
    <t>2026-01-12 10:19:57</t>
  </si>
  <si>
    <t>2026-01-12 10:09:43</t>
  </si>
  <si>
    <t>2026-01-12 10:09:04</t>
  </si>
  <si>
    <t>2026-01-12 10:04:07</t>
  </si>
  <si>
    <t>2026-01-12 10:01:44</t>
  </si>
  <si>
    <t>2026-01-12 09:59:12</t>
  </si>
  <si>
    <t>2026-01-12 09:54:47</t>
  </si>
  <si>
    <t>2026-01-12 09:49:59</t>
  </si>
  <si>
    <t>2026-01-12 09:49:17</t>
  </si>
  <si>
    <t>2026-01-12 09:48:28</t>
  </si>
  <si>
    <t>2026-01-12 09:47:47</t>
  </si>
  <si>
    <t>2026-01-12 09:47:04</t>
  </si>
  <si>
    <t>2026-01-12 09:42:15</t>
  </si>
  <si>
    <t>2026-01-11 18:55:40</t>
  </si>
  <si>
    <t>2026-01-11 16:10:34</t>
  </si>
  <si>
    <t>2026-01-11 16:09:16</t>
  </si>
  <si>
    <t>2026-01-11 16:03:58</t>
  </si>
  <si>
    <t>2026-01-11 16:03:52</t>
  </si>
  <si>
    <t>2026-01-11 16:03:33</t>
  </si>
  <si>
    <t>2026-01-11 16:00:20</t>
  </si>
  <si>
    <t>2026-01-11 16:00:12</t>
  </si>
  <si>
    <t>2026-01-11 16:00:05</t>
  </si>
  <si>
    <t>2026-01-11 15:56:49</t>
  </si>
  <si>
    <t>2026-01-11 15:56:42</t>
  </si>
  <si>
    <t>2026-01-11 15:56:36</t>
  </si>
  <si>
    <t>2026-01-11 15:56:30</t>
  </si>
  <si>
    <t>2026-01-11 15:04:58</t>
  </si>
  <si>
    <t>2026-01-11 14:36:23</t>
  </si>
  <si>
    <t>2026-01-11 14:04:41</t>
  </si>
  <si>
    <t>2026-01-11 12:21:48</t>
  </si>
  <si>
    <t>2026-01-10 21:01:07</t>
  </si>
  <si>
    <t>2026-01-10 20:55:41</t>
  </si>
  <si>
    <t>2026-01-10 20:54:21</t>
  </si>
  <si>
    <t>2026-01-10 20:47:27</t>
  </si>
  <si>
    <t>2026-01-10 20:47:07</t>
  </si>
  <si>
    <t>2026-01-10 20:46:29</t>
  </si>
  <si>
    <t>2026-01-10 20:44:54</t>
  </si>
  <si>
    <t>2026-01-10 20:44:47</t>
  </si>
  <si>
    <t>2026-01-10 20:44:39</t>
  </si>
  <si>
    <t>2026-01-10 20:44:33</t>
  </si>
  <si>
    <t>2026-01-10 20:44:22</t>
  </si>
  <si>
    <t>2026-01-10 20:43:12</t>
  </si>
  <si>
    <t>2026-01-10 20:42:58</t>
  </si>
  <si>
    <t>2026-01-10 20:42:43</t>
  </si>
  <si>
    <t>2026-01-10 20:41:52</t>
  </si>
  <si>
    <t>2026-01-10 20:32:30</t>
  </si>
  <si>
    <t>2026-01-10 20:32:12</t>
  </si>
  <si>
    <t>2026-01-10 20:31:42</t>
  </si>
  <si>
    <t>2026-01-10 20:31:31</t>
  </si>
  <si>
    <t>2026-01-10 20:31:12</t>
  </si>
  <si>
    <t>2026-01-10 20:31:05</t>
  </si>
  <si>
    <t>2026-01-10 20:30:59</t>
  </si>
  <si>
    <t>2026-01-10 20:30:54</t>
  </si>
  <si>
    <t>2026-01-10 20:30:47</t>
  </si>
  <si>
    <t>2026-01-10 20:30:42</t>
  </si>
  <si>
    <t>2026-01-10 20:29:27</t>
  </si>
  <si>
    <t>2026-01-10 20:29:16</t>
  </si>
  <si>
    <t>2026-01-10 20:29:06</t>
  </si>
  <si>
    <t>2026-01-10 20:28:57</t>
  </si>
  <si>
    <t>2026-01-10 20:28:39</t>
  </si>
  <si>
    <t>2026-01-10 20:27:14</t>
  </si>
  <si>
    <t>2026-01-10 20:27:07</t>
  </si>
  <si>
    <t>2026-01-10 20:27:02</t>
  </si>
  <si>
    <t>2026-01-10 20:26:54</t>
  </si>
  <si>
    <t>2026-01-10 20:26:46</t>
  </si>
  <si>
    <t>2026-01-10 20:26:33</t>
  </si>
  <si>
    <t>2026-01-10 20:26:03</t>
  </si>
  <si>
    <t>2026-01-10 20:25:53</t>
  </si>
  <si>
    <t>2026-01-10 20:25:31</t>
  </si>
  <si>
    <t>2026-01-10 20:25:21</t>
  </si>
  <si>
    <t>2026-01-10 20:25:01</t>
  </si>
  <si>
    <t>2026-01-10 20:24:54</t>
  </si>
  <si>
    <t>2026-01-10 20:24:25</t>
  </si>
  <si>
    <t>2026-01-10 20:23:49</t>
  </si>
  <si>
    <t>2026-01-10 20:11:18</t>
  </si>
  <si>
    <t>2026-01-10 20:10:19</t>
  </si>
  <si>
    <t>2026-01-10 20:10:06</t>
  </si>
  <si>
    <t>2026-01-10 20:05:27</t>
  </si>
  <si>
    <t>2026-01-10 19:48:07</t>
  </si>
  <si>
    <t>2026-01-10 19:26:42</t>
  </si>
  <si>
    <t>2026-01-10 19:17:24</t>
  </si>
  <si>
    <t>2026-01-10 18:49:06</t>
  </si>
  <si>
    <t>2026-01-10 18:48:38</t>
  </si>
  <si>
    <t>2026-01-10 18:30:25</t>
  </si>
  <si>
    <t>2026-01-10 18:29:53</t>
  </si>
  <si>
    <t>2026-01-10 18:28:55</t>
  </si>
  <si>
    <t>2026-01-10 18:23:03</t>
  </si>
  <si>
    <t>2026-01-10 18:22:54</t>
  </si>
  <si>
    <t>2026-01-10 18:21:02</t>
  </si>
  <si>
    <t>2026-01-10 18:19:16</t>
  </si>
  <si>
    <t>2026-01-10 18:18:34</t>
  </si>
  <si>
    <t>2026-01-10 18:18:11</t>
  </si>
  <si>
    <t>2026-01-10 18:16:12</t>
  </si>
  <si>
    <t>2026-01-10 18:15:45</t>
  </si>
  <si>
    <t>2026-01-10 18:11:56</t>
  </si>
  <si>
    <t>2026-01-10 17:58:42</t>
  </si>
  <si>
    <t>2026-01-10 17:58:08</t>
  </si>
  <si>
    <t>2026-01-10 17:57:40</t>
  </si>
  <si>
    <t>2026-01-10 17:57:17</t>
  </si>
  <si>
    <t>2026-01-10 17:56:54</t>
  </si>
  <si>
    <t>2026-01-10 17:56:25</t>
  </si>
  <si>
    <t>2026-01-10 17:56:00</t>
  </si>
  <si>
    <t>2026-01-10 17:55:26</t>
  </si>
  <si>
    <t>2026-01-10 17:54:13</t>
  </si>
  <si>
    <t>2026-01-10 17:49:14</t>
  </si>
  <si>
    <t>2026-01-10 17:34:53</t>
  </si>
  <si>
    <t>2026-01-10 17:34:03</t>
  </si>
  <si>
    <t>2026-01-10 17:30:44</t>
  </si>
  <si>
    <t>2026-01-10 17:26:46</t>
  </si>
  <si>
    <t>2026-01-10 17:23:59</t>
  </si>
  <si>
    <t>2026-01-10 17:23:00</t>
  </si>
  <si>
    <t>2026-01-10 17:22:45</t>
  </si>
  <si>
    <t>2026-01-10 17:21:28</t>
  </si>
  <si>
    <t>2026-01-10 17:17:59</t>
  </si>
  <si>
    <t>2026-01-10 17:05:15</t>
  </si>
  <si>
    <t>2026-01-10 16:54:08</t>
  </si>
  <si>
    <t>2026-01-10 16:52:20</t>
  </si>
  <si>
    <t>2026-01-10 16:52:09</t>
  </si>
  <si>
    <t>2026-01-10 16:47:58</t>
  </si>
  <si>
    <t>2026-01-10 16:42:43</t>
  </si>
  <si>
    <t>2026-01-10 16:24:59</t>
  </si>
  <si>
    <t>2026-01-10 16:24:17</t>
  </si>
  <si>
    <t>2026-01-10 16:06:40</t>
  </si>
  <si>
    <t>2026-01-10 16:06:26</t>
  </si>
  <si>
    <t>2026-01-10 16:06:18</t>
  </si>
  <si>
    <t>2026-01-10 16:05:40</t>
  </si>
  <si>
    <t>2026-01-10 16:05:34</t>
  </si>
  <si>
    <t>2026-01-10 16:02:37</t>
  </si>
  <si>
    <t>2026-01-10 15:59:51</t>
  </si>
  <si>
    <t>2026-01-10 15:55:11</t>
  </si>
  <si>
    <t>2026-01-10 15:55:08</t>
  </si>
  <si>
    <t>2026-01-10 15:48:49</t>
  </si>
  <si>
    <t>2026-01-10 15:48:40</t>
  </si>
  <si>
    <t>2026-01-10 15:46:54</t>
  </si>
  <si>
    <t>2026-01-10 15:46:29</t>
  </si>
  <si>
    <t>2026-01-10 15:44:16</t>
  </si>
  <si>
    <t>2026-01-10 15:43:39</t>
  </si>
  <si>
    <t>2026-01-10 15:38:46</t>
  </si>
  <si>
    <t>2026-01-10 15:37:17</t>
  </si>
  <si>
    <t>2026-01-10 15:36:31</t>
  </si>
  <si>
    <t>2026-01-10 15:32:48</t>
  </si>
  <si>
    <t>2026-01-10 15:32:40</t>
  </si>
  <si>
    <t>2026-01-10 15:28:31</t>
  </si>
  <si>
    <t>2026-01-10 15:28:23</t>
  </si>
  <si>
    <t>2026-01-10 15:28:13</t>
  </si>
  <si>
    <t>2026-01-10 15:27:58</t>
  </si>
  <si>
    <t>2026-01-10 15:27:48</t>
  </si>
  <si>
    <t>2026-01-10 15:27:24</t>
  </si>
  <si>
    <t>2026-01-10 15:26:54</t>
  </si>
  <si>
    <t>2026-01-10 15:22:09</t>
  </si>
  <si>
    <t>2026-01-10 15:21:04</t>
  </si>
  <si>
    <t>2026-01-10 15:07:05</t>
  </si>
  <si>
    <t>2026-01-10 14:57:18</t>
  </si>
  <si>
    <t>2026-01-10 14:34:09</t>
  </si>
  <si>
    <t>2026-01-10 14:34:07</t>
  </si>
  <si>
    <t>2026-01-10 14:28:52</t>
  </si>
  <si>
    <t>2026-01-10 14:28:40</t>
  </si>
  <si>
    <t>2026-01-10 14:21:16</t>
  </si>
  <si>
    <t>2026-01-10 14:18:32</t>
  </si>
  <si>
    <t>2026-01-10 14:18:25</t>
  </si>
  <si>
    <t>2026-01-10 14:14:06</t>
  </si>
  <si>
    <t>2026-01-10 14:11:53</t>
  </si>
  <si>
    <t>2026-01-10 14:03:01</t>
  </si>
  <si>
    <t>2026-01-10 13:59:09</t>
  </si>
  <si>
    <t>2026-01-10 13:59:01</t>
  </si>
  <si>
    <t>2026-01-10 13:55:01</t>
  </si>
  <si>
    <t>2026-01-10 13:39:12</t>
  </si>
  <si>
    <t>2026-01-10 13:37:47</t>
  </si>
  <si>
    <t>2026-01-10 13:31:50</t>
  </si>
  <si>
    <t>2026-01-10 13:29:51</t>
  </si>
  <si>
    <t>2026-01-10 13:26:38</t>
  </si>
  <si>
    <t>2026-01-10 13:15:42</t>
  </si>
  <si>
    <t>2026-01-10 13:12:10</t>
  </si>
  <si>
    <t>2026-01-10 13:10:30</t>
  </si>
  <si>
    <t>2026-01-10 13:05:39</t>
  </si>
  <si>
    <t>2026-01-10 11:29:42</t>
  </si>
  <si>
    <t>2026-01-10 11:23:16</t>
  </si>
  <si>
    <t>2026-01-10 11:08:30</t>
  </si>
  <si>
    <t>2026-01-10 10:59:47</t>
  </si>
  <si>
    <t>2026-01-10 10:56:36</t>
  </si>
  <si>
    <t>2026-01-10 10:56:05</t>
  </si>
  <si>
    <t>2026-01-10 10:55:23</t>
  </si>
  <si>
    <t>2026-01-10 10:39:34</t>
  </si>
  <si>
    <t>2026-01-10 10:18:46</t>
  </si>
  <si>
    <t>2026-01-10 10:13:04</t>
  </si>
  <si>
    <t>2026-01-10 10:12:54</t>
  </si>
  <si>
    <t>2026-01-10 10:11:58</t>
  </si>
  <si>
    <t>2026-01-10 10:02:09</t>
  </si>
  <si>
    <t>2026-01-10 09:59:57</t>
  </si>
  <si>
    <t>2026-01-10 09:55:37</t>
  </si>
  <si>
    <t>2026-01-10 09:54:27</t>
  </si>
  <si>
    <t>2026-01-10 09:44:33</t>
  </si>
  <si>
    <t>2026-01-10 09:43:25</t>
  </si>
  <si>
    <t>2026-01-09 20:51:00</t>
  </si>
  <si>
    <t>2026-01-09 20:50:53</t>
  </si>
  <si>
    <t>2026-01-09 20:50:35</t>
  </si>
  <si>
    <t>2026-01-09 20:50:28</t>
  </si>
  <si>
    <t>2026-01-09 20:49:45</t>
  </si>
  <si>
    <t>2026-01-09 20:47:07</t>
  </si>
  <si>
    <t>2026-01-09 20:47:01</t>
  </si>
  <si>
    <t>2026-01-09 20:46:41</t>
  </si>
  <si>
    <t>2026-01-09 20:45:32</t>
  </si>
  <si>
    <t>2026-01-09 20:45:24</t>
  </si>
  <si>
    <t>2026-01-09 20:45:16</t>
  </si>
  <si>
    <t>2026-01-09 20:44:51</t>
  </si>
  <si>
    <t>2026-01-09 20:44:44</t>
  </si>
  <si>
    <t>2026-01-09 20:43:59</t>
  </si>
  <si>
    <t>2026-01-09 20:43:47</t>
  </si>
  <si>
    <t>2026-01-09 20:42:46</t>
  </si>
  <si>
    <t>2026-01-09 20:42:27</t>
  </si>
  <si>
    <t>2026-01-09 20:40:56</t>
  </si>
  <si>
    <t>2026-01-09 20:40:30</t>
  </si>
  <si>
    <t>2026-01-09 20:39:37</t>
  </si>
  <si>
    <t>2026-01-09 20:39:29</t>
  </si>
  <si>
    <t>2026-01-09 20:35:11</t>
  </si>
  <si>
    <t>2026-01-09 20:35:05</t>
  </si>
  <si>
    <t>2026-01-09 20:34:55</t>
  </si>
  <si>
    <t>2026-01-09 20:34:44</t>
  </si>
  <si>
    <t>2026-01-09 20:27:40</t>
  </si>
  <si>
    <t>2026-01-09 20:26:57</t>
  </si>
  <si>
    <t>2026-01-09 20:24:59</t>
  </si>
  <si>
    <t>2026-01-09 20:23:46</t>
  </si>
  <si>
    <t>2026-01-09 20:23:41</t>
  </si>
  <si>
    <t>2026-01-09 20:23:36</t>
  </si>
  <si>
    <t>2026-01-09 20:23:06</t>
  </si>
  <si>
    <t>2026-01-09 20:22:52</t>
  </si>
  <si>
    <t>2026-01-09 20:22:47</t>
  </si>
  <si>
    <t>2026-01-09 20:22:29</t>
  </si>
  <si>
    <t>2026-01-09 20:22:15</t>
  </si>
  <si>
    <t>2026-01-09 20:21:50</t>
  </si>
  <si>
    <t>2026-01-09 20:21:42</t>
  </si>
  <si>
    <t>2026-01-09 20:21:08</t>
  </si>
  <si>
    <t>2026-01-09 20:21:01</t>
  </si>
  <si>
    <t>2026-01-09 20:20:52</t>
  </si>
  <si>
    <t>2026-01-09 20:20:38</t>
  </si>
  <si>
    <t>2026-01-09 20:20:32</t>
  </si>
  <si>
    <t>2026-01-09 20:20:19</t>
  </si>
  <si>
    <t>2026-01-09 20:18:02</t>
  </si>
  <si>
    <t>2026-01-09 20:17:49</t>
  </si>
  <si>
    <t>2026-01-09 20:17:33</t>
  </si>
  <si>
    <t>2026-01-09 20:17:26</t>
  </si>
  <si>
    <t>2026-01-09 20:15:26</t>
  </si>
  <si>
    <t>2026-01-09 20:15:00</t>
  </si>
  <si>
    <t>2026-01-09 20:14:29</t>
  </si>
  <si>
    <t>2026-01-09 20:08:50</t>
  </si>
  <si>
    <t>2026-01-09 20:06:35</t>
  </si>
  <si>
    <t>2026-01-09 20:06:28</t>
  </si>
  <si>
    <t>2026-01-09 20:05:53</t>
  </si>
  <si>
    <t>2026-01-09 20:05:42</t>
  </si>
  <si>
    <t>2026-01-09 20:03:58</t>
  </si>
  <si>
    <t>2026-01-09 20:03:52</t>
  </si>
  <si>
    <t>2026-01-09 19:58:18</t>
  </si>
  <si>
    <t>2026-01-09 19:42:57</t>
  </si>
  <si>
    <t>2026-01-09 19:27:15</t>
  </si>
  <si>
    <t>2026-01-09 19:23:51</t>
  </si>
  <si>
    <t>2026-01-09 19:13:13</t>
  </si>
  <si>
    <t>2026-01-09 19:13:07</t>
  </si>
  <si>
    <t>2026-01-09 19:12:54</t>
  </si>
  <si>
    <t>2026-01-09 19:12:47</t>
  </si>
  <si>
    <t>2026-01-09 18:55:45</t>
  </si>
  <si>
    <t>2026-01-09 18:45:28</t>
  </si>
  <si>
    <t>2026-01-09 18:44:03</t>
  </si>
  <si>
    <t>2026-01-09 18:43:49</t>
  </si>
  <si>
    <t>2026-01-09 18:36:26</t>
  </si>
  <si>
    <t>2026-01-09 18:34:36</t>
  </si>
  <si>
    <t>2026-01-09 18:15:44</t>
  </si>
  <si>
    <t>2026-01-09 18:06:55</t>
  </si>
  <si>
    <t>2026-01-09 17:54:42</t>
  </si>
  <si>
    <t>2026-01-09 17:48:49</t>
  </si>
  <si>
    <t>2026-01-09 17:45:09</t>
  </si>
  <si>
    <t>2026-01-09 17:34:19</t>
  </si>
  <si>
    <t>2026-01-09 17:31:09</t>
  </si>
  <si>
    <t>2026-01-09 17:30:04</t>
  </si>
  <si>
    <t>2026-01-09 17:28:07</t>
  </si>
  <si>
    <t>2026-01-09 17:27:21</t>
  </si>
  <si>
    <t>2026-01-09 17:27:03</t>
  </si>
  <si>
    <t>2026-01-09 17:26:48</t>
  </si>
  <si>
    <t>2026-01-09 17:26:42</t>
  </si>
  <si>
    <t>2026-01-09 17:06:09</t>
  </si>
  <si>
    <t>2026-01-09 17:05:26</t>
  </si>
  <si>
    <t>2026-01-09 17:00:20</t>
  </si>
  <si>
    <t>2026-01-09 17:00:09</t>
  </si>
  <si>
    <t>2026-01-09 16:49:56</t>
  </si>
  <si>
    <t>2026-01-09 16:49:44</t>
  </si>
  <si>
    <t>2026-01-09 16:40:17</t>
  </si>
  <si>
    <t>2026-01-09 16:39:54</t>
  </si>
  <si>
    <t>2026-01-09 16:30:40</t>
  </si>
  <si>
    <t>2026-01-09 16:23:19</t>
  </si>
  <si>
    <t>2026-01-09 16:16:37</t>
  </si>
  <si>
    <t>2026-01-09 16:16:05</t>
  </si>
  <si>
    <t>2026-01-09 15:58:46</t>
  </si>
  <si>
    <t>2026-01-09 15:52:43</t>
  </si>
  <si>
    <t>2026-01-09 15:16:07</t>
  </si>
  <si>
    <t>2026-01-09 15:14:47</t>
  </si>
  <si>
    <t>2026-01-09 15:06:29</t>
  </si>
  <si>
    <t>2026-01-09 15:06:14</t>
  </si>
  <si>
    <t>2026-01-09 15:04:42</t>
  </si>
  <si>
    <t>2026-01-09 15:03:26</t>
  </si>
  <si>
    <t>2026-01-09 15:02:56</t>
  </si>
  <si>
    <t>2026-01-09 14:51:11</t>
  </si>
  <si>
    <t>2026-01-09 14:48:21</t>
  </si>
  <si>
    <t>2026-01-09 14:46:46</t>
  </si>
  <si>
    <t>2026-01-09 14:46:39</t>
  </si>
  <si>
    <t>2026-01-09 14:46:13</t>
  </si>
  <si>
    <t>2026-01-09 14:46:03</t>
  </si>
  <si>
    <t>2026-01-09 14:43:45</t>
  </si>
  <si>
    <t>2026-01-09 14:40:42</t>
  </si>
  <si>
    <t>2026-01-09 14:37:47</t>
  </si>
  <si>
    <t>2026-01-09 14:37:41</t>
  </si>
  <si>
    <t>2026-01-09 14:37:34</t>
  </si>
  <si>
    <t>2026-01-09 14:37:16</t>
  </si>
  <si>
    <t>2026-01-09 14:11:31</t>
  </si>
  <si>
    <t>2026-01-09 13:33:12</t>
  </si>
  <si>
    <t>2026-01-09 13:27:15</t>
  </si>
  <si>
    <t>2026-01-09 13:26:34</t>
  </si>
  <si>
    <t>2026-01-09 13:19:51</t>
  </si>
  <si>
    <t>2026-01-09 13:19:47</t>
  </si>
  <si>
    <t>2026-01-09 13:19:41</t>
  </si>
  <si>
    <t>2026-01-09 13:17:43</t>
  </si>
  <si>
    <t>2026-01-09 13:15:58</t>
  </si>
  <si>
    <t>2026-01-09 13:13:08</t>
  </si>
  <si>
    <t>2026-01-09 13:08:08</t>
  </si>
  <si>
    <t>2026-01-09 13:07:49</t>
  </si>
  <si>
    <t>2026-01-09 13:07:30</t>
  </si>
  <si>
    <t>2026-01-09 11:40:09</t>
  </si>
  <si>
    <t>2026-01-09 11:34:48</t>
  </si>
  <si>
    <t>2026-01-09 11:21:12</t>
  </si>
  <si>
    <t>2026-01-09 11:18:30</t>
  </si>
  <si>
    <t>2026-01-09 11:12:55</t>
  </si>
  <si>
    <t>2026-01-09 11:08:33</t>
  </si>
  <si>
    <t>2026-01-09 10:52:08</t>
  </si>
  <si>
    <t>2026-01-09 10:52:04</t>
  </si>
  <si>
    <t>2026-01-09 10:44:09</t>
  </si>
  <si>
    <t>2026-01-09 10:33:15</t>
  </si>
  <si>
    <t>2026-01-09 10:17:52</t>
  </si>
  <si>
    <t>2026-01-09 10:17:46</t>
  </si>
  <si>
    <t>2026-01-09 10:04:33</t>
  </si>
  <si>
    <t>2026-01-09 09:56:34</t>
  </si>
  <si>
    <t>2026-01-08 21:53:23</t>
  </si>
  <si>
    <t>2026-01-08 21:38:01</t>
  </si>
  <si>
    <t>2026-01-08 21:07:13</t>
  </si>
  <si>
    <t>2026-01-08 21:06:50</t>
  </si>
  <si>
    <t>2026-01-08 21:06:45</t>
  </si>
  <si>
    <t>2026-01-08 21:06:34</t>
  </si>
  <si>
    <t>2026-01-08 21:06:22</t>
  </si>
  <si>
    <t>2026-01-08 21:05:39</t>
  </si>
  <si>
    <t>2026-01-08 21:05:30</t>
  </si>
  <si>
    <t>2026-01-08 21:05:23</t>
  </si>
  <si>
    <t>2026-01-08 21:05:17</t>
  </si>
  <si>
    <t>2026-01-08 21:05:06</t>
  </si>
  <si>
    <t>2026-01-08 21:04:48</t>
  </si>
  <si>
    <t>2026-01-08 21:03:26</t>
  </si>
  <si>
    <t>2026-01-08 21:03:17</t>
  </si>
  <si>
    <t>2026-01-08 21:03:07</t>
  </si>
  <si>
    <t>2026-01-08 21:01:38</t>
  </si>
  <si>
    <t>2026-01-08 21:01:18</t>
  </si>
  <si>
    <t>2026-01-08 21:01:10</t>
  </si>
  <si>
    <t>2026-01-08 20:55:00</t>
  </si>
  <si>
    <t>2026-01-08 20:41:06</t>
  </si>
  <si>
    <t>2026-01-08 20:40:39</t>
  </si>
  <si>
    <t>2026-01-08 20:40:11</t>
  </si>
  <si>
    <t>2026-01-08 20:39:41</t>
  </si>
  <si>
    <t>2026-01-08 20:39:16</t>
  </si>
  <si>
    <t>2026-01-08 20:38:52</t>
  </si>
  <si>
    <t>2026-01-08 20:38:26</t>
  </si>
  <si>
    <t>2026-01-08 20:37:59</t>
  </si>
  <si>
    <t>2026-01-08 20:37:32</t>
  </si>
  <si>
    <t>2026-01-08 20:37:06</t>
  </si>
  <si>
    <t>2026-01-08 20:36:39</t>
  </si>
  <si>
    <t>2026-01-08 20:36:08</t>
  </si>
  <si>
    <t>2026-01-08 20:35:44</t>
  </si>
  <si>
    <t>2026-01-08 20:35:12</t>
  </si>
  <si>
    <t>2026-01-08 20:34:41</t>
  </si>
  <si>
    <t>2026-01-08 20:33:35</t>
  </si>
  <si>
    <t>2026-01-08 20:27:26</t>
  </si>
  <si>
    <t>2026-01-08 20:26:26</t>
  </si>
  <si>
    <t>2026-01-08 20:24:49</t>
  </si>
  <si>
    <t>2026-01-08 20:14:24</t>
  </si>
  <si>
    <t>2026-01-08 20:13:17</t>
  </si>
  <si>
    <t>2026-01-08 20:13:05</t>
  </si>
  <si>
    <t>2026-01-08 20:12:55</t>
  </si>
  <si>
    <t>2026-01-08 20:12:06</t>
  </si>
  <si>
    <t>2026-01-08 20:11:57</t>
  </si>
  <si>
    <t>2026-01-08 20:11:48</t>
  </si>
  <si>
    <t>2026-01-08 20:11:42</t>
  </si>
  <si>
    <t>2026-01-08 20:11:37</t>
  </si>
  <si>
    <t>2026-01-08 20:11:33</t>
  </si>
  <si>
    <t>2026-01-08 20:11:27</t>
  </si>
  <si>
    <t>2026-01-08 20:11:22</t>
  </si>
  <si>
    <t>2026-01-08 20:11:17</t>
  </si>
  <si>
    <t>2026-01-08 20:08:47</t>
  </si>
  <si>
    <t>2026-01-08 20:08:41</t>
  </si>
  <si>
    <t>2026-01-08 20:08:35</t>
  </si>
  <si>
    <t>2026-01-08 20:08:28</t>
  </si>
  <si>
    <t>2026-01-08 20:08:23</t>
  </si>
  <si>
    <t>2026-01-08 20:08:17</t>
  </si>
  <si>
    <t>2026-01-08 19:49:37</t>
  </si>
  <si>
    <t>2026-01-08 19:48:57</t>
  </si>
  <si>
    <t>2026-01-08 19:48:11</t>
  </si>
  <si>
    <t>2026-01-08 19:48:05</t>
  </si>
  <si>
    <t>2026-01-08 19:45:43</t>
  </si>
  <si>
    <t>2026-01-08 19:45:06</t>
  </si>
  <si>
    <t>2026-01-08 19:40:42</t>
  </si>
  <si>
    <t>2026-01-08 19:40:37</t>
  </si>
  <si>
    <t>2026-01-08 19:40:17</t>
  </si>
  <si>
    <t>2026-01-08 19:34:38</t>
  </si>
  <si>
    <t>2026-01-08 19:18:18</t>
  </si>
  <si>
    <t>2026-01-08 19:07:58</t>
  </si>
  <si>
    <t>2026-01-08 19:06:28</t>
  </si>
  <si>
    <t>2026-01-08 18:48:30</t>
  </si>
  <si>
    <t>2026-01-08 18:48:25</t>
  </si>
  <si>
    <t>2026-01-08 18:48:04</t>
  </si>
  <si>
    <t>2026-01-08 18:47:52</t>
  </si>
  <si>
    <t>2026-01-08 18:44:46</t>
  </si>
  <si>
    <t>2026-01-08 18:44:16</t>
  </si>
  <si>
    <t>2026-01-08 18:44:04</t>
  </si>
  <si>
    <t>2026-01-08 18:43:54</t>
  </si>
  <si>
    <t>2026-01-08 18:43:48</t>
  </si>
  <si>
    <t>2026-01-08 18:39:24</t>
  </si>
  <si>
    <t>2026-01-08 18:38:03</t>
  </si>
  <si>
    <t>2026-01-08 18:31:27</t>
  </si>
  <si>
    <t>2026-01-08 18:18:09</t>
  </si>
  <si>
    <t>2026-01-08 18:15:01</t>
  </si>
  <si>
    <t>2026-01-08 18:12:59</t>
  </si>
  <si>
    <t>2026-01-08 18:09:49</t>
  </si>
  <si>
    <t>2026-01-08 17:58:54</t>
  </si>
  <si>
    <t>2026-01-08 17:58:14</t>
  </si>
  <si>
    <t>2026-01-08 17:47:18</t>
  </si>
  <si>
    <t>2026-01-08 17:46:44</t>
  </si>
  <si>
    <t>2026-01-08 17:46:17</t>
  </si>
  <si>
    <t>2026-01-08 17:27:14</t>
  </si>
  <si>
    <t>2026-01-08 17:27:02</t>
  </si>
  <si>
    <t>2026-01-08 17:21:16</t>
  </si>
  <si>
    <t>2026-01-08 17:21:03</t>
  </si>
  <si>
    <t>2026-01-08 17:19:52</t>
  </si>
  <si>
    <t>2026-01-08 17:13:55</t>
  </si>
  <si>
    <t>2026-01-08 17:13:27</t>
  </si>
  <si>
    <t>2026-01-08 17:12:22</t>
  </si>
  <si>
    <t>2026-01-08 17:10:08</t>
  </si>
  <si>
    <t>2026-01-08 17:01:38</t>
  </si>
  <si>
    <t>2026-01-08 16:44:15</t>
  </si>
  <si>
    <t>2026-01-08 16:43:28</t>
  </si>
  <si>
    <t>2026-01-08 16:41:27</t>
  </si>
  <si>
    <t>2026-01-08 16:32:49</t>
  </si>
  <si>
    <t>2026-01-08 16:29:10</t>
  </si>
  <si>
    <t>2026-01-08 16:26:26</t>
  </si>
  <si>
    <t>2026-01-08 16:26:21</t>
  </si>
  <si>
    <t>2026-01-08 16:26:14</t>
  </si>
  <si>
    <t>2026-01-08 16:26:09</t>
  </si>
  <si>
    <t>2026-01-08 16:26:03</t>
  </si>
  <si>
    <t>2026-01-08 16:22:51</t>
  </si>
  <si>
    <t>2026-01-08 16:17:42</t>
  </si>
  <si>
    <t>2026-01-08 16:16:59</t>
  </si>
  <si>
    <t>2026-01-08 16:03:27</t>
  </si>
  <si>
    <t>2026-01-08 16:03:13</t>
  </si>
  <si>
    <t>2026-01-08 16:02:40</t>
  </si>
  <si>
    <t>2026-01-08 15:24:26</t>
  </si>
  <si>
    <t>2026-01-08 15:23:49</t>
  </si>
  <si>
    <t>2026-01-08 15:21:15</t>
  </si>
  <si>
    <t>2026-01-08 15:20:27</t>
  </si>
  <si>
    <t>2026-01-08 15:13:46</t>
  </si>
  <si>
    <t>2026-01-08 15:12:24</t>
  </si>
  <si>
    <t>2026-01-08 15:03:26</t>
  </si>
  <si>
    <t>2026-01-08 14:55:32</t>
  </si>
  <si>
    <t>2026-01-08 14:54:56</t>
  </si>
  <si>
    <t>2026-01-08 14:50:00</t>
  </si>
  <si>
    <t>2026-01-08 14:27:56</t>
  </si>
  <si>
    <t>2026-01-08 14:27:29</t>
  </si>
  <si>
    <t>2026-01-08 14:23:04</t>
  </si>
  <si>
    <t>2026-01-08 14:22:56</t>
  </si>
  <si>
    <t>2026-01-08 14:22:49</t>
  </si>
  <si>
    <t>2026-01-08 14:16:51</t>
  </si>
  <si>
    <t>2026-01-08 14:16:26</t>
  </si>
  <si>
    <t>2026-01-08 14:13:19</t>
  </si>
  <si>
    <t>2026-01-08 14:11:49</t>
  </si>
  <si>
    <t>2026-01-08 14:11:39</t>
  </si>
  <si>
    <t>2026-01-08 14:11:23</t>
  </si>
  <si>
    <t>2026-01-08 14:11:10</t>
  </si>
  <si>
    <t>2026-01-08 14:10:59</t>
  </si>
  <si>
    <t>2026-01-08 14:06:34</t>
  </si>
  <si>
    <t>2026-01-08 13:57:03</t>
  </si>
  <si>
    <t>2026-01-08 13:55:16</t>
  </si>
  <si>
    <t>2026-01-08 13:50:46</t>
  </si>
  <si>
    <t>2026-01-08 13:48:42</t>
  </si>
  <si>
    <t>2026-01-08 13:34:09</t>
  </si>
  <si>
    <t>2026-01-08 13:20:33</t>
  </si>
  <si>
    <t>2026-01-08 13:16:32</t>
  </si>
  <si>
    <t>2026-01-08 13:03:56</t>
  </si>
  <si>
    <t>2026-01-08 12:57:17</t>
  </si>
  <si>
    <t>2026-01-08 12:11:34</t>
  </si>
  <si>
    <t>2026-01-08 11:37:21</t>
  </si>
  <si>
    <t>2026-01-08 11:23:07</t>
  </si>
  <si>
    <t>2026-01-08 11:19:20</t>
  </si>
  <si>
    <t>2026-01-08 11:17:32</t>
  </si>
  <si>
    <t>2026-01-08 11:17:26</t>
  </si>
  <si>
    <t>2026-01-08 10:45:29</t>
  </si>
  <si>
    <t>2026-01-08 10:17:16</t>
  </si>
  <si>
    <t>2026-01-07 21:19:25</t>
  </si>
  <si>
    <t>2026-01-07 21:08:50</t>
  </si>
  <si>
    <t>2026-01-07 21:08:25</t>
  </si>
  <si>
    <t>2026-01-07 21:07:59</t>
  </si>
  <si>
    <t>2026-01-07 21:07:30</t>
  </si>
  <si>
    <t>2026-01-07 21:07:02</t>
  </si>
  <si>
    <t>2026-01-07 21:06:36</t>
  </si>
  <si>
    <t>2026-01-07 21:06:08</t>
  </si>
  <si>
    <t>2026-01-07 21:05:35</t>
  </si>
  <si>
    <t>2026-01-07 21:05:08</t>
  </si>
  <si>
    <t>2026-01-07 21:04:24</t>
  </si>
  <si>
    <t>2026-01-07 21:01:26</t>
  </si>
  <si>
    <t>2026-01-07 20:59:54</t>
  </si>
  <si>
    <t>2026-01-07 20:59:43</t>
  </si>
  <si>
    <t>2026-01-07 20:59:33</t>
  </si>
  <si>
    <t>2026-01-07 20:59:26</t>
  </si>
  <si>
    <t>2026-01-07 20:59:17</t>
  </si>
  <si>
    <t>2026-01-07 20:58:22</t>
  </si>
  <si>
    <t>2026-01-07 20:58:07</t>
  </si>
  <si>
    <t>2026-01-07 20:57:52</t>
  </si>
  <si>
    <t>2026-01-07 20:55:48</t>
  </si>
  <si>
    <t>2026-01-07 20:55:41</t>
  </si>
  <si>
    <t>2026-01-07 20:55:33</t>
  </si>
  <si>
    <t>2026-01-07 20:55:26</t>
  </si>
  <si>
    <t>2026-01-07 20:55:19</t>
  </si>
  <si>
    <t>2026-01-07 20:54:39</t>
  </si>
  <si>
    <t>2026-01-07 20:54:03</t>
  </si>
  <si>
    <t>2026-01-07 20:52:50</t>
  </si>
  <si>
    <t>2026-01-07 20:51:09</t>
  </si>
  <si>
    <t>2026-01-07 20:50:59</t>
  </si>
  <si>
    <t>2026-01-07 20:50:53</t>
  </si>
  <si>
    <t>2026-01-07 20:50:34</t>
  </si>
  <si>
    <t>2026-01-07 20:50:26</t>
  </si>
  <si>
    <t>2026-01-07 20:47:45</t>
  </si>
  <si>
    <t>2026-01-07 20:40:39</t>
  </si>
  <si>
    <t>2026-01-07 20:32:45</t>
  </si>
  <si>
    <t>2026-01-07 20:32:25</t>
  </si>
  <si>
    <t>2026-01-07 20:29:13</t>
  </si>
  <si>
    <t>2026-01-07 20:28:53</t>
  </si>
  <si>
    <t>2026-01-07 20:28:05</t>
  </si>
  <si>
    <t>2026-01-07 20:13:42</t>
  </si>
  <si>
    <t>2026-01-07 20:13:34</t>
  </si>
  <si>
    <t>2026-01-07 20:13:05</t>
  </si>
  <si>
    <t>2026-01-07 20:10:36</t>
  </si>
  <si>
    <t>2026-01-07 20:10:31</t>
  </si>
  <si>
    <t>2026-01-07 20:10:25</t>
  </si>
  <si>
    <t>2026-01-07 20:10:20</t>
  </si>
  <si>
    <t>2026-01-07 20:10:08</t>
  </si>
  <si>
    <t>2026-01-07 20:09:58</t>
  </si>
  <si>
    <t>2026-01-07 20:09:52</t>
  </si>
  <si>
    <t>2026-01-07 20:09:46</t>
  </si>
  <si>
    <t>2026-01-07 20:04:01</t>
  </si>
  <si>
    <t>2026-01-07 20:03:56</t>
  </si>
  <si>
    <t>2026-01-07 20:03:41</t>
  </si>
  <si>
    <t>2026-01-07 20:00:44</t>
  </si>
  <si>
    <t>2026-01-07 19:53:55</t>
  </si>
  <si>
    <t>2026-01-07 19:50:15</t>
  </si>
  <si>
    <t>2026-01-07 19:49:54</t>
  </si>
  <si>
    <t>2026-01-07 19:49:23</t>
  </si>
  <si>
    <t>2026-01-07 19:49:16</t>
  </si>
  <si>
    <t>2026-01-07 19:43:07</t>
  </si>
  <si>
    <t>2026-01-07 19:40:50</t>
  </si>
  <si>
    <t>2026-01-07 19:37:53</t>
  </si>
  <si>
    <t>2026-01-07 19:35:26</t>
  </si>
  <si>
    <t>2026-01-07 19:35:05</t>
  </si>
  <si>
    <t>2026-01-07 19:33:32</t>
  </si>
  <si>
    <t>2026-01-07 19:29:34</t>
  </si>
  <si>
    <t>2026-01-07 19:28:22</t>
  </si>
  <si>
    <t>2026-01-07 19:28:17</t>
  </si>
  <si>
    <t>2026-01-07 19:28:07</t>
  </si>
  <si>
    <t>2026-01-07 19:28:01</t>
  </si>
  <si>
    <t>2026-01-07 19:26:18</t>
  </si>
  <si>
    <t>2026-01-07 19:26:10</t>
  </si>
  <si>
    <t>2026-01-07 19:26:05</t>
  </si>
  <si>
    <t>2026-01-07 19:25:52</t>
  </si>
  <si>
    <t>2026-01-07 19:25:34</t>
  </si>
  <si>
    <t>2026-01-07 19:25:24</t>
  </si>
  <si>
    <t>2026-01-07 19:25:18</t>
  </si>
  <si>
    <t>2026-01-07 19:25:04</t>
  </si>
  <si>
    <t>2026-01-07 19:24:02</t>
  </si>
  <si>
    <t>2026-01-07 19:24:00</t>
  </si>
  <si>
    <t>2026-01-07 19:22:30</t>
  </si>
  <si>
    <t>2026-01-07 19:22:18</t>
  </si>
  <si>
    <t>2026-01-07 19:22:08</t>
  </si>
  <si>
    <t>2026-01-07 19:14:06</t>
  </si>
  <si>
    <t>2026-01-07 19:12:27</t>
  </si>
  <si>
    <t>2026-01-07 19:11:55</t>
  </si>
  <si>
    <t>2026-01-07 19:03:54</t>
  </si>
  <si>
    <t>2026-01-07 19:00:20</t>
  </si>
  <si>
    <t>2026-01-07 18:49:00</t>
  </si>
  <si>
    <t>2026-01-07 18:47:00</t>
  </si>
  <si>
    <t>2026-01-07 18:46:41</t>
  </si>
  <si>
    <t>2026-01-07 18:46:33</t>
  </si>
  <si>
    <t>2026-01-07 18:46:17</t>
  </si>
  <si>
    <t>2026-01-07 18:45:52</t>
  </si>
  <si>
    <t>2026-01-07 18:31:49</t>
  </si>
  <si>
    <t>2026-01-07 18:30:41</t>
  </si>
  <si>
    <t>2026-01-07 18:30:33</t>
  </si>
  <si>
    <t>2026-01-07 18:30:26</t>
  </si>
  <si>
    <t>2026-01-07 18:30:16</t>
  </si>
  <si>
    <t>2026-01-07 18:30:03</t>
  </si>
  <si>
    <t>2026-01-07 18:29:51</t>
  </si>
  <si>
    <t>2026-01-07 18:29:36</t>
  </si>
  <si>
    <t>2026-01-07 18:29:21</t>
  </si>
  <si>
    <t>2026-01-07 18:29:14</t>
  </si>
  <si>
    <t>2026-01-07 18:29:00</t>
  </si>
  <si>
    <t>2026-01-07 18:28:53</t>
  </si>
  <si>
    <t>2026-01-07 18:28:46</t>
  </si>
  <si>
    <t>2026-01-07 18:28:22</t>
  </si>
  <si>
    <t>2026-01-07 18:28:15</t>
  </si>
  <si>
    <t>2026-01-07 18:24:46</t>
  </si>
  <si>
    <t>2026-01-07 18:24:38</t>
  </si>
  <si>
    <t>2026-01-07 18:23:45</t>
  </si>
  <si>
    <t>2026-01-07 18:22:56</t>
  </si>
  <si>
    <t>2026-01-07 18:06:20</t>
  </si>
  <si>
    <t>2026-01-07 17:58:36</t>
  </si>
  <si>
    <t>2026-01-07 17:45:31</t>
  </si>
  <si>
    <t>2026-01-07 17:16:47</t>
  </si>
  <si>
    <t>2026-01-07 17:15:18</t>
  </si>
  <si>
    <t>2026-01-07 17:06:03</t>
  </si>
  <si>
    <t>2026-01-07 17:04:39</t>
  </si>
  <si>
    <t>2026-01-07 17:04:13</t>
  </si>
  <si>
    <t>2026-01-07 17:02:51</t>
  </si>
  <si>
    <t>2026-01-07 17:02:43</t>
  </si>
  <si>
    <t>2026-01-07 17:02:25</t>
  </si>
  <si>
    <t>2026-01-07 17:01:05</t>
  </si>
  <si>
    <t>2026-01-07 16:50:42</t>
  </si>
  <si>
    <t>2026-01-07 16:44:41</t>
  </si>
  <si>
    <t>2026-01-07 16:43:35</t>
  </si>
  <si>
    <t>2026-01-07 16:43:27</t>
  </si>
  <si>
    <t>2026-01-07 16:43:17</t>
  </si>
  <si>
    <t>2026-01-07 16:43:08</t>
  </si>
  <si>
    <t>2026-01-07 16:43:01</t>
  </si>
  <si>
    <t>2026-01-07 16:42:53</t>
  </si>
  <si>
    <t>2026-01-07 16:35:50</t>
  </si>
  <si>
    <t>2026-01-07 16:34:35</t>
  </si>
  <si>
    <t>2026-01-07 16:25:25</t>
  </si>
  <si>
    <t>2026-01-07 16:25:18</t>
  </si>
  <si>
    <t>2026-01-07 16:25:12</t>
  </si>
  <si>
    <t>2026-01-07 16:16:37</t>
  </si>
  <si>
    <t>2026-01-07 16:16:28</t>
  </si>
  <si>
    <t>2026-01-07 16:14:46</t>
  </si>
  <si>
    <t>2026-01-07 16:14:39</t>
  </si>
  <si>
    <t>2026-01-07 16:01:31</t>
  </si>
  <si>
    <t>2026-01-07 16:01:11</t>
  </si>
  <si>
    <t>2026-01-07 16:00:08</t>
  </si>
  <si>
    <t>2026-01-07 15:59:16</t>
  </si>
  <si>
    <t>2026-01-07 15:57:56</t>
  </si>
  <si>
    <t>2026-01-07 15:44:02</t>
  </si>
  <si>
    <t>2026-01-07 15:29:49</t>
  </si>
  <si>
    <t>2026-01-07 15:29:24</t>
  </si>
  <si>
    <t>2026-01-07 15:27:01</t>
  </si>
  <si>
    <t>2026-01-07 15:25:38</t>
  </si>
  <si>
    <t>2026-01-07 15:25:33</t>
  </si>
  <si>
    <t>2026-01-07 15:20:31</t>
  </si>
  <si>
    <t>2026-01-07 15:14:24</t>
  </si>
  <si>
    <t>2026-01-07 15:14:09</t>
  </si>
  <si>
    <t>2026-01-07 15:08:14</t>
  </si>
  <si>
    <t>2026-01-07 14:38:58</t>
  </si>
  <si>
    <t>2026-01-07 14:38:47</t>
  </si>
  <si>
    <t>2026-01-07 14:38:40</t>
  </si>
  <si>
    <t>2026-01-07 14:36:07</t>
  </si>
  <si>
    <t>2026-01-07 14:30:55</t>
  </si>
  <si>
    <t>2026-01-07 14:28:37</t>
  </si>
  <si>
    <t>2026-01-07 14:07:13</t>
  </si>
  <si>
    <t>2026-01-07 14:07:03</t>
  </si>
  <si>
    <t>2026-01-07 14:06:56</t>
  </si>
  <si>
    <t>2026-01-07 14:00:07</t>
  </si>
  <si>
    <t>2026-01-07 14:00:01</t>
  </si>
  <si>
    <t>2026-01-07 13:59:49</t>
  </si>
  <si>
    <t>2026-01-07 13:59:41</t>
  </si>
  <si>
    <t>2026-01-07 13:50:15</t>
  </si>
  <si>
    <t>2026-01-07 13:41:18</t>
  </si>
  <si>
    <t>2026-01-07 13:40:23</t>
  </si>
  <si>
    <t>2026-01-07 13:39:51</t>
  </si>
  <si>
    <t>2026-01-07 13:39:05</t>
  </si>
  <si>
    <t>2026-01-07 13:23:40</t>
  </si>
  <si>
    <t>2026-01-07 13:19:05</t>
  </si>
  <si>
    <t>2026-01-07 13:13:30</t>
  </si>
  <si>
    <t>2026-01-07 13:13:23</t>
  </si>
  <si>
    <t>2026-01-07 11:00:11</t>
  </si>
  <si>
    <t>2026-01-07 11:00:06</t>
  </si>
  <si>
    <t>2026-01-07 10:59:21</t>
  </si>
  <si>
    <t>2026-01-07 10:57:40</t>
  </si>
  <si>
    <t>2026-01-07 10:50:43</t>
  </si>
  <si>
    <t>2026-01-07 10:30:36</t>
  </si>
  <si>
    <t>2026-01-07 10:29:54</t>
  </si>
  <si>
    <t>2026-01-07 10:29:11</t>
  </si>
  <si>
    <t>2026-01-07 09:38:45</t>
  </si>
  <si>
    <t>2026-01-06 22:14:56</t>
  </si>
  <si>
    <t>2026-01-06 22:02:21</t>
  </si>
  <si>
    <t>2026-01-06 21:17:03</t>
  </si>
  <si>
    <t>2026-01-06 21:07:06</t>
  </si>
  <si>
    <t>2026-01-06 21:06:53</t>
  </si>
  <si>
    <t>2026-01-06 21:06:47</t>
  </si>
  <si>
    <t>2026-01-06 21:05:51</t>
  </si>
  <si>
    <t>2026-01-06 21:05:27</t>
  </si>
  <si>
    <t>2026-01-06 21:05:17</t>
  </si>
  <si>
    <t>2026-01-06 21:04:59</t>
  </si>
  <si>
    <t>2026-01-06 21:04:40</t>
  </si>
  <si>
    <t>2026-01-06 21:04:27</t>
  </si>
  <si>
    <t>2026-01-06 21:04:21</t>
  </si>
  <si>
    <t>2026-01-06 21:03:56</t>
  </si>
  <si>
    <t>2026-01-06 21:03:40</t>
  </si>
  <si>
    <t>2026-01-06 21:03:17</t>
  </si>
  <si>
    <t>2026-01-06 21:03:05</t>
  </si>
  <si>
    <t>2026-01-06 21:03:01</t>
  </si>
  <si>
    <t>2026-01-06 21:02:23</t>
  </si>
  <si>
    <t>2026-01-06 21:02:15</t>
  </si>
  <si>
    <t>2026-01-06 21:01:54</t>
  </si>
  <si>
    <t>2026-01-06 21:01:44</t>
  </si>
  <si>
    <t>2026-01-06 21:01:28</t>
  </si>
  <si>
    <t>2026-01-06 21:01:02</t>
  </si>
  <si>
    <t>2026-01-06 20:59:58</t>
  </si>
  <si>
    <t>2026-01-06 20:59:51</t>
  </si>
  <si>
    <t>2026-01-06 20:59:43</t>
  </si>
  <si>
    <t>2026-01-06 20:58:17</t>
  </si>
  <si>
    <t>2026-01-06 20:56:41</t>
  </si>
  <si>
    <t>2026-01-06 20:47:29</t>
  </si>
  <si>
    <t>2026-01-06 20:47:07</t>
  </si>
  <si>
    <t>2026-01-06 20:44:02</t>
  </si>
  <si>
    <t>2026-01-06 20:42:37</t>
  </si>
  <si>
    <t>2026-01-06 20:40:50</t>
  </si>
  <si>
    <t>2026-01-06 20:36:28</t>
  </si>
  <si>
    <t>2026-01-06 20:36:14</t>
  </si>
  <si>
    <t>2026-01-06 20:36:09</t>
  </si>
  <si>
    <t>2026-01-06 20:36:04</t>
  </si>
  <si>
    <t>2026-01-06 20:32:09</t>
  </si>
  <si>
    <t>2026-01-06 20:20:30</t>
  </si>
  <si>
    <t>2026-01-06 19:57:50</t>
  </si>
  <si>
    <t>2026-01-06 19:51:20</t>
  </si>
  <si>
    <t>2026-01-06 19:50:03</t>
  </si>
  <si>
    <t>2026-01-06 19:46:35</t>
  </si>
  <si>
    <t>2026-01-06 19:46:28</t>
  </si>
  <si>
    <t>2026-01-06 19:46:23</t>
  </si>
  <si>
    <t>2026-01-06 19:46:17</t>
  </si>
  <si>
    <t>2026-01-06 19:46:11</t>
  </si>
  <si>
    <t>2026-01-06 19:46:06</t>
  </si>
  <si>
    <t>2026-01-06 19:46:00</t>
  </si>
  <si>
    <t>2026-01-06 19:45:55</t>
  </si>
  <si>
    <t>2026-01-06 19:45:50</t>
  </si>
  <si>
    <t>2026-01-06 19:45:45</t>
  </si>
  <si>
    <t>2026-01-06 19:45:40</t>
  </si>
  <si>
    <t>2026-01-06 19:45:26</t>
  </si>
  <si>
    <t>2026-01-06 19:43:59</t>
  </si>
  <si>
    <t>2026-01-06 19:43:38</t>
  </si>
  <si>
    <t>2026-01-06 19:36:06</t>
  </si>
  <si>
    <t>2026-01-06 19:35:51</t>
  </si>
  <si>
    <t>2026-01-06 19:31:31</t>
  </si>
  <si>
    <t>2026-01-06 19:30:50</t>
  </si>
  <si>
    <t>2026-01-06 19:30:39</t>
  </si>
  <si>
    <t>2026-01-06 19:26:02</t>
  </si>
  <si>
    <t>2026-01-06 19:22:24</t>
  </si>
  <si>
    <t>2026-01-06 19:21:45</t>
  </si>
  <si>
    <t>2026-01-06 19:21:17</t>
  </si>
  <si>
    <t>2026-01-06 19:20:47</t>
  </si>
  <si>
    <t>2026-01-06 19:20:10</t>
  </si>
  <si>
    <t>2026-01-06 19:19:40</t>
  </si>
  <si>
    <t>2026-01-06 19:19:03</t>
  </si>
  <si>
    <t>2026-01-06 19:18:30</t>
  </si>
  <si>
    <t>2026-01-06 19:17:58</t>
  </si>
  <si>
    <t>2026-01-06 19:17:15</t>
  </si>
  <si>
    <t>2026-01-06 19:16:45</t>
  </si>
  <si>
    <t>2026-01-06 19:16:18</t>
  </si>
  <si>
    <t>2026-01-06 19:15:44</t>
  </si>
  <si>
    <t>2026-01-06 19:15:03</t>
  </si>
  <si>
    <t>2026-01-06 19:14:37</t>
  </si>
  <si>
    <t>2026-01-06 19:14:09</t>
  </si>
  <si>
    <t>2026-01-06 19:13:40</t>
  </si>
  <si>
    <t>2026-01-06 19:13:08</t>
  </si>
  <si>
    <t>2026-01-06 19:12:40</t>
  </si>
  <si>
    <t>2026-01-06 19:12:11</t>
  </si>
  <si>
    <t>2026-01-06 19:11:26</t>
  </si>
  <si>
    <t>2026-01-06 19:10:52</t>
  </si>
  <si>
    <t>2026-01-06 19:10:14</t>
  </si>
  <si>
    <t>2026-01-06 19:08:57</t>
  </si>
  <si>
    <t>2026-01-06 19:07:32</t>
  </si>
  <si>
    <t>2026-01-06 19:06:45</t>
  </si>
  <si>
    <t>2026-01-06 19:06:12</t>
  </si>
  <si>
    <t>2026-01-06 19:05:40</t>
  </si>
  <si>
    <t>2026-01-06 19:05:12</t>
  </si>
  <si>
    <t>2026-01-06 19:04:40</t>
  </si>
  <si>
    <t>2026-01-06 19:01:09</t>
  </si>
  <si>
    <t>2026-01-06 19:00:32</t>
  </si>
  <si>
    <t>2026-01-06 18:59:58</t>
  </si>
  <si>
    <t>2026-01-06 18:59:17</t>
  </si>
  <si>
    <t>2026-01-06 18:58:55</t>
  </si>
  <si>
    <t>2026-01-06 18:58:47</t>
  </si>
  <si>
    <t>2026-01-06 18:58:41</t>
  </si>
  <si>
    <t>2026-01-06 18:58:15</t>
  </si>
  <si>
    <t>2026-01-06 18:57:34</t>
  </si>
  <si>
    <t>2026-01-06 18:54:15</t>
  </si>
  <si>
    <t>2026-01-06 18:52:50</t>
  </si>
  <si>
    <t>2026-01-06 18:51:21</t>
  </si>
  <si>
    <t>2026-01-06 18:50:26</t>
  </si>
  <si>
    <t>2026-01-06 18:49:59</t>
  </si>
  <si>
    <t>2026-01-06 18:33:44</t>
  </si>
  <si>
    <t>2026-01-06 18:19:41</t>
  </si>
  <si>
    <t>2026-01-06 18:18:00</t>
  </si>
  <si>
    <t>2026-01-06 18:16:49</t>
  </si>
  <si>
    <t>2026-01-06 18:16:05</t>
  </si>
  <si>
    <t>2026-01-06 18:15:31</t>
  </si>
  <si>
    <t>2026-01-06 18:14:45</t>
  </si>
  <si>
    <t>2026-01-06 18:08:25</t>
  </si>
  <si>
    <t>2026-01-06 18:08:18</t>
  </si>
  <si>
    <t>2026-01-06 18:04:19</t>
  </si>
  <si>
    <t>2026-01-06 18:03:07</t>
  </si>
  <si>
    <t>2026-01-06 18:02:13</t>
  </si>
  <si>
    <t>2026-01-06 17:46:19</t>
  </si>
  <si>
    <t>2026-01-06 17:45:44</t>
  </si>
  <si>
    <t>2026-01-06 17:43:45</t>
  </si>
  <si>
    <t>2026-01-06 17:37:49</t>
  </si>
  <si>
    <t>2026-01-06 17:34:04</t>
  </si>
  <si>
    <t>2026-01-06 17:32:08</t>
  </si>
  <si>
    <t>2026-01-06 17:29:09</t>
  </si>
  <si>
    <t>2026-01-06 17:27:35</t>
  </si>
  <si>
    <t>2026-01-06 17:27:12</t>
  </si>
  <si>
    <t>2026-01-06 17:27:00</t>
  </si>
  <si>
    <t>2026-01-06 17:26:46</t>
  </si>
  <si>
    <t>2026-01-06 17:26:28</t>
  </si>
  <si>
    <t>2026-01-06 17:24:11</t>
  </si>
  <si>
    <t>2026-01-06 17:24:06</t>
  </si>
  <si>
    <t>2026-01-06 17:24:00</t>
  </si>
  <si>
    <t>2026-01-06 17:23:55</t>
  </si>
  <si>
    <t>2026-01-06 17:23:09</t>
  </si>
  <si>
    <t>2026-01-06 17:23:01</t>
  </si>
  <si>
    <t>2026-01-06 17:17:36</t>
  </si>
  <si>
    <t>2026-01-06 17:08:54</t>
  </si>
  <si>
    <t>2026-01-06 17:08:44</t>
  </si>
  <si>
    <t>2026-01-06 17:07:50</t>
  </si>
  <si>
    <t>2026-01-06 17:06:58</t>
  </si>
  <si>
    <t>2026-01-06 17:04:08</t>
  </si>
  <si>
    <t>2026-01-06 17:01:41</t>
  </si>
  <si>
    <t>2026-01-06 17:01:32</t>
  </si>
  <si>
    <t>2026-01-06 17:00:36</t>
  </si>
  <si>
    <t>2026-01-06 16:51:49</t>
  </si>
  <si>
    <t>2026-01-06 16:49:53</t>
  </si>
  <si>
    <t>2026-01-06 16:49:47</t>
  </si>
  <si>
    <t>2026-01-06 16:30:15</t>
  </si>
  <si>
    <t>2026-01-06 16:25:43</t>
  </si>
  <si>
    <t>2026-01-06 16:25:38</t>
  </si>
  <si>
    <t>2026-01-06 16:25:10</t>
  </si>
  <si>
    <t>2026-01-06 16:25:04</t>
  </si>
  <si>
    <t>2026-01-06 16:24:45</t>
  </si>
  <si>
    <t>2026-01-06 16:24:40</t>
  </si>
  <si>
    <t>2026-01-06 16:24:21</t>
  </si>
  <si>
    <t>2026-01-06 16:24:07</t>
  </si>
  <si>
    <t>2026-01-06 16:22:39</t>
  </si>
  <si>
    <t>2026-01-06 16:22:32</t>
  </si>
  <si>
    <t>2026-01-06 16:22:25</t>
  </si>
  <si>
    <t>2026-01-06 16:22:10</t>
  </si>
  <si>
    <t>2026-01-06 16:22:04</t>
  </si>
  <si>
    <t>2026-01-06 16:21:59</t>
  </si>
  <si>
    <t>2026-01-06 16:21:54</t>
  </si>
  <si>
    <t>2026-01-06 16:21:09</t>
  </si>
  <si>
    <t>2026-01-06 16:21:04</t>
  </si>
  <si>
    <t>2026-01-06 16:20:58</t>
  </si>
  <si>
    <t>2026-01-06 16:15:25</t>
  </si>
  <si>
    <t>2026-01-06 16:15:02</t>
  </si>
  <si>
    <t>2026-01-06 16:14:39</t>
  </si>
  <si>
    <t>2026-01-06 16:13:31</t>
  </si>
  <si>
    <t>2026-01-06 16:11:02</t>
  </si>
  <si>
    <t>2026-01-06 15:39:05</t>
  </si>
  <si>
    <t>2026-01-06 15:37:34</t>
  </si>
  <si>
    <t>2026-01-06 15:37:18</t>
  </si>
  <si>
    <t>2026-01-06 15:36:33</t>
  </si>
  <si>
    <t>2026-01-06 15:36:11</t>
  </si>
  <si>
    <t>2026-01-06 15:35:53</t>
  </si>
  <si>
    <t>2026-01-06 15:33:48</t>
  </si>
  <si>
    <t>2026-01-06 15:33:41</t>
  </si>
  <si>
    <t>2026-01-06 15:30:29</t>
  </si>
  <si>
    <t>2026-01-06 15:30:27</t>
  </si>
  <si>
    <t>2026-01-06 15:30:19</t>
  </si>
  <si>
    <t>2026-01-06 15:30:13</t>
  </si>
  <si>
    <t>2026-01-06 15:29:14</t>
  </si>
  <si>
    <t>2026-01-06 15:28:58</t>
  </si>
  <si>
    <t>2026-01-06 15:28:46</t>
  </si>
  <si>
    <t>2026-01-06 15:27:05</t>
  </si>
  <si>
    <t>2026-01-06 15:22:52</t>
  </si>
  <si>
    <t>2026-01-06 15:22:45</t>
  </si>
  <si>
    <t>2026-01-06 15:22:05</t>
  </si>
  <si>
    <t>2026-01-06 15:20:36</t>
  </si>
  <si>
    <t>2026-01-06 15:18:37</t>
  </si>
  <si>
    <t>2026-01-06 15:05:40</t>
  </si>
  <si>
    <t>2026-01-06 15:05:24</t>
  </si>
  <si>
    <t>2026-01-06 14:59:29</t>
  </si>
  <si>
    <t>2026-01-06 14:56:10</t>
  </si>
  <si>
    <t>2026-01-06 14:55:18</t>
  </si>
  <si>
    <t>2026-01-06 14:55:13</t>
  </si>
  <si>
    <t>2026-01-06 14:48:11</t>
  </si>
  <si>
    <t>2026-01-06 14:09:26</t>
  </si>
  <si>
    <t>2026-01-06 13:54:58</t>
  </si>
  <si>
    <t>2026-01-06 13:42:06</t>
  </si>
  <si>
    <t>2026-01-06 13:25:44</t>
  </si>
  <si>
    <t>2026-01-06 13:24:45</t>
  </si>
  <si>
    <t>2026-01-06 13:22:54</t>
  </si>
  <si>
    <t>2026-01-06 13:22:34</t>
  </si>
  <si>
    <t>2026-01-06 13:22:00</t>
  </si>
  <si>
    <t>2026-01-06 13:18:42</t>
  </si>
  <si>
    <t>2026-01-06 13:17:49</t>
  </si>
  <si>
    <t>2026-01-06 13:07:55</t>
  </si>
  <si>
    <t>2026-01-06 13:02:45</t>
  </si>
  <si>
    <t>2026-01-06 11:58:12</t>
  </si>
  <si>
    <t>2026-01-06 11:51:00</t>
  </si>
  <si>
    <t>2026-01-06 11:50:57</t>
  </si>
  <si>
    <t>2026-01-06 11:37:08</t>
  </si>
  <si>
    <t>2026-01-06 10:44:13</t>
  </si>
  <si>
    <t>2026-01-06 10:38:44</t>
  </si>
  <si>
    <t>2026-01-06 10:31:09</t>
  </si>
  <si>
    <t>2026-01-06 09:48:38</t>
  </si>
  <si>
    <t>2026-01-06 09:27:36</t>
  </si>
  <si>
    <t>2026-01-05 22:58:01</t>
  </si>
  <si>
    <t>2026-01-05 22:57:53</t>
  </si>
  <si>
    <t>2026-01-05 22:57:47</t>
  </si>
  <si>
    <t>2026-01-05 22:57:35</t>
  </si>
  <si>
    <t>2026-01-05 22:57:30</t>
  </si>
  <si>
    <t>2026-01-05 22:39:07</t>
  </si>
  <si>
    <t>2026-01-05 22:38:59</t>
  </si>
  <si>
    <t>2026-01-05 22:37:58</t>
  </si>
  <si>
    <t>2026-01-05 22:36:56</t>
  </si>
  <si>
    <t>2026-01-05 22:36:47</t>
  </si>
  <si>
    <t>2026-01-05 22:36:39</t>
  </si>
  <si>
    <t>2026-01-05 22:35:50</t>
  </si>
  <si>
    <t>2026-01-05 22:35:38</t>
  </si>
  <si>
    <t>2026-01-05 22:34:58</t>
  </si>
  <si>
    <t>2026-01-05 22:34:53</t>
  </si>
  <si>
    <t>2026-01-05 22:34:47</t>
  </si>
  <si>
    <t>2026-01-05 22:32:58</t>
  </si>
  <si>
    <t>2026-01-05 22:31:34</t>
  </si>
  <si>
    <t>2026-01-05 22:31:26</t>
  </si>
  <si>
    <t>2026-01-05 22:30:55</t>
  </si>
  <si>
    <t>2026-01-05 22:30:50</t>
  </si>
  <si>
    <t>2026-01-05 22:30:45</t>
  </si>
  <si>
    <t>2026-01-05 22:30:06</t>
  </si>
  <si>
    <t>2026-01-05 22:30:01</t>
  </si>
  <si>
    <t>2026-01-05 22:29:36</t>
  </si>
  <si>
    <t>2026-01-05 22:29:25</t>
  </si>
  <si>
    <t>2026-01-05 22:29:05</t>
  </si>
  <si>
    <t>2026-01-05 22:28:51</t>
  </si>
  <si>
    <t>2026-01-05 22:28:28</t>
  </si>
  <si>
    <t>2026-01-05 22:28:21</t>
  </si>
  <si>
    <t>2026-01-05 22:27:21</t>
  </si>
  <si>
    <t>2026-01-05 22:27:15</t>
  </si>
  <si>
    <t>2026-01-05 22:27:05</t>
  </si>
  <si>
    <t>2026-01-05 22:26:43</t>
  </si>
  <si>
    <t>2026-01-05 22:26:13</t>
  </si>
  <si>
    <t>2026-01-05 22:26:05</t>
  </si>
  <si>
    <t>2026-01-05 22:25:42</t>
  </si>
  <si>
    <t>2026-01-05 22:25:36</t>
  </si>
  <si>
    <t>2026-01-05 22:25:12</t>
  </si>
  <si>
    <t>2026-01-05 22:24:42</t>
  </si>
  <si>
    <t>2026-01-05 22:24:36</t>
  </si>
  <si>
    <t>2026-01-05 22:22:31</t>
  </si>
  <si>
    <t>2026-01-05 22:22:24</t>
  </si>
  <si>
    <t>2026-01-05 22:18:39</t>
  </si>
  <si>
    <t>2026-01-05 22:18:20</t>
  </si>
  <si>
    <t>2026-01-05 22:17:20</t>
  </si>
  <si>
    <t>2026-01-05 22:15:51</t>
  </si>
  <si>
    <t>2026-01-05 22:15:38</t>
  </si>
  <si>
    <t>2026-01-05 22:15:30</t>
  </si>
  <si>
    <t>2026-01-05 22:15:24</t>
  </si>
  <si>
    <t>2026-01-05 22:15:11</t>
  </si>
  <si>
    <t>2026-01-05 22:15:05</t>
  </si>
  <si>
    <t>2026-01-05 22:14:55</t>
  </si>
  <si>
    <t>2026-01-05 22:14:48</t>
  </si>
  <si>
    <t>2026-01-05 22:14:30</t>
  </si>
  <si>
    <t>2026-01-05 22:14:15</t>
  </si>
  <si>
    <t>2026-01-05 22:13:55</t>
  </si>
  <si>
    <t>2026-01-05 22:13:50</t>
  </si>
  <si>
    <t>2026-01-05 21:47:43</t>
  </si>
  <si>
    <t>2026-01-05 21:47:11</t>
  </si>
  <si>
    <t>2026-01-05 21:15:35</t>
  </si>
  <si>
    <t>2026-01-05 21:05:38</t>
  </si>
  <si>
    <t>2026-01-05 21:05:32</t>
  </si>
  <si>
    <t>2026-01-05 21:05:26</t>
  </si>
  <si>
    <t>2026-01-05 21:05:14</t>
  </si>
  <si>
    <t>2026-01-05 21:04:57</t>
  </si>
  <si>
    <t>2026-01-05 21:04:06</t>
  </si>
  <si>
    <t>2026-01-05 21:03:54</t>
  </si>
  <si>
    <t>2026-01-05 21:03:42</t>
  </si>
  <si>
    <t>2026-01-05 21:03:36</t>
  </si>
  <si>
    <t>2026-01-05 21:03:31</t>
  </si>
  <si>
    <t>2026-01-05 20:53:09</t>
  </si>
  <si>
    <t>2026-01-05 20:49:00</t>
  </si>
  <si>
    <t>2026-01-05 20:42:06</t>
  </si>
  <si>
    <t>2026-01-05 20:41:42</t>
  </si>
  <si>
    <t>2026-01-05 20:41:33</t>
  </si>
  <si>
    <t>2026-01-05 20:41:28</t>
  </si>
  <si>
    <t>2026-01-05 20:38:32</t>
  </si>
  <si>
    <t>2026-01-05 20:38:20</t>
  </si>
  <si>
    <t>2026-01-05 20:37:46</t>
  </si>
  <si>
    <t>2026-01-05 20:37:23</t>
  </si>
  <si>
    <t>2026-01-05 20:37:16</t>
  </si>
  <si>
    <t>2026-01-05 20:37:10</t>
  </si>
  <si>
    <t>2026-01-05 20:02:19</t>
  </si>
  <si>
    <t>2026-01-05 19:57:04</t>
  </si>
  <si>
    <t>2026-01-05 19:54:03</t>
  </si>
  <si>
    <t>2026-01-05 19:49:09</t>
  </si>
  <si>
    <t>2026-01-05 19:46:42</t>
  </si>
  <si>
    <t>2026-01-05 19:46:20</t>
  </si>
  <si>
    <t>2026-01-05 19:42:55</t>
  </si>
  <si>
    <t>2026-01-05 19:30:37</t>
  </si>
  <si>
    <t>2026-01-05 19:30:22</t>
  </si>
  <si>
    <t>2026-01-05 19:27:01</t>
  </si>
  <si>
    <t>2026-01-05 19:26:19</t>
  </si>
  <si>
    <t>2026-01-05 19:20:03</t>
  </si>
  <si>
    <t>2026-01-05 18:59:53</t>
  </si>
  <si>
    <t>2026-01-05 18:59:47</t>
  </si>
  <si>
    <t>2026-01-05 18:57:27</t>
  </si>
  <si>
    <t>2026-01-05 18:44:11</t>
  </si>
  <si>
    <t>2026-01-05 18:38:47</t>
  </si>
  <si>
    <t>2026-01-05 18:29:19</t>
  </si>
  <si>
    <t>2026-01-05 18:07:40</t>
  </si>
  <si>
    <t>2026-01-05 17:50:13</t>
  </si>
  <si>
    <t>2026-01-05 17:45:31</t>
  </si>
  <si>
    <t>2026-01-05 17:45:21</t>
  </si>
  <si>
    <t>2026-01-05 17:45:13</t>
  </si>
  <si>
    <t>2026-01-05 17:45:04</t>
  </si>
  <si>
    <t>2026-01-05 17:43:55</t>
  </si>
  <si>
    <t>2026-01-05 17:43:47</t>
  </si>
  <si>
    <t>2026-01-05 17:43:35</t>
  </si>
  <si>
    <t>2026-01-05 17:41:45</t>
  </si>
  <si>
    <t>2026-01-05 17:41:37</t>
  </si>
  <si>
    <t>2026-01-05 17:41:27</t>
  </si>
  <si>
    <t>2026-01-05 17:41:01</t>
  </si>
  <si>
    <t>2026-01-05 17:38:43</t>
  </si>
  <si>
    <t>2026-01-05 17:38:19</t>
  </si>
  <si>
    <t>2026-01-05 17:38:12</t>
  </si>
  <si>
    <t>2026-01-05 17:31:56</t>
  </si>
  <si>
    <t>2026-01-05 17:22:57</t>
  </si>
  <si>
    <t>2026-01-05 17:22:53</t>
  </si>
  <si>
    <t>2026-01-05 17:22:48</t>
  </si>
  <si>
    <t>2026-01-05 17:19:10</t>
  </si>
  <si>
    <t>2026-01-05 17:05:18</t>
  </si>
  <si>
    <t>2026-01-05 16:59:17</t>
  </si>
  <si>
    <t>2026-01-05 16:59:13</t>
  </si>
  <si>
    <t>2026-01-05 16:56:31</t>
  </si>
  <si>
    <t>2026-01-05 16:55:00</t>
  </si>
  <si>
    <t>2026-01-05 16:30:36</t>
  </si>
  <si>
    <t>2026-01-05 16:27:16</t>
  </si>
  <si>
    <t>2026-01-05 16:18:24</t>
  </si>
  <si>
    <t>2026-01-05 16:17:51</t>
  </si>
  <si>
    <t>2026-01-05 16:14:10</t>
  </si>
  <si>
    <t>2026-01-05 16:08:46</t>
  </si>
  <si>
    <t>2026-01-05 16:08:15</t>
  </si>
  <si>
    <t>2026-01-05 16:07:38</t>
  </si>
  <si>
    <t>2026-01-05 15:58:48</t>
  </si>
  <si>
    <t>2026-01-05 15:58:21</t>
  </si>
  <si>
    <t>2026-01-05 15:53:41</t>
  </si>
  <si>
    <t>2026-01-05 15:50:55</t>
  </si>
  <si>
    <t>2026-01-05 15:50:33</t>
  </si>
  <si>
    <t>2026-01-05 15:45:27</t>
  </si>
  <si>
    <t>2026-01-05 15:40:25</t>
  </si>
  <si>
    <t>2026-01-05 15:33:13</t>
  </si>
  <si>
    <t>2026-01-05 15:33:06</t>
  </si>
  <si>
    <t>2026-01-05 15:32:58</t>
  </si>
  <si>
    <t>2026-01-05 15:32:21</t>
  </si>
  <si>
    <t>2026-01-05 15:31:49</t>
  </si>
  <si>
    <t>2026-01-05 15:31:20</t>
  </si>
  <si>
    <t>2026-01-05 15:27:31</t>
  </si>
  <si>
    <t>2026-01-05 15:27:23</t>
  </si>
  <si>
    <t>2026-01-05 15:21:15</t>
  </si>
  <si>
    <t>2026-01-05 15:16:20</t>
  </si>
  <si>
    <t>2026-01-05 15:15:54</t>
  </si>
  <si>
    <t>2026-01-05 15:06:30</t>
  </si>
  <si>
    <t>2026-01-05 15:01:36</t>
  </si>
  <si>
    <t>2026-01-05 15:01:20</t>
  </si>
  <si>
    <t>2026-01-05 14:59:53</t>
  </si>
  <si>
    <t>2026-01-05 14:47:32</t>
  </si>
  <si>
    <t>2026-01-05 14:40:33</t>
  </si>
  <si>
    <t>2026-01-05 14:34:49</t>
  </si>
  <si>
    <t>2026-01-05 14:24:44</t>
  </si>
  <si>
    <t>2026-01-05 14:24:38</t>
  </si>
  <si>
    <t>2026-01-05 14:17:09</t>
  </si>
  <si>
    <t>2026-01-05 14:16:59</t>
  </si>
  <si>
    <t>2026-01-05 14:15:00</t>
  </si>
  <si>
    <t>2026-01-05 14:14:25</t>
  </si>
  <si>
    <t>2026-01-05 14:12:39</t>
  </si>
  <si>
    <t>2026-01-05 14:12:26</t>
  </si>
  <si>
    <t>2026-01-05 13:57:18</t>
  </si>
  <si>
    <t>2026-01-05 13:39:42</t>
  </si>
  <si>
    <t>2026-01-05 13:39:07</t>
  </si>
  <si>
    <t>2026-01-05 13:38:22</t>
  </si>
  <si>
    <t>2026-01-05 13:37:46</t>
  </si>
  <si>
    <t>2026-01-05 13:37:19</t>
  </si>
  <si>
    <t>2026-01-05 13:36:49</t>
  </si>
  <si>
    <t>2026-01-05 13:36:15</t>
  </si>
  <si>
    <t>2026-01-05 13:35:44</t>
  </si>
  <si>
    <t>2026-01-05 13:35:00</t>
  </si>
  <si>
    <t>2026-01-05 13:34:25</t>
  </si>
  <si>
    <t>2026-01-05 13:33:57</t>
  </si>
  <si>
    <t>2026-01-05 13:33:26</t>
  </si>
  <si>
    <t>2026-01-05 13:32:56</t>
  </si>
  <si>
    <t>2026-01-05 13:32:23</t>
  </si>
  <si>
    <t>2026-01-05 13:31:49</t>
  </si>
  <si>
    <t>2026-01-05 13:30:50</t>
  </si>
  <si>
    <t>2026-01-05 13:30:14</t>
  </si>
  <si>
    <t>2026-01-05 13:29:42</t>
  </si>
  <si>
    <t>2026-01-05 13:29:07</t>
  </si>
  <si>
    <t>2026-01-05 13:28:27</t>
  </si>
  <si>
    <t>2026-01-05 13:27:49</t>
  </si>
  <si>
    <t>2026-01-05 13:27:13</t>
  </si>
  <si>
    <t>2026-01-05 13:26:00</t>
  </si>
  <si>
    <t>2026-01-05 13:25:24</t>
  </si>
  <si>
    <t>2026-01-05 13:24:21</t>
  </si>
  <si>
    <t>2026-01-05 13:05:20</t>
  </si>
  <si>
    <t>2026-01-05 12:10:17</t>
  </si>
  <si>
    <t>2026-01-05 12:09:52</t>
  </si>
  <si>
    <t>2026-01-05 12:09:24</t>
  </si>
  <si>
    <t>2026-01-05 12:08:58</t>
  </si>
  <si>
    <t>2026-01-05 12:08:25</t>
  </si>
  <si>
    <t>2026-01-05 12:06:05</t>
  </si>
  <si>
    <t>2026-01-05 12:05:34</t>
  </si>
  <si>
    <t>2026-01-05 12:05:03</t>
  </si>
  <si>
    <t>2026-01-05 12:03:34</t>
  </si>
  <si>
    <t>2026-01-05 12:02:52</t>
  </si>
  <si>
    <t>2026-01-05 12:01:25</t>
  </si>
  <si>
    <t>2026-01-05 11:52:34</t>
  </si>
  <si>
    <t>2026-01-05 11:45:38</t>
  </si>
  <si>
    <t>2026-01-05 11:45:34</t>
  </si>
  <si>
    <t>2026-01-05 11:44:26</t>
  </si>
  <si>
    <t>2026-01-05 11:39:01</t>
  </si>
  <si>
    <t>2026-01-05 11:37:44</t>
  </si>
  <si>
    <t>2026-01-05 11:37:38</t>
  </si>
  <si>
    <t>2026-01-05 11:33:16</t>
  </si>
  <si>
    <t>2026-01-05 11:27:55</t>
  </si>
  <si>
    <t>2026-01-05 11:26:22</t>
  </si>
  <si>
    <t>2026-01-05 11:08:34</t>
  </si>
  <si>
    <t>2026-01-05 11:08:28</t>
  </si>
  <si>
    <t>2026-01-05 10:59:04</t>
  </si>
  <si>
    <t>2026-01-05 10:58:51</t>
  </si>
  <si>
    <t>2026-01-05 10:56:07</t>
  </si>
  <si>
    <t>2026-01-05 10:55:56</t>
  </si>
  <si>
    <t>2026-01-05 10:55:45</t>
  </si>
  <si>
    <t>2026-01-05 10:46:12</t>
  </si>
  <si>
    <t>2026-01-05 10:39:07</t>
  </si>
  <si>
    <t>2026-01-05 10:38:55</t>
  </si>
  <si>
    <t>2026-01-05 10:38:32</t>
  </si>
  <si>
    <t>2026-01-05 10:38:23</t>
  </si>
  <si>
    <t>2026-01-05 10:25:02</t>
  </si>
  <si>
    <t>2026-01-05 10:16:46</t>
  </si>
  <si>
    <t>2026-01-04 21:56:04</t>
  </si>
  <si>
    <t>2026-01-04 21:53:33</t>
  </si>
  <si>
    <t>2026-01-04 21:53:14</t>
  </si>
  <si>
    <t>2026-01-04 21:50:05</t>
  </si>
  <si>
    <t>2026-01-04 21:49:38</t>
  </si>
  <si>
    <t>2026-01-04 21:46:50</t>
  </si>
  <si>
    <t>2026-01-04 21:46:37</t>
  </si>
  <si>
    <t>2026-01-04 21:46:30</t>
  </si>
  <si>
    <t>2026-01-04 21:46:01</t>
  </si>
  <si>
    <t>2026-01-04 21:45:43</t>
  </si>
  <si>
    <t>2026-01-04 21:17:01</t>
  </si>
  <si>
    <t>2026-01-04 21:16:20</t>
  </si>
  <si>
    <t>2026-01-04 21:16:12</t>
  </si>
  <si>
    <t>2026-01-04 21:16:05</t>
  </si>
  <si>
    <t>2026-01-04 21:15:59</t>
  </si>
  <si>
    <t>2026-01-04 21:10:51</t>
  </si>
  <si>
    <t>2026-01-04 21:01:47</t>
  </si>
  <si>
    <t>2026-01-04 19:42:26</t>
  </si>
  <si>
    <t>2026-01-04 19:42:21</t>
  </si>
  <si>
    <t>2026-01-04 19:42:15</t>
  </si>
  <si>
    <t>2026-01-04 19:42:10</t>
  </si>
  <si>
    <t>2026-01-04 19:41:43</t>
  </si>
  <si>
    <t>2026-01-04 19:40:16</t>
  </si>
  <si>
    <t>2026-01-04 19:39:59</t>
  </si>
  <si>
    <t>2026-01-04 19:34:45</t>
  </si>
  <si>
    <t>2026-01-04 19:21:15</t>
  </si>
  <si>
    <t>2026-01-04 19:07:37</t>
  </si>
  <si>
    <t>2026-01-04 19:07:24</t>
  </si>
  <si>
    <t>2026-01-04 19:06:33</t>
  </si>
  <si>
    <t>2026-01-04 18:46:37</t>
  </si>
  <si>
    <t>2026-01-04 18:46:27</t>
  </si>
  <si>
    <t>2026-01-04 18:28:19</t>
  </si>
  <si>
    <t>2026-01-04 17:29:18</t>
  </si>
  <si>
    <t>2026-01-04 17:14:21</t>
  </si>
  <si>
    <t>2026-01-04 17:13:36</t>
  </si>
  <si>
    <t>2026-01-04 17:13:03</t>
  </si>
  <si>
    <t>2026-01-04 17:12:30</t>
  </si>
  <si>
    <t>2026-01-04 17:11:54</t>
  </si>
  <si>
    <t>2026-01-04 17:11:17</t>
  </si>
  <si>
    <t>2026-01-04 17:10:41</t>
  </si>
  <si>
    <t>2026-01-04 17:10:08</t>
  </si>
  <si>
    <t>2026-01-04 17:06:30</t>
  </si>
  <si>
    <t>2026-01-04 16:59:03</t>
  </si>
  <si>
    <t>2026-01-04 16:48:16</t>
  </si>
  <si>
    <t>2026-01-04 16:45:05</t>
  </si>
  <si>
    <t>2026-01-04 16:28:17</t>
  </si>
  <si>
    <t>2026-01-04 16:19:46</t>
  </si>
  <si>
    <t>2026-01-04 16:15:14</t>
  </si>
  <si>
    <t>2026-01-04 16:13:07</t>
  </si>
  <si>
    <t>2026-01-04 16:09:13</t>
  </si>
  <si>
    <t>2026-01-04 16:06:39</t>
  </si>
  <si>
    <t>2026-01-04 15:28:38</t>
  </si>
  <si>
    <t>2026-01-04 15:15:59</t>
  </si>
  <si>
    <t>2026-01-04 15:14:47</t>
  </si>
  <si>
    <t>2026-01-04 15:13:06</t>
  </si>
  <si>
    <t>2026-01-04 14:38:16</t>
  </si>
  <si>
    <t>2026-01-04 14:20:05</t>
  </si>
  <si>
    <t>2026-01-04 14:17:31</t>
  </si>
  <si>
    <t>2026-01-04 13:22:23</t>
  </si>
  <si>
    <t>2026-01-04 13:22:16</t>
  </si>
  <si>
    <t>2026-01-04 13:22:08</t>
  </si>
  <si>
    <t>2026-01-04 13:22:01</t>
  </si>
  <si>
    <t>2026-01-04 13:21:14</t>
  </si>
  <si>
    <t>2026-01-04 13:00:43</t>
  </si>
  <si>
    <t>2026-01-04 12:59:36</t>
  </si>
  <si>
    <t>2026-01-04 12:19:44</t>
  </si>
  <si>
    <t>2026-01-04 11:49:30</t>
  </si>
  <si>
    <t>2026-01-04 11:47:05</t>
  </si>
  <si>
    <t>2026-01-04 11:38:57</t>
  </si>
  <si>
    <t>2026-01-04 11:36:19</t>
  </si>
  <si>
    <t>2026-01-04 11:07:09</t>
  </si>
  <si>
    <t>2026-01-04 11:02:26</t>
  </si>
  <si>
    <t>2026-01-04 11:00:28</t>
  </si>
  <si>
    <t>2026-01-04 10:34:51</t>
  </si>
  <si>
    <t>2026-01-04 10:34:08</t>
  </si>
  <si>
    <t>2026-01-04 10:33:25</t>
  </si>
  <si>
    <t>2026-01-04 10:32:40</t>
  </si>
  <si>
    <t>2026-01-04 10:31:48</t>
  </si>
  <si>
    <t>2026-01-04 10:31:04</t>
  </si>
  <si>
    <t>2026-01-04 10:30:16</t>
  </si>
  <si>
    <t>2026-01-04 10:29:25</t>
  </si>
  <si>
    <t>2026-01-04 10:28:10</t>
  </si>
  <si>
    <t>2026-01-04 10:26:36</t>
  </si>
  <si>
    <t>2026-01-03 21:06:39</t>
  </si>
  <si>
    <t>2026-01-03 20:22:17</t>
  </si>
  <si>
    <t>2026-01-03 20:13:32</t>
  </si>
  <si>
    <t>2026-01-03 20:05:26</t>
  </si>
  <si>
    <t>2026-01-03 19:58:10</t>
  </si>
  <si>
    <t>2026-01-03 19:54:29</t>
  </si>
  <si>
    <t>2026-01-03 19:45:03</t>
  </si>
  <si>
    <t>2026-01-03 19:39:17</t>
  </si>
  <si>
    <t>2026-01-03 19:39:08</t>
  </si>
  <si>
    <t>2026-01-03 19:39:02</t>
  </si>
  <si>
    <t>2026-01-03 19:38:52</t>
  </si>
  <si>
    <t>2026-01-03 19:38:48</t>
  </si>
  <si>
    <t>2026-01-03 19:38:37</t>
  </si>
  <si>
    <t>2026-01-03 19:38:32</t>
  </si>
  <si>
    <t>2026-01-03 19:38:24</t>
  </si>
  <si>
    <t>2026-01-03 19:38:17</t>
  </si>
  <si>
    <t>2026-01-03 19:22:37</t>
  </si>
  <si>
    <t>2026-01-03 19:22:24</t>
  </si>
  <si>
    <t>2026-01-03 19:22:15</t>
  </si>
  <si>
    <t>2026-01-03 19:22:06</t>
  </si>
  <si>
    <t>2026-01-03 19:21:42</t>
  </si>
  <si>
    <t>2026-01-03 19:17:11</t>
  </si>
  <si>
    <t>2026-01-03 19:17:05</t>
  </si>
  <si>
    <t>2026-01-03 19:16:58</t>
  </si>
  <si>
    <t>2026-01-03 19:16:50</t>
  </si>
  <si>
    <t>2026-01-03 19:16:45</t>
  </si>
  <si>
    <t>2026-01-03 19:16:37</t>
  </si>
  <si>
    <t>2026-01-03 19:16:32</t>
  </si>
  <si>
    <t>2026-01-03 19:15:31</t>
  </si>
  <si>
    <t>2026-01-03 19:15:26</t>
  </si>
  <si>
    <t>2026-01-03 19:15:20</t>
  </si>
  <si>
    <t>2026-01-03 19:15:15</t>
  </si>
  <si>
    <t>2026-01-03 19:15:06</t>
  </si>
  <si>
    <t>2026-01-03 19:15:00</t>
  </si>
  <si>
    <t>2026-01-03 19:14:55</t>
  </si>
  <si>
    <t>2026-01-03 19:14:48</t>
  </si>
  <si>
    <t>2026-01-03 19:14:35</t>
  </si>
  <si>
    <t>2026-01-03 19:14:24</t>
  </si>
  <si>
    <t>2026-01-03 19:14:18</t>
  </si>
  <si>
    <t>2026-01-03 19:12:27</t>
  </si>
  <si>
    <t>2026-01-03 19:12:07</t>
  </si>
  <si>
    <t>2026-01-03 19:12:00</t>
  </si>
  <si>
    <t>2026-01-03 19:11:43</t>
  </si>
  <si>
    <t>2026-01-03 19:11:37</t>
  </si>
  <si>
    <t>2026-01-03 18:14:06</t>
  </si>
  <si>
    <t>2026-01-03 18:13:11</t>
  </si>
  <si>
    <t>2026-01-03 18:12:49</t>
  </si>
  <si>
    <t>2026-01-03 17:50:33</t>
  </si>
  <si>
    <t>2026-01-03 17:46:35</t>
  </si>
  <si>
    <t>2026-01-03 17:37:46</t>
  </si>
  <si>
    <t>2026-01-03 17:33:57</t>
  </si>
  <si>
    <t>2026-01-03 16:59:29</t>
  </si>
  <si>
    <t>2026-01-03 16:58:51</t>
  </si>
  <si>
    <t>2026-01-03 16:58:10</t>
  </si>
  <si>
    <t>2026-01-03 16:39:50</t>
  </si>
  <si>
    <t>2026-01-03 16:38:51</t>
  </si>
  <si>
    <t>2026-01-03 16:38:22</t>
  </si>
  <si>
    <t>2026-01-03 16:38:15</t>
  </si>
  <si>
    <t>2026-01-03 16:37:58</t>
  </si>
  <si>
    <t>2026-01-03 16:37:49</t>
  </si>
  <si>
    <t>2026-01-03 16:37:12</t>
  </si>
  <si>
    <t>2026-01-03 16:37:03</t>
  </si>
  <si>
    <t>2026-01-03 16:36:57</t>
  </si>
  <si>
    <t>2026-01-03 16:36:51</t>
  </si>
  <si>
    <t>2026-01-03 16:36:45</t>
  </si>
  <si>
    <t>2026-01-03 16:35:59</t>
  </si>
  <si>
    <t>2026-01-03 16:35:53</t>
  </si>
  <si>
    <t>2026-01-03 16:35:47</t>
  </si>
  <si>
    <t>2026-01-03 16:35:41</t>
  </si>
  <si>
    <t>2026-01-03 16:35:36</t>
  </si>
  <si>
    <t>2026-01-03 16:35:31</t>
  </si>
  <si>
    <t>2026-01-03 16:35:25</t>
  </si>
  <si>
    <t>2026-01-03 16:35:19</t>
  </si>
  <si>
    <t>2026-01-03 16:35:08</t>
  </si>
  <si>
    <t>2026-01-03 16:33:25</t>
  </si>
  <si>
    <t>2026-01-03 16:32:30</t>
  </si>
  <si>
    <t>2026-01-03 16:21:42</t>
  </si>
  <si>
    <t>2026-01-03 16:15:58</t>
  </si>
  <si>
    <t>2026-01-03 16:04:46</t>
  </si>
  <si>
    <t>2026-01-03 16:04:19</t>
  </si>
  <si>
    <t>2026-01-03 16:03:25</t>
  </si>
  <si>
    <t>2026-01-03 16:01:32</t>
  </si>
  <si>
    <t>2026-01-03 15:33:18</t>
  </si>
  <si>
    <t>2026-01-03 14:53:15</t>
  </si>
  <si>
    <t>2026-01-03 14:46:50</t>
  </si>
  <si>
    <t>2026-01-03 14:46:20</t>
  </si>
  <si>
    <t>2026-01-03 13:45:37</t>
  </si>
  <si>
    <t>2026-01-03 13:19:31</t>
  </si>
  <si>
    <t>2026-01-03 13:19:24</t>
  </si>
  <si>
    <t>2026-01-03 13:19:18</t>
  </si>
  <si>
    <t>2026-01-03 12:52:29</t>
  </si>
  <si>
    <t>2026-01-03 11:32:39</t>
  </si>
  <si>
    <t>2026-01-03 11:22:27</t>
  </si>
  <si>
    <t>2026-01-03 11:22:00</t>
  </si>
  <si>
    <t>2026-01-03 10:55:37</t>
  </si>
  <si>
    <t>2026-01-03 10:55:24</t>
  </si>
  <si>
    <t>2026-01-03 10:47:39</t>
  </si>
  <si>
    <t>2026-01-03 10:47:19</t>
  </si>
  <si>
    <t>2026-01-03 10:47:10</t>
  </si>
  <si>
    <t>2026-01-03 10:40:33</t>
  </si>
  <si>
    <t>2026-01-03 10:39:57</t>
  </si>
  <si>
    <t>2026-01-03 10:35:22</t>
  </si>
  <si>
    <t>2026-01-03 10:34:47</t>
  </si>
  <si>
    <t>2026-01-03 10:08:39</t>
  </si>
  <si>
    <t>2026-01-02 20:01:07</t>
  </si>
  <si>
    <t>2026-01-02 19:47:58</t>
  </si>
  <si>
    <t>2026-01-02 19:47:50</t>
  </si>
  <si>
    <t>2026-01-02 19:47:35</t>
  </si>
  <si>
    <t>2026-01-02 19:47:34</t>
  </si>
  <si>
    <t>2026-01-02 19:38:47</t>
  </si>
  <si>
    <t>2026-01-02 18:51:42</t>
  </si>
  <si>
    <t>2026-01-02 18:51:27</t>
  </si>
  <si>
    <t>2026-01-02 18:51:01</t>
  </si>
  <si>
    <t>2026-01-02 18:48:17</t>
  </si>
  <si>
    <t>2026-01-02 18:48:12</t>
  </si>
  <si>
    <t>2026-01-02 18:22:40</t>
  </si>
  <si>
    <t>2026-01-02 18:21:23</t>
  </si>
  <si>
    <t>2026-01-02 18:20:45</t>
  </si>
  <si>
    <t>2026-01-02 17:56:02</t>
  </si>
  <si>
    <t>2026-01-02 17:34:54</t>
  </si>
  <si>
    <t>2026-01-02 17:32:21</t>
  </si>
  <si>
    <t>2026-01-02 17:04:10</t>
  </si>
  <si>
    <t>2026-01-02 16:53:40</t>
  </si>
  <si>
    <t>2026-01-02 16:53:34</t>
  </si>
  <si>
    <t>2026-01-02 16:44:07</t>
  </si>
  <si>
    <t>2026-01-02 16:21:07</t>
  </si>
  <si>
    <t>2026-01-02 16:08:11</t>
  </si>
  <si>
    <t>2026-01-02 16:08:04</t>
  </si>
  <si>
    <t>2026-01-02 16:08:00</t>
  </si>
  <si>
    <t>2026-01-02 16:07:55</t>
  </si>
  <si>
    <t>2026-01-02 15:28:54</t>
  </si>
  <si>
    <t>2026-01-02 15:28:49</t>
  </si>
  <si>
    <t>2026-01-02 15:26:38</t>
  </si>
  <si>
    <t>2026-01-02 15:19:38</t>
  </si>
  <si>
    <t>2026-01-02 14:59:16</t>
  </si>
  <si>
    <t>2026-01-02 14:59:12</t>
  </si>
  <si>
    <t>2026-01-02 14:53:57</t>
  </si>
  <si>
    <t>2026-01-02 14:46:09</t>
  </si>
  <si>
    <t>2026-01-02 14:29:54</t>
  </si>
  <si>
    <t>2026-01-02 14:29:12</t>
  </si>
  <si>
    <t>2026-01-02 14:20:42</t>
  </si>
  <si>
    <t>2026-01-02 14:18:43</t>
  </si>
  <si>
    <t>2026-01-02 14:08:49</t>
  </si>
  <si>
    <t>2026-01-02 14:05:53</t>
  </si>
  <si>
    <t>2026-01-02 13:56:15</t>
  </si>
  <si>
    <t>2026-01-02 13:52:34</t>
  </si>
  <si>
    <t>2026-01-02 13:44:20</t>
  </si>
  <si>
    <t>2026-01-02 13:43:43</t>
  </si>
  <si>
    <t>2026-01-02 13:39:20</t>
  </si>
  <si>
    <t>2026-01-02 13:35:41</t>
  </si>
  <si>
    <t>2026-01-02 13:34:21</t>
  </si>
  <si>
    <t>2026-01-02 13:30:59</t>
  </si>
  <si>
    <t>2026-01-02 13:30:45</t>
  </si>
  <si>
    <t>2026-01-02 13:22:34</t>
  </si>
  <si>
    <t>2026-01-02 13:21:45</t>
  </si>
  <si>
    <t>2026-01-02 13:21:39</t>
  </si>
  <si>
    <t>2026-01-02 13:10:14</t>
  </si>
  <si>
    <t>2026-01-02 11:47:13</t>
  </si>
  <si>
    <t>2026-01-02 11:36:31</t>
  </si>
  <si>
    <t>2026-01-02 11:31:43</t>
  </si>
  <si>
    <t>2026-01-02 11:31:12</t>
  </si>
  <si>
    <t>2026-01-02 11:24:47</t>
  </si>
  <si>
    <t>2026-01-02 11:14:59</t>
  </si>
  <si>
    <t>2026-01-02 11:12:47</t>
  </si>
  <si>
    <t>2026-01-02 11:03:58</t>
  </si>
  <si>
    <t>2026-01-02 11:02:55</t>
  </si>
  <si>
    <t>2026-01-02 10:49:04</t>
  </si>
  <si>
    <t>2026-01-02 10:38:00</t>
  </si>
  <si>
    <t>2026-01-02 09:56:13</t>
  </si>
  <si>
    <t>2026-01-02 09:55:20</t>
  </si>
  <si>
    <t>2026-01-01 18:19:50</t>
  </si>
  <si>
    <t>2026-01-01 16:48:44</t>
  </si>
  <si>
    <t>2026-01-01 16:46:55</t>
  </si>
  <si>
    <t>2026-01-01 16:34:36</t>
  </si>
  <si>
    <t>2026-01-01 15:01:11</t>
  </si>
  <si>
    <t>2026-01-01 14:52:23</t>
  </si>
  <si>
    <t>2026-01-01 13:26:45</t>
  </si>
  <si>
    <t>2026-01-01 13:22:17</t>
  </si>
  <si>
    <t>客服系统名</t>
  </si>
  <si>
    <t>姓名</t>
  </si>
  <si>
    <t>入职时间</t>
  </si>
  <si>
    <t>提成计算开始日期</t>
  </si>
  <si>
    <t>结束日期（手填）</t>
  </si>
  <si>
    <t>结束日期</t>
  </si>
  <si>
    <t>否</t>
  </si>
  <si>
    <t>霹雳火-快递客服(杨帆)</t>
  </si>
  <si>
    <t>杨帆</t>
  </si>
  <si>
    <t>陈晓密</t>
  </si>
  <si>
    <t>是</t>
  </si>
  <si>
    <t>吴敏洁</t>
  </si>
  <si>
    <t>大于等于</t>
  </si>
  <si>
    <t>小于</t>
  </si>
  <si>
    <t>取数</t>
  </si>
  <si>
    <t>单位</t>
  </si>
  <si>
    <t>提成系数（元）</t>
  </si>
  <si>
    <t>截止到2023.12.14（其中杨帆的是到离职日16日）</t>
  </si>
  <si>
    <t>2025.4.1开始</t>
  </si>
  <si>
    <t>快递</t>
  </si>
  <si>
    <t>快递小货</t>
  </si>
  <si>
    <t>票</t>
  </si>
  <si>
    <t>2元/票</t>
  </si>
  <si>
    <t>KG</t>
  </si>
  <si>
    <t>0.01元/KG</t>
  </si>
  <si>
    <t>快递大货</t>
  </si>
  <si>
    <t>0.2元/KG</t>
  </si>
  <si>
    <t>0.015元/KG</t>
  </si>
  <si>
    <t>专线</t>
  </si>
  <si>
    <t>0.1元/KG</t>
  </si>
  <si>
    <t>0.02元/KG</t>
  </si>
  <si>
    <t>主营产品</t>
  </si>
  <si>
    <t>0.025元/KG</t>
  </si>
  <si>
    <t>0.035元/KG</t>
  </si>
  <si>
    <t>2023.12.15开始</t>
  </si>
  <si>
    <t>阶段性的，例如：3月负责线路收货吨数133吨，则提成计算公式为</t>
  </si>
  <si>
    <t>100000*0.01)+(133000-100000)*0.015=1495元</t>
  </si>
  <si>
    <t>出货计费重KG</t>
  </si>
  <si>
    <t>扣除期间</t>
  </si>
  <si>
    <t>客服名</t>
  </si>
  <si>
    <t>扣除金额</t>
  </si>
  <si>
    <t>单号期间</t>
  </si>
  <si>
    <t>备注</t>
  </si>
  <si>
    <t>单号</t>
  </si>
  <si>
    <t>2023-07</t>
  </si>
  <si>
    <t>TJ01532</t>
  </si>
  <si>
    <t>2023-08</t>
  </si>
  <si>
    <t>渠道客服提成明细表</t>
  </si>
  <si>
    <t>不含渠道毛利负的</t>
  </si>
  <si>
    <t>渠道  正常走货
出货计费重/KG</t>
  </si>
  <si>
    <t>应发提成</t>
  </si>
  <si>
    <t>特殊事项扣除</t>
  </si>
  <si>
    <t>实发
提成</t>
  </si>
  <si>
    <t>公账</t>
  </si>
  <si>
    <t>私账</t>
  </si>
  <si>
    <t>合计：</t>
  </si>
  <si>
    <t>制表人：</t>
  </si>
  <si>
    <t>渠道客服提成明细表（业务员承担）</t>
  </si>
  <si>
    <t>2026-01</t>
  </si>
  <si>
    <t>系统名</t>
  </si>
  <si>
    <t>部门</t>
  </si>
  <si>
    <t>运单期间</t>
  </si>
  <si>
    <t>承担金额</t>
  </si>
  <si>
    <t>销售一部</t>
  </si>
  <si>
    <t>销售四部</t>
  </si>
  <si>
    <t>销售二部</t>
  </si>
  <si>
    <t>销售三部</t>
  </si>
  <si>
    <t>宁波</t>
  </si>
  <si>
    <t>销售五部</t>
  </si>
  <si>
    <t>厦门</t>
  </si>
  <si>
    <t>台州</t>
  </si>
  <si>
    <t>福永</t>
  </si>
  <si>
    <t>深圳</t>
  </si>
  <si>
    <t>潍坊</t>
  </si>
  <si>
    <t>杭州</t>
  </si>
  <si>
    <t>广州</t>
  </si>
  <si>
    <t>KA部-亮剑队</t>
  </si>
  <si>
    <t>KA部</t>
  </si>
  <si>
    <t>KA部-一组长</t>
  </si>
  <si>
    <t>KA部-群英队</t>
  </si>
  <si>
    <t>北苑-业务员</t>
  </si>
  <si>
    <t>北苑</t>
  </si>
  <si>
    <t>北苑-业务员-陈伟</t>
  </si>
  <si>
    <t>北苑-业务员-冯玉勋</t>
  </si>
  <si>
    <t>广州分公司-业务员</t>
  </si>
  <si>
    <t>广州分公司-业务员(曹深研)</t>
  </si>
  <si>
    <t>广州分公司-业务员(练思强)</t>
  </si>
  <si>
    <t>广州分公司-业务员(周源伟)</t>
  </si>
  <si>
    <t>广州分公司-业务员-马井贝</t>
  </si>
  <si>
    <t>广州分公司-业务员-徐芬</t>
  </si>
  <si>
    <t>宁波分公司-业务员</t>
  </si>
  <si>
    <t>宁波分公司-业务员-黎耀顺</t>
  </si>
  <si>
    <t>宁波分公司-业务员-李阳</t>
  </si>
  <si>
    <t>宁波分公司-业务员-袁幸福</t>
  </si>
  <si>
    <t>泉州分公司-业务员</t>
  </si>
  <si>
    <t>泉州</t>
  </si>
  <si>
    <t>深圳-业务员-坂田</t>
  </si>
  <si>
    <t>深圳-业务员-坂田总经理</t>
  </si>
  <si>
    <t>深圳-业务员-福永</t>
  </si>
  <si>
    <t>深圳-业务员-刘薇</t>
  </si>
  <si>
    <t>深圳-直客-业务员</t>
  </si>
  <si>
    <t>、</t>
  </si>
  <si>
    <t>深圳-直客-坂田</t>
  </si>
  <si>
    <t>拓展部-飓风队</t>
  </si>
  <si>
    <t>拓展部-直客</t>
  </si>
  <si>
    <t>吴慧俊</t>
  </si>
  <si>
    <t>下王公司-业务员</t>
  </si>
  <si>
    <t>下王</t>
  </si>
  <si>
    <t>下王公司-总经理</t>
  </si>
  <si>
    <t>下王-业务员</t>
  </si>
  <si>
    <t>销售二部-第一队</t>
  </si>
  <si>
    <t>销售二部-昊阳队</t>
  </si>
  <si>
    <t>销售二部-烈火队</t>
  </si>
  <si>
    <t>销售二部-野狼队</t>
  </si>
  <si>
    <t>销售三部-战狼队</t>
  </si>
  <si>
    <t>销售三部-主管</t>
  </si>
  <si>
    <t>销售一部-火箭队</t>
  </si>
  <si>
    <t>销售一部-迈凯伦队</t>
  </si>
  <si>
    <t>销售一部-王炸队</t>
  </si>
  <si>
    <t>义乌同行-客服</t>
  </si>
  <si>
    <t>拓展部-同行</t>
  </si>
  <si>
    <t>义乌同行-业务员</t>
  </si>
  <si>
    <t>义乌同行-业务员-吴琦</t>
  </si>
  <si>
    <t>销售三部-飓风队</t>
  </si>
  <si>
    <t>销售三部-超越队</t>
  </si>
  <si>
    <t>宁波分公司-业务员-仇莹</t>
  </si>
  <si>
    <t>宁波分公司-直客业务部</t>
  </si>
  <si>
    <t>深圳-直客业务员-坂田</t>
  </si>
  <si>
    <t>深圳-直客-福永</t>
  </si>
  <si>
    <t>义乌-业务员</t>
  </si>
  <si>
    <t>宁波直客业务员</t>
  </si>
  <si>
    <t>下王-业务客服</t>
  </si>
  <si>
    <t>下王-制单员</t>
  </si>
  <si>
    <t>下王-KA客服</t>
  </si>
  <si>
    <t>杭州直客业务员</t>
  </si>
  <si>
    <t>销售四部-业务员</t>
  </si>
  <si>
    <t>销售四部-头铁队-业务员</t>
  </si>
  <si>
    <t>销售四部-头铁队-业务客服</t>
  </si>
  <si>
    <t>销售四部-骄阳队-业务员</t>
  </si>
  <si>
    <t>销售四部-头铁队</t>
  </si>
  <si>
    <t>销售四部-骄阳队</t>
  </si>
  <si>
    <t>深圳-销售六部-宏远队</t>
  </si>
  <si>
    <t>深圳-销售七部-飞跃队</t>
  </si>
  <si>
    <t>深圳-销售六部-逐梦队</t>
  </si>
  <si>
    <t>销售三部-裂空队</t>
  </si>
  <si>
    <t>销售二部-业务员</t>
  </si>
  <si>
    <t>销售五部-经理</t>
  </si>
  <si>
    <t>宁波分公司-直客业务员</t>
  </si>
  <si>
    <t>宁波分公司--直客业务员</t>
  </si>
  <si>
    <t>杭州-直客业务员</t>
  </si>
  <si>
    <t>台州分公司-直客业务员</t>
  </si>
  <si>
    <t>苏州分公司-直客业务员</t>
  </si>
  <si>
    <t>苏州</t>
  </si>
  <si>
    <t>销售七部-飞跃队</t>
  </si>
  <si>
    <t>深圳-同行业务部</t>
  </si>
  <si>
    <t>销售九部业务员</t>
  </si>
  <si>
    <t>深圳-坂田-销售六部</t>
  </si>
  <si>
    <t>深圳-销售六部-主管</t>
  </si>
  <si>
    <t>杭州总经办</t>
  </si>
  <si>
    <t>营销六部</t>
  </si>
  <si>
    <t>下王客服</t>
  </si>
  <si>
    <t>营销八部</t>
  </si>
  <si>
    <t>广州同行</t>
  </si>
  <si>
    <t>泉州业务部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</si>
</sst>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yyyy/m/d;@"/>
  </numFmts>
  <fonts count="32">
    <font>
      <sz val="11"/>
      <color theme="1"/>
      <name val="宋体"/>
      <charset val="134"/>
      <scheme val="minor"/>
    </font>
    <font>
      <sz val="8"/>
      <name val="微软雅黑"/>
      <charset val="0"/>
    </font>
    <font>
      <sz val="8"/>
      <color theme="1"/>
      <name val="微软雅黑"/>
      <charset val="134"/>
    </font>
    <font>
      <sz val="10"/>
      <color theme="1"/>
      <name val="Arial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name val="Arial"/>
      <charset val="0"/>
    </font>
    <font>
      <b/>
      <sz val="8"/>
      <color theme="1"/>
      <name val="微软雅黑"/>
      <charset val="134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30" applyNumberFormat="0" applyAlignment="0" applyProtection="0">
      <alignment vertical="center"/>
    </xf>
    <xf numFmtId="0" fontId="20" fillId="10" borderId="31" applyNumberFormat="0" applyAlignment="0" applyProtection="0">
      <alignment vertical="center"/>
    </xf>
    <xf numFmtId="0" fontId="21" fillId="10" borderId="30" applyNumberFormat="0" applyAlignment="0" applyProtection="0">
      <alignment vertical="center"/>
    </xf>
    <xf numFmtId="0" fontId="22" fillId="11" borderId="32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>
      <alignment vertical="center"/>
    </xf>
    <xf numFmtId="0" fontId="1" fillId="2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9" fontId="3" fillId="3" borderId="2" xfId="0" applyNumberFormat="1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43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3" fillId="0" borderId="0" xfId="0" applyFont="1" applyAlignment="1">
      <alignment vertical="center"/>
    </xf>
    <xf numFmtId="0" fontId="3" fillId="5" borderId="0" xfId="0" applyFont="1" applyFill="1">
      <alignment vertical="center"/>
    </xf>
    <xf numFmtId="43" fontId="6" fillId="5" borderId="0" xfId="0" applyNumberFormat="1" applyFont="1" applyFill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0" fontId="3" fillId="4" borderId="0" xfId="0" applyFont="1" applyFill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177" fontId="3" fillId="0" borderId="20" xfId="0" applyNumberFormat="1" applyFont="1" applyFill="1" applyBorder="1">
      <alignment vertical="center"/>
    </xf>
    <xf numFmtId="178" fontId="3" fillId="0" borderId="20" xfId="0" applyNumberFormat="1" applyFont="1" applyBorder="1">
      <alignment vertical="center"/>
    </xf>
    <xf numFmtId="43" fontId="3" fillId="0" borderId="20" xfId="0" applyNumberFormat="1" applyFont="1" applyBorder="1">
      <alignment vertical="center"/>
    </xf>
    <xf numFmtId="43" fontId="3" fillId="0" borderId="21" xfId="0" applyNumberFormat="1" applyFont="1" applyBorder="1">
      <alignment vertical="center"/>
    </xf>
    <xf numFmtId="43" fontId="3" fillId="0" borderId="22" xfId="0" applyNumberFormat="1" applyFont="1" applyBorder="1">
      <alignment vertical="center"/>
    </xf>
    <xf numFmtId="43" fontId="3" fillId="0" borderId="23" xfId="0" applyNumberFormat="1" applyFont="1" applyBorder="1">
      <alignment vertical="center"/>
    </xf>
    <xf numFmtId="0" fontId="5" fillId="0" borderId="24" xfId="0" applyFont="1" applyBorder="1">
      <alignment vertical="center"/>
    </xf>
    <xf numFmtId="0" fontId="5" fillId="0" borderId="25" xfId="0" applyFont="1" applyBorder="1">
      <alignment vertical="center"/>
    </xf>
    <xf numFmtId="49" fontId="3" fillId="0" borderId="25" xfId="0" applyNumberFormat="1" applyFont="1" applyBorder="1">
      <alignment vertical="center"/>
    </xf>
    <xf numFmtId="178" fontId="3" fillId="0" borderId="25" xfId="0" applyNumberFormat="1" applyFont="1" applyBorder="1">
      <alignment vertical="center"/>
    </xf>
    <xf numFmtId="176" fontId="3" fillId="0" borderId="25" xfId="0" applyNumberFormat="1" applyFont="1" applyBorder="1">
      <alignment vertical="center"/>
    </xf>
    <xf numFmtId="43" fontId="3" fillId="0" borderId="26" xfId="0" applyNumberFormat="1" applyFont="1" applyBorder="1">
      <alignment vertical="center"/>
    </xf>
    <xf numFmtId="0" fontId="8" fillId="0" borderId="0" xfId="0" applyFont="1" applyFill="1" applyBorder="1" applyAlignment="1"/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2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2" fillId="5" borderId="0" xfId="0" applyFont="1" applyFill="1">
      <alignment vertical="center"/>
    </xf>
    <xf numFmtId="0" fontId="9" fillId="5" borderId="0" xfId="0" applyFont="1" applyFill="1">
      <alignment vertical="center"/>
    </xf>
    <xf numFmtId="14" fontId="3" fillId="0" borderId="0" xfId="0" applyNumberFormat="1" applyFont="1">
      <alignment vertical="center"/>
    </xf>
    <xf numFmtId="14" fontId="3" fillId="0" borderId="0" xfId="0" applyNumberFormat="1" applyFont="1" applyFill="1">
      <alignment vertical="center"/>
    </xf>
    <xf numFmtId="0" fontId="3" fillId="4" borderId="0" xfId="0" applyNumberFormat="1" applyFont="1" applyFill="1">
      <alignment vertical="center"/>
    </xf>
    <xf numFmtId="0" fontId="3" fillId="7" borderId="0" xfId="0" applyFont="1" applyFill="1">
      <alignment vertical="center"/>
    </xf>
    <xf numFmtId="0" fontId="5" fillId="4" borderId="0" xfId="0" applyFont="1" applyFill="1">
      <alignment vertical="center"/>
    </xf>
    <xf numFmtId="0" fontId="5" fillId="4" borderId="0" xfId="0" applyNumberFormat="1" applyFont="1" applyFill="1">
      <alignment vertical="center"/>
    </xf>
    <xf numFmtId="0" fontId="5" fillId="7" borderId="0" xfId="0" applyFont="1" applyFill="1">
      <alignment vertical="center"/>
    </xf>
    <xf numFmtId="0" fontId="10" fillId="2" borderId="0" xfId="0" applyFont="1" applyFill="1" applyBorder="1" applyAlignment="1"/>
    <xf numFmtId="0" fontId="8" fillId="2" borderId="0" xfId="0" applyFont="1" applyFill="1" applyBorder="1" applyAlignment="1"/>
    <xf numFmtId="0" fontId="3" fillId="0" borderId="0" xfId="0" applyNumberFormat="1" applyFont="1">
      <alignment vertical="center"/>
    </xf>
    <xf numFmtId="0" fontId="8" fillId="4" borderId="0" xfId="0" applyFont="1" applyFill="1" applyBorder="1" applyAlignment="1"/>
    <xf numFmtId="0" fontId="10" fillId="4" borderId="0" xfId="0" applyFont="1" applyFill="1" applyBorder="1" applyAlignment="1"/>
    <xf numFmtId="0" fontId="10" fillId="0" borderId="0" xfId="0" applyFont="1" applyFill="1" applyBorder="1" applyAlignment="1"/>
    <xf numFmtId="179" fontId="8" fillId="4" borderId="0" xfId="0" applyNumberFormat="1" applyFont="1" applyFill="1" applyBorder="1" applyAlignment="1"/>
    <xf numFmtId="0" fontId="8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</xdr:col>
      <xdr:colOff>38100</xdr:colOff>
      <xdr:row>14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159125"/>
          <a:ext cx="1228725" cy="790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6680;&#23545;\&#27427;&#25196;\&#25209;&#37327;&#23548;&#20837;&#20027;&#21333;&#36153;&#29992;&#27169;&#29256;-&#25302;&#36710;-&#33150;&#2044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服务商列表"/>
      <sheetName val="费用种类列表"/>
      <sheetName val="币种列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N4791"/>
  <sheetViews>
    <sheetView workbookViewId="0">
      <pane ySplit="1" topLeftCell="A2" activePane="bottomLeft" state="frozen"/>
      <selection/>
      <selection pane="bottomLeft" activeCell="Q32" sqref="Q32"/>
    </sheetView>
  </sheetViews>
  <sheetFormatPr defaultColWidth="9" defaultRowHeight="13.5"/>
  <cols>
    <col min="1" max="9" width="8" style="53"/>
    <col min="10" max="11" width="11.25" style="53"/>
    <col min="12" max="12" width="9.25" style="53"/>
    <col min="13" max="13" width="11.25" style="53"/>
    <col min="14" max="14" width="9.25" style="53"/>
  </cols>
  <sheetData>
    <row r="1" spans="1:14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73" t="s">
        <v>12</v>
      </c>
      <c r="N1" s="53" t="s">
        <v>13</v>
      </c>
    </row>
    <row r="2" spans="1:14">
      <c r="A2" s="53" t="s">
        <v>14</v>
      </c>
      <c r="B2" s="53" t="s">
        <v>15</v>
      </c>
      <c r="C2" s="53" t="s">
        <v>16</v>
      </c>
      <c r="D2" s="53" t="s">
        <v>17</v>
      </c>
      <c r="E2" s="53" t="s">
        <v>18</v>
      </c>
      <c r="F2" s="53" t="s">
        <v>17</v>
      </c>
      <c r="G2" s="53" t="s">
        <v>19</v>
      </c>
      <c r="I2" s="53" t="s">
        <v>20</v>
      </c>
      <c r="J2" s="75">
        <v>1.87</v>
      </c>
      <c r="K2" s="75">
        <v>4.059</v>
      </c>
      <c r="L2" s="75">
        <v>3.5</v>
      </c>
      <c r="M2" s="75">
        <v>4.5</v>
      </c>
      <c r="N2" s="75">
        <v>1</v>
      </c>
    </row>
    <row r="3" spans="1:14">
      <c r="A3" s="53" t="s">
        <v>21</v>
      </c>
      <c r="B3" s="53" t="s">
        <v>22</v>
      </c>
      <c r="C3" s="53" t="s">
        <v>23</v>
      </c>
      <c r="D3" s="53" t="s">
        <v>24</v>
      </c>
      <c r="E3" s="53" t="s">
        <v>18</v>
      </c>
      <c r="F3" s="53" t="s">
        <v>24</v>
      </c>
      <c r="G3" s="53" t="s">
        <v>19</v>
      </c>
      <c r="I3" s="53" t="s">
        <v>20</v>
      </c>
      <c r="J3" s="75">
        <v>9.23</v>
      </c>
      <c r="K3" s="75">
        <v>4.277</v>
      </c>
      <c r="L3" s="75">
        <v>9.5</v>
      </c>
      <c r="M3" s="75">
        <v>9.5</v>
      </c>
      <c r="N3" s="75">
        <v>0</v>
      </c>
    </row>
    <row r="4" spans="1:14">
      <c r="A4" s="53" t="s">
        <v>25</v>
      </c>
      <c r="B4" s="53" t="s">
        <v>26</v>
      </c>
      <c r="C4" s="53" t="s">
        <v>27</v>
      </c>
      <c r="D4" s="53" t="s">
        <v>28</v>
      </c>
      <c r="E4" s="53" t="s">
        <v>18</v>
      </c>
      <c r="F4" s="53" t="s">
        <v>28</v>
      </c>
      <c r="G4" s="73" t="s">
        <v>29</v>
      </c>
      <c r="I4" s="53" t="s">
        <v>30</v>
      </c>
      <c r="J4" s="75">
        <v>105.07</v>
      </c>
      <c r="K4" s="75">
        <v>0.654</v>
      </c>
      <c r="L4" s="75">
        <v>0.7</v>
      </c>
      <c r="M4" s="75">
        <v>0.8</v>
      </c>
      <c r="N4" s="75">
        <v>0.1</v>
      </c>
    </row>
    <row r="5" spans="1:14">
      <c r="A5" s="53" t="s">
        <v>31</v>
      </c>
      <c r="B5" s="53" t="s">
        <v>32</v>
      </c>
      <c r="C5" s="53" t="s">
        <v>33</v>
      </c>
      <c r="D5" s="53" t="s">
        <v>28</v>
      </c>
      <c r="E5" s="53" t="s">
        <v>18</v>
      </c>
      <c r="F5" s="53" t="s">
        <v>28</v>
      </c>
      <c r="G5" s="53" t="s">
        <v>29</v>
      </c>
      <c r="I5" s="53" t="s">
        <v>30</v>
      </c>
      <c r="J5" s="75">
        <v>77.91</v>
      </c>
      <c r="K5" s="75">
        <v>0.647</v>
      </c>
      <c r="L5" s="75">
        <v>0.8</v>
      </c>
      <c r="M5" s="75">
        <v>0.8</v>
      </c>
      <c r="N5" s="75">
        <v>0</v>
      </c>
    </row>
    <row r="6" spans="1:14">
      <c r="A6" s="53" t="s">
        <v>34</v>
      </c>
      <c r="B6" s="53" t="s">
        <v>35</v>
      </c>
      <c r="C6" s="53" t="s">
        <v>36</v>
      </c>
      <c r="D6" s="53" t="s">
        <v>37</v>
      </c>
      <c r="E6" s="53" t="s">
        <v>18</v>
      </c>
      <c r="F6" s="53" t="s">
        <v>37</v>
      </c>
      <c r="G6" s="53" t="s">
        <v>38</v>
      </c>
      <c r="I6" s="53" t="s">
        <v>39</v>
      </c>
      <c r="J6" s="75">
        <v>43.64</v>
      </c>
      <c r="K6" s="75">
        <v>35.783</v>
      </c>
      <c r="L6" s="75">
        <v>44</v>
      </c>
      <c r="M6" s="75">
        <v>44</v>
      </c>
      <c r="N6" s="75">
        <v>0</v>
      </c>
    </row>
    <row r="7" spans="1:14">
      <c r="A7" s="53" t="s">
        <v>40</v>
      </c>
      <c r="B7" s="53" t="s">
        <v>41</v>
      </c>
      <c r="C7" s="53" t="s">
        <v>36</v>
      </c>
      <c r="D7" s="53" t="s">
        <v>37</v>
      </c>
      <c r="E7" s="53" t="s">
        <v>18</v>
      </c>
      <c r="F7" s="53" t="s">
        <v>37</v>
      </c>
      <c r="G7" s="53" t="s">
        <v>38</v>
      </c>
      <c r="I7" s="53" t="s">
        <v>39</v>
      </c>
      <c r="J7" s="75">
        <v>235.02</v>
      </c>
      <c r="K7" s="75">
        <v>201.12</v>
      </c>
      <c r="L7" s="75">
        <v>236</v>
      </c>
      <c r="M7" s="75">
        <v>236</v>
      </c>
      <c r="N7" s="75">
        <v>0</v>
      </c>
    </row>
    <row r="8" spans="1:14">
      <c r="A8" s="53" t="s">
        <v>42</v>
      </c>
      <c r="B8" s="53" t="s">
        <v>43</v>
      </c>
      <c r="C8" s="53" t="s">
        <v>36</v>
      </c>
      <c r="D8" s="53" t="s">
        <v>37</v>
      </c>
      <c r="E8" s="53" t="s">
        <v>18</v>
      </c>
      <c r="F8" s="53" t="s">
        <v>37</v>
      </c>
      <c r="G8" s="53" t="s">
        <v>38</v>
      </c>
      <c r="I8" s="53" t="s">
        <v>39</v>
      </c>
      <c r="J8" s="75">
        <v>76.54</v>
      </c>
      <c r="K8" s="75">
        <v>55.296</v>
      </c>
      <c r="L8" s="75">
        <v>77</v>
      </c>
      <c r="M8" s="75">
        <v>77</v>
      </c>
      <c r="N8" s="75">
        <v>0</v>
      </c>
    </row>
    <row r="9" spans="1:14">
      <c r="A9" s="53" t="s">
        <v>44</v>
      </c>
      <c r="B9" s="53" t="s">
        <v>45</v>
      </c>
      <c r="C9" s="53" t="s">
        <v>36</v>
      </c>
      <c r="D9" s="53" t="s">
        <v>37</v>
      </c>
      <c r="E9" s="53" t="s">
        <v>18</v>
      </c>
      <c r="F9" s="53" t="s">
        <v>37</v>
      </c>
      <c r="G9" s="53" t="s">
        <v>38</v>
      </c>
      <c r="I9" s="53" t="s">
        <v>39</v>
      </c>
      <c r="J9" s="75">
        <v>182.35</v>
      </c>
      <c r="K9" s="75">
        <v>157.348</v>
      </c>
      <c r="L9" s="75">
        <v>183</v>
      </c>
      <c r="M9" s="75">
        <v>183</v>
      </c>
      <c r="N9" s="75">
        <v>0</v>
      </c>
    </row>
    <row r="10" spans="1:14">
      <c r="A10" s="53" t="s">
        <v>46</v>
      </c>
      <c r="B10" s="53" t="s">
        <v>47</v>
      </c>
      <c r="C10" s="53" t="s">
        <v>36</v>
      </c>
      <c r="D10" s="53" t="s">
        <v>37</v>
      </c>
      <c r="E10" s="53" t="s">
        <v>18</v>
      </c>
      <c r="F10" s="53" t="s">
        <v>37</v>
      </c>
      <c r="G10" s="53" t="s">
        <v>38</v>
      </c>
      <c r="I10" s="53" t="s">
        <v>39</v>
      </c>
      <c r="J10" s="75">
        <v>131.67</v>
      </c>
      <c r="K10" s="75">
        <v>103.47</v>
      </c>
      <c r="L10" s="75">
        <v>132</v>
      </c>
      <c r="M10" s="75">
        <v>132</v>
      </c>
      <c r="N10" s="75">
        <v>0</v>
      </c>
    </row>
    <row r="11" spans="1:14">
      <c r="A11" s="53" t="s">
        <v>48</v>
      </c>
      <c r="B11" s="53" t="s">
        <v>49</v>
      </c>
      <c r="C11" s="53" t="s">
        <v>50</v>
      </c>
      <c r="D11" s="53" t="s">
        <v>51</v>
      </c>
      <c r="E11" s="53" t="s">
        <v>18</v>
      </c>
      <c r="F11" s="53" t="s">
        <v>51</v>
      </c>
      <c r="G11" s="53" t="s">
        <v>52</v>
      </c>
      <c r="I11" s="53" t="s">
        <v>39</v>
      </c>
      <c r="J11" s="75">
        <v>66.78</v>
      </c>
      <c r="K11" s="75">
        <v>51.207</v>
      </c>
      <c r="L11" s="75">
        <v>67</v>
      </c>
      <c r="M11" s="75">
        <v>67</v>
      </c>
      <c r="N11" s="75">
        <v>0</v>
      </c>
    </row>
    <row r="12" spans="1:14">
      <c r="A12" s="53" t="s">
        <v>53</v>
      </c>
      <c r="B12" s="53" t="s">
        <v>54</v>
      </c>
      <c r="C12" s="53" t="s">
        <v>50</v>
      </c>
      <c r="D12" s="53" t="s">
        <v>51</v>
      </c>
      <c r="E12" s="53" t="s">
        <v>18</v>
      </c>
      <c r="F12" s="53" t="s">
        <v>51</v>
      </c>
      <c r="G12" s="53" t="s">
        <v>52</v>
      </c>
      <c r="I12" s="53" t="s">
        <v>39</v>
      </c>
      <c r="J12" s="75">
        <v>271.26</v>
      </c>
      <c r="K12" s="75">
        <v>187.498</v>
      </c>
      <c r="L12" s="75">
        <v>272</v>
      </c>
      <c r="M12" s="75">
        <v>272</v>
      </c>
      <c r="N12" s="75">
        <v>0</v>
      </c>
    </row>
    <row r="13" spans="1:14">
      <c r="A13" s="53" t="s">
        <v>55</v>
      </c>
      <c r="B13" s="53" t="s">
        <v>56</v>
      </c>
      <c r="C13" s="53" t="s">
        <v>50</v>
      </c>
      <c r="D13" s="53" t="s">
        <v>51</v>
      </c>
      <c r="E13" s="53" t="s">
        <v>18</v>
      </c>
      <c r="F13" s="53" t="s">
        <v>51</v>
      </c>
      <c r="G13" s="53" t="s">
        <v>52</v>
      </c>
      <c r="I13" s="53" t="s">
        <v>39</v>
      </c>
      <c r="J13" s="75">
        <v>136.99</v>
      </c>
      <c r="K13" s="75">
        <v>98.223</v>
      </c>
      <c r="L13" s="75">
        <v>138</v>
      </c>
      <c r="M13" s="75">
        <v>137</v>
      </c>
      <c r="N13" s="75">
        <v>-1</v>
      </c>
    </row>
    <row r="14" spans="1:14">
      <c r="A14" s="53" t="s">
        <v>57</v>
      </c>
      <c r="B14" s="53" t="s">
        <v>58</v>
      </c>
      <c r="C14" s="53" t="s">
        <v>36</v>
      </c>
      <c r="D14" s="53" t="s">
        <v>37</v>
      </c>
      <c r="E14" s="53" t="s">
        <v>18</v>
      </c>
      <c r="F14" s="53" t="s">
        <v>37</v>
      </c>
      <c r="G14" s="53" t="s">
        <v>38</v>
      </c>
      <c r="I14" s="53" t="s">
        <v>39</v>
      </c>
      <c r="J14" s="75">
        <v>124.82</v>
      </c>
      <c r="K14" s="75">
        <v>115.412</v>
      </c>
      <c r="L14" s="75">
        <v>125</v>
      </c>
      <c r="M14" s="75">
        <v>125</v>
      </c>
      <c r="N14" s="75">
        <v>0</v>
      </c>
    </row>
    <row r="15" spans="1:14">
      <c r="A15" s="53" t="s">
        <v>59</v>
      </c>
      <c r="B15" s="53" t="s">
        <v>60</v>
      </c>
      <c r="C15" s="53" t="s">
        <v>36</v>
      </c>
      <c r="D15" s="53" t="s">
        <v>37</v>
      </c>
      <c r="E15" s="53" t="s">
        <v>18</v>
      </c>
      <c r="F15" s="53" t="s">
        <v>37</v>
      </c>
      <c r="G15" s="53" t="s">
        <v>38</v>
      </c>
      <c r="I15" s="53" t="s">
        <v>39</v>
      </c>
      <c r="J15" s="75">
        <v>233.25</v>
      </c>
      <c r="K15" s="75">
        <v>177.097</v>
      </c>
      <c r="L15" s="75">
        <v>234</v>
      </c>
      <c r="M15" s="75">
        <v>234</v>
      </c>
      <c r="N15" s="75">
        <v>0</v>
      </c>
    </row>
    <row r="16" spans="1:14">
      <c r="A16" s="53" t="s">
        <v>61</v>
      </c>
      <c r="B16" s="53" t="s">
        <v>62</v>
      </c>
      <c r="C16" s="53" t="s">
        <v>50</v>
      </c>
      <c r="D16" s="53" t="s">
        <v>51</v>
      </c>
      <c r="E16" s="53" t="s">
        <v>18</v>
      </c>
      <c r="F16" s="53" t="s">
        <v>51</v>
      </c>
      <c r="G16" s="73" t="s">
        <v>52</v>
      </c>
      <c r="I16" s="53" t="s">
        <v>39</v>
      </c>
      <c r="J16" s="75">
        <v>36.3</v>
      </c>
      <c r="K16" s="75">
        <v>28.373</v>
      </c>
      <c r="L16" s="75">
        <v>37</v>
      </c>
      <c r="M16" s="75">
        <v>37</v>
      </c>
      <c r="N16" s="75">
        <v>0</v>
      </c>
    </row>
    <row r="17" spans="1:14">
      <c r="A17" s="53" t="s">
        <v>63</v>
      </c>
      <c r="B17" s="53" t="s">
        <v>64</v>
      </c>
      <c r="C17" s="53" t="s">
        <v>50</v>
      </c>
      <c r="D17" s="53" t="s">
        <v>51</v>
      </c>
      <c r="E17" s="53" t="s">
        <v>18</v>
      </c>
      <c r="F17" s="53" t="s">
        <v>51</v>
      </c>
      <c r="G17" s="53" t="s">
        <v>52</v>
      </c>
      <c r="I17" s="53" t="s">
        <v>39</v>
      </c>
      <c r="J17" s="75">
        <v>25.91</v>
      </c>
      <c r="K17" s="75">
        <v>22.747</v>
      </c>
      <c r="L17" s="75">
        <v>26</v>
      </c>
      <c r="M17" s="75">
        <v>26</v>
      </c>
      <c r="N17" s="75">
        <v>0</v>
      </c>
    </row>
    <row r="18" spans="1:14">
      <c r="A18" s="53" t="s">
        <v>65</v>
      </c>
      <c r="B18" s="53" t="s">
        <v>66</v>
      </c>
      <c r="C18" s="53" t="s">
        <v>36</v>
      </c>
      <c r="D18" s="53" t="s">
        <v>37</v>
      </c>
      <c r="E18" s="53" t="s">
        <v>18</v>
      </c>
      <c r="F18" s="53" t="s">
        <v>37</v>
      </c>
      <c r="G18" s="53" t="s">
        <v>38</v>
      </c>
      <c r="I18" s="53" t="s">
        <v>39</v>
      </c>
      <c r="J18" s="75">
        <v>40.95</v>
      </c>
      <c r="K18" s="75">
        <v>27.728</v>
      </c>
      <c r="L18" s="75">
        <v>41</v>
      </c>
      <c r="M18" s="75">
        <v>41</v>
      </c>
      <c r="N18" s="75">
        <v>0</v>
      </c>
    </row>
    <row r="19" spans="1:14">
      <c r="A19" s="53" t="s">
        <v>67</v>
      </c>
      <c r="B19" s="53" t="s">
        <v>68</v>
      </c>
      <c r="C19" s="53" t="s">
        <v>36</v>
      </c>
      <c r="D19" s="53" t="s">
        <v>37</v>
      </c>
      <c r="E19" s="53" t="s">
        <v>18</v>
      </c>
      <c r="F19" s="53" t="s">
        <v>37</v>
      </c>
      <c r="G19" s="73" t="s">
        <v>38</v>
      </c>
      <c r="I19" s="53" t="s">
        <v>39</v>
      </c>
      <c r="J19" s="75">
        <v>312.72</v>
      </c>
      <c r="K19" s="75">
        <v>224.327</v>
      </c>
      <c r="L19" s="75">
        <v>313</v>
      </c>
      <c r="M19" s="75">
        <v>313</v>
      </c>
      <c r="N19" s="75">
        <v>0</v>
      </c>
    </row>
    <row r="20" spans="1:14">
      <c r="A20" s="53" t="s">
        <v>69</v>
      </c>
      <c r="B20" s="53" t="s">
        <v>70</v>
      </c>
      <c r="C20" s="53" t="s">
        <v>50</v>
      </c>
      <c r="D20" s="53" t="s">
        <v>51</v>
      </c>
      <c r="E20" s="53" t="s">
        <v>18</v>
      </c>
      <c r="F20" s="53" t="s">
        <v>51</v>
      </c>
      <c r="G20" s="53" t="s">
        <v>52</v>
      </c>
      <c r="I20" s="53" t="s">
        <v>39</v>
      </c>
      <c r="J20" s="75">
        <v>269</v>
      </c>
      <c r="K20" s="75">
        <v>200.901</v>
      </c>
      <c r="L20" s="75">
        <v>270</v>
      </c>
      <c r="M20" s="75">
        <v>269</v>
      </c>
      <c r="N20" s="75">
        <v>-1</v>
      </c>
    </row>
    <row r="21" spans="1:14">
      <c r="A21" s="53" t="s">
        <v>71</v>
      </c>
      <c r="B21" s="53" t="s">
        <v>72</v>
      </c>
      <c r="C21" s="53" t="s">
        <v>50</v>
      </c>
      <c r="D21" s="53" t="s">
        <v>51</v>
      </c>
      <c r="E21" s="53" t="s">
        <v>18</v>
      </c>
      <c r="F21" s="53" t="s">
        <v>51</v>
      </c>
      <c r="G21" s="53" t="s">
        <v>52</v>
      </c>
      <c r="I21" s="53" t="s">
        <v>39</v>
      </c>
      <c r="J21" s="75">
        <v>730.44</v>
      </c>
      <c r="K21" s="75">
        <v>652.894</v>
      </c>
      <c r="L21" s="75">
        <v>732</v>
      </c>
      <c r="M21" s="75">
        <v>731</v>
      </c>
      <c r="N21" s="75">
        <v>-1</v>
      </c>
    </row>
    <row r="22" spans="1:14">
      <c r="A22" s="53" t="s">
        <v>73</v>
      </c>
      <c r="B22" s="53" t="s">
        <v>74</v>
      </c>
      <c r="C22" s="53" t="s">
        <v>36</v>
      </c>
      <c r="D22" s="53" t="s">
        <v>37</v>
      </c>
      <c r="E22" s="53" t="s">
        <v>18</v>
      </c>
      <c r="F22" s="53" t="s">
        <v>37</v>
      </c>
      <c r="G22" s="53" t="s">
        <v>38</v>
      </c>
      <c r="I22" s="53" t="s">
        <v>39</v>
      </c>
      <c r="J22" s="75">
        <v>633.45</v>
      </c>
      <c r="K22" s="75">
        <v>431.198</v>
      </c>
      <c r="L22" s="75">
        <v>634</v>
      </c>
      <c r="M22" s="75">
        <v>634</v>
      </c>
      <c r="N22" s="75">
        <v>0</v>
      </c>
    </row>
    <row r="23" spans="1:14">
      <c r="A23" s="53" t="s">
        <v>75</v>
      </c>
      <c r="B23" s="53" t="s">
        <v>76</v>
      </c>
      <c r="C23" s="53" t="s">
        <v>77</v>
      </c>
      <c r="D23" s="53" t="s">
        <v>78</v>
      </c>
      <c r="E23" s="53" t="s">
        <v>18</v>
      </c>
      <c r="F23" s="53" t="s">
        <v>78</v>
      </c>
      <c r="G23" s="53" t="s">
        <v>29</v>
      </c>
      <c r="I23" s="53" t="s">
        <v>79</v>
      </c>
      <c r="J23" s="75">
        <v>36.48</v>
      </c>
      <c r="K23" s="75">
        <v>22.308</v>
      </c>
      <c r="L23" s="75">
        <v>37</v>
      </c>
      <c r="M23" s="75">
        <v>43</v>
      </c>
      <c r="N23" s="75">
        <v>6</v>
      </c>
    </row>
    <row r="24" spans="1:14">
      <c r="A24" s="53" t="s">
        <v>80</v>
      </c>
      <c r="B24" s="53" t="s">
        <v>81</v>
      </c>
      <c r="C24" s="53" t="s">
        <v>36</v>
      </c>
      <c r="D24" s="53" t="s">
        <v>37</v>
      </c>
      <c r="E24" s="53" t="s">
        <v>18</v>
      </c>
      <c r="F24" s="53" t="s">
        <v>37</v>
      </c>
      <c r="G24" s="53" t="s">
        <v>38</v>
      </c>
      <c r="I24" s="53" t="s">
        <v>39</v>
      </c>
      <c r="J24" s="75">
        <v>502.74</v>
      </c>
      <c r="K24" s="75">
        <v>499.672</v>
      </c>
      <c r="L24" s="75">
        <v>503</v>
      </c>
      <c r="M24" s="75">
        <v>503</v>
      </c>
      <c r="N24" s="75">
        <v>0</v>
      </c>
    </row>
    <row r="25" spans="1:14">
      <c r="A25" s="53" t="s">
        <v>82</v>
      </c>
      <c r="B25" s="53" t="s">
        <v>83</v>
      </c>
      <c r="C25" s="53" t="s">
        <v>84</v>
      </c>
      <c r="D25" s="53" t="s">
        <v>85</v>
      </c>
      <c r="E25" s="53" t="s">
        <v>18</v>
      </c>
      <c r="F25" s="53" t="s">
        <v>85</v>
      </c>
      <c r="G25" s="53" t="s">
        <v>29</v>
      </c>
      <c r="I25" s="53" t="s">
        <v>86</v>
      </c>
      <c r="J25" s="75">
        <v>51.07</v>
      </c>
      <c r="K25" s="75">
        <v>41.317</v>
      </c>
      <c r="L25" s="75">
        <v>52</v>
      </c>
      <c r="M25" s="75">
        <v>52</v>
      </c>
      <c r="N25" s="75">
        <v>0</v>
      </c>
    </row>
    <row r="26" spans="1:14">
      <c r="A26" s="53" t="s">
        <v>87</v>
      </c>
      <c r="B26" s="53" t="s">
        <v>88</v>
      </c>
      <c r="C26" s="53" t="s">
        <v>89</v>
      </c>
      <c r="D26" s="53" t="s">
        <v>17</v>
      </c>
      <c r="E26" s="53" t="s">
        <v>18</v>
      </c>
      <c r="F26" s="53" t="s">
        <v>17</v>
      </c>
      <c r="G26" s="53" t="s">
        <v>19</v>
      </c>
      <c r="I26" s="53" t="s">
        <v>90</v>
      </c>
      <c r="J26" s="75">
        <v>0.72</v>
      </c>
      <c r="K26" s="75">
        <v>0</v>
      </c>
      <c r="L26" s="75">
        <v>1</v>
      </c>
      <c r="M26" s="75">
        <v>1</v>
      </c>
      <c r="N26" s="75">
        <v>0</v>
      </c>
    </row>
    <row r="27" spans="1:14">
      <c r="A27" s="53" t="s">
        <v>91</v>
      </c>
      <c r="B27" s="53" t="s">
        <v>92</v>
      </c>
      <c r="C27" s="53" t="s">
        <v>93</v>
      </c>
      <c r="D27" s="53" t="s">
        <v>85</v>
      </c>
      <c r="E27" s="53" t="s">
        <v>18</v>
      </c>
      <c r="F27" s="53" t="s">
        <v>85</v>
      </c>
      <c r="G27" s="73" t="s">
        <v>29</v>
      </c>
      <c r="I27" s="53" t="s">
        <v>90</v>
      </c>
      <c r="J27" s="75">
        <v>29.31</v>
      </c>
      <c r="K27" s="75">
        <v>20.758</v>
      </c>
      <c r="L27" s="75">
        <v>30</v>
      </c>
      <c r="M27" s="75">
        <v>30</v>
      </c>
      <c r="N27" s="75">
        <v>0</v>
      </c>
    </row>
    <row r="28" spans="1:14">
      <c r="A28" s="53" t="s">
        <v>94</v>
      </c>
      <c r="B28" s="53" t="s">
        <v>95</v>
      </c>
      <c r="C28" s="53" t="s">
        <v>96</v>
      </c>
      <c r="D28" s="53" t="s">
        <v>97</v>
      </c>
      <c r="E28" s="53" t="s">
        <v>18</v>
      </c>
      <c r="F28" s="53" t="s">
        <v>97</v>
      </c>
      <c r="G28" s="73" t="s">
        <v>98</v>
      </c>
      <c r="I28" s="53" t="s">
        <v>99</v>
      </c>
      <c r="J28" s="75">
        <v>189.88</v>
      </c>
      <c r="K28" s="75">
        <v>186.461</v>
      </c>
      <c r="L28" s="75">
        <v>208</v>
      </c>
      <c r="M28" s="75">
        <v>208</v>
      </c>
      <c r="N28" s="75">
        <v>0</v>
      </c>
    </row>
    <row r="29" spans="1:14">
      <c r="A29" s="53" t="s">
        <v>100</v>
      </c>
      <c r="B29" s="53" t="s">
        <v>101</v>
      </c>
      <c r="C29" s="53" t="s">
        <v>102</v>
      </c>
      <c r="D29" s="53" t="s">
        <v>17</v>
      </c>
      <c r="E29" s="53" t="s">
        <v>18</v>
      </c>
      <c r="F29" s="53" t="s">
        <v>17</v>
      </c>
      <c r="G29" s="73" t="s">
        <v>19</v>
      </c>
      <c r="I29" s="53" t="s">
        <v>103</v>
      </c>
      <c r="J29" s="75">
        <v>9.8</v>
      </c>
      <c r="K29" s="75">
        <v>6.919</v>
      </c>
      <c r="L29" s="75">
        <v>10</v>
      </c>
      <c r="M29" s="75">
        <v>10</v>
      </c>
      <c r="N29" s="75">
        <v>0</v>
      </c>
    </row>
    <row r="30" spans="1:14">
      <c r="A30" s="53" t="s">
        <v>104</v>
      </c>
      <c r="B30" s="53" t="s">
        <v>105</v>
      </c>
      <c r="C30" s="53" t="s">
        <v>106</v>
      </c>
      <c r="D30" s="53" t="s">
        <v>17</v>
      </c>
      <c r="E30" s="53" t="s">
        <v>18</v>
      </c>
      <c r="F30" s="53" t="s">
        <v>17</v>
      </c>
      <c r="G30" s="53" t="s">
        <v>19</v>
      </c>
      <c r="I30" s="53" t="s">
        <v>103</v>
      </c>
      <c r="J30" s="75">
        <v>9.83</v>
      </c>
      <c r="K30" s="75">
        <v>7.88</v>
      </c>
      <c r="L30" s="75">
        <v>10</v>
      </c>
      <c r="M30" s="75">
        <v>10</v>
      </c>
      <c r="N30" s="75">
        <v>0</v>
      </c>
    </row>
    <row r="31" spans="1:14">
      <c r="A31" s="53" t="s">
        <v>107</v>
      </c>
      <c r="B31" s="53" t="s">
        <v>108</v>
      </c>
      <c r="C31" s="53" t="s">
        <v>109</v>
      </c>
      <c r="D31" s="53" t="s">
        <v>17</v>
      </c>
      <c r="E31" s="53" t="s">
        <v>18</v>
      </c>
      <c r="F31" s="53" t="s">
        <v>17</v>
      </c>
      <c r="G31" s="53" t="s">
        <v>19</v>
      </c>
      <c r="I31" s="53" t="s">
        <v>103</v>
      </c>
      <c r="J31" s="75">
        <v>5.31</v>
      </c>
      <c r="K31" s="75">
        <v>4.997</v>
      </c>
      <c r="L31" s="75">
        <v>5.5</v>
      </c>
      <c r="M31" s="75">
        <v>5.5</v>
      </c>
      <c r="N31" s="75">
        <v>0</v>
      </c>
    </row>
    <row r="32" spans="1:14">
      <c r="A32" s="53" t="s">
        <v>110</v>
      </c>
      <c r="B32" s="53" t="s">
        <v>111</v>
      </c>
      <c r="C32" s="53" t="s">
        <v>112</v>
      </c>
      <c r="D32" s="53" t="s">
        <v>17</v>
      </c>
      <c r="E32" s="53" t="s">
        <v>18</v>
      </c>
      <c r="F32" s="53" t="s">
        <v>17</v>
      </c>
      <c r="G32" s="53" t="s">
        <v>19</v>
      </c>
      <c r="I32" s="53" t="s">
        <v>103</v>
      </c>
      <c r="J32" s="75">
        <v>6.37</v>
      </c>
      <c r="K32" s="75">
        <v>4.191</v>
      </c>
      <c r="L32" s="75">
        <v>6.5</v>
      </c>
      <c r="M32" s="75">
        <v>6.5</v>
      </c>
      <c r="N32" s="75">
        <v>0</v>
      </c>
    </row>
    <row r="33" spans="1:14">
      <c r="A33" s="53" t="s">
        <v>113</v>
      </c>
      <c r="B33" s="53" t="s">
        <v>114</v>
      </c>
      <c r="C33" s="53" t="s">
        <v>115</v>
      </c>
      <c r="D33" s="53" t="s">
        <v>24</v>
      </c>
      <c r="E33" s="53" t="s">
        <v>18</v>
      </c>
      <c r="F33" s="53" t="s">
        <v>24</v>
      </c>
      <c r="G33" s="53" t="s">
        <v>19</v>
      </c>
      <c r="I33" s="53" t="s">
        <v>116</v>
      </c>
      <c r="J33" s="75">
        <v>50.38</v>
      </c>
      <c r="K33" s="75">
        <v>52.836</v>
      </c>
      <c r="L33" s="75">
        <v>52</v>
      </c>
      <c r="M33" s="75">
        <v>56</v>
      </c>
      <c r="N33" s="75">
        <v>4</v>
      </c>
    </row>
    <row r="34" spans="1:14">
      <c r="A34" s="53" t="s">
        <v>117</v>
      </c>
      <c r="B34" s="53" t="s">
        <v>118</v>
      </c>
      <c r="C34" s="53" t="s">
        <v>119</v>
      </c>
      <c r="D34" s="53" t="s">
        <v>17</v>
      </c>
      <c r="E34" s="53" t="s">
        <v>18</v>
      </c>
      <c r="F34" s="53" t="s">
        <v>17</v>
      </c>
      <c r="G34" s="53" t="s">
        <v>19</v>
      </c>
      <c r="I34" s="53" t="s">
        <v>120</v>
      </c>
      <c r="J34" s="75">
        <v>28.04</v>
      </c>
      <c r="K34" s="75">
        <v>18.262</v>
      </c>
      <c r="L34" s="75">
        <v>29</v>
      </c>
      <c r="M34" s="75">
        <v>29</v>
      </c>
      <c r="N34" s="75">
        <v>0</v>
      </c>
    </row>
    <row r="35" spans="1:14">
      <c r="A35" s="53" t="s">
        <v>121</v>
      </c>
      <c r="B35" s="53" t="s">
        <v>122</v>
      </c>
      <c r="C35" s="53" t="s">
        <v>123</v>
      </c>
      <c r="D35" s="53" t="s">
        <v>124</v>
      </c>
      <c r="E35" s="53" t="s">
        <v>18</v>
      </c>
      <c r="F35" s="53" t="s">
        <v>124</v>
      </c>
      <c r="G35" s="53" t="s">
        <v>52</v>
      </c>
      <c r="I35" s="53" t="s">
        <v>20</v>
      </c>
      <c r="J35" s="75">
        <v>16.97</v>
      </c>
      <c r="K35" s="75">
        <v>22.182</v>
      </c>
      <c r="L35" s="75">
        <v>27</v>
      </c>
      <c r="M35" s="75">
        <v>23</v>
      </c>
      <c r="N35" s="75">
        <v>-4</v>
      </c>
    </row>
    <row r="36" spans="1:14">
      <c r="A36" s="53" t="s">
        <v>125</v>
      </c>
      <c r="B36" s="53" t="s">
        <v>126</v>
      </c>
      <c r="C36" s="53" t="s">
        <v>127</v>
      </c>
      <c r="D36" s="53" t="s">
        <v>128</v>
      </c>
      <c r="E36" s="53" t="s">
        <v>18</v>
      </c>
      <c r="F36" s="53" t="s">
        <v>128</v>
      </c>
      <c r="G36" s="53" t="s">
        <v>129</v>
      </c>
      <c r="I36" s="53" t="s">
        <v>130</v>
      </c>
      <c r="J36" s="75">
        <v>7.45</v>
      </c>
      <c r="K36" s="75">
        <v>9.281</v>
      </c>
      <c r="L36" s="75">
        <v>7.5</v>
      </c>
      <c r="M36" s="75">
        <v>9.5</v>
      </c>
      <c r="N36" s="75">
        <v>2</v>
      </c>
    </row>
    <row r="37" spans="1:14">
      <c r="A37" s="53" t="s">
        <v>131</v>
      </c>
      <c r="B37" s="53" t="s">
        <v>132</v>
      </c>
      <c r="C37" s="53" t="s">
        <v>133</v>
      </c>
      <c r="D37" s="53" t="s">
        <v>128</v>
      </c>
      <c r="E37" s="53" t="s">
        <v>18</v>
      </c>
      <c r="F37" s="53" t="s">
        <v>128</v>
      </c>
      <c r="G37" s="53" t="s">
        <v>129</v>
      </c>
      <c r="I37" s="53" t="s">
        <v>130</v>
      </c>
      <c r="J37" s="75">
        <v>5.89</v>
      </c>
      <c r="K37" s="75">
        <v>7.421</v>
      </c>
      <c r="L37" s="75">
        <v>6</v>
      </c>
      <c r="M37" s="75">
        <v>7.5</v>
      </c>
      <c r="N37" s="75">
        <v>1.5</v>
      </c>
    </row>
    <row r="38" spans="1:14">
      <c r="A38" s="53" t="s">
        <v>134</v>
      </c>
      <c r="B38" s="53" t="s">
        <v>135</v>
      </c>
      <c r="C38" s="53" t="s">
        <v>136</v>
      </c>
      <c r="D38" s="53" t="s">
        <v>17</v>
      </c>
      <c r="E38" s="53" t="s">
        <v>18</v>
      </c>
      <c r="F38" s="53" t="s">
        <v>17</v>
      </c>
      <c r="G38" s="53" t="s">
        <v>19</v>
      </c>
      <c r="I38" s="53" t="s">
        <v>99</v>
      </c>
      <c r="J38" s="75">
        <v>13.8</v>
      </c>
      <c r="K38" s="75">
        <v>30.274</v>
      </c>
      <c r="L38" s="75">
        <v>25</v>
      </c>
      <c r="M38" s="75">
        <v>33</v>
      </c>
      <c r="N38" s="75">
        <v>8</v>
      </c>
    </row>
    <row r="39" spans="1:14">
      <c r="A39" s="53" t="s">
        <v>137</v>
      </c>
      <c r="B39" s="53" t="s">
        <v>138</v>
      </c>
      <c r="C39" s="53" t="s">
        <v>139</v>
      </c>
      <c r="D39" s="53" t="s">
        <v>140</v>
      </c>
      <c r="E39" s="53" t="s">
        <v>18</v>
      </c>
      <c r="F39" s="53" t="s">
        <v>140</v>
      </c>
      <c r="G39" s="53" t="s">
        <v>98</v>
      </c>
      <c r="I39" s="53" t="s">
        <v>99</v>
      </c>
      <c r="J39" s="75">
        <v>2.6</v>
      </c>
      <c r="K39" s="75">
        <v>3.724</v>
      </c>
      <c r="L39" s="75">
        <v>3.5</v>
      </c>
      <c r="M39" s="75">
        <v>4</v>
      </c>
      <c r="N39" s="75">
        <v>0.5</v>
      </c>
    </row>
    <row r="40" spans="1:14">
      <c r="A40" s="53" t="s">
        <v>141</v>
      </c>
      <c r="B40" s="53" t="s">
        <v>142</v>
      </c>
      <c r="C40" s="53" t="s">
        <v>143</v>
      </c>
      <c r="D40" s="53" t="s">
        <v>144</v>
      </c>
      <c r="E40" s="53" t="s">
        <v>18</v>
      </c>
      <c r="F40" s="53" t="s">
        <v>144</v>
      </c>
      <c r="G40" s="53" t="s">
        <v>52</v>
      </c>
      <c r="I40" s="53" t="s">
        <v>145</v>
      </c>
      <c r="J40" s="75">
        <v>141.06</v>
      </c>
      <c r="K40" s="75">
        <v>109.216</v>
      </c>
      <c r="L40" s="75">
        <v>142</v>
      </c>
      <c r="M40" s="75">
        <v>142</v>
      </c>
      <c r="N40" s="75">
        <v>0</v>
      </c>
    </row>
    <row r="41" spans="1:14">
      <c r="A41" s="53" t="s">
        <v>146</v>
      </c>
      <c r="B41" s="53" t="s">
        <v>147</v>
      </c>
      <c r="C41" s="53" t="s">
        <v>148</v>
      </c>
      <c r="D41" s="53" t="s">
        <v>17</v>
      </c>
      <c r="E41" s="53" t="s">
        <v>18</v>
      </c>
      <c r="F41" s="53" t="s">
        <v>17</v>
      </c>
      <c r="G41" s="53" t="s">
        <v>19</v>
      </c>
      <c r="I41" s="53" t="s">
        <v>90</v>
      </c>
      <c r="J41" s="75">
        <v>4.37</v>
      </c>
      <c r="K41" s="75">
        <v>5.04</v>
      </c>
      <c r="L41" s="75">
        <v>5</v>
      </c>
      <c r="M41" s="75">
        <v>5.5</v>
      </c>
      <c r="N41" s="75">
        <v>0.5</v>
      </c>
    </row>
    <row r="42" spans="1:14">
      <c r="A42" s="53" t="s">
        <v>149</v>
      </c>
      <c r="B42" s="53" t="s">
        <v>150</v>
      </c>
      <c r="C42" s="53" t="s">
        <v>151</v>
      </c>
      <c r="D42" s="53" t="s">
        <v>17</v>
      </c>
      <c r="E42" s="53" t="s">
        <v>18</v>
      </c>
      <c r="F42" s="53" t="s">
        <v>17</v>
      </c>
      <c r="G42" s="53" t="s">
        <v>19</v>
      </c>
      <c r="I42" s="53" t="s">
        <v>152</v>
      </c>
      <c r="J42" s="75">
        <v>21.21</v>
      </c>
      <c r="K42" s="75">
        <v>37.094</v>
      </c>
      <c r="L42" s="75">
        <v>25</v>
      </c>
      <c r="M42" s="75">
        <v>38</v>
      </c>
      <c r="N42" s="75">
        <v>13</v>
      </c>
    </row>
    <row r="43" spans="1:14">
      <c r="A43" s="53" t="s">
        <v>153</v>
      </c>
      <c r="B43" s="53" t="s">
        <v>154</v>
      </c>
      <c r="C43" s="53" t="s">
        <v>155</v>
      </c>
      <c r="D43" s="53" t="s">
        <v>17</v>
      </c>
      <c r="E43" s="53" t="s">
        <v>18</v>
      </c>
      <c r="F43" s="53" t="s">
        <v>17</v>
      </c>
      <c r="G43" s="53" t="s">
        <v>19</v>
      </c>
      <c r="I43" s="53" t="s">
        <v>156</v>
      </c>
      <c r="J43" s="75">
        <v>3.68</v>
      </c>
      <c r="K43" s="75">
        <v>3.84</v>
      </c>
      <c r="L43" s="75">
        <v>4</v>
      </c>
      <c r="M43" s="75">
        <v>4</v>
      </c>
      <c r="N43" s="75">
        <v>0</v>
      </c>
    </row>
    <row r="44" spans="1:14">
      <c r="A44" s="53" t="s">
        <v>157</v>
      </c>
      <c r="B44" s="53" t="s">
        <v>158</v>
      </c>
      <c r="C44" s="53" t="s">
        <v>159</v>
      </c>
      <c r="D44" s="53" t="s">
        <v>160</v>
      </c>
      <c r="E44" s="53" t="s">
        <v>18</v>
      </c>
      <c r="F44" s="53" t="s">
        <v>160</v>
      </c>
      <c r="G44" s="53" t="s">
        <v>129</v>
      </c>
      <c r="I44" s="53" t="s">
        <v>161</v>
      </c>
      <c r="J44" s="75">
        <v>1.37</v>
      </c>
      <c r="K44" s="75">
        <v>1.865</v>
      </c>
      <c r="L44" s="75">
        <v>2</v>
      </c>
      <c r="M44" s="75">
        <v>2</v>
      </c>
      <c r="N44" s="75">
        <v>0</v>
      </c>
    </row>
    <row r="45" spans="1:14">
      <c r="A45" s="53" t="s">
        <v>162</v>
      </c>
      <c r="B45" s="53" t="s">
        <v>163</v>
      </c>
      <c r="C45" s="53" t="s">
        <v>164</v>
      </c>
      <c r="D45" s="53" t="s">
        <v>160</v>
      </c>
      <c r="E45" s="53" t="s">
        <v>18</v>
      </c>
      <c r="F45" s="53" t="s">
        <v>160</v>
      </c>
      <c r="G45" s="53" t="s">
        <v>129</v>
      </c>
      <c r="I45" s="53" t="s">
        <v>161</v>
      </c>
      <c r="J45" s="75">
        <v>2.4</v>
      </c>
      <c r="K45" s="75">
        <v>2.31</v>
      </c>
      <c r="L45" s="75">
        <v>2.5</v>
      </c>
      <c r="M45" s="75">
        <v>2.5</v>
      </c>
      <c r="N45" s="75">
        <v>0</v>
      </c>
    </row>
    <row r="46" spans="1:14">
      <c r="A46" s="53" t="s">
        <v>165</v>
      </c>
      <c r="B46" s="53" t="s">
        <v>166</v>
      </c>
      <c r="C46" s="53" t="s">
        <v>167</v>
      </c>
      <c r="D46" s="53" t="s">
        <v>168</v>
      </c>
      <c r="E46" s="53" t="s">
        <v>18</v>
      </c>
      <c r="F46" s="53" t="s">
        <v>169</v>
      </c>
      <c r="G46" s="53" t="s">
        <v>170</v>
      </c>
      <c r="I46" s="53" t="s">
        <v>161</v>
      </c>
      <c r="J46" s="75">
        <v>11.58</v>
      </c>
      <c r="K46" s="75">
        <v>11.544</v>
      </c>
      <c r="L46" s="75">
        <v>12</v>
      </c>
      <c r="M46" s="75">
        <v>12</v>
      </c>
      <c r="N46" s="75">
        <v>0</v>
      </c>
    </row>
    <row r="47" spans="1:14">
      <c r="A47" s="53" t="s">
        <v>171</v>
      </c>
      <c r="B47" s="53" t="s">
        <v>172</v>
      </c>
      <c r="C47" s="53" t="s">
        <v>173</v>
      </c>
      <c r="D47" s="53" t="s">
        <v>85</v>
      </c>
      <c r="E47" s="53" t="s">
        <v>18</v>
      </c>
      <c r="F47" s="53" t="s">
        <v>85</v>
      </c>
      <c r="G47" s="53" t="s">
        <v>29</v>
      </c>
      <c r="I47" s="53" t="s">
        <v>103</v>
      </c>
      <c r="J47" s="75">
        <v>30</v>
      </c>
      <c r="K47" s="75">
        <v>27.566</v>
      </c>
      <c r="L47" s="75">
        <v>30</v>
      </c>
      <c r="M47" s="75">
        <v>30</v>
      </c>
      <c r="N47" s="75">
        <v>0</v>
      </c>
    </row>
    <row r="48" spans="1:14">
      <c r="A48" s="53" t="s">
        <v>174</v>
      </c>
      <c r="B48" s="53" t="s">
        <v>175</v>
      </c>
      <c r="C48" s="53" t="s">
        <v>176</v>
      </c>
      <c r="D48" s="53" t="s">
        <v>17</v>
      </c>
      <c r="E48" s="53" t="s">
        <v>18</v>
      </c>
      <c r="F48" s="53" t="s">
        <v>17</v>
      </c>
      <c r="G48" s="53" t="s">
        <v>19</v>
      </c>
      <c r="I48" s="53" t="s">
        <v>161</v>
      </c>
      <c r="J48" s="75">
        <v>5.59</v>
      </c>
      <c r="K48" s="75">
        <v>9.828</v>
      </c>
      <c r="L48" s="75">
        <v>8.5</v>
      </c>
      <c r="M48" s="75">
        <v>10</v>
      </c>
      <c r="N48" s="75">
        <v>1.5</v>
      </c>
    </row>
    <row r="49" spans="1:14">
      <c r="A49" s="53" t="s">
        <v>177</v>
      </c>
      <c r="B49" s="53" t="s">
        <v>178</v>
      </c>
      <c r="C49" s="53" t="s">
        <v>179</v>
      </c>
      <c r="D49" s="53" t="s">
        <v>168</v>
      </c>
      <c r="E49" s="53" t="s">
        <v>18</v>
      </c>
      <c r="F49" s="53" t="s">
        <v>169</v>
      </c>
      <c r="G49" s="53" t="s">
        <v>170</v>
      </c>
      <c r="I49" s="53" t="s">
        <v>86</v>
      </c>
      <c r="J49" s="75">
        <v>53.99</v>
      </c>
      <c r="K49" s="75">
        <v>53.065</v>
      </c>
      <c r="L49" s="75">
        <v>55</v>
      </c>
      <c r="M49" s="75">
        <v>54</v>
      </c>
      <c r="N49" s="75">
        <v>-1</v>
      </c>
    </row>
    <row r="50" spans="1:14">
      <c r="A50" s="53" t="s">
        <v>180</v>
      </c>
      <c r="B50" s="53" t="s">
        <v>181</v>
      </c>
      <c r="C50" s="53" t="s">
        <v>36</v>
      </c>
      <c r="D50" s="53" t="s">
        <v>182</v>
      </c>
      <c r="E50" s="53" t="s">
        <v>18</v>
      </c>
      <c r="F50" s="53" t="s">
        <v>182</v>
      </c>
      <c r="G50" s="53" t="s">
        <v>129</v>
      </c>
      <c r="I50" s="53" t="s">
        <v>86</v>
      </c>
      <c r="J50" s="75">
        <v>48.64</v>
      </c>
      <c r="K50" s="75">
        <v>113.528</v>
      </c>
      <c r="L50" s="75">
        <v>118</v>
      </c>
      <c r="M50" s="75">
        <v>122</v>
      </c>
      <c r="N50" s="75">
        <v>4</v>
      </c>
    </row>
    <row r="51" spans="1:14">
      <c r="A51" s="53" t="s">
        <v>183</v>
      </c>
      <c r="B51" s="53" t="s">
        <v>184</v>
      </c>
      <c r="C51" s="53" t="s">
        <v>185</v>
      </c>
      <c r="D51" s="53" t="s">
        <v>186</v>
      </c>
      <c r="E51" s="53" t="s">
        <v>18</v>
      </c>
      <c r="F51" s="53" t="s">
        <v>186</v>
      </c>
      <c r="G51" s="53" t="s">
        <v>98</v>
      </c>
      <c r="I51" s="53" t="s">
        <v>187</v>
      </c>
      <c r="J51" s="75">
        <v>69.65</v>
      </c>
      <c r="K51" s="75">
        <v>72.481</v>
      </c>
      <c r="L51" s="75">
        <v>82</v>
      </c>
      <c r="M51" s="75">
        <v>73</v>
      </c>
      <c r="N51" s="75">
        <v>-9</v>
      </c>
    </row>
    <row r="52" spans="1:14">
      <c r="A52" s="53" t="s">
        <v>188</v>
      </c>
      <c r="B52" s="53" t="s">
        <v>189</v>
      </c>
      <c r="C52" s="53" t="s">
        <v>190</v>
      </c>
      <c r="D52" s="53" t="s">
        <v>128</v>
      </c>
      <c r="E52" s="53" t="s">
        <v>18</v>
      </c>
      <c r="F52" s="53" t="s">
        <v>128</v>
      </c>
      <c r="G52" s="53" t="s">
        <v>129</v>
      </c>
      <c r="I52" s="53" t="s">
        <v>191</v>
      </c>
      <c r="J52" s="75">
        <v>12.39</v>
      </c>
      <c r="K52" s="75">
        <v>9.758</v>
      </c>
      <c r="L52" s="75">
        <v>12.5</v>
      </c>
      <c r="M52" s="75">
        <v>13</v>
      </c>
      <c r="N52" s="75">
        <v>0.5</v>
      </c>
    </row>
    <row r="53" spans="1:14">
      <c r="A53" s="53" t="s">
        <v>192</v>
      </c>
      <c r="B53" s="53" t="s">
        <v>193</v>
      </c>
      <c r="C53" s="53" t="s">
        <v>50</v>
      </c>
      <c r="D53" s="53" t="s">
        <v>194</v>
      </c>
      <c r="E53" s="53" t="s">
        <v>18</v>
      </c>
      <c r="F53" s="53" t="s">
        <v>194</v>
      </c>
      <c r="G53" s="53" t="s">
        <v>52</v>
      </c>
      <c r="I53" s="53" t="s">
        <v>86</v>
      </c>
      <c r="J53" s="75">
        <v>1592.96</v>
      </c>
      <c r="K53" s="75">
        <v>1176.319</v>
      </c>
      <c r="L53" s="75">
        <v>1571</v>
      </c>
      <c r="M53" s="75">
        <v>2573</v>
      </c>
      <c r="N53" s="75">
        <v>1002</v>
      </c>
    </row>
    <row r="54" spans="1:14">
      <c r="A54" s="53" t="s">
        <v>195</v>
      </c>
      <c r="B54" s="53" t="s">
        <v>196</v>
      </c>
      <c r="C54" s="53" t="s">
        <v>197</v>
      </c>
      <c r="D54" s="53" t="s">
        <v>198</v>
      </c>
      <c r="E54" s="53" t="s">
        <v>18</v>
      </c>
      <c r="F54" s="53" t="s">
        <v>198</v>
      </c>
      <c r="G54" s="53" t="s">
        <v>129</v>
      </c>
      <c r="I54" s="53" t="s">
        <v>199</v>
      </c>
      <c r="J54" s="75">
        <v>0.24</v>
      </c>
      <c r="K54" s="75">
        <v>0</v>
      </c>
      <c r="L54" s="75">
        <v>0.5</v>
      </c>
      <c r="M54" s="75">
        <v>0.5</v>
      </c>
      <c r="N54" s="75">
        <v>0</v>
      </c>
    </row>
    <row r="55" spans="1:14">
      <c r="A55" s="53" t="s">
        <v>200</v>
      </c>
      <c r="B55" s="53" t="s">
        <v>201</v>
      </c>
      <c r="C55" s="53" t="s">
        <v>202</v>
      </c>
      <c r="D55" s="53" t="s">
        <v>17</v>
      </c>
      <c r="E55" s="53" t="s">
        <v>18</v>
      </c>
      <c r="F55" s="53" t="s">
        <v>17</v>
      </c>
      <c r="G55" s="73" t="s">
        <v>19</v>
      </c>
      <c r="I55" s="53" t="s">
        <v>203</v>
      </c>
      <c r="J55" s="75">
        <v>0.1</v>
      </c>
      <c r="K55" s="75">
        <v>0</v>
      </c>
      <c r="L55" s="75">
        <v>0.5</v>
      </c>
      <c r="M55" s="75">
        <v>0.5</v>
      </c>
      <c r="N55" s="75">
        <v>0</v>
      </c>
    </row>
    <row r="56" spans="1:14">
      <c r="A56" s="53" t="s">
        <v>204</v>
      </c>
      <c r="B56" s="53" t="s">
        <v>205</v>
      </c>
      <c r="C56" s="53" t="s">
        <v>206</v>
      </c>
      <c r="D56" s="53" t="s">
        <v>160</v>
      </c>
      <c r="E56" s="53" t="s">
        <v>18</v>
      </c>
      <c r="F56" s="53" t="s">
        <v>160</v>
      </c>
      <c r="G56" s="73" t="s">
        <v>129</v>
      </c>
      <c r="I56" s="53" t="s">
        <v>207</v>
      </c>
      <c r="J56" s="75">
        <v>0.06</v>
      </c>
      <c r="K56" s="75">
        <v>0</v>
      </c>
      <c r="L56" s="75">
        <v>0.5</v>
      </c>
      <c r="M56" s="75">
        <v>0.5</v>
      </c>
      <c r="N56" s="75">
        <v>0</v>
      </c>
    </row>
    <row r="57" spans="1:14">
      <c r="A57" s="53" t="s">
        <v>208</v>
      </c>
      <c r="B57" s="53" t="s">
        <v>209</v>
      </c>
      <c r="C57" s="53" t="s">
        <v>210</v>
      </c>
      <c r="D57" s="53" t="s">
        <v>24</v>
      </c>
      <c r="E57" s="53" t="s">
        <v>18</v>
      </c>
      <c r="F57" s="53" t="s">
        <v>24</v>
      </c>
      <c r="G57" s="53" t="s">
        <v>19</v>
      </c>
      <c r="I57" s="53" t="s">
        <v>211</v>
      </c>
      <c r="J57" s="75">
        <v>5.87</v>
      </c>
      <c r="K57" s="75">
        <v>7.157</v>
      </c>
      <c r="L57" s="75">
        <v>7</v>
      </c>
      <c r="M57" s="75">
        <v>7.5</v>
      </c>
      <c r="N57" s="75">
        <v>0.5</v>
      </c>
    </row>
    <row r="58" spans="1:14">
      <c r="A58" s="53" t="s">
        <v>212</v>
      </c>
      <c r="B58" s="53" t="s">
        <v>213</v>
      </c>
      <c r="C58" s="53" t="s">
        <v>214</v>
      </c>
      <c r="D58" s="53" t="s">
        <v>168</v>
      </c>
      <c r="E58" s="53" t="s">
        <v>18</v>
      </c>
      <c r="F58" s="53" t="s">
        <v>169</v>
      </c>
      <c r="G58" s="53" t="s">
        <v>170</v>
      </c>
      <c r="I58" s="53" t="s">
        <v>215</v>
      </c>
      <c r="J58" s="75">
        <v>34.11</v>
      </c>
      <c r="K58" s="75">
        <v>13.86</v>
      </c>
      <c r="L58" s="75">
        <v>35</v>
      </c>
      <c r="M58" s="75">
        <v>35</v>
      </c>
      <c r="N58" s="75">
        <v>0</v>
      </c>
    </row>
    <row r="59" spans="1:14">
      <c r="A59" s="53" t="s">
        <v>216</v>
      </c>
      <c r="B59" s="53" t="s">
        <v>217</v>
      </c>
      <c r="C59" s="53" t="s">
        <v>218</v>
      </c>
      <c r="D59" s="53" t="s">
        <v>17</v>
      </c>
      <c r="E59" s="53" t="s">
        <v>18</v>
      </c>
      <c r="F59" s="53" t="s">
        <v>17</v>
      </c>
      <c r="G59" s="53" t="s">
        <v>19</v>
      </c>
      <c r="I59" s="53" t="s">
        <v>219</v>
      </c>
      <c r="J59" s="75">
        <v>3.01</v>
      </c>
      <c r="K59" s="75">
        <v>0.878</v>
      </c>
      <c r="L59" s="75">
        <v>3.5</v>
      </c>
      <c r="M59" s="75">
        <v>3.5</v>
      </c>
      <c r="N59" s="75">
        <v>0</v>
      </c>
    </row>
    <row r="60" spans="1:14">
      <c r="A60" s="53" t="s">
        <v>220</v>
      </c>
      <c r="B60" s="53" t="s">
        <v>221</v>
      </c>
      <c r="C60" s="53" t="s">
        <v>222</v>
      </c>
      <c r="D60" s="53" t="s">
        <v>97</v>
      </c>
      <c r="E60" s="53" t="s">
        <v>18</v>
      </c>
      <c r="F60" s="53" t="s">
        <v>97</v>
      </c>
      <c r="G60" s="53" t="s">
        <v>98</v>
      </c>
      <c r="I60" s="53" t="s">
        <v>223</v>
      </c>
      <c r="J60" s="75">
        <v>127.81</v>
      </c>
      <c r="K60" s="75">
        <v>53.97</v>
      </c>
      <c r="L60" s="75">
        <v>131</v>
      </c>
      <c r="M60" s="75">
        <v>131</v>
      </c>
      <c r="N60" s="75">
        <v>0</v>
      </c>
    </row>
    <row r="61" spans="1:14">
      <c r="A61" s="53" t="s">
        <v>224</v>
      </c>
      <c r="B61" s="53" t="s">
        <v>225</v>
      </c>
      <c r="C61" s="53" t="s">
        <v>226</v>
      </c>
      <c r="D61" s="53" t="s">
        <v>17</v>
      </c>
      <c r="E61" s="53" t="s">
        <v>18</v>
      </c>
      <c r="F61" s="53" t="s">
        <v>17</v>
      </c>
      <c r="G61" s="53" t="s">
        <v>19</v>
      </c>
      <c r="I61" s="53" t="s">
        <v>227</v>
      </c>
      <c r="J61" s="75">
        <v>6.27</v>
      </c>
      <c r="K61" s="75">
        <v>6.863</v>
      </c>
      <c r="L61" s="75">
        <v>7</v>
      </c>
      <c r="M61" s="75">
        <v>7</v>
      </c>
      <c r="N61" s="75">
        <v>0</v>
      </c>
    </row>
    <row r="62" spans="1:14">
      <c r="A62" s="53" t="s">
        <v>228</v>
      </c>
      <c r="B62" s="53" t="s">
        <v>229</v>
      </c>
      <c r="C62" s="53" t="s">
        <v>230</v>
      </c>
      <c r="D62" s="53" t="s">
        <v>231</v>
      </c>
      <c r="E62" s="53" t="s">
        <v>18</v>
      </c>
      <c r="F62" s="53" t="s">
        <v>231</v>
      </c>
      <c r="G62" s="53" t="s">
        <v>52</v>
      </c>
      <c r="I62" s="53" t="s">
        <v>232</v>
      </c>
      <c r="J62" s="75">
        <v>26.29</v>
      </c>
      <c r="K62" s="75">
        <v>13.629</v>
      </c>
      <c r="L62" s="75">
        <v>39</v>
      </c>
      <c r="M62" s="75">
        <v>39</v>
      </c>
      <c r="N62" s="75">
        <v>0</v>
      </c>
    </row>
    <row r="63" spans="1:14">
      <c r="A63" s="53" t="s">
        <v>233</v>
      </c>
      <c r="B63" s="53" t="s">
        <v>234</v>
      </c>
      <c r="C63" s="53" t="s">
        <v>235</v>
      </c>
      <c r="D63" s="53" t="s">
        <v>231</v>
      </c>
      <c r="E63" s="53" t="s">
        <v>18</v>
      </c>
      <c r="F63" s="53" t="s">
        <v>231</v>
      </c>
      <c r="G63" s="53" t="s">
        <v>52</v>
      </c>
      <c r="I63" s="53" t="s">
        <v>232</v>
      </c>
      <c r="J63" s="75">
        <v>34.22</v>
      </c>
      <c r="K63" s="75">
        <v>29.791</v>
      </c>
      <c r="L63" s="75">
        <v>52</v>
      </c>
      <c r="M63" s="75">
        <v>52</v>
      </c>
      <c r="N63" s="75">
        <v>0</v>
      </c>
    </row>
    <row r="64" spans="1:14">
      <c r="A64" s="53" t="s">
        <v>236</v>
      </c>
      <c r="B64" s="53" t="s">
        <v>237</v>
      </c>
      <c r="C64" s="53" t="s">
        <v>238</v>
      </c>
      <c r="D64" s="53" t="s">
        <v>17</v>
      </c>
      <c r="E64" s="53" t="s">
        <v>18</v>
      </c>
      <c r="F64" s="53" t="s">
        <v>17</v>
      </c>
      <c r="G64" s="53" t="s">
        <v>19</v>
      </c>
      <c r="I64" s="53" t="s">
        <v>239</v>
      </c>
      <c r="J64" s="75">
        <v>0.1</v>
      </c>
      <c r="K64" s="75">
        <v>0.252</v>
      </c>
      <c r="L64" s="75">
        <v>1</v>
      </c>
      <c r="M64" s="75">
        <v>0.5</v>
      </c>
      <c r="N64" s="75">
        <v>-0.5</v>
      </c>
    </row>
    <row r="65" spans="1:14">
      <c r="A65" s="53" t="s">
        <v>240</v>
      </c>
      <c r="B65" s="53" t="s">
        <v>241</v>
      </c>
      <c r="C65" s="53" t="s">
        <v>242</v>
      </c>
      <c r="D65" s="53" t="s">
        <v>17</v>
      </c>
      <c r="E65" s="53" t="s">
        <v>18</v>
      </c>
      <c r="F65" s="53" t="s">
        <v>17</v>
      </c>
      <c r="G65" s="53" t="s">
        <v>19</v>
      </c>
      <c r="I65" s="53" t="s">
        <v>239</v>
      </c>
      <c r="J65" s="75">
        <v>5.45</v>
      </c>
      <c r="K65" s="75">
        <v>2.033</v>
      </c>
      <c r="L65" s="75">
        <v>5.5</v>
      </c>
      <c r="M65" s="75">
        <v>5.5</v>
      </c>
      <c r="N65" s="75">
        <v>0</v>
      </c>
    </row>
    <row r="66" spans="1:14">
      <c r="A66" s="53" t="s">
        <v>243</v>
      </c>
      <c r="B66" s="53" t="s">
        <v>244</v>
      </c>
      <c r="C66" s="53" t="s">
        <v>245</v>
      </c>
      <c r="D66" s="53" t="s">
        <v>17</v>
      </c>
      <c r="E66" s="53" t="s">
        <v>18</v>
      </c>
      <c r="F66" s="53" t="s">
        <v>17</v>
      </c>
      <c r="G66" s="53" t="s">
        <v>19</v>
      </c>
      <c r="I66" s="53" t="s">
        <v>246</v>
      </c>
      <c r="J66" s="75">
        <v>33.02</v>
      </c>
      <c r="K66" s="75">
        <v>34.958</v>
      </c>
      <c r="L66" s="75">
        <v>33.5</v>
      </c>
      <c r="M66" s="75">
        <v>36</v>
      </c>
      <c r="N66" s="75">
        <v>2.5</v>
      </c>
    </row>
    <row r="67" spans="1:14">
      <c r="A67" s="53" t="s">
        <v>247</v>
      </c>
      <c r="B67" s="53" t="s">
        <v>248</v>
      </c>
      <c r="C67" s="53" t="s">
        <v>249</v>
      </c>
      <c r="D67" s="53" t="s">
        <v>140</v>
      </c>
      <c r="E67" s="53" t="s">
        <v>18</v>
      </c>
      <c r="F67" s="53" t="s">
        <v>140</v>
      </c>
      <c r="G67" s="53" t="s">
        <v>98</v>
      </c>
      <c r="I67" s="53" t="s">
        <v>199</v>
      </c>
      <c r="J67" s="75">
        <v>60.24</v>
      </c>
      <c r="K67" s="75">
        <v>53.707</v>
      </c>
      <c r="L67" s="75">
        <v>62</v>
      </c>
      <c r="M67" s="75">
        <v>62</v>
      </c>
      <c r="N67" s="75">
        <v>0</v>
      </c>
    </row>
    <row r="68" spans="1:14">
      <c r="A68" s="53" t="s">
        <v>250</v>
      </c>
      <c r="B68" s="53" t="s">
        <v>251</v>
      </c>
      <c r="C68" s="53" t="s">
        <v>252</v>
      </c>
      <c r="D68" s="53" t="s">
        <v>140</v>
      </c>
      <c r="E68" s="53" t="s">
        <v>18</v>
      </c>
      <c r="F68" s="53" t="s">
        <v>140</v>
      </c>
      <c r="G68" s="53" t="s">
        <v>98</v>
      </c>
      <c r="I68" s="53" t="s">
        <v>199</v>
      </c>
      <c r="J68" s="75">
        <v>63.59</v>
      </c>
      <c r="K68" s="75">
        <v>55.741</v>
      </c>
      <c r="L68" s="75">
        <v>66</v>
      </c>
      <c r="M68" s="75">
        <v>66</v>
      </c>
      <c r="N68" s="75">
        <v>0</v>
      </c>
    </row>
    <row r="69" spans="1:14">
      <c r="A69" s="53" t="s">
        <v>253</v>
      </c>
      <c r="B69" s="53" t="s">
        <v>254</v>
      </c>
      <c r="C69" s="53" t="s">
        <v>255</v>
      </c>
      <c r="D69" s="53" t="s">
        <v>256</v>
      </c>
      <c r="E69" s="53" t="s">
        <v>18</v>
      </c>
      <c r="F69" s="53" t="s">
        <v>256</v>
      </c>
      <c r="G69" s="53" t="s">
        <v>19</v>
      </c>
      <c r="I69" s="53" t="s">
        <v>203</v>
      </c>
      <c r="J69" s="75">
        <v>19.39</v>
      </c>
      <c r="K69" s="75">
        <v>17.383</v>
      </c>
      <c r="L69" s="75">
        <v>20</v>
      </c>
      <c r="M69" s="75">
        <v>20</v>
      </c>
      <c r="N69" s="75">
        <v>0</v>
      </c>
    </row>
    <row r="70" spans="1:14">
      <c r="A70" s="53" t="s">
        <v>257</v>
      </c>
      <c r="B70" s="53" t="s">
        <v>258</v>
      </c>
      <c r="C70" s="53" t="s">
        <v>259</v>
      </c>
      <c r="D70" s="53" t="s">
        <v>168</v>
      </c>
      <c r="E70" s="53" t="s">
        <v>18</v>
      </c>
      <c r="F70" s="53" t="s">
        <v>169</v>
      </c>
      <c r="G70" s="53" t="s">
        <v>170</v>
      </c>
      <c r="I70" s="53" t="s">
        <v>215</v>
      </c>
      <c r="J70" s="75">
        <v>111.06</v>
      </c>
      <c r="K70" s="75">
        <v>131.526</v>
      </c>
      <c r="L70" s="75">
        <v>126</v>
      </c>
      <c r="M70" s="75">
        <v>132</v>
      </c>
      <c r="N70" s="75">
        <v>6</v>
      </c>
    </row>
    <row r="71" spans="1:14">
      <c r="A71" s="53" t="s">
        <v>260</v>
      </c>
      <c r="B71" s="53" t="s">
        <v>261</v>
      </c>
      <c r="C71" s="53" t="s">
        <v>262</v>
      </c>
      <c r="D71" s="53" t="s">
        <v>17</v>
      </c>
      <c r="E71" s="53" t="s">
        <v>18</v>
      </c>
      <c r="F71" s="53" t="s">
        <v>17</v>
      </c>
      <c r="G71" s="53" t="s">
        <v>19</v>
      </c>
      <c r="I71" s="53" t="s">
        <v>79</v>
      </c>
      <c r="J71" s="75">
        <v>39.47</v>
      </c>
      <c r="K71" s="75">
        <v>35.372</v>
      </c>
      <c r="L71" s="75">
        <v>45</v>
      </c>
      <c r="M71" s="75">
        <v>61</v>
      </c>
      <c r="N71" s="75">
        <v>16</v>
      </c>
    </row>
    <row r="72" spans="1:14">
      <c r="A72" s="53" t="s">
        <v>263</v>
      </c>
      <c r="B72" s="53" t="s">
        <v>264</v>
      </c>
      <c r="C72" s="53" t="s">
        <v>265</v>
      </c>
      <c r="D72" s="53" t="s">
        <v>266</v>
      </c>
      <c r="E72" s="53" t="s">
        <v>18</v>
      </c>
      <c r="F72" s="53" t="s">
        <v>267</v>
      </c>
      <c r="G72" s="53" t="s">
        <v>170</v>
      </c>
      <c r="I72" s="53" t="s">
        <v>79</v>
      </c>
      <c r="J72" s="75">
        <v>91.67</v>
      </c>
      <c r="K72" s="75">
        <v>95.679</v>
      </c>
      <c r="L72" s="75">
        <v>92</v>
      </c>
      <c r="M72" s="75">
        <v>125</v>
      </c>
      <c r="N72" s="75">
        <v>33</v>
      </c>
    </row>
    <row r="73" spans="1:14">
      <c r="A73" s="53" t="s">
        <v>268</v>
      </c>
      <c r="B73" s="53" t="s">
        <v>269</v>
      </c>
      <c r="C73" s="53" t="s">
        <v>270</v>
      </c>
      <c r="D73" s="53" t="s">
        <v>17</v>
      </c>
      <c r="E73" s="53" t="s">
        <v>18</v>
      </c>
      <c r="F73" s="53" t="s">
        <v>17</v>
      </c>
      <c r="G73" s="53" t="s">
        <v>19</v>
      </c>
      <c r="I73" s="53" t="s">
        <v>79</v>
      </c>
      <c r="J73" s="75">
        <v>0.24</v>
      </c>
      <c r="K73" s="75">
        <v>0.515</v>
      </c>
      <c r="L73" s="75">
        <v>0.5</v>
      </c>
      <c r="M73" s="75">
        <v>1</v>
      </c>
      <c r="N73" s="75">
        <v>0.5</v>
      </c>
    </row>
    <row r="74" spans="1:14">
      <c r="A74" s="53" t="s">
        <v>271</v>
      </c>
      <c r="B74" s="53" t="s">
        <v>272</v>
      </c>
      <c r="C74" s="53" t="s">
        <v>273</v>
      </c>
      <c r="D74" s="53" t="s">
        <v>274</v>
      </c>
      <c r="E74" s="53" t="s">
        <v>18</v>
      </c>
      <c r="F74" s="53" t="s">
        <v>274</v>
      </c>
      <c r="G74" s="53" t="s">
        <v>29</v>
      </c>
      <c r="I74" s="53" t="s">
        <v>275</v>
      </c>
      <c r="J74" s="75">
        <v>48.58</v>
      </c>
      <c r="K74" s="75">
        <v>29.611</v>
      </c>
      <c r="L74" s="75">
        <v>49</v>
      </c>
      <c r="M74" s="75">
        <v>49</v>
      </c>
      <c r="N74" s="75">
        <v>0</v>
      </c>
    </row>
    <row r="75" spans="1:14">
      <c r="A75" s="53" t="s">
        <v>276</v>
      </c>
      <c r="B75" s="53" t="s">
        <v>277</v>
      </c>
      <c r="C75" s="53" t="s">
        <v>278</v>
      </c>
      <c r="D75" s="53" t="s">
        <v>17</v>
      </c>
      <c r="E75" s="53" t="s">
        <v>18</v>
      </c>
      <c r="F75" s="53" t="s">
        <v>17</v>
      </c>
      <c r="G75" s="73" t="s">
        <v>19</v>
      </c>
      <c r="I75" s="53" t="s">
        <v>279</v>
      </c>
      <c r="J75" s="75">
        <v>3.49</v>
      </c>
      <c r="K75" s="75">
        <v>3.722</v>
      </c>
      <c r="L75" s="75">
        <v>4</v>
      </c>
      <c r="M75" s="75">
        <v>4</v>
      </c>
      <c r="N75" s="75">
        <v>0</v>
      </c>
    </row>
    <row r="76" spans="1:14">
      <c r="A76" s="53" t="s">
        <v>280</v>
      </c>
      <c r="B76" s="53" t="s">
        <v>281</v>
      </c>
      <c r="C76" s="53" t="s">
        <v>282</v>
      </c>
      <c r="D76" s="53" t="s">
        <v>283</v>
      </c>
      <c r="E76" s="53" t="s">
        <v>18</v>
      </c>
      <c r="F76" s="53" t="s">
        <v>283</v>
      </c>
      <c r="G76" s="53" t="s">
        <v>170</v>
      </c>
      <c r="I76" s="53" t="s">
        <v>79</v>
      </c>
      <c r="J76" s="75">
        <v>177.79</v>
      </c>
      <c r="K76" s="75">
        <v>123.422</v>
      </c>
      <c r="L76" s="75">
        <v>184</v>
      </c>
      <c r="M76" s="75">
        <v>198</v>
      </c>
      <c r="N76" s="75">
        <v>14</v>
      </c>
    </row>
    <row r="77" spans="1:14">
      <c r="A77" s="53" t="s">
        <v>284</v>
      </c>
      <c r="B77" s="53" t="s">
        <v>285</v>
      </c>
      <c r="C77" s="53" t="s">
        <v>286</v>
      </c>
      <c r="D77" s="53" t="s">
        <v>287</v>
      </c>
      <c r="E77" s="53" t="s">
        <v>18</v>
      </c>
      <c r="F77" s="53" t="s">
        <v>287</v>
      </c>
      <c r="G77" s="53" t="s">
        <v>98</v>
      </c>
      <c r="I77" s="53" t="s">
        <v>288</v>
      </c>
      <c r="J77" s="75">
        <v>65.53</v>
      </c>
      <c r="K77" s="75">
        <v>26.277</v>
      </c>
      <c r="L77" s="75">
        <v>66</v>
      </c>
      <c r="M77" s="75">
        <v>66</v>
      </c>
      <c r="N77" s="75">
        <v>0</v>
      </c>
    </row>
    <row r="78" spans="1:14">
      <c r="A78" s="53" t="s">
        <v>289</v>
      </c>
      <c r="B78" s="53" t="s">
        <v>290</v>
      </c>
      <c r="C78" s="53" t="s">
        <v>291</v>
      </c>
      <c r="D78" s="53" t="s">
        <v>287</v>
      </c>
      <c r="E78" s="53" t="s">
        <v>18</v>
      </c>
      <c r="F78" s="53" t="s">
        <v>287</v>
      </c>
      <c r="G78" s="53" t="s">
        <v>98</v>
      </c>
      <c r="I78" s="53" t="s">
        <v>292</v>
      </c>
      <c r="J78" s="75">
        <v>379.39</v>
      </c>
      <c r="K78" s="75">
        <v>306.036</v>
      </c>
      <c r="L78" s="75">
        <v>380</v>
      </c>
      <c r="M78" s="75">
        <v>380</v>
      </c>
      <c r="N78" s="75">
        <v>0</v>
      </c>
    </row>
    <row r="79" spans="1:14">
      <c r="A79" s="53" t="s">
        <v>293</v>
      </c>
      <c r="B79" s="53" t="s">
        <v>294</v>
      </c>
      <c r="C79" s="53" t="s">
        <v>295</v>
      </c>
      <c r="D79" s="53" t="s">
        <v>287</v>
      </c>
      <c r="E79" s="53" t="s">
        <v>18</v>
      </c>
      <c r="F79" s="53" t="s">
        <v>287</v>
      </c>
      <c r="G79" s="73" t="s">
        <v>98</v>
      </c>
      <c r="I79" s="53" t="s">
        <v>288</v>
      </c>
      <c r="J79" s="75">
        <v>17.22</v>
      </c>
      <c r="K79" s="75">
        <v>3.491</v>
      </c>
      <c r="L79" s="75">
        <v>18</v>
      </c>
      <c r="M79" s="75">
        <v>18</v>
      </c>
      <c r="N79" s="75">
        <v>0</v>
      </c>
    </row>
    <row r="80" spans="1:14">
      <c r="A80" s="53" t="s">
        <v>296</v>
      </c>
      <c r="B80" s="53" t="s">
        <v>297</v>
      </c>
      <c r="C80" s="53" t="s">
        <v>298</v>
      </c>
      <c r="D80" s="53" t="s">
        <v>97</v>
      </c>
      <c r="E80" s="53" t="s">
        <v>18</v>
      </c>
      <c r="F80" s="53" t="s">
        <v>97</v>
      </c>
      <c r="G80" s="73" t="s">
        <v>98</v>
      </c>
      <c r="I80" s="53" t="s">
        <v>288</v>
      </c>
      <c r="J80" s="75">
        <v>117.59</v>
      </c>
      <c r="K80" s="75">
        <v>79.825</v>
      </c>
      <c r="L80" s="75">
        <v>131</v>
      </c>
      <c r="M80" s="75">
        <v>131</v>
      </c>
      <c r="N80" s="75">
        <v>0</v>
      </c>
    </row>
    <row r="81" spans="1:14">
      <c r="A81" s="53" t="s">
        <v>299</v>
      </c>
      <c r="B81" s="53" t="s">
        <v>300</v>
      </c>
      <c r="C81" s="53" t="s">
        <v>301</v>
      </c>
      <c r="D81" s="53" t="s">
        <v>302</v>
      </c>
      <c r="E81" s="53" t="s">
        <v>18</v>
      </c>
      <c r="F81" s="53" t="s">
        <v>302</v>
      </c>
      <c r="G81" s="73" t="s">
        <v>36</v>
      </c>
      <c r="I81" s="53" t="s">
        <v>86</v>
      </c>
      <c r="J81" s="75">
        <v>1500</v>
      </c>
      <c r="K81" s="75">
        <v>480</v>
      </c>
      <c r="L81" s="75">
        <v>1500</v>
      </c>
      <c r="M81" s="75">
        <v>1500</v>
      </c>
      <c r="N81" s="75">
        <v>0</v>
      </c>
    </row>
    <row r="82" spans="1:14">
      <c r="A82" s="53" t="s">
        <v>303</v>
      </c>
      <c r="B82" s="53" t="s">
        <v>304</v>
      </c>
      <c r="C82" s="53" t="s">
        <v>305</v>
      </c>
      <c r="D82" s="53" t="s">
        <v>24</v>
      </c>
      <c r="E82" s="53" t="s">
        <v>18</v>
      </c>
      <c r="F82" s="53" t="s">
        <v>24</v>
      </c>
      <c r="G82" s="53" t="s">
        <v>19</v>
      </c>
      <c r="I82" s="53" t="s">
        <v>306</v>
      </c>
      <c r="J82" s="75">
        <v>14.98</v>
      </c>
      <c r="K82" s="75">
        <v>14.321</v>
      </c>
      <c r="L82" s="75">
        <v>15</v>
      </c>
      <c r="M82" s="75">
        <v>15</v>
      </c>
      <c r="N82" s="75">
        <v>0</v>
      </c>
    </row>
    <row r="83" spans="1:14">
      <c r="A83" s="53" t="s">
        <v>307</v>
      </c>
      <c r="B83" s="53" t="s">
        <v>308</v>
      </c>
      <c r="C83" s="53" t="s">
        <v>309</v>
      </c>
      <c r="D83" s="53" t="s">
        <v>310</v>
      </c>
      <c r="E83" s="53" t="s">
        <v>18</v>
      </c>
      <c r="F83" s="53" t="s">
        <v>310</v>
      </c>
      <c r="G83" s="73" t="s">
        <v>29</v>
      </c>
      <c r="I83" s="53" t="s">
        <v>288</v>
      </c>
      <c r="J83" s="75">
        <v>1.42</v>
      </c>
      <c r="K83" s="75">
        <v>1.922</v>
      </c>
      <c r="L83" s="75">
        <v>2</v>
      </c>
      <c r="M83" s="75">
        <v>22</v>
      </c>
      <c r="N83" s="75">
        <v>20</v>
      </c>
    </row>
    <row r="84" spans="1:14">
      <c r="A84" s="53" t="s">
        <v>311</v>
      </c>
      <c r="B84" s="53" t="s">
        <v>312</v>
      </c>
      <c r="C84" s="53" t="s">
        <v>313</v>
      </c>
      <c r="D84" s="53" t="s">
        <v>283</v>
      </c>
      <c r="E84" s="53" t="s">
        <v>18</v>
      </c>
      <c r="F84" s="53" t="s">
        <v>283</v>
      </c>
      <c r="G84" s="53" t="s">
        <v>170</v>
      </c>
      <c r="I84" s="53" t="s">
        <v>79</v>
      </c>
      <c r="J84" s="75">
        <v>147.65</v>
      </c>
      <c r="K84" s="75">
        <v>296.148</v>
      </c>
      <c r="L84" s="75">
        <v>291</v>
      </c>
      <c r="M84" s="75">
        <v>315</v>
      </c>
      <c r="N84" s="75">
        <v>24</v>
      </c>
    </row>
    <row r="85" spans="1:14">
      <c r="A85" s="53" t="s">
        <v>314</v>
      </c>
      <c r="B85" s="53" t="s">
        <v>315</v>
      </c>
      <c r="C85" s="53" t="s">
        <v>316</v>
      </c>
      <c r="D85" s="53" t="s">
        <v>317</v>
      </c>
      <c r="E85" s="53" t="s">
        <v>18</v>
      </c>
      <c r="F85" s="53" t="s">
        <v>317</v>
      </c>
      <c r="G85" s="53" t="s">
        <v>52</v>
      </c>
      <c r="I85" s="53" t="s">
        <v>79</v>
      </c>
      <c r="J85" s="75">
        <v>6.98</v>
      </c>
      <c r="K85" s="75">
        <v>16.555</v>
      </c>
      <c r="L85" s="75">
        <v>21</v>
      </c>
      <c r="M85" s="75">
        <v>26</v>
      </c>
      <c r="N85" s="75">
        <v>5</v>
      </c>
    </row>
    <row r="86" spans="1:14">
      <c r="A86" s="53" t="s">
        <v>318</v>
      </c>
      <c r="B86" s="53" t="s">
        <v>319</v>
      </c>
      <c r="C86" s="53" t="s">
        <v>320</v>
      </c>
      <c r="D86" s="53" t="s">
        <v>186</v>
      </c>
      <c r="E86" s="53" t="s">
        <v>18</v>
      </c>
      <c r="F86" s="53" t="s">
        <v>186</v>
      </c>
      <c r="G86" s="53" t="s">
        <v>98</v>
      </c>
      <c r="I86" s="53" t="s">
        <v>187</v>
      </c>
      <c r="J86" s="75">
        <v>230.64</v>
      </c>
      <c r="K86" s="75">
        <v>146.331</v>
      </c>
      <c r="L86" s="75">
        <v>231</v>
      </c>
      <c r="M86" s="75">
        <v>231</v>
      </c>
      <c r="N86" s="75">
        <v>0</v>
      </c>
    </row>
    <row r="87" spans="1:14">
      <c r="A87" s="53" t="s">
        <v>321</v>
      </c>
      <c r="B87" s="53" t="s">
        <v>322</v>
      </c>
      <c r="C87" s="53" t="s">
        <v>50</v>
      </c>
      <c r="D87" s="53" t="s">
        <v>231</v>
      </c>
      <c r="E87" s="53" t="s">
        <v>18</v>
      </c>
      <c r="F87" s="53" t="s">
        <v>231</v>
      </c>
      <c r="G87" s="73" t="s">
        <v>52</v>
      </c>
      <c r="I87" s="53" t="s">
        <v>323</v>
      </c>
      <c r="J87" s="75">
        <v>290</v>
      </c>
      <c r="K87" s="75">
        <v>368.16</v>
      </c>
      <c r="L87" s="75">
        <v>369</v>
      </c>
      <c r="M87" s="75">
        <v>369</v>
      </c>
      <c r="N87" s="75">
        <v>0</v>
      </c>
    </row>
    <row r="88" spans="1:14">
      <c r="A88" s="53" t="s">
        <v>324</v>
      </c>
      <c r="B88" s="53" t="s">
        <v>325</v>
      </c>
      <c r="C88" s="53" t="s">
        <v>50</v>
      </c>
      <c r="D88" s="53" t="s">
        <v>51</v>
      </c>
      <c r="E88" s="53" t="s">
        <v>18</v>
      </c>
      <c r="F88" s="53" t="s">
        <v>51</v>
      </c>
      <c r="G88" s="53" t="s">
        <v>52</v>
      </c>
      <c r="I88" s="53" t="s">
        <v>39</v>
      </c>
      <c r="J88" s="75">
        <v>552.4</v>
      </c>
      <c r="K88" s="75">
        <v>473.426</v>
      </c>
      <c r="L88" s="75">
        <v>553</v>
      </c>
      <c r="M88" s="75">
        <v>553</v>
      </c>
      <c r="N88" s="75">
        <v>0</v>
      </c>
    </row>
    <row r="89" spans="1:14">
      <c r="A89" s="53" t="s">
        <v>326</v>
      </c>
      <c r="B89" s="53" t="s">
        <v>327</v>
      </c>
      <c r="C89" s="53" t="s">
        <v>36</v>
      </c>
      <c r="D89" s="53" t="s">
        <v>302</v>
      </c>
      <c r="E89" s="53" t="s">
        <v>18</v>
      </c>
      <c r="F89" s="53" t="s">
        <v>302</v>
      </c>
      <c r="G89" s="73" t="s">
        <v>36</v>
      </c>
      <c r="I89" s="53" t="s">
        <v>328</v>
      </c>
      <c r="J89" s="75">
        <v>2884.5</v>
      </c>
      <c r="K89" s="75">
        <v>1045.844</v>
      </c>
      <c r="L89" s="75">
        <v>2885</v>
      </c>
      <c r="M89" s="75">
        <v>2885</v>
      </c>
      <c r="N89" s="75">
        <v>0</v>
      </c>
    </row>
    <row r="90" spans="1:14">
      <c r="A90" s="53" t="s">
        <v>329</v>
      </c>
      <c r="B90" s="53" t="s">
        <v>330</v>
      </c>
      <c r="C90" s="53" t="s">
        <v>331</v>
      </c>
      <c r="D90" s="53" t="s">
        <v>332</v>
      </c>
      <c r="E90" s="53" t="s">
        <v>18</v>
      </c>
      <c r="F90" s="53" t="s">
        <v>332</v>
      </c>
      <c r="G90" s="73" t="s">
        <v>52</v>
      </c>
      <c r="I90" s="53" t="s">
        <v>145</v>
      </c>
      <c r="J90" s="75">
        <v>17.27</v>
      </c>
      <c r="K90" s="75">
        <v>21.28</v>
      </c>
      <c r="L90" s="75">
        <v>21</v>
      </c>
      <c r="M90" s="75">
        <v>22</v>
      </c>
      <c r="N90" s="75">
        <v>1</v>
      </c>
    </row>
    <row r="91" spans="1:14">
      <c r="A91" s="53" t="s">
        <v>333</v>
      </c>
      <c r="B91" s="53" t="s">
        <v>334</v>
      </c>
      <c r="C91" s="53" t="s">
        <v>335</v>
      </c>
      <c r="D91" s="53" t="s">
        <v>336</v>
      </c>
      <c r="E91" s="53" t="s">
        <v>18</v>
      </c>
      <c r="F91" s="53" t="s">
        <v>336</v>
      </c>
      <c r="G91" s="53" t="s">
        <v>129</v>
      </c>
      <c r="I91" s="53" t="s">
        <v>337</v>
      </c>
      <c r="J91" s="75">
        <v>0.95</v>
      </c>
      <c r="K91" s="75">
        <v>1.253</v>
      </c>
      <c r="L91" s="75">
        <v>1.5</v>
      </c>
      <c r="M91" s="75">
        <v>1.5</v>
      </c>
      <c r="N91" s="75">
        <v>0</v>
      </c>
    </row>
    <row r="92" spans="1:14">
      <c r="A92" s="53" t="s">
        <v>338</v>
      </c>
      <c r="B92" s="53" t="s">
        <v>339</v>
      </c>
      <c r="C92" s="53" t="s">
        <v>340</v>
      </c>
      <c r="D92" s="53" t="s">
        <v>168</v>
      </c>
      <c r="E92" s="53" t="s">
        <v>18</v>
      </c>
      <c r="F92" s="53" t="s">
        <v>169</v>
      </c>
      <c r="G92" s="73" t="s">
        <v>170</v>
      </c>
      <c r="I92" s="53" t="s">
        <v>20</v>
      </c>
      <c r="J92" s="75">
        <v>45.13</v>
      </c>
      <c r="K92" s="75">
        <v>60.31</v>
      </c>
      <c r="L92" s="75">
        <v>57</v>
      </c>
      <c r="M92" s="75">
        <v>61</v>
      </c>
      <c r="N92" s="75">
        <v>4</v>
      </c>
    </row>
    <row r="93" spans="1:14">
      <c r="A93" s="53" t="s">
        <v>341</v>
      </c>
      <c r="B93" s="53" t="s">
        <v>342</v>
      </c>
      <c r="C93" s="53" t="s">
        <v>343</v>
      </c>
      <c r="D93" s="53" t="s">
        <v>160</v>
      </c>
      <c r="E93" s="53" t="s">
        <v>18</v>
      </c>
      <c r="F93" s="53" t="s">
        <v>160</v>
      </c>
      <c r="G93" s="53" t="s">
        <v>129</v>
      </c>
      <c r="I93" s="53" t="s">
        <v>337</v>
      </c>
      <c r="J93" s="75">
        <v>2.54</v>
      </c>
      <c r="K93" s="75">
        <v>2.028</v>
      </c>
      <c r="L93" s="75">
        <v>3</v>
      </c>
      <c r="M93" s="75">
        <v>3</v>
      </c>
      <c r="N93" s="75">
        <v>0</v>
      </c>
    </row>
    <row r="94" spans="1:14">
      <c r="A94" s="53" t="s">
        <v>344</v>
      </c>
      <c r="B94" s="53" t="s">
        <v>345</v>
      </c>
      <c r="C94" s="53" t="s">
        <v>346</v>
      </c>
      <c r="D94" s="53" t="s">
        <v>17</v>
      </c>
      <c r="E94" s="53" t="s">
        <v>18</v>
      </c>
      <c r="F94" s="53" t="s">
        <v>17</v>
      </c>
      <c r="G94" s="53" t="s">
        <v>19</v>
      </c>
      <c r="I94" s="53" t="s">
        <v>90</v>
      </c>
      <c r="J94" s="75">
        <v>59.33</v>
      </c>
      <c r="K94" s="75">
        <v>69.886</v>
      </c>
      <c r="L94" s="75">
        <v>70</v>
      </c>
      <c r="M94" s="75">
        <v>70</v>
      </c>
      <c r="N94" s="75">
        <v>0</v>
      </c>
    </row>
    <row r="95" spans="1:14">
      <c r="A95" s="53" t="s">
        <v>347</v>
      </c>
      <c r="B95" s="53" t="s">
        <v>348</v>
      </c>
      <c r="C95" s="53" t="s">
        <v>349</v>
      </c>
      <c r="D95" s="53" t="s">
        <v>17</v>
      </c>
      <c r="E95" s="53" t="s">
        <v>18</v>
      </c>
      <c r="F95" s="53" t="s">
        <v>17</v>
      </c>
      <c r="G95" s="53" t="s">
        <v>19</v>
      </c>
      <c r="I95" s="53" t="s">
        <v>90</v>
      </c>
      <c r="J95" s="75">
        <v>59.39</v>
      </c>
      <c r="K95" s="75">
        <v>68.156</v>
      </c>
      <c r="L95" s="75">
        <v>69</v>
      </c>
      <c r="M95" s="75">
        <v>69</v>
      </c>
      <c r="N95" s="75">
        <v>0</v>
      </c>
    </row>
    <row r="96" spans="1:14">
      <c r="A96" s="53" t="s">
        <v>350</v>
      </c>
      <c r="B96" s="53" t="s">
        <v>351</v>
      </c>
      <c r="C96" s="53" t="s">
        <v>50</v>
      </c>
      <c r="D96" s="53" t="s">
        <v>352</v>
      </c>
      <c r="E96" s="53" t="s">
        <v>18</v>
      </c>
      <c r="F96" s="53" t="s">
        <v>352</v>
      </c>
      <c r="G96" s="53" t="s">
        <v>52</v>
      </c>
      <c r="I96" s="53" t="s">
        <v>353</v>
      </c>
      <c r="J96" s="75">
        <v>214.5</v>
      </c>
      <c r="K96" s="75">
        <v>427.862</v>
      </c>
      <c r="L96" s="75">
        <v>423</v>
      </c>
      <c r="M96" s="75">
        <v>428</v>
      </c>
      <c r="N96" s="75">
        <v>5</v>
      </c>
    </row>
    <row r="97" spans="1:14">
      <c r="A97" s="53" t="s">
        <v>354</v>
      </c>
      <c r="B97" s="53" t="s">
        <v>355</v>
      </c>
      <c r="C97" s="53" t="s">
        <v>356</v>
      </c>
      <c r="D97" s="53" t="s">
        <v>357</v>
      </c>
      <c r="E97" s="53" t="s">
        <v>18</v>
      </c>
      <c r="F97" s="53" t="s">
        <v>357</v>
      </c>
      <c r="G97" s="53" t="s">
        <v>129</v>
      </c>
      <c r="I97" s="53" t="s">
        <v>86</v>
      </c>
      <c r="J97" s="75">
        <v>60.56</v>
      </c>
      <c r="K97" s="75">
        <v>19.618</v>
      </c>
      <c r="L97" s="75">
        <v>62</v>
      </c>
      <c r="M97" s="75">
        <v>64</v>
      </c>
      <c r="N97" s="75">
        <v>2</v>
      </c>
    </row>
    <row r="98" spans="1:14">
      <c r="A98" s="53" t="s">
        <v>358</v>
      </c>
      <c r="B98" s="53" t="s">
        <v>359</v>
      </c>
      <c r="C98" s="53" t="s">
        <v>360</v>
      </c>
      <c r="D98" s="53" t="s">
        <v>357</v>
      </c>
      <c r="E98" s="53" t="s">
        <v>18</v>
      </c>
      <c r="F98" s="53" t="s">
        <v>357</v>
      </c>
      <c r="G98" s="53" t="s">
        <v>129</v>
      </c>
      <c r="I98" s="53" t="s">
        <v>86</v>
      </c>
      <c r="J98" s="75">
        <v>54.28</v>
      </c>
      <c r="K98" s="75">
        <v>16.499</v>
      </c>
      <c r="L98" s="75">
        <v>55</v>
      </c>
      <c r="M98" s="75">
        <v>55</v>
      </c>
      <c r="N98" s="75">
        <v>0</v>
      </c>
    </row>
    <row r="99" spans="1:14">
      <c r="A99" s="53" t="s">
        <v>361</v>
      </c>
      <c r="B99" s="53" t="s">
        <v>362</v>
      </c>
      <c r="C99" s="53" t="s">
        <v>363</v>
      </c>
      <c r="D99" s="53" t="s">
        <v>364</v>
      </c>
      <c r="E99" s="53" t="s">
        <v>18</v>
      </c>
      <c r="F99" s="53" t="s">
        <v>364</v>
      </c>
      <c r="G99" s="53" t="s">
        <v>29</v>
      </c>
      <c r="I99" s="53" t="s">
        <v>328</v>
      </c>
      <c r="J99" s="75">
        <v>428.48</v>
      </c>
      <c r="K99" s="75">
        <v>436.599</v>
      </c>
      <c r="L99" s="75">
        <v>429.5</v>
      </c>
      <c r="M99" s="75">
        <v>437</v>
      </c>
      <c r="N99" s="75">
        <v>7.5</v>
      </c>
    </row>
    <row r="100" spans="1:14">
      <c r="A100" s="53" t="s">
        <v>365</v>
      </c>
      <c r="B100" s="53" t="s">
        <v>366</v>
      </c>
      <c r="C100" s="53" t="s">
        <v>367</v>
      </c>
      <c r="D100" s="53" t="s">
        <v>364</v>
      </c>
      <c r="E100" s="53" t="s">
        <v>18</v>
      </c>
      <c r="F100" s="53" t="s">
        <v>364</v>
      </c>
      <c r="G100" s="53" t="s">
        <v>29</v>
      </c>
      <c r="I100" s="53" t="s">
        <v>328</v>
      </c>
      <c r="J100" s="75">
        <v>27.41</v>
      </c>
      <c r="K100" s="75">
        <v>30.288</v>
      </c>
      <c r="L100" s="75">
        <v>30</v>
      </c>
      <c r="M100" s="75">
        <v>31</v>
      </c>
      <c r="N100" s="75">
        <v>1</v>
      </c>
    </row>
    <row r="101" spans="1:14">
      <c r="A101" s="53" t="s">
        <v>368</v>
      </c>
      <c r="B101" s="53" t="s">
        <v>369</v>
      </c>
      <c r="C101" s="53" t="s">
        <v>370</v>
      </c>
      <c r="D101" s="53" t="s">
        <v>17</v>
      </c>
      <c r="E101" s="53" t="s">
        <v>18</v>
      </c>
      <c r="F101" s="53" t="s">
        <v>17</v>
      </c>
      <c r="G101" s="53" t="s">
        <v>19</v>
      </c>
      <c r="I101" s="53" t="s">
        <v>328</v>
      </c>
      <c r="J101" s="75">
        <v>9.14</v>
      </c>
      <c r="K101" s="75">
        <v>11.88</v>
      </c>
      <c r="L101" s="75">
        <v>12</v>
      </c>
      <c r="M101" s="75">
        <v>12</v>
      </c>
      <c r="N101" s="75">
        <v>0</v>
      </c>
    </row>
    <row r="102" spans="1:14">
      <c r="A102" s="53" t="s">
        <v>371</v>
      </c>
      <c r="B102" s="53" t="s">
        <v>372</v>
      </c>
      <c r="C102" s="53" t="s">
        <v>373</v>
      </c>
      <c r="D102" s="53" t="s">
        <v>17</v>
      </c>
      <c r="E102" s="53" t="s">
        <v>18</v>
      </c>
      <c r="F102" s="53" t="s">
        <v>17</v>
      </c>
      <c r="G102" s="73" t="s">
        <v>19</v>
      </c>
      <c r="I102" s="53" t="s">
        <v>227</v>
      </c>
      <c r="J102" s="75">
        <v>0.93</v>
      </c>
      <c r="K102" s="75">
        <v>4.102</v>
      </c>
      <c r="L102" s="75">
        <v>4.5</v>
      </c>
      <c r="M102" s="75">
        <v>4.5</v>
      </c>
      <c r="N102" s="75">
        <v>0</v>
      </c>
    </row>
    <row r="103" spans="1:14">
      <c r="A103" s="53" t="s">
        <v>374</v>
      </c>
      <c r="B103" s="53" t="s">
        <v>375</v>
      </c>
      <c r="C103" s="53" t="s">
        <v>376</v>
      </c>
      <c r="D103" s="53" t="s">
        <v>17</v>
      </c>
      <c r="E103" s="53" t="s">
        <v>18</v>
      </c>
      <c r="F103" s="53" t="s">
        <v>17</v>
      </c>
      <c r="G103" s="53" t="s">
        <v>19</v>
      </c>
      <c r="I103" s="53" t="s">
        <v>227</v>
      </c>
      <c r="J103" s="75">
        <v>8.34</v>
      </c>
      <c r="K103" s="75">
        <v>21.582</v>
      </c>
      <c r="L103" s="75">
        <v>22</v>
      </c>
      <c r="M103" s="75">
        <v>22</v>
      </c>
      <c r="N103" s="75">
        <v>0</v>
      </c>
    </row>
    <row r="104" spans="1:14">
      <c r="A104" s="53" t="s">
        <v>377</v>
      </c>
      <c r="B104" s="53" t="s">
        <v>378</v>
      </c>
      <c r="C104" s="53" t="s">
        <v>379</v>
      </c>
      <c r="D104" s="53" t="s">
        <v>231</v>
      </c>
      <c r="E104" s="53" t="s">
        <v>18</v>
      </c>
      <c r="F104" s="53" t="s">
        <v>231</v>
      </c>
      <c r="G104" s="53" t="s">
        <v>52</v>
      </c>
      <c r="I104" s="53" t="s">
        <v>380</v>
      </c>
      <c r="J104" s="75">
        <v>582.24</v>
      </c>
      <c r="K104" s="75">
        <v>197.789</v>
      </c>
      <c r="L104" s="75">
        <v>582</v>
      </c>
      <c r="M104" s="75">
        <v>590</v>
      </c>
      <c r="N104" s="75">
        <v>8</v>
      </c>
    </row>
    <row r="105" spans="1:14">
      <c r="A105" s="53" t="s">
        <v>381</v>
      </c>
      <c r="B105" s="53" t="s">
        <v>382</v>
      </c>
      <c r="C105" s="53" t="s">
        <v>383</v>
      </c>
      <c r="D105" s="53" t="s">
        <v>17</v>
      </c>
      <c r="E105" s="53" t="s">
        <v>18</v>
      </c>
      <c r="F105" s="53" t="s">
        <v>17</v>
      </c>
      <c r="G105" s="53" t="s">
        <v>19</v>
      </c>
      <c r="I105" s="53" t="s">
        <v>99</v>
      </c>
      <c r="J105" s="75">
        <v>2.92</v>
      </c>
      <c r="K105" s="75">
        <v>5.819</v>
      </c>
      <c r="L105" s="75">
        <v>5.5</v>
      </c>
      <c r="M105" s="75">
        <v>6</v>
      </c>
      <c r="N105" s="75">
        <v>0.5</v>
      </c>
    </row>
    <row r="106" spans="1:14">
      <c r="A106" s="53" t="s">
        <v>384</v>
      </c>
      <c r="B106" s="53" t="s">
        <v>385</v>
      </c>
      <c r="C106" s="53" t="s">
        <v>386</v>
      </c>
      <c r="D106" s="53" t="s">
        <v>17</v>
      </c>
      <c r="E106" s="53" t="s">
        <v>18</v>
      </c>
      <c r="F106" s="53" t="s">
        <v>17</v>
      </c>
      <c r="G106" s="53" t="s">
        <v>19</v>
      </c>
      <c r="I106" s="53" t="s">
        <v>353</v>
      </c>
      <c r="J106" s="75">
        <v>27.97</v>
      </c>
      <c r="K106" s="75">
        <v>52.811</v>
      </c>
      <c r="L106" s="75">
        <v>54</v>
      </c>
      <c r="M106" s="75">
        <v>66</v>
      </c>
      <c r="N106" s="75">
        <v>12</v>
      </c>
    </row>
    <row r="107" spans="1:14">
      <c r="A107" s="53" t="s">
        <v>387</v>
      </c>
      <c r="B107" s="53" t="s">
        <v>388</v>
      </c>
      <c r="C107" s="53" t="s">
        <v>389</v>
      </c>
      <c r="D107" s="53" t="s">
        <v>78</v>
      </c>
      <c r="E107" s="53" t="s">
        <v>18</v>
      </c>
      <c r="F107" s="53" t="s">
        <v>78</v>
      </c>
      <c r="G107" s="53" t="s">
        <v>29</v>
      </c>
      <c r="I107" s="53" t="s">
        <v>390</v>
      </c>
      <c r="J107" s="75">
        <v>35.51</v>
      </c>
      <c r="K107" s="75">
        <v>52.874</v>
      </c>
      <c r="L107" s="75">
        <v>50</v>
      </c>
      <c r="M107" s="75">
        <v>53</v>
      </c>
      <c r="N107" s="75">
        <v>3</v>
      </c>
    </row>
    <row r="108" spans="1:14">
      <c r="A108" s="53" t="s">
        <v>391</v>
      </c>
      <c r="B108" s="53" t="s">
        <v>392</v>
      </c>
      <c r="C108" s="53" t="s">
        <v>393</v>
      </c>
      <c r="D108" s="53" t="s">
        <v>287</v>
      </c>
      <c r="E108" s="53" t="s">
        <v>18</v>
      </c>
      <c r="F108" s="53" t="s">
        <v>287</v>
      </c>
      <c r="G108" s="73" t="s">
        <v>98</v>
      </c>
      <c r="I108" s="53" t="s">
        <v>292</v>
      </c>
      <c r="J108" s="75">
        <v>133.49</v>
      </c>
      <c r="K108" s="75">
        <v>139.194</v>
      </c>
      <c r="L108" s="75">
        <v>140</v>
      </c>
      <c r="M108" s="75">
        <v>140</v>
      </c>
      <c r="N108" s="75">
        <v>0</v>
      </c>
    </row>
    <row r="109" spans="1:14">
      <c r="A109" s="53" t="s">
        <v>394</v>
      </c>
      <c r="B109" s="53" t="s">
        <v>395</v>
      </c>
      <c r="C109" s="53" t="s">
        <v>396</v>
      </c>
      <c r="D109" s="53" t="s">
        <v>397</v>
      </c>
      <c r="E109" s="53" t="s">
        <v>18</v>
      </c>
      <c r="F109" s="53" t="s">
        <v>397</v>
      </c>
      <c r="G109" s="53" t="s">
        <v>29</v>
      </c>
      <c r="I109" s="53" t="s">
        <v>398</v>
      </c>
      <c r="J109" s="75">
        <v>135.15</v>
      </c>
      <c r="K109" s="75">
        <v>124.811</v>
      </c>
      <c r="L109" s="75">
        <v>136</v>
      </c>
      <c r="M109" s="75">
        <v>136</v>
      </c>
      <c r="N109" s="75">
        <v>0</v>
      </c>
    </row>
    <row r="110" spans="1:14">
      <c r="A110" s="53" t="s">
        <v>399</v>
      </c>
      <c r="B110" s="53" t="s">
        <v>400</v>
      </c>
      <c r="C110" s="53" t="s">
        <v>401</v>
      </c>
      <c r="D110" s="53" t="s">
        <v>17</v>
      </c>
      <c r="E110" s="53" t="s">
        <v>18</v>
      </c>
      <c r="F110" s="53" t="s">
        <v>17</v>
      </c>
      <c r="G110" s="53" t="s">
        <v>19</v>
      </c>
      <c r="I110" s="53" t="s">
        <v>152</v>
      </c>
      <c r="J110" s="75">
        <v>67</v>
      </c>
      <c r="K110" s="75">
        <v>64.233</v>
      </c>
      <c r="L110" s="75">
        <v>69</v>
      </c>
      <c r="M110" s="75">
        <v>67</v>
      </c>
      <c r="N110" s="75">
        <v>-2</v>
      </c>
    </row>
    <row r="111" spans="1:14">
      <c r="A111" s="53" t="s">
        <v>402</v>
      </c>
      <c r="B111" s="53" t="s">
        <v>403</v>
      </c>
      <c r="C111" s="53" t="s">
        <v>404</v>
      </c>
      <c r="D111" s="53" t="s">
        <v>17</v>
      </c>
      <c r="E111" s="53" t="s">
        <v>18</v>
      </c>
      <c r="F111" s="53" t="s">
        <v>17</v>
      </c>
      <c r="G111" s="53" t="s">
        <v>19</v>
      </c>
      <c r="I111" s="53" t="s">
        <v>90</v>
      </c>
      <c r="J111" s="75">
        <v>0.1</v>
      </c>
      <c r="K111" s="75">
        <v>0</v>
      </c>
      <c r="L111" s="75">
        <v>0.5</v>
      </c>
      <c r="M111" s="75">
        <v>0.5</v>
      </c>
      <c r="N111" s="75">
        <v>0</v>
      </c>
    </row>
    <row r="112" spans="1:14">
      <c r="A112" s="53" t="s">
        <v>405</v>
      </c>
      <c r="B112" s="53" t="s">
        <v>406</v>
      </c>
      <c r="C112" s="53" t="s">
        <v>407</v>
      </c>
      <c r="D112" s="53" t="s">
        <v>17</v>
      </c>
      <c r="E112" s="53" t="s">
        <v>18</v>
      </c>
      <c r="F112" s="53" t="s">
        <v>17</v>
      </c>
      <c r="G112" s="53" t="s">
        <v>19</v>
      </c>
      <c r="I112" s="53" t="s">
        <v>408</v>
      </c>
      <c r="J112" s="75">
        <v>0.66</v>
      </c>
      <c r="K112" s="75">
        <v>0</v>
      </c>
      <c r="L112" s="75">
        <v>1</v>
      </c>
      <c r="M112" s="75">
        <v>1</v>
      </c>
      <c r="N112" s="75">
        <v>0</v>
      </c>
    </row>
    <row r="113" spans="1:14">
      <c r="A113" s="53" t="s">
        <v>409</v>
      </c>
      <c r="B113" s="53" t="s">
        <v>410</v>
      </c>
      <c r="C113" s="53" t="s">
        <v>411</v>
      </c>
      <c r="D113" s="53" t="s">
        <v>17</v>
      </c>
      <c r="E113" s="53" t="s">
        <v>18</v>
      </c>
      <c r="F113" s="53" t="s">
        <v>17</v>
      </c>
      <c r="G113" s="53" t="s">
        <v>19</v>
      </c>
      <c r="I113" s="53" t="s">
        <v>408</v>
      </c>
      <c r="J113" s="75">
        <v>0.45</v>
      </c>
      <c r="K113" s="75">
        <v>0</v>
      </c>
      <c r="L113" s="75">
        <v>0.5</v>
      </c>
      <c r="M113" s="75">
        <v>0.5</v>
      </c>
      <c r="N113" s="75">
        <v>0</v>
      </c>
    </row>
    <row r="114" spans="1:14">
      <c r="A114" s="53" t="s">
        <v>412</v>
      </c>
      <c r="B114" s="53" t="s">
        <v>413</v>
      </c>
      <c r="C114" s="53" t="s">
        <v>36</v>
      </c>
      <c r="D114" s="53" t="s">
        <v>17</v>
      </c>
      <c r="E114" s="53" t="s">
        <v>18</v>
      </c>
      <c r="F114" s="53" t="s">
        <v>17</v>
      </c>
      <c r="G114" s="53" t="s">
        <v>19</v>
      </c>
      <c r="I114" s="53" t="s">
        <v>414</v>
      </c>
      <c r="J114" s="75">
        <v>0.08</v>
      </c>
      <c r="K114" s="75">
        <v>0</v>
      </c>
      <c r="L114" s="75">
        <v>0.5</v>
      </c>
      <c r="M114" s="75">
        <v>0.5</v>
      </c>
      <c r="N114" s="75">
        <v>0</v>
      </c>
    </row>
    <row r="115" spans="1:14">
      <c r="A115" s="53" t="s">
        <v>415</v>
      </c>
      <c r="B115" s="53" t="s">
        <v>416</v>
      </c>
      <c r="C115" s="53" t="s">
        <v>417</v>
      </c>
      <c r="D115" s="53" t="s">
        <v>266</v>
      </c>
      <c r="E115" s="53" t="s">
        <v>18</v>
      </c>
      <c r="F115" s="53" t="s">
        <v>267</v>
      </c>
      <c r="G115" s="53" t="s">
        <v>170</v>
      </c>
      <c r="I115" s="53" t="s">
        <v>30</v>
      </c>
      <c r="J115" s="75">
        <v>22.21</v>
      </c>
      <c r="K115" s="75">
        <v>26.216</v>
      </c>
      <c r="L115" s="75">
        <v>26</v>
      </c>
      <c r="M115" s="75">
        <v>27</v>
      </c>
      <c r="N115" s="75">
        <v>1</v>
      </c>
    </row>
    <row r="116" spans="1:14">
      <c r="A116" s="53" t="s">
        <v>418</v>
      </c>
      <c r="B116" s="53" t="s">
        <v>419</v>
      </c>
      <c r="C116" s="53" t="s">
        <v>420</v>
      </c>
      <c r="D116" s="53" t="s">
        <v>231</v>
      </c>
      <c r="E116" s="53" t="s">
        <v>18</v>
      </c>
      <c r="F116" s="53" t="s">
        <v>231</v>
      </c>
      <c r="G116" s="53" t="s">
        <v>52</v>
      </c>
      <c r="I116" s="53" t="s">
        <v>421</v>
      </c>
      <c r="J116" s="75">
        <v>286.04</v>
      </c>
      <c r="K116" s="75">
        <v>287.696</v>
      </c>
      <c r="L116" s="75">
        <v>326</v>
      </c>
      <c r="M116" s="75">
        <v>326</v>
      </c>
      <c r="N116" s="75">
        <v>0</v>
      </c>
    </row>
    <row r="117" spans="1:14">
      <c r="A117" s="53" t="s">
        <v>422</v>
      </c>
      <c r="B117" s="53" t="s">
        <v>423</v>
      </c>
      <c r="C117" s="53" t="s">
        <v>424</v>
      </c>
      <c r="D117" s="53" t="s">
        <v>266</v>
      </c>
      <c r="E117" s="53" t="s">
        <v>18</v>
      </c>
      <c r="F117" s="53" t="s">
        <v>267</v>
      </c>
      <c r="G117" s="53" t="s">
        <v>170</v>
      </c>
      <c r="I117" s="53" t="s">
        <v>152</v>
      </c>
      <c r="J117" s="75">
        <v>2989.26</v>
      </c>
      <c r="K117" s="75">
        <v>3497.429</v>
      </c>
      <c r="L117" s="75">
        <v>3374</v>
      </c>
      <c r="M117" s="75">
        <v>3498</v>
      </c>
      <c r="N117" s="75">
        <v>124</v>
      </c>
    </row>
    <row r="118" spans="1:14">
      <c r="A118" s="53" t="s">
        <v>425</v>
      </c>
      <c r="B118" s="53" t="s">
        <v>426</v>
      </c>
      <c r="C118" s="53" t="s">
        <v>427</v>
      </c>
      <c r="D118" s="53" t="s">
        <v>428</v>
      </c>
      <c r="E118" s="53" t="s">
        <v>18</v>
      </c>
      <c r="F118" s="53" t="s">
        <v>428</v>
      </c>
      <c r="G118" s="53" t="s">
        <v>29</v>
      </c>
      <c r="I118" s="53" t="s">
        <v>187</v>
      </c>
      <c r="J118" s="75">
        <v>21.65</v>
      </c>
      <c r="K118" s="75">
        <v>16.246</v>
      </c>
      <c r="L118" s="75">
        <v>22</v>
      </c>
      <c r="M118" s="75">
        <v>22</v>
      </c>
      <c r="N118" s="75">
        <v>0</v>
      </c>
    </row>
    <row r="119" spans="1:14">
      <c r="A119" s="53" t="s">
        <v>429</v>
      </c>
      <c r="B119" s="53" t="s">
        <v>430</v>
      </c>
      <c r="C119" s="53" t="s">
        <v>431</v>
      </c>
      <c r="D119" s="53" t="s">
        <v>432</v>
      </c>
      <c r="E119" s="53" t="s">
        <v>18</v>
      </c>
      <c r="F119" s="53" t="s">
        <v>432</v>
      </c>
      <c r="G119" s="73" t="s">
        <v>98</v>
      </c>
      <c r="I119" s="53" t="s">
        <v>187</v>
      </c>
      <c r="J119" s="75">
        <v>59.99</v>
      </c>
      <c r="K119" s="75">
        <v>32.905</v>
      </c>
      <c r="L119" s="75">
        <v>60</v>
      </c>
      <c r="M119" s="75">
        <v>60</v>
      </c>
      <c r="N119" s="75">
        <v>0</v>
      </c>
    </row>
    <row r="120" spans="1:14">
      <c r="A120" s="53" t="s">
        <v>433</v>
      </c>
      <c r="B120" s="53" t="s">
        <v>434</v>
      </c>
      <c r="C120" s="53" t="s">
        <v>435</v>
      </c>
      <c r="D120" s="53" t="s">
        <v>256</v>
      </c>
      <c r="E120" s="53" t="s">
        <v>18</v>
      </c>
      <c r="F120" s="53" t="s">
        <v>256</v>
      </c>
      <c r="G120" s="73" t="s">
        <v>19</v>
      </c>
      <c r="I120" s="53" t="s">
        <v>187</v>
      </c>
      <c r="J120" s="75">
        <v>93.76</v>
      </c>
      <c r="K120" s="75">
        <v>99.404</v>
      </c>
      <c r="L120" s="75">
        <v>96</v>
      </c>
      <c r="M120" s="75">
        <v>102</v>
      </c>
      <c r="N120" s="75">
        <v>6</v>
      </c>
    </row>
    <row r="121" spans="1:14">
      <c r="A121" s="53" t="s">
        <v>436</v>
      </c>
      <c r="B121" s="53" t="s">
        <v>437</v>
      </c>
      <c r="C121" s="53" t="s">
        <v>36</v>
      </c>
      <c r="D121" s="53" t="s">
        <v>302</v>
      </c>
      <c r="E121" s="53" t="s">
        <v>18</v>
      </c>
      <c r="F121" s="53" t="s">
        <v>302</v>
      </c>
      <c r="G121" s="73" t="s">
        <v>36</v>
      </c>
      <c r="I121" s="53" t="s">
        <v>328</v>
      </c>
      <c r="J121" s="75">
        <v>3700.78</v>
      </c>
      <c r="K121" s="75">
        <v>2441.763</v>
      </c>
      <c r="L121" s="75">
        <v>3701</v>
      </c>
      <c r="M121" s="75">
        <v>3701</v>
      </c>
      <c r="N121" s="75">
        <v>0</v>
      </c>
    </row>
    <row r="122" spans="1:14">
      <c r="A122" s="53" t="s">
        <v>438</v>
      </c>
      <c r="B122" s="53" t="s">
        <v>439</v>
      </c>
      <c r="C122" s="53" t="s">
        <v>440</v>
      </c>
      <c r="D122" s="53" t="s">
        <v>441</v>
      </c>
      <c r="E122" s="53" t="s">
        <v>18</v>
      </c>
      <c r="F122" s="53" t="s">
        <v>441</v>
      </c>
      <c r="G122" s="53" t="s">
        <v>29</v>
      </c>
      <c r="I122" s="53" t="s">
        <v>442</v>
      </c>
      <c r="J122" s="75">
        <v>385.7</v>
      </c>
      <c r="K122" s="75">
        <v>430.317</v>
      </c>
      <c r="L122" s="75">
        <v>431</v>
      </c>
      <c r="M122" s="75">
        <v>431</v>
      </c>
      <c r="N122" s="75">
        <v>0</v>
      </c>
    </row>
    <row r="123" spans="1:14">
      <c r="A123" s="53" t="s">
        <v>443</v>
      </c>
      <c r="B123" s="53" t="s">
        <v>444</v>
      </c>
      <c r="C123" s="53" t="s">
        <v>445</v>
      </c>
      <c r="D123" s="53" t="s">
        <v>266</v>
      </c>
      <c r="E123" s="53" t="s">
        <v>18</v>
      </c>
      <c r="F123" s="53" t="s">
        <v>267</v>
      </c>
      <c r="G123" s="53" t="s">
        <v>170</v>
      </c>
      <c r="I123" s="53" t="s">
        <v>152</v>
      </c>
      <c r="J123" s="75">
        <v>849.57</v>
      </c>
      <c r="K123" s="75">
        <v>251.497</v>
      </c>
      <c r="L123" s="75">
        <v>865</v>
      </c>
      <c r="M123" s="75">
        <v>857</v>
      </c>
      <c r="N123" s="75">
        <v>-8</v>
      </c>
    </row>
    <row r="124" spans="1:14">
      <c r="A124" s="53" t="s">
        <v>446</v>
      </c>
      <c r="B124" s="53" t="s">
        <v>447</v>
      </c>
      <c r="C124" s="53" t="s">
        <v>448</v>
      </c>
      <c r="D124" s="53" t="s">
        <v>449</v>
      </c>
      <c r="E124" s="53" t="s">
        <v>18</v>
      </c>
      <c r="F124" s="53" t="s">
        <v>449</v>
      </c>
      <c r="G124" s="53" t="s">
        <v>29</v>
      </c>
      <c r="I124" s="53" t="s">
        <v>442</v>
      </c>
      <c r="J124" s="75">
        <v>142.72</v>
      </c>
      <c r="K124" s="75">
        <v>159.809</v>
      </c>
      <c r="L124" s="75">
        <v>150</v>
      </c>
      <c r="M124" s="75">
        <v>160</v>
      </c>
      <c r="N124" s="75">
        <v>10</v>
      </c>
    </row>
    <row r="125" spans="1:14">
      <c r="A125" s="53" t="s">
        <v>450</v>
      </c>
      <c r="B125" s="53" t="s">
        <v>451</v>
      </c>
      <c r="C125" s="53" t="s">
        <v>452</v>
      </c>
      <c r="D125" s="53" t="s">
        <v>453</v>
      </c>
      <c r="E125" s="53" t="s">
        <v>18</v>
      </c>
      <c r="F125" s="53" t="s">
        <v>453</v>
      </c>
      <c r="G125" s="53" t="s">
        <v>29</v>
      </c>
      <c r="I125" s="53" t="s">
        <v>454</v>
      </c>
      <c r="J125" s="75">
        <v>851.34</v>
      </c>
      <c r="K125" s="75">
        <v>1312.709</v>
      </c>
      <c r="L125" s="75">
        <v>1313</v>
      </c>
      <c r="M125" s="75">
        <v>1313</v>
      </c>
      <c r="N125" s="75">
        <v>0</v>
      </c>
    </row>
    <row r="126" spans="1:14">
      <c r="A126" s="53" t="s">
        <v>455</v>
      </c>
      <c r="B126" s="53" t="s">
        <v>456</v>
      </c>
      <c r="C126" s="53" t="s">
        <v>457</v>
      </c>
      <c r="D126" s="53" t="s">
        <v>458</v>
      </c>
      <c r="E126" s="53" t="s">
        <v>18</v>
      </c>
      <c r="F126" s="53" t="s">
        <v>458</v>
      </c>
      <c r="G126" s="73" t="s">
        <v>98</v>
      </c>
      <c r="I126" s="53" t="s">
        <v>191</v>
      </c>
      <c r="J126" s="75">
        <v>0.76</v>
      </c>
      <c r="K126" s="75">
        <v>0</v>
      </c>
      <c r="L126" s="75">
        <v>1</v>
      </c>
      <c r="M126" s="75">
        <v>1</v>
      </c>
      <c r="N126" s="75">
        <v>0</v>
      </c>
    </row>
    <row r="127" spans="1:14">
      <c r="A127" s="53" t="s">
        <v>459</v>
      </c>
      <c r="B127" s="53" t="s">
        <v>460</v>
      </c>
      <c r="C127" s="53" t="s">
        <v>461</v>
      </c>
      <c r="D127" s="53" t="s">
        <v>17</v>
      </c>
      <c r="E127" s="53" t="s">
        <v>18</v>
      </c>
      <c r="F127" s="53" t="s">
        <v>17</v>
      </c>
      <c r="G127" s="53" t="s">
        <v>19</v>
      </c>
      <c r="I127" s="53" t="s">
        <v>120</v>
      </c>
      <c r="J127" s="75">
        <v>0.55</v>
      </c>
      <c r="K127" s="75">
        <v>0.95</v>
      </c>
      <c r="L127" s="75">
        <v>1</v>
      </c>
      <c r="M127" s="75">
        <v>1</v>
      </c>
      <c r="N127" s="75">
        <v>0</v>
      </c>
    </row>
    <row r="128" spans="1:14">
      <c r="A128" s="53" t="s">
        <v>462</v>
      </c>
      <c r="B128" s="53" t="s">
        <v>463</v>
      </c>
      <c r="C128" s="53" t="s">
        <v>464</v>
      </c>
      <c r="D128" s="53" t="s">
        <v>465</v>
      </c>
      <c r="E128" s="53" t="s">
        <v>18</v>
      </c>
      <c r="F128" s="53" t="s">
        <v>465</v>
      </c>
      <c r="G128" s="53" t="s">
        <v>129</v>
      </c>
      <c r="I128" s="53" t="s">
        <v>30</v>
      </c>
      <c r="J128" s="75">
        <v>0.79</v>
      </c>
      <c r="K128" s="75">
        <v>0.867</v>
      </c>
      <c r="L128" s="75">
        <v>1</v>
      </c>
      <c r="M128" s="75">
        <v>1.5</v>
      </c>
      <c r="N128" s="75">
        <v>0.5</v>
      </c>
    </row>
    <row r="129" spans="1:14">
      <c r="A129" s="53" t="s">
        <v>466</v>
      </c>
      <c r="B129" s="53" t="s">
        <v>467</v>
      </c>
      <c r="C129" s="53" t="s">
        <v>468</v>
      </c>
      <c r="D129" s="53" t="s">
        <v>17</v>
      </c>
      <c r="E129" s="53" t="s">
        <v>18</v>
      </c>
      <c r="F129" s="53" t="s">
        <v>17</v>
      </c>
      <c r="G129" s="73" t="s">
        <v>19</v>
      </c>
      <c r="I129" s="53" t="s">
        <v>145</v>
      </c>
      <c r="J129" s="75">
        <v>0.41</v>
      </c>
      <c r="K129" s="75">
        <v>0.739</v>
      </c>
      <c r="L129" s="75">
        <v>1</v>
      </c>
      <c r="M129" s="75">
        <v>1</v>
      </c>
      <c r="N129" s="75">
        <v>0</v>
      </c>
    </row>
    <row r="130" spans="1:14">
      <c r="A130" s="53" t="s">
        <v>469</v>
      </c>
      <c r="B130" s="53" t="s">
        <v>470</v>
      </c>
      <c r="C130" s="53" t="s">
        <v>50</v>
      </c>
      <c r="D130" s="53" t="s">
        <v>51</v>
      </c>
      <c r="E130" s="53" t="s">
        <v>18</v>
      </c>
      <c r="F130" s="53" t="s">
        <v>51</v>
      </c>
      <c r="G130" s="53" t="s">
        <v>52</v>
      </c>
      <c r="I130" s="53" t="s">
        <v>471</v>
      </c>
      <c r="J130" s="75">
        <v>307.31</v>
      </c>
      <c r="K130" s="75">
        <v>265.858</v>
      </c>
      <c r="L130" s="75">
        <v>308</v>
      </c>
      <c r="M130" s="75">
        <v>308</v>
      </c>
      <c r="N130" s="75">
        <v>0</v>
      </c>
    </row>
    <row r="131" spans="1:14">
      <c r="A131" s="53" t="s">
        <v>472</v>
      </c>
      <c r="B131" s="53" t="s">
        <v>473</v>
      </c>
      <c r="C131" s="53" t="s">
        <v>474</v>
      </c>
      <c r="D131" s="53" t="s">
        <v>458</v>
      </c>
      <c r="E131" s="53" t="s">
        <v>18</v>
      </c>
      <c r="F131" s="53" t="s">
        <v>458</v>
      </c>
      <c r="G131" s="53" t="s">
        <v>98</v>
      </c>
      <c r="I131" s="53" t="s">
        <v>223</v>
      </c>
      <c r="J131" s="75">
        <v>1.98</v>
      </c>
      <c r="K131" s="75">
        <v>2.567</v>
      </c>
      <c r="L131" s="75">
        <v>2.5</v>
      </c>
      <c r="M131" s="75">
        <v>3</v>
      </c>
      <c r="N131" s="75">
        <v>0.5</v>
      </c>
    </row>
    <row r="132" spans="1:14">
      <c r="A132" s="53" t="s">
        <v>475</v>
      </c>
      <c r="B132" s="53" t="s">
        <v>476</v>
      </c>
      <c r="C132" s="53" t="s">
        <v>477</v>
      </c>
      <c r="D132" s="53" t="s">
        <v>458</v>
      </c>
      <c r="E132" s="53" t="s">
        <v>18</v>
      </c>
      <c r="F132" s="53" t="s">
        <v>458</v>
      </c>
      <c r="G132" s="53" t="s">
        <v>98</v>
      </c>
      <c r="I132" s="53" t="s">
        <v>223</v>
      </c>
      <c r="J132" s="75">
        <v>1.83</v>
      </c>
      <c r="K132" s="75">
        <v>2.567</v>
      </c>
      <c r="L132" s="75">
        <v>2.5</v>
      </c>
      <c r="M132" s="75">
        <v>3</v>
      </c>
      <c r="N132" s="75">
        <v>0.5</v>
      </c>
    </row>
    <row r="133" spans="1:14">
      <c r="A133" s="53" t="s">
        <v>478</v>
      </c>
      <c r="B133" s="53" t="s">
        <v>479</v>
      </c>
      <c r="C133" s="53" t="s">
        <v>480</v>
      </c>
      <c r="D133" s="53" t="s">
        <v>458</v>
      </c>
      <c r="E133" s="53" t="s">
        <v>18</v>
      </c>
      <c r="F133" s="53" t="s">
        <v>458</v>
      </c>
      <c r="G133" s="53" t="s">
        <v>98</v>
      </c>
      <c r="I133" s="53" t="s">
        <v>223</v>
      </c>
      <c r="J133" s="75">
        <v>2.5</v>
      </c>
      <c r="K133" s="75">
        <v>2.678</v>
      </c>
      <c r="L133" s="75">
        <v>3</v>
      </c>
      <c r="M133" s="75">
        <v>3</v>
      </c>
      <c r="N133" s="75">
        <v>0</v>
      </c>
    </row>
    <row r="134" spans="1:14">
      <c r="A134" s="53" t="s">
        <v>481</v>
      </c>
      <c r="B134" s="53" t="s">
        <v>482</v>
      </c>
      <c r="C134" s="53" t="s">
        <v>483</v>
      </c>
      <c r="D134" s="53" t="s">
        <v>458</v>
      </c>
      <c r="E134" s="53" t="s">
        <v>18</v>
      </c>
      <c r="F134" s="53" t="s">
        <v>458</v>
      </c>
      <c r="G134" s="53" t="s">
        <v>98</v>
      </c>
      <c r="I134" s="53" t="s">
        <v>223</v>
      </c>
      <c r="J134" s="75">
        <v>1.98</v>
      </c>
      <c r="K134" s="75">
        <v>2.567</v>
      </c>
      <c r="L134" s="75">
        <v>2.5</v>
      </c>
      <c r="M134" s="75">
        <v>3</v>
      </c>
      <c r="N134" s="75">
        <v>0.5</v>
      </c>
    </row>
    <row r="135" spans="1:14">
      <c r="A135" s="53" t="s">
        <v>484</v>
      </c>
      <c r="B135" s="53" t="s">
        <v>485</v>
      </c>
      <c r="C135" s="53" t="s">
        <v>486</v>
      </c>
      <c r="D135" s="53" t="s">
        <v>458</v>
      </c>
      <c r="E135" s="53" t="s">
        <v>18</v>
      </c>
      <c r="F135" s="53" t="s">
        <v>458</v>
      </c>
      <c r="G135" s="53" t="s">
        <v>98</v>
      </c>
      <c r="I135" s="53" t="s">
        <v>223</v>
      </c>
      <c r="J135" s="75">
        <v>1.89</v>
      </c>
      <c r="K135" s="75">
        <v>2.567</v>
      </c>
      <c r="L135" s="75">
        <v>2.5</v>
      </c>
      <c r="M135" s="75">
        <v>3</v>
      </c>
      <c r="N135" s="75">
        <v>0.5</v>
      </c>
    </row>
    <row r="136" spans="1:14">
      <c r="A136" s="53" t="s">
        <v>487</v>
      </c>
      <c r="B136" s="53" t="s">
        <v>488</v>
      </c>
      <c r="C136" s="53" t="s">
        <v>489</v>
      </c>
      <c r="D136" s="53" t="s">
        <v>458</v>
      </c>
      <c r="E136" s="53" t="s">
        <v>18</v>
      </c>
      <c r="F136" s="53" t="s">
        <v>458</v>
      </c>
      <c r="G136" s="53" t="s">
        <v>98</v>
      </c>
      <c r="I136" s="53" t="s">
        <v>223</v>
      </c>
      <c r="J136" s="75">
        <v>1.96</v>
      </c>
      <c r="K136" s="75">
        <v>2.567</v>
      </c>
      <c r="L136" s="75">
        <v>2.5</v>
      </c>
      <c r="M136" s="75">
        <v>3</v>
      </c>
      <c r="N136" s="75">
        <v>0.5</v>
      </c>
    </row>
    <row r="137" spans="1:14">
      <c r="A137" s="53" t="s">
        <v>490</v>
      </c>
      <c r="B137" s="53" t="s">
        <v>491</v>
      </c>
      <c r="C137" s="53" t="s">
        <v>492</v>
      </c>
      <c r="D137" s="53" t="s">
        <v>458</v>
      </c>
      <c r="E137" s="53" t="s">
        <v>18</v>
      </c>
      <c r="F137" s="53" t="s">
        <v>458</v>
      </c>
      <c r="G137" s="53" t="s">
        <v>98</v>
      </c>
      <c r="I137" s="53" t="s">
        <v>223</v>
      </c>
      <c r="J137" s="75">
        <v>3.7</v>
      </c>
      <c r="K137" s="75">
        <v>4.529</v>
      </c>
      <c r="L137" s="75">
        <v>4</v>
      </c>
      <c r="M137" s="75">
        <v>5</v>
      </c>
      <c r="N137" s="75">
        <v>1</v>
      </c>
    </row>
    <row r="138" spans="1:14">
      <c r="A138" s="53" t="s">
        <v>493</v>
      </c>
      <c r="B138" s="53" t="s">
        <v>494</v>
      </c>
      <c r="C138" s="53" t="s">
        <v>495</v>
      </c>
      <c r="D138" s="53" t="s">
        <v>24</v>
      </c>
      <c r="E138" s="53" t="s">
        <v>18</v>
      </c>
      <c r="F138" s="53" t="s">
        <v>24</v>
      </c>
      <c r="G138" s="53" t="s">
        <v>19</v>
      </c>
      <c r="I138" s="53" t="s">
        <v>223</v>
      </c>
      <c r="J138" s="75">
        <v>8.36</v>
      </c>
      <c r="K138" s="75">
        <v>9.576</v>
      </c>
      <c r="L138" s="75">
        <v>8.5</v>
      </c>
      <c r="M138" s="75">
        <v>10</v>
      </c>
      <c r="N138" s="75">
        <v>1.5</v>
      </c>
    </row>
    <row r="139" spans="1:14">
      <c r="A139" s="53" t="s">
        <v>496</v>
      </c>
      <c r="B139" s="53" t="s">
        <v>497</v>
      </c>
      <c r="C139" s="53" t="s">
        <v>498</v>
      </c>
      <c r="D139" s="53" t="s">
        <v>24</v>
      </c>
      <c r="E139" s="53" t="s">
        <v>18</v>
      </c>
      <c r="F139" s="53" t="s">
        <v>24</v>
      </c>
      <c r="G139" s="53" t="s">
        <v>19</v>
      </c>
      <c r="I139" s="53" t="s">
        <v>223</v>
      </c>
      <c r="J139" s="75">
        <v>10.73</v>
      </c>
      <c r="K139" s="75">
        <v>11.794</v>
      </c>
      <c r="L139" s="75">
        <v>11</v>
      </c>
      <c r="M139" s="75">
        <v>12</v>
      </c>
      <c r="N139" s="75">
        <v>1</v>
      </c>
    </row>
    <row r="140" spans="1:14">
      <c r="A140" s="53" t="s">
        <v>499</v>
      </c>
      <c r="B140" s="53" t="s">
        <v>500</v>
      </c>
      <c r="C140" s="53" t="s">
        <v>501</v>
      </c>
      <c r="D140" s="53" t="s">
        <v>458</v>
      </c>
      <c r="E140" s="53" t="s">
        <v>18</v>
      </c>
      <c r="F140" s="53" t="s">
        <v>458</v>
      </c>
      <c r="G140" s="53" t="s">
        <v>98</v>
      </c>
      <c r="I140" s="53" t="s">
        <v>223</v>
      </c>
      <c r="J140" s="75">
        <v>1.97</v>
      </c>
      <c r="K140" s="75">
        <v>2.567</v>
      </c>
      <c r="L140" s="75">
        <v>2.5</v>
      </c>
      <c r="M140" s="75">
        <v>3</v>
      </c>
      <c r="N140" s="75">
        <v>0.5</v>
      </c>
    </row>
    <row r="141" spans="1:14">
      <c r="A141" s="53" t="s">
        <v>502</v>
      </c>
      <c r="B141" s="53" t="s">
        <v>503</v>
      </c>
      <c r="C141" s="53" t="s">
        <v>504</v>
      </c>
      <c r="D141" s="53" t="s">
        <v>458</v>
      </c>
      <c r="E141" s="53" t="s">
        <v>18</v>
      </c>
      <c r="F141" s="53" t="s">
        <v>458</v>
      </c>
      <c r="G141" s="73" t="s">
        <v>98</v>
      </c>
      <c r="I141" s="53" t="s">
        <v>223</v>
      </c>
      <c r="J141" s="75">
        <v>1.74</v>
      </c>
      <c r="K141" s="75">
        <v>2.567</v>
      </c>
      <c r="L141" s="75">
        <v>2.5</v>
      </c>
      <c r="M141" s="75">
        <v>3</v>
      </c>
      <c r="N141" s="75">
        <v>0.5</v>
      </c>
    </row>
    <row r="142" spans="1:14">
      <c r="A142" s="53" t="s">
        <v>505</v>
      </c>
      <c r="B142" s="53" t="s">
        <v>506</v>
      </c>
      <c r="C142" s="53" t="s">
        <v>507</v>
      </c>
      <c r="D142" s="53" t="s">
        <v>458</v>
      </c>
      <c r="E142" s="53" t="s">
        <v>18</v>
      </c>
      <c r="F142" s="53" t="s">
        <v>458</v>
      </c>
      <c r="G142" s="73" t="s">
        <v>98</v>
      </c>
      <c r="I142" s="53" t="s">
        <v>223</v>
      </c>
      <c r="J142" s="75">
        <v>1.9</v>
      </c>
      <c r="K142" s="75">
        <v>2.567</v>
      </c>
      <c r="L142" s="75">
        <v>2.5</v>
      </c>
      <c r="M142" s="75">
        <v>3</v>
      </c>
      <c r="N142" s="75">
        <v>0.5</v>
      </c>
    </row>
    <row r="143" spans="1:14">
      <c r="A143" s="53" t="s">
        <v>508</v>
      </c>
      <c r="B143" s="53" t="s">
        <v>509</v>
      </c>
      <c r="C143" s="53" t="s">
        <v>510</v>
      </c>
      <c r="D143" s="53" t="s">
        <v>458</v>
      </c>
      <c r="E143" s="53" t="s">
        <v>18</v>
      </c>
      <c r="F143" s="53" t="s">
        <v>458</v>
      </c>
      <c r="G143" s="73" t="s">
        <v>98</v>
      </c>
      <c r="I143" s="53" t="s">
        <v>223</v>
      </c>
      <c r="J143" s="75">
        <v>3.77</v>
      </c>
      <c r="K143" s="75">
        <v>4.529</v>
      </c>
      <c r="L143" s="75">
        <v>4</v>
      </c>
      <c r="M143" s="75">
        <v>5</v>
      </c>
      <c r="N143" s="75">
        <v>1</v>
      </c>
    </row>
    <row r="144" spans="1:14">
      <c r="A144" s="53" t="s">
        <v>511</v>
      </c>
      <c r="B144" s="53" t="s">
        <v>512</v>
      </c>
      <c r="C144" s="53" t="s">
        <v>513</v>
      </c>
      <c r="D144" s="53" t="s">
        <v>458</v>
      </c>
      <c r="E144" s="53" t="s">
        <v>18</v>
      </c>
      <c r="F144" s="53" t="s">
        <v>458</v>
      </c>
      <c r="G144" s="53" t="s">
        <v>98</v>
      </c>
      <c r="I144" s="53" t="s">
        <v>223</v>
      </c>
      <c r="J144" s="75">
        <v>1.85</v>
      </c>
      <c r="K144" s="75">
        <v>2.567</v>
      </c>
      <c r="L144" s="75">
        <v>2.5</v>
      </c>
      <c r="M144" s="75">
        <v>3</v>
      </c>
      <c r="N144" s="75">
        <v>0.5</v>
      </c>
    </row>
    <row r="145" spans="1:14">
      <c r="A145" s="53" t="s">
        <v>514</v>
      </c>
      <c r="B145" s="53" t="s">
        <v>515</v>
      </c>
      <c r="C145" s="53" t="s">
        <v>516</v>
      </c>
      <c r="D145" s="53" t="s">
        <v>458</v>
      </c>
      <c r="E145" s="53" t="s">
        <v>18</v>
      </c>
      <c r="F145" s="53" t="s">
        <v>458</v>
      </c>
      <c r="G145" s="53" t="s">
        <v>98</v>
      </c>
      <c r="I145" s="53" t="s">
        <v>223</v>
      </c>
      <c r="J145" s="75">
        <v>1.94</v>
      </c>
      <c r="K145" s="75">
        <v>2.567</v>
      </c>
      <c r="L145" s="75">
        <v>2.5</v>
      </c>
      <c r="M145" s="75">
        <v>3</v>
      </c>
      <c r="N145" s="75">
        <v>0.5</v>
      </c>
    </row>
    <row r="146" spans="1:14">
      <c r="A146" s="53" t="s">
        <v>517</v>
      </c>
      <c r="B146" s="53" t="s">
        <v>518</v>
      </c>
      <c r="C146" s="53" t="s">
        <v>519</v>
      </c>
      <c r="D146" s="53" t="s">
        <v>458</v>
      </c>
      <c r="E146" s="53" t="s">
        <v>18</v>
      </c>
      <c r="F146" s="53" t="s">
        <v>458</v>
      </c>
      <c r="G146" s="53" t="s">
        <v>98</v>
      </c>
      <c r="I146" s="53" t="s">
        <v>223</v>
      </c>
      <c r="J146" s="75">
        <v>3.12</v>
      </c>
      <c r="K146" s="75">
        <v>3.571</v>
      </c>
      <c r="L146" s="75">
        <v>3.5</v>
      </c>
      <c r="M146" s="75">
        <v>4</v>
      </c>
      <c r="N146" s="75">
        <v>0.5</v>
      </c>
    </row>
    <row r="147" spans="1:14">
      <c r="A147" s="53" t="s">
        <v>520</v>
      </c>
      <c r="B147" s="53" t="s">
        <v>521</v>
      </c>
      <c r="C147" s="53" t="s">
        <v>522</v>
      </c>
      <c r="D147" s="53" t="s">
        <v>458</v>
      </c>
      <c r="E147" s="53" t="s">
        <v>18</v>
      </c>
      <c r="F147" s="53" t="s">
        <v>458</v>
      </c>
      <c r="G147" s="53" t="s">
        <v>98</v>
      </c>
      <c r="I147" s="53" t="s">
        <v>223</v>
      </c>
      <c r="J147" s="75">
        <v>1.87</v>
      </c>
      <c r="K147" s="75">
        <v>2.567</v>
      </c>
      <c r="L147" s="75">
        <v>2.5</v>
      </c>
      <c r="M147" s="75">
        <v>3</v>
      </c>
      <c r="N147" s="75">
        <v>0.5</v>
      </c>
    </row>
    <row r="148" spans="1:14">
      <c r="A148" s="53" t="s">
        <v>523</v>
      </c>
      <c r="B148" s="53" t="s">
        <v>524</v>
      </c>
      <c r="C148" s="53" t="s">
        <v>525</v>
      </c>
      <c r="D148" s="53" t="s">
        <v>458</v>
      </c>
      <c r="E148" s="53" t="s">
        <v>18</v>
      </c>
      <c r="F148" s="53" t="s">
        <v>458</v>
      </c>
      <c r="G148" s="53" t="s">
        <v>98</v>
      </c>
      <c r="I148" s="53" t="s">
        <v>223</v>
      </c>
      <c r="J148" s="75">
        <v>2.01</v>
      </c>
      <c r="K148" s="75">
        <v>2.567</v>
      </c>
      <c r="L148" s="75">
        <v>2.5</v>
      </c>
      <c r="M148" s="75">
        <v>3</v>
      </c>
      <c r="N148" s="75">
        <v>0.5</v>
      </c>
    </row>
    <row r="149" spans="1:14">
      <c r="A149" s="53" t="s">
        <v>526</v>
      </c>
      <c r="B149" s="53" t="s">
        <v>527</v>
      </c>
      <c r="C149" s="53" t="s">
        <v>528</v>
      </c>
      <c r="D149" s="53" t="s">
        <v>458</v>
      </c>
      <c r="E149" s="53" t="s">
        <v>18</v>
      </c>
      <c r="F149" s="53" t="s">
        <v>458</v>
      </c>
      <c r="G149" s="73" t="s">
        <v>98</v>
      </c>
      <c r="I149" s="53" t="s">
        <v>223</v>
      </c>
      <c r="J149" s="75">
        <v>1.87</v>
      </c>
      <c r="K149" s="75">
        <v>2.567</v>
      </c>
      <c r="L149" s="75">
        <v>2.5</v>
      </c>
      <c r="M149" s="75">
        <v>3</v>
      </c>
      <c r="N149" s="75">
        <v>0.5</v>
      </c>
    </row>
    <row r="150" spans="1:14">
      <c r="A150" s="53" t="s">
        <v>529</v>
      </c>
      <c r="B150" s="53" t="s">
        <v>530</v>
      </c>
      <c r="C150" s="53" t="s">
        <v>531</v>
      </c>
      <c r="D150" s="53" t="s">
        <v>24</v>
      </c>
      <c r="E150" s="53" t="s">
        <v>18</v>
      </c>
      <c r="F150" s="53" t="s">
        <v>24</v>
      </c>
      <c r="G150" s="53" t="s">
        <v>19</v>
      </c>
      <c r="I150" s="53" t="s">
        <v>223</v>
      </c>
      <c r="J150" s="75">
        <v>1.8</v>
      </c>
      <c r="K150" s="75">
        <v>2.567</v>
      </c>
      <c r="L150" s="75">
        <v>2.5</v>
      </c>
      <c r="M150" s="75">
        <v>3</v>
      </c>
      <c r="N150" s="75">
        <v>0.5</v>
      </c>
    </row>
    <row r="151" spans="1:14">
      <c r="A151" s="53" t="s">
        <v>532</v>
      </c>
      <c r="B151" s="53" t="s">
        <v>533</v>
      </c>
      <c r="C151" s="53" t="s">
        <v>534</v>
      </c>
      <c r="D151" s="53" t="s">
        <v>449</v>
      </c>
      <c r="E151" s="53" t="s">
        <v>18</v>
      </c>
      <c r="F151" s="53" t="s">
        <v>449</v>
      </c>
      <c r="G151" s="53" t="s">
        <v>29</v>
      </c>
      <c r="I151" s="53" t="s">
        <v>535</v>
      </c>
      <c r="J151" s="75">
        <v>40.38</v>
      </c>
      <c r="K151" s="75">
        <v>45.153</v>
      </c>
      <c r="L151" s="75">
        <v>41</v>
      </c>
      <c r="M151" s="75">
        <v>46</v>
      </c>
      <c r="N151" s="75">
        <v>5</v>
      </c>
    </row>
    <row r="152" spans="1:14">
      <c r="A152" s="53" t="s">
        <v>536</v>
      </c>
      <c r="B152" s="53" t="s">
        <v>537</v>
      </c>
      <c r="C152" s="53" t="s">
        <v>538</v>
      </c>
      <c r="D152" s="53" t="s">
        <v>539</v>
      </c>
      <c r="E152" s="53" t="s">
        <v>18</v>
      </c>
      <c r="F152" s="53" t="s">
        <v>539</v>
      </c>
      <c r="G152" s="73" t="s">
        <v>129</v>
      </c>
      <c r="I152" s="53" t="s">
        <v>540</v>
      </c>
      <c r="J152" s="75">
        <v>80.33</v>
      </c>
      <c r="K152" s="75">
        <v>115.98</v>
      </c>
      <c r="L152" s="75">
        <v>125</v>
      </c>
      <c r="M152" s="75">
        <v>125</v>
      </c>
      <c r="N152" s="75">
        <v>0</v>
      </c>
    </row>
    <row r="153" spans="1:14">
      <c r="A153" s="53" t="s">
        <v>541</v>
      </c>
      <c r="B153" s="53" t="s">
        <v>542</v>
      </c>
      <c r="C153" s="53" t="s">
        <v>543</v>
      </c>
      <c r="D153" s="53" t="s">
        <v>17</v>
      </c>
      <c r="E153" s="53" t="s">
        <v>18</v>
      </c>
      <c r="F153" s="53" t="s">
        <v>17</v>
      </c>
      <c r="G153" s="53" t="s">
        <v>19</v>
      </c>
      <c r="I153" s="53" t="s">
        <v>292</v>
      </c>
      <c r="J153" s="75">
        <v>41.02</v>
      </c>
      <c r="K153" s="75">
        <v>68.981</v>
      </c>
      <c r="L153" s="75">
        <v>69</v>
      </c>
      <c r="M153" s="75">
        <v>69</v>
      </c>
      <c r="N153" s="75">
        <v>0</v>
      </c>
    </row>
    <row r="154" spans="1:14">
      <c r="A154" s="53" t="s">
        <v>544</v>
      </c>
      <c r="B154" s="53" t="s">
        <v>545</v>
      </c>
      <c r="C154" s="53" t="s">
        <v>546</v>
      </c>
      <c r="D154" s="53" t="s">
        <v>140</v>
      </c>
      <c r="E154" s="53" t="s">
        <v>18</v>
      </c>
      <c r="F154" s="53" t="s">
        <v>140</v>
      </c>
      <c r="G154" s="73" t="s">
        <v>98</v>
      </c>
      <c r="I154" s="53" t="s">
        <v>535</v>
      </c>
      <c r="J154" s="75">
        <v>5.07</v>
      </c>
      <c r="K154" s="75">
        <v>11.178</v>
      </c>
      <c r="L154" s="75">
        <v>10</v>
      </c>
      <c r="M154" s="75">
        <v>12</v>
      </c>
      <c r="N154" s="75">
        <v>2</v>
      </c>
    </row>
    <row r="155" spans="1:14">
      <c r="A155" s="53" t="s">
        <v>547</v>
      </c>
      <c r="B155" s="53" t="s">
        <v>548</v>
      </c>
      <c r="C155" s="53" t="s">
        <v>36</v>
      </c>
      <c r="D155" s="53" t="s">
        <v>182</v>
      </c>
      <c r="E155" s="53" t="s">
        <v>18</v>
      </c>
      <c r="F155" s="53" t="s">
        <v>182</v>
      </c>
      <c r="G155" s="53" t="s">
        <v>129</v>
      </c>
      <c r="I155" s="53" t="s">
        <v>86</v>
      </c>
      <c r="J155" s="75">
        <v>51.35</v>
      </c>
      <c r="K155" s="75">
        <v>55.493</v>
      </c>
      <c r="L155" s="75">
        <v>56</v>
      </c>
      <c r="M155" s="75">
        <v>56</v>
      </c>
      <c r="N155" s="75">
        <v>0</v>
      </c>
    </row>
    <row r="156" spans="1:14">
      <c r="A156" s="53" t="s">
        <v>549</v>
      </c>
      <c r="B156" s="53" t="s">
        <v>550</v>
      </c>
      <c r="C156" s="53" t="s">
        <v>551</v>
      </c>
      <c r="D156" s="53" t="s">
        <v>51</v>
      </c>
      <c r="E156" s="53" t="s">
        <v>18</v>
      </c>
      <c r="F156" s="53" t="s">
        <v>51</v>
      </c>
      <c r="G156" s="73" t="s">
        <v>52</v>
      </c>
      <c r="I156" s="53" t="s">
        <v>232</v>
      </c>
      <c r="J156" s="75">
        <v>71.14</v>
      </c>
      <c r="K156" s="75">
        <v>58.448</v>
      </c>
      <c r="L156" s="75">
        <v>72</v>
      </c>
      <c r="M156" s="75">
        <v>72</v>
      </c>
      <c r="N156" s="75">
        <v>0</v>
      </c>
    </row>
    <row r="157" spans="1:14">
      <c r="A157" s="53" t="s">
        <v>552</v>
      </c>
      <c r="B157" s="53" t="s">
        <v>553</v>
      </c>
      <c r="C157" s="53" t="s">
        <v>554</v>
      </c>
      <c r="D157" s="53" t="s">
        <v>17</v>
      </c>
      <c r="E157" s="53" t="s">
        <v>18</v>
      </c>
      <c r="F157" s="53" t="s">
        <v>17</v>
      </c>
      <c r="G157" s="53" t="s">
        <v>19</v>
      </c>
      <c r="I157" s="53" t="s">
        <v>398</v>
      </c>
      <c r="J157" s="75">
        <v>2.99</v>
      </c>
      <c r="K157" s="75">
        <v>3.584</v>
      </c>
      <c r="L157" s="75">
        <v>3.5</v>
      </c>
      <c r="M157" s="75">
        <v>4.5</v>
      </c>
      <c r="N157" s="75">
        <v>1</v>
      </c>
    </row>
    <row r="158" spans="1:14">
      <c r="A158" s="53" t="s">
        <v>555</v>
      </c>
      <c r="B158" s="53" t="s">
        <v>556</v>
      </c>
      <c r="C158" s="53" t="s">
        <v>557</v>
      </c>
      <c r="D158" s="53" t="s">
        <v>397</v>
      </c>
      <c r="E158" s="53" t="s">
        <v>18</v>
      </c>
      <c r="F158" s="53" t="s">
        <v>397</v>
      </c>
      <c r="G158" s="53" t="s">
        <v>29</v>
      </c>
      <c r="I158" s="53" t="s">
        <v>558</v>
      </c>
      <c r="J158" s="75">
        <v>18.16</v>
      </c>
      <c r="K158" s="75">
        <v>48.195</v>
      </c>
      <c r="L158" s="75">
        <v>33</v>
      </c>
      <c r="M158" s="75">
        <v>66</v>
      </c>
      <c r="N158" s="75">
        <v>33</v>
      </c>
    </row>
    <row r="159" spans="1:14">
      <c r="A159" s="53" t="s">
        <v>559</v>
      </c>
      <c r="B159" s="53" t="s">
        <v>560</v>
      </c>
      <c r="C159" s="53" t="s">
        <v>561</v>
      </c>
      <c r="D159" s="53" t="s">
        <v>256</v>
      </c>
      <c r="E159" s="53" t="s">
        <v>18</v>
      </c>
      <c r="F159" s="53" t="s">
        <v>256</v>
      </c>
      <c r="G159" s="53" t="s">
        <v>19</v>
      </c>
      <c r="I159" s="53" t="s">
        <v>562</v>
      </c>
      <c r="J159" s="75">
        <v>15.25</v>
      </c>
      <c r="K159" s="75">
        <v>13.874</v>
      </c>
      <c r="L159" s="75">
        <v>15.5</v>
      </c>
      <c r="M159" s="75">
        <v>16</v>
      </c>
      <c r="N159" s="75">
        <v>0.5</v>
      </c>
    </row>
    <row r="160" spans="1:14">
      <c r="A160" s="53" t="s">
        <v>563</v>
      </c>
      <c r="B160" s="53" t="s">
        <v>564</v>
      </c>
      <c r="C160" s="53" t="s">
        <v>565</v>
      </c>
      <c r="D160" s="53" t="s">
        <v>566</v>
      </c>
      <c r="E160" s="53" t="s">
        <v>18</v>
      </c>
      <c r="F160" s="53" t="s">
        <v>566</v>
      </c>
      <c r="G160" s="53" t="s">
        <v>129</v>
      </c>
      <c r="I160" s="53" t="s">
        <v>145</v>
      </c>
      <c r="J160" s="75">
        <v>22.05</v>
      </c>
      <c r="K160" s="75">
        <v>24.798</v>
      </c>
      <c r="L160" s="75">
        <v>30</v>
      </c>
      <c r="M160" s="75">
        <v>26</v>
      </c>
      <c r="N160" s="75">
        <v>-4</v>
      </c>
    </row>
    <row r="161" spans="1:14">
      <c r="A161" s="53" t="s">
        <v>567</v>
      </c>
      <c r="B161" s="53" t="s">
        <v>568</v>
      </c>
      <c r="C161" s="53" t="s">
        <v>569</v>
      </c>
      <c r="D161" s="53" t="s">
        <v>17</v>
      </c>
      <c r="E161" s="53" t="s">
        <v>18</v>
      </c>
      <c r="F161" s="53" t="s">
        <v>17</v>
      </c>
      <c r="G161" s="73" t="s">
        <v>19</v>
      </c>
      <c r="I161" s="53" t="s">
        <v>570</v>
      </c>
      <c r="J161" s="75">
        <v>33.4</v>
      </c>
      <c r="K161" s="75">
        <v>32.644</v>
      </c>
      <c r="L161" s="75">
        <v>34</v>
      </c>
      <c r="M161" s="75">
        <v>34</v>
      </c>
      <c r="N161" s="75">
        <v>0</v>
      </c>
    </row>
    <row r="162" spans="1:14">
      <c r="A162" s="53" t="s">
        <v>571</v>
      </c>
      <c r="B162" s="53" t="s">
        <v>572</v>
      </c>
      <c r="C162" s="53" t="s">
        <v>573</v>
      </c>
      <c r="D162" s="53" t="s">
        <v>140</v>
      </c>
      <c r="E162" s="53" t="s">
        <v>18</v>
      </c>
      <c r="F162" s="53" t="s">
        <v>140</v>
      </c>
      <c r="G162" s="53" t="s">
        <v>98</v>
      </c>
      <c r="I162" s="53" t="s">
        <v>562</v>
      </c>
      <c r="J162" s="75">
        <v>30.9</v>
      </c>
      <c r="K162" s="75">
        <v>3.534</v>
      </c>
      <c r="L162" s="75">
        <v>32</v>
      </c>
      <c r="M162" s="75">
        <v>32</v>
      </c>
      <c r="N162" s="75">
        <v>0</v>
      </c>
    </row>
    <row r="163" spans="1:14">
      <c r="A163" s="53" t="s">
        <v>574</v>
      </c>
      <c r="B163" s="53" t="s">
        <v>575</v>
      </c>
      <c r="C163" s="53" t="s">
        <v>576</v>
      </c>
      <c r="D163" s="53" t="s">
        <v>17</v>
      </c>
      <c r="E163" s="53" t="s">
        <v>18</v>
      </c>
      <c r="F163" s="53" t="s">
        <v>17</v>
      </c>
      <c r="G163" s="53" t="s">
        <v>19</v>
      </c>
      <c r="I163" s="53" t="s">
        <v>227</v>
      </c>
      <c r="J163" s="75">
        <v>2.32</v>
      </c>
      <c r="K163" s="75">
        <v>6.201</v>
      </c>
      <c r="L163" s="75">
        <v>6.5</v>
      </c>
      <c r="M163" s="75">
        <v>10.5</v>
      </c>
      <c r="N163" s="75">
        <v>4</v>
      </c>
    </row>
    <row r="164" spans="1:14">
      <c r="A164" s="53" t="s">
        <v>577</v>
      </c>
      <c r="B164" s="53" t="s">
        <v>578</v>
      </c>
      <c r="C164" s="53" t="s">
        <v>579</v>
      </c>
      <c r="D164" s="53" t="s">
        <v>128</v>
      </c>
      <c r="E164" s="53" t="s">
        <v>18</v>
      </c>
      <c r="F164" s="53" t="s">
        <v>128</v>
      </c>
      <c r="G164" s="73" t="s">
        <v>129</v>
      </c>
      <c r="I164" s="53" t="s">
        <v>558</v>
      </c>
      <c r="J164" s="75">
        <v>6.02</v>
      </c>
      <c r="K164" s="75">
        <v>13.26</v>
      </c>
      <c r="L164" s="75">
        <v>13.5</v>
      </c>
      <c r="M164" s="75">
        <v>13.5</v>
      </c>
      <c r="N164" s="75">
        <v>0</v>
      </c>
    </row>
    <row r="165" spans="1:14">
      <c r="A165" s="53" t="s">
        <v>580</v>
      </c>
      <c r="B165" s="53" t="s">
        <v>581</v>
      </c>
      <c r="C165" s="53" t="s">
        <v>582</v>
      </c>
      <c r="D165" s="53" t="s">
        <v>453</v>
      </c>
      <c r="E165" s="53" t="s">
        <v>18</v>
      </c>
      <c r="F165" s="53" t="s">
        <v>453</v>
      </c>
      <c r="G165" s="53" t="s">
        <v>29</v>
      </c>
      <c r="I165" s="53" t="s">
        <v>223</v>
      </c>
      <c r="J165" s="75">
        <v>1426.5</v>
      </c>
      <c r="K165" s="75">
        <v>831.779</v>
      </c>
      <c r="L165" s="75">
        <v>1426</v>
      </c>
      <c r="M165" s="75">
        <v>1427</v>
      </c>
      <c r="N165" s="75">
        <v>1</v>
      </c>
    </row>
    <row r="166" spans="1:14">
      <c r="A166" s="53" t="s">
        <v>583</v>
      </c>
      <c r="B166" s="53" t="s">
        <v>584</v>
      </c>
      <c r="C166" s="53" t="s">
        <v>585</v>
      </c>
      <c r="D166" s="53" t="s">
        <v>586</v>
      </c>
      <c r="E166" s="53" t="s">
        <v>18</v>
      </c>
      <c r="F166" s="53" t="s">
        <v>586</v>
      </c>
      <c r="G166" s="53" t="s">
        <v>98</v>
      </c>
      <c r="I166" s="53" t="s">
        <v>99</v>
      </c>
      <c r="J166" s="75">
        <v>21.15</v>
      </c>
      <c r="K166" s="75">
        <v>17.108</v>
      </c>
      <c r="L166" s="75">
        <v>22</v>
      </c>
      <c r="M166" s="75">
        <v>22</v>
      </c>
      <c r="N166" s="75">
        <v>0</v>
      </c>
    </row>
    <row r="167" spans="1:14">
      <c r="A167" s="53" t="s">
        <v>587</v>
      </c>
      <c r="B167" s="53" t="s">
        <v>588</v>
      </c>
      <c r="C167" s="53" t="s">
        <v>589</v>
      </c>
      <c r="D167" s="53" t="s">
        <v>590</v>
      </c>
      <c r="E167" s="53" t="s">
        <v>18</v>
      </c>
      <c r="F167" s="53" t="s">
        <v>590</v>
      </c>
      <c r="G167" s="53" t="s">
        <v>129</v>
      </c>
      <c r="I167" s="53" t="s">
        <v>120</v>
      </c>
      <c r="J167" s="75">
        <v>5.63</v>
      </c>
      <c r="K167" s="75">
        <v>13.542</v>
      </c>
      <c r="L167" s="75">
        <v>9</v>
      </c>
      <c r="M167" s="75">
        <v>14</v>
      </c>
      <c r="N167" s="75">
        <v>5</v>
      </c>
    </row>
    <row r="168" spans="1:14">
      <c r="A168" s="53" t="s">
        <v>591</v>
      </c>
      <c r="B168" s="53" t="s">
        <v>592</v>
      </c>
      <c r="C168" s="53" t="s">
        <v>593</v>
      </c>
      <c r="D168" s="53" t="s">
        <v>231</v>
      </c>
      <c r="E168" s="53" t="s">
        <v>18</v>
      </c>
      <c r="F168" s="53" t="s">
        <v>231</v>
      </c>
      <c r="G168" s="53" t="s">
        <v>52</v>
      </c>
      <c r="I168" s="53" t="s">
        <v>540</v>
      </c>
      <c r="J168" s="75">
        <v>319.61</v>
      </c>
      <c r="K168" s="75">
        <v>225.888</v>
      </c>
      <c r="L168" s="75">
        <v>320</v>
      </c>
      <c r="M168" s="75">
        <v>320</v>
      </c>
      <c r="N168" s="75">
        <v>0</v>
      </c>
    </row>
    <row r="169" spans="1:14">
      <c r="A169" s="53" t="s">
        <v>594</v>
      </c>
      <c r="B169" s="53" t="s">
        <v>595</v>
      </c>
      <c r="C169" s="53" t="s">
        <v>596</v>
      </c>
      <c r="D169" s="53" t="s">
        <v>266</v>
      </c>
      <c r="E169" s="53" t="s">
        <v>18</v>
      </c>
      <c r="F169" s="53" t="s">
        <v>267</v>
      </c>
      <c r="G169" s="73" t="s">
        <v>170</v>
      </c>
      <c r="I169" s="53" t="s">
        <v>156</v>
      </c>
      <c r="J169" s="75">
        <v>70.01</v>
      </c>
      <c r="K169" s="75">
        <v>86.04</v>
      </c>
      <c r="L169" s="75">
        <v>82</v>
      </c>
      <c r="M169" s="75">
        <v>87</v>
      </c>
      <c r="N169" s="75">
        <v>5</v>
      </c>
    </row>
    <row r="170" spans="1:14">
      <c r="A170" s="53" t="s">
        <v>597</v>
      </c>
      <c r="B170" s="53" t="s">
        <v>598</v>
      </c>
      <c r="C170" s="53" t="s">
        <v>599</v>
      </c>
      <c r="D170" s="53" t="s">
        <v>266</v>
      </c>
      <c r="E170" s="53" t="s">
        <v>18</v>
      </c>
      <c r="F170" s="53" t="s">
        <v>267</v>
      </c>
      <c r="G170" s="73" t="s">
        <v>170</v>
      </c>
      <c r="I170" s="53" t="s">
        <v>156</v>
      </c>
      <c r="J170" s="75">
        <v>77.85</v>
      </c>
      <c r="K170" s="75">
        <v>95.946</v>
      </c>
      <c r="L170" s="75">
        <v>91</v>
      </c>
      <c r="M170" s="75">
        <v>96</v>
      </c>
      <c r="N170" s="75">
        <v>5</v>
      </c>
    </row>
    <row r="171" spans="1:14">
      <c r="A171" s="53" t="s">
        <v>600</v>
      </c>
      <c r="B171" s="53" t="s">
        <v>601</v>
      </c>
      <c r="C171" s="53" t="s">
        <v>602</v>
      </c>
      <c r="D171" s="53" t="s">
        <v>603</v>
      </c>
      <c r="E171" s="53" t="s">
        <v>18</v>
      </c>
      <c r="F171" s="53" t="s">
        <v>603</v>
      </c>
      <c r="G171" s="73" t="s">
        <v>129</v>
      </c>
      <c r="I171" s="53" t="s">
        <v>604</v>
      </c>
      <c r="J171" s="75">
        <v>2.7</v>
      </c>
      <c r="K171" s="75">
        <v>3.6</v>
      </c>
      <c r="L171" s="75">
        <v>4</v>
      </c>
      <c r="M171" s="75">
        <v>4</v>
      </c>
      <c r="N171" s="75">
        <v>0</v>
      </c>
    </row>
    <row r="172" spans="1:14">
      <c r="A172" s="53" t="s">
        <v>605</v>
      </c>
      <c r="B172" s="53" t="s">
        <v>606</v>
      </c>
      <c r="C172" s="53" t="s">
        <v>607</v>
      </c>
      <c r="D172" s="53" t="s">
        <v>85</v>
      </c>
      <c r="E172" s="53" t="s">
        <v>18</v>
      </c>
      <c r="F172" s="53" t="s">
        <v>85</v>
      </c>
      <c r="G172" s="73" t="s">
        <v>29</v>
      </c>
      <c r="I172" s="53" t="s">
        <v>120</v>
      </c>
      <c r="J172" s="75">
        <v>32.63</v>
      </c>
      <c r="K172" s="75">
        <v>17.978</v>
      </c>
      <c r="L172" s="75">
        <v>33</v>
      </c>
      <c r="M172" s="75">
        <v>33</v>
      </c>
      <c r="N172" s="75">
        <v>0</v>
      </c>
    </row>
    <row r="173" spans="1:14">
      <c r="A173" s="53" t="s">
        <v>608</v>
      </c>
      <c r="B173" s="53" t="s">
        <v>609</v>
      </c>
      <c r="C173" s="53" t="s">
        <v>610</v>
      </c>
      <c r="D173" s="53" t="s">
        <v>611</v>
      </c>
      <c r="E173" s="53" t="s">
        <v>18</v>
      </c>
      <c r="F173" s="53" t="s">
        <v>611</v>
      </c>
      <c r="G173" s="73" t="s">
        <v>129</v>
      </c>
      <c r="I173" s="53" t="s">
        <v>612</v>
      </c>
      <c r="J173" s="75">
        <v>16.19</v>
      </c>
      <c r="K173" s="75">
        <v>27.324</v>
      </c>
      <c r="L173" s="75">
        <v>28</v>
      </c>
      <c r="M173" s="75">
        <v>28</v>
      </c>
      <c r="N173" s="75">
        <v>0</v>
      </c>
    </row>
    <row r="174" spans="1:14">
      <c r="A174" s="53" t="s">
        <v>613</v>
      </c>
      <c r="B174" s="53" t="s">
        <v>614</v>
      </c>
      <c r="C174" s="53" t="s">
        <v>615</v>
      </c>
      <c r="D174" s="53" t="s">
        <v>140</v>
      </c>
      <c r="E174" s="53" t="s">
        <v>18</v>
      </c>
      <c r="F174" s="53" t="s">
        <v>140</v>
      </c>
      <c r="G174" s="53" t="s">
        <v>98</v>
      </c>
      <c r="I174" s="53" t="s">
        <v>199</v>
      </c>
      <c r="J174" s="75">
        <v>1.26</v>
      </c>
      <c r="K174" s="75">
        <v>1.663</v>
      </c>
      <c r="L174" s="75">
        <v>2</v>
      </c>
      <c r="M174" s="75">
        <v>3</v>
      </c>
      <c r="N174" s="75">
        <v>1</v>
      </c>
    </row>
    <row r="175" spans="1:14">
      <c r="A175" s="53" t="s">
        <v>616</v>
      </c>
      <c r="B175" s="53" t="s">
        <v>617</v>
      </c>
      <c r="C175" s="53" t="s">
        <v>618</v>
      </c>
      <c r="D175" s="53" t="s">
        <v>458</v>
      </c>
      <c r="E175" s="53" t="s">
        <v>18</v>
      </c>
      <c r="F175" s="53" t="s">
        <v>458</v>
      </c>
      <c r="G175" s="53" t="s">
        <v>98</v>
      </c>
      <c r="I175" s="53" t="s">
        <v>191</v>
      </c>
      <c r="J175" s="75">
        <v>1.4</v>
      </c>
      <c r="K175" s="75">
        <v>1.555</v>
      </c>
      <c r="L175" s="75">
        <v>1.5</v>
      </c>
      <c r="M175" s="75">
        <v>1.5</v>
      </c>
      <c r="N175" s="75">
        <v>0</v>
      </c>
    </row>
    <row r="176" spans="1:14">
      <c r="A176" s="53" t="s">
        <v>619</v>
      </c>
      <c r="B176" s="53" t="s">
        <v>620</v>
      </c>
      <c r="C176" s="53" t="s">
        <v>621</v>
      </c>
      <c r="D176" s="53" t="s">
        <v>266</v>
      </c>
      <c r="E176" s="53" t="s">
        <v>18</v>
      </c>
      <c r="F176" s="53" t="s">
        <v>267</v>
      </c>
      <c r="G176" s="53" t="s">
        <v>170</v>
      </c>
      <c r="I176" s="53" t="s">
        <v>471</v>
      </c>
      <c r="J176" s="75">
        <v>76.34</v>
      </c>
      <c r="K176" s="75">
        <v>75.348</v>
      </c>
      <c r="L176" s="75">
        <v>77</v>
      </c>
      <c r="M176" s="75">
        <v>77</v>
      </c>
      <c r="N176" s="75">
        <v>0</v>
      </c>
    </row>
    <row r="177" spans="1:14">
      <c r="A177" s="53" t="s">
        <v>622</v>
      </c>
      <c r="B177" s="53" t="s">
        <v>623</v>
      </c>
      <c r="C177" s="53" t="s">
        <v>624</v>
      </c>
      <c r="D177" s="53" t="s">
        <v>24</v>
      </c>
      <c r="E177" s="53" t="s">
        <v>18</v>
      </c>
      <c r="F177" s="53" t="s">
        <v>24</v>
      </c>
      <c r="G177" s="53" t="s">
        <v>19</v>
      </c>
      <c r="I177" s="53" t="s">
        <v>246</v>
      </c>
      <c r="J177" s="75">
        <v>23.82</v>
      </c>
      <c r="K177" s="75">
        <v>28.35</v>
      </c>
      <c r="L177" s="75">
        <v>24</v>
      </c>
      <c r="M177" s="75">
        <v>29</v>
      </c>
      <c r="N177" s="75">
        <v>5</v>
      </c>
    </row>
    <row r="178" spans="1:14">
      <c r="A178" s="53" t="s">
        <v>625</v>
      </c>
      <c r="B178" s="53" t="s">
        <v>626</v>
      </c>
      <c r="C178" s="53" t="s">
        <v>627</v>
      </c>
      <c r="D178" s="53" t="s">
        <v>24</v>
      </c>
      <c r="E178" s="53" t="s">
        <v>18</v>
      </c>
      <c r="F178" s="53" t="s">
        <v>24</v>
      </c>
      <c r="G178" s="53" t="s">
        <v>19</v>
      </c>
      <c r="I178" s="53" t="s">
        <v>246</v>
      </c>
      <c r="J178" s="75">
        <v>23.78</v>
      </c>
      <c r="K178" s="75">
        <v>28.35</v>
      </c>
      <c r="L178" s="75">
        <v>24</v>
      </c>
      <c r="M178" s="75">
        <v>29</v>
      </c>
      <c r="N178" s="75">
        <v>5</v>
      </c>
    </row>
    <row r="179" spans="1:14">
      <c r="A179" s="53" t="s">
        <v>628</v>
      </c>
      <c r="B179" s="53" t="s">
        <v>629</v>
      </c>
      <c r="C179" s="53" t="s">
        <v>630</v>
      </c>
      <c r="D179" s="53" t="s">
        <v>17</v>
      </c>
      <c r="E179" s="53" t="s">
        <v>18</v>
      </c>
      <c r="F179" s="53" t="s">
        <v>17</v>
      </c>
      <c r="G179" s="53" t="s">
        <v>19</v>
      </c>
      <c r="I179" s="53" t="s">
        <v>454</v>
      </c>
      <c r="J179" s="75">
        <v>21.31</v>
      </c>
      <c r="K179" s="75">
        <v>25.155</v>
      </c>
      <c r="L179" s="75">
        <v>26</v>
      </c>
      <c r="M179" s="75">
        <v>26</v>
      </c>
      <c r="N179" s="75">
        <v>0</v>
      </c>
    </row>
    <row r="180" spans="1:14">
      <c r="A180" s="53" t="s">
        <v>631</v>
      </c>
      <c r="B180" s="53" t="s">
        <v>632</v>
      </c>
      <c r="C180" s="53" t="s">
        <v>50</v>
      </c>
      <c r="D180" s="53" t="s">
        <v>633</v>
      </c>
      <c r="E180" s="53" t="s">
        <v>18</v>
      </c>
      <c r="F180" s="53" t="s">
        <v>633</v>
      </c>
      <c r="G180" s="53" t="s">
        <v>52</v>
      </c>
      <c r="I180" s="53" t="s">
        <v>604</v>
      </c>
      <c r="J180" s="75">
        <v>81.54</v>
      </c>
      <c r="K180" s="75">
        <v>47.876</v>
      </c>
      <c r="L180" s="75">
        <v>81</v>
      </c>
      <c r="M180" s="75">
        <v>82</v>
      </c>
      <c r="N180" s="75">
        <v>1</v>
      </c>
    </row>
    <row r="181" spans="1:14">
      <c r="A181" s="53" t="s">
        <v>634</v>
      </c>
      <c r="B181" s="53" t="s">
        <v>635</v>
      </c>
      <c r="C181" s="53" t="s">
        <v>636</v>
      </c>
      <c r="D181" s="53" t="s">
        <v>17</v>
      </c>
      <c r="E181" s="53" t="s">
        <v>18</v>
      </c>
      <c r="F181" s="53" t="s">
        <v>17</v>
      </c>
      <c r="G181" s="53" t="s">
        <v>19</v>
      </c>
      <c r="I181" s="53" t="s">
        <v>145</v>
      </c>
      <c r="J181" s="75">
        <v>3.62</v>
      </c>
      <c r="K181" s="75">
        <v>3.386</v>
      </c>
      <c r="L181" s="75">
        <v>4</v>
      </c>
      <c r="M181" s="75">
        <v>4</v>
      </c>
      <c r="N181" s="75">
        <v>0</v>
      </c>
    </row>
    <row r="182" spans="1:14">
      <c r="A182" s="53" t="s">
        <v>637</v>
      </c>
      <c r="B182" s="53" t="s">
        <v>638</v>
      </c>
      <c r="C182" s="53" t="s">
        <v>50</v>
      </c>
      <c r="D182" s="53" t="s">
        <v>633</v>
      </c>
      <c r="E182" s="53" t="s">
        <v>18</v>
      </c>
      <c r="F182" s="53" t="s">
        <v>633</v>
      </c>
      <c r="G182" s="53" t="s">
        <v>52</v>
      </c>
      <c r="I182" s="53" t="s">
        <v>604</v>
      </c>
      <c r="J182" s="75">
        <v>119.99</v>
      </c>
      <c r="K182" s="75">
        <v>90.203</v>
      </c>
      <c r="L182" s="75">
        <v>119</v>
      </c>
      <c r="M182" s="75">
        <v>120</v>
      </c>
      <c r="N182" s="75">
        <v>1</v>
      </c>
    </row>
    <row r="183" spans="1:14">
      <c r="A183" s="53" t="s">
        <v>639</v>
      </c>
      <c r="B183" s="53" t="s">
        <v>640</v>
      </c>
      <c r="C183" s="53" t="s">
        <v>641</v>
      </c>
      <c r="D183" s="53" t="s">
        <v>144</v>
      </c>
      <c r="E183" s="53" t="s">
        <v>18</v>
      </c>
      <c r="F183" s="53" t="s">
        <v>144</v>
      </c>
      <c r="G183" s="53" t="s">
        <v>52</v>
      </c>
      <c r="I183" s="53" t="s">
        <v>642</v>
      </c>
      <c r="J183" s="75">
        <v>3.28</v>
      </c>
      <c r="K183" s="75">
        <v>7.011</v>
      </c>
      <c r="L183" s="75">
        <v>8</v>
      </c>
      <c r="M183" s="75">
        <v>8</v>
      </c>
      <c r="N183" s="75">
        <v>0</v>
      </c>
    </row>
    <row r="184" spans="1:14">
      <c r="A184" s="53" t="s">
        <v>643</v>
      </c>
      <c r="B184" s="53" t="s">
        <v>644</v>
      </c>
      <c r="C184" s="53" t="s">
        <v>645</v>
      </c>
      <c r="D184" s="53" t="s">
        <v>51</v>
      </c>
      <c r="E184" s="53" t="s">
        <v>18</v>
      </c>
      <c r="F184" s="53" t="s">
        <v>51</v>
      </c>
      <c r="G184" s="53" t="s">
        <v>52</v>
      </c>
      <c r="I184" s="53" t="s">
        <v>120</v>
      </c>
      <c r="J184" s="75">
        <v>125.61</v>
      </c>
      <c r="K184" s="75">
        <v>190.567</v>
      </c>
      <c r="L184" s="75">
        <v>191</v>
      </c>
      <c r="M184" s="75">
        <v>191</v>
      </c>
      <c r="N184" s="75">
        <v>0</v>
      </c>
    </row>
    <row r="185" spans="1:14">
      <c r="A185" s="53" t="s">
        <v>646</v>
      </c>
      <c r="B185" s="53" t="s">
        <v>647</v>
      </c>
      <c r="C185" s="53" t="s">
        <v>648</v>
      </c>
      <c r="D185" s="53" t="s">
        <v>140</v>
      </c>
      <c r="E185" s="53" t="s">
        <v>18</v>
      </c>
      <c r="F185" s="53" t="s">
        <v>140</v>
      </c>
      <c r="G185" s="53" t="s">
        <v>98</v>
      </c>
      <c r="I185" s="53" t="s">
        <v>187</v>
      </c>
      <c r="J185" s="75">
        <v>15.28</v>
      </c>
      <c r="K185" s="75">
        <v>12.858</v>
      </c>
      <c r="L185" s="75">
        <v>16</v>
      </c>
      <c r="M185" s="75">
        <v>17</v>
      </c>
      <c r="N185" s="75">
        <v>1</v>
      </c>
    </row>
    <row r="186" spans="1:14">
      <c r="A186" s="53" t="s">
        <v>649</v>
      </c>
      <c r="B186" s="53" t="s">
        <v>650</v>
      </c>
      <c r="C186" s="53" t="s">
        <v>651</v>
      </c>
      <c r="D186" s="53" t="s">
        <v>17</v>
      </c>
      <c r="E186" s="53" t="s">
        <v>18</v>
      </c>
      <c r="F186" s="53" t="s">
        <v>17</v>
      </c>
      <c r="G186" s="53" t="s">
        <v>19</v>
      </c>
      <c r="I186" s="53" t="s">
        <v>199</v>
      </c>
      <c r="J186" s="75">
        <v>2.11</v>
      </c>
      <c r="K186" s="75">
        <v>2.075</v>
      </c>
      <c r="L186" s="75">
        <v>2.5</v>
      </c>
      <c r="M186" s="75">
        <v>2.5</v>
      </c>
      <c r="N186" s="75">
        <v>0</v>
      </c>
    </row>
    <row r="187" spans="1:14">
      <c r="A187" s="53" t="s">
        <v>652</v>
      </c>
      <c r="B187" s="53" t="s">
        <v>653</v>
      </c>
      <c r="C187" s="53" t="s">
        <v>654</v>
      </c>
      <c r="D187" s="53" t="s">
        <v>256</v>
      </c>
      <c r="E187" s="53" t="s">
        <v>18</v>
      </c>
      <c r="F187" s="53" t="s">
        <v>256</v>
      </c>
      <c r="G187" s="53" t="s">
        <v>19</v>
      </c>
      <c r="I187" s="53" t="s">
        <v>99</v>
      </c>
      <c r="J187" s="75">
        <v>0.58</v>
      </c>
      <c r="K187" s="75">
        <v>0.936</v>
      </c>
      <c r="L187" s="75">
        <v>1</v>
      </c>
      <c r="M187" s="75">
        <v>1</v>
      </c>
      <c r="N187" s="75">
        <v>0</v>
      </c>
    </row>
    <row r="188" spans="1:14">
      <c r="A188" s="53" t="s">
        <v>655</v>
      </c>
      <c r="B188" s="53" t="s">
        <v>656</v>
      </c>
      <c r="C188" s="53" t="s">
        <v>657</v>
      </c>
      <c r="D188" s="53" t="s">
        <v>256</v>
      </c>
      <c r="E188" s="53" t="s">
        <v>18</v>
      </c>
      <c r="F188" s="53" t="s">
        <v>256</v>
      </c>
      <c r="G188" s="53" t="s">
        <v>19</v>
      </c>
      <c r="I188" s="53" t="s">
        <v>99</v>
      </c>
      <c r="J188" s="75">
        <v>6.78</v>
      </c>
      <c r="K188" s="75">
        <v>6.909</v>
      </c>
      <c r="L188" s="75">
        <v>7</v>
      </c>
      <c r="M188" s="75">
        <v>7</v>
      </c>
      <c r="N188" s="75">
        <v>0</v>
      </c>
    </row>
    <row r="189" spans="1:14">
      <c r="A189" s="53" t="s">
        <v>658</v>
      </c>
      <c r="B189" s="53" t="s">
        <v>659</v>
      </c>
      <c r="C189" s="53" t="s">
        <v>660</v>
      </c>
      <c r="D189" s="53" t="s">
        <v>17</v>
      </c>
      <c r="E189" s="53" t="s">
        <v>18</v>
      </c>
      <c r="F189" s="53" t="s">
        <v>17</v>
      </c>
      <c r="G189" s="73" t="s">
        <v>19</v>
      </c>
      <c r="I189" s="53" t="s">
        <v>20</v>
      </c>
      <c r="J189" s="75">
        <v>29.71</v>
      </c>
      <c r="K189" s="75">
        <v>27.284</v>
      </c>
      <c r="L189" s="75">
        <v>32</v>
      </c>
      <c r="M189" s="75">
        <v>32</v>
      </c>
      <c r="N189" s="75">
        <v>0</v>
      </c>
    </row>
    <row r="190" spans="1:14">
      <c r="A190" s="53" t="s">
        <v>661</v>
      </c>
      <c r="B190" s="53" t="s">
        <v>662</v>
      </c>
      <c r="C190" s="53" t="s">
        <v>663</v>
      </c>
      <c r="D190" s="53" t="s">
        <v>85</v>
      </c>
      <c r="E190" s="53" t="s">
        <v>18</v>
      </c>
      <c r="F190" s="53" t="s">
        <v>85</v>
      </c>
      <c r="G190" s="53" t="s">
        <v>29</v>
      </c>
      <c r="I190" s="53" t="s">
        <v>664</v>
      </c>
      <c r="J190" s="75">
        <v>43.3</v>
      </c>
      <c r="K190" s="75">
        <v>26.367</v>
      </c>
      <c r="L190" s="75">
        <v>45</v>
      </c>
      <c r="M190" s="75">
        <v>44</v>
      </c>
      <c r="N190" s="75">
        <v>-1</v>
      </c>
    </row>
    <row r="191" spans="1:14">
      <c r="A191" s="53" t="s">
        <v>665</v>
      </c>
      <c r="B191" s="53" t="s">
        <v>666</v>
      </c>
      <c r="C191" s="53" t="s">
        <v>667</v>
      </c>
      <c r="D191" s="53" t="s">
        <v>51</v>
      </c>
      <c r="E191" s="53" t="s">
        <v>18</v>
      </c>
      <c r="F191" s="53" t="s">
        <v>51</v>
      </c>
      <c r="G191" s="53" t="s">
        <v>52</v>
      </c>
      <c r="I191" s="53" t="s">
        <v>668</v>
      </c>
      <c r="J191" s="75">
        <v>56</v>
      </c>
      <c r="K191" s="75">
        <v>65.332</v>
      </c>
      <c r="L191" s="75">
        <v>74</v>
      </c>
      <c r="M191" s="75">
        <v>74</v>
      </c>
      <c r="N191" s="75">
        <v>0</v>
      </c>
    </row>
    <row r="192" spans="1:14">
      <c r="A192" s="53" t="s">
        <v>669</v>
      </c>
      <c r="B192" s="53" t="s">
        <v>670</v>
      </c>
      <c r="C192" s="53" t="s">
        <v>671</v>
      </c>
      <c r="D192" s="53" t="s">
        <v>51</v>
      </c>
      <c r="E192" s="53" t="s">
        <v>18</v>
      </c>
      <c r="F192" s="53" t="s">
        <v>51</v>
      </c>
      <c r="G192" s="53" t="s">
        <v>52</v>
      </c>
      <c r="I192" s="53" t="s">
        <v>668</v>
      </c>
      <c r="J192" s="75">
        <v>14</v>
      </c>
      <c r="K192" s="75">
        <v>16.333</v>
      </c>
      <c r="L192" s="75">
        <v>21</v>
      </c>
      <c r="M192" s="75">
        <v>17</v>
      </c>
      <c r="N192" s="75">
        <v>-4</v>
      </c>
    </row>
    <row r="193" spans="1:14">
      <c r="A193" s="53" t="s">
        <v>672</v>
      </c>
      <c r="B193" s="53" t="s">
        <v>673</v>
      </c>
      <c r="C193" s="53" t="s">
        <v>674</v>
      </c>
      <c r="D193" s="53" t="s">
        <v>28</v>
      </c>
      <c r="E193" s="53" t="s">
        <v>18</v>
      </c>
      <c r="F193" s="53" t="s">
        <v>28</v>
      </c>
      <c r="G193" s="73" t="s">
        <v>29</v>
      </c>
      <c r="I193" s="53" t="s">
        <v>675</v>
      </c>
      <c r="J193" s="75">
        <v>162.72</v>
      </c>
      <c r="K193" s="75">
        <v>2.398</v>
      </c>
      <c r="L193" s="75">
        <v>2.4</v>
      </c>
      <c r="M193" s="75">
        <v>2.4</v>
      </c>
      <c r="N193" s="75">
        <v>0</v>
      </c>
    </row>
    <row r="194" spans="1:14">
      <c r="A194" s="53" t="s">
        <v>676</v>
      </c>
      <c r="B194" s="53" t="s">
        <v>677</v>
      </c>
      <c r="C194" s="53" t="s">
        <v>678</v>
      </c>
      <c r="D194" s="53" t="s">
        <v>168</v>
      </c>
      <c r="E194" s="53" t="s">
        <v>18</v>
      </c>
      <c r="F194" s="53" t="s">
        <v>169</v>
      </c>
      <c r="G194" s="53" t="s">
        <v>170</v>
      </c>
      <c r="I194" s="53" t="s">
        <v>679</v>
      </c>
      <c r="J194" s="75">
        <v>21.74</v>
      </c>
      <c r="K194" s="75">
        <v>7.638</v>
      </c>
      <c r="L194" s="75">
        <v>22</v>
      </c>
      <c r="M194" s="75">
        <v>22</v>
      </c>
      <c r="N194" s="75">
        <v>0</v>
      </c>
    </row>
    <row r="195" spans="1:14">
      <c r="A195" s="53" t="s">
        <v>680</v>
      </c>
      <c r="B195" s="53" t="s">
        <v>681</v>
      </c>
      <c r="C195" s="53" t="s">
        <v>682</v>
      </c>
      <c r="D195" s="53" t="s">
        <v>683</v>
      </c>
      <c r="E195" s="53" t="s">
        <v>18</v>
      </c>
      <c r="F195" s="53" t="s">
        <v>683</v>
      </c>
      <c r="G195" s="53" t="s">
        <v>52</v>
      </c>
      <c r="I195" s="53" t="s">
        <v>79</v>
      </c>
      <c r="J195" s="75">
        <v>30.6</v>
      </c>
      <c r="K195" s="75">
        <v>25.68</v>
      </c>
      <c r="L195" s="75">
        <v>31</v>
      </c>
      <c r="M195" s="75">
        <v>31</v>
      </c>
      <c r="N195" s="75">
        <v>0</v>
      </c>
    </row>
    <row r="196" spans="1:14">
      <c r="A196" s="53" t="s">
        <v>684</v>
      </c>
      <c r="B196" s="53" t="s">
        <v>685</v>
      </c>
      <c r="C196" s="53" t="s">
        <v>686</v>
      </c>
      <c r="D196" s="53" t="s">
        <v>128</v>
      </c>
      <c r="E196" s="53" t="s">
        <v>18</v>
      </c>
      <c r="F196" s="53" t="s">
        <v>128</v>
      </c>
      <c r="G196" s="53" t="s">
        <v>129</v>
      </c>
      <c r="I196" s="53" t="s">
        <v>687</v>
      </c>
      <c r="J196" s="75">
        <v>3.08</v>
      </c>
      <c r="K196" s="75">
        <v>4.987</v>
      </c>
      <c r="L196" s="75">
        <v>6</v>
      </c>
      <c r="M196" s="75">
        <v>6</v>
      </c>
      <c r="N196" s="75">
        <v>0</v>
      </c>
    </row>
    <row r="197" spans="1:14">
      <c r="A197" s="53" t="s">
        <v>688</v>
      </c>
      <c r="B197" s="53" t="s">
        <v>689</v>
      </c>
      <c r="C197" s="53" t="s">
        <v>690</v>
      </c>
      <c r="D197" s="53" t="s">
        <v>603</v>
      </c>
      <c r="E197" s="53" t="s">
        <v>18</v>
      </c>
      <c r="F197" s="53" t="s">
        <v>603</v>
      </c>
      <c r="G197" s="73" t="s">
        <v>129</v>
      </c>
      <c r="I197" s="53" t="s">
        <v>604</v>
      </c>
      <c r="J197" s="75">
        <v>5.74</v>
      </c>
      <c r="K197" s="75">
        <v>8.954</v>
      </c>
      <c r="L197" s="75">
        <v>8</v>
      </c>
      <c r="M197" s="75">
        <v>9.5</v>
      </c>
      <c r="N197" s="75">
        <v>1.5</v>
      </c>
    </row>
    <row r="198" spans="1:14">
      <c r="A198" s="53" t="s">
        <v>691</v>
      </c>
      <c r="B198" s="53" t="s">
        <v>692</v>
      </c>
      <c r="C198" s="53" t="s">
        <v>693</v>
      </c>
      <c r="D198" s="53" t="s">
        <v>17</v>
      </c>
      <c r="E198" s="53" t="s">
        <v>18</v>
      </c>
      <c r="F198" s="53" t="s">
        <v>17</v>
      </c>
      <c r="G198" s="53" t="s">
        <v>19</v>
      </c>
      <c r="I198" s="53" t="s">
        <v>694</v>
      </c>
      <c r="J198" s="75">
        <v>1.62</v>
      </c>
      <c r="K198" s="75">
        <v>1.936</v>
      </c>
      <c r="L198" s="75">
        <v>2</v>
      </c>
      <c r="M198" s="75">
        <v>3.5</v>
      </c>
      <c r="N198" s="75">
        <v>1.5</v>
      </c>
    </row>
    <row r="199" spans="1:14">
      <c r="A199" s="53" t="s">
        <v>695</v>
      </c>
      <c r="B199" s="53" t="s">
        <v>696</v>
      </c>
      <c r="C199" s="53" t="s">
        <v>697</v>
      </c>
      <c r="D199" s="53" t="s">
        <v>140</v>
      </c>
      <c r="E199" s="53" t="s">
        <v>18</v>
      </c>
      <c r="F199" s="53" t="s">
        <v>140</v>
      </c>
      <c r="G199" s="53" t="s">
        <v>98</v>
      </c>
      <c r="I199" s="53" t="s">
        <v>199</v>
      </c>
      <c r="J199" s="75">
        <v>17.55</v>
      </c>
      <c r="K199" s="75">
        <v>19.505</v>
      </c>
      <c r="L199" s="75">
        <v>18</v>
      </c>
      <c r="M199" s="75">
        <v>19.5</v>
      </c>
      <c r="N199" s="75">
        <v>1.5</v>
      </c>
    </row>
    <row r="200" spans="1:14">
      <c r="A200" s="53" t="s">
        <v>698</v>
      </c>
      <c r="B200" s="53" t="s">
        <v>699</v>
      </c>
      <c r="C200" s="53" t="s">
        <v>700</v>
      </c>
      <c r="D200" s="53" t="s">
        <v>140</v>
      </c>
      <c r="E200" s="53" t="s">
        <v>18</v>
      </c>
      <c r="F200" s="53" t="s">
        <v>140</v>
      </c>
      <c r="G200" s="73" t="s">
        <v>98</v>
      </c>
      <c r="I200" s="53" t="s">
        <v>199</v>
      </c>
      <c r="J200" s="75">
        <v>13.54</v>
      </c>
      <c r="K200" s="75">
        <v>19.051</v>
      </c>
      <c r="L200" s="75">
        <v>16</v>
      </c>
      <c r="M200" s="75">
        <v>18.5</v>
      </c>
      <c r="N200" s="75">
        <v>2.5</v>
      </c>
    </row>
    <row r="201" spans="1:14">
      <c r="A201" s="53" t="s">
        <v>701</v>
      </c>
      <c r="B201" s="53" t="s">
        <v>702</v>
      </c>
      <c r="C201" s="53" t="s">
        <v>703</v>
      </c>
      <c r="D201" s="53" t="s">
        <v>140</v>
      </c>
      <c r="E201" s="53" t="s">
        <v>18</v>
      </c>
      <c r="F201" s="53" t="s">
        <v>140</v>
      </c>
      <c r="G201" s="53" t="s">
        <v>98</v>
      </c>
      <c r="I201" s="53" t="s">
        <v>199</v>
      </c>
      <c r="J201" s="75">
        <v>23.31</v>
      </c>
      <c r="K201" s="75">
        <v>13.054</v>
      </c>
      <c r="L201" s="75">
        <v>24</v>
      </c>
      <c r="M201" s="75">
        <v>24</v>
      </c>
      <c r="N201" s="75">
        <v>0</v>
      </c>
    </row>
    <row r="202" spans="1:14">
      <c r="A202" s="53" t="s">
        <v>704</v>
      </c>
      <c r="B202" s="53" t="s">
        <v>705</v>
      </c>
      <c r="C202" s="53" t="s">
        <v>706</v>
      </c>
      <c r="D202" s="53" t="s">
        <v>17</v>
      </c>
      <c r="E202" s="53" t="s">
        <v>18</v>
      </c>
      <c r="F202" s="53" t="s">
        <v>17</v>
      </c>
      <c r="G202" s="53" t="s">
        <v>19</v>
      </c>
      <c r="I202" s="53" t="s">
        <v>353</v>
      </c>
      <c r="J202" s="75">
        <v>14.9</v>
      </c>
      <c r="K202" s="75">
        <v>8.942</v>
      </c>
      <c r="L202" s="75">
        <v>15</v>
      </c>
      <c r="M202" s="75">
        <v>15</v>
      </c>
      <c r="N202" s="75">
        <v>0</v>
      </c>
    </row>
    <row r="203" spans="1:14">
      <c r="A203" s="53" t="s">
        <v>707</v>
      </c>
      <c r="B203" s="53" t="s">
        <v>708</v>
      </c>
      <c r="C203" s="53" t="s">
        <v>709</v>
      </c>
      <c r="D203" s="53" t="s">
        <v>140</v>
      </c>
      <c r="E203" s="53" t="s">
        <v>18</v>
      </c>
      <c r="F203" s="53" t="s">
        <v>140</v>
      </c>
      <c r="G203" s="53" t="s">
        <v>98</v>
      </c>
      <c r="I203" s="53" t="s">
        <v>199</v>
      </c>
      <c r="J203" s="75">
        <v>9.03</v>
      </c>
      <c r="K203" s="75">
        <v>14.297</v>
      </c>
      <c r="L203" s="75">
        <v>12</v>
      </c>
      <c r="M203" s="75">
        <v>14.5</v>
      </c>
      <c r="N203" s="75">
        <v>2.5</v>
      </c>
    </row>
    <row r="204" spans="1:14">
      <c r="A204" s="53" t="s">
        <v>710</v>
      </c>
      <c r="B204" s="53" t="s">
        <v>711</v>
      </c>
      <c r="C204" s="53" t="s">
        <v>712</v>
      </c>
      <c r="D204" s="53" t="s">
        <v>140</v>
      </c>
      <c r="E204" s="53" t="s">
        <v>18</v>
      </c>
      <c r="F204" s="53" t="s">
        <v>140</v>
      </c>
      <c r="G204" s="53" t="s">
        <v>98</v>
      </c>
      <c r="I204" s="53" t="s">
        <v>199</v>
      </c>
      <c r="J204" s="75">
        <v>12.86</v>
      </c>
      <c r="K204" s="75">
        <v>18.782</v>
      </c>
      <c r="L204" s="75">
        <v>16</v>
      </c>
      <c r="M204" s="75">
        <v>18.5</v>
      </c>
      <c r="N204" s="75">
        <v>2.5</v>
      </c>
    </row>
    <row r="205" spans="1:14">
      <c r="A205" s="53" t="s">
        <v>713</v>
      </c>
      <c r="B205" s="53" t="s">
        <v>714</v>
      </c>
      <c r="C205" s="53" t="s">
        <v>715</v>
      </c>
      <c r="D205" s="53" t="s">
        <v>140</v>
      </c>
      <c r="E205" s="53" t="s">
        <v>18</v>
      </c>
      <c r="F205" s="53" t="s">
        <v>140</v>
      </c>
      <c r="G205" s="53" t="s">
        <v>98</v>
      </c>
      <c r="I205" s="53" t="s">
        <v>199</v>
      </c>
      <c r="J205" s="75">
        <v>15.94</v>
      </c>
      <c r="K205" s="75">
        <v>18.782</v>
      </c>
      <c r="L205" s="75">
        <v>17</v>
      </c>
      <c r="M205" s="75">
        <v>18.5</v>
      </c>
      <c r="N205" s="75">
        <v>1.5</v>
      </c>
    </row>
    <row r="206" spans="1:14">
      <c r="A206" s="53" t="s">
        <v>716</v>
      </c>
      <c r="B206" s="53" t="s">
        <v>717</v>
      </c>
      <c r="C206" s="53" t="s">
        <v>718</v>
      </c>
      <c r="D206" s="53" t="s">
        <v>140</v>
      </c>
      <c r="E206" s="53" t="s">
        <v>18</v>
      </c>
      <c r="F206" s="53" t="s">
        <v>140</v>
      </c>
      <c r="G206" s="73" t="s">
        <v>98</v>
      </c>
      <c r="I206" s="53" t="s">
        <v>199</v>
      </c>
      <c r="J206" s="75">
        <v>23.54</v>
      </c>
      <c r="K206" s="75">
        <v>21.296</v>
      </c>
      <c r="L206" s="75">
        <v>24</v>
      </c>
      <c r="M206" s="75">
        <v>24</v>
      </c>
      <c r="N206" s="75">
        <v>0</v>
      </c>
    </row>
    <row r="207" spans="1:14">
      <c r="A207" s="53" t="s">
        <v>719</v>
      </c>
      <c r="B207" s="53" t="s">
        <v>720</v>
      </c>
      <c r="C207" s="53" t="s">
        <v>721</v>
      </c>
      <c r="D207" s="53" t="s">
        <v>140</v>
      </c>
      <c r="E207" s="53" t="s">
        <v>18</v>
      </c>
      <c r="F207" s="53" t="s">
        <v>140</v>
      </c>
      <c r="G207" s="53" t="s">
        <v>98</v>
      </c>
      <c r="I207" s="53" t="s">
        <v>199</v>
      </c>
      <c r="J207" s="75">
        <v>10.73</v>
      </c>
      <c r="K207" s="75">
        <v>17.993</v>
      </c>
      <c r="L207" s="75">
        <v>15</v>
      </c>
      <c r="M207" s="75">
        <v>18.5</v>
      </c>
      <c r="N207" s="75">
        <v>3.5</v>
      </c>
    </row>
    <row r="208" spans="1:14">
      <c r="A208" s="53" t="s">
        <v>722</v>
      </c>
      <c r="B208" s="53" t="s">
        <v>723</v>
      </c>
      <c r="C208" s="53" t="s">
        <v>724</v>
      </c>
      <c r="D208" s="53" t="s">
        <v>186</v>
      </c>
      <c r="E208" s="53" t="s">
        <v>18</v>
      </c>
      <c r="F208" s="53" t="s">
        <v>186</v>
      </c>
      <c r="G208" s="73" t="s">
        <v>98</v>
      </c>
      <c r="I208" s="53" t="s">
        <v>187</v>
      </c>
      <c r="J208" s="75">
        <v>636.22</v>
      </c>
      <c r="K208" s="75">
        <v>797.822</v>
      </c>
      <c r="L208" s="75">
        <v>798</v>
      </c>
      <c r="M208" s="75">
        <v>798</v>
      </c>
      <c r="N208" s="75">
        <v>0</v>
      </c>
    </row>
    <row r="209" spans="1:14">
      <c r="A209" s="53" t="s">
        <v>725</v>
      </c>
      <c r="B209" s="53" t="s">
        <v>726</v>
      </c>
      <c r="C209" s="53" t="s">
        <v>727</v>
      </c>
      <c r="D209" s="53" t="s">
        <v>728</v>
      </c>
      <c r="E209" s="53" t="s">
        <v>18</v>
      </c>
      <c r="F209" s="53" t="s">
        <v>728</v>
      </c>
      <c r="G209" s="53" t="s">
        <v>129</v>
      </c>
      <c r="I209" s="53" t="s">
        <v>199</v>
      </c>
      <c r="J209" s="75">
        <v>46.8</v>
      </c>
      <c r="K209" s="75">
        <v>44.64</v>
      </c>
      <c r="L209" s="75">
        <v>48</v>
      </c>
      <c r="M209" s="75">
        <v>48</v>
      </c>
      <c r="N209" s="75">
        <v>0</v>
      </c>
    </row>
    <row r="210" spans="1:14">
      <c r="A210" s="53" t="s">
        <v>729</v>
      </c>
      <c r="B210" s="53" t="s">
        <v>730</v>
      </c>
      <c r="C210" s="53" t="s">
        <v>731</v>
      </c>
      <c r="D210" s="53" t="s">
        <v>586</v>
      </c>
      <c r="E210" s="53" t="s">
        <v>18</v>
      </c>
      <c r="F210" s="53" t="s">
        <v>586</v>
      </c>
      <c r="G210" s="53" t="s">
        <v>98</v>
      </c>
      <c r="I210" s="53" t="s">
        <v>191</v>
      </c>
      <c r="J210" s="75">
        <v>19.41</v>
      </c>
      <c r="K210" s="75">
        <v>22.896</v>
      </c>
      <c r="L210" s="75">
        <v>28</v>
      </c>
      <c r="M210" s="75">
        <v>23</v>
      </c>
      <c r="N210" s="75">
        <v>-5</v>
      </c>
    </row>
    <row r="211" spans="1:14">
      <c r="A211" s="53" t="s">
        <v>732</v>
      </c>
      <c r="B211" s="53" t="s">
        <v>733</v>
      </c>
      <c r="C211" s="53" t="s">
        <v>734</v>
      </c>
      <c r="D211" s="53" t="s">
        <v>128</v>
      </c>
      <c r="E211" s="53" t="s">
        <v>18</v>
      </c>
      <c r="F211" s="53" t="s">
        <v>128</v>
      </c>
      <c r="G211" s="53" t="s">
        <v>129</v>
      </c>
      <c r="I211" s="53" t="s">
        <v>130</v>
      </c>
      <c r="J211" s="75">
        <v>11.41</v>
      </c>
      <c r="K211" s="75">
        <v>16.269</v>
      </c>
      <c r="L211" s="75">
        <v>12</v>
      </c>
      <c r="M211" s="75">
        <v>16.5</v>
      </c>
      <c r="N211" s="75">
        <v>4.5</v>
      </c>
    </row>
    <row r="212" spans="1:14">
      <c r="A212" s="53" t="s">
        <v>735</v>
      </c>
      <c r="B212" s="53" t="s">
        <v>736</v>
      </c>
      <c r="C212" s="53" t="s">
        <v>737</v>
      </c>
      <c r="D212" s="53" t="s">
        <v>738</v>
      </c>
      <c r="E212" s="53" t="s">
        <v>18</v>
      </c>
      <c r="F212" s="53" t="s">
        <v>738</v>
      </c>
      <c r="G212" s="53" t="s">
        <v>98</v>
      </c>
      <c r="I212" s="53" t="s">
        <v>130</v>
      </c>
      <c r="J212" s="75">
        <v>22.19</v>
      </c>
      <c r="K212" s="75">
        <v>20.183</v>
      </c>
      <c r="L212" s="75">
        <v>23</v>
      </c>
      <c r="M212" s="75">
        <v>23</v>
      </c>
      <c r="N212" s="75">
        <v>0</v>
      </c>
    </row>
    <row r="213" spans="1:14">
      <c r="A213" s="53" t="s">
        <v>739</v>
      </c>
      <c r="B213" s="53" t="s">
        <v>740</v>
      </c>
      <c r="C213" s="53" t="s">
        <v>741</v>
      </c>
      <c r="D213" s="53" t="s">
        <v>17</v>
      </c>
      <c r="E213" s="53" t="s">
        <v>18</v>
      </c>
      <c r="F213" s="53" t="s">
        <v>17</v>
      </c>
      <c r="G213" s="53" t="s">
        <v>19</v>
      </c>
      <c r="I213" s="53" t="s">
        <v>398</v>
      </c>
      <c r="J213" s="75">
        <v>1.64</v>
      </c>
      <c r="K213" s="75">
        <v>0</v>
      </c>
      <c r="L213" s="75">
        <v>2</v>
      </c>
      <c r="M213" s="75">
        <v>2</v>
      </c>
      <c r="N213" s="75">
        <v>0</v>
      </c>
    </row>
    <row r="214" spans="1:14">
      <c r="A214" s="53" t="s">
        <v>742</v>
      </c>
      <c r="B214" s="53" t="s">
        <v>743</v>
      </c>
      <c r="C214" s="53" t="s">
        <v>744</v>
      </c>
      <c r="D214" s="53" t="s">
        <v>17</v>
      </c>
      <c r="E214" s="53" t="s">
        <v>18</v>
      </c>
      <c r="F214" s="53" t="s">
        <v>17</v>
      </c>
      <c r="G214" s="53" t="s">
        <v>19</v>
      </c>
      <c r="I214" s="53" t="s">
        <v>745</v>
      </c>
      <c r="J214" s="75">
        <v>0.36</v>
      </c>
      <c r="K214" s="75">
        <v>0</v>
      </c>
      <c r="L214" s="75">
        <v>0.5</v>
      </c>
      <c r="M214" s="75">
        <v>0.5</v>
      </c>
      <c r="N214" s="75">
        <v>0</v>
      </c>
    </row>
    <row r="215" spans="1:14">
      <c r="A215" s="53" t="s">
        <v>746</v>
      </c>
      <c r="B215" s="53" t="s">
        <v>747</v>
      </c>
      <c r="C215" s="53" t="s">
        <v>748</v>
      </c>
      <c r="D215" s="53" t="s">
        <v>17</v>
      </c>
      <c r="E215" s="53" t="s">
        <v>18</v>
      </c>
      <c r="F215" s="53" t="s">
        <v>17</v>
      </c>
      <c r="G215" s="53" t="s">
        <v>19</v>
      </c>
      <c r="I215" s="53" t="s">
        <v>612</v>
      </c>
      <c r="J215" s="75">
        <v>1.47</v>
      </c>
      <c r="K215" s="75">
        <v>0</v>
      </c>
      <c r="L215" s="75">
        <v>1.5</v>
      </c>
      <c r="M215" s="75">
        <v>1.5</v>
      </c>
      <c r="N215" s="75">
        <v>0</v>
      </c>
    </row>
    <row r="216" spans="1:14">
      <c r="A216" s="53" t="s">
        <v>749</v>
      </c>
      <c r="B216" s="53" t="s">
        <v>750</v>
      </c>
      <c r="C216" s="53" t="s">
        <v>751</v>
      </c>
      <c r="D216" s="53" t="s">
        <v>310</v>
      </c>
      <c r="E216" s="53" t="s">
        <v>18</v>
      </c>
      <c r="F216" s="53" t="s">
        <v>310</v>
      </c>
      <c r="G216" s="53" t="s">
        <v>29</v>
      </c>
      <c r="I216" s="53" t="s">
        <v>86</v>
      </c>
      <c r="J216" s="75">
        <v>0.28</v>
      </c>
      <c r="K216" s="75">
        <v>0</v>
      </c>
      <c r="L216" s="75">
        <v>1</v>
      </c>
      <c r="M216" s="75">
        <v>22</v>
      </c>
      <c r="N216" s="75">
        <v>21</v>
      </c>
    </row>
    <row r="217" spans="1:14">
      <c r="A217" s="53" t="s">
        <v>752</v>
      </c>
      <c r="B217" s="53" t="s">
        <v>753</v>
      </c>
      <c r="C217" s="53" t="s">
        <v>754</v>
      </c>
      <c r="D217" s="53" t="s">
        <v>160</v>
      </c>
      <c r="E217" s="53" t="s">
        <v>18</v>
      </c>
      <c r="F217" s="53" t="s">
        <v>160</v>
      </c>
      <c r="G217" s="53" t="s">
        <v>129</v>
      </c>
      <c r="I217" s="53" t="s">
        <v>86</v>
      </c>
      <c r="J217" s="75">
        <v>0.87</v>
      </c>
      <c r="K217" s="75">
        <v>0</v>
      </c>
      <c r="L217" s="75">
        <v>1</v>
      </c>
      <c r="M217" s="75">
        <v>1</v>
      </c>
      <c r="N217" s="75">
        <v>0</v>
      </c>
    </row>
    <row r="218" spans="1:14">
      <c r="A218" s="53" t="s">
        <v>755</v>
      </c>
      <c r="B218" s="53" t="s">
        <v>756</v>
      </c>
      <c r="C218" s="53" t="s">
        <v>757</v>
      </c>
      <c r="D218" s="53" t="s">
        <v>453</v>
      </c>
      <c r="E218" s="53" t="s">
        <v>18</v>
      </c>
      <c r="F218" s="53" t="s">
        <v>453</v>
      </c>
      <c r="G218" s="53" t="s">
        <v>29</v>
      </c>
      <c r="I218" s="53" t="s">
        <v>20</v>
      </c>
      <c r="J218" s="75">
        <v>26.41</v>
      </c>
      <c r="K218" s="75">
        <v>20.655</v>
      </c>
      <c r="L218" s="75">
        <v>27</v>
      </c>
      <c r="M218" s="75">
        <v>27</v>
      </c>
      <c r="N218" s="75">
        <v>0</v>
      </c>
    </row>
    <row r="219" spans="1:14">
      <c r="A219" s="53" t="s">
        <v>758</v>
      </c>
      <c r="B219" s="53" t="s">
        <v>759</v>
      </c>
      <c r="C219" s="53" t="s">
        <v>760</v>
      </c>
      <c r="D219" s="53" t="s">
        <v>428</v>
      </c>
      <c r="E219" s="53" t="s">
        <v>18</v>
      </c>
      <c r="F219" s="53" t="s">
        <v>428</v>
      </c>
      <c r="G219" s="53" t="s">
        <v>29</v>
      </c>
      <c r="I219" s="53" t="s">
        <v>187</v>
      </c>
      <c r="J219" s="75">
        <v>38.45</v>
      </c>
      <c r="K219" s="75">
        <v>30.888</v>
      </c>
      <c r="L219" s="75">
        <v>38.5</v>
      </c>
      <c r="M219" s="75">
        <v>39</v>
      </c>
      <c r="N219" s="75">
        <v>0.5</v>
      </c>
    </row>
    <row r="220" spans="1:14">
      <c r="A220" s="53" t="s">
        <v>761</v>
      </c>
      <c r="B220" s="53" t="s">
        <v>762</v>
      </c>
      <c r="C220" s="53" t="s">
        <v>763</v>
      </c>
      <c r="D220" s="53" t="s">
        <v>590</v>
      </c>
      <c r="E220" s="53" t="s">
        <v>18</v>
      </c>
      <c r="F220" s="53" t="s">
        <v>590</v>
      </c>
      <c r="G220" s="73" t="s">
        <v>129</v>
      </c>
      <c r="I220" s="53" t="s">
        <v>187</v>
      </c>
      <c r="J220" s="75">
        <v>2.82</v>
      </c>
      <c r="K220" s="75">
        <v>2.765</v>
      </c>
      <c r="L220" s="75">
        <v>3</v>
      </c>
      <c r="M220" s="75">
        <v>3</v>
      </c>
      <c r="N220" s="75">
        <v>0</v>
      </c>
    </row>
    <row r="221" spans="1:14">
      <c r="A221" s="53" t="s">
        <v>764</v>
      </c>
      <c r="B221" s="53" t="s">
        <v>765</v>
      </c>
      <c r="C221" s="53" t="s">
        <v>766</v>
      </c>
      <c r="D221" s="53" t="s">
        <v>17</v>
      </c>
      <c r="E221" s="53" t="s">
        <v>18</v>
      </c>
      <c r="F221" s="53" t="s">
        <v>17</v>
      </c>
      <c r="G221" s="53" t="s">
        <v>19</v>
      </c>
      <c r="I221" s="53" t="s">
        <v>767</v>
      </c>
      <c r="J221" s="75">
        <v>7.58</v>
      </c>
      <c r="K221" s="75">
        <v>5.99</v>
      </c>
      <c r="L221" s="75">
        <v>8</v>
      </c>
      <c r="M221" s="75">
        <v>8</v>
      </c>
      <c r="N221" s="75">
        <v>0</v>
      </c>
    </row>
    <row r="222" spans="1:14">
      <c r="A222" s="53" t="s">
        <v>768</v>
      </c>
      <c r="B222" s="53" t="s">
        <v>769</v>
      </c>
      <c r="C222" s="53" t="s">
        <v>770</v>
      </c>
      <c r="D222" s="53" t="s">
        <v>586</v>
      </c>
      <c r="E222" s="53" t="s">
        <v>18</v>
      </c>
      <c r="F222" s="53" t="s">
        <v>586</v>
      </c>
      <c r="G222" s="53" t="s">
        <v>98</v>
      </c>
      <c r="I222" s="53" t="s">
        <v>442</v>
      </c>
      <c r="J222" s="75">
        <v>20.25</v>
      </c>
      <c r="K222" s="75">
        <v>17.338</v>
      </c>
      <c r="L222" s="75">
        <v>20.5</v>
      </c>
      <c r="M222" s="75">
        <v>21</v>
      </c>
      <c r="N222" s="75">
        <v>0.5</v>
      </c>
    </row>
    <row r="223" spans="1:14">
      <c r="A223" s="53" t="s">
        <v>771</v>
      </c>
      <c r="B223" s="53" t="s">
        <v>772</v>
      </c>
      <c r="C223" s="53" t="s">
        <v>773</v>
      </c>
      <c r="D223" s="53" t="s">
        <v>24</v>
      </c>
      <c r="E223" s="53" t="s">
        <v>18</v>
      </c>
      <c r="F223" s="53" t="s">
        <v>24</v>
      </c>
      <c r="G223" s="53" t="s">
        <v>19</v>
      </c>
      <c r="I223" s="53" t="s">
        <v>767</v>
      </c>
      <c r="J223" s="75">
        <v>5.52</v>
      </c>
      <c r="K223" s="75">
        <v>6.12</v>
      </c>
      <c r="L223" s="75">
        <v>6</v>
      </c>
      <c r="M223" s="75">
        <v>6.5</v>
      </c>
      <c r="N223" s="75">
        <v>0.5</v>
      </c>
    </row>
    <row r="224" spans="1:14">
      <c r="A224" s="53" t="s">
        <v>774</v>
      </c>
      <c r="B224" s="53" t="s">
        <v>775</v>
      </c>
      <c r="C224" s="53" t="s">
        <v>776</v>
      </c>
      <c r="D224" s="53" t="s">
        <v>256</v>
      </c>
      <c r="E224" s="53" t="s">
        <v>18</v>
      </c>
      <c r="F224" s="53" t="s">
        <v>256</v>
      </c>
      <c r="G224" s="53" t="s">
        <v>19</v>
      </c>
      <c r="I224" s="53" t="s">
        <v>199</v>
      </c>
      <c r="J224" s="75">
        <v>57.53</v>
      </c>
      <c r="K224" s="75">
        <v>65.753</v>
      </c>
      <c r="L224" s="75">
        <v>58</v>
      </c>
      <c r="M224" s="75">
        <v>67</v>
      </c>
      <c r="N224" s="75">
        <v>9</v>
      </c>
    </row>
    <row r="225" spans="1:14">
      <c r="A225" s="53" t="s">
        <v>777</v>
      </c>
      <c r="B225" s="53" t="s">
        <v>778</v>
      </c>
      <c r="C225" s="53" t="s">
        <v>779</v>
      </c>
      <c r="D225" s="53" t="s">
        <v>17</v>
      </c>
      <c r="E225" s="53" t="s">
        <v>18</v>
      </c>
      <c r="F225" s="53" t="s">
        <v>17</v>
      </c>
      <c r="G225" s="53" t="s">
        <v>19</v>
      </c>
      <c r="I225" s="53" t="s">
        <v>398</v>
      </c>
      <c r="J225" s="75">
        <v>37.62</v>
      </c>
      <c r="K225" s="75">
        <v>42.244</v>
      </c>
      <c r="L225" s="75">
        <v>38</v>
      </c>
      <c r="M225" s="75">
        <v>43</v>
      </c>
      <c r="N225" s="75">
        <v>5</v>
      </c>
    </row>
    <row r="226" spans="1:14">
      <c r="A226" s="53" t="s">
        <v>780</v>
      </c>
      <c r="B226" s="53" t="s">
        <v>781</v>
      </c>
      <c r="C226" s="53" t="s">
        <v>782</v>
      </c>
      <c r="D226" s="53" t="s">
        <v>17</v>
      </c>
      <c r="E226" s="53" t="s">
        <v>18</v>
      </c>
      <c r="F226" s="53" t="s">
        <v>17</v>
      </c>
      <c r="G226" s="53" t="s">
        <v>19</v>
      </c>
      <c r="I226" s="53" t="s">
        <v>398</v>
      </c>
      <c r="J226" s="75">
        <v>20.71</v>
      </c>
      <c r="K226" s="75">
        <v>20.588</v>
      </c>
      <c r="L226" s="75">
        <v>21</v>
      </c>
      <c r="M226" s="75">
        <v>21</v>
      </c>
      <c r="N226" s="75">
        <v>0</v>
      </c>
    </row>
    <row r="227" spans="1:14">
      <c r="A227" s="53" t="s">
        <v>783</v>
      </c>
      <c r="B227" s="53" t="s">
        <v>784</v>
      </c>
      <c r="C227" s="53" t="s">
        <v>785</v>
      </c>
      <c r="D227" s="53" t="s">
        <v>24</v>
      </c>
      <c r="E227" s="53" t="s">
        <v>18</v>
      </c>
      <c r="F227" s="53" t="s">
        <v>24</v>
      </c>
      <c r="G227" s="53" t="s">
        <v>19</v>
      </c>
      <c r="I227" s="53" t="s">
        <v>232</v>
      </c>
      <c r="J227" s="75">
        <v>7.72</v>
      </c>
      <c r="K227" s="75">
        <v>2.875</v>
      </c>
      <c r="L227" s="75">
        <v>8</v>
      </c>
      <c r="M227" s="75">
        <v>8</v>
      </c>
      <c r="N227" s="75">
        <v>0</v>
      </c>
    </row>
    <row r="228" spans="1:14">
      <c r="A228" s="53" t="s">
        <v>786</v>
      </c>
      <c r="B228" s="53" t="s">
        <v>787</v>
      </c>
      <c r="C228" s="53" t="s">
        <v>788</v>
      </c>
      <c r="D228" s="53" t="s">
        <v>128</v>
      </c>
      <c r="E228" s="53" t="s">
        <v>18</v>
      </c>
      <c r="F228" s="53" t="s">
        <v>128</v>
      </c>
      <c r="G228" s="53" t="s">
        <v>129</v>
      </c>
      <c r="I228" s="53" t="s">
        <v>191</v>
      </c>
      <c r="J228" s="75">
        <v>1.85</v>
      </c>
      <c r="K228" s="75">
        <v>2.4</v>
      </c>
      <c r="L228" s="75">
        <v>2</v>
      </c>
      <c r="M228" s="75">
        <v>2.5</v>
      </c>
      <c r="N228" s="75">
        <v>0.5</v>
      </c>
    </row>
    <row r="229" spans="1:14">
      <c r="A229" s="53" t="s">
        <v>789</v>
      </c>
      <c r="B229" s="53" t="s">
        <v>790</v>
      </c>
      <c r="C229" s="53" t="s">
        <v>791</v>
      </c>
      <c r="D229" s="53" t="s">
        <v>17</v>
      </c>
      <c r="E229" s="53" t="s">
        <v>18</v>
      </c>
      <c r="F229" s="53" t="s">
        <v>17</v>
      </c>
      <c r="G229" s="53" t="s">
        <v>19</v>
      </c>
      <c r="I229" s="53" t="s">
        <v>99</v>
      </c>
      <c r="J229" s="75">
        <v>4.6</v>
      </c>
      <c r="K229" s="75">
        <v>2.32</v>
      </c>
      <c r="L229" s="75">
        <v>5</v>
      </c>
      <c r="M229" s="75">
        <v>5</v>
      </c>
      <c r="N229" s="75">
        <v>0</v>
      </c>
    </row>
    <row r="230" spans="1:14">
      <c r="A230" s="53" t="s">
        <v>792</v>
      </c>
      <c r="B230" s="53" t="s">
        <v>793</v>
      </c>
      <c r="C230" s="53" t="s">
        <v>794</v>
      </c>
      <c r="D230" s="53" t="s">
        <v>17</v>
      </c>
      <c r="E230" s="53" t="s">
        <v>18</v>
      </c>
      <c r="F230" s="53" t="s">
        <v>17</v>
      </c>
      <c r="G230" s="53" t="s">
        <v>19</v>
      </c>
      <c r="I230" s="53" t="s">
        <v>540</v>
      </c>
      <c r="J230" s="75">
        <v>23.01</v>
      </c>
      <c r="K230" s="75">
        <v>3.248</v>
      </c>
      <c r="L230" s="75">
        <v>24</v>
      </c>
      <c r="M230" s="75">
        <v>24</v>
      </c>
      <c r="N230" s="75">
        <v>0</v>
      </c>
    </row>
    <row r="231" spans="1:14">
      <c r="A231" s="53" t="s">
        <v>795</v>
      </c>
      <c r="B231" s="53" t="s">
        <v>796</v>
      </c>
      <c r="C231" s="53" t="s">
        <v>797</v>
      </c>
      <c r="D231" s="53" t="s">
        <v>128</v>
      </c>
      <c r="E231" s="53" t="s">
        <v>18</v>
      </c>
      <c r="F231" s="53" t="s">
        <v>128</v>
      </c>
      <c r="G231" s="53" t="s">
        <v>129</v>
      </c>
      <c r="I231" s="53" t="s">
        <v>103</v>
      </c>
      <c r="J231" s="75">
        <v>2.96</v>
      </c>
      <c r="K231" s="75">
        <v>2.852</v>
      </c>
      <c r="L231" s="75">
        <v>3.5</v>
      </c>
      <c r="M231" s="75">
        <v>3.5</v>
      </c>
      <c r="N231" s="75">
        <v>0</v>
      </c>
    </row>
    <row r="232" spans="1:14">
      <c r="A232" s="53" t="s">
        <v>798</v>
      </c>
      <c r="B232" s="53" t="s">
        <v>799</v>
      </c>
      <c r="C232" s="53" t="s">
        <v>800</v>
      </c>
      <c r="D232" s="53" t="s">
        <v>317</v>
      </c>
      <c r="E232" s="53" t="s">
        <v>18</v>
      </c>
      <c r="F232" s="53" t="s">
        <v>317</v>
      </c>
      <c r="G232" s="53" t="s">
        <v>52</v>
      </c>
      <c r="I232" s="53" t="s">
        <v>90</v>
      </c>
      <c r="J232" s="75">
        <v>69.61</v>
      </c>
      <c r="K232" s="75">
        <v>43.398</v>
      </c>
      <c r="L232" s="75">
        <v>70</v>
      </c>
      <c r="M232" s="75">
        <v>70</v>
      </c>
      <c r="N232" s="75">
        <v>0</v>
      </c>
    </row>
    <row r="233" spans="1:14">
      <c r="A233" s="53" t="s">
        <v>801</v>
      </c>
      <c r="B233" s="53" t="s">
        <v>802</v>
      </c>
      <c r="C233" s="53" t="s">
        <v>803</v>
      </c>
      <c r="D233" s="53" t="s">
        <v>17</v>
      </c>
      <c r="E233" s="53" t="s">
        <v>18</v>
      </c>
      <c r="F233" s="53" t="s">
        <v>17</v>
      </c>
      <c r="G233" s="53" t="s">
        <v>19</v>
      </c>
      <c r="I233" s="53" t="s">
        <v>90</v>
      </c>
      <c r="J233" s="75">
        <v>9.02</v>
      </c>
      <c r="K233" s="75">
        <v>7.92</v>
      </c>
      <c r="L233" s="75">
        <v>9.5</v>
      </c>
      <c r="M233" s="75">
        <v>9.5</v>
      </c>
      <c r="N233" s="75">
        <v>0</v>
      </c>
    </row>
    <row r="234" spans="1:14">
      <c r="A234" s="53" t="s">
        <v>804</v>
      </c>
      <c r="B234" s="53" t="s">
        <v>805</v>
      </c>
      <c r="C234" s="53" t="s">
        <v>806</v>
      </c>
      <c r="D234" s="53" t="s">
        <v>807</v>
      </c>
      <c r="E234" s="53" t="s">
        <v>18</v>
      </c>
      <c r="F234" s="53" t="s">
        <v>807</v>
      </c>
      <c r="G234" s="53" t="s">
        <v>129</v>
      </c>
      <c r="I234" s="53" t="s">
        <v>161</v>
      </c>
      <c r="J234" s="75">
        <v>29.53</v>
      </c>
      <c r="K234" s="75">
        <v>12.276</v>
      </c>
      <c r="L234" s="75">
        <v>30</v>
      </c>
      <c r="M234" s="75">
        <v>30</v>
      </c>
      <c r="N234" s="75">
        <v>0</v>
      </c>
    </row>
    <row r="235" spans="1:14">
      <c r="A235" s="53" t="s">
        <v>808</v>
      </c>
      <c r="B235" s="53" t="s">
        <v>809</v>
      </c>
      <c r="C235" s="53" t="s">
        <v>810</v>
      </c>
      <c r="D235" s="53" t="s">
        <v>17</v>
      </c>
      <c r="E235" s="53" t="s">
        <v>18</v>
      </c>
      <c r="F235" s="53" t="s">
        <v>17</v>
      </c>
      <c r="G235" s="53" t="s">
        <v>19</v>
      </c>
      <c r="I235" s="53" t="s">
        <v>215</v>
      </c>
      <c r="J235" s="75">
        <v>55.67</v>
      </c>
      <c r="K235" s="75">
        <v>64.932</v>
      </c>
      <c r="L235" s="75">
        <v>66</v>
      </c>
      <c r="M235" s="75">
        <v>65</v>
      </c>
      <c r="N235" s="75">
        <v>-1</v>
      </c>
    </row>
    <row r="236" spans="1:14">
      <c r="A236" s="53" t="s">
        <v>811</v>
      </c>
      <c r="B236" s="53" t="s">
        <v>812</v>
      </c>
      <c r="C236" s="53" t="s">
        <v>813</v>
      </c>
      <c r="D236" s="53" t="s">
        <v>814</v>
      </c>
      <c r="E236" s="53" t="s">
        <v>18</v>
      </c>
      <c r="F236" s="53" t="s">
        <v>814</v>
      </c>
      <c r="G236" s="53" t="s">
        <v>29</v>
      </c>
      <c r="I236" s="53" t="s">
        <v>215</v>
      </c>
      <c r="J236" s="75">
        <v>223.47</v>
      </c>
      <c r="K236" s="75">
        <v>256.675</v>
      </c>
      <c r="L236" s="75">
        <v>257</v>
      </c>
      <c r="M236" s="75">
        <v>307</v>
      </c>
      <c r="N236" s="75">
        <v>50</v>
      </c>
    </row>
    <row r="237" spans="1:14">
      <c r="A237" s="53" t="s">
        <v>815</v>
      </c>
      <c r="B237" s="53" t="s">
        <v>816</v>
      </c>
      <c r="C237" s="53" t="s">
        <v>50</v>
      </c>
      <c r="D237" s="53" t="s">
        <v>51</v>
      </c>
      <c r="E237" s="53" t="s">
        <v>18</v>
      </c>
      <c r="F237" s="53" t="s">
        <v>51</v>
      </c>
      <c r="G237" s="53" t="s">
        <v>52</v>
      </c>
      <c r="I237" s="53" t="s">
        <v>408</v>
      </c>
      <c r="J237" s="75">
        <v>237.45</v>
      </c>
      <c r="K237" s="75">
        <v>166.574</v>
      </c>
      <c r="L237" s="75">
        <v>238</v>
      </c>
      <c r="M237" s="75">
        <v>238</v>
      </c>
      <c r="N237" s="75">
        <v>0</v>
      </c>
    </row>
    <row r="238" spans="1:14">
      <c r="A238" s="53" t="s">
        <v>817</v>
      </c>
      <c r="B238" s="53" t="s">
        <v>818</v>
      </c>
      <c r="C238" s="53" t="s">
        <v>819</v>
      </c>
      <c r="D238" s="53" t="s">
        <v>17</v>
      </c>
      <c r="E238" s="53" t="s">
        <v>18</v>
      </c>
      <c r="F238" s="53" t="s">
        <v>17</v>
      </c>
      <c r="G238" s="53" t="s">
        <v>19</v>
      </c>
      <c r="I238" s="53" t="s">
        <v>820</v>
      </c>
      <c r="J238" s="75">
        <v>0.98</v>
      </c>
      <c r="K238" s="75">
        <v>2.24</v>
      </c>
      <c r="L238" s="75">
        <v>2.5</v>
      </c>
      <c r="M238" s="75">
        <v>3</v>
      </c>
      <c r="N238" s="75">
        <v>0.5</v>
      </c>
    </row>
    <row r="239" spans="1:14">
      <c r="A239" s="53" t="s">
        <v>821</v>
      </c>
      <c r="B239" s="53" t="s">
        <v>822</v>
      </c>
      <c r="C239" s="53" t="s">
        <v>823</v>
      </c>
      <c r="D239" s="53" t="s">
        <v>611</v>
      </c>
      <c r="E239" s="53" t="s">
        <v>18</v>
      </c>
      <c r="F239" s="53" t="s">
        <v>611</v>
      </c>
      <c r="G239" s="73" t="s">
        <v>129</v>
      </c>
      <c r="I239" s="53" t="s">
        <v>86</v>
      </c>
      <c r="J239" s="75">
        <v>40.06</v>
      </c>
      <c r="K239" s="75">
        <v>49.055</v>
      </c>
      <c r="L239" s="75">
        <v>51</v>
      </c>
      <c r="M239" s="75">
        <v>50</v>
      </c>
      <c r="N239" s="75">
        <v>-1</v>
      </c>
    </row>
    <row r="240" spans="1:14">
      <c r="A240" s="53" t="s">
        <v>824</v>
      </c>
      <c r="B240" s="53" t="s">
        <v>825</v>
      </c>
      <c r="C240" s="53" t="s">
        <v>826</v>
      </c>
      <c r="D240" s="53" t="s">
        <v>611</v>
      </c>
      <c r="E240" s="53" t="s">
        <v>18</v>
      </c>
      <c r="F240" s="53" t="s">
        <v>611</v>
      </c>
      <c r="G240" s="53" t="s">
        <v>129</v>
      </c>
      <c r="I240" s="53" t="s">
        <v>86</v>
      </c>
      <c r="J240" s="75">
        <v>40.04</v>
      </c>
      <c r="K240" s="75">
        <v>49.157</v>
      </c>
      <c r="L240" s="75">
        <v>51</v>
      </c>
      <c r="M240" s="75">
        <v>50</v>
      </c>
      <c r="N240" s="75">
        <v>-1</v>
      </c>
    </row>
    <row r="241" spans="1:14">
      <c r="A241" s="53" t="s">
        <v>827</v>
      </c>
      <c r="B241" s="53" t="s">
        <v>828</v>
      </c>
      <c r="C241" s="53" t="s">
        <v>829</v>
      </c>
      <c r="D241" s="53" t="s">
        <v>17</v>
      </c>
      <c r="E241" s="53" t="s">
        <v>18</v>
      </c>
      <c r="F241" s="53" t="s">
        <v>17</v>
      </c>
      <c r="G241" s="53" t="s">
        <v>19</v>
      </c>
      <c r="I241" s="53" t="s">
        <v>90</v>
      </c>
      <c r="J241" s="75">
        <v>90.14</v>
      </c>
      <c r="K241" s="75">
        <v>70.484</v>
      </c>
      <c r="L241" s="75">
        <v>91</v>
      </c>
      <c r="M241" s="75">
        <v>91</v>
      </c>
      <c r="N241" s="75">
        <v>0</v>
      </c>
    </row>
    <row r="242" spans="1:14">
      <c r="A242" s="53" t="s">
        <v>830</v>
      </c>
      <c r="B242" s="53" t="s">
        <v>831</v>
      </c>
      <c r="C242" s="53" t="s">
        <v>832</v>
      </c>
      <c r="D242" s="53" t="s">
        <v>453</v>
      </c>
      <c r="E242" s="53" t="s">
        <v>18</v>
      </c>
      <c r="F242" s="53" t="s">
        <v>453</v>
      </c>
      <c r="G242" s="53" t="s">
        <v>29</v>
      </c>
      <c r="I242" s="53" t="s">
        <v>99</v>
      </c>
      <c r="J242" s="75">
        <v>19.23</v>
      </c>
      <c r="K242" s="75">
        <v>16.523</v>
      </c>
      <c r="L242" s="75">
        <v>22</v>
      </c>
      <c r="M242" s="75">
        <v>22</v>
      </c>
      <c r="N242" s="75">
        <v>0</v>
      </c>
    </row>
    <row r="243" spans="1:14">
      <c r="A243" s="53" t="s">
        <v>833</v>
      </c>
      <c r="B243" s="53" t="s">
        <v>834</v>
      </c>
      <c r="C243" s="53" t="s">
        <v>835</v>
      </c>
      <c r="D243" s="53" t="s">
        <v>611</v>
      </c>
      <c r="E243" s="53" t="s">
        <v>18</v>
      </c>
      <c r="F243" s="53" t="s">
        <v>611</v>
      </c>
      <c r="G243" s="53" t="s">
        <v>129</v>
      </c>
      <c r="I243" s="53" t="s">
        <v>145</v>
      </c>
      <c r="J243" s="75">
        <v>25.65</v>
      </c>
      <c r="K243" s="75">
        <v>15.856</v>
      </c>
      <c r="L243" s="75">
        <v>26</v>
      </c>
      <c r="M243" s="75">
        <v>26</v>
      </c>
      <c r="N243" s="75">
        <v>0</v>
      </c>
    </row>
    <row r="244" spans="1:14">
      <c r="A244" s="53" t="s">
        <v>836</v>
      </c>
      <c r="B244" s="53" t="s">
        <v>837</v>
      </c>
      <c r="C244" s="53" t="s">
        <v>838</v>
      </c>
      <c r="D244" s="53" t="s">
        <v>539</v>
      </c>
      <c r="E244" s="53" t="s">
        <v>18</v>
      </c>
      <c r="F244" s="53" t="s">
        <v>539</v>
      </c>
      <c r="G244" s="53" t="s">
        <v>129</v>
      </c>
      <c r="I244" s="53" t="s">
        <v>145</v>
      </c>
      <c r="J244" s="75">
        <v>0.51</v>
      </c>
      <c r="K244" s="75">
        <v>0.252</v>
      </c>
      <c r="L244" s="75">
        <v>1</v>
      </c>
      <c r="M244" s="75">
        <v>1</v>
      </c>
      <c r="N244" s="75">
        <v>0</v>
      </c>
    </row>
    <row r="245" spans="1:14">
      <c r="A245" s="53" t="s">
        <v>839</v>
      </c>
      <c r="B245" s="53" t="s">
        <v>840</v>
      </c>
      <c r="C245" s="53" t="s">
        <v>841</v>
      </c>
      <c r="D245" s="53" t="s">
        <v>17</v>
      </c>
      <c r="E245" s="53" t="s">
        <v>18</v>
      </c>
      <c r="F245" s="53" t="s">
        <v>17</v>
      </c>
      <c r="G245" s="53" t="s">
        <v>19</v>
      </c>
      <c r="I245" s="53" t="s">
        <v>390</v>
      </c>
      <c r="J245" s="75">
        <v>1.83</v>
      </c>
      <c r="K245" s="75">
        <v>1.785</v>
      </c>
      <c r="L245" s="75">
        <v>2</v>
      </c>
      <c r="M245" s="75">
        <v>2</v>
      </c>
      <c r="N245" s="75">
        <v>0</v>
      </c>
    </row>
    <row r="246" spans="1:14">
      <c r="A246" s="53" t="s">
        <v>842</v>
      </c>
      <c r="B246" s="53" t="s">
        <v>843</v>
      </c>
      <c r="C246" s="53" t="s">
        <v>844</v>
      </c>
      <c r="D246" s="53" t="s">
        <v>845</v>
      </c>
      <c r="E246" s="53" t="s">
        <v>18</v>
      </c>
      <c r="F246" s="53" t="s">
        <v>845</v>
      </c>
      <c r="G246" s="53" t="s">
        <v>129</v>
      </c>
      <c r="I246" s="53" t="s">
        <v>161</v>
      </c>
      <c r="J246" s="75">
        <v>4.72</v>
      </c>
      <c r="K246" s="75">
        <v>4.992</v>
      </c>
      <c r="L246" s="75">
        <v>5</v>
      </c>
      <c r="M246" s="75">
        <v>5</v>
      </c>
      <c r="N246" s="75">
        <v>0</v>
      </c>
    </row>
    <row r="247" spans="1:14">
      <c r="A247" s="53" t="s">
        <v>846</v>
      </c>
      <c r="B247" s="53" t="s">
        <v>847</v>
      </c>
      <c r="C247" s="53" t="s">
        <v>848</v>
      </c>
      <c r="D247" s="53" t="s">
        <v>336</v>
      </c>
      <c r="E247" s="53" t="s">
        <v>18</v>
      </c>
      <c r="F247" s="53" t="s">
        <v>336</v>
      </c>
      <c r="G247" s="73" t="s">
        <v>129</v>
      </c>
      <c r="I247" s="53" t="s">
        <v>161</v>
      </c>
      <c r="J247" s="75">
        <v>2.69</v>
      </c>
      <c r="K247" s="75">
        <v>1.485</v>
      </c>
      <c r="L247" s="75">
        <v>3</v>
      </c>
      <c r="M247" s="75">
        <v>3</v>
      </c>
      <c r="N247" s="75">
        <v>0</v>
      </c>
    </row>
    <row r="248" spans="1:14">
      <c r="A248" s="53" t="s">
        <v>849</v>
      </c>
      <c r="B248" s="53" t="s">
        <v>850</v>
      </c>
      <c r="C248" s="53" t="s">
        <v>851</v>
      </c>
      <c r="D248" s="53" t="s">
        <v>140</v>
      </c>
      <c r="E248" s="53" t="s">
        <v>18</v>
      </c>
      <c r="F248" s="53" t="s">
        <v>140</v>
      </c>
      <c r="G248" s="53" t="s">
        <v>98</v>
      </c>
      <c r="I248" s="53" t="s">
        <v>191</v>
      </c>
      <c r="J248" s="75">
        <v>27.2</v>
      </c>
      <c r="K248" s="75">
        <v>16.078</v>
      </c>
      <c r="L248" s="75">
        <v>28</v>
      </c>
      <c r="M248" s="75">
        <v>28</v>
      </c>
      <c r="N248" s="75">
        <v>0</v>
      </c>
    </row>
    <row r="249" spans="1:14">
      <c r="A249" s="53" t="s">
        <v>852</v>
      </c>
      <c r="B249" s="53" t="s">
        <v>853</v>
      </c>
      <c r="C249" s="53" t="s">
        <v>854</v>
      </c>
      <c r="D249" s="53" t="s">
        <v>845</v>
      </c>
      <c r="E249" s="53" t="s">
        <v>18</v>
      </c>
      <c r="F249" s="53" t="s">
        <v>845</v>
      </c>
      <c r="G249" s="53" t="s">
        <v>129</v>
      </c>
      <c r="I249" s="53" t="s">
        <v>161</v>
      </c>
      <c r="J249" s="75">
        <v>4.53</v>
      </c>
      <c r="K249" s="75">
        <v>4.488</v>
      </c>
      <c r="L249" s="75">
        <v>5</v>
      </c>
      <c r="M249" s="75">
        <v>5</v>
      </c>
      <c r="N249" s="75">
        <v>0</v>
      </c>
    </row>
    <row r="250" spans="1:14">
      <c r="A250" s="53" t="s">
        <v>855</v>
      </c>
      <c r="B250" s="53" t="s">
        <v>856</v>
      </c>
      <c r="C250" s="53" t="s">
        <v>857</v>
      </c>
      <c r="D250" s="53" t="s">
        <v>336</v>
      </c>
      <c r="E250" s="53" t="s">
        <v>18</v>
      </c>
      <c r="F250" s="53" t="s">
        <v>336</v>
      </c>
      <c r="G250" s="73" t="s">
        <v>129</v>
      </c>
      <c r="I250" s="53" t="s">
        <v>161</v>
      </c>
      <c r="J250" s="75">
        <v>3.04</v>
      </c>
      <c r="K250" s="75">
        <v>3.84</v>
      </c>
      <c r="L250" s="75">
        <v>4</v>
      </c>
      <c r="M250" s="75">
        <v>4</v>
      </c>
      <c r="N250" s="75">
        <v>0</v>
      </c>
    </row>
    <row r="251" spans="1:14">
      <c r="A251" s="53" t="s">
        <v>858</v>
      </c>
      <c r="B251" s="53" t="s">
        <v>859</v>
      </c>
      <c r="C251" s="53" t="s">
        <v>860</v>
      </c>
      <c r="D251" s="53" t="s">
        <v>17</v>
      </c>
      <c r="E251" s="53" t="s">
        <v>18</v>
      </c>
      <c r="F251" s="53" t="s">
        <v>17</v>
      </c>
      <c r="G251" s="53" t="s">
        <v>19</v>
      </c>
      <c r="I251" s="53" t="s">
        <v>215</v>
      </c>
      <c r="J251" s="75">
        <v>12.44</v>
      </c>
      <c r="K251" s="75">
        <v>45.372</v>
      </c>
      <c r="L251" s="75">
        <v>46</v>
      </c>
      <c r="M251" s="75">
        <v>48</v>
      </c>
      <c r="N251" s="75">
        <v>2</v>
      </c>
    </row>
    <row r="252" spans="1:14">
      <c r="A252" s="53" t="s">
        <v>861</v>
      </c>
      <c r="B252" s="53" t="s">
        <v>862</v>
      </c>
      <c r="C252" s="53" t="s">
        <v>863</v>
      </c>
      <c r="D252" s="53" t="s">
        <v>17</v>
      </c>
      <c r="E252" s="53" t="s">
        <v>18</v>
      </c>
      <c r="F252" s="53" t="s">
        <v>17</v>
      </c>
      <c r="G252" s="53" t="s">
        <v>19</v>
      </c>
      <c r="I252" s="53" t="s">
        <v>864</v>
      </c>
      <c r="J252" s="75">
        <v>1</v>
      </c>
      <c r="K252" s="75">
        <v>1.056</v>
      </c>
      <c r="L252" s="75">
        <v>1</v>
      </c>
      <c r="M252" s="75">
        <v>1.5</v>
      </c>
      <c r="N252" s="75">
        <v>0.5</v>
      </c>
    </row>
    <row r="253" spans="1:14">
      <c r="A253" s="53" t="s">
        <v>865</v>
      </c>
      <c r="B253" s="53" t="s">
        <v>866</v>
      </c>
      <c r="C253" s="53" t="s">
        <v>867</v>
      </c>
      <c r="D253" s="53" t="s">
        <v>868</v>
      </c>
      <c r="E253" s="53" t="s">
        <v>18</v>
      </c>
      <c r="F253" s="53" t="s">
        <v>868</v>
      </c>
      <c r="G253" s="53" t="s">
        <v>52</v>
      </c>
      <c r="I253" s="53" t="s">
        <v>337</v>
      </c>
      <c r="J253" s="75">
        <v>79.8</v>
      </c>
      <c r="K253" s="75">
        <v>60.657</v>
      </c>
      <c r="L253" s="75">
        <v>80</v>
      </c>
      <c r="M253" s="75">
        <v>80</v>
      </c>
      <c r="N253" s="75">
        <v>0</v>
      </c>
    </row>
    <row r="254" spans="1:14">
      <c r="A254" s="53" t="s">
        <v>869</v>
      </c>
      <c r="B254" s="53" t="s">
        <v>870</v>
      </c>
      <c r="C254" s="53" t="s">
        <v>871</v>
      </c>
      <c r="D254" s="53" t="s">
        <v>590</v>
      </c>
      <c r="E254" s="53" t="s">
        <v>18</v>
      </c>
      <c r="F254" s="53" t="s">
        <v>590</v>
      </c>
      <c r="G254" s="53" t="s">
        <v>129</v>
      </c>
      <c r="I254" s="53" t="s">
        <v>223</v>
      </c>
      <c r="J254" s="75">
        <v>3.83</v>
      </c>
      <c r="K254" s="75">
        <v>8.467</v>
      </c>
      <c r="L254" s="75">
        <v>5.5</v>
      </c>
      <c r="M254" s="75">
        <v>8.5</v>
      </c>
      <c r="N254" s="75">
        <v>3</v>
      </c>
    </row>
    <row r="255" spans="1:14">
      <c r="A255" s="53" t="s">
        <v>872</v>
      </c>
      <c r="B255" s="53" t="s">
        <v>873</v>
      </c>
      <c r="C255" s="53" t="s">
        <v>871</v>
      </c>
      <c r="D255" s="53" t="s">
        <v>590</v>
      </c>
      <c r="E255" s="53" t="s">
        <v>18</v>
      </c>
      <c r="F255" s="53" t="s">
        <v>590</v>
      </c>
      <c r="G255" s="53" t="s">
        <v>129</v>
      </c>
      <c r="I255" s="53" t="s">
        <v>223</v>
      </c>
      <c r="J255" s="75">
        <v>7.47</v>
      </c>
      <c r="K255" s="75">
        <v>12.936</v>
      </c>
      <c r="L255" s="75">
        <v>8.5</v>
      </c>
      <c r="M255" s="75">
        <v>13</v>
      </c>
      <c r="N255" s="75">
        <v>4.5</v>
      </c>
    </row>
    <row r="256" spans="1:14">
      <c r="A256" s="53" t="s">
        <v>874</v>
      </c>
      <c r="B256" s="53" t="s">
        <v>875</v>
      </c>
      <c r="C256" s="53" t="s">
        <v>876</v>
      </c>
      <c r="D256" s="53" t="s">
        <v>603</v>
      </c>
      <c r="E256" s="53" t="s">
        <v>18</v>
      </c>
      <c r="F256" s="53" t="s">
        <v>603</v>
      </c>
      <c r="G256" s="53" t="s">
        <v>129</v>
      </c>
      <c r="I256" s="53" t="s">
        <v>223</v>
      </c>
      <c r="J256" s="75">
        <v>6.56</v>
      </c>
      <c r="K256" s="75">
        <v>6.863</v>
      </c>
      <c r="L256" s="75">
        <v>7</v>
      </c>
      <c r="M256" s="75">
        <v>7</v>
      </c>
      <c r="N256" s="75">
        <v>0</v>
      </c>
    </row>
    <row r="257" spans="1:14">
      <c r="A257" s="53" t="s">
        <v>877</v>
      </c>
      <c r="B257" s="53" t="s">
        <v>878</v>
      </c>
      <c r="C257" s="53" t="s">
        <v>879</v>
      </c>
      <c r="D257" s="53" t="s">
        <v>880</v>
      </c>
      <c r="E257" s="53" t="s">
        <v>18</v>
      </c>
      <c r="F257" s="53" t="s">
        <v>880</v>
      </c>
      <c r="G257" s="53" t="s">
        <v>52</v>
      </c>
      <c r="I257" s="53" t="s">
        <v>223</v>
      </c>
      <c r="J257" s="75">
        <v>112.97</v>
      </c>
      <c r="K257" s="75">
        <v>199.737</v>
      </c>
      <c r="L257" s="75">
        <v>198</v>
      </c>
      <c r="M257" s="75">
        <v>203</v>
      </c>
      <c r="N257" s="75">
        <v>5</v>
      </c>
    </row>
    <row r="258" spans="1:14">
      <c r="A258" s="53" t="s">
        <v>881</v>
      </c>
      <c r="B258" s="53" t="s">
        <v>882</v>
      </c>
      <c r="C258" s="53" t="s">
        <v>883</v>
      </c>
      <c r="D258" s="53" t="s">
        <v>97</v>
      </c>
      <c r="E258" s="53" t="s">
        <v>18</v>
      </c>
      <c r="F258" s="53" t="s">
        <v>97</v>
      </c>
      <c r="G258" s="53" t="s">
        <v>98</v>
      </c>
      <c r="I258" s="53" t="s">
        <v>99</v>
      </c>
      <c r="J258" s="75">
        <v>140.22</v>
      </c>
      <c r="K258" s="75">
        <v>148.395</v>
      </c>
      <c r="L258" s="75">
        <v>162</v>
      </c>
      <c r="M258" s="75">
        <v>149</v>
      </c>
      <c r="N258" s="75">
        <v>-13</v>
      </c>
    </row>
    <row r="259" spans="1:14">
      <c r="A259" s="53" t="s">
        <v>884</v>
      </c>
      <c r="B259" s="53" t="s">
        <v>885</v>
      </c>
      <c r="C259" s="53" t="s">
        <v>886</v>
      </c>
      <c r="D259" s="53" t="s">
        <v>603</v>
      </c>
      <c r="E259" s="53" t="s">
        <v>18</v>
      </c>
      <c r="F259" s="53" t="s">
        <v>603</v>
      </c>
      <c r="G259" s="73" t="s">
        <v>129</v>
      </c>
      <c r="I259" s="53" t="s">
        <v>223</v>
      </c>
      <c r="J259" s="75">
        <v>18.83</v>
      </c>
      <c r="K259" s="75">
        <v>25.23</v>
      </c>
      <c r="L259" s="75">
        <v>22</v>
      </c>
      <c r="M259" s="75">
        <v>26</v>
      </c>
      <c r="N259" s="75">
        <v>4</v>
      </c>
    </row>
    <row r="260" spans="1:14">
      <c r="A260" s="53" t="s">
        <v>887</v>
      </c>
      <c r="B260" s="53" t="s">
        <v>888</v>
      </c>
      <c r="C260" s="53" t="s">
        <v>889</v>
      </c>
      <c r="D260" s="53" t="s">
        <v>140</v>
      </c>
      <c r="E260" s="53" t="s">
        <v>18</v>
      </c>
      <c r="F260" s="53" t="s">
        <v>140</v>
      </c>
      <c r="G260" s="53" t="s">
        <v>98</v>
      </c>
      <c r="I260" s="53" t="s">
        <v>99</v>
      </c>
      <c r="J260" s="75">
        <v>5.72</v>
      </c>
      <c r="K260" s="75">
        <v>6.609</v>
      </c>
      <c r="L260" s="75">
        <v>6</v>
      </c>
      <c r="M260" s="75">
        <v>7</v>
      </c>
      <c r="N260" s="75">
        <v>1</v>
      </c>
    </row>
    <row r="261" spans="1:14">
      <c r="A261" s="53" t="s">
        <v>890</v>
      </c>
      <c r="B261" s="53" t="s">
        <v>891</v>
      </c>
      <c r="C261" s="53" t="s">
        <v>50</v>
      </c>
      <c r="D261" s="53" t="s">
        <v>51</v>
      </c>
      <c r="E261" s="53" t="s">
        <v>18</v>
      </c>
      <c r="F261" s="53" t="s">
        <v>51</v>
      </c>
      <c r="G261" s="73" t="s">
        <v>52</v>
      </c>
      <c r="I261" s="53" t="s">
        <v>223</v>
      </c>
      <c r="J261" s="75">
        <v>37.22</v>
      </c>
      <c r="K261" s="75">
        <v>34.686</v>
      </c>
      <c r="L261" s="75">
        <v>38</v>
      </c>
      <c r="M261" s="75">
        <v>38</v>
      </c>
      <c r="N261" s="75">
        <v>0</v>
      </c>
    </row>
    <row r="262" spans="1:14">
      <c r="A262" s="53" t="s">
        <v>892</v>
      </c>
      <c r="B262" s="53" t="s">
        <v>893</v>
      </c>
      <c r="C262" s="53" t="s">
        <v>50</v>
      </c>
      <c r="D262" s="53" t="s">
        <v>51</v>
      </c>
      <c r="E262" s="53" t="s">
        <v>18</v>
      </c>
      <c r="F262" s="53" t="s">
        <v>51</v>
      </c>
      <c r="G262" s="53" t="s">
        <v>52</v>
      </c>
      <c r="I262" s="53" t="s">
        <v>223</v>
      </c>
      <c r="J262" s="75">
        <v>92.98</v>
      </c>
      <c r="K262" s="75">
        <v>86.715</v>
      </c>
      <c r="L262" s="75">
        <v>93</v>
      </c>
      <c r="M262" s="75">
        <v>93</v>
      </c>
      <c r="N262" s="75">
        <v>0</v>
      </c>
    </row>
    <row r="263" spans="1:14">
      <c r="A263" s="53" t="s">
        <v>894</v>
      </c>
      <c r="B263" s="53" t="s">
        <v>895</v>
      </c>
      <c r="C263" s="53" t="s">
        <v>50</v>
      </c>
      <c r="D263" s="53" t="s">
        <v>51</v>
      </c>
      <c r="E263" s="53" t="s">
        <v>18</v>
      </c>
      <c r="F263" s="53" t="s">
        <v>51</v>
      </c>
      <c r="G263" s="73" t="s">
        <v>52</v>
      </c>
      <c r="I263" s="53" t="s">
        <v>896</v>
      </c>
      <c r="J263" s="75">
        <v>450</v>
      </c>
      <c r="K263" s="75">
        <v>252.05</v>
      </c>
      <c r="L263" s="75">
        <v>462</v>
      </c>
      <c r="M263" s="75">
        <v>462</v>
      </c>
      <c r="N263" s="75">
        <v>0</v>
      </c>
    </row>
    <row r="264" spans="1:14">
      <c r="A264" s="53" t="s">
        <v>897</v>
      </c>
      <c r="B264" s="53" t="s">
        <v>898</v>
      </c>
      <c r="C264" s="53" t="s">
        <v>899</v>
      </c>
      <c r="D264" s="53" t="s">
        <v>97</v>
      </c>
      <c r="E264" s="53" t="s">
        <v>18</v>
      </c>
      <c r="F264" s="53" t="s">
        <v>97</v>
      </c>
      <c r="G264" s="53" t="s">
        <v>98</v>
      </c>
      <c r="I264" s="53" t="s">
        <v>288</v>
      </c>
      <c r="J264" s="75">
        <v>14.63</v>
      </c>
      <c r="K264" s="75">
        <v>8.892</v>
      </c>
      <c r="L264" s="75">
        <v>21</v>
      </c>
      <c r="M264" s="75">
        <v>21</v>
      </c>
      <c r="N264" s="75">
        <v>0</v>
      </c>
    </row>
    <row r="265" spans="1:14">
      <c r="A265" s="53" t="s">
        <v>900</v>
      </c>
      <c r="B265" s="53" t="s">
        <v>901</v>
      </c>
      <c r="C265" s="53" t="s">
        <v>50</v>
      </c>
      <c r="D265" s="53" t="s">
        <v>51</v>
      </c>
      <c r="E265" s="53" t="s">
        <v>18</v>
      </c>
      <c r="F265" s="53" t="s">
        <v>51</v>
      </c>
      <c r="G265" s="53" t="s">
        <v>52</v>
      </c>
      <c r="I265" s="53" t="s">
        <v>156</v>
      </c>
      <c r="J265" s="75">
        <v>200.22</v>
      </c>
      <c r="K265" s="75">
        <v>246.526</v>
      </c>
      <c r="L265" s="75">
        <v>246</v>
      </c>
      <c r="M265" s="75">
        <v>247</v>
      </c>
      <c r="N265" s="75">
        <v>1</v>
      </c>
    </row>
    <row r="266" spans="1:14">
      <c r="A266" s="53" t="s">
        <v>902</v>
      </c>
      <c r="B266" s="53" t="s">
        <v>903</v>
      </c>
      <c r="C266" s="53" t="s">
        <v>904</v>
      </c>
      <c r="D266" s="53" t="s">
        <v>683</v>
      </c>
      <c r="E266" s="53" t="s">
        <v>18</v>
      </c>
      <c r="F266" s="53" t="s">
        <v>683</v>
      </c>
      <c r="G266" s="53" t="s">
        <v>52</v>
      </c>
      <c r="I266" s="53" t="s">
        <v>398</v>
      </c>
      <c r="J266" s="75">
        <v>22.94</v>
      </c>
      <c r="K266" s="75">
        <v>20.618</v>
      </c>
      <c r="L266" s="75">
        <v>23</v>
      </c>
      <c r="M266" s="75">
        <v>23</v>
      </c>
      <c r="N266" s="75">
        <v>0</v>
      </c>
    </row>
    <row r="267" spans="1:14">
      <c r="A267" s="53" t="s">
        <v>905</v>
      </c>
      <c r="B267" s="53" t="s">
        <v>906</v>
      </c>
      <c r="C267" s="53" t="s">
        <v>907</v>
      </c>
      <c r="D267" s="53" t="s">
        <v>397</v>
      </c>
      <c r="E267" s="53" t="s">
        <v>18</v>
      </c>
      <c r="F267" s="53" t="s">
        <v>397</v>
      </c>
      <c r="G267" s="53" t="s">
        <v>29</v>
      </c>
      <c r="I267" s="53" t="s">
        <v>398</v>
      </c>
      <c r="J267" s="75">
        <v>266.88</v>
      </c>
      <c r="K267" s="75">
        <v>244.978</v>
      </c>
      <c r="L267" s="75">
        <v>268</v>
      </c>
      <c r="M267" s="75">
        <v>267</v>
      </c>
      <c r="N267" s="75">
        <v>-1</v>
      </c>
    </row>
    <row r="268" spans="1:14">
      <c r="A268" s="53" t="s">
        <v>908</v>
      </c>
      <c r="B268" s="53" t="s">
        <v>909</v>
      </c>
      <c r="C268" s="53" t="s">
        <v>910</v>
      </c>
      <c r="D268" s="53" t="s">
        <v>140</v>
      </c>
      <c r="E268" s="53" t="s">
        <v>18</v>
      </c>
      <c r="F268" s="53" t="s">
        <v>140</v>
      </c>
      <c r="G268" s="53" t="s">
        <v>98</v>
      </c>
      <c r="I268" s="53" t="s">
        <v>562</v>
      </c>
      <c r="J268" s="75">
        <v>6.03</v>
      </c>
      <c r="K268" s="75">
        <v>5.914</v>
      </c>
      <c r="L268" s="75">
        <v>6.5</v>
      </c>
      <c r="M268" s="75">
        <v>7</v>
      </c>
      <c r="N268" s="75">
        <v>0.5</v>
      </c>
    </row>
    <row r="269" spans="1:14">
      <c r="A269" s="53" t="s">
        <v>911</v>
      </c>
      <c r="B269" s="53" t="s">
        <v>912</v>
      </c>
      <c r="C269" s="53" t="s">
        <v>913</v>
      </c>
      <c r="D269" s="53" t="s">
        <v>140</v>
      </c>
      <c r="E269" s="53" t="s">
        <v>18</v>
      </c>
      <c r="F269" s="53" t="s">
        <v>140</v>
      </c>
      <c r="G269" s="73" t="s">
        <v>98</v>
      </c>
      <c r="I269" s="53" t="s">
        <v>562</v>
      </c>
      <c r="J269" s="75">
        <v>3.35</v>
      </c>
      <c r="K269" s="75">
        <v>3.024</v>
      </c>
      <c r="L269" s="75">
        <v>3.5</v>
      </c>
      <c r="M269" s="75">
        <v>4</v>
      </c>
      <c r="N269" s="75">
        <v>0.5</v>
      </c>
    </row>
    <row r="270" spans="1:14">
      <c r="A270" s="53" t="s">
        <v>914</v>
      </c>
      <c r="B270" s="53" t="s">
        <v>915</v>
      </c>
      <c r="C270" s="53" t="s">
        <v>916</v>
      </c>
      <c r="D270" s="53" t="s">
        <v>17</v>
      </c>
      <c r="E270" s="53" t="s">
        <v>18</v>
      </c>
      <c r="F270" s="53" t="s">
        <v>17</v>
      </c>
      <c r="G270" s="53" t="s">
        <v>19</v>
      </c>
      <c r="I270" s="53" t="s">
        <v>353</v>
      </c>
      <c r="J270" s="75">
        <v>16.98</v>
      </c>
      <c r="K270" s="75">
        <v>20.041</v>
      </c>
      <c r="L270" s="75">
        <v>17.5</v>
      </c>
      <c r="M270" s="75">
        <v>21</v>
      </c>
      <c r="N270" s="75">
        <v>3.5</v>
      </c>
    </row>
    <row r="271" spans="1:14">
      <c r="A271" s="53" t="s">
        <v>917</v>
      </c>
      <c r="B271" s="53" t="s">
        <v>918</v>
      </c>
      <c r="C271" s="53" t="s">
        <v>919</v>
      </c>
      <c r="D271" s="53" t="s">
        <v>168</v>
      </c>
      <c r="E271" s="53" t="s">
        <v>18</v>
      </c>
      <c r="F271" s="53" t="s">
        <v>169</v>
      </c>
      <c r="G271" s="53" t="s">
        <v>170</v>
      </c>
      <c r="I271" s="53" t="s">
        <v>687</v>
      </c>
      <c r="J271" s="75">
        <v>11.79</v>
      </c>
      <c r="K271" s="75">
        <v>9.43</v>
      </c>
      <c r="L271" s="75">
        <v>12</v>
      </c>
      <c r="M271" s="75">
        <v>12</v>
      </c>
      <c r="N271" s="75">
        <v>0</v>
      </c>
    </row>
    <row r="272" spans="1:14">
      <c r="A272" s="53" t="s">
        <v>920</v>
      </c>
      <c r="B272" s="53" t="s">
        <v>921</v>
      </c>
      <c r="C272" s="53" t="s">
        <v>922</v>
      </c>
      <c r="D272" s="53" t="s">
        <v>17</v>
      </c>
      <c r="E272" s="53" t="s">
        <v>18</v>
      </c>
      <c r="F272" s="53" t="s">
        <v>17</v>
      </c>
      <c r="G272" s="53" t="s">
        <v>19</v>
      </c>
      <c r="I272" s="53" t="s">
        <v>353</v>
      </c>
      <c r="J272" s="75">
        <v>0.49</v>
      </c>
      <c r="K272" s="75">
        <v>0.768</v>
      </c>
      <c r="L272" s="75">
        <v>1</v>
      </c>
      <c r="M272" s="75">
        <v>1</v>
      </c>
      <c r="N272" s="75">
        <v>0</v>
      </c>
    </row>
    <row r="273" spans="1:14">
      <c r="A273" s="53" t="s">
        <v>923</v>
      </c>
      <c r="B273" s="53" t="s">
        <v>924</v>
      </c>
      <c r="C273" s="53" t="s">
        <v>925</v>
      </c>
      <c r="D273" s="53" t="s">
        <v>926</v>
      </c>
      <c r="E273" s="53" t="s">
        <v>18</v>
      </c>
      <c r="F273" s="53" t="s">
        <v>926</v>
      </c>
      <c r="G273" s="53" t="s">
        <v>129</v>
      </c>
      <c r="I273" s="53" t="s">
        <v>90</v>
      </c>
      <c r="J273" s="75">
        <v>52.67</v>
      </c>
      <c r="K273" s="75">
        <v>50.802</v>
      </c>
      <c r="L273" s="75">
        <v>54</v>
      </c>
      <c r="M273" s="75">
        <v>54</v>
      </c>
      <c r="N273" s="75">
        <v>0</v>
      </c>
    </row>
    <row r="274" spans="1:14">
      <c r="A274" s="53" t="s">
        <v>927</v>
      </c>
      <c r="B274" s="53" t="s">
        <v>928</v>
      </c>
      <c r="C274" s="53" t="s">
        <v>929</v>
      </c>
      <c r="D274" s="53" t="s">
        <v>926</v>
      </c>
      <c r="E274" s="53" t="s">
        <v>18</v>
      </c>
      <c r="F274" s="53" t="s">
        <v>926</v>
      </c>
      <c r="G274" s="53" t="s">
        <v>129</v>
      </c>
      <c r="I274" s="53" t="s">
        <v>90</v>
      </c>
      <c r="J274" s="75">
        <v>43.36</v>
      </c>
      <c r="K274" s="75">
        <v>41.882</v>
      </c>
      <c r="L274" s="75">
        <v>45</v>
      </c>
      <c r="M274" s="75">
        <v>46</v>
      </c>
      <c r="N274" s="75">
        <v>1</v>
      </c>
    </row>
    <row r="275" spans="1:14">
      <c r="A275" s="53" t="s">
        <v>930</v>
      </c>
      <c r="B275" s="53" t="s">
        <v>931</v>
      </c>
      <c r="C275" s="53" t="s">
        <v>932</v>
      </c>
      <c r="D275" s="53" t="s">
        <v>256</v>
      </c>
      <c r="E275" s="53" t="s">
        <v>18</v>
      </c>
      <c r="F275" s="53" t="s">
        <v>256</v>
      </c>
      <c r="G275" s="53" t="s">
        <v>19</v>
      </c>
      <c r="I275" s="53" t="s">
        <v>99</v>
      </c>
      <c r="J275" s="75">
        <v>36.93</v>
      </c>
      <c r="K275" s="75">
        <v>36.132</v>
      </c>
      <c r="L275" s="75">
        <v>38</v>
      </c>
      <c r="M275" s="75">
        <v>40</v>
      </c>
      <c r="N275" s="75">
        <v>2</v>
      </c>
    </row>
    <row r="276" spans="1:14">
      <c r="A276" s="53" t="s">
        <v>933</v>
      </c>
      <c r="B276" s="53" t="s">
        <v>934</v>
      </c>
      <c r="C276" s="53" t="s">
        <v>36</v>
      </c>
      <c r="D276" s="53" t="s">
        <v>266</v>
      </c>
      <c r="E276" s="53" t="s">
        <v>18</v>
      </c>
      <c r="F276" s="53" t="s">
        <v>267</v>
      </c>
      <c r="G276" s="53" t="s">
        <v>170</v>
      </c>
      <c r="I276" s="53" t="s">
        <v>152</v>
      </c>
      <c r="J276" s="75">
        <v>1538.14</v>
      </c>
      <c r="K276" s="75">
        <v>1706.914</v>
      </c>
      <c r="L276" s="75">
        <v>1707</v>
      </c>
      <c r="M276" s="75">
        <v>1707</v>
      </c>
      <c r="N276" s="75">
        <v>0</v>
      </c>
    </row>
    <row r="277" spans="1:14">
      <c r="A277" s="53" t="s">
        <v>935</v>
      </c>
      <c r="B277" s="53" t="s">
        <v>936</v>
      </c>
      <c r="C277" s="53" t="s">
        <v>937</v>
      </c>
      <c r="D277" s="53" t="s">
        <v>938</v>
      </c>
      <c r="E277" s="53" t="s">
        <v>18</v>
      </c>
      <c r="F277" s="53" t="s">
        <v>938</v>
      </c>
      <c r="G277" s="53" t="s">
        <v>98</v>
      </c>
      <c r="I277" s="53" t="s">
        <v>99</v>
      </c>
      <c r="J277" s="75">
        <v>21.82</v>
      </c>
      <c r="K277" s="75">
        <v>9.1</v>
      </c>
      <c r="L277" s="75">
        <v>22</v>
      </c>
      <c r="M277" s="75">
        <v>22</v>
      </c>
      <c r="N277" s="75">
        <v>0</v>
      </c>
    </row>
    <row r="278" spans="1:14">
      <c r="A278" s="53" t="s">
        <v>939</v>
      </c>
      <c r="B278" s="53" t="s">
        <v>940</v>
      </c>
      <c r="C278" s="53" t="s">
        <v>941</v>
      </c>
      <c r="D278" s="53" t="s">
        <v>140</v>
      </c>
      <c r="E278" s="53" t="s">
        <v>18</v>
      </c>
      <c r="F278" s="53" t="s">
        <v>140</v>
      </c>
      <c r="G278" s="53" t="s">
        <v>98</v>
      </c>
      <c r="I278" s="53" t="s">
        <v>562</v>
      </c>
      <c r="J278" s="75">
        <v>8.28</v>
      </c>
      <c r="K278" s="75">
        <v>7.181</v>
      </c>
      <c r="L278" s="75">
        <v>9</v>
      </c>
      <c r="M278" s="75">
        <v>9</v>
      </c>
      <c r="N278" s="75">
        <v>0</v>
      </c>
    </row>
    <row r="279" spans="1:14">
      <c r="A279" s="53" t="s">
        <v>942</v>
      </c>
      <c r="B279" s="53" t="s">
        <v>943</v>
      </c>
      <c r="C279" s="53" t="s">
        <v>944</v>
      </c>
      <c r="D279" s="53" t="s">
        <v>17</v>
      </c>
      <c r="E279" s="53" t="s">
        <v>18</v>
      </c>
      <c r="F279" s="53" t="s">
        <v>17</v>
      </c>
      <c r="G279" s="73" t="s">
        <v>19</v>
      </c>
      <c r="I279" s="53" t="s">
        <v>191</v>
      </c>
      <c r="J279" s="75">
        <v>36.69</v>
      </c>
      <c r="K279" s="75">
        <v>35.746</v>
      </c>
      <c r="L279" s="75">
        <v>37</v>
      </c>
      <c r="M279" s="75">
        <v>38</v>
      </c>
      <c r="N279" s="75">
        <v>1</v>
      </c>
    </row>
    <row r="280" spans="1:14">
      <c r="A280" s="53" t="s">
        <v>945</v>
      </c>
      <c r="B280" s="53" t="s">
        <v>946</v>
      </c>
      <c r="C280" s="53" t="s">
        <v>947</v>
      </c>
      <c r="D280" s="53" t="s">
        <v>938</v>
      </c>
      <c r="E280" s="53" t="s">
        <v>18</v>
      </c>
      <c r="F280" s="53" t="s">
        <v>938</v>
      </c>
      <c r="G280" s="53" t="s">
        <v>98</v>
      </c>
      <c r="I280" s="53" t="s">
        <v>562</v>
      </c>
      <c r="J280" s="75">
        <v>103.1</v>
      </c>
      <c r="K280" s="75">
        <v>78.388</v>
      </c>
      <c r="L280" s="75">
        <v>104</v>
      </c>
      <c r="M280" s="75">
        <v>104</v>
      </c>
      <c r="N280" s="75">
        <v>0</v>
      </c>
    </row>
    <row r="281" spans="1:14">
      <c r="A281" s="53" t="s">
        <v>948</v>
      </c>
      <c r="B281" s="53" t="s">
        <v>949</v>
      </c>
      <c r="C281" s="53" t="s">
        <v>950</v>
      </c>
      <c r="D281" s="53" t="s">
        <v>683</v>
      </c>
      <c r="E281" s="53" t="s">
        <v>18</v>
      </c>
      <c r="F281" s="53" t="s">
        <v>683</v>
      </c>
      <c r="G281" s="53" t="s">
        <v>52</v>
      </c>
      <c r="I281" s="53" t="s">
        <v>951</v>
      </c>
      <c r="J281" s="75">
        <v>48.7</v>
      </c>
      <c r="K281" s="75">
        <v>121.948</v>
      </c>
      <c r="L281" s="75">
        <v>122</v>
      </c>
      <c r="M281" s="75">
        <v>122</v>
      </c>
      <c r="N281" s="75">
        <v>0</v>
      </c>
    </row>
    <row r="282" spans="1:14">
      <c r="A282" s="53" t="s">
        <v>952</v>
      </c>
      <c r="B282" s="53" t="s">
        <v>953</v>
      </c>
      <c r="C282" s="53" t="s">
        <v>954</v>
      </c>
      <c r="D282" s="53" t="s">
        <v>287</v>
      </c>
      <c r="E282" s="53" t="s">
        <v>18</v>
      </c>
      <c r="F282" s="53" t="s">
        <v>287</v>
      </c>
      <c r="G282" s="53" t="s">
        <v>98</v>
      </c>
      <c r="I282" s="53" t="s">
        <v>199</v>
      </c>
      <c r="J282" s="75">
        <v>205.7</v>
      </c>
      <c r="K282" s="75">
        <v>197.067</v>
      </c>
      <c r="L282" s="75">
        <v>206</v>
      </c>
      <c r="M282" s="75">
        <v>206</v>
      </c>
      <c r="N282" s="75">
        <v>0</v>
      </c>
    </row>
    <row r="283" spans="1:14">
      <c r="A283" s="53" t="s">
        <v>955</v>
      </c>
      <c r="B283" s="53" t="s">
        <v>956</v>
      </c>
      <c r="C283" s="53" t="s">
        <v>957</v>
      </c>
      <c r="D283" s="53" t="s">
        <v>256</v>
      </c>
      <c r="E283" s="53" t="s">
        <v>18</v>
      </c>
      <c r="F283" s="53" t="s">
        <v>256</v>
      </c>
      <c r="G283" s="53" t="s">
        <v>19</v>
      </c>
      <c r="I283" s="53" t="s">
        <v>562</v>
      </c>
      <c r="J283" s="75">
        <v>0.34</v>
      </c>
      <c r="K283" s="75">
        <v>0.396</v>
      </c>
      <c r="L283" s="75">
        <v>0.5</v>
      </c>
      <c r="M283" s="75">
        <v>1</v>
      </c>
      <c r="N283" s="75">
        <v>0.5</v>
      </c>
    </row>
    <row r="284" spans="1:14">
      <c r="A284" s="53" t="s">
        <v>958</v>
      </c>
      <c r="B284" s="53" t="s">
        <v>959</v>
      </c>
      <c r="C284" s="53" t="s">
        <v>960</v>
      </c>
      <c r="D284" s="53" t="s">
        <v>274</v>
      </c>
      <c r="E284" s="53" t="s">
        <v>18</v>
      </c>
      <c r="F284" s="53" t="s">
        <v>274</v>
      </c>
      <c r="G284" s="53" t="s">
        <v>29</v>
      </c>
      <c r="I284" s="53" t="s">
        <v>199</v>
      </c>
      <c r="J284" s="75">
        <v>33.43</v>
      </c>
      <c r="K284" s="75">
        <v>30.698</v>
      </c>
      <c r="L284" s="75">
        <v>36</v>
      </c>
      <c r="M284" s="75">
        <v>36</v>
      </c>
      <c r="N284" s="75">
        <v>0</v>
      </c>
    </row>
    <row r="285" spans="1:14">
      <c r="A285" s="53" t="s">
        <v>961</v>
      </c>
      <c r="B285" s="53" t="s">
        <v>962</v>
      </c>
      <c r="C285" s="53" t="s">
        <v>963</v>
      </c>
      <c r="D285" s="53" t="s">
        <v>590</v>
      </c>
      <c r="E285" s="53" t="s">
        <v>18</v>
      </c>
      <c r="F285" s="53" t="s">
        <v>590</v>
      </c>
      <c r="G285" s="53" t="s">
        <v>129</v>
      </c>
      <c r="I285" s="53" t="s">
        <v>199</v>
      </c>
      <c r="J285" s="75">
        <v>11.06</v>
      </c>
      <c r="K285" s="75">
        <v>12.403</v>
      </c>
      <c r="L285" s="75">
        <v>12</v>
      </c>
      <c r="M285" s="75">
        <v>13</v>
      </c>
      <c r="N285" s="75">
        <v>1</v>
      </c>
    </row>
    <row r="286" spans="1:14">
      <c r="A286" s="53" t="s">
        <v>964</v>
      </c>
      <c r="B286" s="53" t="s">
        <v>965</v>
      </c>
      <c r="C286" s="53" t="s">
        <v>966</v>
      </c>
      <c r="D286" s="53" t="s">
        <v>967</v>
      </c>
      <c r="E286" s="53" t="s">
        <v>18</v>
      </c>
      <c r="F286" s="53" t="s">
        <v>967</v>
      </c>
      <c r="G286" s="53" t="s">
        <v>52</v>
      </c>
      <c r="I286" s="53" t="s">
        <v>292</v>
      </c>
      <c r="J286" s="75">
        <v>109.51</v>
      </c>
      <c r="K286" s="75">
        <v>9.326</v>
      </c>
      <c r="L286" s="75">
        <v>110</v>
      </c>
      <c r="M286" s="75">
        <v>110</v>
      </c>
      <c r="N286" s="75">
        <v>0</v>
      </c>
    </row>
    <row r="287" spans="1:14">
      <c r="A287" s="53" t="s">
        <v>968</v>
      </c>
      <c r="B287" s="53" t="s">
        <v>969</v>
      </c>
      <c r="C287" s="53" t="s">
        <v>970</v>
      </c>
      <c r="D287" s="53" t="s">
        <v>274</v>
      </c>
      <c r="E287" s="53" t="s">
        <v>18</v>
      </c>
      <c r="F287" s="53" t="s">
        <v>274</v>
      </c>
      <c r="G287" s="53" t="s">
        <v>29</v>
      </c>
      <c r="I287" s="53" t="s">
        <v>191</v>
      </c>
      <c r="J287" s="75">
        <v>140.89</v>
      </c>
      <c r="K287" s="75">
        <v>75.342</v>
      </c>
      <c r="L287" s="75">
        <v>141</v>
      </c>
      <c r="M287" s="75">
        <v>141</v>
      </c>
      <c r="N287" s="75">
        <v>0</v>
      </c>
    </row>
    <row r="288" spans="1:14">
      <c r="A288" s="53" t="s">
        <v>971</v>
      </c>
      <c r="B288" s="53" t="s">
        <v>972</v>
      </c>
      <c r="C288" s="53" t="s">
        <v>973</v>
      </c>
      <c r="D288" s="53" t="s">
        <v>274</v>
      </c>
      <c r="E288" s="53" t="s">
        <v>18</v>
      </c>
      <c r="F288" s="53" t="s">
        <v>274</v>
      </c>
      <c r="G288" s="53" t="s">
        <v>29</v>
      </c>
      <c r="I288" s="53" t="s">
        <v>191</v>
      </c>
      <c r="J288" s="75">
        <v>247.27</v>
      </c>
      <c r="K288" s="75">
        <v>132.932</v>
      </c>
      <c r="L288" s="75">
        <v>246</v>
      </c>
      <c r="M288" s="75">
        <v>248</v>
      </c>
      <c r="N288" s="75">
        <v>2</v>
      </c>
    </row>
    <row r="289" spans="1:14">
      <c r="A289" s="53" t="s">
        <v>974</v>
      </c>
      <c r="B289" s="53" t="s">
        <v>975</v>
      </c>
      <c r="C289" s="53" t="s">
        <v>976</v>
      </c>
      <c r="D289" s="53" t="s">
        <v>274</v>
      </c>
      <c r="E289" s="53" t="s">
        <v>18</v>
      </c>
      <c r="F289" s="53" t="s">
        <v>274</v>
      </c>
      <c r="G289" s="53" t="s">
        <v>29</v>
      </c>
      <c r="I289" s="53" t="s">
        <v>191</v>
      </c>
      <c r="J289" s="75">
        <v>248.22</v>
      </c>
      <c r="K289" s="75">
        <v>133.973</v>
      </c>
      <c r="L289" s="75">
        <v>247</v>
      </c>
      <c r="M289" s="75">
        <v>249</v>
      </c>
      <c r="N289" s="75">
        <v>2</v>
      </c>
    </row>
    <row r="290" spans="1:14">
      <c r="A290" s="53" t="s">
        <v>977</v>
      </c>
      <c r="B290" s="53" t="s">
        <v>978</v>
      </c>
      <c r="C290" s="53" t="s">
        <v>50</v>
      </c>
      <c r="D290" s="53" t="s">
        <v>51</v>
      </c>
      <c r="E290" s="53" t="s">
        <v>18</v>
      </c>
      <c r="F290" s="53" t="s">
        <v>51</v>
      </c>
      <c r="G290" s="53" t="s">
        <v>52</v>
      </c>
      <c r="I290" s="53" t="s">
        <v>191</v>
      </c>
      <c r="J290" s="75">
        <v>177.02</v>
      </c>
      <c r="K290" s="75">
        <v>96.225</v>
      </c>
      <c r="L290" s="75">
        <v>178</v>
      </c>
      <c r="M290" s="75">
        <v>178</v>
      </c>
      <c r="N290" s="75">
        <v>0</v>
      </c>
    </row>
    <row r="291" spans="1:14">
      <c r="A291" s="53" t="s">
        <v>979</v>
      </c>
      <c r="B291" s="53" t="s">
        <v>980</v>
      </c>
      <c r="C291" s="53" t="s">
        <v>981</v>
      </c>
      <c r="D291" s="53" t="s">
        <v>17</v>
      </c>
      <c r="E291" s="53" t="s">
        <v>18</v>
      </c>
      <c r="F291" s="53" t="s">
        <v>17</v>
      </c>
      <c r="G291" s="53" t="s">
        <v>19</v>
      </c>
      <c r="I291" s="53" t="s">
        <v>562</v>
      </c>
      <c r="J291" s="75">
        <v>1.75</v>
      </c>
      <c r="K291" s="75">
        <v>2.016</v>
      </c>
      <c r="L291" s="75">
        <v>2</v>
      </c>
      <c r="M291" s="75">
        <v>2.5</v>
      </c>
      <c r="N291" s="75">
        <v>0.5</v>
      </c>
    </row>
    <row r="292" spans="1:14">
      <c r="A292" s="53" t="s">
        <v>982</v>
      </c>
      <c r="B292" s="53" t="s">
        <v>983</v>
      </c>
      <c r="C292" s="53" t="s">
        <v>984</v>
      </c>
      <c r="D292" s="53" t="s">
        <v>985</v>
      </c>
      <c r="E292" s="53" t="s">
        <v>18</v>
      </c>
      <c r="F292" s="53" t="s">
        <v>985</v>
      </c>
      <c r="G292" s="53" t="s">
        <v>129</v>
      </c>
      <c r="I292" s="53" t="s">
        <v>227</v>
      </c>
      <c r="J292" s="75">
        <v>40.3</v>
      </c>
      <c r="K292" s="75">
        <v>14.995</v>
      </c>
      <c r="L292" s="75">
        <v>41</v>
      </c>
      <c r="M292" s="75">
        <v>42</v>
      </c>
      <c r="N292" s="75">
        <v>1</v>
      </c>
    </row>
    <row r="293" spans="1:14">
      <c r="A293" s="53" t="s">
        <v>986</v>
      </c>
      <c r="B293" s="53" t="s">
        <v>987</v>
      </c>
      <c r="C293" s="53" t="s">
        <v>988</v>
      </c>
      <c r="D293" s="53" t="s">
        <v>186</v>
      </c>
      <c r="E293" s="53" t="s">
        <v>18</v>
      </c>
      <c r="F293" s="53" t="s">
        <v>186</v>
      </c>
      <c r="G293" s="53" t="s">
        <v>98</v>
      </c>
      <c r="I293" s="53" t="s">
        <v>187</v>
      </c>
      <c r="J293" s="75">
        <v>20.72</v>
      </c>
      <c r="K293" s="75">
        <v>11.469</v>
      </c>
      <c r="L293" s="75">
        <v>21</v>
      </c>
      <c r="M293" s="75">
        <v>21</v>
      </c>
      <c r="N293" s="75">
        <v>0</v>
      </c>
    </row>
    <row r="294" spans="1:14">
      <c r="A294" s="53" t="s">
        <v>989</v>
      </c>
      <c r="B294" s="53" t="s">
        <v>990</v>
      </c>
      <c r="C294" s="53" t="s">
        <v>991</v>
      </c>
      <c r="D294" s="53" t="s">
        <v>17</v>
      </c>
      <c r="E294" s="53" t="s">
        <v>18</v>
      </c>
      <c r="F294" s="53" t="s">
        <v>17</v>
      </c>
      <c r="G294" s="73" t="s">
        <v>19</v>
      </c>
      <c r="I294" s="53" t="s">
        <v>191</v>
      </c>
      <c r="J294" s="75">
        <v>87.56</v>
      </c>
      <c r="K294" s="75">
        <v>65.793</v>
      </c>
      <c r="L294" s="75">
        <v>88</v>
      </c>
      <c r="M294" s="75">
        <v>88</v>
      </c>
      <c r="N294" s="75">
        <v>0</v>
      </c>
    </row>
    <row r="295" spans="1:14">
      <c r="A295" s="53" t="s">
        <v>992</v>
      </c>
      <c r="B295" s="53" t="s">
        <v>993</v>
      </c>
      <c r="C295" s="53" t="s">
        <v>50</v>
      </c>
      <c r="D295" s="53" t="s">
        <v>51</v>
      </c>
      <c r="E295" s="53" t="s">
        <v>18</v>
      </c>
      <c r="F295" s="53" t="s">
        <v>51</v>
      </c>
      <c r="G295" s="53" t="s">
        <v>52</v>
      </c>
      <c r="I295" s="53" t="s">
        <v>156</v>
      </c>
      <c r="J295" s="75">
        <v>121.62</v>
      </c>
      <c r="K295" s="75">
        <v>150.683</v>
      </c>
      <c r="L295" s="75">
        <v>151</v>
      </c>
      <c r="M295" s="75">
        <v>151</v>
      </c>
      <c r="N295" s="75">
        <v>0</v>
      </c>
    </row>
    <row r="296" spans="1:14">
      <c r="A296" s="53" t="s">
        <v>994</v>
      </c>
      <c r="B296" s="53" t="s">
        <v>995</v>
      </c>
      <c r="C296" s="53" t="s">
        <v>996</v>
      </c>
      <c r="D296" s="53" t="s">
        <v>17</v>
      </c>
      <c r="E296" s="53" t="s">
        <v>18</v>
      </c>
      <c r="F296" s="53" t="s">
        <v>17</v>
      </c>
      <c r="G296" s="53" t="s">
        <v>19</v>
      </c>
      <c r="I296" s="53" t="s">
        <v>152</v>
      </c>
      <c r="J296" s="75">
        <v>171.57</v>
      </c>
      <c r="K296" s="75">
        <v>202.819</v>
      </c>
      <c r="L296" s="75">
        <v>172</v>
      </c>
      <c r="M296" s="75">
        <v>203</v>
      </c>
      <c r="N296" s="75">
        <v>31</v>
      </c>
    </row>
    <row r="297" spans="1:14">
      <c r="A297" s="53" t="s">
        <v>997</v>
      </c>
      <c r="B297" s="53" t="s">
        <v>998</v>
      </c>
      <c r="C297" s="53" t="s">
        <v>999</v>
      </c>
      <c r="D297" s="53" t="s">
        <v>78</v>
      </c>
      <c r="E297" s="53" t="s">
        <v>18</v>
      </c>
      <c r="F297" s="53" t="s">
        <v>78</v>
      </c>
      <c r="G297" s="53" t="s">
        <v>29</v>
      </c>
      <c r="I297" s="53" t="s">
        <v>79</v>
      </c>
      <c r="J297" s="75">
        <v>392.42</v>
      </c>
      <c r="K297" s="75">
        <v>361.052</v>
      </c>
      <c r="L297" s="75">
        <v>394</v>
      </c>
      <c r="M297" s="75">
        <v>393</v>
      </c>
      <c r="N297" s="75">
        <v>-1</v>
      </c>
    </row>
    <row r="298" spans="1:14">
      <c r="A298" s="53" t="s">
        <v>1000</v>
      </c>
      <c r="B298" s="53" t="s">
        <v>1001</v>
      </c>
      <c r="C298" s="53" t="s">
        <v>1002</v>
      </c>
      <c r="D298" s="53" t="s">
        <v>586</v>
      </c>
      <c r="E298" s="53" t="s">
        <v>18</v>
      </c>
      <c r="F298" s="53" t="s">
        <v>586</v>
      </c>
      <c r="G298" s="53" t="s">
        <v>98</v>
      </c>
      <c r="I298" s="53" t="s">
        <v>199</v>
      </c>
      <c r="J298" s="75">
        <v>10.09</v>
      </c>
      <c r="K298" s="75">
        <v>11.962</v>
      </c>
      <c r="L298" s="75">
        <v>11</v>
      </c>
      <c r="M298" s="75">
        <v>14</v>
      </c>
      <c r="N298" s="75">
        <v>3</v>
      </c>
    </row>
    <row r="299" spans="1:14">
      <c r="A299" s="53" t="s">
        <v>1003</v>
      </c>
      <c r="B299" s="53" t="s">
        <v>1004</v>
      </c>
      <c r="C299" s="53" t="s">
        <v>1005</v>
      </c>
      <c r="D299" s="53" t="s">
        <v>51</v>
      </c>
      <c r="E299" s="53" t="s">
        <v>18</v>
      </c>
      <c r="F299" s="53" t="s">
        <v>51</v>
      </c>
      <c r="G299" s="53" t="s">
        <v>52</v>
      </c>
      <c r="I299" s="53" t="s">
        <v>1006</v>
      </c>
      <c r="J299" s="75">
        <v>9.73</v>
      </c>
      <c r="K299" s="75">
        <v>33.863</v>
      </c>
      <c r="L299" s="75">
        <v>33</v>
      </c>
      <c r="M299" s="75">
        <v>34</v>
      </c>
      <c r="N299" s="75">
        <v>1</v>
      </c>
    </row>
    <row r="300" spans="1:14">
      <c r="A300" s="53" t="s">
        <v>1007</v>
      </c>
      <c r="B300" s="53" t="s">
        <v>1008</v>
      </c>
      <c r="C300" s="53" t="s">
        <v>1009</v>
      </c>
      <c r="D300" s="53" t="s">
        <v>590</v>
      </c>
      <c r="E300" s="53" t="s">
        <v>18</v>
      </c>
      <c r="F300" s="53" t="s">
        <v>590</v>
      </c>
      <c r="G300" s="53" t="s">
        <v>129</v>
      </c>
      <c r="I300" s="53" t="s">
        <v>612</v>
      </c>
      <c r="J300" s="75">
        <v>6.18</v>
      </c>
      <c r="K300" s="75">
        <v>8.268</v>
      </c>
      <c r="L300" s="75">
        <v>8.5</v>
      </c>
      <c r="M300" s="75">
        <v>8.5</v>
      </c>
      <c r="N300" s="75">
        <v>0</v>
      </c>
    </row>
    <row r="301" spans="1:14">
      <c r="A301" s="53" t="s">
        <v>1010</v>
      </c>
      <c r="B301" s="53" t="s">
        <v>1011</v>
      </c>
      <c r="C301" s="53" t="s">
        <v>1012</v>
      </c>
      <c r="D301" s="53" t="s">
        <v>97</v>
      </c>
      <c r="E301" s="53" t="s">
        <v>18</v>
      </c>
      <c r="F301" s="53" t="s">
        <v>97</v>
      </c>
      <c r="G301" s="53" t="s">
        <v>98</v>
      </c>
      <c r="I301" s="53" t="s">
        <v>292</v>
      </c>
      <c r="J301" s="75">
        <v>96.25</v>
      </c>
      <c r="K301" s="75">
        <v>26.612</v>
      </c>
      <c r="L301" s="75">
        <v>105</v>
      </c>
      <c r="M301" s="75">
        <v>105</v>
      </c>
      <c r="N301" s="75">
        <v>0</v>
      </c>
    </row>
    <row r="302" spans="1:14">
      <c r="A302" s="53" t="s">
        <v>1013</v>
      </c>
      <c r="B302" s="53" t="s">
        <v>1014</v>
      </c>
      <c r="C302" s="53" t="s">
        <v>1015</v>
      </c>
      <c r="D302" s="53" t="s">
        <v>938</v>
      </c>
      <c r="E302" s="53" t="s">
        <v>18</v>
      </c>
      <c r="F302" s="53" t="s">
        <v>938</v>
      </c>
      <c r="G302" s="53" t="s">
        <v>98</v>
      </c>
      <c r="I302" s="53" t="s">
        <v>292</v>
      </c>
      <c r="J302" s="75">
        <v>98.59</v>
      </c>
      <c r="K302" s="75">
        <v>26.775</v>
      </c>
      <c r="L302" s="75">
        <v>99</v>
      </c>
      <c r="M302" s="75">
        <v>99</v>
      </c>
      <c r="N302" s="75">
        <v>0</v>
      </c>
    </row>
    <row r="303" spans="1:14">
      <c r="A303" s="53" t="s">
        <v>1016</v>
      </c>
      <c r="B303" s="53" t="s">
        <v>1017</v>
      </c>
      <c r="C303" s="53" t="s">
        <v>1018</v>
      </c>
      <c r="D303" s="53" t="s">
        <v>317</v>
      </c>
      <c r="E303" s="53" t="s">
        <v>18</v>
      </c>
      <c r="F303" s="53" t="s">
        <v>317</v>
      </c>
      <c r="G303" s="73" t="s">
        <v>52</v>
      </c>
      <c r="I303" s="53" t="s">
        <v>203</v>
      </c>
      <c r="J303" s="75">
        <v>19.42</v>
      </c>
      <c r="K303" s="75">
        <v>6.723</v>
      </c>
      <c r="L303" s="75">
        <v>24</v>
      </c>
      <c r="M303" s="75">
        <v>24</v>
      </c>
      <c r="N303" s="75">
        <v>0</v>
      </c>
    </row>
    <row r="304" spans="1:14">
      <c r="A304" s="53" t="s">
        <v>1019</v>
      </c>
      <c r="B304" s="53" t="s">
        <v>1020</v>
      </c>
      <c r="C304" s="53" t="s">
        <v>1021</v>
      </c>
      <c r="D304" s="53" t="s">
        <v>168</v>
      </c>
      <c r="E304" s="53" t="s">
        <v>18</v>
      </c>
      <c r="F304" s="53" t="s">
        <v>169</v>
      </c>
      <c r="G304" s="73" t="s">
        <v>170</v>
      </c>
      <c r="I304" s="53" t="s">
        <v>820</v>
      </c>
      <c r="J304" s="75">
        <v>25.34</v>
      </c>
      <c r="K304" s="75">
        <v>26.205</v>
      </c>
      <c r="L304" s="75">
        <v>29</v>
      </c>
      <c r="M304" s="75">
        <v>32</v>
      </c>
      <c r="N304" s="75">
        <v>3</v>
      </c>
    </row>
    <row r="305" spans="1:14">
      <c r="A305" s="53" t="s">
        <v>1022</v>
      </c>
      <c r="B305" s="53" t="s">
        <v>1023</v>
      </c>
      <c r="C305" s="53" t="s">
        <v>1024</v>
      </c>
      <c r="D305" s="53" t="s">
        <v>1025</v>
      </c>
      <c r="E305" s="53" t="s">
        <v>18</v>
      </c>
      <c r="F305" s="53" t="s">
        <v>1025</v>
      </c>
      <c r="G305" s="53" t="s">
        <v>129</v>
      </c>
      <c r="I305" s="53" t="s">
        <v>187</v>
      </c>
      <c r="J305" s="75">
        <v>6.99</v>
      </c>
      <c r="K305" s="75">
        <v>5.083</v>
      </c>
      <c r="L305" s="75">
        <v>7</v>
      </c>
      <c r="M305" s="75">
        <v>7</v>
      </c>
      <c r="N305" s="75">
        <v>0</v>
      </c>
    </row>
    <row r="306" spans="1:14">
      <c r="A306" s="53" t="s">
        <v>1026</v>
      </c>
      <c r="B306" s="53" t="s">
        <v>1027</v>
      </c>
      <c r="C306" s="53" t="s">
        <v>1028</v>
      </c>
      <c r="D306" s="53" t="s">
        <v>256</v>
      </c>
      <c r="E306" s="53" t="s">
        <v>18</v>
      </c>
      <c r="F306" s="53" t="s">
        <v>256</v>
      </c>
      <c r="G306" s="53" t="s">
        <v>19</v>
      </c>
      <c r="I306" s="53" t="s">
        <v>604</v>
      </c>
      <c r="J306" s="75">
        <v>1.04</v>
      </c>
      <c r="K306" s="75">
        <v>1.38</v>
      </c>
      <c r="L306" s="75">
        <v>2</v>
      </c>
      <c r="M306" s="75">
        <v>2</v>
      </c>
      <c r="N306" s="75">
        <v>0</v>
      </c>
    </row>
    <row r="307" spans="1:14">
      <c r="A307" s="53" t="s">
        <v>1029</v>
      </c>
      <c r="B307" s="53" t="s">
        <v>1030</v>
      </c>
      <c r="C307" s="53" t="s">
        <v>1031</v>
      </c>
      <c r="D307" s="53" t="s">
        <v>85</v>
      </c>
      <c r="E307" s="53" t="s">
        <v>18</v>
      </c>
      <c r="F307" s="53" t="s">
        <v>85</v>
      </c>
      <c r="G307" s="53" t="s">
        <v>29</v>
      </c>
      <c r="I307" s="53" t="s">
        <v>279</v>
      </c>
      <c r="J307" s="75">
        <v>76.12</v>
      </c>
      <c r="K307" s="75">
        <v>49.248</v>
      </c>
      <c r="L307" s="75">
        <v>77</v>
      </c>
      <c r="M307" s="75">
        <v>77</v>
      </c>
      <c r="N307" s="75">
        <v>0</v>
      </c>
    </row>
    <row r="308" spans="1:14">
      <c r="A308" s="53" t="s">
        <v>1032</v>
      </c>
      <c r="B308" s="53" t="s">
        <v>1033</v>
      </c>
      <c r="C308" s="53" t="s">
        <v>1034</v>
      </c>
      <c r="D308" s="53" t="s">
        <v>17</v>
      </c>
      <c r="E308" s="53" t="s">
        <v>18</v>
      </c>
      <c r="F308" s="53" t="s">
        <v>17</v>
      </c>
      <c r="G308" s="73" t="s">
        <v>19</v>
      </c>
      <c r="I308" s="53" t="s">
        <v>292</v>
      </c>
      <c r="J308" s="75">
        <v>2.19</v>
      </c>
      <c r="K308" s="75">
        <v>4.352</v>
      </c>
      <c r="L308" s="75">
        <v>4</v>
      </c>
      <c r="M308" s="75">
        <v>4.5</v>
      </c>
      <c r="N308" s="75">
        <v>0.5</v>
      </c>
    </row>
    <row r="309" spans="1:14">
      <c r="A309" s="53" t="s">
        <v>1035</v>
      </c>
      <c r="B309" s="53" t="s">
        <v>1036</v>
      </c>
      <c r="C309" s="53" t="s">
        <v>1037</v>
      </c>
      <c r="D309" s="53" t="s">
        <v>17</v>
      </c>
      <c r="E309" s="53" t="s">
        <v>18</v>
      </c>
      <c r="F309" s="53" t="s">
        <v>17</v>
      </c>
      <c r="G309" s="53" t="s">
        <v>19</v>
      </c>
      <c r="I309" s="53" t="s">
        <v>1038</v>
      </c>
      <c r="J309" s="75">
        <v>5.12</v>
      </c>
      <c r="K309" s="75">
        <v>6.956</v>
      </c>
      <c r="L309" s="75">
        <v>7</v>
      </c>
      <c r="M309" s="75">
        <v>7</v>
      </c>
      <c r="N309" s="75">
        <v>0</v>
      </c>
    </row>
    <row r="310" spans="1:14">
      <c r="A310" s="53" t="s">
        <v>1039</v>
      </c>
      <c r="B310" s="53" t="s">
        <v>1040</v>
      </c>
      <c r="C310" s="53" t="s">
        <v>1041</v>
      </c>
      <c r="D310" s="53" t="s">
        <v>17</v>
      </c>
      <c r="E310" s="53" t="s">
        <v>18</v>
      </c>
      <c r="F310" s="53" t="s">
        <v>17</v>
      </c>
      <c r="G310" s="53" t="s">
        <v>19</v>
      </c>
      <c r="I310" s="53" t="s">
        <v>408</v>
      </c>
      <c r="J310" s="75">
        <v>3.24</v>
      </c>
      <c r="K310" s="75">
        <v>9.648</v>
      </c>
      <c r="L310" s="75">
        <v>7.5</v>
      </c>
      <c r="M310" s="75">
        <v>10</v>
      </c>
      <c r="N310" s="75">
        <v>2.5</v>
      </c>
    </row>
    <row r="311" spans="1:14">
      <c r="A311" s="53" t="s">
        <v>1042</v>
      </c>
      <c r="B311" s="53" t="s">
        <v>1043</v>
      </c>
      <c r="C311" s="53" t="s">
        <v>1044</v>
      </c>
      <c r="D311" s="53" t="s">
        <v>17</v>
      </c>
      <c r="E311" s="53" t="s">
        <v>18</v>
      </c>
      <c r="F311" s="53" t="s">
        <v>17</v>
      </c>
      <c r="G311" s="53" t="s">
        <v>19</v>
      </c>
      <c r="I311" s="53" t="s">
        <v>1038</v>
      </c>
      <c r="J311" s="75">
        <v>3.27</v>
      </c>
      <c r="K311" s="75">
        <v>4.792</v>
      </c>
      <c r="L311" s="75">
        <v>4.5</v>
      </c>
      <c r="M311" s="75">
        <v>6.5</v>
      </c>
      <c r="N311" s="75">
        <v>2</v>
      </c>
    </row>
    <row r="312" spans="1:14">
      <c r="A312" s="53" t="s">
        <v>1045</v>
      </c>
      <c r="B312" s="53" t="s">
        <v>1046</v>
      </c>
      <c r="C312" s="53" t="s">
        <v>1047</v>
      </c>
      <c r="D312" s="53" t="s">
        <v>17</v>
      </c>
      <c r="E312" s="53" t="s">
        <v>18</v>
      </c>
      <c r="F312" s="53" t="s">
        <v>17</v>
      </c>
      <c r="G312" s="53" t="s">
        <v>19</v>
      </c>
      <c r="I312" s="53" t="s">
        <v>219</v>
      </c>
      <c r="J312" s="75">
        <v>11.71</v>
      </c>
      <c r="K312" s="75">
        <v>11.693</v>
      </c>
      <c r="L312" s="75">
        <v>12</v>
      </c>
      <c r="M312" s="75">
        <v>12</v>
      </c>
      <c r="N312" s="75">
        <v>0</v>
      </c>
    </row>
    <row r="313" spans="1:14">
      <c r="A313" s="53" t="s">
        <v>1048</v>
      </c>
      <c r="B313" s="53" t="s">
        <v>1049</v>
      </c>
      <c r="C313" s="53" t="s">
        <v>1050</v>
      </c>
      <c r="D313" s="53" t="s">
        <v>449</v>
      </c>
      <c r="E313" s="53" t="s">
        <v>18</v>
      </c>
      <c r="F313" s="53" t="s">
        <v>449</v>
      </c>
      <c r="G313" s="53" t="s">
        <v>29</v>
      </c>
      <c r="I313" s="53" t="s">
        <v>535</v>
      </c>
      <c r="J313" s="75">
        <v>13.05</v>
      </c>
      <c r="K313" s="75">
        <v>13.229</v>
      </c>
      <c r="L313" s="75">
        <v>18</v>
      </c>
      <c r="M313" s="75">
        <v>16</v>
      </c>
      <c r="N313" s="75">
        <v>-2</v>
      </c>
    </row>
    <row r="314" spans="1:14">
      <c r="A314" s="53" t="s">
        <v>1051</v>
      </c>
      <c r="B314" s="53" t="s">
        <v>1052</v>
      </c>
      <c r="C314" s="53" t="s">
        <v>1053</v>
      </c>
      <c r="D314" s="53" t="s">
        <v>586</v>
      </c>
      <c r="E314" s="53" t="s">
        <v>18</v>
      </c>
      <c r="F314" s="53" t="s">
        <v>586</v>
      </c>
      <c r="G314" s="53" t="s">
        <v>98</v>
      </c>
      <c r="I314" s="53" t="s">
        <v>191</v>
      </c>
      <c r="J314" s="75">
        <v>0.36</v>
      </c>
      <c r="K314" s="75">
        <v>0.663</v>
      </c>
      <c r="L314" s="75">
        <v>1</v>
      </c>
      <c r="M314" s="75">
        <v>1</v>
      </c>
      <c r="N314" s="75">
        <v>0</v>
      </c>
    </row>
    <row r="315" spans="1:14">
      <c r="A315" s="53" t="s">
        <v>1054</v>
      </c>
      <c r="B315" s="53" t="s">
        <v>1055</v>
      </c>
      <c r="C315" s="53" t="s">
        <v>734</v>
      </c>
      <c r="D315" s="53" t="s">
        <v>590</v>
      </c>
      <c r="E315" s="53" t="s">
        <v>18</v>
      </c>
      <c r="F315" s="53" t="s">
        <v>590</v>
      </c>
      <c r="G315" s="73" t="s">
        <v>129</v>
      </c>
      <c r="I315" s="53" t="s">
        <v>306</v>
      </c>
      <c r="J315" s="75">
        <v>3.1</v>
      </c>
      <c r="K315" s="75">
        <v>5.13</v>
      </c>
      <c r="L315" s="75">
        <v>3.5</v>
      </c>
      <c r="M315" s="75">
        <v>7</v>
      </c>
      <c r="N315" s="75">
        <v>3.5</v>
      </c>
    </row>
    <row r="316" spans="1:14">
      <c r="A316" s="53" t="s">
        <v>1056</v>
      </c>
      <c r="B316" s="53" t="s">
        <v>1057</v>
      </c>
      <c r="C316" s="53" t="s">
        <v>1058</v>
      </c>
      <c r="D316" s="53" t="s">
        <v>17</v>
      </c>
      <c r="E316" s="53" t="s">
        <v>18</v>
      </c>
      <c r="F316" s="53" t="s">
        <v>17</v>
      </c>
      <c r="G316" s="53" t="s">
        <v>19</v>
      </c>
      <c r="I316" s="53" t="s">
        <v>227</v>
      </c>
      <c r="J316" s="75">
        <v>6.09</v>
      </c>
      <c r="K316" s="75">
        <v>5.6</v>
      </c>
      <c r="L316" s="75">
        <v>6.5</v>
      </c>
      <c r="M316" s="75">
        <v>6.5</v>
      </c>
      <c r="N316" s="75">
        <v>0</v>
      </c>
    </row>
    <row r="317" spans="1:14">
      <c r="A317" s="53" t="s">
        <v>1059</v>
      </c>
      <c r="B317" s="53" t="s">
        <v>1060</v>
      </c>
      <c r="C317" s="53" t="s">
        <v>1061</v>
      </c>
      <c r="D317" s="53" t="s">
        <v>880</v>
      </c>
      <c r="E317" s="53" t="s">
        <v>18</v>
      </c>
      <c r="F317" s="53" t="s">
        <v>880</v>
      </c>
      <c r="G317" s="53" t="s">
        <v>52</v>
      </c>
      <c r="I317" s="53" t="s">
        <v>421</v>
      </c>
      <c r="J317" s="75">
        <v>241.15</v>
      </c>
      <c r="K317" s="75">
        <v>254.575</v>
      </c>
      <c r="L317" s="75">
        <v>251</v>
      </c>
      <c r="M317" s="75">
        <v>255</v>
      </c>
      <c r="N317" s="75">
        <v>4</v>
      </c>
    </row>
    <row r="318" spans="1:14">
      <c r="A318" s="53" t="s">
        <v>1062</v>
      </c>
      <c r="B318" s="53" t="s">
        <v>1063</v>
      </c>
      <c r="C318" s="53" t="s">
        <v>1064</v>
      </c>
      <c r="D318" s="53" t="s">
        <v>24</v>
      </c>
      <c r="E318" s="53" t="s">
        <v>18</v>
      </c>
      <c r="F318" s="53" t="s">
        <v>24</v>
      </c>
      <c r="G318" s="53" t="s">
        <v>19</v>
      </c>
      <c r="I318" s="53" t="s">
        <v>306</v>
      </c>
      <c r="J318" s="75">
        <v>12.45</v>
      </c>
      <c r="K318" s="75">
        <v>13.686</v>
      </c>
      <c r="L318" s="75">
        <v>12.5</v>
      </c>
      <c r="M318" s="75">
        <v>14</v>
      </c>
      <c r="N318" s="75">
        <v>1.5</v>
      </c>
    </row>
    <row r="319" spans="1:14">
      <c r="A319" s="53" t="s">
        <v>1065</v>
      </c>
      <c r="B319" s="53" t="s">
        <v>1066</v>
      </c>
      <c r="C319" s="53" t="s">
        <v>1067</v>
      </c>
      <c r="D319" s="53" t="s">
        <v>266</v>
      </c>
      <c r="E319" s="53" t="s">
        <v>18</v>
      </c>
      <c r="F319" s="53" t="s">
        <v>267</v>
      </c>
      <c r="G319" s="73" t="s">
        <v>170</v>
      </c>
      <c r="I319" s="53" t="s">
        <v>1068</v>
      </c>
      <c r="J319" s="75">
        <v>870</v>
      </c>
      <c r="K319" s="75">
        <v>618.686</v>
      </c>
      <c r="L319" s="75">
        <v>1047</v>
      </c>
      <c r="M319" s="75">
        <v>1047</v>
      </c>
      <c r="N319" s="75">
        <v>0</v>
      </c>
    </row>
    <row r="320" spans="1:14">
      <c r="A320" s="53" t="s">
        <v>1069</v>
      </c>
      <c r="B320" s="53" t="s">
        <v>1070</v>
      </c>
      <c r="C320" s="53" t="s">
        <v>50</v>
      </c>
      <c r="D320" s="53" t="s">
        <v>1071</v>
      </c>
      <c r="E320" s="53" t="s">
        <v>18</v>
      </c>
      <c r="F320" s="53" t="s">
        <v>1071</v>
      </c>
      <c r="G320" s="53" t="s">
        <v>52</v>
      </c>
      <c r="I320" s="53" t="s">
        <v>604</v>
      </c>
      <c r="J320" s="75">
        <v>226.04</v>
      </c>
      <c r="K320" s="75">
        <v>120.385</v>
      </c>
      <c r="L320" s="75">
        <v>227</v>
      </c>
      <c r="M320" s="75">
        <v>227</v>
      </c>
      <c r="N320" s="75">
        <v>0</v>
      </c>
    </row>
    <row r="321" spans="1:14">
      <c r="A321" s="53" t="s">
        <v>1072</v>
      </c>
      <c r="B321" s="53" t="s">
        <v>1073</v>
      </c>
      <c r="C321" s="53" t="s">
        <v>50</v>
      </c>
      <c r="D321" s="53" t="s">
        <v>1071</v>
      </c>
      <c r="E321" s="53" t="s">
        <v>18</v>
      </c>
      <c r="F321" s="53" t="s">
        <v>1071</v>
      </c>
      <c r="G321" s="53" t="s">
        <v>52</v>
      </c>
      <c r="I321" s="53" t="s">
        <v>604</v>
      </c>
      <c r="J321" s="75">
        <v>70.55</v>
      </c>
      <c r="K321" s="75">
        <v>34.797</v>
      </c>
      <c r="L321" s="75">
        <v>71</v>
      </c>
      <c r="M321" s="75">
        <v>71</v>
      </c>
      <c r="N321" s="75">
        <v>0</v>
      </c>
    </row>
    <row r="322" spans="1:14">
      <c r="A322" s="53" t="s">
        <v>1074</v>
      </c>
      <c r="B322" s="53" t="s">
        <v>1075</v>
      </c>
      <c r="C322" s="53" t="s">
        <v>1076</v>
      </c>
      <c r="D322" s="53" t="s">
        <v>274</v>
      </c>
      <c r="E322" s="53" t="s">
        <v>18</v>
      </c>
      <c r="F322" s="53" t="s">
        <v>274</v>
      </c>
      <c r="G322" s="53" t="s">
        <v>29</v>
      </c>
      <c r="I322" s="53" t="s">
        <v>323</v>
      </c>
      <c r="J322" s="75">
        <v>340</v>
      </c>
      <c r="K322" s="75">
        <v>350.112</v>
      </c>
      <c r="L322" s="75">
        <v>345</v>
      </c>
      <c r="M322" s="75">
        <v>351</v>
      </c>
      <c r="N322" s="75">
        <v>6</v>
      </c>
    </row>
    <row r="323" spans="1:14">
      <c r="A323" s="53" t="s">
        <v>1077</v>
      </c>
      <c r="B323" s="53" t="s">
        <v>1078</v>
      </c>
      <c r="C323" s="53" t="s">
        <v>1079</v>
      </c>
      <c r="D323" s="53" t="s">
        <v>1080</v>
      </c>
      <c r="E323" s="53" t="s">
        <v>18</v>
      </c>
      <c r="F323" s="53" t="s">
        <v>1080</v>
      </c>
      <c r="G323" s="73" t="s">
        <v>19</v>
      </c>
      <c r="I323" s="53" t="s">
        <v>604</v>
      </c>
      <c r="J323" s="75">
        <v>36.64</v>
      </c>
      <c r="K323" s="75">
        <v>17.15</v>
      </c>
      <c r="L323" s="75">
        <v>37</v>
      </c>
      <c r="M323" s="75">
        <v>37</v>
      </c>
      <c r="N323" s="75">
        <v>0</v>
      </c>
    </row>
    <row r="324" spans="1:14">
      <c r="A324" s="53" t="s">
        <v>1081</v>
      </c>
      <c r="B324" s="53" t="s">
        <v>1082</v>
      </c>
      <c r="C324" s="53" t="s">
        <v>1083</v>
      </c>
      <c r="D324" s="53" t="s">
        <v>1080</v>
      </c>
      <c r="E324" s="53" t="s">
        <v>18</v>
      </c>
      <c r="F324" s="53" t="s">
        <v>1080</v>
      </c>
      <c r="G324" s="73" t="s">
        <v>19</v>
      </c>
      <c r="I324" s="53" t="s">
        <v>604</v>
      </c>
      <c r="J324" s="75">
        <v>54.88</v>
      </c>
      <c r="K324" s="75">
        <v>25.725</v>
      </c>
      <c r="L324" s="75">
        <v>55.5</v>
      </c>
      <c r="M324" s="75">
        <v>55.5</v>
      </c>
      <c r="N324" s="75">
        <v>0</v>
      </c>
    </row>
    <row r="325" spans="1:14">
      <c r="A325" s="53" t="s">
        <v>1084</v>
      </c>
      <c r="B325" s="53" t="s">
        <v>1085</v>
      </c>
      <c r="C325" s="53" t="s">
        <v>50</v>
      </c>
      <c r="D325" s="53" t="s">
        <v>1071</v>
      </c>
      <c r="E325" s="53" t="s">
        <v>18</v>
      </c>
      <c r="F325" s="53" t="s">
        <v>1071</v>
      </c>
      <c r="G325" s="53" t="s">
        <v>52</v>
      </c>
      <c r="I325" s="53" t="s">
        <v>604</v>
      </c>
      <c r="J325" s="75">
        <v>65.35</v>
      </c>
      <c r="K325" s="75">
        <v>32.517</v>
      </c>
      <c r="L325" s="75">
        <v>66</v>
      </c>
      <c r="M325" s="75">
        <v>70</v>
      </c>
      <c r="N325" s="75">
        <v>4</v>
      </c>
    </row>
    <row r="326" spans="1:14">
      <c r="A326" s="53" t="s">
        <v>1086</v>
      </c>
      <c r="B326" s="53" t="s">
        <v>1087</v>
      </c>
      <c r="C326" s="53" t="s">
        <v>50</v>
      </c>
      <c r="D326" s="53" t="s">
        <v>1071</v>
      </c>
      <c r="E326" s="53" t="s">
        <v>18</v>
      </c>
      <c r="F326" s="53" t="s">
        <v>1071</v>
      </c>
      <c r="G326" s="53" t="s">
        <v>52</v>
      </c>
      <c r="I326" s="53" t="s">
        <v>604</v>
      </c>
      <c r="J326" s="75">
        <v>25.69</v>
      </c>
      <c r="K326" s="75">
        <v>6.534</v>
      </c>
      <c r="L326" s="75">
        <v>26</v>
      </c>
      <c r="M326" s="75">
        <v>26</v>
      </c>
      <c r="N326" s="75">
        <v>0</v>
      </c>
    </row>
    <row r="327" spans="1:14">
      <c r="A327" s="53" t="s">
        <v>1088</v>
      </c>
      <c r="B327" s="53" t="s">
        <v>1089</v>
      </c>
      <c r="C327" s="53" t="s">
        <v>50</v>
      </c>
      <c r="D327" s="53" t="s">
        <v>1071</v>
      </c>
      <c r="E327" s="53" t="s">
        <v>18</v>
      </c>
      <c r="F327" s="53" t="s">
        <v>1071</v>
      </c>
      <c r="G327" s="53" t="s">
        <v>52</v>
      </c>
      <c r="I327" s="53" t="s">
        <v>604</v>
      </c>
      <c r="J327" s="75">
        <v>66.99</v>
      </c>
      <c r="K327" s="75">
        <v>46.87</v>
      </c>
      <c r="L327" s="75">
        <v>68</v>
      </c>
      <c r="M327" s="75">
        <v>67</v>
      </c>
      <c r="N327" s="75">
        <v>-1</v>
      </c>
    </row>
    <row r="328" spans="1:14">
      <c r="A328" s="53" t="s">
        <v>1090</v>
      </c>
      <c r="B328" s="53" t="s">
        <v>1091</v>
      </c>
      <c r="C328" s="53" t="s">
        <v>1092</v>
      </c>
      <c r="D328" s="53" t="s">
        <v>1093</v>
      </c>
      <c r="E328" s="53" t="s">
        <v>18</v>
      </c>
      <c r="F328" s="53" t="s">
        <v>1093</v>
      </c>
      <c r="G328" s="53" t="s">
        <v>52</v>
      </c>
      <c r="I328" s="53" t="s">
        <v>152</v>
      </c>
      <c r="J328" s="75">
        <v>216.36</v>
      </c>
      <c r="K328" s="75">
        <v>85.167</v>
      </c>
      <c r="L328" s="75">
        <v>217</v>
      </c>
      <c r="M328" s="75">
        <v>217</v>
      </c>
      <c r="N328" s="75">
        <v>0</v>
      </c>
    </row>
    <row r="329" spans="1:14">
      <c r="A329" s="53" t="s">
        <v>1094</v>
      </c>
      <c r="B329" s="53" t="s">
        <v>1095</v>
      </c>
      <c r="C329" s="53" t="s">
        <v>1096</v>
      </c>
      <c r="D329" s="53" t="s">
        <v>198</v>
      </c>
      <c r="E329" s="53" t="s">
        <v>18</v>
      </c>
      <c r="F329" s="53" t="s">
        <v>198</v>
      </c>
      <c r="G329" s="53" t="s">
        <v>129</v>
      </c>
      <c r="I329" s="53" t="s">
        <v>145</v>
      </c>
      <c r="J329" s="75">
        <v>1.78</v>
      </c>
      <c r="K329" s="75">
        <v>1.756</v>
      </c>
      <c r="L329" s="75">
        <v>2.5</v>
      </c>
      <c r="M329" s="75">
        <v>2.5</v>
      </c>
      <c r="N329" s="75">
        <v>0</v>
      </c>
    </row>
    <row r="330" spans="1:14">
      <c r="A330" s="53" t="s">
        <v>1097</v>
      </c>
      <c r="B330" s="53" t="s">
        <v>1098</v>
      </c>
      <c r="C330" s="53" t="s">
        <v>1099</v>
      </c>
      <c r="D330" s="53" t="s">
        <v>17</v>
      </c>
      <c r="E330" s="53" t="s">
        <v>18</v>
      </c>
      <c r="F330" s="53" t="s">
        <v>17</v>
      </c>
      <c r="G330" s="53" t="s">
        <v>19</v>
      </c>
      <c r="I330" s="53" t="s">
        <v>145</v>
      </c>
      <c r="J330" s="75">
        <v>3.6</v>
      </c>
      <c r="K330" s="75">
        <v>2.734</v>
      </c>
      <c r="L330" s="75">
        <v>4</v>
      </c>
      <c r="M330" s="75">
        <v>4</v>
      </c>
      <c r="N330" s="75">
        <v>0</v>
      </c>
    </row>
    <row r="331" spans="1:14">
      <c r="A331" s="53" t="s">
        <v>1100</v>
      </c>
      <c r="B331" s="53" t="s">
        <v>1101</v>
      </c>
      <c r="C331" s="53" t="s">
        <v>1102</v>
      </c>
      <c r="D331" s="53" t="s">
        <v>266</v>
      </c>
      <c r="E331" s="53" t="s">
        <v>18</v>
      </c>
      <c r="F331" s="53" t="s">
        <v>267</v>
      </c>
      <c r="G331" s="73" t="s">
        <v>170</v>
      </c>
      <c r="I331" s="53" t="s">
        <v>120</v>
      </c>
      <c r="J331" s="75">
        <v>2550.5</v>
      </c>
      <c r="K331" s="75">
        <v>1112.625</v>
      </c>
      <c r="L331" s="75">
        <v>2538</v>
      </c>
      <c r="M331" s="75">
        <v>2551</v>
      </c>
      <c r="N331" s="75">
        <v>13</v>
      </c>
    </row>
    <row r="332" spans="1:14">
      <c r="A332" s="53" t="s">
        <v>1103</v>
      </c>
      <c r="B332" s="53" t="s">
        <v>1104</v>
      </c>
      <c r="C332" s="53" t="s">
        <v>1105</v>
      </c>
      <c r="D332" s="53" t="s">
        <v>728</v>
      </c>
      <c r="E332" s="53" t="s">
        <v>18</v>
      </c>
      <c r="F332" s="53" t="s">
        <v>728</v>
      </c>
      <c r="G332" s="53" t="s">
        <v>129</v>
      </c>
      <c r="I332" s="53" t="s">
        <v>20</v>
      </c>
      <c r="J332" s="75">
        <v>60</v>
      </c>
      <c r="K332" s="75">
        <v>36</v>
      </c>
      <c r="L332" s="75">
        <v>50</v>
      </c>
      <c r="M332" s="75">
        <v>60</v>
      </c>
      <c r="N332" s="75">
        <v>10</v>
      </c>
    </row>
    <row r="333" spans="1:14">
      <c r="A333" s="53" t="s">
        <v>1106</v>
      </c>
      <c r="B333" s="53" t="s">
        <v>1107</v>
      </c>
      <c r="C333" s="53" t="s">
        <v>1108</v>
      </c>
      <c r="D333" s="53" t="s">
        <v>465</v>
      </c>
      <c r="E333" s="53" t="s">
        <v>18</v>
      </c>
      <c r="F333" s="53" t="s">
        <v>465</v>
      </c>
      <c r="G333" s="73" t="s">
        <v>129</v>
      </c>
      <c r="I333" s="53" t="s">
        <v>1109</v>
      </c>
      <c r="J333" s="75">
        <v>5.66</v>
      </c>
      <c r="K333" s="75">
        <v>19.536</v>
      </c>
      <c r="L333" s="75">
        <v>20</v>
      </c>
      <c r="M333" s="75">
        <v>20</v>
      </c>
      <c r="N333" s="75">
        <v>0</v>
      </c>
    </row>
    <row r="334" spans="1:14">
      <c r="A334" s="53" t="s">
        <v>1110</v>
      </c>
      <c r="B334" s="53" t="s">
        <v>1111</v>
      </c>
      <c r="C334" s="53" t="s">
        <v>1112</v>
      </c>
      <c r="D334" s="53" t="s">
        <v>586</v>
      </c>
      <c r="E334" s="53" t="s">
        <v>18</v>
      </c>
      <c r="F334" s="53" t="s">
        <v>586</v>
      </c>
      <c r="G334" s="73" t="s">
        <v>98</v>
      </c>
      <c r="I334" s="53" t="s">
        <v>1113</v>
      </c>
      <c r="J334" s="75">
        <v>22.02</v>
      </c>
      <c r="K334" s="75">
        <v>29.376</v>
      </c>
      <c r="L334" s="75">
        <v>30</v>
      </c>
      <c r="M334" s="75">
        <v>32</v>
      </c>
      <c r="N334" s="75">
        <v>2</v>
      </c>
    </row>
    <row r="335" spans="1:14">
      <c r="A335" s="53" t="s">
        <v>1114</v>
      </c>
      <c r="B335" s="53" t="s">
        <v>1115</v>
      </c>
      <c r="C335" s="53" t="s">
        <v>1116</v>
      </c>
      <c r="D335" s="53" t="s">
        <v>97</v>
      </c>
      <c r="E335" s="53" t="s">
        <v>18</v>
      </c>
      <c r="F335" s="53" t="s">
        <v>97</v>
      </c>
      <c r="G335" s="53" t="s">
        <v>98</v>
      </c>
      <c r="I335" s="53" t="s">
        <v>288</v>
      </c>
      <c r="J335" s="75">
        <v>103.49</v>
      </c>
      <c r="K335" s="75">
        <v>42.724</v>
      </c>
      <c r="L335" s="75">
        <v>104</v>
      </c>
      <c r="M335" s="75">
        <v>104</v>
      </c>
      <c r="N335" s="75">
        <v>0</v>
      </c>
    </row>
    <row r="336" spans="1:14">
      <c r="A336" s="53" t="s">
        <v>1117</v>
      </c>
      <c r="B336" s="53" t="s">
        <v>1118</v>
      </c>
      <c r="C336" s="53" t="s">
        <v>1119</v>
      </c>
      <c r="D336" s="53" t="s">
        <v>17</v>
      </c>
      <c r="E336" s="53" t="s">
        <v>18</v>
      </c>
      <c r="F336" s="53" t="s">
        <v>17</v>
      </c>
      <c r="G336" s="73" t="s">
        <v>19</v>
      </c>
      <c r="I336" s="53" t="s">
        <v>203</v>
      </c>
      <c r="J336" s="75">
        <v>0.13</v>
      </c>
      <c r="K336" s="75">
        <v>0</v>
      </c>
      <c r="L336" s="75">
        <v>0.5</v>
      </c>
      <c r="M336" s="75">
        <v>0.5</v>
      </c>
      <c r="N336" s="75">
        <v>0</v>
      </c>
    </row>
    <row r="337" spans="1:14">
      <c r="A337" s="53" t="s">
        <v>1120</v>
      </c>
      <c r="B337" s="53" t="s">
        <v>1121</v>
      </c>
      <c r="C337" s="53" t="s">
        <v>1122</v>
      </c>
      <c r="D337" s="53" t="s">
        <v>24</v>
      </c>
      <c r="E337" s="53" t="s">
        <v>18</v>
      </c>
      <c r="F337" s="53" t="s">
        <v>24</v>
      </c>
      <c r="G337" s="53" t="s">
        <v>19</v>
      </c>
      <c r="I337" s="53" t="s">
        <v>540</v>
      </c>
      <c r="J337" s="75">
        <v>18.03</v>
      </c>
      <c r="K337" s="75">
        <v>14.63</v>
      </c>
      <c r="L337" s="75">
        <v>18</v>
      </c>
      <c r="M337" s="75">
        <v>18.5</v>
      </c>
      <c r="N337" s="75">
        <v>0.5</v>
      </c>
    </row>
    <row r="338" spans="1:14">
      <c r="A338" s="53" t="s">
        <v>1123</v>
      </c>
      <c r="B338" s="53" t="s">
        <v>1124</v>
      </c>
      <c r="C338" s="53" t="s">
        <v>1125</v>
      </c>
      <c r="D338" s="53" t="s">
        <v>97</v>
      </c>
      <c r="E338" s="53" t="s">
        <v>18</v>
      </c>
      <c r="F338" s="53" t="s">
        <v>97</v>
      </c>
      <c r="G338" s="53" t="s">
        <v>98</v>
      </c>
      <c r="I338" s="53" t="s">
        <v>288</v>
      </c>
      <c r="J338" s="75">
        <v>41.67</v>
      </c>
      <c r="K338" s="75">
        <v>23.369</v>
      </c>
      <c r="L338" s="75">
        <v>42</v>
      </c>
      <c r="M338" s="75">
        <v>42</v>
      </c>
      <c r="N338" s="75">
        <v>0</v>
      </c>
    </row>
    <row r="339" spans="1:14">
      <c r="A339" s="53" t="s">
        <v>1126</v>
      </c>
      <c r="B339" s="53" t="s">
        <v>1127</v>
      </c>
      <c r="C339" s="53" t="s">
        <v>1128</v>
      </c>
      <c r="D339" s="53" t="s">
        <v>128</v>
      </c>
      <c r="E339" s="53" t="s">
        <v>18</v>
      </c>
      <c r="F339" s="53" t="s">
        <v>128</v>
      </c>
      <c r="G339" s="73" t="s">
        <v>129</v>
      </c>
      <c r="I339" s="53" t="s">
        <v>288</v>
      </c>
      <c r="J339" s="75">
        <v>5.77</v>
      </c>
      <c r="K339" s="75">
        <v>4.66</v>
      </c>
      <c r="L339" s="75">
        <v>6</v>
      </c>
      <c r="M339" s="75">
        <v>6</v>
      </c>
      <c r="N339" s="75">
        <v>0</v>
      </c>
    </row>
    <row r="340" spans="1:14">
      <c r="A340" s="53" t="s">
        <v>1129</v>
      </c>
      <c r="B340" s="53" t="s">
        <v>1130</v>
      </c>
      <c r="C340" s="53" t="s">
        <v>1131</v>
      </c>
      <c r="D340" s="53" t="s">
        <v>24</v>
      </c>
      <c r="E340" s="53" t="s">
        <v>18</v>
      </c>
      <c r="F340" s="53" t="s">
        <v>24</v>
      </c>
      <c r="G340" s="53" t="s">
        <v>19</v>
      </c>
      <c r="I340" s="53" t="s">
        <v>535</v>
      </c>
      <c r="J340" s="75">
        <v>3.58</v>
      </c>
      <c r="K340" s="75">
        <v>1.613</v>
      </c>
      <c r="L340" s="75">
        <v>4</v>
      </c>
      <c r="M340" s="75">
        <v>4</v>
      </c>
      <c r="N340" s="75">
        <v>0</v>
      </c>
    </row>
    <row r="341" spans="1:14">
      <c r="A341" s="53" t="s">
        <v>1132</v>
      </c>
      <c r="B341" s="53" t="s">
        <v>1133</v>
      </c>
      <c r="C341" s="53" t="s">
        <v>1134</v>
      </c>
      <c r="D341" s="53" t="s">
        <v>17</v>
      </c>
      <c r="E341" s="53" t="s">
        <v>18</v>
      </c>
      <c r="F341" s="53" t="s">
        <v>17</v>
      </c>
      <c r="G341" s="73" t="s">
        <v>19</v>
      </c>
      <c r="I341" s="53" t="s">
        <v>145</v>
      </c>
      <c r="J341" s="75">
        <v>35.25</v>
      </c>
      <c r="K341" s="75">
        <v>9.653</v>
      </c>
      <c r="L341" s="75">
        <v>36</v>
      </c>
      <c r="M341" s="75">
        <v>36</v>
      </c>
      <c r="N341" s="75">
        <v>0</v>
      </c>
    </row>
    <row r="342" spans="1:14">
      <c r="A342" s="53" t="s">
        <v>1135</v>
      </c>
      <c r="B342" s="53" t="s">
        <v>1136</v>
      </c>
      <c r="C342" s="53" t="s">
        <v>1137</v>
      </c>
      <c r="D342" s="53" t="s">
        <v>586</v>
      </c>
      <c r="E342" s="53" t="s">
        <v>18</v>
      </c>
      <c r="F342" s="53" t="s">
        <v>586</v>
      </c>
      <c r="G342" s="73" t="s">
        <v>98</v>
      </c>
      <c r="I342" s="53" t="s">
        <v>199</v>
      </c>
      <c r="J342" s="75">
        <v>11.16</v>
      </c>
      <c r="K342" s="75">
        <v>9.24</v>
      </c>
      <c r="L342" s="75">
        <v>11.5</v>
      </c>
      <c r="M342" s="75">
        <v>11.5</v>
      </c>
      <c r="N342" s="75">
        <v>0</v>
      </c>
    </row>
    <row r="343" spans="1:14">
      <c r="A343" s="53" t="s">
        <v>1138</v>
      </c>
      <c r="B343" s="53" t="s">
        <v>1139</v>
      </c>
      <c r="C343" s="53" t="s">
        <v>1140</v>
      </c>
      <c r="D343" s="53" t="s">
        <v>603</v>
      </c>
      <c r="E343" s="53" t="s">
        <v>18</v>
      </c>
      <c r="F343" s="53" t="s">
        <v>603</v>
      </c>
      <c r="G343" s="53" t="s">
        <v>129</v>
      </c>
      <c r="I343" s="53" t="s">
        <v>86</v>
      </c>
      <c r="J343" s="75">
        <v>0.28</v>
      </c>
      <c r="K343" s="75">
        <v>0.512</v>
      </c>
      <c r="L343" s="75">
        <v>0.5</v>
      </c>
      <c r="M343" s="75">
        <v>1</v>
      </c>
      <c r="N343" s="75">
        <v>0.5</v>
      </c>
    </row>
    <row r="344" spans="1:14">
      <c r="A344" s="53" t="s">
        <v>1141</v>
      </c>
      <c r="B344" s="53" t="s">
        <v>1142</v>
      </c>
      <c r="C344" s="53" t="s">
        <v>1143</v>
      </c>
      <c r="D344" s="53" t="s">
        <v>78</v>
      </c>
      <c r="E344" s="53" t="s">
        <v>18</v>
      </c>
      <c r="F344" s="53" t="s">
        <v>78</v>
      </c>
      <c r="G344" s="53" t="s">
        <v>29</v>
      </c>
      <c r="I344" s="53" t="s">
        <v>227</v>
      </c>
      <c r="J344" s="75">
        <v>34.36</v>
      </c>
      <c r="K344" s="75">
        <v>32.912</v>
      </c>
      <c r="L344" s="75">
        <v>35</v>
      </c>
      <c r="M344" s="75">
        <v>35</v>
      </c>
      <c r="N344" s="75">
        <v>0</v>
      </c>
    </row>
    <row r="345" spans="1:14">
      <c r="A345" s="53" t="s">
        <v>1144</v>
      </c>
      <c r="B345" s="53" t="s">
        <v>1145</v>
      </c>
      <c r="C345" s="53" t="s">
        <v>1146</v>
      </c>
      <c r="D345" s="53" t="s">
        <v>428</v>
      </c>
      <c r="E345" s="53" t="s">
        <v>18</v>
      </c>
      <c r="F345" s="53" t="s">
        <v>428</v>
      </c>
      <c r="G345" s="53" t="s">
        <v>29</v>
      </c>
      <c r="I345" s="53" t="s">
        <v>227</v>
      </c>
      <c r="J345" s="75">
        <v>34.37</v>
      </c>
      <c r="K345" s="75">
        <v>32.303</v>
      </c>
      <c r="L345" s="75">
        <v>34.5</v>
      </c>
      <c r="M345" s="75">
        <v>35</v>
      </c>
      <c r="N345" s="75">
        <v>0.5</v>
      </c>
    </row>
    <row r="346" spans="1:14">
      <c r="A346" s="53" t="s">
        <v>1147</v>
      </c>
      <c r="B346" s="53" t="s">
        <v>1148</v>
      </c>
      <c r="C346" s="53" t="s">
        <v>1149</v>
      </c>
      <c r="D346" s="53" t="s">
        <v>453</v>
      </c>
      <c r="E346" s="53" t="s">
        <v>18</v>
      </c>
      <c r="F346" s="53" t="s">
        <v>453</v>
      </c>
      <c r="G346" s="53" t="s">
        <v>29</v>
      </c>
      <c r="I346" s="53" t="s">
        <v>227</v>
      </c>
      <c r="J346" s="75">
        <v>68.19</v>
      </c>
      <c r="K346" s="75">
        <v>53.686</v>
      </c>
      <c r="L346" s="75">
        <v>69</v>
      </c>
      <c r="M346" s="75">
        <v>69</v>
      </c>
      <c r="N346" s="75">
        <v>0</v>
      </c>
    </row>
    <row r="347" spans="1:14">
      <c r="A347" s="53" t="s">
        <v>1150</v>
      </c>
      <c r="B347" s="53" t="s">
        <v>1151</v>
      </c>
      <c r="C347" s="53" t="s">
        <v>1152</v>
      </c>
      <c r="D347" s="53" t="s">
        <v>78</v>
      </c>
      <c r="E347" s="53" t="s">
        <v>18</v>
      </c>
      <c r="F347" s="53" t="s">
        <v>78</v>
      </c>
      <c r="G347" s="53" t="s">
        <v>29</v>
      </c>
      <c r="I347" s="53" t="s">
        <v>292</v>
      </c>
      <c r="J347" s="75">
        <v>5.77</v>
      </c>
      <c r="K347" s="75">
        <v>5.25</v>
      </c>
      <c r="L347" s="75">
        <v>6</v>
      </c>
      <c r="M347" s="75">
        <v>22</v>
      </c>
      <c r="N347" s="75">
        <v>16</v>
      </c>
    </row>
    <row r="348" spans="1:14">
      <c r="A348" s="53" t="s">
        <v>1153</v>
      </c>
      <c r="B348" s="53" t="s">
        <v>1154</v>
      </c>
      <c r="C348" s="53" t="s">
        <v>1155</v>
      </c>
      <c r="D348" s="53" t="s">
        <v>24</v>
      </c>
      <c r="E348" s="53" t="s">
        <v>18</v>
      </c>
      <c r="F348" s="53" t="s">
        <v>24</v>
      </c>
      <c r="G348" s="53" t="s">
        <v>19</v>
      </c>
      <c r="I348" s="53" t="s">
        <v>187</v>
      </c>
      <c r="J348" s="75">
        <v>3.93</v>
      </c>
      <c r="K348" s="75">
        <v>1.624</v>
      </c>
      <c r="L348" s="75">
        <v>4</v>
      </c>
      <c r="M348" s="75">
        <v>4</v>
      </c>
      <c r="N348" s="75">
        <v>0</v>
      </c>
    </row>
    <row r="349" spans="1:14">
      <c r="A349" s="53" t="s">
        <v>1156</v>
      </c>
      <c r="B349" s="53" t="s">
        <v>1157</v>
      </c>
      <c r="C349" s="53" t="s">
        <v>1158</v>
      </c>
      <c r="D349" s="53" t="s">
        <v>287</v>
      </c>
      <c r="E349" s="53" t="s">
        <v>18</v>
      </c>
      <c r="F349" s="53" t="s">
        <v>287</v>
      </c>
      <c r="G349" s="53" t="s">
        <v>98</v>
      </c>
      <c r="I349" s="53" t="s">
        <v>227</v>
      </c>
      <c r="J349" s="75">
        <v>3.31</v>
      </c>
      <c r="K349" s="75">
        <v>24.033</v>
      </c>
      <c r="L349" s="75">
        <v>24</v>
      </c>
      <c r="M349" s="75">
        <v>30</v>
      </c>
      <c r="N349" s="75">
        <v>6</v>
      </c>
    </row>
    <row r="350" spans="1:14">
      <c r="A350" s="53" t="s">
        <v>1159</v>
      </c>
      <c r="B350" s="53" t="s">
        <v>1160</v>
      </c>
      <c r="C350" s="53" t="s">
        <v>1161</v>
      </c>
      <c r="D350" s="53" t="s">
        <v>17</v>
      </c>
      <c r="E350" s="53" t="s">
        <v>18</v>
      </c>
      <c r="F350" s="53" t="s">
        <v>17</v>
      </c>
      <c r="G350" s="53" t="s">
        <v>19</v>
      </c>
      <c r="I350" s="53" t="s">
        <v>292</v>
      </c>
      <c r="J350" s="75">
        <v>8.56</v>
      </c>
      <c r="K350" s="75">
        <v>4.686</v>
      </c>
      <c r="L350" s="75">
        <v>9</v>
      </c>
      <c r="M350" s="75">
        <v>9</v>
      </c>
      <c r="N350" s="75">
        <v>0</v>
      </c>
    </row>
    <row r="351" spans="1:14">
      <c r="A351" s="53" t="s">
        <v>1162</v>
      </c>
      <c r="B351" s="53" t="s">
        <v>1163</v>
      </c>
      <c r="C351" s="53" t="s">
        <v>1164</v>
      </c>
      <c r="D351" s="53" t="s">
        <v>97</v>
      </c>
      <c r="E351" s="53" t="s">
        <v>18</v>
      </c>
      <c r="F351" s="53" t="s">
        <v>97</v>
      </c>
      <c r="G351" s="53" t="s">
        <v>98</v>
      </c>
      <c r="I351" s="53" t="s">
        <v>292</v>
      </c>
      <c r="J351" s="75">
        <v>17.2</v>
      </c>
      <c r="K351" s="75">
        <v>9.486</v>
      </c>
      <c r="L351" s="75">
        <v>21</v>
      </c>
      <c r="M351" s="75">
        <v>21</v>
      </c>
      <c r="N351" s="75">
        <v>0</v>
      </c>
    </row>
    <row r="352" spans="1:14">
      <c r="A352" s="53" t="s">
        <v>1165</v>
      </c>
      <c r="B352" s="53" t="s">
        <v>1166</v>
      </c>
      <c r="C352" s="53" t="s">
        <v>1167</v>
      </c>
      <c r="D352" s="53" t="s">
        <v>17</v>
      </c>
      <c r="E352" s="53" t="s">
        <v>18</v>
      </c>
      <c r="F352" s="53" t="s">
        <v>17</v>
      </c>
      <c r="G352" s="53" t="s">
        <v>19</v>
      </c>
      <c r="I352" s="53" t="s">
        <v>30</v>
      </c>
      <c r="J352" s="75">
        <v>21.48</v>
      </c>
      <c r="K352" s="75">
        <v>32.977</v>
      </c>
      <c r="L352" s="75">
        <v>32</v>
      </c>
      <c r="M352" s="75">
        <v>36</v>
      </c>
      <c r="N352" s="75">
        <v>4</v>
      </c>
    </row>
    <row r="353" spans="1:14">
      <c r="A353" s="53" t="s">
        <v>1168</v>
      </c>
      <c r="B353" s="53" t="s">
        <v>1169</v>
      </c>
      <c r="C353" s="53" t="s">
        <v>1170</v>
      </c>
      <c r="D353" s="53" t="s">
        <v>124</v>
      </c>
      <c r="E353" s="53" t="s">
        <v>18</v>
      </c>
      <c r="F353" s="53" t="s">
        <v>124</v>
      </c>
      <c r="G353" s="53" t="s">
        <v>52</v>
      </c>
      <c r="I353" s="53" t="s">
        <v>1171</v>
      </c>
      <c r="J353" s="75">
        <v>67.38</v>
      </c>
      <c r="K353" s="75">
        <v>106.438</v>
      </c>
      <c r="L353" s="75">
        <v>106</v>
      </c>
      <c r="M353" s="75">
        <v>107</v>
      </c>
      <c r="N353" s="75">
        <v>1</v>
      </c>
    </row>
    <row r="354" spans="1:14">
      <c r="A354" s="53" t="s">
        <v>1172</v>
      </c>
      <c r="B354" s="53" t="s">
        <v>1173</v>
      </c>
      <c r="C354" s="53" t="s">
        <v>1174</v>
      </c>
      <c r="D354" s="53" t="s">
        <v>17</v>
      </c>
      <c r="E354" s="53" t="s">
        <v>18</v>
      </c>
      <c r="F354" s="53" t="s">
        <v>17</v>
      </c>
      <c r="G354" s="53" t="s">
        <v>19</v>
      </c>
      <c r="I354" s="53" t="s">
        <v>191</v>
      </c>
      <c r="J354" s="75">
        <v>3</v>
      </c>
      <c r="K354" s="75">
        <v>3.802</v>
      </c>
      <c r="L354" s="75">
        <v>3.5</v>
      </c>
      <c r="M354" s="75">
        <v>4</v>
      </c>
      <c r="N354" s="75">
        <v>0.5</v>
      </c>
    </row>
    <row r="355" spans="1:14">
      <c r="A355" s="53" t="s">
        <v>1175</v>
      </c>
      <c r="B355" s="53" t="s">
        <v>1176</v>
      </c>
      <c r="C355" s="53" t="s">
        <v>1177</v>
      </c>
      <c r="D355" s="53" t="s">
        <v>17</v>
      </c>
      <c r="E355" s="53" t="s">
        <v>18</v>
      </c>
      <c r="F355" s="53" t="s">
        <v>17</v>
      </c>
      <c r="G355" s="53" t="s">
        <v>19</v>
      </c>
      <c r="I355" s="53" t="s">
        <v>398</v>
      </c>
      <c r="J355" s="75">
        <v>0.54</v>
      </c>
      <c r="K355" s="75">
        <v>0</v>
      </c>
      <c r="L355" s="75">
        <v>1</v>
      </c>
      <c r="M355" s="75">
        <v>1</v>
      </c>
      <c r="N355" s="75">
        <v>0</v>
      </c>
    </row>
    <row r="356" spans="1:14">
      <c r="A356" s="53" t="s">
        <v>1178</v>
      </c>
      <c r="B356" s="53" t="s">
        <v>1179</v>
      </c>
      <c r="C356" s="53" t="s">
        <v>1180</v>
      </c>
      <c r="D356" s="53" t="s">
        <v>160</v>
      </c>
      <c r="E356" s="53" t="s">
        <v>18</v>
      </c>
      <c r="F356" s="53" t="s">
        <v>160</v>
      </c>
      <c r="G356" s="53" t="s">
        <v>129</v>
      </c>
      <c r="I356" s="53" t="s">
        <v>86</v>
      </c>
      <c r="J356" s="75">
        <v>0.3</v>
      </c>
      <c r="K356" s="75">
        <v>0</v>
      </c>
      <c r="L356" s="75">
        <v>0.5</v>
      </c>
      <c r="M356" s="75">
        <v>0.5</v>
      </c>
      <c r="N356" s="75">
        <v>0</v>
      </c>
    </row>
    <row r="357" spans="1:14">
      <c r="A357" s="53" t="s">
        <v>1181</v>
      </c>
      <c r="B357" s="53" t="s">
        <v>1182</v>
      </c>
      <c r="C357" s="53" t="s">
        <v>1183</v>
      </c>
      <c r="D357" s="53" t="s">
        <v>1184</v>
      </c>
      <c r="E357" s="53" t="s">
        <v>18</v>
      </c>
      <c r="F357" s="53" t="s">
        <v>1184</v>
      </c>
      <c r="G357" s="53" t="s">
        <v>98</v>
      </c>
      <c r="I357" s="53" t="s">
        <v>442</v>
      </c>
      <c r="J357" s="75">
        <v>32.29</v>
      </c>
      <c r="K357" s="75">
        <v>27.62</v>
      </c>
      <c r="L357" s="75">
        <v>33</v>
      </c>
      <c r="M357" s="75">
        <v>33</v>
      </c>
      <c r="N357" s="75">
        <v>0</v>
      </c>
    </row>
    <row r="358" spans="1:14">
      <c r="A358" s="53" t="s">
        <v>1185</v>
      </c>
      <c r="B358" s="53" t="s">
        <v>1186</v>
      </c>
      <c r="C358" s="53" t="s">
        <v>1187</v>
      </c>
      <c r="D358" s="53" t="s">
        <v>1188</v>
      </c>
      <c r="E358" s="53" t="s">
        <v>18</v>
      </c>
      <c r="F358" s="53" t="s">
        <v>1188</v>
      </c>
      <c r="G358" s="53" t="s">
        <v>129</v>
      </c>
      <c r="I358" s="53" t="s">
        <v>442</v>
      </c>
      <c r="J358" s="75">
        <v>3.53</v>
      </c>
      <c r="K358" s="75">
        <v>3.869</v>
      </c>
      <c r="L358" s="75">
        <v>4</v>
      </c>
      <c r="M358" s="75">
        <v>4</v>
      </c>
      <c r="N358" s="75">
        <v>0</v>
      </c>
    </row>
    <row r="359" spans="1:14">
      <c r="A359" s="53" t="s">
        <v>1189</v>
      </c>
      <c r="B359" s="53" t="s">
        <v>1190</v>
      </c>
      <c r="C359" s="53" t="s">
        <v>1191</v>
      </c>
      <c r="D359" s="53" t="s">
        <v>17</v>
      </c>
      <c r="E359" s="53" t="s">
        <v>18</v>
      </c>
      <c r="F359" s="53" t="s">
        <v>17</v>
      </c>
      <c r="G359" s="53" t="s">
        <v>19</v>
      </c>
      <c r="I359" s="53" t="s">
        <v>675</v>
      </c>
      <c r="J359" s="75">
        <v>16.11</v>
      </c>
      <c r="K359" s="75">
        <v>20.266</v>
      </c>
      <c r="L359" s="75">
        <v>17.5</v>
      </c>
      <c r="M359" s="75">
        <v>21</v>
      </c>
      <c r="N359" s="75">
        <v>3.5</v>
      </c>
    </row>
    <row r="360" spans="1:14">
      <c r="A360" s="53" t="s">
        <v>1192</v>
      </c>
      <c r="B360" s="53" t="s">
        <v>1193</v>
      </c>
      <c r="C360" s="53" t="s">
        <v>50</v>
      </c>
      <c r="D360" s="53" t="s">
        <v>51</v>
      </c>
      <c r="E360" s="53" t="s">
        <v>18</v>
      </c>
      <c r="F360" s="53" t="s">
        <v>51</v>
      </c>
      <c r="G360" s="53" t="s">
        <v>52</v>
      </c>
      <c r="I360" s="53" t="s">
        <v>1194</v>
      </c>
      <c r="J360" s="75">
        <v>300</v>
      </c>
      <c r="K360" s="75">
        <v>291.5</v>
      </c>
      <c r="L360" s="75">
        <v>393</v>
      </c>
      <c r="M360" s="75">
        <v>393</v>
      </c>
      <c r="N360" s="75">
        <v>0</v>
      </c>
    </row>
    <row r="361" spans="1:14">
      <c r="A361" s="53" t="s">
        <v>1195</v>
      </c>
      <c r="B361" s="53" t="s">
        <v>1196</v>
      </c>
      <c r="C361" s="53" t="s">
        <v>1197</v>
      </c>
      <c r="D361" s="53" t="s">
        <v>160</v>
      </c>
      <c r="E361" s="53" t="s">
        <v>18</v>
      </c>
      <c r="F361" s="53" t="s">
        <v>160</v>
      </c>
      <c r="G361" s="53" t="s">
        <v>129</v>
      </c>
      <c r="I361" s="53" t="s">
        <v>145</v>
      </c>
      <c r="J361" s="75">
        <v>0.98</v>
      </c>
      <c r="K361" s="75">
        <v>0.792</v>
      </c>
      <c r="L361" s="75">
        <v>1</v>
      </c>
      <c r="M361" s="75">
        <v>1.5</v>
      </c>
      <c r="N361" s="75">
        <v>0.5</v>
      </c>
    </row>
    <row r="362" spans="1:14">
      <c r="A362" s="53" t="s">
        <v>1198</v>
      </c>
      <c r="B362" s="53" t="s">
        <v>1199</v>
      </c>
      <c r="C362" s="53" t="s">
        <v>1200</v>
      </c>
      <c r="D362" s="53" t="s">
        <v>938</v>
      </c>
      <c r="E362" s="53" t="s">
        <v>18</v>
      </c>
      <c r="F362" s="53" t="s">
        <v>938</v>
      </c>
      <c r="G362" s="53" t="s">
        <v>98</v>
      </c>
      <c r="I362" s="53" t="s">
        <v>227</v>
      </c>
      <c r="J362" s="75">
        <v>14.71</v>
      </c>
      <c r="K362" s="75">
        <v>13.419</v>
      </c>
      <c r="L362" s="75">
        <v>21</v>
      </c>
      <c r="M362" s="75">
        <v>21</v>
      </c>
      <c r="N362" s="75">
        <v>0</v>
      </c>
    </row>
    <row r="363" spans="1:14">
      <c r="A363" s="53" t="s">
        <v>1201</v>
      </c>
      <c r="B363" s="53" t="s">
        <v>1202</v>
      </c>
      <c r="C363" s="53" t="s">
        <v>1203</v>
      </c>
      <c r="D363" s="53" t="s">
        <v>17</v>
      </c>
      <c r="E363" s="53" t="s">
        <v>18</v>
      </c>
      <c r="F363" s="53" t="s">
        <v>17</v>
      </c>
      <c r="G363" s="73" t="s">
        <v>19</v>
      </c>
      <c r="I363" s="53" t="s">
        <v>227</v>
      </c>
      <c r="J363" s="75">
        <v>0.31</v>
      </c>
      <c r="K363" s="75">
        <v>0.72</v>
      </c>
      <c r="L363" s="75">
        <v>1</v>
      </c>
      <c r="M363" s="75">
        <v>1</v>
      </c>
      <c r="N363" s="75">
        <v>0</v>
      </c>
    </row>
    <row r="364" spans="1:14">
      <c r="A364" s="53" t="s">
        <v>1204</v>
      </c>
      <c r="B364" s="53" t="s">
        <v>1205</v>
      </c>
      <c r="C364" s="53" t="s">
        <v>1206</v>
      </c>
      <c r="D364" s="53" t="s">
        <v>17</v>
      </c>
      <c r="E364" s="53" t="s">
        <v>18</v>
      </c>
      <c r="F364" s="53" t="s">
        <v>17</v>
      </c>
      <c r="G364" s="53" t="s">
        <v>19</v>
      </c>
      <c r="I364" s="53" t="s">
        <v>152</v>
      </c>
      <c r="J364" s="75">
        <v>47.17</v>
      </c>
      <c r="K364" s="75">
        <v>48.417</v>
      </c>
      <c r="L364" s="75">
        <v>50</v>
      </c>
      <c r="M364" s="75">
        <v>60</v>
      </c>
      <c r="N364" s="75">
        <v>10</v>
      </c>
    </row>
    <row r="365" spans="1:14">
      <c r="A365" s="53" t="s">
        <v>1207</v>
      </c>
      <c r="B365" s="53" t="s">
        <v>1208</v>
      </c>
      <c r="C365" s="53" t="s">
        <v>1209</v>
      </c>
      <c r="D365" s="53" t="s">
        <v>539</v>
      </c>
      <c r="E365" s="53" t="s">
        <v>18</v>
      </c>
      <c r="F365" s="53" t="s">
        <v>539</v>
      </c>
      <c r="G365" s="53" t="s">
        <v>129</v>
      </c>
      <c r="I365" s="53" t="s">
        <v>191</v>
      </c>
      <c r="J365" s="75">
        <v>1.7</v>
      </c>
      <c r="K365" s="75">
        <v>1.792</v>
      </c>
      <c r="L365" s="75">
        <v>2</v>
      </c>
      <c r="M365" s="75">
        <v>2</v>
      </c>
      <c r="N365" s="75">
        <v>0</v>
      </c>
    </row>
    <row r="366" spans="1:14">
      <c r="A366" s="53" t="s">
        <v>1210</v>
      </c>
      <c r="B366" s="53" t="s">
        <v>1211</v>
      </c>
      <c r="C366" s="53" t="s">
        <v>1212</v>
      </c>
      <c r="D366" s="53" t="s">
        <v>24</v>
      </c>
      <c r="E366" s="53" t="s">
        <v>18</v>
      </c>
      <c r="F366" s="53" t="s">
        <v>24</v>
      </c>
      <c r="G366" s="53" t="s">
        <v>19</v>
      </c>
      <c r="I366" s="53" t="s">
        <v>540</v>
      </c>
      <c r="J366" s="75">
        <v>5.54</v>
      </c>
      <c r="K366" s="75">
        <v>20.205</v>
      </c>
      <c r="L366" s="75">
        <v>17</v>
      </c>
      <c r="M366" s="75">
        <v>22</v>
      </c>
      <c r="N366" s="75">
        <v>5</v>
      </c>
    </row>
    <row r="367" spans="1:14">
      <c r="A367" s="53" t="s">
        <v>1213</v>
      </c>
      <c r="B367" s="53" t="s">
        <v>1214</v>
      </c>
      <c r="C367" s="53" t="s">
        <v>1215</v>
      </c>
      <c r="D367" s="53" t="s">
        <v>78</v>
      </c>
      <c r="E367" s="53" t="s">
        <v>18</v>
      </c>
      <c r="F367" s="53" t="s">
        <v>78</v>
      </c>
      <c r="G367" s="53" t="s">
        <v>29</v>
      </c>
      <c r="I367" s="53" t="s">
        <v>152</v>
      </c>
      <c r="J367" s="75">
        <v>3230</v>
      </c>
      <c r="K367" s="75">
        <v>3570.092</v>
      </c>
      <c r="L367" s="75">
        <v>3571</v>
      </c>
      <c r="M367" s="75">
        <v>3571</v>
      </c>
      <c r="N367" s="75">
        <v>0</v>
      </c>
    </row>
    <row r="368" spans="1:14">
      <c r="A368" s="53" t="s">
        <v>1216</v>
      </c>
      <c r="B368" s="53" t="s">
        <v>1217</v>
      </c>
      <c r="C368" s="53" t="s">
        <v>50</v>
      </c>
      <c r="D368" s="53" t="s">
        <v>51</v>
      </c>
      <c r="E368" s="53" t="s">
        <v>18</v>
      </c>
      <c r="F368" s="53" t="s">
        <v>51</v>
      </c>
      <c r="G368" s="53" t="s">
        <v>52</v>
      </c>
      <c r="I368" s="53" t="s">
        <v>1218</v>
      </c>
      <c r="J368" s="75">
        <v>62.26</v>
      </c>
      <c r="K368" s="75">
        <v>40.13</v>
      </c>
      <c r="L368" s="75">
        <v>63</v>
      </c>
      <c r="M368" s="75">
        <v>63</v>
      </c>
      <c r="N368" s="75">
        <v>0</v>
      </c>
    </row>
    <row r="369" spans="1:14">
      <c r="A369" s="53" t="s">
        <v>1219</v>
      </c>
      <c r="B369" s="53" t="s">
        <v>1220</v>
      </c>
      <c r="C369" s="53" t="s">
        <v>1221</v>
      </c>
      <c r="D369" s="53" t="s">
        <v>266</v>
      </c>
      <c r="E369" s="53" t="s">
        <v>18</v>
      </c>
      <c r="F369" s="53" t="s">
        <v>267</v>
      </c>
      <c r="G369" s="73" t="s">
        <v>170</v>
      </c>
      <c r="I369" s="53" t="s">
        <v>191</v>
      </c>
      <c r="J369" s="75">
        <v>62.81</v>
      </c>
      <c r="K369" s="75">
        <v>57.463</v>
      </c>
      <c r="L369" s="75">
        <v>63</v>
      </c>
      <c r="M369" s="75">
        <v>65</v>
      </c>
      <c r="N369" s="75">
        <v>2</v>
      </c>
    </row>
    <row r="370" spans="1:14">
      <c r="A370" s="53" t="s">
        <v>1222</v>
      </c>
      <c r="B370" s="53" t="s">
        <v>1223</v>
      </c>
      <c r="C370" s="53" t="s">
        <v>1224</v>
      </c>
      <c r="D370" s="53" t="s">
        <v>97</v>
      </c>
      <c r="E370" s="53" t="s">
        <v>18</v>
      </c>
      <c r="F370" s="53" t="s">
        <v>97</v>
      </c>
      <c r="G370" s="53" t="s">
        <v>98</v>
      </c>
      <c r="I370" s="53" t="s">
        <v>642</v>
      </c>
      <c r="J370" s="75">
        <v>94.47</v>
      </c>
      <c r="K370" s="75">
        <v>70.649</v>
      </c>
      <c r="L370" s="75">
        <v>94</v>
      </c>
      <c r="M370" s="75">
        <v>95</v>
      </c>
      <c r="N370" s="75">
        <v>1</v>
      </c>
    </row>
    <row r="371" spans="1:14">
      <c r="A371" s="53" t="s">
        <v>1225</v>
      </c>
      <c r="B371" s="53" t="s">
        <v>1226</v>
      </c>
      <c r="C371" s="53" t="s">
        <v>1227</v>
      </c>
      <c r="D371" s="53" t="s">
        <v>453</v>
      </c>
      <c r="E371" s="53" t="s">
        <v>18</v>
      </c>
      <c r="F371" s="53" t="s">
        <v>453</v>
      </c>
      <c r="G371" s="53" t="s">
        <v>29</v>
      </c>
      <c r="I371" s="53" t="s">
        <v>187</v>
      </c>
      <c r="J371" s="75">
        <v>1933</v>
      </c>
      <c r="K371" s="75">
        <v>1235.126</v>
      </c>
      <c r="L371" s="75">
        <v>1933</v>
      </c>
      <c r="M371" s="75">
        <v>1933</v>
      </c>
      <c r="N371" s="75">
        <v>0</v>
      </c>
    </row>
    <row r="372" spans="1:14">
      <c r="A372" s="53" t="s">
        <v>1228</v>
      </c>
      <c r="B372" s="53" t="s">
        <v>1229</v>
      </c>
      <c r="C372" s="53" t="s">
        <v>36</v>
      </c>
      <c r="D372" s="53" t="s">
        <v>1230</v>
      </c>
      <c r="E372" s="53" t="s">
        <v>18</v>
      </c>
      <c r="F372" s="53" t="s">
        <v>1231</v>
      </c>
      <c r="G372" s="53" t="s">
        <v>36</v>
      </c>
      <c r="I372" s="53" t="s">
        <v>223</v>
      </c>
      <c r="J372" s="75">
        <v>9879</v>
      </c>
      <c r="K372" s="75">
        <v>1585.216</v>
      </c>
      <c r="L372" s="75">
        <v>9879</v>
      </c>
      <c r="M372" s="75">
        <v>9879</v>
      </c>
      <c r="N372" s="75">
        <v>0</v>
      </c>
    </row>
    <row r="373" spans="1:14">
      <c r="A373" s="53" t="s">
        <v>1232</v>
      </c>
      <c r="B373" s="53" t="s">
        <v>1233</v>
      </c>
      <c r="C373" s="53" t="s">
        <v>1234</v>
      </c>
      <c r="D373" s="53" t="s">
        <v>17</v>
      </c>
      <c r="E373" s="53" t="s">
        <v>18</v>
      </c>
      <c r="F373" s="53" t="s">
        <v>17</v>
      </c>
      <c r="G373" s="73" t="s">
        <v>19</v>
      </c>
      <c r="I373" s="53" t="s">
        <v>191</v>
      </c>
      <c r="J373" s="75">
        <v>0.55</v>
      </c>
      <c r="K373" s="75">
        <v>0.845</v>
      </c>
      <c r="L373" s="75">
        <v>1</v>
      </c>
      <c r="M373" s="75">
        <v>1</v>
      </c>
      <c r="N373" s="75">
        <v>0</v>
      </c>
    </row>
    <row r="374" spans="1:14">
      <c r="A374" s="53" t="s">
        <v>1235</v>
      </c>
      <c r="B374" s="53" t="s">
        <v>1236</v>
      </c>
      <c r="C374" s="53" t="s">
        <v>1237</v>
      </c>
      <c r="D374" s="53" t="s">
        <v>24</v>
      </c>
      <c r="E374" s="53" t="s">
        <v>18</v>
      </c>
      <c r="F374" s="53" t="s">
        <v>24</v>
      </c>
      <c r="G374" s="73" t="s">
        <v>19</v>
      </c>
      <c r="I374" s="53" t="s">
        <v>120</v>
      </c>
      <c r="J374" s="75">
        <v>9.04</v>
      </c>
      <c r="K374" s="75">
        <v>8.092</v>
      </c>
      <c r="L374" s="75">
        <v>10</v>
      </c>
      <c r="M374" s="75">
        <v>9.5</v>
      </c>
      <c r="N374" s="75">
        <v>-0.5</v>
      </c>
    </row>
    <row r="375" spans="1:14">
      <c r="A375" s="53" t="s">
        <v>1238</v>
      </c>
      <c r="B375" s="53" t="s">
        <v>1239</v>
      </c>
      <c r="C375" s="53" t="s">
        <v>1240</v>
      </c>
      <c r="D375" s="53" t="s">
        <v>24</v>
      </c>
      <c r="E375" s="53" t="s">
        <v>18</v>
      </c>
      <c r="F375" s="53" t="s">
        <v>24</v>
      </c>
      <c r="G375" s="53" t="s">
        <v>19</v>
      </c>
      <c r="I375" s="53" t="s">
        <v>246</v>
      </c>
      <c r="J375" s="75">
        <v>24.15</v>
      </c>
      <c r="K375" s="75">
        <v>29.469</v>
      </c>
      <c r="L375" s="75">
        <v>25</v>
      </c>
      <c r="M375" s="75">
        <v>30</v>
      </c>
      <c r="N375" s="75">
        <v>5</v>
      </c>
    </row>
    <row r="376" spans="1:14">
      <c r="A376" s="53" t="s">
        <v>1241</v>
      </c>
      <c r="B376" s="53" t="s">
        <v>1242</v>
      </c>
      <c r="C376" s="53" t="s">
        <v>1243</v>
      </c>
      <c r="D376" s="53" t="s">
        <v>24</v>
      </c>
      <c r="E376" s="53" t="s">
        <v>18</v>
      </c>
      <c r="F376" s="53" t="s">
        <v>24</v>
      </c>
      <c r="G376" s="53" t="s">
        <v>19</v>
      </c>
      <c r="I376" s="53" t="s">
        <v>246</v>
      </c>
      <c r="J376" s="75">
        <v>24.15</v>
      </c>
      <c r="K376" s="75">
        <v>28.896</v>
      </c>
      <c r="L376" s="75">
        <v>25</v>
      </c>
      <c r="M376" s="75">
        <v>29</v>
      </c>
      <c r="N376" s="75">
        <v>4</v>
      </c>
    </row>
    <row r="377" spans="1:14">
      <c r="A377" s="53" t="s">
        <v>1244</v>
      </c>
      <c r="B377" s="53" t="s">
        <v>1245</v>
      </c>
      <c r="C377" s="53" t="s">
        <v>1246</v>
      </c>
      <c r="D377" s="53" t="s">
        <v>926</v>
      </c>
      <c r="E377" s="53" t="s">
        <v>18</v>
      </c>
      <c r="F377" s="53" t="s">
        <v>926</v>
      </c>
      <c r="G377" s="73" t="s">
        <v>129</v>
      </c>
      <c r="I377" s="53" t="s">
        <v>612</v>
      </c>
      <c r="J377" s="75">
        <v>28.91</v>
      </c>
      <c r="K377" s="75">
        <v>8.14</v>
      </c>
      <c r="L377" s="75">
        <v>30</v>
      </c>
      <c r="M377" s="75">
        <v>29</v>
      </c>
      <c r="N377" s="75">
        <v>-1</v>
      </c>
    </row>
    <row r="378" spans="1:14">
      <c r="A378" s="53" t="s">
        <v>1247</v>
      </c>
      <c r="B378" s="53" t="s">
        <v>1248</v>
      </c>
      <c r="C378" s="53" t="s">
        <v>1249</v>
      </c>
      <c r="D378" s="53" t="s">
        <v>51</v>
      </c>
      <c r="E378" s="53" t="s">
        <v>18</v>
      </c>
      <c r="F378" s="53" t="s">
        <v>51</v>
      </c>
      <c r="G378" s="73" t="s">
        <v>52</v>
      </c>
      <c r="I378" s="53" t="s">
        <v>152</v>
      </c>
      <c r="J378" s="75">
        <v>12.28</v>
      </c>
      <c r="K378" s="75">
        <v>15.517</v>
      </c>
      <c r="L378" s="75">
        <v>21</v>
      </c>
      <c r="M378" s="75">
        <v>16</v>
      </c>
      <c r="N378" s="75">
        <v>-5</v>
      </c>
    </row>
    <row r="379" spans="1:14">
      <c r="A379" s="53" t="s">
        <v>1250</v>
      </c>
      <c r="B379" s="53" t="s">
        <v>1251</v>
      </c>
      <c r="C379" s="53" t="s">
        <v>1252</v>
      </c>
      <c r="D379" s="53" t="s">
        <v>17</v>
      </c>
      <c r="E379" s="53" t="s">
        <v>18</v>
      </c>
      <c r="F379" s="53" t="s">
        <v>17</v>
      </c>
      <c r="G379" s="53" t="s">
        <v>19</v>
      </c>
      <c r="I379" s="53" t="s">
        <v>442</v>
      </c>
      <c r="J379" s="75">
        <v>0.88</v>
      </c>
      <c r="K379" s="75">
        <v>0.893</v>
      </c>
      <c r="L379" s="75">
        <v>1</v>
      </c>
      <c r="M379" s="75">
        <v>1</v>
      </c>
      <c r="N379" s="75">
        <v>0</v>
      </c>
    </row>
    <row r="380" spans="1:14">
      <c r="A380" s="53" t="s">
        <v>1253</v>
      </c>
      <c r="B380" s="53" t="s">
        <v>1254</v>
      </c>
      <c r="C380" s="53" t="s">
        <v>1255</v>
      </c>
      <c r="D380" s="53" t="s">
        <v>128</v>
      </c>
      <c r="E380" s="53" t="s">
        <v>18</v>
      </c>
      <c r="F380" s="53" t="s">
        <v>128</v>
      </c>
      <c r="G380" s="53" t="s">
        <v>129</v>
      </c>
      <c r="I380" s="53" t="s">
        <v>687</v>
      </c>
      <c r="J380" s="75">
        <v>32.9</v>
      </c>
      <c r="K380" s="75">
        <v>26.737</v>
      </c>
      <c r="L380" s="75">
        <v>35</v>
      </c>
      <c r="M380" s="75">
        <v>34</v>
      </c>
      <c r="N380" s="75">
        <v>-1</v>
      </c>
    </row>
    <row r="381" spans="1:14">
      <c r="A381" s="53" t="s">
        <v>1256</v>
      </c>
      <c r="B381" s="53" t="s">
        <v>1257</v>
      </c>
      <c r="C381" s="53" t="s">
        <v>1258</v>
      </c>
      <c r="D381" s="53" t="s">
        <v>128</v>
      </c>
      <c r="E381" s="53" t="s">
        <v>18</v>
      </c>
      <c r="F381" s="53" t="s">
        <v>128</v>
      </c>
      <c r="G381" s="53" t="s">
        <v>129</v>
      </c>
      <c r="I381" s="53" t="s">
        <v>687</v>
      </c>
      <c r="J381" s="75">
        <v>2.49</v>
      </c>
      <c r="K381" s="75">
        <v>4.829</v>
      </c>
      <c r="L381" s="75">
        <v>6</v>
      </c>
      <c r="M381" s="75">
        <v>5</v>
      </c>
      <c r="N381" s="75">
        <v>-1</v>
      </c>
    </row>
    <row r="382" spans="1:14">
      <c r="A382" s="53" t="s">
        <v>1259</v>
      </c>
      <c r="B382" s="53" t="s">
        <v>1260</v>
      </c>
      <c r="C382" s="53" t="s">
        <v>1261</v>
      </c>
      <c r="D382" s="53" t="s">
        <v>266</v>
      </c>
      <c r="E382" s="53" t="s">
        <v>18</v>
      </c>
      <c r="F382" s="53" t="s">
        <v>267</v>
      </c>
      <c r="G382" s="53" t="s">
        <v>170</v>
      </c>
      <c r="I382" s="53" t="s">
        <v>1262</v>
      </c>
      <c r="J382" s="75">
        <v>89.11</v>
      </c>
      <c r="K382" s="75">
        <v>73.677</v>
      </c>
      <c r="L382" s="75">
        <v>90</v>
      </c>
      <c r="M382" s="75">
        <v>90</v>
      </c>
      <c r="N382" s="75">
        <v>0</v>
      </c>
    </row>
    <row r="383" spans="1:14">
      <c r="A383" s="53" t="s">
        <v>1263</v>
      </c>
      <c r="B383" s="53" t="s">
        <v>1264</v>
      </c>
      <c r="C383" s="53" t="s">
        <v>1265</v>
      </c>
      <c r="D383" s="53" t="s">
        <v>17</v>
      </c>
      <c r="E383" s="53" t="s">
        <v>18</v>
      </c>
      <c r="F383" s="53" t="s">
        <v>17</v>
      </c>
      <c r="G383" s="53" t="s">
        <v>19</v>
      </c>
      <c r="I383" s="53" t="s">
        <v>570</v>
      </c>
      <c r="J383" s="75">
        <v>8.21</v>
      </c>
      <c r="K383" s="75">
        <v>10.044</v>
      </c>
      <c r="L383" s="75">
        <v>9.5</v>
      </c>
      <c r="M383" s="75">
        <v>10.5</v>
      </c>
      <c r="N383" s="75">
        <v>1</v>
      </c>
    </row>
    <row r="384" spans="1:14">
      <c r="A384" s="53" t="s">
        <v>1266</v>
      </c>
      <c r="B384" s="53" t="s">
        <v>1267</v>
      </c>
      <c r="C384" s="53" t="s">
        <v>1268</v>
      </c>
      <c r="D384" s="53" t="s">
        <v>17</v>
      </c>
      <c r="E384" s="53" t="s">
        <v>18</v>
      </c>
      <c r="F384" s="53" t="s">
        <v>17</v>
      </c>
      <c r="G384" s="53" t="s">
        <v>19</v>
      </c>
      <c r="I384" s="53" t="s">
        <v>1269</v>
      </c>
      <c r="J384" s="75">
        <v>2.74</v>
      </c>
      <c r="K384" s="75">
        <v>6.006</v>
      </c>
      <c r="L384" s="75">
        <v>5.5</v>
      </c>
      <c r="M384" s="75">
        <v>6.5</v>
      </c>
      <c r="N384" s="75">
        <v>1</v>
      </c>
    </row>
    <row r="385" spans="1:14">
      <c r="A385" s="53" t="s">
        <v>1270</v>
      </c>
      <c r="B385" s="53" t="s">
        <v>1271</v>
      </c>
      <c r="C385" s="53" t="s">
        <v>1272</v>
      </c>
      <c r="D385" s="53" t="s">
        <v>1273</v>
      </c>
      <c r="E385" s="53" t="s">
        <v>18</v>
      </c>
      <c r="F385" s="53" t="s">
        <v>1273</v>
      </c>
      <c r="G385" s="73" t="s">
        <v>129</v>
      </c>
      <c r="I385" s="53" t="s">
        <v>86</v>
      </c>
      <c r="J385" s="75">
        <v>72.55</v>
      </c>
      <c r="K385" s="75">
        <v>16.312</v>
      </c>
      <c r="L385" s="75">
        <v>73</v>
      </c>
      <c r="M385" s="75">
        <v>73</v>
      </c>
      <c r="N385" s="75">
        <v>0</v>
      </c>
    </row>
    <row r="386" spans="1:14">
      <c r="A386" s="53" t="s">
        <v>1274</v>
      </c>
      <c r="B386" s="53" t="s">
        <v>1275</v>
      </c>
      <c r="C386" s="53" t="s">
        <v>1276</v>
      </c>
      <c r="D386" s="53" t="s">
        <v>168</v>
      </c>
      <c r="E386" s="53" t="s">
        <v>18</v>
      </c>
      <c r="F386" s="53" t="s">
        <v>169</v>
      </c>
      <c r="G386" s="53" t="s">
        <v>170</v>
      </c>
      <c r="I386" s="53" t="s">
        <v>675</v>
      </c>
      <c r="J386" s="75">
        <v>41.13</v>
      </c>
      <c r="K386" s="75">
        <v>18.546</v>
      </c>
      <c r="L386" s="75">
        <v>42</v>
      </c>
      <c r="M386" s="75">
        <v>42</v>
      </c>
      <c r="N386" s="75">
        <v>0</v>
      </c>
    </row>
    <row r="387" spans="1:14">
      <c r="A387" s="53" t="s">
        <v>1277</v>
      </c>
      <c r="B387" s="53" t="s">
        <v>1278</v>
      </c>
      <c r="C387" s="53" t="s">
        <v>1279</v>
      </c>
      <c r="D387" s="53" t="s">
        <v>160</v>
      </c>
      <c r="E387" s="53" t="s">
        <v>18</v>
      </c>
      <c r="F387" s="53" t="s">
        <v>160</v>
      </c>
      <c r="G387" s="53" t="s">
        <v>129</v>
      </c>
      <c r="I387" s="53" t="s">
        <v>215</v>
      </c>
      <c r="J387" s="75">
        <v>0.37</v>
      </c>
      <c r="K387" s="75">
        <v>0</v>
      </c>
      <c r="L387" s="75">
        <v>0.5</v>
      </c>
      <c r="M387" s="75">
        <v>0.5</v>
      </c>
      <c r="N387" s="75">
        <v>0</v>
      </c>
    </row>
    <row r="388" spans="1:14">
      <c r="A388" s="53" t="s">
        <v>1280</v>
      </c>
      <c r="B388" s="53" t="s">
        <v>1281</v>
      </c>
      <c r="C388" s="53" t="s">
        <v>1282</v>
      </c>
      <c r="D388" s="53" t="s">
        <v>1283</v>
      </c>
      <c r="E388" s="53" t="s">
        <v>18</v>
      </c>
      <c r="F388" s="53" t="s">
        <v>1283</v>
      </c>
      <c r="G388" s="53" t="s">
        <v>19</v>
      </c>
      <c r="I388" s="53" t="s">
        <v>161</v>
      </c>
      <c r="J388" s="75">
        <v>10.24</v>
      </c>
      <c r="K388" s="75">
        <v>22.823</v>
      </c>
      <c r="L388" s="75">
        <v>23</v>
      </c>
      <c r="M388" s="75">
        <v>24</v>
      </c>
      <c r="N388" s="75">
        <v>1</v>
      </c>
    </row>
    <row r="389" spans="1:14">
      <c r="A389" s="53" t="s">
        <v>1284</v>
      </c>
      <c r="B389" s="53" t="s">
        <v>1285</v>
      </c>
      <c r="C389" s="53" t="s">
        <v>1286</v>
      </c>
      <c r="D389" s="53" t="s">
        <v>144</v>
      </c>
      <c r="E389" s="53" t="s">
        <v>18</v>
      </c>
      <c r="F389" s="53" t="s">
        <v>144</v>
      </c>
      <c r="G389" s="73" t="s">
        <v>52</v>
      </c>
      <c r="I389" s="53" t="s">
        <v>20</v>
      </c>
      <c r="J389" s="75">
        <v>53.42</v>
      </c>
      <c r="K389" s="75">
        <v>80.716</v>
      </c>
      <c r="L389" s="75">
        <v>81</v>
      </c>
      <c r="M389" s="75">
        <v>81</v>
      </c>
      <c r="N389" s="75">
        <v>0</v>
      </c>
    </row>
    <row r="390" spans="1:14">
      <c r="A390" s="53" t="s">
        <v>1287</v>
      </c>
      <c r="B390" s="53" t="s">
        <v>1288</v>
      </c>
      <c r="C390" s="53" t="s">
        <v>1289</v>
      </c>
      <c r="D390" s="53" t="s">
        <v>231</v>
      </c>
      <c r="E390" s="53" t="s">
        <v>18</v>
      </c>
      <c r="F390" s="53" t="s">
        <v>231</v>
      </c>
      <c r="G390" s="53" t="s">
        <v>52</v>
      </c>
      <c r="I390" s="53" t="s">
        <v>604</v>
      </c>
      <c r="J390" s="75">
        <v>79.64</v>
      </c>
      <c r="K390" s="75">
        <v>126.672</v>
      </c>
      <c r="L390" s="75">
        <v>130</v>
      </c>
      <c r="M390" s="75">
        <v>130</v>
      </c>
      <c r="N390" s="75">
        <v>0</v>
      </c>
    </row>
    <row r="391" spans="1:14">
      <c r="A391" s="53" t="s">
        <v>1290</v>
      </c>
      <c r="B391" s="53" t="s">
        <v>1291</v>
      </c>
      <c r="C391" s="53" t="s">
        <v>1292</v>
      </c>
      <c r="D391" s="53" t="s">
        <v>357</v>
      </c>
      <c r="E391" s="53" t="s">
        <v>18</v>
      </c>
      <c r="F391" s="53" t="s">
        <v>357</v>
      </c>
      <c r="G391" s="53" t="s">
        <v>129</v>
      </c>
      <c r="I391" s="53" t="s">
        <v>215</v>
      </c>
      <c r="J391" s="75">
        <v>42.15</v>
      </c>
      <c r="K391" s="75">
        <v>32.508</v>
      </c>
      <c r="L391" s="75">
        <v>44</v>
      </c>
      <c r="M391" s="75">
        <v>44</v>
      </c>
      <c r="N391" s="75">
        <v>0</v>
      </c>
    </row>
    <row r="392" spans="1:14">
      <c r="A392" s="53" t="s">
        <v>1293</v>
      </c>
      <c r="B392" s="53" t="s">
        <v>1294</v>
      </c>
      <c r="C392" s="53" t="s">
        <v>1295</v>
      </c>
      <c r="D392" s="53" t="s">
        <v>17</v>
      </c>
      <c r="E392" s="53" t="s">
        <v>18</v>
      </c>
      <c r="F392" s="53" t="s">
        <v>17</v>
      </c>
      <c r="G392" s="53" t="s">
        <v>19</v>
      </c>
      <c r="I392" s="53" t="s">
        <v>152</v>
      </c>
      <c r="J392" s="75">
        <v>2.03</v>
      </c>
      <c r="K392" s="75">
        <v>1.823</v>
      </c>
      <c r="L392" s="75">
        <v>2</v>
      </c>
      <c r="M392" s="75">
        <v>2.5</v>
      </c>
      <c r="N392" s="75">
        <v>0.5</v>
      </c>
    </row>
    <row r="393" spans="1:14">
      <c r="A393" s="53" t="s">
        <v>1296</v>
      </c>
      <c r="B393" s="53" t="s">
        <v>1297</v>
      </c>
      <c r="C393" s="53" t="s">
        <v>1298</v>
      </c>
      <c r="D393" s="53" t="s">
        <v>17</v>
      </c>
      <c r="E393" s="53" t="s">
        <v>18</v>
      </c>
      <c r="F393" s="53" t="s">
        <v>17</v>
      </c>
      <c r="G393" s="53" t="s">
        <v>19</v>
      </c>
      <c r="I393" s="53" t="s">
        <v>215</v>
      </c>
      <c r="J393" s="75">
        <v>0.52</v>
      </c>
      <c r="K393" s="75">
        <v>0.408</v>
      </c>
      <c r="L393" s="75">
        <v>0.5</v>
      </c>
      <c r="M393" s="75">
        <v>1</v>
      </c>
      <c r="N393" s="75">
        <v>0.5</v>
      </c>
    </row>
    <row r="394" spans="1:14">
      <c r="A394" s="53" t="s">
        <v>1299</v>
      </c>
      <c r="B394" s="53" t="s">
        <v>1300</v>
      </c>
      <c r="C394" s="53" t="s">
        <v>1301</v>
      </c>
      <c r="D394" s="53" t="s">
        <v>738</v>
      </c>
      <c r="E394" s="53" t="s">
        <v>18</v>
      </c>
      <c r="F394" s="53" t="s">
        <v>738</v>
      </c>
      <c r="G394" s="53" t="s">
        <v>98</v>
      </c>
      <c r="I394" s="53" t="s">
        <v>130</v>
      </c>
      <c r="J394" s="75">
        <v>20.56</v>
      </c>
      <c r="K394" s="75">
        <v>24.754</v>
      </c>
      <c r="L394" s="75">
        <v>21</v>
      </c>
      <c r="M394" s="75">
        <v>26</v>
      </c>
      <c r="N394" s="75">
        <v>5</v>
      </c>
    </row>
    <row r="395" spans="1:14">
      <c r="A395" s="53" t="s">
        <v>1302</v>
      </c>
      <c r="B395" s="53" t="s">
        <v>1303</v>
      </c>
      <c r="C395" s="53" t="s">
        <v>1304</v>
      </c>
      <c r="D395" s="53" t="s">
        <v>738</v>
      </c>
      <c r="E395" s="53" t="s">
        <v>18</v>
      </c>
      <c r="F395" s="53" t="s">
        <v>738</v>
      </c>
      <c r="G395" s="53" t="s">
        <v>98</v>
      </c>
      <c r="I395" s="53" t="s">
        <v>130</v>
      </c>
      <c r="J395" s="75">
        <v>11.54</v>
      </c>
      <c r="K395" s="75">
        <v>20.57</v>
      </c>
      <c r="L395" s="75">
        <v>17</v>
      </c>
      <c r="M395" s="75">
        <v>22</v>
      </c>
      <c r="N395" s="75">
        <v>5</v>
      </c>
    </row>
    <row r="396" spans="1:14">
      <c r="A396" s="53" t="s">
        <v>1305</v>
      </c>
      <c r="B396" s="53" t="s">
        <v>1306</v>
      </c>
      <c r="C396" s="53" t="s">
        <v>1307</v>
      </c>
      <c r="D396" s="53" t="s">
        <v>17</v>
      </c>
      <c r="E396" s="53" t="s">
        <v>18</v>
      </c>
      <c r="F396" s="53" t="s">
        <v>17</v>
      </c>
      <c r="G396" s="53" t="s">
        <v>19</v>
      </c>
      <c r="I396" s="53" t="s">
        <v>99</v>
      </c>
      <c r="J396" s="75">
        <v>21.66</v>
      </c>
      <c r="K396" s="75">
        <v>25.272</v>
      </c>
      <c r="L396" s="75">
        <v>24</v>
      </c>
      <c r="M396" s="75">
        <v>29</v>
      </c>
      <c r="N396" s="75">
        <v>5</v>
      </c>
    </row>
    <row r="397" spans="1:14">
      <c r="A397" s="53" t="s">
        <v>1308</v>
      </c>
      <c r="B397" s="53" t="s">
        <v>1309</v>
      </c>
      <c r="C397" s="53" t="s">
        <v>1310</v>
      </c>
      <c r="D397" s="53" t="s">
        <v>17</v>
      </c>
      <c r="E397" s="53" t="s">
        <v>18</v>
      </c>
      <c r="F397" s="53" t="s">
        <v>17</v>
      </c>
      <c r="G397" s="53" t="s">
        <v>19</v>
      </c>
      <c r="I397" s="53" t="s">
        <v>99</v>
      </c>
      <c r="J397" s="75">
        <v>16.28</v>
      </c>
      <c r="K397" s="75">
        <v>33.63</v>
      </c>
      <c r="L397" s="75">
        <v>30</v>
      </c>
      <c r="M397" s="75">
        <v>34</v>
      </c>
      <c r="N397" s="75">
        <v>4</v>
      </c>
    </row>
    <row r="398" spans="1:14">
      <c r="A398" s="53" t="s">
        <v>1311</v>
      </c>
      <c r="B398" s="53" t="s">
        <v>1312</v>
      </c>
      <c r="C398" s="53" t="s">
        <v>1313</v>
      </c>
      <c r="D398" s="53" t="s">
        <v>17</v>
      </c>
      <c r="E398" s="53" t="s">
        <v>18</v>
      </c>
      <c r="F398" s="53" t="s">
        <v>17</v>
      </c>
      <c r="G398" s="53" t="s">
        <v>19</v>
      </c>
      <c r="I398" s="53" t="s">
        <v>99</v>
      </c>
      <c r="J398" s="75">
        <v>21.79</v>
      </c>
      <c r="K398" s="75">
        <v>25.355</v>
      </c>
      <c r="L398" s="75">
        <v>23</v>
      </c>
      <c r="M398" s="75">
        <v>29</v>
      </c>
      <c r="N398" s="75">
        <v>6</v>
      </c>
    </row>
    <row r="399" spans="1:14">
      <c r="A399" s="53" t="s">
        <v>1314</v>
      </c>
      <c r="B399" s="53" t="s">
        <v>1315</v>
      </c>
      <c r="C399" s="53" t="s">
        <v>1316</v>
      </c>
      <c r="D399" s="53" t="s">
        <v>17</v>
      </c>
      <c r="E399" s="53" t="s">
        <v>18</v>
      </c>
      <c r="F399" s="53" t="s">
        <v>17</v>
      </c>
      <c r="G399" s="53" t="s">
        <v>19</v>
      </c>
      <c r="I399" s="53" t="s">
        <v>99</v>
      </c>
      <c r="J399" s="75">
        <v>21.62</v>
      </c>
      <c r="K399" s="75">
        <v>24.343</v>
      </c>
      <c r="L399" s="75">
        <v>22</v>
      </c>
      <c r="M399" s="75">
        <v>29</v>
      </c>
      <c r="N399" s="75">
        <v>7</v>
      </c>
    </row>
    <row r="400" spans="1:14">
      <c r="A400" s="53" t="s">
        <v>1317</v>
      </c>
      <c r="B400" s="53" t="s">
        <v>1318</v>
      </c>
      <c r="C400" s="53" t="s">
        <v>1319</v>
      </c>
      <c r="D400" s="53" t="s">
        <v>17</v>
      </c>
      <c r="E400" s="53" t="s">
        <v>18</v>
      </c>
      <c r="F400" s="53" t="s">
        <v>17</v>
      </c>
      <c r="G400" s="53" t="s">
        <v>19</v>
      </c>
      <c r="I400" s="53" t="s">
        <v>99</v>
      </c>
      <c r="J400" s="75">
        <v>21.78</v>
      </c>
      <c r="K400" s="75">
        <v>24.868</v>
      </c>
      <c r="L400" s="75">
        <v>23</v>
      </c>
      <c r="M400" s="75">
        <v>29</v>
      </c>
      <c r="N400" s="75">
        <v>6</v>
      </c>
    </row>
    <row r="401" spans="1:14">
      <c r="A401" s="53" t="s">
        <v>1320</v>
      </c>
      <c r="B401" s="53" t="s">
        <v>1321</v>
      </c>
      <c r="C401" s="53" t="s">
        <v>1322</v>
      </c>
      <c r="D401" s="53" t="s">
        <v>428</v>
      </c>
      <c r="E401" s="53" t="s">
        <v>18</v>
      </c>
      <c r="F401" s="53" t="s">
        <v>428</v>
      </c>
      <c r="G401" s="53" t="s">
        <v>29</v>
      </c>
      <c r="I401" s="53" t="s">
        <v>442</v>
      </c>
      <c r="J401" s="75">
        <v>21.13</v>
      </c>
      <c r="K401" s="75">
        <v>20.79</v>
      </c>
      <c r="L401" s="75">
        <v>22</v>
      </c>
      <c r="M401" s="75">
        <v>22</v>
      </c>
      <c r="N401" s="75">
        <v>0</v>
      </c>
    </row>
    <row r="402" spans="1:14">
      <c r="A402" s="53" t="s">
        <v>1323</v>
      </c>
      <c r="B402" s="53" t="s">
        <v>1324</v>
      </c>
      <c r="C402" s="53" t="s">
        <v>1325</v>
      </c>
      <c r="D402" s="53" t="s">
        <v>17</v>
      </c>
      <c r="E402" s="53" t="s">
        <v>18</v>
      </c>
      <c r="F402" s="53" t="s">
        <v>17</v>
      </c>
      <c r="G402" s="53" t="s">
        <v>19</v>
      </c>
      <c r="I402" s="53" t="s">
        <v>99</v>
      </c>
      <c r="J402" s="75">
        <v>21.78</v>
      </c>
      <c r="K402" s="75">
        <v>24.84</v>
      </c>
      <c r="L402" s="75">
        <v>23</v>
      </c>
      <c r="M402" s="75">
        <v>29</v>
      </c>
      <c r="N402" s="75">
        <v>6</v>
      </c>
    </row>
    <row r="403" spans="1:14">
      <c r="A403" s="53" t="s">
        <v>1326</v>
      </c>
      <c r="B403" s="53" t="s">
        <v>1327</v>
      </c>
      <c r="C403" s="53" t="s">
        <v>50</v>
      </c>
      <c r="D403" s="53" t="s">
        <v>51</v>
      </c>
      <c r="E403" s="53" t="s">
        <v>18</v>
      </c>
      <c r="F403" s="53" t="s">
        <v>51</v>
      </c>
      <c r="G403" s="73" t="s">
        <v>52</v>
      </c>
      <c r="I403" s="53" t="s">
        <v>471</v>
      </c>
      <c r="J403" s="75">
        <v>173.14</v>
      </c>
      <c r="K403" s="75">
        <v>183.257</v>
      </c>
      <c r="L403" s="75">
        <v>183</v>
      </c>
      <c r="M403" s="75">
        <v>184</v>
      </c>
      <c r="N403" s="75">
        <v>1</v>
      </c>
    </row>
    <row r="404" spans="1:14">
      <c r="A404" s="53" t="s">
        <v>1328</v>
      </c>
      <c r="B404" s="53" t="s">
        <v>1329</v>
      </c>
      <c r="C404" s="53" t="s">
        <v>1330</v>
      </c>
      <c r="D404" s="53" t="s">
        <v>985</v>
      </c>
      <c r="E404" s="53" t="s">
        <v>18</v>
      </c>
      <c r="F404" s="53" t="s">
        <v>985</v>
      </c>
      <c r="G404" s="73" t="s">
        <v>129</v>
      </c>
      <c r="I404" s="53" t="s">
        <v>191</v>
      </c>
      <c r="J404" s="75">
        <v>22.2</v>
      </c>
      <c r="K404" s="75">
        <v>55.189</v>
      </c>
      <c r="L404" s="75">
        <v>47</v>
      </c>
      <c r="M404" s="75">
        <v>58</v>
      </c>
      <c r="N404" s="75">
        <v>11</v>
      </c>
    </row>
    <row r="405" spans="1:14">
      <c r="A405" s="53" t="s">
        <v>1331</v>
      </c>
      <c r="B405" s="53" t="s">
        <v>1332</v>
      </c>
      <c r="C405" s="53" t="s">
        <v>1333</v>
      </c>
      <c r="D405" s="53" t="s">
        <v>186</v>
      </c>
      <c r="E405" s="53" t="s">
        <v>18</v>
      </c>
      <c r="F405" s="53" t="s">
        <v>186</v>
      </c>
      <c r="G405" s="53" t="s">
        <v>98</v>
      </c>
      <c r="I405" s="53" t="s">
        <v>191</v>
      </c>
      <c r="J405" s="75">
        <v>8.19</v>
      </c>
      <c r="K405" s="75">
        <v>11.808</v>
      </c>
      <c r="L405" s="75">
        <v>12</v>
      </c>
      <c r="M405" s="75">
        <v>21</v>
      </c>
      <c r="N405" s="75">
        <v>9</v>
      </c>
    </row>
    <row r="406" spans="1:14">
      <c r="A406" s="53" t="s">
        <v>1334</v>
      </c>
      <c r="B406" s="53" t="s">
        <v>1335</v>
      </c>
      <c r="C406" s="53" t="s">
        <v>1336</v>
      </c>
      <c r="D406" s="53" t="s">
        <v>17</v>
      </c>
      <c r="E406" s="53" t="s">
        <v>18</v>
      </c>
      <c r="F406" s="53" t="s">
        <v>17</v>
      </c>
      <c r="G406" s="53" t="s">
        <v>19</v>
      </c>
      <c r="I406" s="53" t="s">
        <v>454</v>
      </c>
      <c r="J406" s="75">
        <v>19.63</v>
      </c>
      <c r="K406" s="75">
        <v>11.693</v>
      </c>
      <c r="L406" s="75">
        <v>20</v>
      </c>
      <c r="M406" s="75">
        <v>20</v>
      </c>
      <c r="N406" s="75">
        <v>0</v>
      </c>
    </row>
    <row r="407" spans="1:14">
      <c r="A407" s="53" t="s">
        <v>1337</v>
      </c>
      <c r="B407" s="53" t="s">
        <v>1338</v>
      </c>
      <c r="C407" s="53" t="s">
        <v>1339</v>
      </c>
      <c r="D407" s="53" t="s">
        <v>17</v>
      </c>
      <c r="E407" s="53" t="s">
        <v>18</v>
      </c>
      <c r="F407" s="53" t="s">
        <v>17</v>
      </c>
      <c r="G407" s="73" t="s">
        <v>19</v>
      </c>
      <c r="I407" s="53" t="s">
        <v>454</v>
      </c>
      <c r="J407" s="75">
        <v>9.9</v>
      </c>
      <c r="K407" s="75">
        <v>9.414</v>
      </c>
      <c r="L407" s="75">
        <v>10</v>
      </c>
      <c r="M407" s="75">
        <v>10</v>
      </c>
      <c r="N407" s="75">
        <v>0</v>
      </c>
    </row>
    <row r="408" spans="1:14">
      <c r="A408" s="53" t="s">
        <v>1340</v>
      </c>
      <c r="B408" s="53" t="s">
        <v>1341</v>
      </c>
      <c r="C408" s="53" t="s">
        <v>1342</v>
      </c>
      <c r="D408" s="53" t="s">
        <v>17</v>
      </c>
      <c r="E408" s="53" t="s">
        <v>18</v>
      </c>
      <c r="F408" s="53" t="s">
        <v>17</v>
      </c>
      <c r="G408" s="73" t="s">
        <v>19</v>
      </c>
      <c r="I408" s="53" t="s">
        <v>454</v>
      </c>
      <c r="J408" s="75">
        <v>5.82</v>
      </c>
      <c r="K408" s="75">
        <v>3.528</v>
      </c>
      <c r="L408" s="75">
        <v>6</v>
      </c>
      <c r="M408" s="75">
        <v>6</v>
      </c>
      <c r="N408" s="75">
        <v>0</v>
      </c>
    </row>
    <row r="409" spans="1:14">
      <c r="A409" s="53" t="s">
        <v>1343</v>
      </c>
      <c r="B409" s="53" t="s">
        <v>1344</v>
      </c>
      <c r="C409" s="53" t="s">
        <v>1345</v>
      </c>
      <c r="D409" s="53" t="s">
        <v>17</v>
      </c>
      <c r="E409" s="53" t="s">
        <v>18</v>
      </c>
      <c r="F409" s="53" t="s">
        <v>17</v>
      </c>
      <c r="G409" s="73" t="s">
        <v>19</v>
      </c>
      <c r="I409" s="53" t="s">
        <v>454</v>
      </c>
      <c r="J409" s="75">
        <v>5.87</v>
      </c>
      <c r="K409" s="75">
        <v>3.629</v>
      </c>
      <c r="L409" s="75">
        <v>6</v>
      </c>
      <c r="M409" s="75">
        <v>6</v>
      </c>
      <c r="N409" s="75">
        <v>0</v>
      </c>
    </row>
    <row r="410" spans="1:14">
      <c r="A410" s="53" t="s">
        <v>1346</v>
      </c>
      <c r="B410" s="53" t="s">
        <v>1347</v>
      </c>
      <c r="C410" s="53" t="s">
        <v>1348</v>
      </c>
      <c r="D410" s="53" t="s">
        <v>17</v>
      </c>
      <c r="E410" s="53" t="s">
        <v>18</v>
      </c>
      <c r="F410" s="53" t="s">
        <v>17</v>
      </c>
      <c r="G410" s="73" t="s">
        <v>19</v>
      </c>
      <c r="I410" s="53" t="s">
        <v>454</v>
      </c>
      <c r="J410" s="75">
        <v>5.4</v>
      </c>
      <c r="K410" s="75">
        <v>3.528</v>
      </c>
      <c r="L410" s="75">
        <v>5.5</v>
      </c>
      <c r="M410" s="75">
        <v>5.5</v>
      </c>
      <c r="N410" s="75">
        <v>0</v>
      </c>
    </row>
    <row r="411" spans="1:14">
      <c r="A411" s="53" t="s">
        <v>1349</v>
      </c>
      <c r="B411" s="53" t="s">
        <v>1350</v>
      </c>
      <c r="C411" s="53" t="s">
        <v>1351</v>
      </c>
      <c r="D411" s="53" t="s">
        <v>17</v>
      </c>
      <c r="E411" s="53" t="s">
        <v>18</v>
      </c>
      <c r="F411" s="53" t="s">
        <v>17</v>
      </c>
      <c r="G411" s="53" t="s">
        <v>19</v>
      </c>
      <c r="I411" s="53" t="s">
        <v>454</v>
      </c>
      <c r="J411" s="75">
        <v>20.48</v>
      </c>
      <c r="K411" s="75">
        <v>13.119</v>
      </c>
      <c r="L411" s="75">
        <v>21</v>
      </c>
      <c r="M411" s="75">
        <v>21</v>
      </c>
      <c r="N411" s="75">
        <v>0</v>
      </c>
    </row>
    <row r="412" spans="1:14">
      <c r="A412" s="53" t="s">
        <v>1352</v>
      </c>
      <c r="B412" s="53" t="s">
        <v>1353</v>
      </c>
      <c r="C412" s="53" t="s">
        <v>1354</v>
      </c>
      <c r="D412" s="53" t="s">
        <v>17</v>
      </c>
      <c r="E412" s="53" t="s">
        <v>18</v>
      </c>
      <c r="F412" s="53" t="s">
        <v>17</v>
      </c>
      <c r="G412" s="53" t="s">
        <v>19</v>
      </c>
      <c r="I412" s="53" t="s">
        <v>454</v>
      </c>
      <c r="J412" s="75">
        <v>13.38</v>
      </c>
      <c r="K412" s="75">
        <v>11.189</v>
      </c>
      <c r="L412" s="75">
        <v>13.5</v>
      </c>
      <c r="M412" s="75">
        <v>13.5</v>
      </c>
      <c r="N412" s="75">
        <v>0</v>
      </c>
    </row>
    <row r="413" spans="1:14">
      <c r="A413" s="53" t="s">
        <v>1355</v>
      </c>
      <c r="B413" s="53" t="s">
        <v>1356</v>
      </c>
      <c r="C413" s="53" t="s">
        <v>1357</v>
      </c>
      <c r="D413" s="53" t="s">
        <v>17</v>
      </c>
      <c r="E413" s="53" t="s">
        <v>18</v>
      </c>
      <c r="F413" s="53" t="s">
        <v>17</v>
      </c>
      <c r="G413" s="53" t="s">
        <v>19</v>
      </c>
      <c r="I413" s="53" t="s">
        <v>454</v>
      </c>
      <c r="J413" s="75">
        <v>7.13</v>
      </c>
      <c r="K413" s="75">
        <v>5.803</v>
      </c>
      <c r="L413" s="75">
        <v>7.5</v>
      </c>
      <c r="M413" s="75">
        <v>7.5</v>
      </c>
      <c r="N413" s="75">
        <v>0</v>
      </c>
    </row>
    <row r="414" spans="1:14">
      <c r="A414" s="53" t="s">
        <v>1358</v>
      </c>
      <c r="B414" s="53" t="s">
        <v>1359</v>
      </c>
      <c r="C414" s="53" t="s">
        <v>1360</v>
      </c>
      <c r="D414" s="53" t="s">
        <v>17</v>
      </c>
      <c r="E414" s="53" t="s">
        <v>18</v>
      </c>
      <c r="F414" s="53" t="s">
        <v>17</v>
      </c>
      <c r="G414" s="53" t="s">
        <v>19</v>
      </c>
      <c r="I414" s="53" t="s">
        <v>454</v>
      </c>
      <c r="J414" s="75">
        <v>10.13</v>
      </c>
      <c r="K414" s="75">
        <v>5.803</v>
      </c>
      <c r="L414" s="75">
        <v>10.5</v>
      </c>
      <c r="M414" s="75">
        <v>10.5</v>
      </c>
      <c r="N414" s="75">
        <v>0</v>
      </c>
    </row>
    <row r="415" spans="1:14">
      <c r="A415" s="53" t="s">
        <v>1361</v>
      </c>
      <c r="B415" s="53" t="s">
        <v>1362</v>
      </c>
      <c r="C415" s="53" t="s">
        <v>1363</v>
      </c>
      <c r="D415" s="53" t="s">
        <v>17</v>
      </c>
      <c r="E415" s="53" t="s">
        <v>18</v>
      </c>
      <c r="F415" s="53" t="s">
        <v>17</v>
      </c>
      <c r="G415" s="53" t="s">
        <v>19</v>
      </c>
      <c r="I415" s="53" t="s">
        <v>454</v>
      </c>
      <c r="J415" s="75">
        <v>9.35</v>
      </c>
      <c r="K415" s="75">
        <v>8.717</v>
      </c>
      <c r="L415" s="75">
        <v>8</v>
      </c>
      <c r="M415" s="75">
        <v>9.5</v>
      </c>
      <c r="N415" s="75">
        <v>1.5</v>
      </c>
    </row>
    <row r="416" spans="1:14">
      <c r="A416" s="53" t="s">
        <v>1364</v>
      </c>
      <c r="B416" s="53" t="s">
        <v>1365</v>
      </c>
      <c r="C416" s="53" t="s">
        <v>1366</v>
      </c>
      <c r="D416" s="53" t="s">
        <v>17</v>
      </c>
      <c r="E416" s="53" t="s">
        <v>18</v>
      </c>
      <c r="F416" s="53" t="s">
        <v>17</v>
      </c>
      <c r="G416" s="53" t="s">
        <v>19</v>
      </c>
      <c r="I416" s="53" t="s">
        <v>454</v>
      </c>
      <c r="J416" s="75">
        <v>8.28</v>
      </c>
      <c r="K416" s="75">
        <v>5.803</v>
      </c>
      <c r="L416" s="75">
        <v>8.5</v>
      </c>
      <c r="M416" s="75">
        <v>8.5</v>
      </c>
      <c r="N416" s="75">
        <v>0</v>
      </c>
    </row>
    <row r="417" spans="1:14">
      <c r="A417" s="53" t="s">
        <v>1367</v>
      </c>
      <c r="B417" s="53" t="s">
        <v>1368</v>
      </c>
      <c r="C417" s="53" t="s">
        <v>1369</v>
      </c>
      <c r="D417" s="53" t="s">
        <v>17</v>
      </c>
      <c r="E417" s="53" t="s">
        <v>18</v>
      </c>
      <c r="F417" s="53" t="s">
        <v>17</v>
      </c>
      <c r="G417" s="53" t="s">
        <v>19</v>
      </c>
      <c r="I417" s="53" t="s">
        <v>454</v>
      </c>
      <c r="J417" s="75">
        <v>7.11</v>
      </c>
      <c r="K417" s="75">
        <v>6.101</v>
      </c>
      <c r="L417" s="75">
        <v>6.5</v>
      </c>
      <c r="M417" s="75">
        <v>8</v>
      </c>
      <c r="N417" s="75">
        <v>1.5</v>
      </c>
    </row>
    <row r="418" spans="1:14">
      <c r="A418" s="53" t="s">
        <v>1370</v>
      </c>
      <c r="B418" s="53" t="s">
        <v>1371</v>
      </c>
      <c r="C418" s="53" t="s">
        <v>1372</v>
      </c>
      <c r="D418" s="53" t="s">
        <v>24</v>
      </c>
      <c r="E418" s="53" t="s">
        <v>18</v>
      </c>
      <c r="F418" s="53" t="s">
        <v>24</v>
      </c>
      <c r="G418" s="53" t="s">
        <v>19</v>
      </c>
      <c r="I418" s="53" t="s">
        <v>1373</v>
      </c>
      <c r="J418" s="75">
        <v>10.35</v>
      </c>
      <c r="K418" s="75">
        <v>16.128</v>
      </c>
      <c r="L418" s="75">
        <v>13.5</v>
      </c>
      <c r="M418" s="75">
        <v>16.5</v>
      </c>
      <c r="N418" s="75">
        <v>3</v>
      </c>
    </row>
    <row r="419" spans="1:14">
      <c r="A419" s="53" t="s">
        <v>1374</v>
      </c>
      <c r="B419" s="53" t="s">
        <v>1375</v>
      </c>
      <c r="C419" s="53" t="s">
        <v>1376</v>
      </c>
      <c r="D419" s="53" t="s">
        <v>1377</v>
      </c>
      <c r="E419" s="53" t="s">
        <v>18</v>
      </c>
      <c r="F419" s="53" t="s">
        <v>1377</v>
      </c>
      <c r="G419" s="73" t="s">
        <v>29</v>
      </c>
      <c r="I419" s="53" t="s">
        <v>191</v>
      </c>
      <c r="J419" s="75">
        <v>17.18</v>
      </c>
      <c r="K419" s="75">
        <v>17.97</v>
      </c>
      <c r="L419" s="75">
        <v>21</v>
      </c>
      <c r="M419" s="75">
        <v>21</v>
      </c>
      <c r="N419" s="75">
        <v>0</v>
      </c>
    </row>
    <row r="420" spans="1:14">
      <c r="A420" s="53" t="s">
        <v>1378</v>
      </c>
      <c r="B420" s="53" t="s">
        <v>1379</v>
      </c>
      <c r="C420" s="53" t="s">
        <v>1380</v>
      </c>
      <c r="D420" s="53" t="s">
        <v>144</v>
      </c>
      <c r="E420" s="53" t="s">
        <v>18</v>
      </c>
      <c r="F420" s="53" t="s">
        <v>144</v>
      </c>
      <c r="G420" s="53" t="s">
        <v>52</v>
      </c>
      <c r="I420" s="53" t="s">
        <v>145</v>
      </c>
      <c r="J420" s="75">
        <v>209.43</v>
      </c>
      <c r="K420" s="75">
        <v>137.579</v>
      </c>
      <c r="L420" s="75">
        <v>210</v>
      </c>
      <c r="M420" s="75">
        <v>210</v>
      </c>
      <c r="N420" s="75">
        <v>0</v>
      </c>
    </row>
    <row r="421" spans="1:14">
      <c r="A421" s="53" t="s">
        <v>1381</v>
      </c>
      <c r="B421" s="53" t="s">
        <v>1382</v>
      </c>
      <c r="C421" s="53" t="s">
        <v>1383</v>
      </c>
      <c r="D421" s="53" t="s">
        <v>590</v>
      </c>
      <c r="E421" s="53" t="s">
        <v>18</v>
      </c>
      <c r="F421" s="53" t="s">
        <v>590</v>
      </c>
      <c r="G421" s="53" t="s">
        <v>129</v>
      </c>
      <c r="I421" s="53" t="s">
        <v>223</v>
      </c>
      <c r="J421" s="75">
        <v>43.61</v>
      </c>
      <c r="K421" s="75">
        <v>70.706</v>
      </c>
      <c r="L421" s="75">
        <v>72</v>
      </c>
      <c r="M421" s="75">
        <v>71.5</v>
      </c>
      <c r="N421" s="75">
        <v>-0.5</v>
      </c>
    </row>
    <row r="422" spans="1:14">
      <c r="A422" s="53" t="s">
        <v>1384</v>
      </c>
      <c r="B422" s="53" t="s">
        <v>1385</v>
      </c>
      <c r="C422" s="53" t="s">
        <v>1386</v>
      </c>
      <c r="D422" s="53" t="s">
        <v>590</v>
      </c>
      <c r="E422" s="53" t="s">
        <v>18</v>
      </c>
      <c r="F422" s="53" t="s">
        <v>590</v>
      </c>
      <c r="G422" s="53" t="s">
        <v>129</v>
      </c>
      <c r="I422" s="53" t="s">
        <v>223</v>
      </c>
      <c r="J422" s="75">
        <v>16.39</v>
      </c>
      <c r="K422" s="75">
        <v>19.843</v>
      </c>
      <c r="L422" s="75">
        <v>20.5</v>
      </c>
      <c r="M422" s="75">
        <v>20</v>
      </c>
      <c r="N422" s="75">
        <v>-0.5</v>
      </c>
    </row>
    <row r="423" spans="1:14">
      <c r="A423" s="53" t="s">
        <v>1387</v>
      </c>
      <c r="B423" s="53" t="s">
        <v>1388</v>
      </c>
      <c r="C423" s="53" t="s">
        <v>1389</v>
      </c>
      <c r="D423" s="53" t="s">
        <v>17</v>
      </c>
      <c r="E423" s="53" t="s">
        <v>18</v>
      </c>
      <c r="F423" s="53" t="s">
        <v>17</v>
      </c>
      <c r="G423" s="53" t="s">
        <v>19</v>
      </c>
      <c r="I423" s="53" t="s">
        <v>90</v>
      </c>
      <c r="J423" s="75">
        <v>64.03</v>
      </c>
      <c r="K423" s="75">
        <v>79.341</v>
      </c>
      <c r="L423" s="75">
        <v>79</v>
      </c>
      <c r="M423" s="75">
        <v>80</v>
      </c>
      <c r="N423" s="75">
        <v>1</v>
      </c>
    </row>
    <row r="424" spans="1:14">
      <c r="A424" s="53" t="s">
        <v>1390</v>
      </c>
      <c r="B424" s="53" t="s">
        <v>1391</v>
      </c>
      <c r="C424" s="53" t="s">
        <v>36</v>
      </c>
      <c r="D424" s="53" t="s">
        <v>17</v>
      </c>
      <c r="E424" s="53" t="s">
        <v>18</v>
      </c>
      <c r="F424" s="53" t="s">
        <v>17</v>
      </c>
      <c r="G424" s="53" t="s">
        <v>19</v>
      </c>
      <c r="I424" s="53" t="s">
        <v>191</v>
      </c>
      <c r="J424" s="75">
        <v>18.36</v>
      </c>
      <c r="K424" s="75">
        <v>14.219</v>
      </c>
      <c r="L424" s="75">
        <v>18.5</v>
      </c>
      <c r="M424" s="75">
        <v>18.5</v>
      </c>
      <c r="N424" s="75">
        <v>0</v>
      </c>
    </row>
    <row r="425" spans="1:14">
      <c r="A425" s="53" t="s">
        <v>1392</v>
      </c>
      <c r="B425" s="53" t="s">
        <v>1393</v>
      </c>
      <c r="C425" s="53" t="s">
        <v>36</v>
      </c>
      <c r="D425" s="53" t="s">
        <v>17</v>
      </c>
      <c r="E425" s="53" t="s">
        <v>18</v>
      </c>
      <c r="F425" s="53" t="s">
        <v>17</v>
      </c>
      <c r="G425" s="53" t="s">
        <v>19</v>
      </c>
      <c r="I425" s="53" t="s">
        <v>191</v>
      </c>
      <c r="J425" s="75">
        <v>14.22</v>
      </c>
      <c r="K425" s="75">
        <v>10.989</v>
      </c>
      <c r="L425" s="75">
        <v>14.5</v>
      </c>
      <c r="M425" s="75">
        <v>14.5</v>
      </c>
      <c r="N425" s="75">
        <v>0</v>
      </c>
    </row>
    <row r="426" spans="1:14">
      <c r="A426" s="53" t="s">
        <v>1394</v>
      </c>
      <c r="B426" s="53" t="s">
        <v>1395</v>
      </c>
      <c r="C426" s="53" t="s">
        <v>36</v>
      </c>
      <c r="D426" s="53" t="s">
        <v>17</v>
      </c>
      <c r="E426" s="53" t="s">
        <v>18</v>
      </c>
      <c r="F426" s="53" t="s">
        <v>17</v>
      </c>
      <c r="G426" s="53" t="s">
        <v>19</v>
      </c>
      <c r="I426" s="53" t="s">
        <v>191</v>
      </c>
      <c r="J426" s="75">
        <v>16.89</v>
      </c>
      <c r="K426" s="75">
        <v>13.76</v>
      </c>
      <c r="L426" s="75">
        <v>17</v>
      </c>
      <c r="M426" s="75">
        <v>17</v>
      </c>
      <c r="N426" s="75">
        <v>0</v>
      </c>
    </row>
    <row r="427" spans="1:14">
      <c r="A427" s="53" t="s">
        <v>1396</v>
      </c>
      <c r="B427" s="53" t="s">
        <v>1397</v>
      </c>
      <c r="C427" s="53" t="s">
        <v>1398</v>
      </c>
      <c r="D427" s="53" t="s">
        <v>17</v>
      </c>
      <c r="E427" s="53" t="s">
        <v>18</v>
      </c>
      <c r="F427" s="53" t="s">
        <v>17</v>
      </c>
      <c r="G427" s="53" t="s">
        <v>19</v>
      </c>
      <c r="I427" s="53" t="s">
        <v>191</v>
      </c>
      <c r="J427" s="75">
        <v>33.37</v>
      </c>
      <c r="K427" s="75">
        <v>22.311</v>
      </c>
      <c r="L427" s="75">
        <v>34</v>
      </c>
      <c r="M427" s="75">
        <v>34</v>
      </c>
      <c r="N427" s="75">
        <v>0</v>
      </c>
    </row>
    <row r="428" spans="1:14">
      <c r="A428" s="53" t="s">
        <v>1399</v>
      </c>
      <c r="B428" s="53" t="s">
        <v>1400</v>
      </c>
      <c r="C428" s="53" t="s">
        <v>36</v>
      </c>
      <c r="D428" s="53" t="s">
        <v>17</v>
      </c>
      <c r="E428" s="53" t="s">
        <v>18</v>
      </c>
      <c r="F428" s="53" t="s">
        <v>17</v>
      </c>
      <c r="G428" s="53" t="s">
        <v>19</v>
      </c>
      <c r="I428" s="53" t="s">
        <v>191</v>
      </c>
      <c r="J428" s="75">
        <v>11.88</v>
      </c>
      <c r="K428" s="75">
        <v>11.574</v>
      </c>
      <c r="L428" s="75">
        <v>12</v>
      </c>
      <c r="M428" s="75">
        <v>12</v>
      </c>
      <c r="N428" s="75">
        <v>0</v>
      </c>
    </row>
    <row r="429" spans="1:14">
      <c r="A429" s="53" t="s">
        <v>1401</v>
      </c>
      <c r="B429" s="53" t="s">
        <v>1402</v>
      </c>
      <c r="C429" s="53" t="s">
        <v>36</v>
      </c>
      <c r="D429" s="53" t="s">
        <v>17</v>
      </c>
      <c r="E429" s="53" t="s">
        <v>18</v>
      </c>
      <c r="F429" s="53" t="s">
        <v>17</v>
      </c>
      <c r="G429" s="53" t="s">
        <v>19</v>
      </c>
      <c r="I429" s="53" t="s">
        <v>191</v>
      </c>
      <c r="J429" s="75">
        <v>6.2</v>
      </c>
      <c r="K429" s="75">
        <v>4.013</v>
      </c>
      <c r="L429" s="75">
        <v>6.5</v>
      </c>
      <c r="M429" s="75">
        <v>6.5</v>
      </c>
      <c r="N429" s="75">
        <v>0</v>
      </c>
    </row>
    <row r="430" spans="1:14">
      <c r="A430" s="53" t="s">
        <v>1403</v>
      </c>
      <c r="B430" s="53" t="s">
        <v>1404</v>
      </c>
      <c r="C430" s="53" t="s">
        <v>1405</v>
      </c>
      <c r="D430" s="53" t="s">
        <v>17</v>
      </c>
      <c r="E430" s="53" t="s">
        <v>18</v>
      </c>
      <c r="F430" s="53" t="s">
        <v>17</v>
      </c>
      <c r="G430" s="73" t="s">
        <v>19</v>
      </c>
      <c r="I430" s="53" t="s">
        <v>1038</v>
      </c>
      <c r="J430" s="75">
        <v>0.57</v>
      </c>
      <c r="K430" s="75">
        <v>1.165</v>
      </c>
      <c r="L430" s="75">
        <v>1.5</v>
      </c>
      <c r="M430" s="75">
        <v>1.5</v>
      </c>
      <c r="N430" s="75">
        <v>0</v>
      </c>
    </row>
    <row r="431" spans="1:14">
      <c r="A431" s="53" t="s">
        <v>1406</v>
      </c>
      <c r="B431" s="53" t="s">
        <v>1407</v>
      </c>
      <c r="C431" s="53" t="s">
        <v>1408</v>
      </c>
      <c r="D431" s="53" t="s">
        <v>1409</v>
      </c>
      <c r="E431" s="53" t="s">
        <v>18</v>
      </c>
      <c r="F431" s="53" t="s">
        <v>1409</v>
      </c>
      <c r="G431" s="73" t="s">
        <v>52</v>
      </c>
      <c r="I431" s="53" t="s">
        <v>1410</v>
      </c>
      <c r="J431" s="75">
        <v>40.45</v>
      </c>
      <c r="K431" s="75">
        <v>11.902</v>
      </c>
      <c r="L431" s="75">
        <v>41</v>
      </c>
      <c r="M431" s="75">
        <v>41</v>
      </c>
      <c r="N431" s="75">
        <v>0</v>
      </c>
    </row>
    <row r="432" spans="1:14">
      <c r="A432" s="53" t="s">
        <v>1411</v>
      </c>
      <c r="B432" s="53" t="s">
        <v>1412</v>
      </c>
      <c r="C432" s="53" t="s">
        <v>36</v>
      </c>
      <c r="D432" s="53" t="s">
        <v>17</v>
      </c>
      <c r="E432" s="53" t="s">
        <v>18</v>
      </c>
      <c r="F432" s="53" t="s">
        <v>17</v>
      </c>
      <c r="G432" s="73" t="s">
        <v>19</v>
      </c>
      <c r="I432" s="53" t="s">
        <v>191</v>
      </c>
      <c r="J432" s="75">
        <v>19.71</v>
      </c>
      <c r="K432" s="75">
        <v>10.989</v>
      </c>
      <c r="L432" s="75">
        <v>20</v>
      </c>
      <c r="M432" s="75">
        <v>20</v>
      </c>
      <c r="N432" s="75">
        <v>0</v>
      </c>
    </row>
    <row r="433" spans="1:14">
      <c r="A433" s="53" t="s">
        <v>1413</v>
      </c>
      <c r="B433" s="53" t="s">
        <v>1414</v>
      </c>
      <c r="C433" s="53" t="s">
        <v>1415</v>
      </c>
      <c r="D433" s="53" t="s">
        <v>428</v>
      </c>
      <c r="E433" s="53" t="s">
        <v>18</v>
      </c>
      <c r="F433" s="53" t="s">
        <v>428</v>
      </c>
      <c r="G433" s="73" t="s">
        <v>29</v>
      </c>
      <c r="I433" s="53" t="s">
        <v>90</v>
      </c>
      <c r="J433" s="75">
        <v>67.84</v>
      </c>
      <c r="K433" s="75">
        <v>55.29</v>
      </c>
      <c r="L433" s="75">
        <v>68.5</v>
      </c>
      <c r="M433" s="75">
        <v>68</v>
      </c>
      <c r="N433" s="75">
        <v>-0.5</v>
      </c>
    </row>
    <row r="434" spans="1:14">
      <c r="A434" s="53" t="s">
        <v>1416</v>
      </c>
      <c r="B434" s="53" t="s">
        <v>1417</v>
      </c>
      <c r="C434" s="53" t="s">
        <v>1418</v>
      </c>
      <c r="D434" s="53" t="s">
        <v>17</v>
      </c>
      <c r="E434" s="53" t="s">
        <v>18</v>
      </c>
      <c r="F434" s="53" t="s">
        <v>17</v>
      </c>
      <c r="G434" s="53" t="s">
        <v>19</v>
      </c>
      <c r="I434" s="53" t="s">
        <v>161</v>
      </c>
      <c r="J434" s="75">
        <v>1.81</v>
      </c>
      <c r="K434" s="75">
        <v>4.761</v>
      </c>
      <c r="L434" s="75">
        <v>4</v>
      </c>
      <c r="M434" s="75">
        <v>5</v>
      </c>
      <c r="N434" s="75">
        <v>1</v>
      </c>
    </row>
    <row r="435" spans="1:14">
      <c r="A435" s="53" t="s">
        <v>1419</v>
      </c>
      <c r="B435" s="53" t="s">
        <v>1420</v>
      </c>
      <c r="C435" s="53" t="s">
        <v>1421</v>
      </c>
      <c r="D435" s="53" t="s">
        <v>85</v>
      </c>
      <c r="E435" s="53" t="s">
        <v>18</v>
      </c>
      <c r="F435" s="53" t="s">
        <v>85</v>
      </c>
      <c r="G435" s="53" t="s">
        <v>29</v>
      </c>
      <c r="I435" s="53" t="s">
        <v>90</v>
      </c>
      <c r="J435" s="75">
        <v>72.18</v>
      </c>
      <c r="K435" s="75">
        <v>46.958</v>
      </c>
      <c r="L435" s="75">
        <v>73</v>
      </c>
      <c r="M435" s="75">
        <v>73</v>
      </c>
      <c r="N435" s="75">
        <v>0</v>
      </c>
    </row>
    <row r="436" spans="1:14">
      <c r="A436" s="53" t="s">
        <v>1422</v>
      </c>
      <c r="B436" s="53" t="s">
        <v>1423</v>
      </c>
      <c r="C436" s="53" t="s">
        <v>1424</v>
      </c>
      <c r="D436" s="53" t="s">
        <v>17</v>
      </c>
      <c r="E436" s="53" t="s">
        <v>18</v>
      </c>
      <c r="F436" s="53" t="s">
        <v>17</v>
      </c>
      <c r="G436" s="53" t="s">
        <v>19</v>
      </c>
      <c r="I436" s="53" t="s">
        <v>90</v>
      </c>
      <c r="J436" s="75">
        <v>77.4</v>
      </c>
      <c r="K436" s="75">
        <v>56.021</v>
      </c>
      <c r="L436" s="75">
        <v>78</v>
      </c>
      <c r="M436" s="75">
        <v>78</v>
      </c>
      <c r="N436" s="75">
        <v>0</v>
      </c>
    </row>
    <row r="437" spans="1:14">
      <c r="A437" s="53" t="s">
        <v>1425</v>
      </c>
      <c r="B437" s="53" t="s">
        <v>1426</v>
      </c>
      <c r="C437" s="53" t="s">
        <v>1427</v>
      </c>
      <c r="D437" s="53" t="s">
        <v>17</v>
      </c>
      <c r="E437" s="53" t="s">
        <v>18</v>
      </c>
      <c r="F437" s="53" t="s">
        <v>17</v>
      </c>
      <c r="G437" s="73" t="s">
        <v>19</v>
      </c>
      <c r="I437" s="53" t="s">
        <v>90</v>
      </c>
      <c r="J437" s="75">
        <v>15.6</v>
      </c>
      <c r="K437" s="75">
        <v>10.138</v>
      </c>
      <c r="L437" s="75">
        <v>16</v>
      </c>
      <c r="M437" s="75">
        <v>16</v>
      </c>
      <c r="N437" s="75">
        <v>0</v>
      </c>
    </row>
    <row r="438" spans="1:14">
      <c r="A438" s="53" t="s">
        <v>1428</v>
      </c>
      <c r="B438" s="53" t="s">
        <v>1429</v>
      </c>
      <c r="C438" s="53" t="s">
        <v>1430</v>
      </c>
      <c r="D438" s="53" t="s">
        <v>17</v>
      </c>
      <c r="E438" s="53" t="s">
        <v>18</v>
      </c>
      <c r="F438" s="53" t="s">
        <v>17</v>
      </c>
      <c r="G438" s="53" t="s">
        <v>19</v>
      </c>
      <c r="I438" s="53" t="s">
        <v>90</v>
      </c>
      <c r="J438" s="75">
        <v>64.83</v>
      </c>
      <c r="K438" s="75">
        <v>46.021</v>
      </c>
      <c r="L438" s="75">
        <v>67</v>
      </c>
      <c r="M438" s="75">
        <v>65</v>
      </c>
      <c r="N438" s="75">
        <v>-2</v>
      </c>
    </row>
    <row r="439" spans="1:14">
      <c r="A439" s="53" t="s">
        <v>1431</v>
      </c>
      <c r="B439" s="53" t="s">
        <v>1432</v>
      </c>
      <c r="C439" s="53" t="s">
        <v>1433</v>
      </c>
      <c r="D439" s="53" t="s">
        <v>17</v>
      </c>
      <c r="E439" s="53" t="s">
        <v>18</v>
      </c>
      <c r="F439" s="53" t="s">
        <v>17</v>
      </c>
      <c r="G439" s="53" t="s">
        <v>19</v>
      </c>
      <c r="I439" s="53" t="s">
        <v>79</v>
      </c>
      <c r="J439" s="75">
        <v>3.5</v>
      </c>
      <c r="K439" s="75">
        <v>4.066</v>
      </c>
      <c r="L439" s="75">
        <v>4</v>
      </c>
      <c r="M439" s="75">
        <v>4.5</v>
      </c>
      <c r="N439" s="75">
        <v>0.5</v>
      </c>
    </row>
    <row r="440" spans="1:14">
      <c r="A440" s="53" t="s">
        <v>1434</v>
      </c>
      <c r="B440" s="53" t="s">
        <v>1435</v>
      </c>
      <c r="C440" s="53" t="s">
        <v>1436</v>
      </c>
      <c r="D440" s="53" t="s">
        <v>160</v>
      </c>
      <c r="E440" s="53" t="s">
        <v>18</v>
      </c>
      <c r="F440" s="53" t="s">
        <v>160</v>
      </c>
      <c r="G440" s="53" t="s">
        <v>129</v>
      </c>
      <c r="I440" s="53" t="s">
        <v>337</v>
      </c>
      <c r="J440" s="75">
        <v>2.8</v>
      </c>
      <c r="K440" s="75">
        <v>1.615</v>
      </c>
      <c r="L440" s="75">
        <v>3</v>
      </c>
      <c r="M440" s="75">
        <v>3</v>
      </c>
      <c r="N440" s="75">
        <v>0</v>
      </c>
    </row>
    <row r="441" spans="1:14">
      <c r="A441" s="53" t="s">
        <v>1437</v>
      </c>
      <c r="B441" s="53" t="s">
        <v>1438</v>
      </c>
      <c r="C441" s="53" t="s">
        <v>1439</v>
      </c>
      <c r="D441" s="53" t="s">
        <v>85</v>
      </c>
      <c r="E441" s="53" t="s">
        <v>18</v>
      </c>
      <c r="F441" s="53" t="s">
        <v>85</v>
      </c>
      <c r="G441" s="53" t="s">
        <v>29</v>
      </c>
      <c r="I441" s="53" t="s">
        <v>90</v>
      </c>
      <c r="J441" s="75">
        <v>129.12</v>
      </c>
      <c r="K441" s="75">
        <v>79.156</v>
      </c>
      <c r="L441" s="75">
        <v>131</v>
      </c>
      <c r="M441" s="75">
        <v>130</v>
      </c>
      <c r="N441" s="75">
        <v>-1</v>
      </c>
    </row>
    <row r="442" spans="1:14">
      <c r="A442" s="53" t="s">
        <v>1440</v>
      </c>
      <c r="B442" s="53" t="s">
        <v>1441</v>
      </c>
      <c r="C442" s="53" t="s">
        <v>1442</v>
      </c>
      <c r="D442" s="53" t="s">
        <v>17</v>
      </c>
      <c r="E442" s="53" t="s">
        <v>18</v>
      </c>
      <c r="F442" s="53" t="s">
        <v>17</v>
      </c>
      <c r="G442" s="53" t="s">
        <v>19</v>
      </c>
      <c r="I442" s="53" t="s">
        <v>90</v>
      </c>
      <c r="J442" s="75">
        <v>47.2</v>
      </c>
      <c r="K442" s="75">
        <v>33.68</v>
      </c>
      <c r="L442" s="75">
        <v>48</v>
      </c>
      <c r="M442" s="75">
        <v>48</v>
      </c>
      <c r="N442" s="75">
        <v>0</v>
      </c>
    </row>
    <row r="443" spans="1:14">
      <c r="A443" s="53" t="s">
        <v>1443</v>
      </c>
      <c r="B443" s="53" t="s">
        <v>1444</v>
      </c>
      <c r="C443" s="53" t="s">
        <v>1445</v>
      </c>
      <c r="D443" s="53" t="s">
        <v>17</v>
      </c>
      <c r="E443" s="53" t="s">
        <v>18</v>
      </c>
      <c r="F443" s="53" t="s">
        <v>17</v>
      </c>
      <c r="G443" s="53" t="s">
        <v>19</v>
      </c>
      <c r="I443" s="53" t="s">
        <v>90</v>
      </c>
      <c r="J443" s="75">
        <v>9.16</v>
      </c>
      <c r="K443" s="75">
        <v>7.92</v>
      </c>
      <c r="L443" s="75">
        <v>9.5</v>
      </c>
      <c r="M443" s="75">
        <v>9.5</v>
      </c>
      <c r="N443" s="75">
        <v>0</v>
      </c>
    </row>
    <row r="444" spans="1:14">
      <c r="A444" s="53" t="s">
        <v>1446</v>
      </c>
      <c r="B444" s="53" t="s">
        <v>1447</v>
      </c>
      <c r="C444" s="53" t="s">
        <v>1448</v>
      </c>
      <c r="D444" s="53" t="s">
        <v>17</v>
      </c>
      <c r="E444" s="53" t="s">
        <v>18</v>
      </c>
      <c r="F444" s="53" t="s">
        <v>17</v>
      </c>
      <c r="G444" s="53" t="s">
        <v>19</v>
      </c>
      <c r="I444" s="53" t="s">
        <v>90</v>
      </c>
      <c r="J444" s="75">
        <v>2.98</v>
      </c>
      <c r="K444" s="75">
        <v>2.876</v>
      </c>
      <c r="L444" s="75">
        <v>3</v>
      </c>
      <c r="M444" s="75">
        <v>3</v>
      </c>
      <c r="N444" s="75">
        <v>0</v>
      </c>
    </row>
    <row r="445" spans="1:14">
      <c r="A445" s="53" t="s">
        <v>1449</v>
      </c>
      <c r="B445" s="53" t="s">
        <v>1450</v>
      </c>
      <c r="C445" s="53" t="s">
        <v>1451</v>
      </c>
      <c r="D445" s="53" t="s">
        <v>1452</v>
      </c>
      <c r="E445" s="53" t="s">
        <v>18</v>
      </c>
      <c r="F445" s="53" t="s">
        <v>1452</v>
      </c>
      <c r="G445" s="53" t="s">
        <v>98</v>
      </c>
      <c r="I445" s="53" t="s">
        <v>199</v>
      </c>
      <c r="J445" s="75">
        <v>58.8</v>
      </c>
      <c r="K445" s="75">
        <v>92.521</v>
      </c>
      <c r="L445" s="75">
        <v>76</v>
      </c>
      <c r="M445" s="75">
        <v>93</v>
      </c>
      <c r="N445" s="75">
        <v>17</v>
      </c>
    </row>
    <row r="446" spans="1:14">
      <c r="A446" s="53" t="s">
        <v>1453</v>
      </c>
      <c r="B446" s="53" t="s">
        <v>1454</v>
      </c>
      <c r="C446" s="53" t="s">
        <v>1455</v>
      </c>
      <c r="D446" s="53" t="s">
        <v>97</v>
      </c>
      <c r="E446" s="53" t="s">
        <v>18</v>
      </c>
      <c r="F446" s="53" t="s">
        <v>97</v>
      </c>
      <c r="G446" s="53" t="s">
        <v>98</v>
      </c>
      <c r="I446" s="53" t="s">
        <v>199</v>
      </c>
      <c r="J446" s="75">
        <v>74.74</v>
      </c>
      <c r="K446" s="75">
        <v>136.807</v>
      </c>
      <c r="L446" s="75">
        <v>137</v>
      </c>
      <c r="M446" s="75">
        <v>137</v>
      </c>
      <c r="N446" s="75">
        <v>0</v>
      </c>
    </row>
    <row r="447" spans="1:14">
      <c r="A447" s="53" t="s">
        <v>1456</v>
      </c>
      <c r="B447" s="53" t="s">
        <v>1457</v>
      </c>
      <c r="C447" s="53" t="s">
        <v>50</v>
      </c>
      <c r="D447" s="53" t="s">
        <v>1071</v>
      </c>
      <c r="E447" s="53" t="s">
        <v>18</v>
      </c>
      <c r="F447" s="53" t="s">
        <v>1071</v>
      </c>
      <c r="G447" s="53" t="s">
        <v>52</v>
      </c>
      <c r="I447" s="53" t="s">
        <v>1171</v>
      </c>
      <c r="J447" s="75">
        <v>111.32</v>
      </c>
      <c r="K447" s="75">
        <v>87.345</v>
      </c>
      <c r="L447" s="75">
        <v>112</v>
      </c>
      <c r="M447" s="75">
        <v>112</v>
      </c>
      <c r="N447" s="75">
        <v>0</v>
      </c>
    </row>
    <row r="448" spans="1:14">
      <c r="A448" s="53" t="s">
        <v>1458</v>
      </c>
      <c r="B448" s="53" t="s">
        <v>1459</v>
      </c>
      <c r="C448" s="53" t="s">
        <v>1460</v>
      </c>
      <c r="D448" s="53" t="s">
        <v>728</v>
      </c>
      <c r="E448" s="53" t="s">
        <v>18</v>
      </c>
      <c r="F448" s="53" t="s">
        <v>728</v>
      </c>
      <c r="G448" s="53" t="s">
        <v>129</v>
      </c>
      <c r="I448" s="53" t="s">
        <v>145</v>
      </c>
      <c r="J448" s="75">
        <v>0.04</v>
      </c>
      <c r="K448" s="75">
        <v>0.143</v>
      </c>
      <c r="L448" s="75">
        <v>0.5</v>
      </c>
      <c r="M448" s="75">
        <v>0.5</v>
      </c>
      <c r="N448" s="75">
        <v>0</v>
      </c>
    </row>
    <row r="449" spans="1:14">
      <c r="A449" s="53" t="s">
        <v>1461</v>
      </c>
      <c r="B449" s="53" t="s">
        <v>1462</v>
      </c>
      <c r="C449" s="53" t="s">
        <v>1463</v>
      </c>
      <c r="D449" s="53" t="s">
        <v>266</v>
      </c>
      <c r="E449" s="53" t="s">
        <v>18</v>
      </c>
      <c r="F449" s="53" t="s">
        <v>267</v>
      </c>
      <c r="G449" s="53" t="s">
        <v>170</v>
      </c>
      <c r="I449" s="53" t="s">
        <v>152</v>
      </c>
      <c r="J449" s="75">
        <v>587.98</v>
      </c>
      <c r="K449" s="75">
        <v>667.952</v>
      </c>
      <c r="L449" s="75">
        <v>651</v>
      </c>
      <c r="M449" s="75">
        <v>668</v>
      </c>
      <c r="N449" s="75">
        <v>17</v>
      </c>
    </row>
    <row r="450" spans="1:14">
      <c r="A450" s="53" t="s">
        <v>1464</v>
      </c>
      <c r="B450" s="53" t="s">
        <v>1465</v>
      </c>
      <c r="C450" s="53" t="s">
        <v>1466</v>
      </c>
      <c r="D450" s="53" t="s">
        <v>274</v>
      </c>
      <c r="E450" s="53" t="s">
        <v>18</v>
      </c>
      <c r="F450" s="53" t="s">
        <v>274</v>
      </c>
      <c r="G450" s="73" t="s">
        <v>29</v>
      </c>
      <c r="I450" s="53" t="s">
        <v>145</v>
      </c>
      <c r="J450" s="75">
        <v>143.18</v>
      </c>
      <c r="K450" s="75">
        <v>149.552</v>
      </c>
      <c r="L450" s="75">
        <v>146</v>
      </c>
      <c r="M450" s="75">
        <v>150</v>
      </c>
      <c r="N450" s="75">
        <v>4</v>
      </c>
    </row>
    <row r="451" spans="1:14">
      <c r="A451" s="53" t="s">
        <v>1467</v>
      </c>
      <c r="B451" s="53" t="s">
        <v>1468</v>
      </c>
      <c r="C451" s="53" t="s">
        <v>1469</v>
      </c>
      <c r="D451" s="53" t="s">
        <v>274</v>
      </c>
      <c r="E451" s="53" t="s">
        <v>18</v>
      </c>
      <c r="F451" s="53" t="s">
        <v>274</v>
      </c>
      <c r="G451" s="53" t="s">
        <v>29</v>
      </c>
      <c r="I451" s="53" t="s">
        <v>99</v>
      </c>
      <c r="J451" s="75">
        <v>21.51</v>
      </c>
      <c r="K451" s="75">
        <v>44.073</v>
      </c>
      <c r="L451" s="75">
        <v>44</v>
      </c>
      <c r="M451" s="75">
        <v>45</v>
      </c>
      <c r="N451" s="75">
        <v>1</v>
      </c>
    </row>
    <row r="452" spans="1:14">
      <c r="A452" s="53" t="s">
        <v>1470</v>
      </c>
      <c r="B452" s="53" t="s">
        <v>1471</v>
      </c>
      <c r="C452" s="53" t="s">
        <v>1472</v>
      </c>
      <c r="D452" s="53" t="s">
        <v>17</v>
      </c>
      <c r="E452" s="53" t="s">
        <v>18</v>
      </c>
      <c r="F452" s="53" t="s">
        <v>17</v>
      </c>
      <c r="G452" s="53" t="s">
        <v>19</v>
      </c>
      <c r="I452" s="53" t="s">
        <v>767</v>
      </c>
      <c r="J452" s="75">
        <v>20.4</v>
      </c>
      <c r="K452" s="75">
        <v>22.356</v>
      </c>
      <c r="L452" s="75">
        <v>28</v>
      </c>
      <c r="M452" s="75">
        <v>23</v>
      </c>
      <c r="N452" s="75">
        <v>-5</v>
      </c>
    </row>
    <row r="453" spans="1:14">
      <c r="A453" s="53" t="s">
        <v>1473</v>
      </c>
      <c r="B453" s="53" t="s">
        <v>1474</v>
      </c>
      <c r="C453" s="53" t="s">
        <v>1475</v>
      </c>
      <c r="D453" s="53" t="s">
        <v>97</v>
      </c>
      <c r="E453" s="53" t="s">
        <v>18</v>
      </c>
      <c r="F453" s="53" t="s">
        <v>97</v>
      </c>
      <c r="G453" s="53" t="s">
        <v>98</v>
      </c>
      <c r="I453" s="53" t="s">
        <v>223</v>
      </c>
      <c r="J453" s="75">
        <v>16.94</v>
      </c>
      <c r="K453" s="75">
        <v>13.417</v>
      </c>
      <c r="L453" s="75">
        <v>21</v>
      </c>
      <c r="M453" s="75">
        <v>21</v>
      </c>
      <c r="N453" s="75">
        <v>0</v>
      </c>
    </row>
    <row r="454" spans="1:14">
      <c r="A454" s="53" t="s">
        <v>1476</v>
      </c>
      <c r="B454" s="53" t="s">
        <v>1477</v>
      </c>
      <c r="C454" s="53" t="s">
        <v>1478</v>
      </c>
      <c r="D454" s="53" t="s">
        <v>24</v>
      </c>
      <c r="E454" s="53" t="s">
        <v>18</v>
      </c>
      <c r="F454" s="53" t="s">
        <v>24</v>
      </c>
      <c r="G454" s="53" t="s">
        <v>19</v>
      </c>
      <c r="I454" s="53" t="s">
        <v>223</v>
      </c>
      <c r="J454" s="75">
        <v>0.29</v>
      </c>
      <c r="K454" s="75">
        <v>0.81</v>
      </c>
      <c r="L454" s="75">
        <v>1</v>
      </c>
      <c r="M454" s="75">
        <v>1</v>
      </c>
      <c r="N454" s="75">
        <v>0</v>
      </c>
    </row>
    <row r="455" spans="1:14">
      <c r="A455" s="53" t="s">
        <v>1479</v>
      </c>
      <c r="B455" s="53" t="s">
        <v>1480</v>
      </c>
      <c r="C455" s="53" t="s">
        <v>1481</v>
      </c>
      <c r="D455" s="53" t="s">
        <v>17</v>
      </c>
      <c r="E455" s="53" t="s">
        <v>18</v>
      </c>
      <c r="F455" s="53" t="s">
        <v>17</v>
      </c>
      <c r="G455" s="53" t="s">
        <v>19</v>
      </c>
      <c r="I455" s="53" t="s">
        <v>99</v>
      </c>
      <c r="J455" s="75">
        <v>2.69</v>
      </c>
      <c r="K455" s="75">
        <v>2.88</v>
      </c>
      <c r="L455" s="75">
        <v>3</v>
      </c>
      <c r="M455" s="75">
        <v>3</v>
      </c>
      <c r="N455" s="75">
        <v>0</v>
      </c>
    </row>
    <row r="456" spans="1:14">
      <c r="A456" s="53" t="s">
        <v>1482</v>
      </c>
      <c r="B456" s="53" t="s">
        <v>1483</v>
      </c>
      <c r="C456" s="53" t="s">
        <v>1484</v>
      </c>
      <c r="D456" s="53" t="s">
        <v>17</v>
      </c>
      <c r="E456" s="53" t="s">
        <v>18</v>
      </c>
      <c r="F456" s="53" t="s">
        <v>17</v>
      </c>
      <c r="G456" s="73" t="s">
        <v>19</v>
      </c>
      <c r="I456" s="53" t="s">
        <v>1262</v>
      </c>
      <c r="J456" s="75">
        <v>20.06</v>
      </c>
      <c r="K456" s="75">
        <v>9.731</v>
      </c>
      <c r="L456" s="75">
        <v>21</v>
      </c>
      <c r="M456" s="75">
        <v>21</v>
      </c>
      <c r="N456" s="75">
        <v>0</v>
      </c>
    </row>
    <row r="457" spans="1:14">
      <c r="A457" s="53" t="s">
        <v>1485</v>
      </c>
      <c r="B457" s="53" t="s">
        <v>1486</v>
      </c>
      <c r="C457" s="53" t="s">
        <v>1487</v>
      </c>
      <c r="D457" s="53" t="s">
        <v>1283</v>
      </c>
      <c r="E457" s="53" t="s">
        <v>18</v>
      </c>
      <c r="F457" s="53" t="s">
        <v>1283</v>
      </c>
      <c r="G457" s="53" t="s">
        <v>19</v>
      </c>
      <c r="I457" s="53" t="s">
        <v>1488</v>
      </c>
      <c r="J457" s="75">
        <v>60.02</v>
      </c>
      <c r="K457" s="75">
        <v>51.677</v>
      </c>
      <c r="L457" s="75">
        <v>40</v>
      </c>
      <c r="M457" s="75">
        <v>62</v>
      </c>
      <c r="N457" s="75">
        <v>22</v>
      </c>
    </row>
    <row r="458" spans="1:14">
      <c r="A458" s="53" t="s">
        <v>1489</v>
      </c>
      <c r="B458" s="53" t="s">
        <v>1490</v>
      </c>
      <c r="C458" s="53" t="s">
        <v>1491</v>
      </c>
      <c r="D458" s="53" t="s">
        <v>1283</v>
      </c>
      <c r="E458" s="53" t="s">
        <v>18</v>
      </c>
      <c r="F458" s="53" t="s">
        <v>1283</v>
      </c>
      <c r="G458" s="53" t="s">
        <v>19</v>
      </c>
      <c r="I458" s="53" t="s">
        <v>1488</v>
      </c>
      <c r="J458" s="75">
        <v>59.8</v>
      </c>
      <c r="K458" s="75">
        <v>51.333</v>
      </c>
      <c r="L458" s="75">
        <v>60</v>
      </c>
      <c r="M458" s="75">
        <v>61</v>
      </c>
      <c r="N458" s="75">
        <v>1</v>
      </c>
    </row>
    <row r="459" spans="1:14">
      <c r="A459" s="53" t="s">
        <v>1492</v>
      </c>
      <c r="B459" s="53" t="s">
        <v>1493</v>
      </c>
      <c r="C459" s="53" t="s">
        <v>1494</v>
      </c>
      <c r="D459" s="53" t="s">
        <v>1283</v>
      </c>
      <c r="E459" s="53" t="s">
        <v>18</v>
      </c>
      <c r="F459" s="53" t="s">
        <v>1283</v>
      </c>
      <c r="G459" s="53" t="s">
        <v>19</v>
      </c>
      <c r="I459" s="53" t="s">
        <v>1488</v>
      </c>
      <c r="J459" s="75">
        <v>17</v>
      </c>
      <c r="K459" s="75">
        <v>16.464</v>
      </c>
      <c r="L459" s="75">
        <v>39</v>
      </c>
      <c r="M459" s="75">
        <v>17</v>
      </c>
      <c r="N459" s="75">
        <v>-22</v>
      </c>
    </row>
    <row r="460" spans="1:14">
      <c r="A460" s="53" t="s">
        <v>1495</v>
      </c>
      <c r="B460" s="53" t="s">
        <v>1496</v>
      </c>
      <c r="C460" s="53" t="s">
        <v>1497</v>
      </c>
      <c r="D460" s="53" t="s">
        <v>78</v>
      </c>
      <c r="E460" s="53" t="s">
        <v>18</v>
      </c>
      <c r="F460" s="53" t="s">
        <v>78</v>
      </c>
      <c r="G460" s="53" t="s">
        <v>29</v>
      </c>
      <c r="I460" s="53" t="s">
        <v>1498</v>
      </c>
      <c r="J460" s="75">
        <v>18.67</v>
      </c>
      <c r="K460" s="75">
        <v>17.425</v>
      </c>
      <c r="L460" s="75">
        <v>22</v>
      </c>
      <c r="M460" s="75">
        <v>22</v>
      </c>
      <c r="N460" s="75">
        <v>0</v>
      </c>
    </row>
    <row r="461" spans="1:14">
      <c r="A461" s="53" t="s">
        <v>1499</v>
      </c>
      <c r="B461" s="53" t="s">
        <v>1500</v>
      </c>
      <c r="C461" s="53" t="s">
        <v>1501</v>
      </c>
      <c r="D461" s="53" t="s">
        <v>17</v>
      </c>
      <c r="E461" s="53" t="s">
        <v>18</v>
      </c>
      <c r="F461" s="53" t="s">
        <v>17</v>
      </c>
      <c r="G461" s="53" t="s">
        <v>19</v>
      </c>
      <c r="I461" s="53" t="s">
        <v>145</v>
      </c>
      <c r="J461" s="75">
        <v>6.46</v>
      </c>
      <c r="K461" s="75">
        <v>3.881</v>
      </c>
      <c r="L461" s="75">
        <v>6.5</v>
      </c>
      <c r="M461" s="75">
        <v>6.5</v>
      </c>
      <c r="N461" s="75">
        <v>0</v>
      </c>
    </row>
    <row r="462" spans="1:14">
      <c r="A462" s="53" t="s">
        <v>1502</v>
      </c>
      <c r="B462" s="53" t="s">
        <v>1503</v>
      </c>
      <c r="C462" s="53" t="s">
        <v>1504</v>
      </c>
      <c r="D462" s="53" t="s">
        <v>17</v>
      </c>
      <c r="E462" s="53" t="s">
        <v>18</v>
      </c>
      <c r="F462" s="53" t="s">
        <v>17</v>
      </c>
      <c r="G462" s="73" t="s">
        <v>19</v>
      </c>
      <c r="I462" s="53" t="s">
        <v>390</v>
      </c>
      <c r="J462" s="75">
        <v>1.22</v>
      </c>
      <c r="K462" s="75">
        <v>1.879</v>
      </c>
      <c r="L462" s="75">
        <v>2</v>
      </c>
      <c r="M462" s="75">
        <v>2</v>
      </c>
      <c r="N462" s="75">
        <v>0</v>
      </c>
    </row>
    <row r="463" spans="1:14">
      <c r="A463" s="53" t="s">
        <v>1505</v>
      </c>
      <c r="B463" s="53" t="s">
        <v>1506</v>
      </c>
      <c r="C463" s="53" t="s">
        <v>36</v>
      </c>
      <c r="D463" s="53" t="s">
        <v>274</v>
      </c>
      <c r="E463" s="53" t="s">
        <v>18</v>
      </c>
      <c r="F463" s="53" t="s">
        <v>274</v>
      </c>
      <c r="G463" s="53" t="s">
        <v>29</v>
      </c>
      <c r="I463" s="53" t="s">
        <v>39</v>
      </c>
      <c r="J463" s="75">
        <v>748.9</v>
      </c>
      <c r="K463" s="75">
        <v>543.358</v>
      </c>
      <c r="L463" s="75">
        <v>745</v>
      </c>
      <c r="M463" s="75">
        <v>749</v>
      </c>
      <c r="N463" s="75">
        <v>4</v>
      </c>
    </row>
    <row r="464" spans="1:14">
      <c r="A464" s="53" t="s">
        <v>1507</v>
      </c>
      <c r="B464" s="53" t="s">
        <v>1508</v>
      </c>
      <c r="C464" s="53" t="s">
        <v>1509</v>
      </c>
      <c r="D464" s="53" t="s">
        <v>85</v>
      </c>
      <c r="E464" s="53" t="s">
        <v>18</v>
      </c>
      <c r="F464" s="53" t="s">
        <v>85</v>
      </c>
      <c r="G464" s="53" t="s">
        <v>29</v>
      </c>
      <c r="I464" s="53" t="s">
        <v>39</v>
      </c>
      <c r="J464" s="75">
        <v>464.43</v>
      </c>
      <c r="K464" s="75">
        <v>327.609</v>
      </c>
      <c r="L464" s="75">
        <v>469</v>
      </c>
      <c r="M464" s="75">
        <v>465</v>
      </c>
      <c r="N464" s="75">
        <v>-4</v>
      </c>
    </row>
    <row r="465" spans="1:14">
      <c r="A465" s="53" t="s">
        <v>1510</v>
      </c>
      <c r="B465" s="53" t="s">
        <v>1511</v>
      </c>
      <c r="C465" s="53" t="s">
        <v>36</v>
      </c>
      <c r="D465" s="53" t="s">
        <v>231</v>
      </c>
      <c r="E465" s="53" t="s">
        <v>18</v>
      </c>
      <c r="F465" s="53" t="s">
        <v>231</v>
      </c>
      <c r="G465" s="53" t="s">
        <v>52</v>
      </c>
      <c r="I465" s="53" t="s">
        <v>39</v>
      </c>
      <c r="J465" s="75">
        <v>115.63</v>
      </c>
      <c r="K465" s="75">
        <v>99.652</v>
      </c>
      <c r="L465" s="75">
        <v>117</v>
      </c>
      <c r="M465" s="75">
        <v>117</v>
      </c>
      <c r="N465" s="75">
        <v>0</v>
      </c>
    </row>
    <row r="466" spans="1:14">
      <c r="A466" s="53" t="s">
        <v>1512</v>
      </c>
      <c r="B466" s="53" t="s">
        <v>1513</v>
      </c>
      <c r="C466" s="53" t="s">
        <v>36</v>
      </c>
      <c r="D466" s="53" t="s">
        <v>231</v>
      </c>
      <c r="E466" s="53" t="s">
        <v>18</v>
      </c>
      <c r="F466" s="53" t="s">
        <v>231</v>
      </c>
      <c r="G466" s="53" t="s">
        <v>52</v>
      </c>
      <c r="I466" s="53" t="s">
        <v>39</v>
      </c>
      <c r="J466" s="75">
        <v>451.79</v>
      </c>
      <c r="K466" s="75">
        <v>341.019</v>
      </c>
      <c r="L466" s="75">
        <v>454</v>
      </c>
      <c r="M466" s="75">
        <v>454</v>
      </c>
      <c r="N466" s="75">
        <v>0</v>
      </c>
    </row>
    <row r="467" spans="1:14">
      <c r="A467" s="53" t="s">
        <v>1514</v>
      </c>
      <c r="B467" s="53" t="s">
        <v>1515</v>
      </c>
      <c r="C467" s="53" t="s">
        <v>50</v>
      </c>
      <c r="D467" s="53" t="s">
        <v>1516</v>
      </c>
      <c r="E467" s="53" t="s">
        <v>18</v>
      </c>
      <c r="F467" s="53" t="s">
        <v>1516</v>
      </c>
      <c r="G467" s="53" t="s">
        <v>52</v>
      </c>
      <c r="I467" s="53" t="s">
        <v>39</v>
      </c>
      <c r="J467" s="75">
        <v>483.5</v>
      </c>
      <c r="K467" s="75">
        <v>455.2</v>
      </c>
      <c r="L467" s="75">
        <v>457</v>
      </c>
      <c r="M467" s="75">
        <v>484</v>
      </c>
      <c r="N467" s="75">
        <v>27</v>
      </c>
    </row>
    <row r="468" spans="1:14">
      <c r="A468" s="53" t="s">
        <v>1517</v>
      </c>
      <c r="B468" s="53" t="s">
        <v>1518</v>
      </c>
      <c r="C468" s="53" t="s">
        <v>1519</v>
      </c>
      <c r="D468" s="53" t="s">
        <v>17</v>
      </c>
      <c r="E468" s="53" t="s">
        <v>18</v>
      </c>
      <c r="F468" s="53" t="s">
        <v>17</v>
      </c>
      <c r="G468" s="53" t="s">
        <v>19</v>
      </c>
      <c r="I468" s="53" t="s">
        <v>223</v>
      </c>
      <c r="J468" s="75">
        <v>36.52</v>
      </c>
      <c r="K468" s="75">
        <v>43.737</v>
      </c>
      <c r="L468" s="75">
        <v>43</v>
      </c>
      <c r="M468" s="75">
        <v>44</v>
      </c>
      <c r="N468" s="75">
        <v>1</v>
      </c>
    </row>
    <row r="469" spans="1:14">
      <c r="A469" s="53" t="s">
        <v>1520</v>
      </c>
      <c r="B469" s="53" t="s">
        <v>1521</v>
      </c>
      <c r="C469" s="53" t="s">
        <v>1522</v>
      </c>
      <c r="D469" s="53" t="s">
        <v>140</v>
      </c>
      <c r="E469" s="53" t="s">
        <v>18</v>
      </c>
      <c r="F469" s="53" t="s">
        <v>140</v>
      </c>
      <c r="G469" s="53" t="s">
        <v>98</v>
      </c>
      <c r="I469" s="53" t="s">
        <v>199</v>
      </c>
      <c r="J469" s="75">
        <v>1.04</v>
      </c>
      <c r="K469" s="75">
        <v>1.843</v>
      </c>
      <c r="L469" s="75">
        <v>2</v>
      </c>
      <c r="M469" s="75">
        <v>2</v>
      </c>
      <c r="N469" s="75">
        <v>0</v>
      </c>
    </row>
    <row r="470" spans="1:14">
      <c r="A470" s="53" t="s">
        <v>1523</v>
      </c>
      <c r="B470" s="53" t="s">
        <v>1524</v>
      </c>
      <c r="C470" s="53" t="s">
        <v>1525</v>
      </c>
      <c r="D470" s="53" t="s">
        <v>51</v>
      </c>
      <c r="E470" s="53" t="s">
        <v>18</v>
      </c>
      <c r="F470" s="53" t="s">
        <v>51</v>
      </c>
      <c r="G470" s="53" t="s">
        <v>52</v>
      </c>
      <c r="I470" s="53" t="s">
        <v>471</v>
      </c>
      <c r="J470" s="75">
        <v>83.69</v>
      </c>
      <c r="K470" s="75">
        <v>23.247</v>
      </c>
      <c r="L470" s="75">
        <v>84</v>
      </c>
      <c r="M470" s="75">
        <v>84</v>
      </c>
      <c r="N470" s="75">
        <v>0</v>
      </c>
    </row>
    <row r="471" spans="1:14">
      <c r="A471" s="53" t="s">
        <v>1526</v>
      </c>
      <c r="B471" s="53" t="s">
        <v>1527</v>
      </c>
      <c r="C471" s="53" t="s">
        <v>1528</v>
      </c>
      <c r="D471" s="53" t="s">
        <v>17</v>
      </c>
      <c r="E471" s="53" t="s">
        <v>18</v>
      </c>
      <c r="F471" s="53" t="s">
        <v>17</v>
      </c>
      <c r="G471" s="53" t="s">
        <v>19</v>
      </c>
      <c r="I471" s="53" t="s">
        <v>398</v>
      </c>
      <c r="J471" s="75">
        <v>1.35</v>
      </c>
      <c r="K471" s="75">
        <v>0</v>
      </c>
      <c r="L471" s="75">
        <v>1.5</v>
      </c>
      <c r="M471" s="75">
        <v>1.5</v>
      </c>
      <c r="N471" s="75">
        <v>0</v>
      </c>
    </row>
    <row r="472" spans="1:14">
      <c r="A472" s="53" t="s">
        <v>1529</v>
      </c>
      <c r="B472" s="53" t="s">
        <v>1530</v>
      </c>
      <c r="C472" s="53" t="s">
        <v>1531</v>
      </c>
      <c r="D472" s="53" t="s">
        <v>24</v>
      </c>
      <c r="E472" s="53" t="s">
        <v>18</v>
      </c>
      <c r="F472" s="53" t="s">
        <v>24</v>
      </c>
      <c r="G472" s="73" t="s">
        <v>19</v>
      </c>
      <c r="I472" s="53" t="s">
        <v>745</v>
      </c>
      <c r="J472" s="75">
        <v>0.6</v>
      </c>
      <c r="K472" s="75">
        <v>0</v>
      </c>
      <c r="L472" s="75">
        <v>1</v>
      </c>
      <c r="M472" s="75">
        <v>1</v>
      </c>
      <c r="N472" s="75">
        <v>0</v>
      </c>
    </row>
    <row r="473" spans="1:14">
      <c r="A473" s="53" t="s">
        <v>1532</v>
      </c>
      <c r="B473" s="53" t="s">
        <v>1533</v>
      </c>
      <c r="C473" s="53" t="s">
        <v>1534</v>
      </c>
      <c r="D473" s="53" t="s">
        <v>17</v>
      </c>
      <c r="E473" s="53" t="s">
        <v>18</v>
      </c>
      <c r="F473" s="53" t="s">
        <v>17</v>
      </c>
      <c r="G473" s="53" t="s">
        <v>19</v>
      </c>
      <c r="I473" s="53" t="s">
        <v>90</v>
      </c>
      <c r="J473" s="75">
        <v>0.25</v>
      </c>
      <c r="K473" s="75">
        <v>0</v>
      </c>
      <c r="L473" s="75">
        <v>1.5</v>
      </c>
      <c r="M473" s="75">
        <v>0.5</v>
      </c>
      <c r="N473" s="75">
        <v>-1</v>
      </c>
    </row>
    <row r="474" spans="1:14">
      <c r="A474" s="53" t="s">
        <v>1535</v>
      </c>
      <c r="B474" s="53" t="s">
        <v>1536</v>
      </c>
      <c r="C474" s="53" t="s">
        <v>1537</v>
      </c>
      <c r="D474" s="53" t="s">
        <v>17</v>
      </c>
      <c r="E474" s="53" t="s">
        <v>18</v>
      </c>
      <c r="F474" s="53" t="s">
        <v>17</v>
      </c>
      <c r="G474" s="73" t="s">
        <v>19</v>
      </c>
      <c r="I474" s="53" t="s">
        <v>120</v>
      </c>
      <c r="J474" s="75">
        <v>0.11</v>
      </c>
      <c r="K474" s="75">
        <v>0</v>
      </c>
      <c r="L474" s="75">
        <v>0.5</v>
      </c>
      <c r="M474" s="75">
        <v>0.5</v>
      </c>
      <c r="N474" s="75">
        <v>0</v>
      </c>
    </row>
    <row r="475" spans="1:14">
      <c r="A475" s="53" t="s">
        <v>1538</v>
      </c>
      <c r="B475" s="53" t="s">
        <v>1539</v>
      </c>
      <c r="C475" s="53" t="s">
        <v>1540</v>
      </c>
      <c r="D475" s="53" t="s">
        <v>24</v>
      </c>
      <c r="E475" s="53" t="s">
        <v>18</v>
      </c>
      <c r="F475" s="53" t="s">
        <v>24</v>
      </c>
      <c r="G475" s="53" t="s">
        <v>19</v>
      </c>
      <c r="I475" s="53" t="s">
        <v>99</v>
      </c>
      <c r="J475" s="75">
        <v>68.18</v>
      </c>
      <c r="K475" s="75">
        <v>45.805</v>
      </c>
      <c r="L475" s="75">
        <v>70</v>
      </c>
      <c r="M475" s="75">
        <v>70</v>
      </c>
      <c r="N475" s="75">
        <v>0</v>
      </c>
    </row>
    <row r="476" spans="1:14">
      <c r="A476" s="53" t="s">
        <v>1541</v>
      </c>
      <c r="B476" s="53" t="s">
        <v>1542</v>
      </c>
      <c r="C476" s="53" t="s">
        <v>1543</v>
      </c>
      <c r="D476" s="53" t="s">
        <v>17</v>
      </c>
      <c r="E476" s="53" t="s">
        <v>18</v>
      </c>
      <c r="F476" s="53" t="s">
        <v>17</v>
      </c>
      <c r="G476" s="53" t="s">
        <v>19</v>
      </c>
      <c r="I476" s="53" t="s">
        <v>99</v>
      </c>
      <c r="J476" s="75">
        <v>0.51</v>
      </c>
      <c r="K476" s="75">
        <v>0.986</v>
      </c>
      <c r="L476" s="75">
        <v>1</v>
      </c>
      <c r="M476" s="75">
        <v>1</v>
      </c>
      <c r="N476" s="75">
        <v>0</v>
      </c>
    </row>
    <row r="477" spans="1:14">
      <c r="A477" s="53" t="s">
        <v>1544</v>
      </c>
      <c r="B477" s="53" t="s">
        <v>1545</v>
      </c>
      <c r="C477" s="53" t="s">
        <v>1546</v>
      </c>
      <c r="D477" s="53" t="s">
        <v>17</v>
      </c>
      <c r="E477" s="53" t="s">
        <v>18</v>
      </c>
      <c r="F477" s="53" t="s">
        <v>17</v>
      </c>
      <c r="G477" s="53" t="s">
        <v>19</v>
      </c>
      <c r="I477" s="53" t="s">
        <v>99</v>
      </c>
      <c r="J477" s="75">
        <v>0.49</v>
      </c>
      <c r="K477" s="75">
        <v>0.607</v>
      </c>
      <c r="L477" s="75">
        <v>1</v>
      </c>
      <c r="M477" s="75">
        <v>1</v>
      </c>
      <c r="N477" s="75">
        <v>0</v>
      </c>
    </row>
    <row r="478" spans="1:14">
      <c r="A478" s="53" t="s">
        <v>1547</v>
      </c>
      <c r="B478" s="53" t="s">
        <v>1548</v>
      </c>
      <c r="C478" s="53" t="s">
        <v>1549</v>
      </c>
      <c r="D478" s="53" t="s">
        <v>168</v>
      </c>
      <c r="E478" s="53" t="s">
        <v>18</v>
      </c>
      <c r="F478" s="53" t="s">
        <v>169</v>
      </c>
      <c r="G478" s="73" t="s">
        <v>170</v>
      </c>
      <c r="I478" s="53" t="s">
        <v>99</v>
      </c>
      <c r="J478" s="75">
        <v>360</v>
      </c>
      <c r="K478" s="75">
        <v>135</v>
      </c>
      <c r="L478" s="75">
        <v>415</v>
      </c>
      <c r="M478" s="75">
        <v>415</v>
      </c>
      <c r="N478" s="75">
        <v>0</v>
      </c>
    </row>
    <row r="479" spans="1:14">
      <c r="A479" s="53" t="s">
        <v>1550</v>
      </c>
      <c r="B479" s="53" t="s">
        <v>1551</v>
      </c>
      <c r="C479" s="53" t="s">
        <v>1552</v>
      </c>
      <c r="D479" s="53" t="s">
        <v>140</v>
      </c>
      <c r="E479" s="53" t="s">
        <v>18</v>
      </c>
      <c r="F479" s="53" t="s">
        <v>140</v>
      </c>
      <c r="G479" s="73" t="s">
        <v>98</v>
      </c>
      <c r="I479" s="53" t="s">
        <v>191</v>
      </c>
      <c r="J479" s="75">
        <v>41.52</v>
      </c>
      <c r="K479" s="75">
        <v>36.736</v>
      </c>
      <c r="L479" s="75">
        <v>42</v>
      </c>
      <c r="M479" s="75">
        <v>46</v>
      </c>
      <c r="N479" s="75">
        <v>4</v>
      </c>
    </row>
    <row r="480" spans="1:14">
      <c r="A480" s="53" t="s">
        <v>1553</v>
      </c>
      <c r="B480" s="53" t="s">
        <v>1554</v>
      </c>
      <c r="C480" s="53" t="s">
        <v>1555</v>
      </c>
      <c r="D480" s="53" t="s">
        <v>938</v>
      </c>
      <c r="E480" s="53" t="s">
        <v>18</v>
      </c>
      <c r="F480" s="53" t="s">
        <v>938</v>
      </c>
      <c r="G480" s="53" t="s">
        <v>98</v>
      </c>
      <c r="I480" s="53" t="s">
        <v>199</v>
      </c>
      <c r="J480" s="75">
        <v>101.54</v>
      </c>
      <c r="K480" s="75">
        <v>86.822</v>
      </c>
      <c r="L480" s="75">
        <v>102</v>
      </c>
      <c r="M480" s="75">
        <v>102</v>
      </c>
      <c r="N480" s="75">
        <v>0</v>
      </c>
    </row>
    <row r="481" spans="1:14">
      <c r="A481" s="53" t="s">
        <v>1556</v>
      </c>
      <c r="B481" s="53" t="s">
        <v>1557</v>
      </c>
      <c r="C481" s="53" t="s">
        <v>1558</v>
      </c>
      <c r="D481" s="53" t="s">
        <v>458</v>
      </c>
      <c r="E481" s="53" t="s">
        <v>18</v>
      </c>
      <c r="F481" s="53" t="s">
        <v>458</v>
      </c>
      <c r="G481" s="53" t="s">
        <v>98</v>
      </c>
      <c r="I481" s="53" t="s">
        <v>306</v>
      </c>
      <c r="J481" s="75">
        <v>0.27</v>
      </c>
      <c r="K481" s="75">
        <v>0</v>
      </c>
      <c r="L481" s="75">
        <v>0.5</v>
      </c>
      <c r="M481" s="75">
        <v>0.5</v>
      </c>
      <c r="N481" s="75">
        <v>0</v>
      </c>
    </row>
    <row r="482" spans="1:14">
      <c r="A482" s="53" t="s">
        <v>1559</v>
      </c>
      <c r="B482" s="53" t="s">
        <v>1560</v>
      </c>
      <c r="C482" s="53" t="s">
        <v>36</v>
      </c>
      <c r="D482" s="53" t="s">
        <v>274</v>
      </c>
      <c r="E482" s="53" t="s">
        <v>18</v>
      </c>
      <c r="F482" s="53" t="s">
        <v>274</v>
      </c>
      <c r="G482" s="73" t="s">
        <v>29</v>
      </c>
      <c r="I482" s="53" t="s">
        <v>39</v>
      </c>
      <c r="J482" s="75">
        <v>516.25</v>
      </c>
      <c r="K482" s="75">
        <v>390.989</v>
      </c>
      <c r="L482" s="75">
        <v>515</v>
      </c>
      <c r="M482" s="75">
        <v>518</v>
      </c>
      <c r="N482" s="75">
        <v>3</v>
      </c>
    </row>
    <row r="483" spans="1:14">
      <c r="A483" s="53" t="s">
        <v>1561</v>
      </c>
      <c r="B483" s="53" t="s">
        <v>1562</v>
      </c>
      <c r="C483" s="53" t="s">
        <v>1563</v>
      </c>
      <c r="D483" s="53" t="s">
        <v>17</v>
      </c>
      <c r="E483" s="53" t="s">
        <v>18</v>
      </c>
      <c r="F483" s="53" t="s">
        <v>17</v>
      </c>
      <c r="G483" s="53" t="s">
        <v>19</v>
      </c>
      <c r="I483" s="53" t="s">
        <v>558</v>
      </c>
      <c r="J483" s="75">
        <v>0.42</v>
      </c>
      <c r="K483" s="75">
        <v>0</v>
      </c>
      <c r="L483" s="75">
        <v>1.5</v>
      </c>
      <c r="M483" s="75">
        <v>0.5</v>
      </c>
      <c r="N483" s="75">
        <v>-1</v>
      </c>
    </row>
    <row r="484" spans="1:14">
      <c r="A484" s="53" t="s">
        <v>1564</v>
      </c>
      <c r="B484" s="53" t="s">
        <v>1565</v>
      </c>
      <c r="C484" s="53" t="s">
        <v>1566</v>
      </c>
      <c r="D484" s="53" t="s">
        <v>17</v>
      </c>
      <c r="E484" s="53" t="s">
        <v>18</v>
      </c>
      <c r="F484" s="53" t="s">
        <v>17</v>
      </c>
      <c r="G484" s="53" t="s">
        <v>19</v>
      </c>
      <c r="I484" s="53" t="s">
        <v>1567</v>
      </c>
      <c r="J484" s="75">
        <v>12</v>
      </c>
      <c r="K484" s="75">
        <v>26.676</v>
      </c>
      <c r="L484" s="75">
        <v>25</v>
      </c>
      <c r="M484" s="75">
        <v>27</v>
      </c>
      <c r="N484" s="75">
        <v>2</v>
      </c>
    </row>
    <row r="485" spans="1:14">
      <c r="A485" s="53" t="s">
        <v>1568</v>
      </c>
      <c r="B485" s="53" t="s">
        <v>1569</v>
      </c>
      <c r="C485" s="53" t="s">
        <v>1570</v>
      </c>
      <c r="D485" s="53" t="s">
        <v>17</v>
      </c>
      <c r="E485" s="53" t="s">
        <v>18</v>
      </c>
      <c r="F485" s="53" t="s">
        <v>17</v>
      </c>
      <c r="G485" s="53" t="s">
        <v>19</v>
      </c>
      <c r="I485" s="53" t="s">
        <v>558</v>
      </c>
      <c r="J485" s="75">
        <v>44.53</v>
      </c>
      <c r="K485" s="75">
        <v>10.512</v>
      </c>
      <c r="L485" s="75">
        <v>45</v>
      </c>
      <c r="M485" s="75">
        <v>45</v>
      </c>
      <c r="N485" s="75">
        <v>0</v>
      </c>
    </row>
    <row r="486" spans="1:14">
      <c r="A486" s="53" t="s">
        <v>1571</v>
      </c>
      <c r="B486" s="53" t="s">
        <v>1572</v>
      </c>
      <c r="C486" s="53" t="s">
        <v>1573</v>
      </c>
      <c r="D486" s="53" t="s">
        <v>186</v>
      </c>
      <c r="E486" s="53" t="s">
        <v>18</v>
      </c>
      <c r="F486" s="53" t="s">
        <v>186</v>
      </c>
      <c r="G486" s="53" t="s">
        <v>98</v>
      </c>
      <c r="I486" s="53" t="s">
        <v>187</v>
      </c>
      <c r="J486" s="75">
        <v>21.81</v>
      </c>
      <c r="K486" s="75">
        <v>8.004</v>
      </c>
      <c r="L486" s="75">
        <v>22</v>
      </c>
      <c r="M486" s="75">
        <v>22</v>
      </c>
      <c r="N486" s="75">
        <v>0</v>
      </c>
    </row>
    <row r="487" spans="1:14">
      <c r="A487" s="53" t="s">
        <v>1574</v>
      </c>
      <c r="B487" s="53" t="s">
        <v>1575</v>
      </c>
      <c r="C487" s="53" t="s">
        <v>1576</v>
      </c>
      <c r="D487" s="53" t="s">
        <v>17</v>
      </c>
      <c r="E487" s="53" t="s">
        <v>18</v>
      </c>
      <c r="F487" s="53" t="s">
        <v>17</v>
      </c>
      <c r="G487" s="53" t="s">
        <v>19</v>
      </c>
      <c r="I487" s="53" t="s">
        <v>90</v>
      </c>
      <c r="J487" s="75">
        <v>9.81</v>
      </c>
      <c r="K487" s="75">
        <v>4.83</v>
      </c>
      <c r="L487" s="75">
        <v>10</v>
      </c>
      <c r="M487" s="75">
        <v>10</v>
      </c>
      <c r="N487" s="75">
        <v>0</v>
      </c>
    </row>
    <row r="488" spans="1:14">
      <c r="A488" s="53" t="s">
        <v>1577</v>
      </c>
      <c r="B488" s="53" t="s">
        <v>1578</v>
      </c>
      <c r="C488" s="53" t="s">
        <v>1579</v>
      </c>
      <c r="D488" s="53" t="s">
        <v>17</v>
      </c>
      <c r="E488" s="53" t="s">
        <v>18</v>
      </c>
      <c r="F488" s="53" t="s">
        <v>17</v>
      </c>
      <c r="G488" s="53" t="s">
        <v>19</v>
      </c>
      <c r="I488" s="53" t="s">
        <v>103</v>
      </c>
      <c r="J488" s="75">
        <v>8.44</v>
      </c>
      <c r="K488" s="75">
        <v>6.919</v>
      </c>
      <c r="L488" s="75">
        <v>8.5</v>
      </c>
      <c r="M488" s="75">
        <v>8.5</v>
      </c>
      <c r="N488" s="75">
        <v>0</v>
      </c>
    </row>
    <row r="489" spans="1:14">
      <c r="A489" s="53" t="s">
        <v>1580</v>
      </c>
      <c r="B489" s="53" t="s">
        <v>1581</v>
      </c>
      <c r="C489" s="53" t="s">
        <v>1582</v>
      </c>
      <c r="D489" s="53" t="s">
        <v>17</v>
      </c>
      <c r="E489" s="53" t="s">
        <v>18</v>
      </c>
      <c r="F489" s="53" t="s">
        <v>17</v>
      </c>
      <c r="G489" s="53" t="s">
        <v>19</v>
      </c>
      <c r="I489" s="53" t="s">
        <v>103</v>
      </c>
      <c r="J489" s="75">
        <v>11.87</v>
      </c>
      <c r="K489" s="75">
        <v>10.552</v>
      </c>
      <c r="L489" s="75">
        <v>12</v>
      </c>
      <c r="M489" s="75">
        <v>12</v>
      </c>
      <c r="N489" s="75">
        <v>0</v>
      </c>
    </row>
    <row r="490" spans="1:14">
      <c r="A490" s="53" t="s">
        <v>1583</v>
      </c>
      <c r="B490" s="53" t="s">
        <v>1584</v>
      </c>
      <c r="C490" s="53" t="s">
        <v>1585</v>
      </c>
      <c r="D490" s="53" t="s">
        <v>17</v>
      </c>
      <c r="E490" s="53" t="s">
        <v>18</v>
      </c>
      <c r="F490" s="53" t="s">
        <v>17</v>
      </c>
      <c r="G490" s="53" t="s">
        <v>19</v>
      </c>
      <c r="I490" s="53" t="s">
        <v>103</v>
      </c>
      <c r="J490" s="75">
        <v>7.44</v>
      </c>
      <c r="K490" s="75">
        <v>6.15</v>
      </c>
      <c r="L490" s="75">
        <v>7.5</v>
      </c>
      <c r="M490" s="75">
        <v>7.5</v>
      </c>
      <c r="N490" s="75">
        <v>0</v>
      </c>
    </row>
    <row r="491" spans="1:14">
      <c r="A491" s="53" t="s">
        <v>1586</v>
      </c>
      <c r="B491" s="53" t="s">
        <v>1587</v>
      </c>
      <c r="C491" s="53" t="s">
        <v>1588</v>
      </c>
      <c r="D491" s="53" t="s">
        <v>17</v>
      </c>
      <c r="E491" s="53" t="s">
        <v>18</v>
      </c>
      <c r="F491" s="53" t="s">
        <v>17</v>
      </c>
      <c r="G491" s="73" t="s">
        <v>19</v>
      </c>
      <c r="I491" s="53" t="s">
        <v>99</v>
      </c>
      <c r="J491" s="75">
        <v>51.19</v>
      </c>
      <c r="K491" s="75">
        <v>50.652</v>
      </c>
      <c r="L491" s="75">
        <v>52</v>
      </c>
      <c r="M491" s="75">
        <v>52</v>
      </c>
      <c r="N491" s="75">
        <v>0</v>
      </c>
    </row>
    <row r="492" spans="1:14">
      <c r="A492" s="53" t="s">
        <v>1589</v>
      </c>
      <c r="B492" s="53" t="s">
        <v>1590</v>
      </c>
      <c r="C492" s="53" t="s">
        <v>1591</v>
      </c>
      <c r="D492" s="53" t="s">
        <v>1592</v>
      </c>
      <c r="E492" s="53" t="s">
        <v>18</v>
      </c>
      <c r="F492" s="53" t="s">
        <v>1592</v>
      </c>
      <c r="G492" s="73" t="s">
        <v>52</v>
      </c>
      <c r="I492" s="53" t="s">
        <v>1593</v>
      </c>
      <c r="J492" s="75">
        <v>34.5</v>
      </c>
      <c r="K492" s="75">
        <v>29.293</v>
      </c>
      <c r="L492" s="75">
        <v>35</v>
      </c>
      <c r="M492" s="75">
        <v>35</v>
      </c>
      <c r="N492" s="75">
        <v>0</v>
      </c>
    </row>
    <row r="493" spans="1:14">
      <c r="A493" s="53" t="s">
        <v>1594</v>
      </c>
      <c r="B493" s="53" t="s">
        <v>1595</v>
      </c>
      <c r="C493" s="53" t="s">
        <v>1596</v>
      </c>
      <c r="D493" s="53" t="s">
        <v>17</v>
      </c>
      <c r="E493" s="53" t="s">
        <v>18</v>
      </c>
      <c r="F493" s="53" t="s">
        <v>17</v>
      </c>
      <c r="G493" s="53" t="s">
        <v>19</v>
      </c>
      <c r="I493" s="53" t="s">
        <v>398</v>
      </c>
      <c r="J493" s="75">
        <v>3.21</v>
      </c>
      <c r="K493" s="75">
        <v>3.238</v>
      </c>
      <c r="L493" s="75">
        <v>3.5</v>
      </c>
      <c r="M493" s="75">
        <v>3.5</v>
      </c>
      <c r="N493" s="75">
        <v>0</v>
      </c>
    </row>
    <row r="494" spans="1:14">
      <c r="A494" s="53" t="s">
        <v>1597</v>
      </c>
      <c r="B494" s="53" t="s">
        <v>1598</v>
      </c>
      <c r="C494" s="53" t="s">
        <v>1599</v>
      </c>
      <c r="D494" s="53" t="s">
        <v>283</v>
      </c>
      <c r="E494" s="53" t="s">
        <v>18</v>
      </c>
      <c r="F494" s="53" t="s">
        <v>283</v>
      </c>
      <c r="G494" s="53" t="s">
        <v>170</v>
      </c>
      <c r="I494" s="53" t="s">
        <v>156</v>
      </c>
      <c r="J494" s="75">
        <v>46.19</v>
      </c>
      <c r="K494" s="75">
        <v>57.476</v>
      </c>
      <c r="L494" s="75">
        <v>55</v>
      </c>
      <c r="M494" s="75">
        <v>58</v>
      </c>
      <c r="N494" s="75">
        <v>3</v>
      </c>
    </row>
    <row r="495" spans="1:14">
      <c r="A495" s="53" t="s">
        <v>1600</v>
      </c>
      <c r="B495" s="53" t="s">
        <v>1601</v>
      </c>
      <c r="C495" s="53" t="s">
        <v>1602</v>
      </c>
      <c r="D495" s="53" t="s">
        <v>17</v>
      </c>
      <c r="E495" s="53" t="s">
        <v>18</v>
      </c>
      <c r="F495" s="53" t="s">
        <v>17</v>
      </c>
      <c r="G495" s="53" t="s">
        <v>19</v>
      </c>
      <c r="I495" s="53" t="s">
        <v>1006</v>
      </c>
      <c r="J495" s="75">
        <v>9.81</v>
      </c>
      <c r="K495" s="75">
        <v>6.36</v>
      </c>
      <c r="L495" s="75">
        <v>10</v>
      </c>
      <c r="M495" s="75">
        <v>10</v>
      </c>
      <c r="N495" s="75">
        <v>0</v>
      </c>
    </row>
    <row r="496" spans="1:14">
      <c r="A496" s="53" t="s">
        <v>1603</v>
      </c>
      <c r="B496" s="53" t="s">
        <v>1604</v>
      </c>
      <c r="C496" s="53" t="s">
        <v>1605</v>
      </c>
      <c r="D496" s="53" t="s">
        <v>17</v>
      </c>
      <c r="E496" s="53" t="s">
        <v>18</v>
      </c>
      <c r="F496" s="53" t="s">
        <v>17</v>
      </c>
      <c r="G496" s="73" t="s">
        <v>19</v>
      </c>
      <c r="I496" s="53" t="s">
        <v>398</v>
      </c>
      <c r="J496" s="75">
        <v>2.58</v>
      </c>
      <c r="K496" s="75">
        <v>2.774</v>
      </c>
      <c r="L496" s="75">
        <v>3</v>
      </c>
      <c r="M496" s="75">
        <v>3</v>
      </c>
      <c r="N496" s="75">
        <v>0</v>
      </c>
    </row>
    <row r="497" spans="1:14">
      <c r="A497" s="53" t="s">
        <v>1606</v>
      </c>
      <c r="B497" s="53" t="s">
        <v>1607</v>
      </c>
      <c r="C497" s="53" t="s">
        <v>36</v>
      </c>
      <c r="D497" s="53" t="s">
        <v>37</v>
      </c>
      <c r="E497" s="53" t="s">
        <v>18</v>
      </c>
      <c r="F497" s="53" t="s">
        <v>37</v>
      </c>
      <c r="G497" s="53" t="s">
        <v>38</v>
      </c>
      <c r="I497" s="53" t="s">
        <v>39</v>
      </c>
      <c r="J497" s="75">
        <v>377.57</v>
      </c>
      <c r="K497" s="75">
        <v>261.691</v>
      </c>
      <c r="L497" s="75">
        <v>378</v>
      </c>
      <c r="M497" s="75">
        <v>378</v>
      </c>
      <c r="N497" s="75">
        <v>0</v>
      </c>
    </row>
    <row r="498" spans="1:14">
      <c r="A498" s="53" t="s">
        <v>1608</v>
      </c>
      <c r="B498" s="53" t="s">
        <v>1609</v>
      </c>
      <c r="C498" s="53" t="s">
        <v>36</v>
      </c>
      <c r="D498" s="53" t="s">
        <v>274</v>
      </c>
      <c r="E498" s="53" t="s">
        <v>18</v>
      </c>
      <c r="F498" s="53" t="s">
        <v>274</v>
      </c>
      <c r="G498" s="73" t="s">
        <v>29</v>
      </c>
      <c r="I498" s="53" t="s">
        <v>39</v>
      </c>
      <c r="J498" s="75">
        <v>661.24</v>
      </c>
      <c r="K498" s="75">
        <v>560.721</v>
      </c>
      <c r="L498" s="75">
        <v>662</v>
      </c>
      <c r="M498" s="75">
        <v>662</v>
      </c>
      <c r="N498" s="75">
        <v>0</v>
      </c>
    </row>
    <row r="499" spans="1:14">
      <c r="A499" s="53" t="s">
        <v>1610</v>
      </c>
      <c r="B499" s="53" t="s">
        <v>1611</v>
      </c>
      <c r="C499" s="53" t="s">
        <v>1612</v>
      </c>
      <c r="D499" s="53" t="s">
        <v>453</v>
      </c>
      <c r="E499" s="53" t="s">
        <v>18</v>
      </c>
      <c r="F499" s="53" t="s">
        <v>453</v>
      </c>
      <c r="G499" s="73" t="s">
        <v>29</v>
      </c>
      <c r="I499" s="53" t="s">
        <v>20</v>
      </c>
      <c r="J499" s="75">
        <v>14.69</v>
      </c>
      <c r="K499" s="75">
        <v>12.054</v>
      </c>
      <c r="L499" s="75">
        <v>22</v>
      </c>
      <c r="M499" s="75">
        <v>22</v>
      </c>
      <c r="N499" s="75">
        <v>0</v>
      </c>
    </row>
    <row r="500" spans="1:14">
      <c r="A500" s="53" t="s">
        <v>1613</v>
      </c>
      <c r="B500" s="53" t="s">
        <v>1614</v>
      </c>
      <c r="C500" s="53" t="s">
        <v>1615</v>
      </c>
      <c r="D500" s="53" t="s">
        <v>128</v>
      </c>
      <c r="E500" s="53" t="s">
        <v>18</v>
      </c>
      <c r="F500" s="53" t="s">
        <v>128</v>
      </c>
      <c r="G500" s="53" t="s">
        <v>129</v>
      </c>
      <c r="I500" s="53" t="s">
        <v>288</v>
      </c>
      <c r="J500" s="75">
        <v>1.12</v>
      </c>
      <c r="K500" s="75">
        <v>1.117</v>
      </c>
      <c r="L500" s="75">
        <v>1.5</v>
      </c>
      <c r="M500" s="75">
        <v>1.5</v>
      </c>
      <c r="N500" s="75">
        <v>0</v>
      </c>
    </row>
    <row r="501" spans="1:14">
      <c r="A501" s="53" t="s">
        <v>1616</v>
      </c>
      <c r="B501" s="53" t="s">
        <v>1617</v>
      </c>
      <c r="C501" s="53" t="s">
        <v>1618</v>
      </c>
      <c r="D501" s="53" t="s">
        <v>1619</v>
      </c>
      <c r="E501" s="53" t="s">
        <v>18</v>
      </c>
      <c r="F501" s="53" t="s">
        <v>1619</v>
      </c>
      <c r="G501" s="53" t="s">
        <v>129</v>
      </c>
      <c r="I501" s="53" t="s">
        <v>642</v>
      </c>
      <c r="J501" s="75">
        <v>1.94</v>
      </c>
      <c r="K501" s="75">
        <v>2.82</v>
      </c>
      <c r="L501" s="75">
        <v>3</v>
      </c>
      <c r="M501" s="75">
        <v>3</v>
      </c>
      <c r="N501" s="75">
        <v>0</v>
      </c>
    </row>
    <row r="502" spans="1:14">
      <c r="A502" s="53" t="s">
        <v>1620</v>
      </c>
      <c r="B502" s="53" t="s">
        <v>1621</v>
      </c>
      <c r="C502" s="53" t="s">
        <v>1622</v>
      </c>
      <c r="D502" s="53" t="s">
        <v>967</v>
      </c>
      <c r="E502" s="53" t="s">
        <v>18</v>
      </c>
      <c r="F502" s="53" t="s">
        <v>967</v>
      </c>
      <c r="G502" s="73" t="s">
        <v>52</v>
      </c>
      <c r="I502" s="53" t="s">
        <v>540</v>
      </c>
      <c r="J502" s="75">
        <v>94</v>
      </c>
      <c r="K502" s="75">
        <v>46.563</v>
      </c>
      <c r="L502" s="75">
        <v>100</v>
      </c>
      <c r="M502" s="75">
        <v>94</v>
      </c>
      <c r="N502" s="75">
        <v>-6</v>
      </c>
    </row>
    <row r="503" spans="1:14">
      <c r="A503" s="53" t="s">
        <v>1623</v>
      </c>
      <c r="B503" s="53" t="s">
        <v>1624</v>
      </c>
      <c r="C503" s="53" t="s">
        <v>1625</v>
      </c>
      <c r="D503" s="53" t="s">
        <v>231</v>
      </c>
      <c r="E503" s="53" t="s">
        <v>18</v>
      </c>
      <c r="F503" s="53" t="s">
        <v>231</v>
      </c>
      <c r="G503" s="53" t="s">
        <v>52</v>
      </c>
      <c r="I503" s="53" t="s">
        <v>421</v>
      </c>
      <c r="J503" s="75">
        <v>188.87</v>
      </c>
      <c r="K503" s="75">
        <v>211.176</v>
      </c>
      <c r="L503" s="75">
        <v>203</v>
      </c>
      <c r="M503" s="75">
        <v>212</v>
      </c>
      <c r="N503" s="75">
        <v>9</v>
      </c>
    </row>
    <row r="504" spans="1:14">
      <c r="A504" s="53" t="s">
        <v>1626</v>
      </c>
      <c r="B504" s="53" t="s">
        <v>1627</v>
      </c>
      <c r="C504" s="53" t="s">
        <v>1628</v>
      </c>
      <c r="D504" s="53" t="s">
        <v>458</v>
      </c>
      <c r="E504" s="53" t="s">
        <v>18</v>
      </c>
      <c r="F504" s="53" t="s">
        <v>458</v>
      </c>
      <c r="G504" s="53" t="s">
        <v>98</v>
      </c>
      <c r="I504" s="53" t="s">
        <v>199</v>
      </c>
      <c r="J504" s="75">
        <v>1.56</v>
      </c>
      <c r="K504" s="75">
        <v>2.13</v>
      </c>
      <c r="L504" s="75">
        <v>2</v>
      </c>
      <c r="M504" s="75">
        <v>25</v>
      </c>
      <c r="N504" s="75">
        <v>23</v>
      </c>
    </row>
    <row r="505" spans="1:14">
      <c r="A505" s="53" t="s">
        <v>1629</v>
      </c>
      <c r="B505" s="53" t="s">
        <v>1630</v>
      </c>
      <c r="C505" s="53" t="s">
        <v>1631</v>
      </c>
      <c r="D505" s="53" t="s">
        <v>266</v>
      </c>
      <c r="E505" s="53" t="s">
        <v>18</v>
      </c>
      <c r="F505" s="53" t="s">
        <v>267</v>
      </c>
      <c r="G505" s="53" t="s">
        <v>170</v>
      </c>
      <c r="I505" s="53" t="s">
        <v>1632</v>
      </c>
      <c r="J505" s="75">
        <v>24.72</v>
      </c>
      <c r="K505" s="75">
        <v>35.274</v>
      </c>
      <c r="L505" s="75">
        <v>36</v>
      </c>
      <c r="M505" s="75">
        <v>36</v>
      </c>
      <c r="N505" s="75">
        <v>0</v>
      </c>
    </row>
    <row r="506" spans="1:14">
      <c r="A506" s="53" t="s">
        <v>1633</v>
      </c>
      <c r="B506" s="53" t="s">
        <v>1634</v>
      </c>
      <c r="C506" s="53" t="s">
        <v>1635</v>
      </c>
      <c r="D506" s="53" t="s">
        <v>428</v>
      </c>
      <c r="E506" s="53" t="s">
        <v>18</v>
      </c>
      <c r="F506" s="53" t="s">
        <v>428</v>
      </c>
      <c r="G506" s="73" t="s">
        <v>29</v>
      </c>
      <c r="I506" s="53" t="s">
        <v>191</v>
      </c>
      <c r="J506" s="75">
        <v>17.64</v>
      </c>
      <c r="K506" s="75">
        <v>22.932</v>
      </c>
      <c r="L506" s="75">
        <v>22</v>
      </c>
      <c r="M506" s="75">
        <v>23</v>
      </c>
      <c r="N506" s="75">
        <v>1</v>
      </c>
    </row>
    <row r="507" spans="1:14">
      <c r="A507" s="53" t="s">
        <v>1636</v>
      </c>
      <c r="B507" s="53" t="s">
        <v>1637</v>
      </c>
      <c r="C507" s="53" t="s">
        <v>1638</v>
      </c>
      <c r="D507" s="53" t="s">
        <v>24</v>
      </c>
      <c r="E507" s="53" t="s">
        <v>18</v>
      </c>
      <c r="F507" s="53" t="s">
        <v>24</v>
      </c>
      <c r="G507" s="53" t="s">
        <v>19</v>
      </c>
      <c r="I507" s="53" t="s">
        <v>540</v>
      </c>
      <c r="J507" s="75">
        <v>0.41</v>
      </c>
      <c r="K507" s="75">
        <v>1.201</v>
      </c>
      <c r="L507" s="75">
        <v>1.5</v>
      </c>
      <c r="M507" s="75">
        <v>1.5</v>
      </c>
      <c r="N507" s="75">
        <v>0</v>
      </c>
    </row>
    <row r="508" spans="1:14">
      <c r="A508" s="53" t="s">
        <v>1639</v>
      </c>
      <c r="B508" s="53" t="s">
        <v>1640</v>
      </c>
      <c r="C508" s="53" t="s">
        <v>1641</v>
      </c>
      <c r="D508" s="53" t="s">
        <v>51</v>
      </c>
      <c r="E508" s="53" t="s">
        <v>18</v>
      </c>
      <c r="F508" s="53" t="s">
        <v>51</v>
      </c>
      <c r="G508" s="73" t="s">
        <v>52</v>
      </c>
      <c r="I508" s="53" t="s">
        <v>471</v>
      </c>
      <c r="J508" s="75">
        <v>522.3</v>
      </c>
      <c r="K508" s="75">
        <v>388.314</v>
      </c>
      <c r="L508" s="75">
        <v>522</v>
      </c>
      <c r="M508" s="75">
        <v>523</v>
      </c>
      <c r="N508" s="75">
        <v>1</v>
      </c>
    </row>
    <row r="509" spans="1:14">
      <c r="A509" s="53" t="s">
        <v>1642</v>
      </c>
      <c r="B509" s="53" t="s">
        <v>1643</v>
      </c>
      <c r="C509" s="53" t="s">
        <v>1644</v>
      </c>
      <c r="D509" s="53" t="s">
        <v>24</v>
      </c>
      <c r="E509" s="53" t="s">
        <v>18</v>
      </c>
      <c r="F509" s="53" t="s">
        <v>24</v>
      </c>
      <c r="G509" s="73" t="s">
        <v>19</v>
      </c>
      <c r="I509" s="53" t="s">
        <v>120</v>
      </c>
      <c r="J509" s="75">
        <v>9.52</v>
      </c>
      <c r="K509" s="75">
        <v>18.782</v>
      </c>
      <c r="L509" s="75">
        <v>15.5</v>
      </c>
      <c r="M509" s="75">
        <v>19</v>
      </c>
      <c r="N509" s="75">
        <v>3.5</v>
      </c>
    </row>
    <row r="510" spans="1:14">
      <c r="A510" s="53" t="s">
        <v>1645</v>
      </c>
      <c r="B510" s="53" t="s">
        <v>1646</v>
      </c>
      <c r="C510" s="53" t="s">
        <v>1647</v>
      </c>
      <c r="D510" s="53" t="s">
        <v>332</v>
      </c>
      <c r="E510" s="53" t="s">
        <v>18</v>
      </c>
      <c r="F510" s="53" t="s">
        <v>332</v>
      </c>
      <c r="G510" s="53" t="s">
        <v>52</v>
      </c>
      <c r="I510" s="53" t="s">
        <v>337</v>
      </c>
      <c r="J510" s="75">
        <v>5.6</v>
      </c>
      <c r="K510" s="75">
        <v>13.889</v>
      </c>
      <c r="L510" s="75">
        <v>14</v>
      </c>
      <c r="M510" s="75">
        <v>14</v>
      </c>
      <c r="N510" s="75">
        <v>0</v>
      </c>
    </row>
    <row r="511" spans="1:14">
      <c r="A511" s="53" t="s">
        <v>1648</v>
      </c>
      <c r="B511" s="53" t="s">
        <v>1649</v>
      </c>
      <c r="C511" s="53" t="s">
        <v>1650</v>
      </c>
      <c r="D511" s="53" t="s">
        <v>168</v>
      </c>
      <c r="E511" s="53" t="s">
        <v>18</v>
      </c>
      <c r="F511" s="53" t="s">
        <v>169</v>
      </c>
      <c r="G511" s="73" t="s">
        <v>170</v>
      </c>
      <c r="I511" s="53" t="s">
        <v>675</v>
      </c>
      <c r="J511" s="75">
        <v>38.34</v>
      </c>
      <c r="K511" s="75">
        <v>28.549</v>
      </c>
      <c r="L511" s="75">
        <v>39</v>
      </c>
      <c r="M511" s="75">
        <v>39</v>
      </c>
      <c r="N511" s="75">
        <v>0</v>
      </c>
    </row>
    <row r="512" spans="1:14">
      <c r="A512" s="53" t="s">
        <v>1651</v>
      </c>
      <c r="B512" s="53" t="s">
        <v>1652</v>
      </c>
      <c r="C512" s="53" t="s">
        <v>1653</v>
      </c>
      <c r="D512" s="53" t="s">
        <v>364</v>
      </c>
      <c r="E512" s="53" t="s">
        <v>18</v>
      </c>
      <c r="F512" s="53" t="s">
        <v>364</v>
      </c>
      <c r="G512" s="53" t="s">
        <v>29</v>
      </c>
      <c r="I512" s="53" t="s">
        <v>328</v>
      </c>
      <c r="J512" s="75">
        <v>226.61</v>
      </c>
      <c r="K512" s="75">
        <v>225.72</v>
      </c>
      <c r="L512" s="75">
        <v>227.5</v>
      </c>
      <c r="M512" s="75">
        <v>227</v>
      </c>
      <c r="N512" s="75">
        <v>-0.5</v>
      </c>
    </row>
    <row r="513" spans="1:14">
      <c r="A513" s="53" t="s">
        <v>1654</v>
      </c>
      <c r="B513" s="53" t="s">
        <v>1655</v>
      </c>
      <c r="C513" s="53" t="s">
        <v>1656</v>
      </c>
      <c r="D513" s="53" t="s">
        <v>160</v>
      </c>
      <c r="E513" s="53" t="s">
        <v>18</v>
      </c>
      <c r="F513" s="53" t="s">
        <v>160</v>
      </c>
      <c r="G513" s="53" t="s">
        <v>129</v>
      </c>
      <c r="I513" s="53" t="s">
        <v>337</v>
      </c>
      <c r="J513" s="75">
        <v>2.78</v>
      </c>
      <c r="K513" s="75">
        <v>2.366</v>
      </c>
      <c r="L513" s="75">
        <v>3</v>
      </c>
      <c r="M513" s="75">
        <v>3</v>
      </c>
      <c r="N513" s="75">
        <v>0</v>
      </c>
    </row>
    <row r="514" spans="1:14">
      <c r="A514" s="53" t="s">
        <v>1657</v>
      </c>
      <c r="B514" s="53" t="s">
        <v>1658</v>
      </c>
      <c r="C514" s="53" t="s">
        <v>1659</v>
      </c>
      <c r="D514" s="53" t="s">
        <v>160</v>
      </c>
      <c r="E514" s="53" t="s">
        <v>18</v>
      </c>
      <c r="F514" s="53" t="s">
        <v>160</v>
      </c>
      <c r="G514" s="53" t="s">
        <v>129</v>
      </c>
      <c r="I514" s="53" t="s">
        <v>337</v>
      </c>
      <c r="J514" s="75">
        <v>2.78</v>
      </c>
      <c r="K514" s="75">
        <v>2.253</v>
      </c>
      <c r="L514" s="75">
        <v>3</v>
      </c>
      <c r="M514" s="75">
        <v>3</v>
      </c>
      <c r="N514" s="75">
        <v>0</v>
      </c>
    </row>
    <row r="515" spans="1:14">
      <c r="A515" s="53" t="s">
        <v>1660</v>
      </c>
      <c r="B515" s="53" t="s">
        <v>1661</v>
      </c>
      <c r="C515" s="53" t="s">
        <v>1662</v>
      </c>
      <c r="D515" s="53" t="s">
        <v>160</v>
      </c>
      <c r="E515" s="53" t="s">
        <v>18</v>
      </c>
      <c r="F515" s="53" t="s">
        <v>160</v>
      </c>
      <c r="G515" s="73" t="s">
        <v>129</v>
      </c>
      <c r="I515" s="53" t="s">
        <v>337</v>
      </c>
      <c r="J515" s="75">
        <v>2.81</v>
      </c>
      <c r="K515" s="75">
        <v>2.188</v>
      </c>
      <c r="L515" s="75">
        <v>3</v>
      </c>
      <c r="M515" s="75">
        <v>3</v>
      </c>
      <c r="N515" s="75">
        <v>0</v>
      </c>
    </row>
    <row r="516" spans="1:14">
      <c r="A516" s="53" t="s">
        <v>1663</v>
      </c>
      <c r="B516" s="53" t="s">
        <v>1664</v>
      </c>
      <c r="C516" s="53" t="s">
        <v>1665</v>
      </c>
      <c r="D516" s="53" t="s">
        <v>603</v>
      </c>
      <c r="E516" s="53" t="s">
        <v>18</v>
      </c>
      <c r="F516" s="53" t="s">
        <v>603</v>
      </c>
      <c r="G516" s="73" t="s">
        <v>129</v>
      </c>
      <c r="I516" s="53" t="s">
        <v>328</v>
      </c>
      <c r="J516" s="75">
        <v>1.09</v>
      </c>
      <c r="K516" s="75">
        <v>2.829</v>
      </c>
      <c r="L516" s="75">
        <v>3</v>
      </c>
      <c r="M516" s="75">
        <v>4.5</v>
      </c>
      <c r="N516" s="75">
        <v>1.5</v>
      </c>
    </row>
    <row r="517" spans="1:14">
      <c r="A517" s="53" t="s">
        <v>1666</v>
      </c>
      <c r="B517" s="53" t="s">
        <v>1667</v>
      </c>
      <c r="C517" s="53" t="s">
        <v>1668</v>
      </c>
      <c r="D517" s="53" t="s">
        <v>160</v>
      </c>
      <c r="E517" s="53" t="s">
        <v>18</v>
      </c>
      <c r="F517" s="53" t="s">
        <v>160</v>
      </c>
      <c r="G517" s="53" t="s">
        <v>129</v>
      </c>
      <c r="I517" s="53" t="s">
        <v>337</v>
      </c>
      <c r="J517" s="75">
        <v>2.83</v>
      </c>
      <c r="K517" s="75">
        <v>2.366</v>
      </c>
      <c r="L517" s="75">
        <v>3</v>
      </c>
      <c r="M517" s="75">
        <v>3</v>
      </c>
      <c r="N517" s="75">
        <v>0</v>
      </c>
    </row>
    <row r="518" spans="1:14">
      <c r="A518" s="53" t="s">
        <v>1669</v>
      </c>
      <c r="B518" s="53" t="s">
        <v>1670</v>
      </c>
      <c r="C518" s="53" t="s">
        <v>1671</v>
      </c>
      <c r="D518" s="53" t="s">
        <v>160</v>
      </c>
      <c r="E518" s="53" t="s">
        <v>18</v>
      </c>
      <c r="F518" s="53" t="s">
        <v>160</v>
      </c>
      <c r="G518" s="53" t="s">
        <v>129</v>
      </c>
      <c r="I518" s="53" t="s">
        <v>337</v>
      </c>
      <c r="J518" s="75">
        <v>2.72</v>
      </c>
      <c r="K518" s="75">
        <v>2.366</v>
      </c>
      <c r="L518" s="75">
        <v>3</v>
      </c>
      <c r="M518" s="75">
        <v>3</v>
      </c>
      <c r="N518" s="75">
        <v>0</v>
      </c>
    </row>
    <row r="519" spans="1:14">
      <c r="A519" s="53" t="s">
        <v>1672</v>
      </c>
      <c r="B519" s="53" t="s">
        <v>1673</v>
      </c>
      <c r="C519" s="53" t="s">
        <v>1674</v>
      </c>
      <c r="D519" s="53" t="s">
        <v>256</v>
      </c>
      <c r="E519" s="53" t="s">
        <v>18</v>
      </c>
      <c r="F519" s="53" t="s">
        <v>256</v>
      </c>
      <c r="G519" s="73" t="s">
        <v>19</v>
      </c>
      <c r="I519" s="53" t="s">
        <v>562</v>
      </c>
      <c r="J519" s="75">
        <v>77.7</v>
      </c>
      <c r="K519" s="75">
        <v>63.892</v>
      </c>
      <c r="L519" s="75">
        <v>79</v>
      </c>
      <c r="M519" s="75">
        <v>79</v>
      </c>
      <c r="N519" s="75">
        <v>0</v>
      </c>
    </row>
    <row r="520" spans="1:14">
      <c r="A520" s="53" t="s">
        <v>1675</v>
      </c>
      <c r="B520" s="53" t="s">
        <v>1676</v>
      </c>
      <c r="C520" s="53" t="s">
        <v>1677</v>
      </c>
      <c r="D520" s="53" t="s">
        <v>938</v>
      </c>
      <c r="E520" s="53" t="s">
        <v>18</v>
      </c>
      <c r="F520" s="53" t="s">
        <v>938</v>
      </c>
      <c r="G520" s="53" t="s">
        <v>98</v>
      </c>
      <c r="I520" s="53" t="s">
        <v>562</v>
      </c>
      <c r="J520" s="75">
        <v>17.31</v>
      </c>
      <c r="K520" s="75">
        <v>13.72</v>
      </c>
      <c r="L520" s="75">
        <v>18</v>
      </c>
      <c r="M520" s="75">
        <v>21</v>
      </c>
      <c r="N520" s="75">
        <v>3</v>
      </c>
    </row>
    <row r="521" spans="1:14">
      <c r="A521" s="53" t="s">
        <v>1678</v>
      </c>
      <c r="B521" s="53" t="s">
        <v>1679</v>
      </c>
      <c r="C521" s="53" t="s">
        <v>1680</v>
      </c>
      <c r="D521" s="53" t="s">
        <v>17</v>
      </c>
      <c r="E521" s="53" t="s">
        <v>18</v>
      </c>
      <c r="F521" s="53" t="s">
        <v>17</v>
      </c>
      <c r="G521" s="53" t="s">
        <v>19</v>
      </c>
      <c r="I521" s="53" t="s">
        <v>562</v>
      </c>
      <c r="J521" s="75">
        <v>10.62</v>
      </c>
      <c r="K521" s="75">
        <v>8.659</v>
      </c>
      <c r="L521" s="75">
        <v>11</v>
      </c>
      <c r="M521" s="75">
        <v>11</v>
      </c>
      <c r="N521" s="75">
        <v>0</v>
      </c>
    </row>
    <row r="522" spans="1:14">
      <c r="A522" s="53" t="s">
        <v>1681</v>
      </c>
      <c r="B522" s="53" t="s">
        <v>1682</v>
      </c>
      <c r="C522" s="53" t="s">
        <v>1683</v>
      </c>
      <c r="D522" s="53" t="s">
        <v>458</v>
      </c>
      <c r="E522" s="53" t="s">
        <v>18</v>
      </c>
      <c r="F522" s="53" t="s">
        <v>458</v>
      </c>
      <c r="G522" s="53" t="s">
        <v>98</v>
      </c>
      <c r="I522" s="53" t="s">
        <v>562</v>
      </c>
      <c r="J522" s="75">
        <v>1.16</v>
      </c>
      <c r="K522" s="75">
        <v>0</v>
      </c>
      <c r="L522" s="75">
        <v>1.5</v>
      </c>
      <c r="M522" s="75">
        <v>1.5</v>
      </c>
      <c r="N522" s="75">
        <v>0</v>
      </c>
    </row>
    <row r="523" spans="1:14">
      <c r="A523" s="53" t="s">
        <v>1684</v>
      </c>
      <c r="B523" s="53" t="s">
        <v>1685</v>
      </c>
      <c r="C523" s="53" t="s">
        <v>1686</v>
      </c>
      <c r="D523" s="53" t="s">
        <v>97</v>
      </c>
      <c r="E523" s="53" t="s">
        <v>18</v>
      </c>
      <c r="F523" s="53" t="s">
        <v>97</v>
      </c>
      <c r="G523" s="53" t="s">
        <v>98</v>
      </c>
      <c r="I523" s="53" t="s">
        <v>540</v>
      </c>
      <c r="J523" s="75">
        <v>325.96</v>
      </c>
      <c r="K523" s="75">
        <v>483.186</v>
      </c>
      <c r="L523" s="75">
        <v>520</v>
      </c>
      <c r="M523" s="75">
        <v>484</v>
      </c>
      <c r="N523" s="75">
        <v>-36</v>
      </c>
    </row>
    <row r="524" spans="1:14">
      <c r="A524" s="53" t="s">
        <v>1687</v>
      </c>
      <c r="B524" s="53" t="s">
        <v>1688</v>
      </c>
      <c r="C524" s="53" t="s">
        <v>1689</v>
      </c>
      <c r="D524" s="53" t="s">
        <v>317</v>
      </c>
      <c r="E524" s="53" t="s">
        <v>18</v>
      </c>
      <c r="F524" s="53" t="s">
        <v>317</v>
      </c>
      <c r="G524" s="73" t="s">
        <v>52</v>
      </c>
      <c r="I524" s="53" t="s">
        <v>215</v>
      </c>
      <c r="J524" s="75">
        <v>98.49</v>
      </c>
      <c r="K524" s="75">
        <v>64.669</v>
      </c>
      <c r="L524" s="75">
        <v>100</v>
      </c>
      <c r="M524" s="75">
        <v>99</v>
      </c>
      <c r="N524" s="75">
        <v>-1</v>
      </c>
    </row>
    <row r="525" spans="1:14">
      <c r="A525" s="53" t="s">
        <v>1690</v>
      </c>
      <c r="B525" s="53" t="s">
        <v>1691</v>
      </c>
      <c r="C525" s="53" t="s">
        <v>36</v>
      </c>
      <c r="D525" s="53" t="s">
        <v>17</v>
      </c>
      <c r="E525" s="53" t="s">
        <v>18</v>
      </c>
      <c r="F525" s="53" t="s">
        <v>17</v>
      </c>
      <c r="G525" s="53" t="s">
        <v>19</v>
      </c>
      <c r="I525" s="53" t="s">
        <v>79</v>
      </c>
      <c r="J525" s="75">
        <v>0.42</v>
      </c>
      <c r="K525" s="75">
        <v>0.66</v>
      </c>
      <c r="L525" s="75">
        <v>1</v>
      </c>
      <c r="M525" s="75">
        <v>1</v>
      </c>
      <c r="N525" s="75">
        <v>0</v>
      </c>
    </row>
    <row r="526" spans="1:14">
      <c r="A526" s="53" t="s">
        <v>1692</v>
      </c>
      <c r="B526" s="53" t="s">
        <v>1693</v>
      </c>
      <c r="C526" s="53" t="s">
        <v>1694</v>
      </c>
      <c r="D526" s="53" t="s">
        <v>317</v>
      </c>
      <c r="E526" s="53" t="s">
        <v>18</v>
      </c>
      <c r="F526" s="53" t="s">
        <v>317</v>
      </c>
      <c r="G526" s="53" t="s">
        <v>52</v>
      </c>
      <c r="I526" s="53" t="s">
        <v>1038</v>
      </c>
      <c r="J526" s="75">
        <v>30.28</v>
      </c>
      <c r="K526" s="75">
        <v>48.798</v>
      </c>
      <c r="L526" s="75">
        <v>39</v>
      </c>
      <c r="M526" s="75">
        <v>57</v>
      </c>
      <c r="N526" s="75">
        <v>18</v>
      </c>
    </row>
    <row r="527" spans="1:14">
      <c r="A527" s="53" t="s">
        <v>1695</v>
      </c>
      <c r="B527" s="53" t="s">
        <v>1696</v>
      </c>
      <c r="C527" s="53" t="s">
        <v>1697</v>
      </c>
      <c r="D527" s="53" t="s">
        <v>85</v>
      </c>
      <c r="E527" s="53" t="s">
        <v>18</v>
      </c>
      <c r="F527" s="53" t="s">
        <v>85</v>
      </c>
      <c r="G527" s="53" t="s">
        <v>29</v>
      </c>
      <c r="I527" s="53" t="s">
        <v>687</v>
      </c>
      <c r="J527" s="75">
        <v>99</v>
      </c>
      <c r="K527" s="75">
        <v>60.999</v>
      </c>
      <c r="L527" s="75">
        <v>102</v>
      </c>
      <c r="M527" s="75">
        <v>99</v>
      </c>
      <c r="N527" s="75">
        <v>-3</v>
      </c>
    </row>
    <row r="528" spans="1:14">
      <c r="A528" s="53" t="s">
        <v>1698</v>
      </c>
      <c r="B528" s="53" t="s">
        <v>1699</v>
      </c>
      <c r="C528" s="53" t="s">
        <v>1700</v>
      </c>
      <c r="D528" s="53" t="s">
        <v>738</v>
      </c>
      <c r="E528" s="53" t="s">
        <v>18</v>
      </c>
      <c r="F528" s="53" t="s">
        <v>738</v>
      </c>
      <c r="G528" s="53" t="s">
        <v>98</v>
      </c>
      <c r="I528" s="53" t="s">
        <v>1701</v>
      </c>
      <c r="J528" s="75">
        <v>3.69</v>
      </c>
      <c r="K528" s="75">
        <v>7.347</v>
      </c>
      <c r="L528" s="75">
        <v>7</v>
      </c>
      <c r="M528" s="75">
        <v>8</v>
      </c>
      <c r="N528" s="75">
        <v>1</v>
      </c>
    </row>
    <row r="529" spans="1:14">
      <c r="A529" s="53" t="s">
        <v>1702</v>
      </c>
      <c r="B529" s="53" t="s">
        <v>1703</v>
      </c>
      <c r="C529" s="53" t="s">
        <v>1704</v>
      </c>
      <c r="D529" s="53" t="s">
        <v>728</v>
      </c>
      <c r="E529" s="53" t="s">
        <v>18</v>
      </c>
      <c r="F529" s="53" t="s">
        <v>728</v>
      </c>
      <c r="G529" s="53" t="s">
        <v>129</v>
      </c>
      <c r="I529" s="53" t="s">
        <v>20</v>
      </c>
      <c r="J529" s="75">
        <v>40</v>
      </c>
      <c r="K529" s="75">
        <v>24</v>
      </c>
      <c r="L529" s="75">
        <v>38</v>
      </c>
      <c r="M529" s="75">
        <v>40</v>
      </c>
      <c r="N529" s="75">
        <v>2</v>
      </c>
    </row>
    <row r="530" spans="1:14">
      <c r="A530" s="53" t="s">
        <v>1705</v>
      </c>
      <c r="B530" s="53" t="s">
        <v>1706</v>
      </c>
      <c r="C530" s="53" t="s">
        <v>1707</v>
      </c>
      <c r="D530" s="53" t="s">
        <v>728</v>
      </c>
      <c r="E530" s="53" t="s">
        <v>18</v>
      </c>
      <c r="F530" s="53" t="s">
        <v>728</v>
      </c>
      <c r="G530" s="53" t="s">
        <v>129</v>
      </c>
      <c r="I530" s="53" t="s">
        <v>20</v>
      </c>
      <c r="J530" s="75">
        <v>20</v>
      </c>
      <c r="K530" s="75">
        <v>12</v>
      </c>
      <c r="L530" s="75">
        <v>22.5</v>
      </c>
      <c r="M530" s="75">
        <v>20</v>
      </c>
      <c r="N530" s="75">
        <v>-2.5</v>
      </c>
    </row>
    <row r="531" spans="1:14">
      <c r="A531" s="53" t="s">
        <v>1708</v>
      </c>
      <c r="B531" s="53" t="s">
        <v>1709</v>
      </c>
      <c r="C531" s="53" t="s">
        <v>1710</v>
      </c>
      <c r="D531" s="53" t="s">
        <v>85</v>
      </c>
      <c r="E531" s="53" t="s">
        <v>18</v>
      </c>
      <c r="F531" s="53" t="s">
        <v>85</v>
      </c>
      <c r="G531" s="53" t="s">
        <v>29</v>
      </c>
      <c r="I531" s="53" t="s">
        <v>398</v>
      </c>
      <c r="J531" s="75">
        <v>65.4</v>
      </c>
      <c r="K531" s="75">
        <v>61.435</v>
      </c>
      <c r="L531" s="75">
        <v>66</v>
      </c>
      <c r="M531" s="75">
        <v>66</v>
      </c>
      <c r="N531" s="75">
        <v>0</v>
      </c>
    </row>
    <row r="532" spans="1:14">
      <c r="A532" s="53" t="s">
        <v>1711</v>
      </c>
      <c r="B532" s="53" t="s">
        <v>1712</v>
      </c>
      <c r="C532" s="53" t="s">
        <v>1713</v>
      </c>
      <c r="D532" s="53" t="s">
        <v>17</v>
      </c>
      <c r="E532" s="53" t="s">
        <v>18</v>
      </c>
      <c r="F532" s="53" t="s">
        <v>17</v>
      </c>
      <c r="G532" s="53" t="s">
        <v>19</v>
      </c>
      <c r="I532" s="53" t="s">
        <v>20</v>
      </c>
      <c r="J532" s="75">
        <v>45.24</v>
      </c>
      <c r="K532" s="75">
        <v>26.353</v>
      </c>
      <c r="L532" s="75">
        <v>46</v>
      </c>
      <c r="M532" s="75">
        <v>46</v>
      </c>
      <c r="N532" s="75">
        <v>0</v>
      </c>
    </row>
    <row r="533" spans="1:14">
      <c r="A533" s="53" t="s">
        <v>1714</v>
      </c>
      <c r="B533" s="53" t="s">
        <v>1715</v>
      </c>
      <c r="C533" s="53" t="s">
        <v>36</v>
      </c>
      <c r="D533" s="53" t="s">
        <v>1230</v>
      </c>
      <c r="E533" s="53" t="s">
        <v>18</v>
      </c>
      <c r="F533" s="53" t="s">
        <v>1231</v>
      </c>
      <c r="G533" s="73" t="s">
        <v>36</v>
      </c>
      <c r="I533" s="53" t="s">
        <v>223</v>
      </c>
      <c r="J533" s="75">
        <v>545</v>
      </c>
      <c r="K533" s="75">
        <v>959.552</v>
      </c>
      <c r="L533" s="75">
        <v>960</v>
      </c>
      <c r="M533" s="75">
        <v>960</v>
      </c>
      <c r="N533" s="75">
        <v>0</v>
      </c>
    </row>
    <row r="534" spans="1:14">
      <c r="A534" s="53" t="s">
        <v>1716</v>
      </c>
      <c r="B534" s="53" t="s">
        <v>1717</v>
      </c>
      <c r="C534" s="53" t="s">
        <v>1718</v>
      </c>
      <c r="D534" s="53" t="s">
        <v>85</v>
      </c>
      <c r="E534" s="53" t="s">
        <v>18</v>
      </c>
      <c r="F534" s="53" t="s">
        <v>85</v>
      </c>
      <c r="G534" s="53" t="s">
        <v>29</v>
      </c>
      <c r="I534" s="53" t="s">
        <v>306</v>
      </c>
      <c r="J534" s="75">
        <v>42.22</v>
      </c>
      <c r="K534" s="75">
        <v>39.305</v>
      </c>
      <c r="L534" s="75">
        <v>43</v>
      </c>
      <c r="M534" s="75">
        <v>58</v>
      </c>
      <c r="N534" s="75">
        <v>15</v>
      </c>
    </row>
    <row r="535" spans="1:14">
      <c r="A535" s="53" t="s">
        <v>1719</v>
      </c>
      <c r="B535" s="53" t="s">
        <v>1720</v>
      </c>
      <c r="C535" s="53" t="s">
        <v>1721</v>
      </c>
      <c r="D535" s="53" t="s">
        <v>97</v>
      </c>
      <c r="E535" s="53" t="s">
        <v>18</v>
      </c>
      <c r="F535" s="53" t="s">
        <v>97</v>
      </c>
      <c r="G535" s="73" t="s">
        <v>98</v>
      </c>
      <c r="I535" s="53" t="s">
        <v>679</v>
      </c>
      <c r="J535" s="75">
        <v>20.1</v>
      </c>
      <c r="K535" s="75">
        <v>43.854</v>
      </c>
      <c r="L535" s="75">
        <v>44</v>
      </c>
      <c r="M535" s="75">
        <v>44</v>
      </c>
      <c r="N535" s="75">
        <v>0</v>
      </c>
    </row>
    <row r="536" spans="1:14">
      <c r="A536" s="53" t="s">
        <v>1722</v>
      </c>
      <c r="B536" s="53" t="s">
        <v>1723</v>
      </c>
      <c r="C536" s="53" t="s">
        <v>1724</v>
      </c>
      <c r="D536" s="53" t="s">
        <v>1725</v>
      </c>
      <c r="E536" s="53" t="s">
        <v>18</v>
      </c>
      <c r="F536" s="53" t="s">
        <v>1725</v>
      </c>
      <c r="G536" s="53" t="s">
        <v>52</v>
      </c>
      <c r="I536" s="53" t="s">
        <v>199</v>
      </c>
      <c r="J536" s="75">
        <v>100.82</v>
      </c>
      <c r="K536" s="75">
        <v>296.878</v>
      </c>
      <c r="L536" s="75">
        <v>297</v>
      </c>
      <c r="M536" s="75">
        <v>297</v>
      </c>
      <c r="N536" s="75">
        <v>0</v>
      </c>
    </row>
    <row r="537" spans="1:14">
      <c r="A537" s="53" t="s">
        <v>1726</v>
      </c>
      <c r="B537" s="53" t="s">
        <v>1727</v>
      </c>
      <c r="C537" s="53" t="s">
        <v>1728</v>
      </c>
      <c r="D537" s="53" t="s">
        <v>17</v>
      </c>
      <c r="E537" s="53" t="s">
        <v>18</v>
      </c>
      <c r="F537" s="53" t="s">
        <v>17</v>
      </c>
      <c r="G537" s="53" t="s">
        <v>19</v>
      </c>
      <c r="I537" s="53" t="s">
        <v>279</v>
      </c>
      <c r="J537" s="75">
        <v>21.85</v>
      </c>
      <c r="K537" s="75">
        <v>18</v>
      </c>
      <c r="L537" s="75">
        <v>22</v>
      </c>
      <c r="M537" s="75">
        <v>22</v>
      </c>
      <c r="N537" s="75">
        <v>0</v>
      </c>
    </row>
    <row r="538" spans="1:14">
      <c r="A538" s="53" t="s">
        <v>1729</v>
      </c>
      <c r="B538" s="53" t="s">
        <v>1730</v>
      </c>
      <c r="C538" s="53" t="s">
        <v>1731</v>
      </c>
      <c r="D538" s="53" t="s">
        <v>17</v>
      </c>
      <c r="E538" s="53" t="s">
        <v>18</v>
      </c>
      <c r="F538" s="53" t="s">
        <v>17</v>
      </c>
      <c r="G538" s="53" t="s">
        <v>19</v>
      </c>
      <c r="I538" s="53" t="s">
        <v>675</v>
      </c>
      <c r="J538" s="75">
        <v>0.31</v>
      </c>
      <c r="K538" s="75">
        <v>0.655</v>
      </c>
      <c r="L538" s="75">
        <v>1</v>
      </c>
      <c r="M538" s="75">
        <v>1</v>
      </c>
      <c r="N538" s="75">
        <v>0</v>
      </c>
    </row>
    <row r="539" spans="1:14">
      <c r="A539" s="53" t="s">
        <v>1732</v>
      </c>
      <c r="B539" s="53" t="s">
        <v>1733</v>
      </c>
      <c r="C539" s="53" t="s">
        <v>1734</v>
      </c>
      <c r="D539" s="53" t="s">
        <v>17</v>
      </c>
      <c r="E539" s="53" t="s">
        <v>18</v>
      </c>
      <c r="F539" s="53" t="s">
        <v>17</v>
      </c>
      <c r="G539" s="73" t="s">
        <v>19</v>
      </c>
      <c r="I539" s="53" t="s">
        <v>353</v>
      </c>
      <c r="J539" s="75">
        <v>2.62</v>
      </c>
      <c r="K539" s="75">
        <v>2.495</v>
      </c>
      <c r="L539" s="75">
        <v>3</v>
      </c>
      <c r="M539" s="75">
        <v>3</v>
      </c>
      <c r="N539" s="75">
        <v>0</v>
      </c>
    </row>
    <row r="540" spans="1:14">
      <c r="A540" s="53" t="s">
        <v>1735</v>
      </c>
      <c r="B540" s="53" t="s">
        <v>1736</v>
      </c>
      <c r="C540" s="53" t="s">
        <v>1737</v>
      </c>
      <c r="D540" s="53" t="s">
        <v>938</v>
      </c>
      <c r="E540" s="53" t="s">
        <v>18</v>
      </c>
      <c r="F540" s="53" t="s">
        <v>938</v>
      </c>
      <c r="G540" s="53" t="s">
        <v>98</v>
      </c>
      <c r="I540" s="53" t="s">
        <v>558</v>
      </c>
      <c r="J540" s="75">
        <v>24.49</v>
      </c>
      <c r="K540" s="75">
        <v>20.463</v>
      </c>
      <c r="L540" s="75">
        <v>25</v>
      </c>
      <c r="M540" s="75">
        <v>25</v>
      </c>
      <c r="N540" s="75">
        <v>0</v>
      </c>
    </row>
    <row r="541" spans="1:14">
      <c r="A541" s="53" t="s">
        <v>1738</v>
      </c>
      <c r="B541" s="53" t="s">
        <v>1739</v>
      </c>
      <c r="C541" s="53" t="s">
        <v>1740</v>
      </c>
      <c r="D541" s="53" t="s">
        <v>1025</v>
      </c>
      <c r="E541" s="53" t="s">
        <v>18</v>
      </c>
      <c r="F541" s="53" t="s">
        <v>1025</v>
      </c>
      <c r="G541" s="53" t="s">
        <v>129</v>
      </c>
      <c r="I541" s="53" t="s">
        <v>191</v>
      </c>
      <c r="J541" s="75">
        <v>14</v>
      </c>
      <c r="K541" s="75">
        <v>15.4</v>
      </c>
      <c r="L541" s="75">
        <v>16.5</v>
      </c>
      <c r="M541" s="75">
        <v>15.5</v>
      </c>
      <c r="N541" s="75">
        <v>-1</v>
      </c>
    </row>
    <row r="542" spans="1:14">
      <c r="A542" s="53" t="s">
        <v>1741</v>
      </c>
      <c r="B542" s="53" t="s">
        <v>1742</v>
      </c>
      <c r="C542" s="53" t="s">
        <v>1743</v>
      </c>
      <c r="D542" s="53" t="s">
        <v>85</v>
      </c>
      <c r="E542" s="53" t="s">
        <v>18</v>
      </c>
      <c r="F542" s="53" t="s">
        <v>85</v>
      </c>
      <c r="G542" s="53" t="s">
        <v>29</v>
      </c>
      <c r="I542" s="53" t="s">
        <v>398</v>
      </c>
      <c r="J542" s="75">
        <v>62.47</v>
      </c>
      <c r="K542" s="75">
        <v>58.677</v>
      </c>
      <c r="L542" s="75">
        <v>63</v>
      </c>
      <c r="M542" s="75">
        <v>63</v>
      </c>
      <c r="N542" s="75">
        <v>0</v>
      </c>
    </row>
    <row r="543" spans="1:14">
      <c r="A543" s="53" t="s">
        <v>1744</v>
      </c>
      <c r="B543" s="53" t="s">
        <v>1745</v>
      </c>
      <c r="C543" s="53" t="s">
        <v>1746</v>
      </c>
      <c r="D543" s="53" t="s">
        <v>28</v>
      </c>
      <c r="E543" s="53" t="s">
        <v>18</v>
      </c>
      <c r="F543" s="53" t="s">
        <v>28</v>
      </c>
      <c r="G543" s="53" t="s">
        <v>29</v>
      </c>
      <c r="I543" s="53" t="s">
        <v>120</v>
      </c>
      <c r="J543" s="75">
        <v>87.09</v>
      </c>
      <c r="K543" s="75">
        <v>0.847</v>
      </c>
      <c r="L543" s="75">
        <v>0.9</v>
      </c>
      <c r="M543" s="75">
        <v>1</v>
      </c>
      <c r="N543" s="75">
        <v>0.1</v>
      </c>
    </row>
    <row r="544" spans="1:14">
      <c r="A544" s="53" t="s">
        <v>1747</v>
      </c>
      <c r="B544" s="53" t="s">
        <v>1748</v>
      </c>
      <c r="C544" s="53" t="s">
        <v>1749</v>
      </c>
      <c r="D544" s="53" t="s">
        <v>428</v>
      </c>
      <c r="E544" s="53" t="s">
        <v>18</v>
      </c>
      <c r="F544" s="53" t="s">
        <v>428</v>
      </c>
      <c r="G544" s="53" t="s">
        <v>29</v>
      </c>
      <c r="I544" s="53" t="s">
        <v>227</v>
      </c>
      <c r="J544" s="75">
        <v>30.3</v>
      </c>
      <c r="K544" s="75">
        <v>25.172</v>
      </c>
      <c r="L544" s="75">
        <v>30.5</v>
      </c>
      <c r="M544" s="75">
        <v>31</v>
      </c>
      <c r="N544" s="75">
        <v>0.5</v>
      </c>
    </row>
    <row r="545" spans="1:14">
      <c r="A545" s="53" t="s">
        <v>1750</v>
      </c>
      <c r="B545" s="53" t="s">
        <v>1751</v>
      </c>
      <c r="C545" s="53" t="s">
        <v>50</v>
      </c>
      <c r="D545" s="53" t="s">
        <v>231</v>
      </c>
      <c r="E545" s="53" t="s">
        <v>18</v>
      </c>
      <c r="F545" s="53" t="s">
        <v>231</v>
      </c>
      <c r="G545" s="73" t="s">
        <v>52</v>
      </c>
      <c r="I545" s="53" t="s">
        <v>323</v>
      </c>
      <c r="J545" s="75">
        <v>1631</v>
      </c>
      <c r="K545" s="75">
        <v>1422.454</v>
      </c>
      <c r="L545" s="75">
        <v>1625</v>
      </c>
      <c r="M545" s="75">
        <v>1631</v>
      </c>
      <c r="N545" s="75">
        <v>6</v>
      </c>
    </row>
    <row r="546" spans="1:14">
      <c r="A546" s="53" t="s">
        <v>1752</v>
      </c>
      <c r="B546" s="53" t="s">
        <v>1753</v>
      </c>
      <c r="C546" s="53" t="s">
        <v>1754</v>
      </c>
      <c r="D546" s="53" t="s">
        <v>364</v>
      </c>
      <c r="E546" s="53" t="s">
        <v>18</v>
      </c>
      <c r="F546" s="53" t="s">
        <v>364</v>
      </c>
      <c r="G546" s="53" t="s">
        <v>29</v>
      </c>
      <c r="I546" s="53" t="s">
        <v>408</v>
      </c>
      <c r="J546" s="75">
        <v>46.17</v>
      </c>
      <c r="K546" s="75">
        <v>22.553</v>
      </c>
      <c r="L546" s="75">
        <v>46.5</v>
      </c>
      <c r="M546" s="75">
        <v>47</v>
      </c>
      <c r="N546" s="75">
        <v>0.5</v>
      </c>
    </row>
    <row r="547" spans="1:14">
      <c r="A547" s="53" t="s">
        <v>1755</v>
      </c>
      <c r="B547" s="53" t="s">
        <v>1756</v>
      </c>
      <c r="C547" s="53" t="s">
        <v>1757</v>
      </c>
      <c r="D547" s="53" t="s">
        <v>336</v>
      </c>
      <c r="E547" s="53" t="s">
        <v>18</v>
      </c>
      <c r="F547" s="53" t="s">
        <v>336</v>
      </c>
      <c r="G547" s="53" t="s">
        <v>129</v>
      </c>
      <c r="I547" s="53" t="s">
        <v>203</v>
      </c>
      <c r="J547" s="75">
        <v>1.13</v>
      </c>
      <c r="K547" s="75">
        <v>2.592</v>
      </c>
      <c r="L547" s="75">
        <v>2.5</v>
      </c>
      <c r="M547" s="75">
        <v>3</v>
      </c>
      <c r="N547" s="75">
        <v>0.5</v>
      </c>
    </row>
    <row r="548" spans="1:14">
      <c r="A548" s="53" t="s">
        <v>1758</v>
      </c>
      <c r="B548" s="53" t="s">
        <v>1759</v>
      </c>
      <c r="C548" s="53" t="s">
        <v>1760</v>
      </c>
      <c r="D548" s="53" t="s">
        <v>17</v>
      </c>
      <c r="E548" s="53" t="s">
        <v>18</v>
      </c>
      <c r="F548" s="53" t="s">
        <v>17</v>
      </c>
      <c r="G548" s="73" t="s">
        <v>19</v>
      </c>
      <c r="I548" s="53" t="s">
        <v>39</v>
      </c>
      <c r="J548" s="75">
        <v>69.89</v>
      </c>
      <c r="K548" s="75">
        <v>48.743</v>
      </c>
      <c r="L548" s="75">
        <v>70</v>
      </c>
      <c r="M548" s="75">
        <v>70</v>
      </c>
      <c r="N548" s="75">
        <v>0</v>
      </c>
    </row>
    <row r="549" spans="1:14">
      <c r="A549" s="53" t="s">
        <v>1761</v>
      </c>
      <c r="B549" s="53" t="s">
        <v>1762</v>
      </c>
      <c r="C549" s="53" t="s">
        <v>1763</v>
      </c>
      <c r="D549" s="53" t="s">
        <v>17</v>
      </c>
      <c r="E549" s="53" t="s">
        <v>18</v>
      </c>
      <c r="F549" s="53" t="s">
        <v>17</v>
      </c>
      <c r="G549" s="53" t="s">
        <v>19</v>
      </c>
      <c r="I549" s="53" t="s">
        <v>152</v>
      </c>
      <c r="J549" s="75">
        <v>0.62</v>
      </c>
      <c r="K549" s="75">
        <v>0.54</v>
      </c>
      <c r="L549" s="75">
        <v>1</v>
      </c>
      <c r="M549" s="75">
        <v>1</v>
      </c>
      <c r="N549" s="75">
        <v>0</v>
      </c>
    </row>
    <row r="550" spans="1:14">
      <c r="A550" s="53" t="s">
        <v>1764</v>
      </c>
      <c r="B550" s="53" t="s">
        <v>1765</v>
      </c>
      <c r="C550" s="53" t="s">
        <v>1766</v>
      </c>
      <c r="D550" s="53" t="s">
        <v>28</v>
      </c>
      <c r="E550" s="53" t="s">
        <v>18</v>
      </c>
      <c r="F550" s="53" t="s">
        <v>28</v>
      </c>
      <c r="G550" s="73" t="s">
        <v>29</v>
      </c>
      <c r="I550" s="53" t="s">
        <v>215</v>
      </c>
      <c r="J550" s="75">
        <v>1238.55</v>
      </c>
      <c r="K550" s="75">
        <v>5.407</v>
      </c>
      <c r="L550" s="75">
        <v>1238</v>
      </c>
      <c r="M550" s="75">
        <v>1239</v>
      </c>
      <c r="N550" s="75">
        <v>1</v>
      </c>
    </row>
    <row r="551" spans="1:14">
      <c r="A551" s="53" t="s">
        <v>1767</v>
      </c>
      <c r="B551" s="53" t="s">
        <v>1768</v>
      </c>
      <c r="C551" s="53" t="s">
        <v>1769</v>
      </c>
      <c r="D551" s="53" t="s">
        <v>1770</v>
      </c>
      <c r="E551" s="53" t="s">
        <v>18</v>
      </c>
      <c r="F551" s="53" t="s">
        <v>1770</v>
      </c>
      <c r="G551" s="53" t="s">
        <v>52</v>
      </c>
      <c r="I551" s="53" t="s">
        <v>1771</v>
      </c>
      <c r="J551" s="75">
        <v>231.02</v>
      </c>
      <c r="K551" s="75">
        <v>157.833</v>
      </c>
      <c r="L551" s="75">
        <v>231</v>
      </c>
      <c r="M551" s="75">
        <v>232</v>
      </c>
      <c r="N551" s="75">
        <v>1</v>
      </c>
    </row>
    <row r="552" spans="1:14">
      <c r="A552" s="53" t="s">
        <v>1772</v>
      </c>
      <c r="B552" s="53" t="s">
        <v>1773</v>
      </c>
      <c r="C552" s="53" t="s">
        <v>1774</v>
      </c>
      <c r="D552" s="53" t="s">
        <v>539</v>
      </c>
      <c r="E552" s="53" t="s">
        <v>18</v>
      </c>
      <c r="F552" s="53" t="s">
        <v>539</v>
      </c>
      <c r="G552" s="53" t="s">
        <v>129</v>
      </c>
      <c r="I552" s="53" t="s">
        <v>187</v>
      </c>
      <c r="J552" s="75">
        <v>8.7</v>
      </c>
      <c r="K552" s="75">
        <v>7.144</v>
      </c>
      <c r="L552" s="75">
        <v>9</v>
      </c>
      <c r="M552" s="75">
        <v>9</v>
      </c>
      <c r="N552" s="75">
        <v>0</v>
      </c>
    </row>
    <row r="553" spans="1:14">
      <c r="A553" s="53" t="s">
        <v>1775</v>
      </c>
      <c r="B553" s="53" t="s">
        <v>1776</v>
      </c>
      <c r="C553" s="53" t="s">
        <v>1777</v>
      </c>
      <c r="D553" s="53" t="s">
        <v>274</v>
      </c>
      <c r="E553" s="53" t="s">
        <v>18</v>
      </c>
      <c r="F553" s="53" t="s">
        <v>274</v>
      </c>
      <c r="G553" s="73" t="s">
        <v>29</v>
      </c>
      <c r="I553" s="53" t="s">
        <v>191</v>
      </c>
      <c r="J553" s="75">
        <v>170.74</v>
      </c>
      <c r="K553" s="75">
        <v>136.922</v>
      </c>
      <c r="L553" s="75">
        <v>181</v>
      </c>
      <c r="M553" s="75">
        <v>191</v>
      </c>
      <c r="N553" s="75">
        <v>10</v>
      </c>
    </row>
    <row r="554" spans="1:14">
      <c r="A554" s="53" t="s">
        <v>1778</v>
      </c>
      <c r="B554" s="53" t="s">
        <v>1779</v>
      </c>
      <c r="C554" s="53" t="s">
        <v>1780</v>
      </c>
      <c r="D554" s="53" t="s">
        <v>586</v>
      </c>
      <c r="E554" s="53" t="s">
        <v>18</v>
      </c>
      <c r="F554" s="53" t="s">
        <v>586</v>
      </c>
      <c r="G554" s="53" t="s">
        <v>98</v>
      </c>
      <c r="I554" s="53" t="s">
        <v>227</v>
      </c>
      <c r="J554" s="75">
        <v>0.58</v>
      </c>
      <c r="K554" s="75">
        <v>0.768</v>
      </c>
      <c r="L554" s="75">
        <v>1</v>
      </c>
      <c r="M554" s="75">
        <v>1</v>
      </c>
      <c r="N554" s="75">
        <v>0</v>
      </c>
    </row>
    <row r="555" spans="1:14">
      <c r="A555" s="53" t="s">
        <v>1781</v>
      </c>
      <c r="B555" s="53" t="s">
        <v>1782</v>
      </c>
      <c r="C555" s="53" t="s">
        <v>1783</v>
      </c>
      <c r="D555" s="53" t="s">
        <v>1784</v>
      </c>
      <c r="E555" s="53" t="s">
        <v>18</v>
      </c>
      <c r="F555" s="53" t="s">
        <v>1784</v>
      </c>
      <c r="G555" s="53" t="s">
        <v>52</v>
      </c>
      <c r="I555" s="53" t="s">
        <v>120</v>
      </c>
      <c r="J555" s="75">
        <v>25.05</v>
      </c>
      <c r="K555" s="75">
        <v>26.489</v>
      </c>
      <c r="L555" s="75">
        <v>26</v>
      </c>
      <c r="M555" s="75">
        <v>27</v>
      </c>
      <c r="N555" s="75">
        <v>1</v>
      </c>
    </row>
    <row r="556" spans="1:14">
      <c r="A556" s="53" t="s">
        <v>1785</v>
      </c>
      <c r="B556" s="53" t="s">
        <v>1786</v>
      </c>
      <c r="C556" s="53" t="s">
        <v>1787</v>
      </c>
      <c r="D556" s="53" t="s">
        <v>28</v>
      </c>
      <c r="E556" s="53" t="s">
        <v>18</v>
      </c>
      <c r="F556" s="53" t="s">
        <v>28</v>
      </c>
      <c r="G556" s="53" t="s">
        <v>29</v>
      </c>
      <c r="I556" s="53" t="s">
        <v>191</v>
      </c>
      <c r="J556" s="75">
        <v>93.15</v>
      </c>
      <c r="K556" s="75">
        <v>0.275</v>
      </c>
      <c r="L556" s="75">
        <v>0.3</v>
      </c>
      <c r="M556" s="75">
        <v>94</v>
      </c>
      <c r="N556" s="75">
        <v>93.7</v>
      </c>
    </row>
    <row r="557" spans="1:14">
      <c r="A557" s="53" t="s">
        <v>1788</v>
      </c>
      <c r="B557" s="53" t="s">
        <v>1789</v>
      </c>
      <c r="C557" s="53" t="s">
        <v>50</v>
      </c>
      <c r="D557" s="53" t="s">
        <v>633</v>
      </c>
      <c r="E557" s="53" t="s">
        <v>18</v>
      </c>
      <c r="F557" s="53" t="s">
        <v>633</v>
      </c>
      <c r="G557" s="53" t="s">
        <v>52</v>
      </c>
      <c r="I557" s="53" t="s">
        <v>323</v>
      </c>
      <c r="J557" s="75">
        <v>77.6</v>
      </c>
      <c r="K557" s="75">
        <v>28.658</v>
      </c>
      <c r="L557" s="75">
        <v>77</v>
      </c>
      <c r="M557" s="75">
        <v>78</v>
      </c>
      <c r="N557" s="75">
        <v>1</v>
      </c>
    </row>
    <row r="558" spans="1:14">
      <c r="A558" s="53" t="s">
        <v>1790</v>
      </c>
      <c r="B558" s="53" t="s">
        <v>1791</v>
      </c>
      <c r="C558" s="53" t="s">
        <v>1792</v>
      </c>
      <c r="D558" s="53" t="s">
        <v>266</v>
      </c>
      <c r="E558" s="53" t="s">
        <v>18</v>
      </c>
      <c r="F558" s="53" t="s">
        <v>267</v>
      </c>
      <c r="G558" s="53" t="s">
        <v>170</v>
      </c>
      <c r="I558" s="53" t="s">
        <v>1793</v>
      </c>
      <c r="J558" s="75">
        <v>71.15</v>
      </c>
      <c r="K558" s="75">
        <v>77.835</v>
      </c>
      <c r="L558" s="75">
        <v>82</v>
      </c>
      <c r="M558" s="75">
        <v>78</v>
      </c>
      <c r="N558" s="75">
        <v>-4</v>
      </c>
    </row>
    <row r="559" spans="1:14">
      <c r="A559" s="53" t="s">
        <v>1794</v>
      </c>
      <c r="B559" s="53" t="s">
        <v>1795</v>
      </c>
      <c r="C559" s="53" t="s">
        <v>1796</v>
      </c>
      <c r="D559" s="53" t="s">
        <v>17</v>
      </c>
      <c r="E559" s="53" t="s">
        <v>18</v>
      </c>
      <c r="F559" s="53" t="s">
        <v>17</v>
      </c>
      <c r="G559" s="53" t="s">
        <v>19</v>
      </c>
      <c r="I559" s="53" t="s">
        <v>145</v>
      </c>
      <c r="J559" s="75">
        <v>4.22</v>
      </c>
      <c r="K559" s="75">
        <v>1.94</v>
      </c>
      <c r="L559" s="75">
        <v>4.5</v>
      </c>
      <c r="M559" s="75">
        <v>4.5</v>
      </c>
      <c r="N559" s="75">
        <v>0</v>
      </c>
    </row>
    <row r="560" spans="1:14">
      <c r="A560" s="53" t="s">
        <v>1797</v>
      </c>
      <c r="B560" s="53" t="s">
        <v>1798</v>
      </c>
      <c r="C560" s="53" t="s">
        <v>1799</v>
      </c>
      <c r="D560" s="53" t="s">
        <v>160</v>
      </c>
      <c r="E560" s="53" t="s">
        <v>18</v>
      </c>
      <c r="F560" s="53" t="s">
        <v>160</v>
      </c>
      <c r="G560" s="73" t="s">
        <v>129</v>
      </c>
      <c r="I560" s="53" t="s">
        <v>145</v>
      </c>
      <c r="J560" s="75">
        <v>1.55</v>
      </c>
      <c r="K560" s="75">
        <v>1.794</v>
      </c>
      <c r="L560" s="75">
        <v>2</v>
      </c>
      <c r="M560" s="75">
        <v>2</v>
      </c>
      <c r="N560" s="75">
        <v>0</v>
      </c>
    </row>
    <row r="561" spans="1:14">
      <c r="A561" s="53" t="s">
        <v>1800</v>
      </c>
      <c r="B561" s="53" t="s">
        <v>1801</v>
      </c>
      <c r="C561" s="53" t="s">
        <v>36</v>
      </c>
      <c r="D561" s="53" t="s">
        <v>603</v>
      </c>
      <c r="E561" s="53" t="s">
        <v>18</v>
      </c>
      <c r="F561" s="53" t="s">
        <v>603</v>
      </c>
      <c r="G561" s="53" t="s">
        <v>129</v>
      </c>
      <c r="I561" s="53" t="s">
        <v>408</v>
      </c>
      <c r="J561" s="75">
        <v>14.21</v>
      </c>
      <c r="K561" s="75">
        <v>18.665</v>
      </c>
      <c r="L561" s="75">
        <v>19</v>
      </c>
      <c r="M561" s="75">
        <v>19</v>
      </c>
      <c r="N561" s="75">
        <v>0</v>
      </c>
    </row>
    <row r="562" spans="1:14">
      <c r="A562" s="53" t="s">
        <v>1802</v>
      </c>
      <c r="B562" s="53" t="s">
        <v>1803</v>
      </c>
      <c r="C562" s="53" t="s">
        <v>1804</v>
      </c>
      <c r="D562" s="53" t="s">
        <v>128</v>
      </c>
      <c r="E562" s="53" t="s">
        <v>18</v>
      </c>
      <c r="F562" s="53" t="s">
        <v>128</v>
      </c>
      <c r="G562" s="53" t="s">
        <v>129</v>
      </c>
      <c r="I562" s="53" t="s">
        <v>408</v>
      </c>
      <c r="J562" s="75">
        <v>16.44</v>
      </c>
      <c r="K562" s="75">
        <v>16.324</v>
      </c>
      <c r="L562" s="75">
        <v>19</v>
      </c>
      <c r="M562" s="75">
        <v>27</v>
      </c>
      <c r="N562" s="75">
        <v>8</v>
      </c>
    </row>
    <row r="563" spans="1:14">
      <c r="A563" s="53" t="s">
        <v>1805</v>
      </c>
      <c r="B563" s="53" t="s">
        <v>1806</v>
      </c>
      <c r="C563" s="53" t="s">
        <v>1807</v>
      </c>
      <c r="D563" s="53" t="s">
        <v>128</v>
      </c>
      <c r="E563" s="53" t="s">
        <v>18</v>
      </c>
      <c r="F563" s="53" t="s">
        <v>128</v>
      </c>
      <c r="G563" s="53" t="s">
        <v>129</v>
      </c>
      <c r="I563" s="53" t="s">
        <v>408</v>
      </c>
      <c r="J563" s="75">
        <v>7.32</v>
      </c>
      <c r="K563" s="75">
        <v>7.854</v>
      </c>
      <c r="L563" s="75">
        <v>9</v>
      </c>
      <c r="M563" s="75">
        <v>9.5</v>
      </c>
      <c r="N563" s="75">
        <v>0.5</v>
      </c>
    </row>
    <row r="564" spans="1:14">
      <c r="A564" s="53" t="s">
        <v>1808</v>
      </c>
      <c r="B564" s="53" t="s">
        <v>1809</v>
      </c>
      <c r="C564" s="53" t="s">
        <v>1810</v>
      </c>
      <c r="D564" s="53" t="s">
        <v>128</v>
      </c>
      <c r="E564" s="53" t="s">
        <v>18</v>
      </c>
      <c r="F564" s="53" t="s">
        <v>128</v>
      </c>
      <c r="G564" s="53" t="s">
        <v>129</v>
      </c>
      <c r="I564" s="53" t="s">
        <v>408</v>
      </c>
      <c r="J564" s="75">
        <v>7.57</v>
      </c>
      <c r="K564" s="75">
        <v>7.854</v>
      </c>
      <c r="L564" s="75">
        <v>8</v>
      </c>
      <c r="M564" s="75">
        <v>9.5</v>
      </c>
      <c r="N564" s="75">
        <v>1.5</v>
      </c>
    </row>
    <row r="565" spans="1:14">
      <c r="A565" s="53" t="s">
        <v>1811</v>
      </c>
      <c r="B565" s="53" t="s">
        <v>1812</v>
      </c>
      <c r="C565" s="53" t="s">
        <v>1813</v>
      </c>
      <c r="D565" s="53" t="s">
        <v>128</v>
      </c>
      <c r="E565" s="53" t="s">
        <v>18</v>
      </c>
      <c r="F565" s="53" t="s">
        <v>128</v>
      </c>
      <c r="G565" s="53" t="s">
        <v>129</v>
      </c>
      <c r="I565" s="53" t="s">
        <v>408</v>
      </c>
      <c r="J565" s="75">
        <v>7.56</v>
      </c>
      <c r="K565" s="75">
        <v>7.854</v>
      </c>
      <c r="L565" s="75">
        <v>8</v>
      </c>
      <c r="M565" s="75">
        <v>9.5</v>
      </c>
      <c r="N565" s="75">
        <v>1.5</v>
      </c>
    </row>
    <row r="566" spans="1:14">
      <c r="A566" s="53" t="s">
        <v>1814</v>
      </c>
      <c r="B566" s="53" t="s">
        <v>1815</v>
      </c>
      <c r="C566" s="53" t="s">
        <v>1816</v>
      </c>
      <c r="D566" s="53" t="s">
        <v>128</v>
      </c>
      <c r="E566" s="53" t="s">
        <v>18</v>
      </c>
      <c r="F566" s="53" t="s">
        <v>128</v>
      </c>
      <c r="G566" s="73" t="s">
        <v>129</v>
      </c>
      <c r="I566" s="53" t="s">
        <v>408</v>
      </c>
      <c r="J566" s="75">
        <v>11.11</v>
      </c>
      <c r="K566" s="75">
        <v>12.012</v>
      </c>
      <c r="L566" s="75">
        <v>12</v>
      </c>
      <c r="M566" s="75">
        <v>14.5</v>
      </c>
      <c r="N566" s="75">
        <v>2.5</v>
      </c>
    </row>
    <row r="567" spans="1:14">
      <c r="A567" s="53" t="s">
        <v>1817</v>
      </c>
      <c r="B567" s="53" t="s">
        <v>1818</v>
      </c>
      <c r="C567" s="53" t="s">
        <v>1819</v>
      </c>
      <c r="D567" s="53" t="s">
        <v>128</v>
      </c>
      <c r="E567" s="53" t="s">
        <v>18</v>
      </c>
      <c r="F567" s="53" t="s">
        <v>128</v>
      </c>
      <c r="G567" s="53" t="s">
        <v>129</v>
      </c>
      <c r="I567" s="53" t="s">
        <v>408</v>
      </c>
      <c r="J567" s="75">
        <v>6.79</v>
      </c>
      <c r="K567" s="75">
        <v>7.7</v>
      </c>
      <c r="L567" s="75">
        <v>8</v>
      </c>
      <c r="M567" s="75">
        <v>9.5</v>
      </c>
      <c r="N567" s="75">
        <v>1.5</v>
      </c>
    </row>
    <row r="568" spans="1:14">
      <c r="A568" s="53" t="s">
        <v>1820</v>
      </c>
      <c r="B568" s="53" t="s">
        <v>1821</v>
      </c>
      <c r="C568" s="53" t="s">
        <v>1822</v>
      </c>
      <c r="D568" s="53" t="s">
        <v>603</v>
      </c>
      <c r="E568" s="53" t="s">
        <v>18</v>
      </c>
      <c r="F568" s="53" t="s">
        <v>603</v>
      </c>
      <c r="G568" s="53" t="s">
        <v>129</v>
      </c>
      <c r="I568" s="53" t="s">
        <v>328</v>
      </c>
      <c r="J568" s="75">
        <v>6.96</v>
      </c>
      <c r="K568" s="75">
        <v>2.772</v>
      </c>
      <c r="L568" s="75">
        <v>7</v>
      </c>
      <c r="M568" s="75">
        <v>7</v>
      </c>
      <c r="N568" s="75">
        <v>0</v>
      </c>
    </row>
    <row r="569" spans="1:14">
      <c r="A569" s="53" t="s">
        <v>1823</v>
      </c>
      <c r="B569" s="53" t="s">
        <v>1824</v>
      </c>
      <c r="C569" s="53" t="s">
        <v>1825</v>
      </c>
      <c r="D569" s="53" t="s">
        <v>24</v>
      </c>
      <c r="E569" s="53" t="s">
        <v>18</v>
      </c>
      <c r="F569" s="53" t="s">
        <v>24</v>
      </c>
      <c r="G569" s="53" t="s">
        <v>19</v>
      </c>
      <c r="I569" s="53" t="s">
        <v>246</v>
      </c>
      <c r="J569" s="75">
        <v>23.99</v>
      </c>
      <c r="K569" s="75">
        <v>28.35</v>
      </c>
      <c r="L569" s="75">
        <v>24</v>
      </c>
      <c r="M569" s="75">
        <v>29</v>
      </c>
      <c r="N569" s="75">
        <v>5</v>
      </c>
    </row>
    <row r="570" spans="1:14">
      <c r="A570" s="53" t="s">
        <v>1826</v>
      </c>
      <c r="B570" s="53" t="s">
        <v>1827</v>
      </c>
      <c r="C570" s="53" t="s">
        <v>1828</v>
      </c>
      <c r="D570" s="53" t="s">
        <v>24</v>
      </c>
      <c r="E570" s="53" t="s">
        <v>18</v>
      </c>
      <c r="F570" s="53" t="s">
        <v>24</v>
      </c>
      <c r="G570" s="53" t="s">
        <v>19</v>
      </c>
      <c r="I570" s="53" t="s">
        <v>246</v>
      </c>
      <c r="J570" s="75">
        <v>23.57</v>
      </c>
      <c r="K570" s="75">
        <v>28.35</v>
      </c>
      <c r="L570" s="75">
        <v>24</v>
      </c>
      <c r="M570" s="75">
        <v>29</v>
      </c>
      <c r="N570" s="75">
        <v>5</v>
      </c>
    </row>
    <row r="571" spans="1:14">
      <c r="A571" s="53" t="s">
        <v>1829</v>
      </c>
      <c r="B571" s="53" t="s">
        <v>1830</v>
      </c>
      <c r="C571" s="53" t="s">
        <v>1831</v>
      </c>
      <c r="D571" s="53" t="s">
        <v>24</v>
      </c>
      <c r="E571" s="53" t="s">
        <v>18</v>
      </c>
      <c r="F571" s="53" t="s">
        <v>24</v>
      </c>
      <c r="G571" s="53" t="s">
        <v>19</v>
      </c>
      <c r="I571" s="53" t="s">
        <v>246</v>
      </c>
      <c r="J571" s="75">
        <v>23.94</v>
      </c>
      <c r="K571" s="75">
        <v>27.862</v>
      </c>
      <c r="L571" s="75">
        <v>24</v>
      </c>
      <c r="M571" s="75">
        <v>28</v>
      </c>
      <c r="N571" s="75">
        <v>4</v>
      </c>
    </row>
    <row r="572" spans="1:14">
      <c r="A572" s="53" t="s">
        <v>1832</v>
      </c>
      <c r="B572" s="53" t="s">
        <v>1833</v>
      </c>
      <c r="C572" s="53" t="s">
        <v>1834</v>
      </c>
      <c r="D572" s="53" t="s">
        <v>24</v>
      </c>
      <c r="E572" s="53" t="s">
        <v>18</v>
      </c>
      <c r="F572" s="53" t="s">
        <v>24</v>
      </c>
      <c r="G572" s="53" t="s">
        <v>19</v>
      </c>
      <c r="I572" s="53" t="s">
        <v>246</v>
      </c>
      <c r="J572" s="75">
        <v>24.17</v>
      </c>
      <c r="K572" s="75">
        <v>27.862</v>
      </c>
      <c r="L572" s="75">
        <v>25</v>
      </c>
      <c r="M572" s="75">
        <v>28</v>
      </c>
      <c r="N572" s="75">
        <v>3</v>
      </c>
    </row>
    <row r="573" spans="1:14">
      <c r="A573" s="53" t="s">
        <v>1835</v>
      </c>
      <c r="B573" s="53" t="s">
        <v>1836</v>
      </c>
      <c r="C573" s="53" t="s">
        <v>1837</v>
      </c>
      <c r="D573" s="53" t="s">
        <v>144</v>
      </c>
      <c r="E573" s="53" t="s">
        <v>18</v>
      </c>
      <c r="F573" s="53" t="s">
        <v>144</v>
      </c>
      <c r="G573" s="53" t="s">
        <v>52</v>
      </c>
      <c r="I573" s="53" t="s">
        <v>90</v>
      </c>
      <c r="J573" s="75">
        <v>60.93</v>
      </c>
      <c r="K573" s="75">
        <v>52.562</v>
      </c>
      <c r="L573" s="75">
        <v>62</v>
      </c>
      <c r="M573" s="75">
        <v>61</v>
      </c>
      <c r="N573" s="75">
        <v>-1</v>
      </c>
    </row>
    <row r="574" spans="1:14">
      <c r="A574" s="53" t="s">
        <v>1838</v>
      </c>
      <c r="B574" s="53" t="s">
        <v>1839</v>
      </c>
      <c r="C574" s="53" t="s">
        <v>1840</v>
      </c>
      <c r="D574" s="53" t="s">
        <v>78</v>
      </c>
      <c r="E574" s="53" t="s">
        <v>18</v>
      </c>
      <c r="F574" s="53" t="s">
        <v>78</v>
      </c>
      <c r="G574" s="53" t="s">
        <v>29</v>
      </c>
      <c r="I574" s="53" t="s">
        <v>116</v>
      </c>
      <c r="J574" s="75">
        <v>20</v>
      </c>
      <c r="K574" s="75">
        <v>10</v>
      </c>
      <c r="L574" s="75">
        <v>9</v>
      </c>
      <c r="M574" s="75">
        <v>22</v>
      </c>
      <c r="N574" s="75">
        <v>13</v>
      </c>
    </row>
    <row r="575" spans="1:14">
      <c r="A575" s="53" t="s">
        <v>1841</v>
      </c>
      <c r="B575" s="53" t="s">
        <v>1842</v>
      </c>
      <c r="C575" s="53" t="s">
        <v>1843</v>
      </c>
      <c r="D575" s="53" t="s">
        <v>78</v>
      </c>
      <c r="E575" s="53" t="s">
        <v>18</v>
      </c>
      <c r="F575" s="53" t="s">
        <v>78</v>
      </c>
      <c r="G575" s="53" t="s">
        <v>29</v>
      </c>
      <c r="I575" s="53" t="s">
        <v>116</v>
      </c>
      <c r="J575" s="75">
        <v>220</v>
      </c>
      <c r="K575" s="75">
        <v>110</v>
      </c>
      <c r="L575" s="75">
        <v>139</v>
      </c>
      <c r="M575" s="75">
        <v>220</v>
      </c>
      <c r="N575" s="75">
        <v>81</v>
      </c>
    </row>
    <row r="576" spans="1:14">
      <c r="A576" s="53" t="s">
        <v>1844</v>
      </c>
      <c r="B576" s="53" t="s">
        <v>1845</v>
      </c>
      <c r="C576" s="53" t="s">
        <v>1846</v>
      </c>
      <c r="D576" s="53" t="s">
        <v>17</v>
      </c>
      <c r="E576" s="53" t="s">
        <v>18</v>
      </c>
      <c r="F576" s="53" t="s">
        <v>17</v>
      </c>
      <c r="G576" s="73" t="s">
        <v>19</v>
      </c>
      <c r="I576" s="53" t="s">
        <v>152</v>
      </c>
      <c r="J576" s="75">
        <v>17.26</v>
      </c>
      <c r="K576" s="75">
        <v>7.26</v>
      </c>
      <c r="L576" s="75">
        <v>18</v>
      </c>
      <c r="M576" s="75">
        <v>17.5</v>
      </c>
      <c r="N576" s="75">
        <v>-0.5</v>
      </c>
    </row>
    <row r="577" spans="1:14">
      <c r="A577" s="53" t="s">
        <v>1847</v>
      </c>
      <c r="B577" s="53" t="s">
        <v>1848</v>
      </c>
      <c r="C577" s="53" t="s">
        <v>1849</v>
      </c>
      <c r="D577" s="53" t="s">
        <v>428</v>
      </c>
      <c r="E577" s="53" t="s">
        <v>18</v>
      </c>
      <c r="F577" s="53" t="s">
        <v>428</v>
      </c>
      <c r="G577" s="53" t="s">
        <v>29</v>
      </c>
      <c r="I577" s="53" t="s">
        <v>442</v>
      </c>
      <c r="J577" s="75">
        <v>32.28</v>
      </c>
      <c r="K577" s="75">
        <v>24.653</v>
      </c>
      <c r="L577" s="75">
        <v>32.5</v>
      </c>
      <c r="M577" s="75">
        <v>33</v>
      </c>
      <c r="N577" s="75">
        <v>0.5</v>
      </c>
    </row>
    <row r="578" spans="1:14">
      <c r="A578" s="53" t="s">
        <v>1850</v>
      </c>
      <c r="B578" s="53" t="s">
        <v>1851</v>
      </c>
      <c r="C578" s="53" t="s">
        <v>1852</v>
      </c>
      <c r="D578" s="53" t="s">
        <v>17</v>
      </c>
      <c r="E578" s="53" t="s">
        <v>18</v>
      </c>
      <c r="F578" s="53" t="s">
        <v>17</v>
      </c>
      <c r="G578" s="53" t="s">
        <v>19</v>
      </c>
      <c r="I578" s="53" t="s">
        <v>86</v>
      </c>
      <c r="J578" s="75">
        <v>11.29</v>
      </c>
      <c r="K578" s="75">
        <v>13.932</v>
      </c>
      <c r="L578" s="75">
        <v>14</v>
      </c>
      <c r="M578" s="75">
        <v>16.5</v>
      </c>
      <c r="N578" s="75">
        <v>2.5</v>
      </c>
    </row>
    <row r="579" spans="1:14">
      <c r="A579" s="53" t="s">
        <v>1853</v>
      </c>
      <c r="B579" s="53" t="s">
        <v>1854</v>
      </c>
      <c r="C579" s="53" t="s">
        <v>1855</v>
      </c>
      <c r="D579" s="53" t="s">
        <v>603</v>
      </c>
      <c r="E579" s="53" t="s">
        <v>18</v>
      </c>
      <c r="F579" s="53" t="s">
        <v>603</v>
      </c>
      <c r="G579" s="53" t="s">
        <v>129</v>
      </c>
      <c r="I579" s="53" t="s">
        <v>120</v>
      </c>
      <c r="J579" s="75">
        <v>4.26</v>
      </c>
      <c r="K579" s="75">
        <v>3.546</v>
      </c>
      <c r="L579" s="75">
        <v>4.5</v>
      </c>
      <c r="M579" s="75">
        <v>5</v>
      </c>
      <c r="N579" s="75">
        <v>0.5</v>
      </c>
    </row>
    <row r="580" spans="1:14">
      <c r="A580" s="53" t="s">
        <v>1856</v>
      </c>
      <c r="B580" s="53" t="s">
        <v>1857</v>
      </c>
      <c r="C580" s="53" t="s">
        <v>1858</v>
      </c>
      <c r="D580" s="53" t="s">
        <v>17</v>
      </c>
      <c r="E580" s="53" t="s">
        <v>18</v>
      </c>
      <c r="F580" s="53" t="s">
        <v>17</v>
      </c>
      <c r="G580" s="53" t="s">
        <v>19</v>
      </c>
      <c r="I580" s="53" t="s">
        <v>223</v>
      </c>
      <c r="J580" s="75">
        <v>0.06</v>
      </c>
      <c r="K580" s="75">
        <v>0</v>
      </c>
      <c r="L580" s="75">
        <v>0.5</v>
      </c>
      <c r="M580" s="75">
        <v>0.5</v>
      </c>
      <c r="N580" s="75">
        <v>0</v>
      </c>
    </row>
    <row r="581" spans="1:14">
      <c r="A581" s="53" t="s">
        <v>1859</v>
      </c>
      <c r="B581" s="53" t="s">
        <v>1860</v>
      </c>
      <c r="C581" s="53" t="s">
        <v>1861</v>
      </c>
      <c r="D581" s="53" t="s">
        <v>17</v>
      </c>
      <c r="E581" s="53" t="s">
        <v>18</v>
      </c>
      <c r="F581" s="53" t="s">
        <v>17</v>
      </c>
      <c r="G581" s="53" t="s">
        <v>19</v>
      </c>
      <c r="I581" s="53" t="s">
        <v>90</v>
      </c>
      <c r="J581" s="75">
        <v>0.87</v>
      </c>
      <c r="K581" s="75">
        <v>0</v>
      </c>
      <c r="L581" s="75">
        <v>1</v>
      </c>
      <c r="M581" s="75">
        <v>1</v>
      </c>
      <c r="N581" s="75">
        <v>0</v>
      </c>
    </row>
    <row r="582" spans="1:14">
      <c r="A582" s="53" t="s">
        <v>1862</v>
      </c>
      <c r="B582" s="53" t="s">
        <v>1863</v>
      </c>
      <c r="C582" s="53" t="s">
        <v>1864</v>
      </c>
      <c r="D582" s="53" t="s">
        <v>186</v>
      </c>
      <c r="E582" s="53" t="s">
        <v>18</v>
      </c>
      <c r="F582" s="53" t="s">
        <v>186</v>
      </c>
      <c r="G582" s="53" t="s">
        <v>98</v>
      </c>
      <c r="I582" s="53" t="s">
        <v>191</v>
      </c>
      <c r="J582" s="75">
        <v>29.71</v>
      </c>
      <c r="K582" s="75">
        <v>22.23</v>
      </c>
      <c r="L582" s="75">
        <v>30</v>
      </c>
      <c r="M582" s="75">
        <v>30</v>
      </c>
      <c r="N582" s="75">
        <v>0</v>
      </c>
    </row>
    <row r="583" spans="1:14">
      <c r="A583" s="53" t="s">
        <v>1865</v>
      </c>
      <c r="B583" s="53" t="s">
        <v>1866</v>
      </c>
      <c r="C583" s="53" t="s">
        <v>1867</v>
      </c>
      <c r="D583" s="53" t="s">
        <v>17</v>
      </c>
      <c r="E583" s="53" t="s">
        <v>18</v>
      </c>
      <c r="F583" s="53" t="s">
        <v>17</v>
      </c>
      <c r="G583" s="53" t="s">
        <v>19</v>
      </c>
      <c r="I583" s="53" t="s">
        <v>120</v>
      </c>
      <c r="J583" s="75">
        <v>0.81</v>
      </c>
      <c r="K583" s="75">
        <v>0.408</v>
      </c>
      <c r="L583" s="75">
        <v>1</v>
      </c>
      <c r="M583" s="75">
        <v>1</v>
      </c>
      <c r="N583" s="75">
        <v>0</v>
      </c>
    </row>
    <row r="584" spans="1:14">
      <c r="A584" s="53" t="s">
        <v>1868</v>
      </c>
      <c r="B584" s="53" t="s">
        <v>1869</v>
      </c>
      <c r="C584" s="53" t="s">
        <v>1870</v>
      </c>
      <c r="D584" s="53" t="s">
        <v>17</v>
      </c>
      <c r="E584" s="53" t="s">
        <v>18</v>
      </c>
      <c r="F584" s="53" t="s">
        <v>17</v>
      </c>
      <c r="G584" s="53" t="s">
        <v>19</v>
      </c>
      <c r="I584" s="53" t="s">
        <v>215</v>
      </c>
      <c r="J584" s="75">
        <v>0.27</v>
      </c>
      <c r="K584" s="75">
        <v>0.45</v>
      </c>
      <c r="L584" s="75">
        <v>0.5</v>
      </c>
      <c r="M584" s="75">
        <v>0.5</v>
      </c>
      <c r="N584" s="75">
        <v>0</v>
      </c>
    </row>
    <row r="585" spans="1:14">
      <c r="A585" s="53" t="s">
        <v>1871</v>
      </c>
      <c r="B585" s="53" t="s">
        <v>1872</v>
      </c>
      <c r="C585" s="53" t="s">
        <v>1873</v>
      </c>
      <c r="D585" s="53" t="s">
        <v>168</v>
      </c>
      <c r="E585" s="53" t="s">
        <v>18</v>
      </c>
      <c r="F585" s="53" t="s">
        <v>169</v>
      </c>
      <c r="G585" s="53" t="s">
        <v>170</v>
      </c>
      <c r="I585" s="53" t="s">
        <v>145</v>
      </c>
      <c r="J585" s="75">
        <v>12.8</v>
      </c>
      <c r="K585" s="75">
        <v>23.426</v>
      </c>
      <c r="L585" s="75">
        <v>23</v>
      </c>
      <c r="M585" s="75">
        <v>24</v>
      </c>
      <c r="N585" s="75">
        <v>1</v>
      </c>
    </row>
    <row r="586" spans="1:14">
      <c r="A586" s="53" t="s">
        <v>1874</v>
      </c>
      <c r="B586" s="53" t="s">
        <v>1875</v>
      </c>
      <c r="C586" s="53" t="s">
        <v>1876</v>
      </c>
      <c r="D586" s="53" t="s">
        <v>17</v>
      </c>
      <c r="E586" s="53" t="s">
        <v>18</v>
      </c>
      <c r="F586" s="53" t="s">
        <v>17</v>
      </c>
      <c r="G586" s="53" t="s">
        <v>19</v>
      </c>
      <c r="I586" s="53" t="s">
        <v>30</v>
      </c>
      <c r="J586" s="75">
        <v>4.49</v>
      </c>
      <c r="K586" s="75">
        <v>4.393</v>
      </c>
      <c r="L586" s="75">
        <v>5</v>
      </c>
      <c r="M586" s="75">
        <v>5</v>
      </c>
      <c r="N586" s="75">
        <v>0</v>
      </c>
    </row>
    <row r="587" spans="1:14">
      <c r="A587" s="53" t="s">
        <v>1877</v>
      </c>
      <c r="B587" s="53" t="s">
        <v>1878</v>
      </c>
      <c r="C587" s="53" t="s">
        <v>1879</v>
      </c>
      <c r="D587" s="53" t="s">
        <v>17</v>
      </c>
      <c r="E587" s="53" t="s">
        <v>18</v>
      </c>
      <c r="F587" s="53" t="s">
        <v>17</v>
      </c>
      <c r="G587" s="53" t="s">
        <v>19</v>
      </c>
      <c r="I587" s="53" t="s">
        <v>152</v>
      </c>
      <c r="J587" s="75">
        <v>0.38</v>
      </c>
      <c r="K587" s="75">
        <v>0.324</v>
      </c>
      <c r="L587" s="75">
        <v>0.5</v>
      </c>
      <c r="M587" s="75">
        <v>0.5</v>
      </c>
      <c r="N587" s="75">
        <v>0</v>
      </c>
    </row>
    <row r="588" spans="1:14">
      <c r="A588" s="53" t="s">
        <v>1880</v>
      </c>
      <c r="B588" s="53" t="s">
        <v>1881</v>
      </c>
      <c r="C588" s="53" t="s">
        <v>1882</v>
      </c>
      <c r="D588" s="53" t="s">
        <v>603</v>
      </c>
      <c r="E588" s="53" t="s">
        <v>18</v>
      </c>
      <c r="F588" s="53" t="s">
        <v>603</v>
      </c>
      <c r="G588" s="53" t="s">
        <v>129</v>
      </c>
      <c r="I588" s="53" t="s">
        <v>120</v>
      </c>
      <c r="J588" s="75">
        <v>5.99</v>
      </c>
      <c r="K588" s="75">
        <v>3.822</v>
      </c>
      <c r="L588" s="75">
        <v>6</v>
      </c>
      <c r="M588" s="75">
        <v>6</v>
      </c>
      <c r="N588" s="75">
        <v>0</v>
      </c>
    </row>
    <row r="589" spans="1:14">
      <c r="A589" s="53" t="s">
        <v>1883</v>
      </c>
      <c r="B589" s="53" t="s">
        <v>1884</v>
      </c>
      <c r="C589" s="53" t="s">
        <v>1885</v>
      </c>
      <c r="D589" s="53" t="s">
        <v>17</v>
      </c>
      <c r="E589" s="53" t="s">
        <v>18</v>
      </c>
      <c r="F589" s="53" t="s">
        <v>17</v>
      </c>
      <c r="G589" s="53" t="s">
        <v>19</v>
      </c>
      <c r="I589" s="53" t="s">
        <v>246</v>
      </c>
      <c r="J589" s="75">
        <v>0.53</v>
      </c>
      <c r="K589" s="75">
        <v>0.634</v>
      </c>
      <c r="L589" s="75">
        <v>1</v>
      </c>
      <c r="M589" s="75">
        <v>1</v>
      </c>
      <c r="N589" s="75">
        <v>0</v>
      </c>
    </row>
    <row r="590" spans="1:14">
      <c r="A590" s="53" t="s">
        <v>1886</v>
      </c>
      <c r="B590" s="53" t="s">
        <v>1887</v>
      </c>
      <c r="C590" s="53" t="s">
        <v>1888</v>
      </c>
      <c r="D590" s="53" t="s">
        <v>168</v>
      </c>
      <c r="E590" s="53" t="s">
        <v>18</v>
      </c>
      <c r="F590" s="53" t="s">
        <v>169</v>
      </c>
      <c r="G590" s="53" t="s">
        <v>170</v>
      </c>
      <c r="I590" s="53" t="s">
        <v>215</v>
      </c>
      <c r="J590" s="75">
        <v>241.28</v>
      </c>
      <c r="K590" s="75">
        <v>303.56</v>
      </c>
      <c r="L590" s="75">
        <v>290</v>
      </c>
      <c r="M590" s="75">
        <v>385</v>
      </c>
      <c r="N590" s="75">
        <v>95</v>
      </c>
    </row>
    <row r="591" spans="1:14">
      <c r="A591" s="53" t="s">
        <v>1889</v>
      </c>
      <c r="B591" s="53" t="s">
        <v>1890</v>
      </c>
      <c r="C591" s="53" t="s">
        <v>1891</v>
      </c>
      <c r="D591" s="53" t="s">
        <v>24</v>
      </c>
      <c r="E591" s="53" t="s">
        <v>18</v>
      </c>
      <c r="F591" s="53" t="s">
        <v>24</v>
      </c>
      <c r="G591" s="53" t="s">
        <v>19</v>
      </c>
      <c r="I591" s="53" t="s">
        <v>642</v>
      </c>
      <c r="J591" s="75">
        <v>2.21</v>
      </c>
      <c r="K591" s="75">
        <v>2.318</v>
      </c>
      <c r="L591" s="75">
        <v>2.5</v>
      </c>
      <c r="M591" s="75">
        <v>2.5</v>
      </c>
      <c r="N591" s="75">
        <v>0</v>
      </c>
    </row>
    <row r="592" spans="1:14">
      <c r="A592" s="53" t="s">
        <v>1892</v>
      </c>
      <c r="B592" s="53" t="s">
        <v>1893</v>
      </c>
      <c r="C592" s="53" t="s">
        <v>1894</v>
      </c>
      <c r="D592" s="53" t="s">
        <v>274</v>
      </c>
      <c r="E592" s="53" t="s">
        <v>18</v>
      </c>
      <c r="F592" s="53" t="s">
        <v>274</v>
      </c>
      <c r="G592" s="73" t="s">
        <v>29</v>
      </c>
      <c r="I592" s="53" t="s">
        <v>191</v>
      </c>
      <c r="J592" s="75">
        <v>109.34</v>
      </c>
      <c r="K592" s="75">
        <v>79.681</v>
      </c>
      <c r="L592" s="75">
        <v>110</v>
      </c>
      <c r="M592" s="75">
        <v>110</v>
      </c>
      <c r="N592" s="75">
        <v>0</v>
      </c>
    </row>
    <row r="593" spans="1:14">
      <c r="A593" s="53" t="s">
        <v>1895</v>
      </c>
      <c r="B593" s="53" t="s">
        <v>1896</v>
      </c>
      <c r="C593" s="53" t="s">
        <v>1897</v>
      </c>
      <c r="D593" s="53" t="s">
        <v>274</v>
      </c>
      <c r="E593" s="53" t="s">
        <v>18</v>
      </c>
      <c r="F593" s="53" t="s">
        <v>274</v>
      </c>
      <c r="G593" s="53" t="s">
        <v>29</v>
      </c>
      <c r="I593" s="53" t="s">
        <v>191</v>
      </c>
      <c r="J593" s="75">
        <v>109.21</v>
      </c>
      <c r="K593" s="75">
        <v>78.806</v>
      </c>
      <c r="L593" s="75">
        <v>110</v>
      </c>
      <c r="M593" s="75">
        <v>110</v>
      </c>
      <c r="N593" s="75">
        <v>0</v>
      </c>
    </row>
    <row r="594" spans="1:14">
      <c r="A594" s="53" t="s">
        <v>1898</v>
      </c>
      <c r="B594" s="53" t="s">
        <v>1899</v>
      </c>
      <c r="C594" s="53" t="s">
        <v>1900</v>
      </c>
      <c r="D594" s="53" t="s">
        <v>274</v>
      </c>
      <c r="E594" s="53" t="s">
        <v>18</v>
      </c>
      <c r="F594" s="53" t="s">
        <v>274</v>
      </c>
      <c r="G594" s="53" t="s">
        <v>29</v>
      </c>
      <c r="I594" s="53" t="s">
        <v>191</v>
      </c>
      <c r="J594" s="75">
        <v>109.53</v>
      </c>
      <c r="K594" s="75">
        <v>78.689</v>
      </c>
      <c r="L594" s="75">
        <v>110</v>
      </c>
      <c r="M594" s="75">
        <v>110</v>
      </c>
      <c r="N594" s="75">
        <v>0</v>
      </c>
    </row>
    <row r="595" spans="1:14">
      <c r="A595" s="53" t="s">
        <v>1901</v>
      </c>
      <c r="B595" s="53" t="s">
        <v>1902</v>
      </c>
      <c r="C595" s="53" t="s">
        <v>50</v>
      </c>
      <c r="D595" s="53" t="s">
        <v>1903</v>
      </c>
      <c r="E595" s="53" t="s">
        <v>18</v>
      </c>
      <c r="F595" s="53" t="s">
        <v>1903</v>
      </c>
      <c r="G595" s="53" t="s">
        <v>52</v>
      </c>
      <c r="I595" s="53" t="s">
        <v>223</v>
      </c>
      <c r="J595" s="75">
        <v>106.28</v>
      </c>
      <c r="K595" s="75">
        <v>63.973</v>
      </c>
      <c r="L595" s="75">
        <v>107</v>
      </c>
      <c r="M595" s="75">
        <v>107</v>
      </c>
      <c r="N595" s="75">
        <v>0</v>
      </c>
    </row>
    <row r="596" spans="1:14">
      <c r="A596" s="53" t="s">
        <v>1904</v>
      </c>
      <c r="B596" s="53" t="s">
        <v>1905</v>
      </c>
      <c r="C596" s="53" t="s">
        <v>50</v>
      </c>
      <c r="D596" s="53" t="s">
        <v>1903</v>
      </c>
      <c r="E596" s="53" t="s">
        <v>18</v>
      </c>
      <c r="F596" s="53" t="s">
        <v>1903</v>
      </c>
      <c r="G596" s="53" t="s">
        <v>52</v>
      </c>
      <c r="I596" s="53" t="s">
        <v>223</v>
      </c>
      <c r="J596" s="75">
        <v>165.72</v>
      </c>
      <c r="K596" s="75">
        <v>99.684</v>
      </c>
      <c r="L596" s="75">
        <v>166</v>
      </c>
      <c r="M596" s="75">
        <v>166</v>
      </c>
      <c r="N596" s="75">
        <v>0</v>
      </c>
    </row>
    <row r="597" spans="1:14">
      <c r="A597" s="53" t="s">
        <v>1906</v>
      </c>
      <c r="B597" s="53" t="s">
        <v>1907</v>
      </c>
      <c r="C597" s="53" t="s">
        <v>1908</v>
      </c>
      <c r="D597" s="53" t="s">
        <v>140</v>
      </c>
      <c r="E597" s="53" t="s">
        <v>18</v>
      </c>
      <c r="F597" s="53" t="s">
        <v>140</v>
      </c>
      <c r="G597" s="53" t="s">
        <v>98</v>
      </c>
      <c r="I597" s="53" t="s">
        <v>199</v>
      </c>
      <c r="J597" s="75">
        <v>37.81</v>
      </c>
      <c r="K597" s="75">
        <v>13.993</v>
      </c>
      <c r="L597" s="75">
        <v>38</v>
      </c>
      <c r="M597" s="75">
        <v>38</v>
      </c>
      <c r="N597" s="75">
        <v>0</v>
      </c>
    </row>
    <row r="598" spans="1:14">
      <c r="A598" s="53" t="s">
        <v>1909</v>
      </c>
      <c r="B598" s="53" t="s">
        <v>1910</v>
      </c>
      <c r="C598" s="53" t="s">
        <v>1911</v>
      </c>
      <c r="D598" s="53" t="s">
        <v>140</v>
      </c>
      <c r="E598" s="53" t="s">
        <v>18</v>
      </c>
      <c r="F598" s="53" t="s">
        <v>140</v>
      </c>
      <c r="G598" s="73" t="s">
        <v>98</v>
      </c>
      <c r="I598" s="53" t="s">
        <v>199</v>
      </c>
      <c r="J598" s="75">
        <v>21.84</v>
      </c>
      <c r="K598" s="75">
        <v>12.792</v>
      </c>
      <c r="L598" s="75">
        <v>22</v>
      </c>
      <c r="M598" s="75">
        <v>22</v>
      </c>
      <c r="N598" s="75">
        <v>0</v>
      </c>
    </row>
    <row r="599" spans="1:14">
      <c r="A599" s="53" t="s">
        <v>1912</v>
      </c>
      <c r="B599" s="53" t="s">
        <v>1913</v>
      </c>
      <c r="C599" s="53" t="s">
        <v>1914</v>
      </c>
      <c r="D599" s="53" t="s">
        <v>140</v>
      </c>
      <c r="E599" s="53" t="s">
        <v>18</v>
      </c>
      <c r="F599" s="53" t="s">
        <v>140</v>
      </c>
      <c r="G599" s="53" t="s">
        <v>98</v>
      </c>
      <c r="I599" s="53" t="s">
        <v>199</v>
      </c>
      <c r="J599" s="75">
        <v>31.48</v>
      </c>
      <c r="K599" s="75">
        <v>13.087</v>
      </c>
      <c r="L599" s="75">
        <v>32</v>
      </c>
      <c r="M599" s="75">
        <v>32</v>
      </c>
      <c r="N599" s="75">
        <v>0</v>
      </c>
    </row>
    <row r="600" spans="1:14">
      <c r="A600" s="53" t="s">
        <v>1915</v>
      </c>
      <c r="B600" s="53" t="s">
        <v>1916</v>
      </c>
      <c r="C600" s="53" t="s">
        <v>1917</v>
      </c>
      <c r="D600" s="53" t="s">
        <v>140</v>
      </c>
      <c r="E600" s="53" t="s">
        <v>18</v>
      </c>
      <c r="F600" s="53" t="s">
        <v>140</v>
      </c>
      <c r="G600" s="73" t="s">
        <v>98</v>
      </c>
      <c r="I600" s="53" t="s">
        <v>199</v>
      </c>
      <c r="J600" s="75">
        <v>27.61</v>
      </c>
      <c r="K600" s="75">
        <v>13.751</v>
      </c>
      <c r="L600" s="75">
        <v>28</v>
      </c>
      <c r="M600" s="75">
        <v>28</v>
      </c>
      <c r="N600" s="75">
        <v>0</v>
      </c>
    </row>
    <row r="601" spans="1:14">
      <c r="A601" s="53" t="s">
        <v>1918</v>
      </c>
      <c r="B601" s="53" t="s">
        <v>1919</v>
      </c>
      <c r="C601" s="53" t="s">
        <v>1920</v>
      </c>
      <c r="D601" s="53" t="s">
        <v>17</v>
      </c>
      <c r="E601" s="53" t="s">
        <v>18</v>
      </c>
      <c r="F601" s="53" t="s">
        <v>17</v>
      </c>
      <c r="G601" s="53" t="s">
        <v>19</v>
      </c>
      <c r="I601" s="53" t="s">
        <v>408</v>
      </c>
      <c r="J601" s="75">
        <v>33.93</v>
      </c>
      <c r="K601" s="75">
        <v>14.585</v>
      </c>
      <c r="L601" s="75">
        <v>34</v>
      </c>
      <c r="M601" s="75">
        <v>35</v>
      </c>
      <c r="N601" s="75">
        <v>1</v>
      </c>
    </row>
    <row r="602" spans="1:14">
      <c r="A602" s="53" t="s">
        <v>1921</v>
      </c>
      <c r="B602" s="53" t="s">
        <v>1922</v>
      </c>
      <c r="C602" s="53" t="s">
        <v>1923</v>
      </c>
      <c r="D602" s="53" t="s">
        <v>17</v>
      </c>
      <c r="E602" s="53" t="s">
        <v>18</v>
      </c>
      <c r="F602" s="53" t="s">
        <v>17</v>
      </c>
      <c r="G602" s="53" t="s">
        <v>19</v>
      </c>
      <c r="I602" s="53" t="s">
        <v>90</v>
      </c>
      <c r="J602" s="75">
        <v>0.89</v>
      </c>
      <c r="K602" s="75">
        <v>0</v>
      </c>
      <c r="L602" s="75">
        <v>1</v>
      </c>
      <c r="M602" s="75">
        <v>1</v>
      </c>
      <c r="N602" s="75">
        <v>0</v>
      </c>
    </row>
    <row r="603" spans="1:14">
      <c r="A603" s="53" t="s">
        <v>1924</v>
      </c>
      <c r="B603" s="53" t="s">
        <v>1925</v>
      </c>
      <c r="C603" s="53" t="s">
        <v>1926</v>
      </c>
      <c r="D603" s="53" t="s">
        <v>17</v>
      </c>
      <c r="E603" s="53" t="s">
        <v>18</v>
      </c>
      <c r="F603" s="53" t="s">
        <v>17</v>
      </c>
      <c r="G603" s="53" t="s">
        <v>19</v>
      </c>
      <c r="I603" s="53" t="s">
        <v>120</v>
      </c>
      <c r="J603" s="75">
        <v>0.05</v>
      </c>
      <c r="K603" s="75">
        <v>0</v>
      </c>
      <c r="L603" s="75">
        <v>0.5</v>
      </c>
      <c r="M603" s="75">
        <v>0.5</v>
      </c>
      <c r="N603" s="75">
        <v>0</v>
      </c>
    </row>
    <row r="604" spans="1:14">
      <c r="A604" s="53" t="s">
        <v>1927</v>
      </c>
      <c r="B604" s="53" t="s">
        <v>1928</v>
      </c>
      <c r="C604" s="53" t="s">
        <v>1929</v>
      </c>
      <c r="D604" s="53" t="s">
        <v>611</v>
      </c>
      <c r="E604" s="53" t="s">
        <v>18</v>
      </c>
      <c r="F604" s="53" t="s">
        <v>611</v>
      </c>
      <c r="G604" s="53" t="s">
        <v>129</v>
      </c>
      <c r="I604" s="53" t="s">
        <v>86</v>
      </c>
      <c r="J604" s="75">
        <v>40.12</v>
      </c>
      <c r="K604" s="75">
        <v>47.913</v>
      </c>
      <c r="L604" s="75">
        <v>49</v>
      </c>
      <c r="M604" s="75">
        <v>48</v>
      </c>
      <c r="N604" s="75">
        <v>-1</v>
      </c>
    </row>
    <row r="605" spans="1:14">
      <c r="A605" s="53" t="s">
        <v>1930</v>
      </c>
      <c r="B605" s="53" t="s">
        <v>1931</v>
      </c>
      <c r="C605" s="53" t="s">
        <v>1932</v>
      </c>
      <c r="D605" s="53" t="s">
        <v>611</v>
      </c>
      <c r="E605" s="53" t="s">
        <v>18</v>
      </c>
      <c r="F605" s="53" t="s">
        <v>611</v>
      </c>
      <c r="G605" s="53" t="s">
        <v>129</v>
      </c>
      <c r="I605" s="53" t="s">
        <v>86</v>
      </c>
      <c r="J605" s="75">
        <v>38.97</v>
      </c>
      <c r="K605" s="75">
        <v>47.839</v>
      </c>
      <c r="L605" s="75">
        <v>49</v>
      </c>
      <c r="M605" s="75">
        <v>48</v>
      </c>
      <c r="N605" s="75">
        <v>-1</v>
      </c>
    </row>
    <row r="606" spans="1:14">
      <c r="A606" s="53" t="s">
        <v>1933</v>
      </c>
      <c r="B606" s="53" t="s">
        <v>1934</v>
      </c>
      <c r="C606" s="53" t="s">
        <v>1935</v>
      </c>
      <c r="D606" s="53" t="s">
        <v>1936</v>
      </c>
      <c r="E606" s="53" t="s">
        <v>18</v>
      </c>
      <c r="F606" s="53" t="s">
        <v>1936</v>
      </c>
      <c r="G606" s="53" t="s">
        <v>129</v>
      </c>
      <c r="I606" s="53" t="s">
        <v>130</v>
      </c>
      <c r="J606" s="75">
        <v>21.51</v>
      </c>
      <c r="K606" s="75">
        <v>24.908</v>
      </c>
      <c r="L606" s="75">
        <v>27</v>
      </c>
      <c r="M606" s="75">
        <v>25</v>
      </c>
      <c r="N606" s="75">
        <v>-2</v>
      </c>
    </row>
    <row r="607" spans="1:14">
      <c r="A607" s="53" t="s">
        <v>1937</v>
      </c>
      <c r="B607" s="53" t="s">
        <v>1938</v>
      </c>
      <c r="C607" s="53" t="s">
        <v>1939</v>
      </c>
      <c r="D607" s="53" t="s">
        <v>128</v>
      </c>
      <c r="E607" s="53" t="s">
        <v>18</v>
      </c>
      <c r="F607" s="53" t="s">
        <v>128</v>
      </c>
      <c r="G607" s="53" t="s">
        <v>129</v>
      </c>
      <c r="I607" s="53" t="s">
        <v>130</v>
      </c>
      <c r="J607" s="75">
        <v>8.36</v>
      </c>
      <c r="K607" s="75">
        <v>8.37</v>
      </c>
      <c r="L607" s="75">
        <v>8.5</v>
      </c>
      <c r="M607" s="75">
        <v>8.5</v>
      </c>
      <c r="N607" s="75">
        <v>0</v>
      </c>
    </row>
    <row r="608" spans="1:14">
      <c r="A608" s="53" t="s">
        <v>1940</v>
      </c>
      <c r="B608" s="53" t="s">
        <v>1941</v>
      </c>
      <c r="C608" s="53" t="s">
        <v>1942</v>
      </c>
      <c r="D608" s="53" t="s">
        <v>128</v>
      </c>
      <c r="E608" s="53" t="s">
        <v>18</v>
      </c>
      <c r="F608" s="53" t="s">
        <v>128</v>
      </c>
      <c r="G608" s="53" t="s">
        <v>129</v>
      </c>
      <c r="I608" s="53" t="s">
        <v>130</v>
      </c>
      <c r="J608" s="75">
        <v>4.49</v>
      </c>
      <c r="K608" s="75">
        <v>3.934</v>
      </c>
      <c r="L608" s="75">
        <v>4.5</v>
      </c>
      <c r="M608" s="75">
        <v>4.5</v>
      </c>
      <c r="N608" s="75">
        <v>0</v>
      </c>
    </row>
    <row r="609" spans="1:14">
      <c r="A609" s="53" t="s">
        <v>1943</v>
      </c>
      <c r="B609" s="53" t="s">
        <v>1944</v>
      </c>
      <c r="C609" s="53" t="s">
        <v>1945</v>
      </c>
      <c r="D609" s="53" t="s">
        <v>24</v>
      </c>
      <c r="E609" s="53" t="s">
        <v>18</v>
      </c>
      <c r="F609" s="53" t="s">
        <v>24</v>
      </c>
      <c r="G609" s="73" t="s">
        <v>19</v>
      </c>
      <c r="I609" s="53" t="s">
        <v>120</v>
      </c>
      <c r="J609" s="75">
        <v>14.07</v>
      </c>
      <c r="K609" s="75">
        <v>36.019</v>
      </c>
      <c r="L609" s="75">
        <v>28</v>
      </c>
      <c r="M609" s="75">
        <v>37</v>
      </c>
      <c r="N609" s="75">
        <v>9</v>
      </c>
    </row>
    <row r="610" spans="1:14">
      <c r="A610" s="53" t="s">
        <v>1946</v>
      </c>
      <c r="B610" s="53" t="s">
        <v>1947</v>
      </c>
      <c r="C610" s="53" t="s">
        <v>1948</v>
      </c>
      <c r="D610" s="53" t="s">
        <v>17</v>
      </c>
      <c r="E610" s="53" t="s">
        <v>18</v>
      </c>
      <c r="F610" s="53" t="s">
        <v>17</v>
      </c>
      <c r="G610" s="53" t="s">
        <v>19</v>
      </c>
      <c r="I610" s="53" t="s">
        <v>215</v>
      </c>
      <c r="J610" s="75">
        <v>15.72</v>
      </c>
      <c r="K610" s="75">
        <v>17.909</v>
      </c>
      <c r="L610" s="75">
        <v>18</v>
      </c>
      <c r="M610" s="75">
        <v>18</v>
      </c>
      <c r="N610" s="75">
        <v>0</v>
      </c>
    </row>
    <row r="611" spans="1:14">
      <c r="A611" s="53" t="s">
        <v>1949</v>
      </c>
      <c r="B611" s="53" t="s">
        <v>1950</v>
      </c>
      <c r="C611" s="53" t="s">
        <v>1951</v>
      </c>
      <c r="D611" s="53" t="s">
        <v>85</v>
      </c>
      <c r="E611" s="53" t="s">
        <v>18</v>
      </c>
      <c r="F611" s="53" t="s">
        <v>85</v>
      </c>
      <c r="G611" s="53" t="s">
        <v>29</v>
      </c>
      <c r="I611" s="53" t="s">
        <v>215</v>
      </c>
      <c r="J611" s="75">
        <v>28.59</v>
      </c>
      <c r="K611" s="75">
        <v>16.553</v>
      </c>
      <c r="L611" s="75">
        <v>29</v>
      </c>
      <c r="M611" s="75">
        <v>29</v>
      </c>
      <c r="N611" s="75">
        <v>0</v>
      </c>
    </row>
    <row r="612" spans="1:14">
      <c r="A612" s="53" t="s">
        <v>1952</v>
      </c>
      <c r="B612" s="53" t="s">
        <v>1953</v>
      </c>
      <c r="C612" s="53" t="s">
        <v>1952</v>
      </c>
      <c r="D612" s="53" t="s">
        <v>17</v>
      </c>
      <c r="E612" s="53" t="s">
        <v>18</v>
      </c>
      <c r="F612" s="53" t="s">
        <v>17</v>
      </c>
      <c r="G612" s="53" t="s">
        <v>19</v>
      </c>
      <c r="I612" s="53" t="s">
        <v>99</v>
      </c>
      <c r="J612" s="75">
        <v>48.57</v>
      </c>
      <c r="K612" s="75">
        <v>35.597</v>
      </c>
      <c r="L612" s="75">
        <v>49</v>
      </c>
      <c r="M612" s="75">
        <v>49</v>
      </c>
      <c r="N612" s="75">
        <v>0</v>
      </c>
    </row>
    <row r="613" spans="1:14">
      <c r="A613" s="53" t="s">
        <v>1954</v>
      </c>
      <c r="B613" s="53" t="s">
        <v>1955</v>
      </c>
      <c r="C613" s="53" t="s">
        <v>1956</v>
      </c>
      <c r="D613" s="53" t="s">
        <v>586</v>
      </c>
      <c r="E613" s="53" t="s">
        <v>18</v>
      </c>
      <c r="F613" s="53" t="s">
        <v>586</v>
      </c>
      <c r="G613" s="53" t="s">
        <v>98</v>
      </c>
      <c r="I613" s="53" t="s">
        <v>99</v>
      </c>
      <c r="J613" s="75">
        <v>21.91</v>
      </c>
      <c r="K613" s="75">
        <v>66.597</v>
      </c>
      <c r="L613" s="75">
        <v>57</v>
      </c>
      <c r="M613" s="75">
        <v>67</v>
      </c>
      <c r="N613" s="75">
        <v>10</v>
      </c>
    </row>
    <row r="614" spans="1:14">
      <c r="A614" s="53" t="s">
        <v>1957</v>
      </c>
      <c r="B614" s="53" t="s">
        <v>1958</v>
      </c>
      <c r="C614" s="53" t="s">
        <v>1959</v>
      </c>
      <c r="D614" s="53" t="s">
        <v>586</v>
      </c>
      <c r="E614" s="53" t="s">
        <v>18</v>
      </c>
      <c r="F614" s="53" t="s">
        <v>586</v>
      </c>
      <c r="G614" s="53" t="s">
        <v>98</v>
      </c>
      <c r="I614" s="53" t="s">
        <v>99</v>
      </c>
      <c r="J614" s="75">
        <v>9.96</v>
      </c>
      <c r="K614" s="75">
        <v>96.984</v>
      </c>
      <c r="L614" s="75">
        <v>81</v>
      </c>
      <c r="M614" s="75">
        <v>102</v>
      </c>
      <c r="N614" s="75">
        <v>21</v>
      </c>
    </row>
    <row r="615" spans="1:14">
      <c r="A615" s="53" t="s">
        <v>1960</v>
      </c>
      <c r="B615" s="53" t="s">
        <v>1961</v>
      </c>
      <c r="C615" s="53" t="s">
        <v>1962</v>
      </c>
      <c r="D615" s="53" t="s">
        <v>586</v>
      </c>
      <c r="E615" s="53" t="s">
        <v>18</v>
      </c>
      <c r="F615" s="53" t="s">
        <v>586</v>
      </c>
      <c r="G615" s="53" t="s">
        <v>98</v>
      </c>
      <c r="I615" s="53" t="s">
        <v>99</v>
      </c>
      <c r="J615" s="75">
        <v>20.06</v>
      </c>
      <c r="K615" s="75">
        <v>91.048</v>
      </c>
      <c r="L615" s="75">
        <v>76</v>
      </c>
      <c r="M615" s="75">
        <v>96</v>
      </c>
      <c r="N615" s="75">
        <v>20</v>
      </c>
    </row>
    <row r="616" spans="1:14">
      <c r="A616" s="53" t="s">
        <v>1963</v>
      </c>
      <c r="B616" s="53" t="s">
        <v>1964</v>
      </c>
      <c r="C616" s="53" t="s">
        <v>1965</v>
      </c>
      <c r="D616" s="53" t="s">
        <v>586</v>
      </c>
      <c r="E616" s="53" t="s">
        <v>18</v>
      </c>
      <c r="F616" s="53" t="s">
        <v>586</v>
      </c>
      <c r="G616" s="73" t="s">
        <v>98</v>
      </c>
      <c r="I616" s="53" t="s">
        <v>99</v>
      </c>
      <c r="J616" s="75">
        <v>10.02</v>
      </c>
      <c r="K616" s="75">
        <v>91.834</v>
      </c>
      <c r="L616" s="75">
        <v>80</v>
      </c>
      <c r="M616" s="75">
        <v>98</v>
      </c>
      <c r="N616" s="75">
        <v>18</v>
      </c>
    </row>
    <row r="617" spans="1:14">
      <c r="A617" s="53" t="s">
        <v>1966</v>
      </c>
      <c r="B617" s="53" t="s">
        <v>1967</v>
      </c>
      <c r="C617" s="53" t="s">
        <v>1968</v>
      </c>
      <c r="D617" s="53" t="s">
        <v>586</v>
      </c>
      <c r="E617" s="53" t="s">
        <v>18</v>
      </c>
      <c r="F617" s="53" t="s">
        <v>586</v>
      </c>
      <c r="G617" s="73" t="s">
        <v>98</v>
      </c>
      <c r="I617" s="53" t="s">
        <v>99</v>
      </c>
      <c r="J617" s="75">
        <v>9.97</v>
      </c>
      <c r="K617" s="75">
        <v>58.083</v>
      </c>
      <c r="L617" s="75">
        <v>51</v>
      </c>
      <c r="M617" s="75">
        <v>62</v>
      </c>
      <c r="N617" s="75">
        <v>11</v>
      </c>
    </row>
    <row r="618" spans="1:14">
      <c r="A618" s="53" t="s">
        <v>1969</v>
      </c>
      <c r="B618" s="53" t="s">
        <v>1970</v>
      </c>
      <c r="C618" s="53" t="s">
        <v>1971</v>
      </c>
      <c r="D618" s="53" t="s">
        <v>586</v>
      </c>
      <c r="E618" s="53" t="s">
        <v>18</v>
      </c>
      <c r="F618" s="53" t="s">
        <v>586</v>
      </c>
      <c r="G618" s="53" t="s">
        <v>98</v>
      </c>
      <c r="I618" s="53" t="s">
        <v>99</v>
      </c>
      <c r="J618" s="75">
        <v>19.83</v>
      </c>
      <c r="K618" s="75">
        <v>60.749</v>
      </c>
      <c r="L618" s="75">
        <v>54</v>
      </c>
      <c r="M618" s="75">
        <v>62</v>
      </c>
      <c r="N618" s="75">
        <v>8</v>
      </c>
    </row>
    <row r="619" spans="1:14">
      <c r="A619" s="53" t="s">
        <v>1972</v>
      </c>
      <c r="B619" s="53" t="s">
        <v>1973</v>
      </c>
      <c r="C619" s="53" t="s">
        <v>1974</v>
      </c>
      <c r="D619" s="53" t="s">
        <v>586</v>
      </c>
      <c r="E619" s="53" t="s">
        <v>18</v>
      </c>
      <c r="F619" s="53" t="s">
        <v>586</v>
      </c>
      <c r="G619" s="73" t="s">
        <v>98</v>
      </c>
      <c r="I619" s="53" t="s">
        <v>99</v>
      </c>
      <c r="J619" s="75">
        <v>10.06</v>
      </c>
      <c r="K619" s="75">
        <v>63.36</v>
      </c>
      <c r="L619" s="75">
        <v>52</v>
      </c>
      <c r="M619" s="75">
        <v>66</v>
      </c>
      <c r="N619" s="75">
        <v>14</v>
      </c>
    </row>
    <row r="620" spans="1:14">
      <c r="A620" s="53" t="s">
        <v>1975</v>
      </c>
      <c r="B620" s="53" t="s">
        <v>1976</v>
      </c>
      <c r="C620" s="53" t="s">
        <v>1977</v>
      </c>
      <c r="D620" s="53" t="s">
        <v>586</v>
      </c>
      <c r="E620" s="53" t="s">
        <v>18</v>
      </c>
      <c r="F620" s="53" t="s">
        <v>586</v>
      </c>
      <c r="G620" s="53" t="s">
        <v>98</v>
      </c>
      <c r="I620" s="53" t="s">
        <v>99</v>
      </c>
      <c r="J620" s="75">
        <v>20.04</v>
      </c>
      <c r="K620" s="75">
        <v>88.453</v>
      </c>
      <c r="L620" s="75">
        <v>75</v>
      </c>
      <c r="M620" s="75">
        <v>95</v>
      </c>
      <c r="N620" s="75">
        <v>20</v>
      </c>
    </row>
    <row r="621" spans="1:14">
      <c r="A621" s="53" t="s">
        <v>1978</v>
      </c>
      <c r="B621" s="53" t="s">
        <v>1979</v>
      </c>
      <c r="C621" s="53" t="s">
        <v>1980</v>
      </c>
      <c r="D621" s="53" t="s">
        <v>586</v>
      </c>
      <c r="E621" s="53" t="s">
        <v>18</v>
      </c>
      <c r="F621" s="53" t="s">
        <v>586</v>
      </c>
      <c r="G621" s="53" t="s">
        <v>98</v>
      </c>
      <c r="I621" s="53" t="s">
        <v>99</v>
      </c>
      <c r="J621" s="75">
        <v>27.43</v>
      </c>
      <c r="K621" s="75">
        <v>56.396</v>
      </c>
      <c r="L621" s="75">
        <v>48</v>
      </c>
      <c r="M621" s="75">
        <v>65</v>
      </c>
      <c r="N621" s="75">
        <v>17</v>
      </c>
    </row>
    <row r="622" spans="1:14">
      <c r="A622" s="53" t="s">
        <v>1981</v>
      </c>
      <c r="B622" s="53" t="s">
        <v>1982</v>
      </c>
      <c r="C622" s="53" t="s">
        <v>1983</v>
      </c>
      <c r="D622" s="53" t="s">
        <v>586</v>
      </c>
      <c r="E622" s="53" t="s">
        <v>18</v>
      </c>
      <c r="F622" s="53" t="s">
        <v>586</v>
      </c>
      <c r="G622" s="73" t="s">
        <v>98</v>
      </c>
      <c r="I622" s="53" t="s">
        <v>99</v>
      </c>
      <c r="J622" s="75">
        <v>27.38</v>
      </c>
      <c r="K622" s="75">
        <v>56.989</v>
      </c>
      <c r="L622" s="75">
        <v>48</v>
      </c>
      <c r="M622" s="75">
        <v>63</v>
      </c>
      <c r="N622" s="75">
        <v>15</v>
      </c>
    </row>
    <row r="623" spans="1:14">
      <c r="A623" s="53" t="s">
        <v>1984</v>
      </c>
      <c r="B623" s="53" t="s">
        <v>1985</v>
      </c>
      <c r="C623" s="53" t="s">
        <v>1986</v>
      </c>
      <c r="D623" s="53" t="s">
        <v>586</v>
      </c>
      <c r="E623" s="53" t="s">
        <v>18</v>
      </c>
      <c r="F623" s="53" t="s">
        <v>586</v>
      </c>
      <c r="G623" s="53" t="s">
        <v>98</v>
      </c>
      <c r="I623" s="53" t="s">
        <v>99</v>
      </c>
      <c r="J623" s="75">
        <v>48.9</v>
      </c>
      <c r="K623" s="75">
        <v>28.26</v>
      </c>
      <c r="L623" s="75">
        <v>51</v>
      </c>
      <c r="M623" s="75">
        <v>51</v>
      </c>
      <c r="N623" s="75">
        <v>0</v>
      </c>
    </row>
    <row r="624" spans="1:14">
      <c r="A624" s="53" t="s">
        <v>1987</v>
      </c>
      <c r="B624" s="53" t="s">
        <v>1988</v>
      </c>
      <c r="C624" s="53" t="s">
        <v>1989</v>
      </c>
      <c r="D624" s="53" t="s">
        <v>586</v>
      </c>
      <c r="E624" s="53" t="s">
        <v>18</v>
      </c>
      <c r="F624" s="53" t="s">
        <v>586</v>
      </c>
      <c r="G624" s="53" t="s">
        <v>98</v>
      </c>
      <c r="I624" s="53" t="s">
        <v>99</v>
      </c>
      <c r="J624" s="75">
        <v>21.81</v>
      </c>
      <c r="K624" s="75">
        <v>61.589</v>
      </c>
      <c r="L624" s="75">
        <v>53</v>
      </c>
      <c r="M624" s="75">
        <v>68</v>
      </c>
      <c r="N624" s="75">
        <v>15</v>
      </c>
    </row>
    <row r="625" spans="1:14">
      <c r="A625" s="53" t="s">
        <v>1990</v>
      </c>
      <c r="B625" s="53" t="s">
        <v>1991</v>
      </c>
      <c r="C625" s="53" t="s">
        <v>1992</v>
      </c>
      <c r="D625" s="53" t="s">
        <v>1993</v>
      </c>
      <c r="E625" s="53" t="s">
        <v>18</v>
      </c>
      <c r="F625" s="53" t="s">
        <v>1993</v>
      </c>
      <c r="G625" s="53" t="s">
        <v>29</v>
      </c>
      <c r="I625" s="53" t="s">
        <v>156</v>
      </c>
      <c r="J625" s="75">
        <v>15.3</v>
      </c>
      <c r="K625" s="75">
        <v>26.4</v>
      </c>
      <c r="L625" s="75">
        <v>26</v>
      </c>
      <c r="M625" s="75">
        <v>27</v>
      </c>
      <c r="N625" s="75">
        <v>1</v>
      </c>
    </row>
    <row r="626" spans="1:14">
      <c r="A626" s="53" t="s">
        <v>1994</v>
      </c>
      <c r="B626" s="53" t="s">
        <v>1995</v>
      </c>
      <c r="C626" s="53" t="s">
        <v>1996</v>
      </c>
      <c r="D626" s="53" t="s">
        <v>1592</v>
      </c>
      <c r="E626" s="53" t="s">
        <v>18</v>
      </c>
      <c r="F626" s="53" t="s">
        <v>1592</v>
      </c>
      <c r="G626" s="53" t="s">
        <v>52</v>
      </c>
      <c r="I626" s="53" t="s">
        <v>199</v>
      </c>
      <c r="J626" s="75">
        <v>18.78</v>
      </c>
      <c r="K626" s="75">
        <v>12.8</v>
      </c>
      <c r="L626" s="75">
        <v>19</v>
      </c>
      <c r="M626" s="75">
        <v>19</v>
      </c>
      <c r="N626" s="75">
        <v>0</v>
      </c>
    </row>
    <row r="627" spans="1:14">
      <c r="A627" s="53" t="s">
        <v>1997</v>
      </c>
      <c r="B627" s="53" t="s">
        <v>1998</v>
      </c>
      <c r="C627" s="53" t="s">
        <v>1999</v>
      </c>
      <c r="D627" s="53" t="s">
        <v>140</v>
      </c>
      <c r="E627" s="53" t="s">
        <v>18</v>
      </c>
      <c r="F627" s="53" t="s">
        <v>140</v>
      </c>
      <c r="G627" s="53" t="s">
        <v>98</v>
      </c>
      <c r="I627" s="53" t="s">
        <v>191</v>
      </c>
      <c r="J627" s="75">
        <v>1.93</v>
      </c>
      <c r="K627" s="75">
        <v>2.112</v>
      </c>
      <c r="L627" s="75">
        <v>2</v>
      </c>
      <c r="M627" s="75">
        <v>2.5</v>
      </c>
      <c r="N627" s="75">
        <v>0.5</v>
      </c>
    </row>
    <row r="628" spans="1:14">
      <c r="A628" s="53" t="s">
        <v>2000</v>
      </c>
      <c r="B628" s="53" t="s">
        <v>2001</v>
      </c>
      <c r="C628" s="53" t="s">
        <v>2002</v>
      </c>
      <c r="D628" s="53" t="s">
        <v>17</v>
      </c>
      <c r="E628" s="53" t="s">
        <v>18</v>
      </c>
      <c r="F628" s="53" t="s">
        <v>17</v>
      </c>
      <c r="G628" s="53" t="s">
        <v>19</v>
      </c>
      <c r="I628" s="53" t="s">
        <v>215</v>
      </c>
      <c r="J628" s="75">
        <v>0.85</v>
      </c>
      <c r="K628" s="75">
        <v>1.375</v>
      </c>
      <c r="L628" s="75">
        <v>1.5</v>
      </c>
      <c r="M628" s="75">
        <v>2</v>
      </c>
      <c r="N628" s="75">
        <v>0.5</v>
      </c>
    </row>
    <row r="629" spans="1:14">
      <c r="A629" s="53" t="s">
        <v>2003</v>
      </c>
      <c r="B629" s="53" t="s">
        <v>2004</v>
      </c>
      <c r="C629" s="53" t="s">
        <v>2005</v>
      </c>
      <c r="D629" s="53" t="s">
        <v>17</v>
      </c>
      <c r="E629" s="53" t="s">
        <v>18</v>
      </c>
      <c r="F629" s="53" t="s">
        <v>17</v>
      </c>
      <c r="G629" s="53" t="s">
        <v>19</v>
      </c>
      <c r="I629" s="53" t="s">
        <v>215</v>
      </c>
      <c r="J629" s="75">
        <v>1.13</v>
      </c>
      <c r="K629" s="75">
        <v>1.82</v>
      </c>
      <c r="L629" s="75">
        <v>1.5</v>
      </c>
      <c r="M629" s="75">
        <v>2.5</v>
      </c>
      <c r="N629" s="75">
        <v>1</v>
      </c>
    </row>
    <row r="630" spans="1:14">
      <c r="A630" s="53" t="s">
        <v>2006</v>
      </c>
      <c r="B630" s="53" t="s">
        <v>2007</v>
      </c>
      <c r="C630" s="53" t="s">
        <v>36</v>
      </c>
      <c r="D630" s="53" t="s">
        <v>2008</v>
      </c>
      <c r="E630" s="53" t="s">
        <v>18</v>
      </c>
      <c r="F630" s="53" t="s">
        <v>2008</v>
      </c>
      <c r="G630" s="53" t="s">
        <v>29</v>
      </c>
      <c r="I630" s="53" t="s">
        <v>86</v>
      </c>
      <c r="J630" s="75">
        <v>462</v>
      </c>
      <c r="K630" s="75">
        <v>435.765</v>
      </c>
      <c r="L630" s="75">
        <v>461</v>
      </c>
      <c r="M630" s="75">
        <v>462</v>
      </c>
      <c r="N630" s="75">
        <v>1</v>
      </c>
    </row>
    <row r="631" spans="1:14">
      <c r="A631" s="53" t="s">
        <v>2009</v>
      </c>
      <c r="B631" s="53" t="s">
        <v>2010</v>
      </c>
      <c r="C631" s="53" t="s">
        <v>2011</v>
      </c>
      <c r="D631" s="53" t="s">
        <v>926</v>
      </c>
      <c r="E631" s="53" t="s">
        <v>18</v>
      </c>
      <c r="F631" s="53" t="s">
        <v>926</v>
      </c>
      <c r="G631" s="53" t="s">
        <v>129</v>
      </c>
      <c r="I631" s="53" t="s">
        <v>215</v>
      </c>
      <c r="J631" s="75">
        <v>87.51</v>
      </c>
      <c r="K631" s="75">
        <v>77.944</v>
      </c>
      <c r="L631" s="75">
        <v>89</v>
      </c>
      <c r="M631" s="75">
        <v>88</v>
      </c>
      <c r="N631" s="75">
        <v>-1</v>
      </c>
    </row>
    <row r="632" spans="1:14">
      <c r="A632" s="53" t="s">
        <v>2012</v>
      </c>
      <c r="B632" s="53" t="s">
        <v>2013</v>
      </c>
      <c r="C632" s="53" t="s">
        <v>2014</v>
      </c>
      <c r="D632" s="53" t="s">
        <v>17</v>
      </c>
      <c r="E632" s="53" t="s">
        <v>18</v>
      </c>
      <c r="F632" s="53" t="s">
        <v>17</v>
      </c>
      <c r="G632" s="53" t="s">
        <v>19</v>
      </c>
      <c r="I632" s="53" t="s">
        <v>79</v>
      </c>
      <c r="J632" s="75">
        <v>3.89</v>
      </c>
      <c r="K632" s="75">
        <v>4.379</v>
      </c>
      <c r="L632" s="75">
        <v>4</v>
      </c>
      <c r="M632" s="75">
        <v>4.5</v>
      </c>
      <c r="N632" s="75">
        <v>0.5</v>
      </c>
    </row>
    <row r="633" spans="1:14">
      <c r="A633" s="53" t="s">
        <v>2015</v>
      </c>
      <c r="B633" s="53" t="s">
        <v>2016</v>
      </c>
      <c r="C633" s="53" t="s">
        <v>2017</v>
      </c>
      <c r="D633" s="53" t="s">
        <v>140</v>
      </c>
      <c r="E633" s="53" t="s">
        <v>18</v>
      </c>
      <c r="F633" s="53" t="s">
        <v>140</v>
      </c>
      <c r="G633" s="53" t="s">
        <v>98</v>
      </c>
      <c r="I633" s="53" t="s">
        <v>442</v>
      </c>
      <c r="J633" s="75">
        <v>2.82</v>
      </c>
      <c r="K633" s="75">
        <v>2.604</v>
      </c>
      <c r="L633" s="75">
        <v>3</v>
      </c>
      <c r="M633" s="75">
        <v>4</v>
      </c>
      <c r="N633" s="75">
        <v>1</v>
      </c>
    </row>
    <row r="634" spans="1:14">
      <c r="A634" s="53" t="s">
        <v>2018</v>
      </c>
      <c r="B634" s="53" t="s">
        <v>2019</v>
      </c>
      <c r="C634" s="53" t="s">
        <v>2020</v>
      </c>
      <c r="D634" s="53" t="s">
        <v>738</v>
      </c>
      <c r="E634" s="53" t="s">
        <v>18</v>
      </c>
      <c r="F634" s="53" t="s">
        <v>738</v>
      </c>
      <c r="G634" s="53" t="s">
        <v>98</v>
      </c>
      <c r="I634" s="53" t="s">
        <v>442</v>
      </c>
      <c r="J634" s="75">
        <v>5.25</v>
      </c>
      <c r="K634" s="75">
        <v>8.064</v>
      </c>
      <c r="L634" s="75">
        <v>8.5</v>
      </c>
      <c r="M634" s="75">
        <v>10</v>
      </c>
      <c r="N634" s="75">
        <v>1.5</v>
      </c>
    </row>
    <row r="635" spans="1:14">
      <c r="A635" s="53" t="s">
        <v>2021</v>
      </c>
      <c r="B635" s="53" t="s">
        <v>2022</v>
      </c>
      <c r="C635" s="53" t="s">
        <v>2023</v>
      </c>
      <c r="D635" s="53" t="s">
        <v>186</v>
      </c>
      <c r="E635" s="53" t="s">
        <v>18</v>
      </c>
      <c r="F635" s="53" t="s">
        <v>186</v>
      </c>
      <c r="G635" s="73" t="s">
        <v>98</v>
      </c>
      <c r="I635" s="53" t="s">
        <v>187</v>
      </c>
      <c r="J635" s="75">
        <v>35.87</v>
      </c>
      <c r="K635" s="75">
        <v>46.502</v>
      </c>
      <c r="L635" s="75">
        <v>38</v>
      </c>
      <c r="M635" s="75">
        <v>47</v>
      </c>
      <c r="N635" s="75">
        <v>9</v>
      </c>
    </row>
    <row r="636" spans="1:14">
      <c r="A636" s="53" t="s">
        <v>2024</v>
      </c>
      <c r="B636" s="53" t="s">
        <v>2025</v>
      </c>
      <c r="C636" s="53" t="s">
        <v>2026</v>
      </c>
      <c r="D636" s="53" t="s">
        <v>51</v>
      </c>
      <c r="E636" s="53" t="s">
        <v>18</v>
      </c>
      <c r="F636" s="53" t="s">
        <v>51</v>
      </c>
      <c r="G636" s="53" t="s">
        <v>52</v>
      </c>
      <c r="I636" s="53" t="s">
        <v>90</v>
      </c>
      <c r="J636" s="75">
        <v>56.36</v>
      </c>
      <c r="K636" s="75">
        <v>32.079</v>
      </c>
      <c r="L636" s="75">
        <v>57</v>
      </c>
      <c r="M636" s="75">
        <v>57</v>
      </c>
      <c r="N636" s="75">
        <v>0</v>
      </c>
    </row>
    <row r="637" spans="1:14">
      <c r="A637" s="53" t="s">
        <v>2027</v>
      </c>
      <c r="B637" s="53" t="s">
        <v>2028</v>
      </c>
      <c r="C637" s="53" t="s">
        <v>2029</v>
      </c>
      <c r="D637" s="53" t="s">
        <v>17</v>
      </c>
      <c r="E637" s="53" t="s">
        <v>18</v>
      </c>
      <c r="F637" s="53" t="s">
        <v>17</v>
      </c>
      <c r="G637" s="53" t="s">
        <v>19</v>
      </c>
      <c r="I637" s="53" t="s">
        <v>152</v>
      </c>
      <c r="J637" s="75">
        <v>1.99</v>
      </c>
      <c r="K637" s="75">
        <v>2.208</v>
      </c>
      <c r="L637" s="75">
        <v>2.5</v>
      </c>
      <c r="M637" s="75">
        <v>2.5</v>
      </c>
      <c r="N637" s="75">
        <v>0</v>
      </c>
    </row>
    <row r="638" spans="1:14">
      <c r="A638" s="53" t="s">
        <v>2030</v>
      </c>
      <c r="B638" s="53" t="s">
        <v>2031</v>
      </c>
      <c r="C638" s="53" t="s">
        <v>2032</v>
      </c>
      <c r="D638" s="53" t="s">
        <v>586</v>
      </c>
      <c r="E638" s="53" t="s">
        <v>18</v>
      </c>
      <c r="F638" s="53" t="s">
        <v>586</v>
      </c>
      <c r="G638" s="53" t="s">
        <v>98</v>
      </c>
      <c r="I638" s="53" t="s">
        <v>99</v>
      </c>
      <c r="J638" s="75">
        <v>48.87</v>
      </c>
      <c r="K638" s="75">
        <v>20.836</v>
      </c>
      <c r="L638" s="75">
        <v>50</v>
      </c>
      <c r="M638" s="75">
        <v>50</v>
      </c>
      <c r="N638" s="75">
        <v>0</v>
      </c>
    </row>
    <row r="639" spans="1:14">
      <c r="A639" s="53" t="s">
        <v>2033</v>
      </c>
      <c r="B639" s="53" t="s">
        <v>2034</v>
      </c>
      <c r="C639" s="53" t="s">
        <v>2035</v>
      </c>
      <c r="D639" s="53" t="s">
        <v>586</v>
      </c>
      <c r="E639" s="53" t="s">
        <v>18</v>
      </c>
      <c r="F639" s="53" t="s">
        <v>586</v>
      </c>
      <c r="G639" s="53" t="s">
        <v>98</v>
      </c>
      <c r="I639" s="53" t="s">
        <v>99</v>
      </c>
      <c r="J639" s="75">
        <v>46.38</v>
      </c>
      <c r="K639" s="75">
        <v>24.015</v>
      </c>
      <c r="L639" s="75">
        <v>48</v>
      </c>
      <c r="M639" s="75">
        <v>48</v>
      </c>
      <c r="N639" s="75">
        <v>0</v>
      </c>
    </row>
    <row r="640" spans="1:14">
      <c r="A640" s="53" t="s">
        <v>2036</v>
      </c>
      <c r="B640" s="53" t="s">
        <v>2037</v>
      </c>
      <c r="C640" s="53" t="s">
        <v>2038</v>
      </c>
      <c r="D640" s="53" t="s">
        <v>586</v>
      </c>
      <c r="E640" s="53" t="s">
        <v>18</v>
      </c>
      <c r="F640" s="53" t="s">
        <v>586</v>
      </c>
      <c r="G640" s="73" t="s">
        <v>98</v>
      </c>
      <c r="I640" s="53" t="s">
        <v>99</v>
      </c>
      <c r="J640" s="75">
        <v>44.24</v>
      </c>
      <c r="K640" s="75">
        <v>20.12</v>
      </c>
      <c r="L640" s="75">
        <v>46</v>
      </c>
      <c r="M640" s="75">
        <v>46</v>
      </c>
      <c r="N640" s="75">
        <v>0</v>
      </c>
    </row>
    <row r="641" spans="1:14">
      <c r="A641" s="53" t="s">
        <v>2039</v>
      </c>
      <c r="B641" s="53" t="s">
        <v>2040</v>
      </c>
      <c r="C641" s="53" t="s">
        <v>2041</v>
      </c>
      <c r="D641" s="53" t="s">
        <v>140</v>
      </c>
      <c r="E641" s="53" t="s">
        <v>18</v>
      </c>
      <c r="F641" s="53" t="s">
        <v>140</v>
      </c>
      <c r="G641" s="53" t="s">
        <v>98</v>
      </c>
      <c r="I641" s="53" t="s">
        <v>191</v>
      </c>
      <c r="J641" s="75">
        <v>39.72</v>
      </c>
      <c r="K641" s="75">
        <v>30.005</v>
      </c>
      <c r="L641" s="75">
        <v>40</v>
      </c>
      <c r="M641" s="75">
        <v>40</v>
      </c>
      <c r="N641" s="75">
        <v>0</v>
      </c>
    </row>
    <row r="642" spans="1:14">
      <c r="A642" s="53" t="s">
        <v>2042</v>
      </c>
      <c r="B642" s="53" t="s">
        <v>2043</v>
      </c>
      <c r="C642" s="53" t="s">
        <v>2044</v>
      </c>
      <c r="D642" s="53" t="s">
        <v>256</v>
      </c>
      <c r="E642" s="53" t="s">
        <v>18</v>
      </c>
      <c r="F642" s="53" t="s">
        <v>256</v>
      </c>
      <c r="G642" s="53" t="s">
        <v>19</v>
      </c>
      <c r="I642" s="53" t="s">
        <v>540</v>
      </c>
      <c r="J642" s="75">
        <v>31.36</v>
      </c>
      <c r="K642" s="75">
        <v>23.496</v>
      </c>
      <c r="L642" s="75">
        <v>33</v>
      </c>
      <c r="M642" s="75">
        <v>33</v>
      </c>
      <c r="N642" s="75">
        <v>0</v>
      </c>
    </row>
    <row r="643" spans="1:14">
      <c r="A643" s="53" t="s">
        <v>2045</v>
      </c>
      <c r="B643" s="53" t="s">
        <v>2046</v>
      </c>
      <c r="C643" s="53" t="s">
        <v>2047</v>
      </c>
      <c r="D643" s="53" t="s">
        <v>880</v>
      </c>
      <c r="E643" s="53" t="s">
        <v>18</v>
      </c>
      <c r="F643" s="53" t="s">
        <v>880</v>
      </c>
      <c r="G643" s="53" t="s">
        <v>52</v>
      </c>
      <c r="I643" s="53" t="s">
        <v>1498</v>
      </c>
      <c r="J643" s="75">
        <v>36.4</v>
      </c>
      <c r="K643" s="75">
        <v>35</v>
      </c>
      <c r="L643" s="75">
        <v>37</v>
      </c>
      <c r="M643" s="75">
        <v>37</v>
      </c>
      <c r="N643" s="75">
        <v>0</v>
      </c>
    </row>
    <row r="644" spans="1:14">
      <c r="A644" s="53" t="s">
        <v>2048</v>
      </c>
      <c r="B644" s="53" t="s">
        <v>2049</v>
      </c>
      <c r="C644" s="53" t="s">
        <v>2050</v>
      </c>
      <c r="D644" s="53" t="s">
        <v>17</v>
      </c>
      <c r="E644" s="53" t="s">
        <v>18</v>
      </c>
      <c r="F644" s="53" t="s">
        <v>17</v>
      </c>
      <c r="G644" s="53" t="s">
        <v>19</v>
      </c>
      <c r="I644" s="53" t="s">
        <v>145</v>
      </c>
      <c r="J644" s="75">
        <v>15.38</v>
      </c>
      <c r="K644" s="75">
        <v>6.77</v>
      </c>
      <c r="L644" s="75">
        <v>15.5</v>
      </c>
      <c r="M644" s="75">
        <v>15.5</v>
      </c>
      <c r="N644" s="75">
        <v>0</v>
      </c>
    </row>
    <row r="645" spans="1:14">
      <c r="A645" s="53" t="s">
        <v>2051</v>
      </c>
      <c r="B645" s="53" t="s">
        <v>2052</v>
      </c>
      <c r="C645" s="53" t="s">
        <v>2053</v>
      </c>
      <c r="D645" s="53" t="s">
        <v>24</v>
      </c>
      <c r="E645" s="53" t="s">
        <v>18</v>
      </c>
      <c r="F645" s="53" t="s">
        <v>24</v>
      </c>
      <c r="G645" s="53" t="s">
        <v>19</v>
      </c>
      <c r="I645" s="53" t="s">
        <v>223</v>
      </c>
      <c r="J645" s="75">
        <v>0.72</v>
      </c>
      <c r="K645" s="75">
        <v>0.778</v>
      </c>
      <c r="L645" s="75">
        <v>1</v>
      </c>
      <c r="M645" s="75">
        <v>1</v>
      </c>
      <c r="N645" s="75">
        <v>0</v>
      </c>
    </row>
    <row r="646" spans="1:14">
      <c r="A646" s="53" t="s">
        <v>2054</v>
      </c>
      <c r="B646" s="53" t="s">
        <v>2055</v>
      </c>
      <c r="C646" s="53" t="s">
        <v>2056</v>
      </c>
      <c r="D646" s="53" t="s">
        <v>17</v>
      </c>
      <c r="E646" s="53" t="s">
        <v>18</v>
      </c>
      <c r="F646" s="53" t="s">
        <v>17</v>
      </c>
      <c r="G646" s="53" t="s">
        <v>19</v>
      </c>
      <c r="I646" s="53" t="s">
        <v>99</v>
      </c>
      <c r="J646" s="75">
        <v>0.11</v>
      </c>
      <c r="K646" s="75">
        <v>0.277</v>
      </c>
      <c r="L646" s="75">
        <v>0.5</v>
      </c>
      <c r="M646" s="75">
        <v>0.5</v>
      </c>
      <c r="N646" s="75">
        <v>0</v>
      </c>
    </row>
    <row r="647" spans="1:14">
      <c r="A647" s="53" t="s">
        <v>2057</v>
      </c>
      <c r="B647" s="53" t="s">
        <v>2058</v>
      </c>
      <c r="C647" s="53" t="s">
        <v>2059</v>
      </c>
      <c r="D647" s="53" t="s">
        <v>590</v>
      </c>
      <c r="E647" s="53" t="s">
        <v>18</v>
      </c>
      <c r="F647" s="53" t="s">
        <v>590</v>
      </c>
      <c r="G647" s="53" t="s">
        <v>129</v>
      </c>
      <c r="I647" s="53" t="s">
        <v>99</v>
      </c>
      <c r="J647" s="75">
        <v>0.07</v>
      </c>
      <c r="K647" s="75">
        <v>0.211</v>
      </c>
      <c r="L647" s="75">
        <v>0.5</v>
      </c>
      <c r="M647" s="75">
        <v>0.5</v>
      </c>
      <c r="N647" s="75">
        <v>0</v>
      </c>
    </row>
    <row r="648" spans="1:14">
      <c r="A648" s="53" t="s">
        <v>2060</v>
      </c>
      <c r="B648" s="53" t="s">
        <v>2061</v>
      </c>
      <c r="C648" s="53" t="s">
        <v>2062</v>
      </c>
      <c r="D648" s="53" t="s">
        <v>17</v>
      </c>
      <c r="E648" s="53" t="s">
        <v>18</v>
      </c>
      <c r="F648" s="53" t="s">
        <v>17</v>
      </c>
      <c r="G648" s="53" t="s">
        <v>19</v>
      </c>
      <c r="I648" s="53" t="s">
        <v>767</v>
      </c>
      <c r="J648" s="75">
        <v>1.17</v>
      </c>
      <c r="K648" s="75">
        <v>0</v>
      </c>
      <c r="L648" s="75">
        <v>1.5</v>
      </c>
      <c r="M648" s="75">
        <v>1.5</v>
      </c>
      <c r="N648" s="75">
        <v>0</v>
      </c>
    </row>
    <row r="649" spans="1:14">
      <c r="A649" s="53" t="s">
        <v>2063</v>
      </c>
      <c r="B649" s="53" t="s">
        <v>2064</v>
      </c>
      <c r="C649" s="53" t="s">
        <v>2065</v>
      </c>
      <c r="D649" s="53" t="s">
        <v>17</v>
      </c>
      <c r="E649" s="53" t="s">
        <v>18</v>
      </c>
      <c r="F649" s="53" t="s">
        <v>17</v>
      </c>
      <c r="G649" s="53" t="s">
        <v>19</v>
      </c>
      <c r="I649" s="53" t="s">
        <v>767</v>
      </c>
      <c r="J649" s="75">
        <v>1.33</v>
      </c>
      <c r="K649" s="75">
        <v>0</v>
      </c>
      <c r="L649" s="75">
        <v>1.5</v>
      </c>
      <c r="M649" s="75">
        <v>1.5</v>
      </c>
      <c r="N649" s="75">
        <v>0</v>
      </c>
    </row>
    <row r="650" spans="1:14">
      <c r="A650" s="53" t="s">
        <v>2066</v>
      </c>
      <c r="B650" s="53" t="s">
        <v>2067</v>
      </c>
      <c r="C650" s="53" t="s">
        <v>2068</v>
      </c>
      <c r="D650" s="53" t="s">
        <v>17</v>
      </c>
      <c r="E650" s="53" t="s">
        <v>18</v>
      </c>
      <c r="F650" s="53" t="s">
        <v>17</v>
      </c>
      <c r="G650" s="53" t="s">
        <v>19</v>
      </c>
      <c r="I650" s="53" t="s">
        <v>767</v>
      </c>
      <c r="J650" s="75">
        <v>1.4</v>
      </c>
      <c r="K650" s="75">
        <v>0</v>
      </c>
      <c r="L650" s="75">
        <v>1.5</v>
      </c>
      <c r="M650" s="75">
        <v>1.5</v>
      </c>
      <c r="N650" s="75">
        <v>0</v>
      </c>
    </row>
    <row r="651" spans="1:14">
      <c r="A651" s="53" t="s">
        <v>2069</v>
      </c>
      <c r="B651" s="53" t="s">
        <v>2070</v>
      </c>
      <c r="C651" s="53" t="s">
        <v>2071</v>
      </c>
      <c r="D651" s="53" t="s">
        <v>17</v>
      </c>
      <c r="E651" s="53" t="s">
        <v>18</v>
      </c>
      <c r="F651" s="53" t="s">
        <v>17</v>
      </c>
      <c r="G651" s="53" t="s">
        <v>19</v>
      </c>
      <c r="I651" s="53" t="s">
        <v>767</v>
      </c>
      <c r="J651" s="75">
        <v>1.34</v>
      </c>
      <c r="K651" s="75">
        <v>0</v>
      </c>
      <c r="L651" s="75">
        <v>1.5</v>
      </c>
      <c r="M651" s="75">
        <v>1.5</v>
      </c>
      <c r="N651" s="75">
        <v>0</v>
      </c>
    </row>
    <row r="652" spans="1:14">
      <c r="A652" s="53" t="s">
        <v>2072</v>
      </c>
      <c r="B652" s="53" t="s">
        <v>2073</v>
      </c>
      <c r="C652" s="53" t="s">
        <v>2074</v>
      </c>
      <c r="D652" s="53" t="s">
        <v>17</v>
      </c>
      <c r="E652" s="53" t="s">
        <v>18</v>
      </c>
      <c r="F652" s="53" t="s">
        <v>17</v>
      </c>
      <c r="G652" s="53" t="s">
        <v>19</v>
      </c>
      <c r="I652" s="53" t="s">
        <v>767</v>
      </c>
      <c r="J652" s="75">
        <v>1.15</v>
      </c>
      <c r="K652" s="75">
        <v>0</v>
      </c>
      <c r="L652" s="75">
        <v>1.5</v>
      </c>
      <c r="M652" s="75">
        <v>1.5</v>
      </c>
      <c r="N652" s="75">
        <v>0</v>
      </c>
    </row>
    <row r="653" spans="1:14">
      <c r="A653" s="53" t="s">
        <v>2075</v>
      </c>
      <c r="B653" s="53" t="s">
        <v>2076</v>
      </c>
      <c r="C653" s="53" t="s">
        <v>2077</v>
      </c>
      <c r="D653" s="53" t="s">
        <v>17</v>
      </c>
      <c r="E653" s="53" t="s">
        <v>18</v>
      </c>
      <c r="F653" s="53" t="s">
        <v>17</v>
      </c>
      <c r="G653" s="53" t="s">
        <v>19</v>
      </c>
      <c r="I653" s="53" t="s">
        <v>767</v>
      </c>
      <c r="J653" s="75">
        <v>1.41</v>
      </c>
      <c r="K653" s="75">
        <v>0</v>
      </c>
      <c r="L653" s="75">
        <v>1.5</v>
      </c>
      <c r="M653" s="75">
        <v>1.5</v>
      </c>
      <c r="N653" s="75">
        <v>0</v>
      </c>
    </row>
    <row r="654" spans="1:14">
      <c r="A654" s="53" t="s">
        <v>2078</v>
      </c>
      <c r="B654" s="53" t="s">
        <v>2079</v>
      </c>
      <c r="C654" s="53" t="s">
        <v>36</v>
      </c>
      <c r="D654" s="53" t="s">
        <v>160</v>
      </c>
      <c r="E654" s="53" t="s">
        <v>18</v>
      </c>
      <c r="F654" s="53" t="s">
        <v>160</v>
      </c>
      <c r="G654" s="53" t="s">
        <v>129</v>
      </c>
      <c r="I654" s="53" t="s">
        <v>161</v>
      </c>
      <c r="J654" s="75">
        <v>0.5</v>
      </c>
      <c r="K654" s="75">
        <v>0</v>
      </c>
      <c r="L654" s="75">
        <v>0.5</v>
      </c>
      <c r="M654" s="75">
        <v>0.5</v>
      </c>
      <c r="N654" s="75">
        <v>0</v>
      </c>
    </row>
    <row r="655" spans="1:14">
      <c r="A655" s="53" t="s">
        <v>2080</v>
      </c>
      <c r="B655" s="53" t="s">
        <v>2081</v>
      </c>
      <c r="C655" s="53" t="s">
        <v>2082</v>
      </c>
      <c r="D655" s="53" t="s">
        <v>611</v>
      </c>
      <c r="E655" s="53" t="s">
        <v>18</v>
      </c>
      <c r="F655" s="53" t="s">
        <v>611</v>
      </c>
      <c r="G655" s="53" t="s">
        <v>129</v>
      </c>
      <c r="I655" s="53" t="s">
        <v>152</v>
      </c>
      <c r="J655" s="75">
        <v>24</v>
      </c>
      <c r="K655" s="75">
        <v>20.844</v>
      </c>
      <c r="L655" s="75">
        <v>25</v>
      </c>
      <c r="M655" s="75">
        <v>24</v>
      </c>
      <c r="N655" s="75">
        <v>-1</v>
      </c>
    </row>
    <row r="656" spans="1:14">
      <c r="A656" s="53" t="s">
        <v>2083</v>
      </c>
      <c r="B656" s="53" t="s">
        <v>2084</v>
      </c>
      <c r="C656" s="53" t="s">
        <v>2085</v>
      </c>
      <c r="D656" s="53" t="s">
        <v>2086</v>
      </c>
      <c r="E656" s="53" t="s">
        <v>18</v>
      </c>
      <c r="F656" s="53" t="s">
        <v>2086</v>
      </c>
      <c r="G656" s="53" t="s">
        <v>52</v>
      </c>
      <c r="I656" s="53" t="s">
        <v>20</v>
      </c>
      <c r="J656" s="75">
        <v>117.88</v>
      </c>
      <c r="K656" s="75">
        <v>147.527</v>
      </c>
      <c r="L656" s="75">
        <v>147</v>
      </c>
      <c r="M656" s="75">
        <v>148</v>
      </c>
      <c r="N656" s="75">
        <v>1</v>
      </c>
    </row>
    <row r="657" spans="1:14">
      <c r="A657" s="53" t="s">
        <v>2087</v>
      </c>
      <c r="B657" s="53" t="s">
        <v>2088</v>
      </c>
      <c r="C657" s="53" t="s">
        <v>2089</v>
      </c>
      <c r="D657" s="53" t="s">
        <v>17</v>
      </c>
      <c r="E657" s="53" t="s">
        <v>18</v>
      </c>
      <c r="F657" s="53" t="s">
        <v>17</v>
      </c>
      <c r="G657" s="53" t="s">
        <v>19</v>
      </c>
      <c r="I657" s="53" t="s">
        <v>120</v>
      </c>
      <c r="J657" s="75">
        <v>31.1</v>
      </c>
      <c r="K657" s="75">
        <v>21.329</v>
      </c>
      <c r="L657" s="75">
        <v>32</v>
      </c>
      <c r="M657" s="75">
        <v>32</v>
      </c>
      <c r="N657" s="75">
        <v>0</v>
      </c>
    </row>
    <row r="658" spans="1:14">
      <c r="A658" s="53" t="s">
        <v>2090</v>
      </c>
      <c r="B658" s="53" t="s">
        <v>2091</v>
      </c>
      <c r="C658" s="53" t="s">
        <v>2092</v>
      </c>
      <c r="D658" s="53" t="s">
        <v>97</v>
      </c>
      <c r="E658" s="53" t="s">
        <v>18</v>
      </c>
      <c r="F658" s="53" t="s">
        <v>97</v>
      </c>
      <c r="G658" s="53" t="s">
        <v>98</v>
      </c>
      <c r="I658" s="53" t="s">
        <v>535</v>
      </c>
      <c r="J658" s="75">
        <v>345.56</v>
      </c>
      <c r="K658" s="75">
        <v>344.115</v>
      </c>
      <c r="L658" s="75">
        <v>388</v>
      </c>
      <c r="M658" s="75">
        <v>359</v>
      </c>
      <c r="N658" s="75">
        <v>-29</v>
      </c>
    </row>
    <row r="659" spans="1:14">
      <c r="A659" s="53" t="s">
        <v>2093</v>
      </c>
      <c r="B659" s="53" t="s">
        <v>2094</v>
      </c>
      <c r="C659" s="53" t="s">
        <v>2095</v>
      </c>
      <c r="D659" s="53" t="s">
        <v>938</v>
      </c>
      <c r="E659" s="53" t="s">
        <v>18</v>
      </c>
      <c r="F659" s="53" t="s">
        <v>938</v>
      </c>
      <c r="G659" s="73" t="s">
        <v>98</v>
      </c>
      <c r="I659" s="53" t="s">
        <v>535</v>
      </c>
      <c r="J659" s="75">
        <v>20.81</v>
      </c>
      <c r="K659" s="75">
        <v>25.004</v>
      </c>
      <c r="L659" s="75">
        <v>23</v>
      </c>
      <c r="M659" s="75">
        <v>26</v>
      </c>
      <c r="N659" s="75">
        <v>3</v>
      </c>
    </row>
    <row r="660" spans="1:14">
      <c r="A660" s="53" t="s">
        <v>2096</v>
      </c>
      <c r="B660" s="53" t="s">
        <v>2097</v>
      </c>
      <c r="C660" s="53" t="s">
        <v>2098</v>
      </c>
      <c r="D660" s="53" t="s">
        <v>168</v>
      </c>
      <c r="E660" s="53" t="s">
        <v>18</v>
      </c>
      <c r="F660" s="53" t="s">
        <v>169</v>
      </c>
      <c r="G660" s="53" t="s">
        <v>170</v>
      </c>
      <c r="I660" s="53" t="s">
        <v>215</v>
      </c>
      <c r="J660" s="75">
        <v>48.59</v>
      </c>
      <c r="K660" s="75">
        <v>59.411</v>
      </c>
      <c r="L660" s="75">
        <v>57</v>
      </c>
      <c r="M660" s="75">
        <v>60</v>
      </c>
      <c r="N660" s="75">
        <v>3</v>
      </c>
    </row>
    <row r="661" spans="1:14">
      <c r="A661" s="53" t="s">
        <v>2099</v>
      </c>
      <c r="B661" s="53" t="s">
        <v>2100</v>
      </c>
      <c r="C661" s="53" t="s">
        <v>2101</v>
      </c>
      <c r="D661" s="53" t="s">
        <v>453</v>
      </c>
      <c r="E661" s="53" t="s">
        <v>18</v>
      </c>
      <c r="F661" s="53" t="s">
        <v>453</v>
      </c>
      <c r="G661" s="53" t="s">
        <v>29</v>
      </c>
      <c r="I661" s="53" t="s">
        <v>90</v>
      </c>
      <c r="J661" s="75">
        <v>26.68</v>
      </c>
      <c r="K661" s="75">
        <v>20.412</v>
      </c>
      <c r="L661" s="75">
        <v>27</v>
      </c>
      <c r="M661" s="75">
        <v>27</v>
      </c>
      <c r="N661" s="75">
        <v>0</v>
      </c>
    </row>
    <row r="662" spans="1:14">
      <c r="A662" s="53" t="s">
        <v>2102</v>
      </c>
      <c r="B662" s="53" t="s">
        <v>2103</v>
      </c>
      <c r="C662" s="53" t="s">
        <v>2104</v>
      </c>
      <c r="D662" s="53" t="s">
        <v>17</v>
      </c>
      <c r="E662" s="53" t="s">
        <v>18</v>
      </c>
      <c r="F662" s="53" t="s">
        <v>17</v>
      </c>
      <c r="G662" s="53" t="s">
        <v>19</v>
      </c>
      <c r="I662" s="53" t="s">
        <v>328</v>
      </c>
      <c r="J662" s="75">
        <v>1.31</v>
      </c>
      <c r="K662" s="75">
        <v>1.408</v>
      </c>
      <c r="L662" s="75">
        <v>1.5</v>
      </c>
      <c r="M662" s="75">
        <v>1.5</v>
      </c>
      <c r="N662" s="75">
        <v>0</v>
      </c>
    </row>
    <row r="663" spans="1:14">
      <c r="A663" s="53" t="s">
        <v>2105</v>
      </c>
      <c r="B663" s="53" t="s">
        <v>2106</v>
      </c>
      <c r="C663" s="53" t="s">
        <v>50</v>
      </c>
      <c r="D663" s="53" t="s">
        <v>880</v>
      </c>
      <c r="E663" s="53" t="s">
        <v>18</v>
      </c>
      <c r="F663" s="53" t="s">
        <v>880</v>
      </c>
      <c r="G663" s="53" t="s">
        <v>52</v>
      </c>
      <c r="I663" s="53" t="s">
        <v>199</v>
      </c>
      <c r="J663" s="75">
        <v>69.01</v>
      </c>
      <c r="K663" s="75">
        <v>219.956</v>
      </c>
      <c r="L663" s="75">
        <v>218</v>
      </c>
      <c r="M663" s="75">
        <v>221</v>
      </c>
      <c r="N663" s="75">
        <v>3</v>
      </c>
    </row>
    <row r="664" spans="1:14">
      <c r="A664" s="53" t="s">
        <v>2107</v>
      </c>
      <c r="B664" s="53" t="s">
        <v>2108</v>
      </c>
      <c r="C664" s="53" t="s">
        <v>2109</v>
      </c>
      <c r="D664" s="53" t="s">
        <v>17</v>
      </c>
      <c r="E664" s="53" t="s">
        <v>18</v>
      </c>
      <c r="F664" s="53" t="s">
        <v>17</v>
      </c>
      <c r="G664" s="73" t="s">
        <v>19</v>
      </c>
      <c r="I664" s="53" t="s">
        <v>292</v>
      </c>
      <c r="J664" s="75">
        <v>21.06</v>
      </c>
      <c r="K664" s="75">
        <v>27.122</v>
      </c>
      <c r="L664" s="75">
        <v>21.5</v>
      </c>
      <c r="M664" s="75">
        <v>28</v>
      </c>
      <c r="N664" s="75">
        <v>6.5</v>
      </c>
    </row>
    <row r="665" spans="1:14">
      <c r="A665" s="53" t="s">
        <v>2110</v>
      </c>
      <c r="B665" s="53" t="s">
        <v>2111</v>
      </c>
      <c r="C665" s="53" t="s">
        <v>2112</v>
      </c>
      <c r="D665" s="53" t="s">
        <v>539</v>
      </c>
      <c r="E665" s="53" t="s">
        <v>18</v>
      </c>
      <c r="F665" s="53" t="s">
        <v>539</v>
      </c>
      <c r="G665" s="73" t="s">
        <v>129</v>
      </c>
      <c r="I665" s="53" t="s">
        <v>187</v>
      </c>
      <c r="J665" s="75">
        <v>0.46</v>
      </c>
      <c r="K665" s="75">
        <v>0.768</v>
      </c>
      <c r="L665" s="75">
        <v>1</v>
      </c>
      <c r="M665" s="75">
        <v>1</v>
      </c>
      <c r="N665" s="75">
        <v>0</v>
      </c>
    </row>
    <row r="666" spans="1:14">
      <c r="A666" s="53" t="s">
        <v>2113</v>
      </c>
      <c r="B666" s="53" t="s">
        <v>2114</v>
      </c>
      <c r="C666" s="53" t="s">
        <v>2115</v>
      </c>
      <c r="D666" s="53" t="s">
        <v>17</v>
      </c>
      <c r="E666" s="53" t="s">
        <v>18</v>
      </c>
      <c r="F666" s="53" t="s">
        <v>17</v>
      </c>
      <c r="G666" s="73" t="s">
        <v>19</v>
      </c>
      <c r="I666" s="53" t="s">
        <v>145</v>
      </c>
      <c r="J666" s="75">
        <v>7.1</v>
      </c>
      <c r="K666" s="75">
        <v>117.185</v>
      </c>
      <c r="L666" s="75">
        <v>98</v>
      </c>
      <c r="M666" s="75">
        <v>120</v>
      </c>
      <c r="N666" s="75">
        <v>22</v>
      </c>
    </row>
    <row r="667" spans="1:14">
      <c r="A667" s="53" t="s">
        <v>2116</v>
      </c>
      <c r="B667" s="53" t="s">
        <v>2117</v>
      </c>
      <c r="C667" s="53" t="s">
        <v>2118</v>
      </c>
      <c r="D667" s="53" t="s">
        <v>17</v>
      </c>
      <c r="E667" s="53" t="s">
        <v>18</v>
      </c>
      <c r="F667" s="53" t="s">
        <v>17</v>
      </c>
      <c r="G667" s="73" t="s">
        <v>19</v>
      </c>
      <c r="I667" s="53" t="s">
        <v>103</v>
      </c>
      <c r="J667" s="75">
        <v>10.92</v>
      </c>
      <c r="K667" s="75">
        <v>10.267</v>
      </c>
      <c r="L667" s="75">
        <v>11</v>
      </c>
      <c r="M667" s="75">
        <v>11</v>
      </c>
      <c r="N667" s="75">
        <v>0</v>
      </c>
    </row>
    <row r="668" spans="1:14">
      <c r="A668" s="53" t="s">
        <v>2119</v>
      </c>
      <c r="B668" s="53" t="s">
        <v>2120</v>
      </c>
      <c r="C668" s="53" t="s">
        <v>2121</v>
      </c>
      <c r="D668" s="53" t="s">
        <v>17</v>
      </c>
      <c r="E668" s="53" t="s">
        <v>18</v>
      </c>
      <c r="F668" s="53" t="s">
        <v>17</v>
      </c>
      <c r="G668" s="53" t="s">
        <v>19</v>
      </c>
      <c r="I668" s="53" t="s">
        <v>103</v>
      </c>
      <c r="J668" s="75">
        <v>10.38</v>
      </c>
      <c r="K668" s="75">
        <v>7.88</v>
      </c>
      <c r="L668" s="75">
        <v>10.5</v>
      </c>
      <c r="M668" s="75">
        <v>10.5</v>
      </c>
      <c r="N668" s="75">
        <v>0</v>
      </c>
    </row>
    <row r="669" spans="1:14">
      <c r="A669" s="53" t="s">
        <v>2122</v>
      </c>
      <c r="B669" s="53" t="s">
        <v>2123</v>
      </c>
      <c r="C669" s="53" t="s">
        <v>2124</v>
      </c>
      <c r="D669" s="53" t="s">
        <v>17</v>
      </c>
      <c r="E669" s="53" t="s">
        <v>18</v>
      </c>
      <c r="F669" s="53" t="s">
        <v>17</v>
      </c>
      <c r="G669" s="53" t="s">
        <v>19</v>
      </c>
      <c r="I669" s="53" t="s">
        <v>103</v>
      </c>
      <c r="J669" s="75">
        <v>11.42</v>
      </c>
      <c r="K669" s="75">
        <v>10.267</v>
      </c>
      <c r="L669" s="75">
        <v>11.5</v>
      </c>
      <c r="M669" s="75">
        <v>11.5</v>
      </c>
      <c r="N669" s="75">
        <v>0</v>
      </c>
    </row>
    <row r="670" spans="1:14">
      <c r="A670" s="53" t="s">
        <v>2125</v>
      </c>
      <c r="B670" s="53" t="s">
        <v>2126</v>
      </c>
      <c r="C670" s="53" t="s">
        <v>2127</v>
      </c>
      <c r="D670" s="53" t="s">
        <v>17</v>
      </c>
      <c r="E670" s="53" t="s">
        <v>18</v>
      </c>
      <c r="F670" s="53" t="s">
        <v>17</v>
      </c>
      <c r="G670" s="73" t="s">
        <v>19</v>
      </c>
      <c r="I670" s="53" t="s">
        <v>103</v>
      </c>
      <c r="J670" s="75">
        <v>7.83</v>
      </c>
      <c r="K670" s="75">
        <v>6.15</v>
      </c>
      <c r="L670" s="75">
        <v>7.5</v>
      </c>
      <c r="M670" s="75">
        <v>8</v>
      </c>
      <c r="N670" s="75">
        <v>0.5</v>
      </c>
    </row>
    <row r="671" spans="1:14">
      <c r="A671" s="53" t="s">
        <v>2128</v>
      </c>
      <c r="B671" s="53" t="s">
        <v>2129</v>
      </c>
      <c r="C671" s="53" t="s">
        <v>2130</v>
      </c>
      <c r="D671" s="53" t="s">
        <v>266</v>
      </c>
      <c r="E671" s="53" t="s">
        <v>18</v>
      </c>
      <c r="F671" s="53" t="s">
        <v>267</v>
      </c>
      <c r="G671" s="53" t="s">
        <v>170</v>
      </c>
      <c r="I671" s="53" t="s">
        <v>145</v>
      </c>
      <c r="J671" s="75">
        <v>70.37</v>
      </c>
      <c r="K671" s="75">
        <v>18.43</v>
      </c>
      <c r="L671" s="75">
        <v>71</v>
      </c>
      <c r="M671" s="75">
        <v>71</v>
      </c>
      <c r="N671" s="75">
        <v>0</v>
      </c>
    </row>
    <row r="672" spans="1:14">
      <c r="A672" s="53" t="s">
        <v>2131</v>
      </c>
      <c r="B672" s="53" t="s">
        <v>2132</v>
      </c>
      <c r="C672" s="53" t="s">
        <v>2133</v>
      </c>
      <c r="D672" s="53" t="s">
        <v>17</v>
      </c>
      <c r="E672" s="53" t="s">
        <v>18</v>
      </c>
      <c r="F672" s="53" t="s">
        <v>17</v>
      </c>
      <c r="G672" s="53" t="s">
        <v>19</v>
      </c>
      <c r="I672" s="53" t="s">
        <v>292</v>
      </c>
      <c r="J672" s="75">
        <v>19.29</v>
      </c>
      <c r="K672" s="75">
        <v>35.263</v>
      </c>
      <c r="L672" s="75">
        <v>29</v>
      </c>
      <c r="M672" s="75">
        <v>36</v>
      </c>
      <c r="N672" s="75">
        <v>7</v>
      </c>
    </row>
    <row r="673" spans="1:14">
      <c r="A673" s="53" t="s">
        <v>2134</v>
      </c>
      <c r="B673" s="53" t="s">
        <v>2135</v>
      </c>
      <c r="C673" s="53" t="s">
        <v>2136</v>
      </c>
      <c r="D673" s="53" t="s">
        <v>17</v>
      </c>
      <c r="E673" s="53" t="s">
        <v>18</v>
      </c>
      <c r="F673" s="53" t="s">
        <v>17</v>
      </c>
      <c r="G673" s="73" t="s">
        <v>19</v>
      </c>
      <c r="I673" s="53" t="s">
        <v>239</v>
      </c>
      <c r="J673" s="75">
        <v>0.21</v>
      </c>
      <c r="K673" s="75">
        <v>0.144</v>
      </c>
      <c r="L673" s="75">
        <v>0.5</v>
      </c>
      <c r="M673" s="75">
        <v>0.5</v>
      </c>
      <c r="N673" s="75">
        <v>0</v>
      </c>
    </row>
    <row r="674" spans="1:14">
      <c r="A674" s="53" t="s">
        <v>2137</v>
      </c>
      <c r="B674" s="53" t="s">
        <v>2138</v>
      </c>
      <c r="C674" s="53" t="s">
        <v>2139</v>
      </c>
      <c r="D674" s="53" t="s">
        <v>51</v>
      </c>
      <c r="E674" s="53" t="s">
        <v>18</v>
      </c>
      <c r="F674" s="53" t="s">
        <v>51</v>
      </c>
      <c r="G674" s="53" t="s">
        <v>52</v>
      </c>
      <c r="I674" s="53" t="s">
        <v>232</v>
      </c>
      <c r="J674" s="75">
        <v>37.16</v>
      </c>
      <c r="K674" s="75">
        <v>22.496</v>
      </c>
      <c r="L674" s="75">
        <v>40</v>
      </c>
      <c r="M674" s="75">
        <v>38</v>
      </c>
      <c r="N674" s="75">
        <v>-2</v>
      </c>
    </row>
    <row r="675" spans="1:14">
      <c r="A675" s="53" t="s">
        <v>2140</v>
      </c>
      <c r="B675" s="53" t="s">
        <v>2141</v>
      </c>
      <c r="C675" s="53" t="s">
        <v>2142</v>
      </c>
      <c r="D675" s="53" t="s">
        <v>428</v>
      </c>
      <c r="E675" s="53" t="s">
        <v>18</v>
      </c>
      <c r="F675" s="53" t="s">
        <v>428</v>
      </c>
      <c r="G675" s="53" t="s">
        <v>29</v>
      </c>
      <c r="I675" s="53" t="s">
        <v>191</v>
      </c>
      <c r="J675" s="75">
        <v>12.36</v>
      </c>
      <c r="K675" s="75">
        <v>16.815</v>
      </c>
      <c r="L675" s="75">
        <v>22</v>
      </c>
      <c r="M675" s="75">
        <v>22</v>
      </c>
      <c r="N675" s="75">
        <v>0</v>
      </c>
    </row>
    <row r="676" spans="1:14">
      <c r="A676" s="53" t="s">
        <v>2143</v>
      </c>
      <c r="B676" s="53" t="s">
        <v>2144</v>
      </c>
      <c r="C676" s="53" t="s">
        <v>2145</v>
      </c>
      <c r="D676" s="53" t="s">
        <v>590</v>
      </c>
      <c r="E676" s="53" t="s">
        <v>18</v>
      </c>
      <c r="F676" s="53" t="s">
        <v>590</v>
      </c>
      <c r="G676" s="53" t="s">
        <v>129</v>
      </c>
      <c r="I676" s="53" t="s">
        <v>292</v>
      </c>
      <c r="J676" s="75">
        <v>0.18</v>
      </c>
      <c r="K676" s="75">
        <v>0</v>
      </c>
      <c r="L676" s="75">
        <v>0.5</v>
      </c>
      <c r="M676" s="75">
        <v>0.5</v>
      </c>
      <c r="N676" s="75">
        <v>0</v>
      </c>
    </row>
    <row r="677" spans="1:14">
      <c r="A677" s="53" t="s">
        <v>2146</v>
      </c>
      <c r="B677" s="53" t="s">
        <v>2147</v>
      </c>
      <c r="C677" s="53" t="s">
        <v>2148</v>
      </c>
      <c r="D677" s="53" t="s">
        <v>128</v>
      </c>
      <c r="E677" s="53" t="s">
        <v>18</v>
      </c>
      <c r="F677" s="53" t="s">
        <v>128</v>
      </c>
      <c r="G677" s="53" t="s">
        <v>129</v>
      </c>
      <c r="I677" s="53" t="s">
        <v>2149</v>
      </c>
      <c r="J677" s="75">
        <v>28.25</v>
      </c>
      <c r="K677" s="75">
        <v>24.329</v>
      </c>
      <c r="L677" s="75">
        <v>31</v>
      </c>
      <c r="M677" s="75">
        <v>29</v>
      </c>
      <c r="N677" s="75">
        <v>-2</v>
      </c>
    </row>
    <row r="678" spans="1:14">
      <c r="A678" s="53" t="s">
        <v>2150</v>
      </c>
      <c r="B678" s="53" t="s">
        <v>2151</v>
      </c>
      <c r="C678" s="53" t="s">
        <v>2152</v>
      </c>
      <c r="D678" s="53" t="s">
        <v>140</v>
      </c>
      <c r="E678" s="53" t="s">
        <v>18</v>
      </c>
      <c r="F678" s="53" t="s">
        <v>140</v>
      </c>
      <c r="G678" s="53" t="s">
        <v>98</v>
      </c>
      <c r="I678" s="53" t="s">
        <v>562</v>
      </c>
      <c r="J678" s="75">
        <v>1.42</v>
      </c>
      <c r="K678" s="75">
        <v>1.296</v>
      </c>
      <c r="L678" s="75">
        <v>1.5</v>
      </c>
      <c r="M678" s="75">
        <v>2</v>
      </c>
      <c r="N678" s="75">
        <v>0.5</v>
      </c>
    </row>
    <row r="679" spans="1:14">
      <c r="A679" s="53" t="s">
        <v>2153</v>
      </c>
      <c r="B679" s="53" t="s">
        <v>2154</v>
      </c>
      <c r="C679" s="53" t="s">
        <v>2155</v>
      </c>
      <c r="D679" s="53" t="s">
        <v>2156</v>
      </c>
      <c r="E679" s="53" t="s">
        <v>18</v>
      </c>
      <c r="F679" s="53" t="s">
        <v>2156</v>
      </c>
      <c r="G679" s="53" t="s">
        <v>129</v>
      </c>
      <c r="I679" s="53" t="s">
        <v>86</v>
      </c>
      <c r="J679" s="75">
        <v>5</v>
      </c>
      <c r="K679" s="75">
        <v>0.6</v>
      </c>
      <c r="L679" s="75">
        <v>5</v>
      </c>
      <c r="M679" s="75">
        <v>5</v>
      </c>
      <c r="N679" s="75">
        <v>0</v>
      </c>
    </row>
    <row r="680" spans="1:14">
      <c r="A680" s="53" t="s">
        <v>2157</v>
      </c>
      <c r="B680" s="53" t="s">
        <v>2158</v>
      </c>
      <c r="C680" s="53" t="s">
        <v>2159</v>
      </c>
      <c r="D680" s="53" t="s">
        <v>231</v>
      </c>
      <c r="E680" s="53" t="s">
        <v>18</v>
      </c>
      <c r="F680" s="53" t="s">
        <v>231</v>
      </c>
      <c r="G680" s="73" t="s">
        <v>52</v>
      </c>
      <c r="I680" s="53" t="s">
        <v>675</v>
      </c>
      <c r="J680" s="75">
        <v>388.95</v>
      </c>
      <c r="K680" s="75">
        <v>514.306</v>
      </c>
      <c r="L680" s="75">
        <v>490</v>
      </c>
      <c r="M680" s="75">
        <v>515</v>
      </c>
      <c r="N680" s="75">
        <v>25</v>
      </c>
    </row>
    <row r="681" spans="1:14">
      <c r="A681" s="53" t="s">
        <v>2160</v>
      </c>
      <c r="B681" s="53" t="s">
        <v>2161</v>
      </c>
      <c r="C681" s="53" t="s">
        <v>2162</v>
      </c>
      <c r="D681" s="53" t="s">
        <v>283</v>
      </c>
      <c r="E681" s="53" t="s">
        <v>18</v>
      </c>
      <c r="F681" s="53" t="s">
        <v>283</v>
      </c>
      <c r="G681" s="53" t="s">
        <v>170</v>
      </c>
      <c r="I681" s="53" t="s">
        <v>156</v>
      </c>
      <c r="J681" s="75">
        <v>16.41</v>
      </c>
      <c r="K681" s="75">
        <v>14.637</v>
      </c>
      <c r="L681" s="75">
        <v>21</v>
      </c>
      <c r="M681" s="75">
        <v>21</v>
      </c>
      <c r="N681" s="75">
        <v>0</v>
      </c>
    </row>
    <row r="682" spans="1:14">
      <c r="A682" s="53" t="s">
        <v>2163</v>
      </c>
      <c r="B682" s="53" t="s">
        <v>2164</v>
      </c>
      <c r="C682" s="53" t="s">
        <v>2165</v>
      </c>
      <c r="D682" s="53" t="s">
        <v>17</v>
      </c>
      <c r="E682" s="53" t="s">
        <v>18</v>
      </c>
      <c r="F682" s="53" t="s">
        <v>17</v>
      </c>
      <c r="G682" s="53" t="s">
        <v>19</v>
      </c>
      <c r="I682" s="53" t="s">
        <v>191</v>
      </c>
      <c r="J682" s="75">
        <v>37.83</v>
      </c>
      <c r="K682" s="75">
        <v>40.302</v>
      </c>
      <c r="L682" s="75">
        <v>38</v>
      </c>
      <c r="M682" s="75">
        <v>41</v>
      </c>
      <c r="N682" s="75">
        <v>3</v>
      </c>
    </row>
    <row r="683" spans="1:14">
      <c r="A683" s="53" t="s">
        <v>2166</v>
      </c>
      <c r="B683" s="53" t="s">
        <v>2167</v>
      </c>
      <c r="C683" s="53" t="s">
        <v>2168</v>
      </c>
      <c r="D683" s="53" t="s">
        <v>160</v>
      </c>
      <c r="E683" s="53" t="s">
        <v>18</v>
      </c>
      <c r="F683" s="53" t="s">
        <v>160</v>
      </c>
      <c r="G683" s="53" t="s">
        <v>129</v>
      </c>
      <c r="I683" s="53" t="s">
        <v>408</v>
      </c>
      <c r="J683" s="75">
        <v>2.59</v>
      </c>
      <c r="K683" s="75">
        <v>1.343</v>
      </c>
      <c r="L683" s="75">
        <v>2.5</v>
      </c>
      <c r="M683" s="75">
        <v>3</v>
      </c>
      <c r="N683" s="75">
        <v>0.5</v>
      </c>
    </row>
    <row r="684" spans="1:14">
      <c r="A684" s="53" t="s">
        <v>2169</v>
      </c>
      <c r="B684" s="53" t="s">
        <v>2170</v>
      </c>
      <c r="C684" s="53" t="s">
        <v>2171</v>
      </c>
      <c r="D684" s="53" t="s">
        <v>160</v>
      </c>
      <c r="E684" s="53" t="s">
        <v>18</v>
      </c>
      <c r="F684" s="53" t="s">
        <v>160</v>
      </c>
      <c r="G684" s="53" t="s">
        <v>129</v>
      </c>
      <c r="I684" s="53" t="s">
        <v>161</v>
      </c>
      <c r="J684" s="75">
        <v>1.09</v>
      </c>
      <c r="K684" s="75">
        <v>1.364</v>
      </c>
      <c r="L684" s="75">
        <v>1.5</v>
      </c>
      <c r="M684" s="75">
        <v>1.5</v>
      </c>
      <c r="N684" s="75">
        <v>0</v>
      </c>
    </row>
    <row r="685" spans="1:14">
      <c r="A685" s="53" t="s">
        <v>2172</v>
      </c>
      <c r="B685" s="53" t="s">
        <v>2173</v>
      </c>
      <c r="C685" s="53" t="s">
        <v>2174</v>
      </c>
      <c r="D685" s="53" t="s">
        <v>17</v>
      </c>
      <c r="E685" s="53" t="s">
        <v>18</v>
      </c>
      <c r="F685" s="53" t="s">
        <v>17</v>
      </c>
      <c r="G685" s="53" t="s">
        <v>19</v>
      </c>
      <c r="I685" s="53" t="s">
        <v>442</v>
      </c>
      <c r="J685" s="75">
        <v>0.16</v>
      </c>
      <c r="K685" s="75">
        <v>0.21</v>
      </c>
      <c r="L685" s="75">
        <v>0.5</v>
      </c>
      <c r="M685" s="75">
        <v>0.5</v>
      </c>
      <c r="N685" s="75">
        <v>0</v>
      </c>
    </row>
    <row r="686" spans="1:14">
      <c r="A686" s="53" t="s">
        <v>2175</v>
      </c>
      <c r="B686" s="53" t="s">
        <v>2176</v>
      </c>
      <c r="C686" s="53" t="s">
        <v>2177</v>
      </c>
      <c r="D686" s="53" t="s">
        <v>17</v>
      </c>
      <c r="E686" s="53" t="s">
        <v>18</v>
      </c>
      <c r="F686" s="53" t="s">
        <v>17</v>
      </c>
      <c r="G686" s="53" t="s">
        <v>19</v>
      </c>
      <c r="I686" s="53" t="s">
        <v>562</v>
      </c>
      <c r="J686" s="75">
        <v>5.05</v>
      </c>
      <c r="K686" s="75">
        <v>7.465</v>
      </c>
      <c r="L686" s="75">
        <v>7.5</v>
      </c>
      <c r="M686" s="75">
        <v>8.5</v>
      </c>
      <c r="N686" s="75">
        <v>1</v>
      </c>
    </row>
    <row r="687" spans="1:14">
      <c r="A687" s="53" t="s">
        <v>2178</v>
      </c>
      <c r="B687" s="53" t="s">
        <v>2179</v>
      </c>
      <c r="C687" s="53" t="s">
        <v>2180</v>
      </c>
      <c r="D687" s="53" t="s">
        <v>17</v>
      </c>
      <c r="E687" s="53" t="s">
        <v>18</v>
      </c>
      <c r="F687" s="53" t="s">
        <v>17</v>
      </c>
      <c r="G687" s="53" t="s">
        <v>19</v>
      </c>
      <c r="I687" s="53" t="s">
        <v>99</v>
      </c>
      <c r="J687" s="75">
        <v>4.98</v>
      </c>
      <c r="K687" s="75">
        <v>3.6</v>
      </c>
      <c r="L687" s="75">
        <v>5</v>
      </c>
      <c r="M687" s="75">
        <v>5</v>
      </c>
      <c r="N687" s="75">
        <v>0</v>
      </c>
    </row>
    <row r="688" spans="1:14">
      <c r="A688" s="53" t="s">
        <v>2181</v>
      </c>
      <c r="B688" s="53" t="s">
        <v>2182</v>
      </c>
      <c r="C688" s="53" t="s">
        <v>2183</v>
      </c>
      <c r="D688" s="53" t="s">
        <v>453</v>
      </c>
      <c r="E688" s="53" t="s">
        <v>18</v>
      </c>
      <c r="F688" s="53" t="s">
        <v>453</v>
      </c>
      <c r="G688" s="53" t="s">
        <v>29</v>
      </c>
      <c r="I688" s="53" t="s">
        <v>99</v>
      </c>
      <c r="J688" s="75">
        <v>23.31</v>
      </c>
      <c r="K688" s="75">
        <v>29.583</v>
      </c>
      <c r="L688" s="75">
        <v>30</v>
      </c>
      <c r="M688" s="75">
        <v>30</v>
      </c>
      <c r="N688" s="75">
        <v>0</v>
      </c>
    </row>
    <row r="689" spans="1:14">
      <c r="A689" s="53" t="s">
        <v>2184</v>
      </c>
      <c r="B689" s="53" t="s">
        <v>2185</v>
      </c>
      <c r="C689" s="53" t="s">
        <v>2186</v>
      </c>
      <c r="D689" s="53" t="s">
        <v>24</v>
      </c>
      <c r="E689" s="53" t="s">
        <v>18</v>
      </c>
      <c r="F689" s="53" t="s">
        <v>24</v>
      </c>
      <c r="G689" s="53" t="s">
        <v>19</v>
      </c>
      <c r="I689" s="53" t="s">
        <v>211</v>
      </c>
      <c r="J689" s="75">
        <v>25.48</v>
      </c>
      <c r="K689" s="75">
        <v>59.951</v>
      </c>
      <c r="L689" s="75">
        <v>39</v>
      </c>
      <c r="M689" s="75">
        <v>61</v>
      </c>
      <c r="N689" s="75">
        <v>22</v>
      </c>
    </row>
    <row r="690" spans="1:14">
      <c r="A690" s="53" t="s">
        <v>2187</v>
      </c>
      <c r="B690" s="53" t="s">
        <v>2188</v>
      </c>
      <c r="C690" s="53" t="s">
        <v>2189</v>
      </c>
      <c r="D690" s="53" t="s">
        <v>144</v>
      </c>
      <c r="E690" s="53" t="s">
        <v>18</v>
      </c>
      <c r="F690" s="53" t="s">
        <v>144</v>
      </c>
      <c r="G690" s="53" t="s">
        <v>52</v>
      </c>
      <c r="I690" s="53" t="s">
        <v>90</v>
      </c>
      <c r="J690" s="75">
        <v>15.73</v>
      </c>
      <c r="K690" s="75">
        <v>13.4</v>
      </c>
      <c r="L690" s="75">
        <v>16</v>
      </c>
      <c r="M690" s="75">
        <v>16</v>
      </c>
      <c r="N690" s="75">
        <v>0</v>
      </c>
    </row>
    <row r="691" spans="1:14">
      <c r="A691" s="53" t="s">
        <v>2190</v>
      </c>
      <c r="B691" s="53" t="s">
        <v>2191</v>
      </c>
      <c r="C691" s="53" t="s">
        <v>2192</v>
      </c>
      <c r="D691" s="53" t="s">
        <v>231</v>
      </c>
      <c r="E691" s="53" t="s">
        <v>18</v>
      </c>
      <c r="F691" s="53" t="s">
        <v>231</v>
      </c>
      <c r="G691" s="53" t="s">
        <v>52</v>
      </c>
      <c r="I691" s="53" t="s">
        <v>408</v>
      </c>
      <c r="J691" s="75">
        <v>9.58</v>
      </c>
      <c r="K691" s="75">
        <v>22.418</v>
      </c>
      <c r="L691" s="75">
        <v>23</v>
      </c>
      <c r="M691" s="75">
        <v>23</v>
      </c>
      <c r="N691" s="75">
        <v>0</v>
      </c>
    </row>
    <row r="692" spans="1:14">
      <c r="A692" s="53" t="s">
        <v>2193</v>
      </c>
      <c r="B692" s="53" t="s">
        <v>2194</v>
      </c>
      <c r="C692" s="53" t="s">
        <v>2195</v>
      </c>
      <c r="D692" s="53" t="s">
        <v>845</v>
      </c>
      <c r="E692" s="53" t="s">
        <v>18</v>
      </c>
      <c r="F692" s="53" t="s">
        <v>845</v>
      </c>
      <c r="G692" s="73" t="s">
        <v>129</v>
      </c>
      <c r="I692" s="53" t="s">
        <v>86</v>
      </c>
      <c r="J692" s="75">
        <v>18.37</v>
      </c>
      <c r="K692" s="75">
        <v>4.239</v>
      </c>
      <c r="L692" s="75">
        <v>18.5</v>
      </c>
      <c r="M692" s="75">
        <v>18.5</v>
      </c>
      <c r="N692" s="75">
        <v>0</v>
      </c>
    </row>
    <row r="693" spans="1:14">
      <c r="A693" s="53" t="s">
        <v>2196</v>
      </c>
      <c r="B693" s="53" t="s">
        <v>2197</v>
      </c>
      <c r="C693" s="53" t="s">
        <v>2198</v>
      </c>
      <c r="D693" s="53" t="s">
        <v>256</v>
      </c>
      <c r="E693" s="53" t="s">
        <v>18</v>
      </c>
      <c r="F693" s="53" t="s">
        <v>256</v>
      </c>
      <c r="G693" s="53" t="s">
        <v>19</v>
      </c>
      <c r="I693" s="53" t="s">
        <v>306</v>
      </c>
      <c r="J693" s="75">
        <v>15.24</v>
      </c>
      <c r="K693" s="75">
        <v>17.32</v>
      </c>
      <c r="L693" s="75">
        <v>15.5</v>
      </c>
      <c r="M693" s="75">
        <v>28</v>
      </c>
      <c r="N693" s="75">
        <v>12.5</v>
      </c>
    </row>
    <row r="694" spans="1:14">
      <c r="A694" s="53" t="s">
        <v>2199</v>
      </c>
      <c r="B694" s="53" t="s">
        <v>2200</v>
      </c>
      <c r="C694" s="53" t="s">
        <v>2201</v>
      </c>
      <c r="D694" s="53" t="s">
        <v>256</v>
      </c>
      <c r="E694" s="53" t="s">
        <v>18</v>
      </c>
      <c r="F694" s="53" t="s">
        <v>256</v>
      </c>
      <c r="G694" s="53" t="s">
        <v>19</v>
      </c>
      <c r="I694" s="53" t="s">
        <v>306</v>
      </c>
      <c r="J694" s="75">
        <v>27.78</v>
      </c>
      <c r="K694" s="75">
        <v>33.488</v>
      </c>
      <c r="L694" s="75">
        <v>29</v>
      </c>
      <c r="M694" s="75">
        <v>41</v>
      </c>
      <c r="N694" s="75">
        <v>12</v>
      </c>
    </row>
    <row r="695" spans="1:14">
      <c r="A695" s="53" t="s">
        <v>2202</v>
      </c>
      <c r="B695" s="53" t="s">
        <v>2203</v>
      </c>
      <c r="C695" s="53" t="s">
        <v>2204</v>
      </c>
      <c r="D695" s="53" t="s">
        <v>256</v>
      </c>
      <c r="E695" s="53" t="s">
        <v>18</v>
      </c>
      <c r="F695" s="53" t="s">
        <v>256</v>
      </c>
      <c r="G695" s="53" t="s">
        <v>19</v>
      </c>
      <c r="I695" s="53" t="s">
        <v>306</v>
      </c>
      <c r="J695" s="75">
        <v>29.35</v>
      </c>
      <c r="K695" s="75">
        <v>34.646</v>
      </c>
      <c r="L695" s="75">
        <v>29.5</v>
      </c>
      <c r="M695" s="75">
        <v>49</v>
      </c>
      <c r="N695" s="75">
        <v>19.5</v>
      </c>
    </row>
    <row r="696" spans="1:14">
      <c r="A696" s="53" t="s">
        <v>2205</v>
      </c>
      <c r="B696" s="53" t="s">
        <v>2206</v>
      </c>
      <c r="C696" s="53" t="s">
        <v>2207</v>
      </c>
      <c r="D696" s="53" t="s">
        <v>24</v>
      </c>
      <c r="E696" s="53" t="s">
        <v>18</v>
      </c>
      <c r="F696" s="53" t="s">
        <v>24</v>
      </c>
      <c r="G696" s="53" t="s">
        <v>19</v>
      </c>
      <c r="I696" s="53" t="s">
        <v>211</v>
      </c>
      <c r="J696" s="75">
        <v>153.56</v>
      </c>
      <c r="K696" s="75">
        <v>213.586</v>
      </c>
      <c r="L696" s="75">
        <v>166</v>
      </c>
      <c r="M696" s="75">
        <v>219</v>
      </c>
      <c r="N696" s="75">
        <v>53</v>
      </c>
    </row>
    <row r="697" spans="1:14">
      <c r="A697" s="53" t="s">
        <v>2208</v>
      </c>
      <c r="B697" s="53" t="s">
        <v>2209</v>
      </c>
      <c r="C697" s="53" t="s">
        <v>2210</v>
      </c>
      <c r="D697" s="53" t="s">
        <v>17</v>
      </c>
      <c r="E697" s="53" t="s">
        <v>18</v>
      </c>
      <c r="F697" s="53" t="s">
        <v>17</v>
      </c>
      <c r="G697" s="53" t="s">
        <v>19</v>
      </c>
      <c r="I697" s="53" t="s">
        <v>79</v>
      </c>
      <c r="J697" s="75">
        <v>1.59</v>
      </c>
      <c r="K697" s="75">
        <v>0</v>
      </c>
      <c r="L697" s="75">
        <v>2</v>
      </c>
      <c r="M697" s="75">
        <v>2</v>
      </c>
      <c r="N697" s="75">
        <v>0</v>
      </c>
    </row>
    <row r="698" spans="1:14">
      <c r="A698" s="53" t="s">
        <v>2211</v>
      </c>
      <c r="B698" s="53" t="s">
        <v>2212</v>
      </c>
      <c r="C698" s="53" t="s">
        <v>2213</v>
      </c>
      <c r="D698" s="53" t="s">
        <v>17</v>
      </c>
      <c r="E698" s="53" t="s">
        <v>18</v>
      </c>
      <c r="F698" s="53" t="s">
        <v>17</v>
      </c>
      <c r="G698" s="73" t="s">
        <v>19</v>
      </c>
      <c r="I698" s="53" t="s">
        <v>353</v>
      </c>
      <c r="J698" s="75">
        <v>27.28</v>
      </c>
      <c r="K698" s="75">
        <v>12.916</v>
      </c>
      <c r="L698" s="75">
        <v>28</v>
      </c>
      <c r="M698" s="75">
        <v>28</v>
      </c>
      <c r="N698" s="75">
        <v>0</v>
      </c>
    </row>
    <row r="699" spans="1:14">
      <c r="A699" s="53" t="s">
        <v>2214</v>
      </c>
      <c r="B699" s="53" t="s">
        <v>2215</v>
      </c>
      <c r="C699" s="53" t="s">
        <v>2216</v>
      </c>
      <c r="D699" s="53" t="s">
        <v>17</v>
      </c>
      <c r="E699" s="53" t="s">
        <v>18</v>
      </c>
      <c r="F699" s="53" t="s">
        <v>17</v>
      </c>
      <c r="G699" s="53" t="s">
        <v>19</v>
      </c>
      <c r="I699" s="53" t="s">
        <v>398</v>
      </c>
      <c r="J699" s="75">
        <v>2.72</v>
      </c>
      <c r="K699" s="75">
        <v>2.86</v>
      </c>
      <c r="L699" s="75">
        <v>3</v>
      </c>
      <c r="M699" s="75">
        <v>4.5</v>
      </c>
      <c r="N699" s="75">
        <v>1.5</v>
      </c>
    </row>
    <row r="700" spans="1:14">
      <c r="A700" s="53" t="s">
        <v>2217</v>
      </c>
      <c r="B700" s="53" t="s">
        <v>2218</v>
      </c>
      <c r="C700" s="53" t="s">
        <v>2219</v>
      </c>
      <c r="D700" s="53" t="s">
        <v>453</v>
      </c>
      <c r="E700" s="53" t="s">
        <v>18</v>
      </c>
      <c r="F700" s="53" t="s">
        <v>453</v>
      </c>
      <c r="G700" s="53" t="s">
        <v>29</v>
      </c>
      <c r="I700" s="53" t="s">
        <v>471</v>
      </c>
      <c r="J700" s="75">
        <v>433.8</v>
      </c>
      <c r="K700" s="75">
        <v>519.619</v>
      </c>
      <c r="L700" s="75">
        <v>520</v>
      </c>
      <c r="M700" s="75">
        <v>520</v>
      </c>
      <c r="N700" s="75">
        <v>0</v>
      </c>
    </row>
    <row r="701" spans="1:14">
      <c r="A701" s="53" t="s">
        <v>2220</v>
      </c>
      <c r="B701" s="53" t="s">
        <v>2221</v>
      </c>
      <c r="C701" s="53" t="s">
        <v>2222</v>
      </c>
      <c r="D701" s="53" t="s">
        <v>17</v>
      </c>
      <c r="E701" s="53" t="s">
        <v>18</v>
      </c>
      <c r="F701" s="53" t="s">
        <v>17</v>
      </c>
      <c r="G701" s="53" t="s">
        <v>19</v>
      </c>
      <c r="I701" s="53" t="s">
        <v>79</v>
      </c>
      <c r="J701" s="75">
        <v>4.84</v>
      </c>
      <c r="K701" s="75">
        <v>7.84</v>
      </c>
      <c r="L701" s="75">
        <v>7</v>
      </c>
      <c r="M701" s="75">
        <v>9</v>
      </c>
      <c r="N701" s="75">
        <v>2</v>
      </c>
    </row>
    <row r="702" spans="1:14">
      <c r="A702" s="53" t="s">
        <v>2223</v>
      </c>
      <c r="B702" s="53" t="s">
        <v>2224</v>
      </c>
      <c r="C702" s="53" t="s">
        <v>36</v>
      </c>
      <c r="D702" s="53" t="s">
        <v>17</v>
      </c>
      <c r="E702" s="53" t="s">
        <v>18</v>
      </c>
      <c r="F702" s="53" t="s">
        <v>17</v>
      </c>
      <c r="G702" s="53" t="s">
        <v>19</v>
      </c>
      <c r="I702" s="53" t="s">
        <v>79</v>
      </c>
      <c r="J702" s="75">
        <v>0.33</v>
      </c>
      <c r="K702" s="75">
        <v>0.324</v>
      </c>
      <c r="L702" s="75">
        <v>0.5</v>
      </c>
      <c r="M702" s="75">
        <v>0.5</v>
      </c>
      <c r="N702" s="75">
        <v>0</v>
      </c>
    </row>
    <row r="703" spans="1:14">
      <c r="A703" s="53" t="s">
        <v>2225</v>
      </c>
      <c r="B703" s="53" t="s">
        <v>2226</v>
      </c>
      <c r="C703" s="53" t="s">
        <v>50</v>
      </c>
      <c r="D703" s="53" t="s">
        <v>2227</v>
      </c>
      <c r="E703" s="53" t="s">
        <v>18</v>
      </c>
      <c r="F703" s="53" t="s">
        <v>2227</v>
      </c>
      <c r="G703" s="53" t="s">
        <v>52</v>
      </c>
      <c r="I703" s="53" t="s">
        <v>604</v>
      </c>
      <c r="J703" s="75">
        <v>224</v>
      </c>
      <c r="K703" s="75">
        <v>216.42</v>
      </c>
      <c r="L703" s="75">
        <v>246</v>
      </c>
      <c r="M703" s="75">
        <v>224</v>
      </c>
      <c r="N703" s="75">
        <v>-22</v>
      </c>
    </row>
    <row r="704" spans="1:14">
      <c r="A704" s="53" t="s">
        <v>2228</v>
      </c>
      <c r="B704" s="53" t="s">
        <v>2229</v>
      </c>
      <c r="C704" s="53" t="s">
        <v>2230</v>
      </c>
      <c r="D704" s="53" t="s">
        <v>85</v>
      </c>
      <c r="E704" s="53" t="s">
        <v>18</v>
      </c>
      <c r="F704" s="53" t="s">
        <v>85</v>
      </c>
      <c r="G704" s="53" t="s">
        <v>29</v>
      </c>
      <c r="I704" s="53" t="s">
        <v>1006</v>
      </c>
      <c r="J704" s="75">
        <v>16.51</v>
      </c>
      <c r="K704" s="75">
        <v>49.869</v>
      </c>
      <c r="L704" s="75">
        <v>42</v>
      </c>
      <c r="M704" s="75">
        <v>55</v>
      </c>
      <c r="N704" s="75">
        <v>13</v>
      </c>
    </row>
    <row r="705" spans="1:14">
      <c r="A705" s="53" t="s">
        <v>2231</v>
      </c>
      <c r="B705" s="53" t="s">
        <v>2232</v>
      </c>
      <c r="C705" s="53" t="s">
        <v>2233</v>
      </c>
      <c r="D705" s="53" t="s">
        <v>17</v>
      </c>
      <c r="E705" s="53" t="s">
        <v>18</v>
      </c>
      <c r="F705" s="53" t="s">
        <v>17</v>
      </c>
      <c r="G705" s="73" t="s">
        <v>19</v>
      </c>
      <c r="I705" s="53" t="s">
        <v>408</v>
      </c>
      <c r="J705" s="75">
        <v>6.51</v>
      </c>
      <c r="K705" s="75">
        <v>6.178</v>
      </c>
      <c r="L705" s="75">
        <v>7</v>
      </c>
      <c r="M705" s="75">
        <v>7</v>
      </c>
      <c r="N705" s="75">
        <v>0</v>
      </c>
    </row>
    <row r="706" spans="1:14">
      <c r="A706" s="53" t="s">
        <v>2234</v>
      </c>
      <c r="B706" s="53" t="s">
        <v>2235</v>
      </c>
      <c r="C706" s="53" t="s">
        <v>2236</v>
      </c>
      <c r="D706" s="53" t="s">
        <v>17</v>
      </c>
      <c r="E706" s="53" t="s">
        <v>18</v>
      </c>
      <c r="F706" s="53" t="s">
        <v>17</v>
      </c>
      <c r="G706" s="53" t="s">
        <v>19</v>
      </c>
      <c r="I706" s="53" t="s">
        <v>1269</v>
      </c>
      <c r="J706" s="75">
        <v>9.17</v>
      </c>
      <c r="K706" s="75">
        <v>18.252</v>
      </c>
      <c r="L706" s="75">
        <v>15</v>
      </c>
      <c r="M706" s="75">
        <v>18.5</v>
      </c>
      <c r="N706" s="75">
        <v>3.5</v>
      </c>
    </row>
    <row r="707" spans="1:14">
      <c r="A707" s="53" t="s">
        <v>2237</v>
      </c>
      <c r="B707" s="53" t="s">
        <v>2238</v>
      </c>
      <c r="C707" s="53" t="s">
        <v>2239</v>
      </c>
      <c r="D707" s="53" t="s">
        <v>17</v>
      </c>
      <c r="E707" s="53" t="s">
        <v>18</v>
      </c>
      <c r="F707" s="53" t="s">
        <v>17</v>
      </c>
      <c r="G707" s="53" t="s">
        <v>19</v>
      </c>
      <c r="I707" s="53" t="s">
        <v>1567</v>
      </c>
      <c r="J707" s="75">
        <v>32.03</v>
      </c>
      <c r="K707" s="75">
        <v>16.293</v>
      </c>
      <c r="L707" s="75">
        <v>33</v>
      </c>
      <c r="M707" s="75">
        <v>33</v>
      </c>
      <c r="N707" s="75">
        <v>0</v>
      </c>
    </row>
    <row r="708" spans="1:14">
      <c r="A708" s="53" t="s">
        <v>2240</v>
      </c>
      <c r="B708" s="53" t="s">
        <v>2241</v>
      </c>
      <c r="C708" s="53" t="s">
        <v>2242</v>
      </c>
      <c r="D708" s="53" t="s">
        <v>453</v>
      </c>
      <c r="E708" s="53" t="s">
        <v>18</v>
      </c>
      <c r="F708" s="53" t="s">
        <v>453</v>
      </c>
      <c r="G708" s="73" t="s">
        <v>29</v>
      </c>
      <c r="I708" s="53" t="s">
        <v>442</v>
      </c>
      <c r="J708" s="75">
        <v>152.11</v>
      </c>
      <c r="K708" s="75">
        <v>133.228</v>
      </c>
      <c r="L708" s="75">
        <v>153</v>
      </c>
      <c r="M708" s="75">
        <v>153</v>
      </c>
      <c r="N708" s="75">
        <v>0</v>
      </c>
    </row>
    <row r="709" spans="1:14">
      <c r="A709" s="53" t="s">
        <v>2243</v>
      </c>
      <c r="B709" s="53" t="s">
        <v>2244</v>
      </c>
      <c r="C709" s="53" t="s">
        <v>2245</v>
      </c>
      <c r="D709" s="53" t="s">
        <v>2246</v>
      </c>
      <c r="E709" s="53" t="s">
        <v>18</v>
      </c>
      <c r="F709" s="53" t="s">
        <v>2246</v>
      </c>
      <c r="G709" s="73" t="s">
        <v>52</v>
      </c>
      <c r="I709" s="53" t="s">
        <v>223</v>
      </c>
      <c r="J709" s="75">
        <v>812.5</v>
      </c>
      <c r="K709" s="75">
        <v>264</v>
      </c>
      <c r="L709" s="75">
        <v>812</v>
      </c>
      <c r="M709" s="75">
        <v>813</v>
      </c>
      <c r="N709" s="75">
        <v>1</v>
      </c>
    </row>
    <row r="710" spans="1:14">
      <c r="A710" s="53" t="s">
        <v>2247</v>
      </c>
      <c r="B710" s="53" t="s">
        <v>2248</v>
      </c>
      <c r="C710" s="53" t="s">
        <v>2249</v>
      </c>
      <c r="D710" s="53" t="s">
        <v>140</v>
      </c>
      <c r="E710" s="53" t="s">
        <v>18</v>
      </c>
      <c r="F710" s="53" t="s">
        <v>140</v>
      </c>
      <c r="G710" s="73" t="s">
        <v>98</v>
      </c>
      <c r="I710" s="53" t="s">
        <v>535</v>
      </c>
      <c r="J710" s="75">
        <v>8.72</v>
      </c>
      <c r="K710" s="75">
        <v>6.38</v>
      </c>
      <c r="L710" s="75">
        <v>9</v>
      </c>
      <c r="M710" s="75">
        <v>9</v>
      </c>
      <c r="N710" s="75">
        <v>0</v>
      </c>
    </row>
    <row r="711" spans="1:14">
      <c r="A711" s="53" t="s">
        <v>2250</v>
      </c>
      <c r="B711" s="53" t="s">
        <v>2251</v>
      </c>
      <c r="C711" s="53" t="s">
        <v>2252</v>
      </c>
      <c r="D711" s="53" t="s">
        <v>24</v>
      </c>
      <c r="E711" s="53" t="s">
        <v>18</v>
      </c>
      <c r="F711" s="53" t="s">
        <v>24</v>
      </c>
      <c r="G711" s="73" t="s">
        <v>19</v>
      </c>
      <c r="I711" s="53" t="s">
        <v>421</v>
      </c>
      <c r="J711" s="75">
        <v>7.77</v>
      </c>
      <c r="K711" s="75">
        <v>11.628</v>
      </c>
      <c r="L711" s="75">
        <v>9.5</v>
      </c>
      <c r="M711" s="75">
        <v>12</v>
      </c>
      <c r="N711" s="75">
        <v>2.5</v>
      </c>
    </row>
    <row r="712" spans="1:14">
      <c r="A712" s="53" t="s">
        <v>2253</v>
      </c>
      <c r="B712" s="53" t="s">
        <v>2254</v>
      </c>
      <c r="C712" s="53" t="s">
        <v>2255</v>
      </c>
      <c r="D712" s="53" t="s">
        <v>17</v>
      </c>
      <c r="E712" s="53" t="s">
        <v>18</v>
      </c>
      <c r="F712" s="53" t="s">
        <v>17</v>
      </c>
      <c r="G712" s="73" t="s">
        <v>19</v>
      </c>
      <c r="I712" s="53" t="s">
        <v>454</v>
      </c>
      <c r="J712" s="75">
        <v>5.01</v>
      </c>
      <c r="K712" s="75">
        <v>4.118</v>
      </c>
      <c r="L712" s="75">
        <v>5.5</v>
      </c>
      <c r="M712" s="75">
        <v>5.5</v>
      </c>
      <c r="N712" s="75">
        <v>0</v>
      </c>
    </row>
    <row r="713" spans="1:14">
      <c r="A713" s="53" t="s">
        <v>2256</v>
      </c>
      <c r="B713" s="53" t="s">
        <v>2257</v>
      </c>
      <c r="C713" s="53" t="s">
        <v>2258</v>
      </c>
      <c r="D713" s="53" t="s">
        <v>17</v>
      </c>
      <c r="E713" s="53" t="s">
        <v>18</v>
      </c>
      <c r="F713" s="53" t="s">
        <v>17</v>
      </c>
      <c r="G713" s="53" t="s">
        <v>19</v>
      </c>
      <c r="I713" s="53" t="s">
        <v>454</v>
      </c>
      <c r="J713" s="75">
        <v>5.45</v>
      </c>
      <c r="K713" s="75">
        <v>3.629</v>
      </c>
      <c r="L713" s="75">
        <v>5.5</v>
      </c>
      <c r="M713" s="75">
        <v>5.5</v>
      </c>
      <c r="N713" s="75">
        <v>0</v>
      </c>
    </row>
    <row r="714" spans="1:14">
      <c r="A714" s="53" t="s">
        <v>2259</v>
      </c>
      <c r="B714" s="53" t="s">
        <v>2260</v>
      </c>
      <c r="C714" s="53" t="s">
        <v>2261</v>
      </c>
      <c r="D714" s="53" t="s">
        <v>17</v>
      </c>
      <c r="E714" s="53" t="s">
        <v>18</v>
      </c>
      <c r="F714" s="53" t="s">
        <v>17</v>
      </c>
      <c r="G714" s="53" t="s">
        <v>19</v>
      </c>
      <c r="I714" s="53" t="s">
        <v>454</v>
      </c>
      <c r="J714" s="75">
        <v>16.34</v>
      </c>
      <c r="K714" s="75">
        <v>13.119</v>
      </c>
      <c r="L714" s="75">
        <v>15</v>
      </c>
      <c r="M714" s="75">
        <v>16.5</v>
      </c>
      <c r="N714" s="75">
        <v>1.5</v>
      </c>
    </row>
    <row r="715" spans="1:14">
      <c r="A715" s="53" t="s">
        <v>2262</v>
      </c>
      <c r="B715" s="53" t="s">
        <v>2263</v>
      </c>
      <c r="C715" s="53" t="s">
        <v>2264</v>
      </c>
      <c r="D715" s="53" t="s">
        <v>17</v>
      </c>
      <c r="E715" s="53" t="s">
        <v>18</v>
      </c>
      <c r="F715" s="53" t="s">
        <v>17</v>
      </c>
      <c r="G715" s="73" t="s">
        <v>19</v>
      </c>
      <c r="I715" s="53" t="s">
        <v>454</v>
      </c>
      <c r="J715" s="75">
        <v>7.08</v>
      </c>
      <c r="K715" s="75">
        <v>4.86</v>
      </c>
      <c r="L715" s="75">
        <v>7.5</v>
      </c>
      <c r="M715" s="75">
        <v>7.5</v>
      </c>
      <c r="N715" s="75">
        <v>0</v>
      </c>
    </row>
    <row r="716" spans="1:14">
      <c r="A716" s="53" t="s">
        <v>2265</v>
      </c>
      <c r="B716" s="53" t="s">
        <v>2266</v>
      </c>
      <c r="C716" s="53" t="s">
        <v>2267</v>
      </c>
      <c r="D716" s="53" t="s">
        <v>17</v>
      </c>
      <c r="E716" s="53" t="s">
        <v>18</v>
      </c>
      <c r="F716" s="53" t="s">
        <v>17</v>
      </c>
      <c r="G716" s="73" t="s">
        <v>19</v>
      </c>
      <c r="I716" s="53" t="s">
        <v>454</v>
      </c>
      <c r="J716" s="75">
        <v>4.4</v>
      </c>
      <c r="K716" s="75">
        <v>3.629</v>
      </c>
      <c r="L716" s="75">
        <v>4.5</v>
      </c>
      <c r="M716" s="75">
        <v>4.5</v>
      </c>
      <c r="N716" s="75">
        <v>0</v>
      </c>
    </row>
    <row r="717" spans="1:14">
      <c r="A717" s="53" t="s">
        <v>2268</v>
      </c>
      <c r="B717" s="53" t="s">
        <v>2269</v>
      </c>
      <c r="C717" s="53" t="s">
        <v>2270</v>
      </c>
      <c r="D717" s="53" t="s">
        <v>17</v>
      </c>
      <c r="E717" s="53" t="s">
        <v>18</v>
      </c>
      <c r="F717" s="53" t="s">
        <v>17</v>
      </c>
      <c r="G717" s="73" t="s">
        <v>19</v>
      </c>
      <c r="I717" s="53" t="s">
        <v>454</v>
      </c>
      <c r="J717" s="75">
        <v>15.2</v>
      </c>
      <c r="K717" s="75">
        <v>9.374</v>
      </c>
      <c r="L717" s="75">
        <v>15</v>
      </c>
      <c r="M717" s="75">
        <v>15.5</v>
      </c>
      <c r="N717" s="75">
        <v>0.5</v>
      </c>
    </row>
    <row r="718" spans="1:14">
      <c r="A718" s="53" t="s">
        <v>2271</v>
      </c>
      <c r="B718" s="53" t="s">
        <v>2272</v>
      </c>
      <c r="C718" s="53" t="s">
        <v>2273</v>
      </c>
      <c r="D718" s="53" t="s">
        <v>17</v>
      </c>
      <c r="E718" s="53" t="s">
        <v>18</v>
      </c>
      <c r="F718" s="53" t="s">
        <v>17</v>
      </c>
      <c r="G718" s="53" t="s">
        <v>19</v>
      </c>
      <c r="I718" s="53" t="s">
        <v>454</v>
      </c>
      <c r="J718" s="75">
        <v>4.87</v>
      </c>
      <c r="K718" s="75">
        <v>4.056</v>
      </c>
      <c r="L718" s="75">
        <v>5</v>
      </c>
      <c r="M718" s="75">
        <v>5</v>
      </c>
      <c r="N718" s="75">
        <v>0</v>
      </c>
    </row>
    <row r="719" spans="1:14">
      <c r="A719" s="53" t="s">
        <v>2274</v>
      </c>
      <c r="B719" s="53" t="s">
        <v>2275</v>
      </c>
      <c r="C719" s="53" t="s">
        <v>2276</v>
      </c>
      <c r="D719" s="53" t="s">
        <v>17</v>
      </c>
      <c r="E719" s="53" t="s">
        <v>18</v>
      </c>
      <c r="F719" s="53" t="s">
        <v>17</v>
      </c>
      <c r="G719" s="53" t="s">
        <v>19</v>
      </c>
      <c r="I719" s="53" t="s">
        <v>454</v>
      </c>
      <c r="J719" s="75">
        <v>10.51</v>
      </c>
      <c r="K719" s="75">
        <v>9.405</v>
      </c>
      <c r="L719" s="75">
        <v>10.5</v>
      </c>
      <c r="M719" s="75">
        <v>11</v>
      </c>
      <c r="N719" s="75">
        <v>0.5</v>
      </c>
    </row>
    <row r="720" spans="1:14">
      <c r="A720" s="53" t="s">
        <v>2277</v>
      </c>
      <c r="B720" s="53" t="s">
        <v>2278</v>
      </c>
      <c r="C720" s="53" t="s">
        <v>2279</v>
      </c>
      <c r="D720" s="53" t="s">
        <v>17</v>
      </c>
      <c r="E720" s="53" t="s">
        <v>18</v>
      </c>
      <c r="F720" s="53" t="s">
        <v>17</v>
      </c>
      <c r="G720" s="53" t="s">
        <v>19</v>
      </c>
      <c r="I720" s="53" t="s">
        <v>454</v>
      </c>
      <c r="J720" s="75">
        <v>7.71</v>
      </c>
      <c r="K720" s="75">
        <v>6.919</v>
      </c>
      <c r="L720" s="75">
        <v>8</v>
      </c>
      <c r="M720" s="75">
        <v>8</v>
      </c>
      <c r="N720" s="75">
        <v>0</v>
      </c>
    </row>
    <row r="721" spans="1:14">
      <c r="A721" s="53" t="s">
        <v>2280</v>
      </c>
      <c r="B721" s="53" t="s">
        <v>2281</v>
      </c>
      <c r="C721" s="53" t="s">
        <v>2282</v>
      </c>
      <c r="D721" s="53" t="s">
        <v>140</v>
      </c>
      <c r="E721" s="53" t="s">
        <v>18</v>
      </c>
      <c r="F721" s="53" t="s">
        <v>140</v>
      </c>
      <c r="G721" s="53" t="s">
        <v>98</v>
      </c>
      <c r="I721" s="53" t="s">
        <v>535</v>
      </c>
      <c r="J721" s="75">
        <v>3.63</v>
      </c>
      <c r="K721" s="75">
        <v>4.55</v>
      </c>
      <c r="L721" s="75">
        <v>4</v>
      </c>
      <c r="M721" s="75">
        <v>5</v>
      </c>
      <c r="N721" s="75">
        <v>1</v>
      </c>
    </row>
    <row r="722" spans="1:14">
      <c r="A722" s="53" t="s">
        <v>2283</v>
      </c>
      <c r="B722" s="53" t="s">
        <v>2284</v>
      </c>
      <c r="C722" s="53" t="s">
        <v>2285</v>
      </c>
      <c r="D722" s="53" t="s">
        <v>17</v>
      </c>
      <c r="E722" s="53" t="s">
        <v>18</v>
      </c>
      <c r="F722" s="53" t="s">
        <v>17</v>
      </c>
      <c r="G722" s="53" t="s">
        <v>19</v>
      </c>
      <c r="I722" s="53" t="s">
        <v>279</v>
      </c>
      <c r="J722" s="75">
        <v>76.22</v>
      </c>
      <c r="K722" s="75">
        <v>74.015</v>
      </c>
      <c r="L722" s="75">
        <v>77</v>
      </c>
      <c r="M722" s="75">
        <v>77</v>
      </c>
      <c r="N722" s="75">
        <v>0</v>
      </c>
    </row>
    <row r="723" spans="1:14">
      <c r="A723" s="53" t="s">
        <v>2286</v>
      </c>
      <c r="B723" s="53" t="s">
        <v>2287</v>
      </c>
      <c r="C723" s="53" t="s">
        <v>2288</v>
      </c>
      <c r="D723" s="53" t="s">
        <v>24</v>
      </c>
      <c r="E723" s="53" t="s">
        <v>18</v>
      </c>
      <c r="F723" s="53" t="s">
        <v>24</v>
      </c>
      <c r="G723" s="53" t="s">
        <v>19</v>
      </c>
      <c r="I723" s="53" t="s">
        <v>211</v>
      </c>
      <c r="J723" s="75">
        <v>14.66</v>
      </c>
      <c r="K723" s="75">
        <v>23.31</v>
      </c>
      <c r="L723" s="75">
        <v>19.5</v>
      </c>
      <c r="M723" s="75">
        <v>24</v>
      </c>
      <c r="N723" s="75">
        <v>4.5</v>
      </c>
    </row>
    <row r="724" spans="1:14">
      <c r="A724" s="53" t="s">
        <v>2289</v>
      </c>
      <c r="B724" s="53" t="s">
        <v>2290</v>
      </c>
      <c r="C724" s="53" t="s">
        <v>2291</v>
      </c>
      <c r="D724" s="53" t="s">
        <v>2292</v>
      </c>
      <c r="E724" s="53" t="s">
        <v>18</v>
      </c>
      <c r="F724" s="53" t="s">
        <v>2292</v>
      </c>
      <c r="G724" s="73" t="s">
        <v>129</v>
      </c>
      <c r="I724" s="53" t="s">
        <v>203</v>
      </c>
      <c r="J724" s="75">
        <v>1.63</v>
      </c>
      <c r="K724" s="75">
        <v>2.166</v>
      </c>
      <c r="L724" s="75">
        <v>2.5</v>
      </c>
      <c r="M724" s="75">
        <v>2.5</v>
      </c>
      <c r="N724" s="75">
        <v>0</v>
      </c>
    </row>
    <row r="725" spans="1:14">
      <c r="A725" s="53" t="s">
        <v>2293</v>
      </c>
      <c r="B725" s="53" t="s">
        <v>2294</v>
      </c>
      <c r="C725" s="53" t="s">
        <v>2295</v>
      </c>
      <c r="D725" s="53" t="s">
        <v>2292</v>
      </c>
      <c r="E725" s="53" t="s">
        <v>18</v>
      </c>
      <c r="F725" s="53" t="s">
        <v>2292</v>
      </c>
      <c r="G725" s="53" t="s">
        <v>129</v>
      </c>
      <c r="I725" s="53" t="s">
        <v>203</v>
      </c>
      <c r="J725" s="75">
        <v>1.59</v>
      </c>
      <c r="K725" s="75">
        <v>2.166</v>
      </c>
      <c r="L725" s="75">
        <v>2.5</v>
      </c>
      <c r="M725" s="75">
        <v>2.5</v>
      </c>
      <c r="N725" s="75">
        <v>0</v>
      </c>
    </row>
    <row r="726" spans="1:14">
      <c r="A726" s="53" t="s">
        <v>2296</v>
      </c>
      <c r="B726" s="53" t="s">
        <v>2297</v>
      </c>
      <c r="C726" s="53" t="s">
        <v>2298</v>
      </c>
      <c r="D726" s="53" t="s">
        <v>603</v>
      </c>
      <c r="E726" s="53" t="s">
        <v>18</v>
      </c>
      <c r="F726" s="53" t="s">
        <v>603</v>
      </c>
      <c r="G726" s="53" t="s">
        <v>129</v>
      </c>
      <c r="I726" s="53" t="s">
        <v>558</v>
      </c>
      <c r="J726" s="75">
        <v>7.74</v>
      </c>
      <c r="K726" s="75">
        <v>1.109</v>
      </c>
      <c r="L726" s="75">
        <v>8</v>
      </c>
      <c r="M726" s="75">
        <v>8</v>
      </c>
      <c r="N726" s="75">
        <v>0</v>
      </c>
    </row>
    <row r="727" spans="1:14">
      <c r="A727" s="53" t="s">
        <v>2299</v>
      </c>
      <c r="B727" s="53" t="s">
        <v>2300</v>
      </c>
      <c r="C727" s="53" t="s">
        <v>2301</v>
      </c>
      <c r="D727" s="53" t="s">
        <v>17</v>
      </c>
      <c r="E727" s="53" t="s">
        <v>18</v>
      </c>
      <c r="F727" s="53" t="s">
        <v>17</v>
      </c>
      <c r="G727" s="53" t="s">
        <v>19</v>
      </c>
      <c r="I727" s="53" t="s">
        <v>227</v>
      </c>
      <c r="J727" s="75">
        <v>1.29</v>
      </c>
      <c r="K727" s="75">
        <v>0.486</v>
      </c>
      <c r="L727" s="75">
        <v>1.5</v>
      </c>
      <c r="M727" s="75">
        <v>1.5</v>
      </c>
      <c r="N727" s="75">
        <v>0</v>
      </c>
    </row>
    <row r="728" spans="1:14">
      <c r="A728" s="53" t="s">
        <v>2302</v>
      </c>
      <c r="B728" s="53" t="s">
        <v>2303</v>
      </c>
      <c r="C728" s="53" t="s">
        <v>2304</v>
      </c>
      <c r="D728" s="53" t="s">
        <v>274</v>
      </c>
      <c r="E728" s="53" t="s">
        <v>18</v>
      </c>
      <c r="F728" s="53" t="s">
        <v>274</v>
      </c>
      <c r="G728" s="53" t="s">
        <v>29</v>
      </c>
      <c r="I728" s="53" t="s">
        <v>2305</v>
      </c>
      <c r="J728" s="75">
        <v>85.11</v>
      </c>
      <c r="K728" s="75">
        <v>79.611</v>
      </c>
      <c r="L728" s="75">
        <v>84</v>
      </c>
      <c r="M728" s="75">
        <v>105</v>
      </c>
      <c r="N728" s="75">
        <v>21</v>
      </c>
    </row>
    <row r="729" spans="1:14">
      <c r="A729" s="53" t="s">
        <v>2306</v>
      </c>
      <c r="B729" s="53" t="s">
        <v>2307</v>
      </c>
      <c r="C729" s="53" t="s">
        <v>2308</v>
      </c>
      <c r="D729" s="53" t="s">
        <v>2309</v>
      </c>
      <c r="E729" s="53" t="s">
        <v>18</v>
      </c>
      <c r="F729" s="53" t="s">
        <v>2309</v>
      </c>
      <c r="G729" s="53" t="s">
        <v>129</v>
      </c>
      <c r="I729" s="53" t="s">
        <v>191</v>
      </c>
      <c r="J729" s="75">
        <v>2.23</v>
      </c>
      <c r="K729" s="75">
        <v>2.297</v>
      </c>
      <c r="L729" s="75">
        <v>2.5</v>
      </c>
      <c r="M729" s="75">
        <v>2.5</v>
      </c>
      <c r="N729" s="75">
        <v>0</v>
      </c>
    </row>
    <row r="730" spans="1:14">
      <c r="A730" s="53" t="s">
        <v>2310</v>
      </c>
      <c r="B730" s="53" t="s">
        <v>2311</v>
      </c>
      <c r="C730" s="53" t="s">
        <v>2312</v>
      </c>
      <c r="D730" s="53" t="s">
        <v>256</v>
      </c>
      <c r="E730" s="53" t="s">
        <v>18</v>
      </c>
      <c r="F730" s="53" t="s">
        <v>256</v>
      </c>
      <c r="G730" s="53" t="s">
        <v>19</v>
      </c>
      <c r="I730" s="53" t="s">
        <v>187</v>
      </c>
      <c r="J730" s="75">
        <v>3.15</v>
      </c>
      <c r="K730" s="75">
        <v>1.686</v>
      </c>
      <c r="L730" s="75">
        <v>3.5</v>
      </c>
      <c r="M730" s="75">
        <v>4</v>
      </c>
      <c r="N730" s="75">
        <v>0.5</v>
      </c>
    </row>
    <row r="731" spans="1:14">
      <c r="A731" s="53" t="s">
        <v>2313</v>
      </c>
      <c r="B731" s="53" t="s">
        <v>2314</v>
      </c>
      <c r="C731" s="53" t="s">
        <v>2315</v>
      </c>
      <c r="D731" s="53" t="s">
        <v>198</v>
      </c>
      <c r="E731" s="53" t="s">
        <v>18</v>
      </c>
      <c r="F731" s="53" t="s">
        <v>198</v>
      </c>
      <c r="G731" s="73" t="s">
        <v>129</v>
      </c>
      <c r="I731" s="53" t="s">
        <v>191</v>
      </c>
      <c r="J731" s="75">
        <v>0.09</v>
      </c>
      <c r="K731" s="75">
        <v>0.218</v>
      </c>
      <c r="L731" s="75">
        <v>0.5</v>
      </c>
      <c r="M731" s="75">
        <v>0.5</v>
      </c>
      <c r="N731" s="75">
        <v>0</v>
      </c>
    </row>
    <row r="732" spans="1:14">
      <c r="A732" s="53" t="s">
        <v>2316</v>
      </c>
      <c r="B732" s="53" t="s">
        <v>2317</v>
      </c>
      <c r="C732" s="53" t="s">
        <v>2318</v>
      </c>
      <c r="D732" s="53" t="s">
        <v>287</v>
      </c>
      <c r="E732" s="53" t="s">
        <v>18</v>
      </c>
      <c r="F732" s="53" t="s">
        <v>287</v>
      </c>
      <c r="G732" s="53" t="s">
        <v>98</v>
      </c>
      <c r="I732" s="53" t="s">
        <v>292</v>
      </c>
      <c r="J732" s="75">
        <v>162.61</v>
      </c>
      <c r="K732" s="75">
        <v>93.526</v>
      </c>
      <c r="L732" s="75">
        <v>163</v>
      </c>
      <c r="M732" s="75">
        <v>163</v>
      </c>
      <c r="N732" s="75">
        <v>0</v>
      </c>
    </row>
    <row r="733" spans="1:14">
      <c r="A733" s="53" t="s">
        <v>2319</v>
      </c>
      <c r="B733" s="53" t="s">
        <v>2320</v>
      </c>
      <c r="C733" s="53" t="s">
        <v>2321</v>
      </c>
      <c r="D733" s="53" t="s">
        <v>17</v>
      </c>
      <c r="E733" s="53" t="s">
        <v>18</v>
      </c>
      <c r="F733" s="53" t="s">
        <v>17</v>
      </c>
      <c r="G733" s="53" t="s">
        <v>19</v>
      </c>
      <c r="I733" s="53" t="s">
        <v>558</v>
      </c>
      <c r="J733" s="75">
        <v>8.43</v>
      </c>
      <c r="K733" s="75">
        <v>3.78</v>
      </c>
      <c r="L733" s="75">
        <v>8.5</v>
      </c>
      <c r="M733" s="75">
        <v>8.5</v>
      </c>
      <c r="N733" s="75">
        <v>0</v>
      </c>
    </row>
    <row r="734" spans="1:14">
      <c r="A734" s="53" t="s">
        <v>2322</v>
      </c>
      <c r="B734" s="53" t="s">
        <v>2323</v>
      </c>
      <c r="C734" s="53" t="s">
        <v>2324</v>
      </c>
      <c r="D734" s="53" t="s">
        <v>1377</v>
      </c>
      <c r="E734" s="53" t="s">
        <v>18</v>
      </c>
      <c r="F734" s="53" t="s">
        <v>1377</v>
      </c>
      <c r="G734" s="53" t="s">
        <v>29</v>
      </c>
      <c r="I734" s="53" t="s">
        <v>337</v>
      </c>
      <c r="J734" s="75">
        <v>2320</v>
      </c>
      <c r="K734" s="75">
        <v>1926.375</v>
      </c>
      <c r="L734" s="75">
        <v>2320</v>
      </c>
      <c r="M734" s="75">
        <v>2320</v>
      </c>
      <c r="N734" s="75">
        <v>0</v>
      </c>
    </row>
    <row r="735" spans="1:14">
      <c r="A735" s="53" t="s">
        <v>2325</v>
      </c>
      <c r="B735" s="53" t="s">
        <v>2326</v>
      </c>
      <c r="C735" s="53" t="s">
        <v>2327</v>
      </c>
      <c r="D735" s="53" t="s">
        <v>17</v>
      </c>
      <c r="E735" s="53" t="s">
        <v>18</v>
      </c>
      <c r="F735" s="53" t="s">
        <v>17</v>
      </c>
      <c r="G735" s="53" t="s">
        <v>19</v>
      </c>
      <c r="I735" s="53" t="s">
        <v>191</v>
      </c>
      <c r="J735" s="75">
        <v>0.42</v>
      </c>
      <c r="K735" s="75">
        <v>0.792</v>
      </c>
      <c r="L735" s="75">
        <v>1</v>
      </c>
      <c r="M735" s="75">
        <v>1</v>
      </c>
      <c r="N735" s="75">
        <v>0</v>
      </c>
    </row>
    <row r="736" spans="1:14">
      <c r="A736" s="53" t="s">
        <v>2328</v>
      </c>
      <c r="B736" s="53" t="s">
        <v>2329</v>
      </c>
      <c r="C736" s="53" t="s">
        <v>2330</v>
      </c>
      <c r="D736" s="53" t="s">
        <v>17</v>
      </c>
      <c r="E736" s="53" t="s">
        <v>18</v>
      </c>
      <c r="F736" s="53" t="s">
        <v>17</v>
      </c>
      <c r="G736" s="53" t="s">
        <v>19</v>
      </c>
      <c r="I736" s="53" t="s">
        <v>292</v>
      </c>
      <c r="J736" s="75">
        <v>1.56</v>
      </c>
      <c r="K736" s="75">
        <v>2.059</v>
      </c>
      <c r="L736" s="75">
        <v>2</v>
      </c>
      <c r="M736" s="75">
        <v>2.5</v>
      </c>
      <c r="N736" s="75">
        <v>0.5</v>
      </c>
    </row>
    <row r="737" spans="1:14">
      <c r="A737" s="53" t="s">
        <v>2331</v>
      </c>
      <c r="B737" s="53" t="s">
        <v>2332</v>
      </c>
      <c r="C737" s="53" t="s">
        <v>2333</v>
      </c>
      <c r="D737" s="53" t="s">
        <v>2334</v>
      </c>
      <c r="E737" s="53" t="s">
        <v>18</v>
      </c>
      <c r="F737" s="53" t="s">
        <v>2334</v>
      </c>
      <c r="G737" s="53" t="s">
        <v>129</v>
      </c>
      <c r="I737" s="53" t="s">
        <v>86</v>
      </c>
      <c r="J737" s="75">
        <v>17.6</v>
      </c>
      <c r="K737" s="75">
        <v>17.688</v>
      </c>
      <c r="L737" s="75">
        <v>18</v>
      </c>
      <c r="M737" s="75">
        <v>18</v>
      </c>
      <c r="N737" s="75">
        <v>0</v>
      </c>
    </row>
    <row r="738" spans="1:14">
      <c r="A738" s="53" t="s">
        <v>2335</v>
      </c>
      <c r="B738" s="53" t="s">
        <v>2336</v>
      </c>
      <c r="C738" s="53" t="s">
        <v>2337</v>
      </c>
      <c r="D738" s="53" t="s">
        <v>287</v>
      </c>
      <c r="E738" s="53" t="s">
        <v>18</v>
      </c>
      <c r="F738" s="53" t="s">
        <v>287</v>
      </c>
      <c r="G738" s="53" t="s">
        <v>98</v>
      </c>
      <c r="I738" s="53" t="s">
        <v>292</v>
      </c>
      <c r="J738" s="75">
        <v>19.91</v>
      </c>
      <c r="K738" s="75">
        <v>10.366</v>
      </c>
      <c r="L738" s="75">
        <v>20</v>
      </c>
      <c r="M738" s="75">
        <v>20</v>
      </c>
      <c r="N738" s="75">
        <v>0</v>
      </c>
    </row>
    <row r="739" spans="1:14">
      <c r="A739" s="53" t="s">
        <v>2338</v>
      </c>
      <c r="B739" s="53" t="s">
        <v>2339</v>
      </c>
      <c r="C739" s="53" t="s">
        <v>2340</v>
      </c>
      <c r="D739" s="53" t="s">
        <v>85</v>
      </c>
      <c r="E739" s="53" t="s">
        <v>18</v>
      </c>
      <c r="F739" s="53" t="s">
        <v>85</v>
      </c>
      <c r="G739" s="53" t="s">
        <v>29</v>
      </c>
      <c r="I739" s="53" t="s">
        <v>421</v>
      </c>
      <c r="J739" s="75">
        <v>49.95</v>
      </c>
      <c r="K739" s="75">
        <v>53.098</v>
      </c>
      <c r="L739" s="75">
        <v>52</v>
      </c>
      <c r="M739" s="75">
        <v>54</v>
      </c>
      <c r="N739" s="75">
        <v>2</v>
      </c>
    </row>
    <row r="740" spans="1:14">
      <c r="A740" s="53" t="s">
        <v>2341</v>
      </c>
      <c r="B740" s="53" t="s">
        <v>2342</v>
      </c>
      <c r="C740" s="53" t="s">
        <v>2343</v>
      </c>
      <c r="D740" s="53" t="s">
        <v>85</v>
      </c>
      <c r="E740" s="53" t="s">
        <v>18</v>
      </c>
      <c r="F740" s="53" t="s">
        <v>85</v>
      </c>
      <c r="G740" s="53" t="s">
        <v>29</v>
      </c>
      <c r="I740" s="53" t="s">
        <v>421</v>
      </c>
      <c r="J740" s="75">
        <v>53</v>
      </c>
      <c r="K740" s="75">
        <v>59.993</v>
      </c>
      <c r="L740" s="75">
        <v>57</v>
      </c>
      <c r="M740" s="75">
        <v>60</v>
      </c>
      <c r="N740" s="75">
        <v>3</v>
      </c>
    </row>
    <row r="741" spans="1:14">
      <c r="A741" s="53" t="s">
        <v>2344</v>
      </c>
      <c r="B741" s="53" t="s">
        <v>2345</v>
      </c>
      <c r="C741" s="53" t="s">
        <v>2346</v>
      </c>
      <c r="D741" s="53" t="s">
        <v>97</v>
      </c>
      <c r="E741" s="53" t="s">
        <v>18</v>
      </c>
      <c r="F741" s="53" t="s">
        <v>97</v>
      </c>
      <c r="G741" s="53" t="s">
        <v>98</v>
      </c>
      <c r="I741" s="53" t="s">
        <v>99</v>
      </c>
      <c r="J741" s="75">
        <v>23.16</v>
      </c>
      <c r="K741" s="75">
        <v>30.511</v>
      </c>
      <c r="L741" s="75">
        <v>34</v>
      </c>
      <c r="M741" s="75">
        <v>31</v>
      </c>
      <c r="N741" s="75">
        <v>-3</v>
      </c>
    </row>
    <row r="742" spans="1:14">
      <c r="A742" s="53" t="s">
        <v>2347</v>
      </c>
      <c r="B742" s="53" t="s">
        <v>2348</v>
      </c>
      <c r="C742" s="53" t="s">
        <v>2349</v>
      </c>
      <c r="D742" s="53" t="s">
        <v>2086</v>
      </c>
      <c r="E742" s="53" t="s">
        <v>18</v>
      </c>
      <c r="F742" s="53" t="s">
        <v>2086</v>
      </c>
      <c r="G742" s="53" t="s">
        <v>52</v>
      </c>
      <c r="I742" s="53" t="s">
        <v>1262</v>
      </c>
      <c r="J742" s="75">
        <v>114.9</v>
      </c>
      <c r="K742" s="75">
        <v>103.863</v>
      </c>
      <c r="L742" s="75">
        <v>114</v>
      </c>
      <c r="M742" s="75">
        <v>116</v>
      </c>
      <c r="N742" s="75">
        <v>2</v>
      </c>
    </row>
    <row r="743" spans="1:14">
      <c r="A743" s="53" t="s">
        <v>2350</v>
      </c>
      <c r="B743" s="53" t="s">
        <v>2351</v>
      </c>
      <c r="C743" s="53" t="s">
        <v>2352</v>
      </c>
      <c r="D743" s="53" t="s">
        <v>814</v>
      </c>
      <c r="E743" s="53" t="s">
        <v>18</v>
      </c>
      <c r="F743" s="53" t="s">
        <v>814</v>
      </c>
      <c r="G743" s="53" t="s">
        <v>29</v>
      </c>
      <c r="I743" s="53" t="s">
        <v>337</v>
      </c>
      <c r="J743" s="75">
        <v>315.61</v>
      </c>
      <c r="K743" s="75">
        <v>183.009</v>
      </c>
      <c r="L743" s="75">
        <v>316</v>
      </c>
      <c r="M743" s="75">
        <v>316</v>
      </c>
      <c r="N743" s="75">
        <v>0</v>
      </c>
    </row>
    <row r="744" spans="1:14">
      <c r="A744" s="53" t="s">
        <v>2353</v>
      </c>
      <c r="B744" s="53" t="s">
        <v>2354</v>
      </c>
      <c r="C744" s="53" t="s">
        <v>36</v>
      </c>
      <c r="D744" s="53" t="s">
        <v>2309</v>
      </c>
      <c r="E744" s="53" t="s">
        <v>18</v>
      </c>
      <c r="F744" s="53" t="s">
        <v>2309</v>
      </c>
      <c r="G744" s="73" t="s">
        <v>129</v>
      </c>
      <c r="I744" s="53" t="s">
        <v>1701</v>
      </c>
      <c r="J744" s="75">
        <v>22</v>
      </c>
      <c r="K744" s="75" t="s">
        <v>36</v>
      </c>
      <c r="L744" s="75" t="s">
        <v>36</v>
      </c>
      <c r="M744" s="75" t="s">
        <v>36</v>
      </c>
      <c r="N744" s="75" t="s">
        <v>36</v>
      </c>
    </row>
    <row r="745" spans="1:14">
      <c r="A745" s="53" t="s">
        <v>2355</v>
      </c>
      <c r="B745" s="53" t="s">
        <v>2356</v>
      </c>
      <c r="C745" s="53" t="s">
        <v>2357</v>
      </c>
      <c r="D745" s="53" t="s">
        <v>287</v>
      </c>
      <c r="E745" s="53" t="s">
        <v>18</v>
      </c>
      <c r="F745" s="53" t="s">
        <v>287</v>
      </c>
      <c r="G745" s="53" t="s">
        <v>98</v>
      </c>
      <c r="I745" s="53" t="s">
        <v>292</v>
      </c>
      <c r="J745" s="75">
        <v>16.03</v>
      </c>
      <c r="K745" s="75">
        <v>14.469</v>
      </c>
      <c r="L745" s="75">
        <v>21</v>
      </c>
      <c r="M745" s="75">
        <v>17</v>
      </c>
      <c r="N745" s="75">
        <v>-4</v>
      </c>
    </row>
    <row r="746" spans="1:14">
      <c r="A746" s="53" t="s">
        <v>2358</v>
      </c>
      <c r="B746" s="53" t="s">
        <v>2359</v>
      </c>
      <c r="C746" s="53" t="s">
        <v>2360</v>
      </c>
      <c r="D746" s="53" t="s">
        <v>590</v>
      </c>
      <c r="E746" s="53" t="s">
        <v>18</v>
      </c>
      <c r="F746" s="53" t="s">
        <v>590</v>
      </c>
      <c r="G746" s="73" t="s">
        <v>129</v>
      </c>
      <c r="I746" s="53" t="s">
        <v>191</v>
      </c>
      <c r="J746" s="75">
        <v>13.72</v>
      </c>
      <c r="K746" s="75">
        <v>48.391</v>
      </c>
      <c r="L746" s="75">
        <v>50</v>
      </c>
      <c r="M746" s="75">
        <v>51</v>
      </c>
      <c r="N746" s="75">
        <v>1</v>
      </c>
    </row>
    <row r="747" spans="1:14">
      <c r="A747" s="53" t="s">
        <v>2361</v>
      </c>
      <c r="B747" s="53" t="s">
        <v>2362</v>
      </c>
      <c r="C747" s="53" t="s">
        <v>2363</v>
      </c>
      <c r="D747" s="53" t="s">
        <v>2364</v>
      </c>
      <c r="E747" s="53" t="s">
        <v>18</v>
      </c>
      <c r="F747" s="53" t="s">
        <v>2364</v>
      </c>
      <c r="G747" s="53" t="s">
        <v>129</v>
      </c>
      <c r="I747" s="53" t="s">
        <v>2365</v>
      </c>
      <c r="J747" s="75">
        <v>57.94</v>
      </c>
      <c r="K747" s="75">
        <v>64.684</v>
      </c>
      <c r="L747" s="75">
        <v>65</v>
      </c>
      <c r="M747" s="75">
        <v>65</v>
      </c>
      <c r="N747" s="75">
        <v>0</v>
      </c>
    </row>
    <row r="748" spans="1:14">
      <c r="A748" s="53" t="s">
        <v>2366</v>
      </c>
      <c r="B748" s="53" t="s">
        <v>2367</v>
      </c>
      <c r="C748" s="53" t="s">
        <v>2368</v>
      </c>
      <c r="D748" s="53" t="s">
        <v>453</v>
      </c>
      <c r="E748" s="53" t="s">
        <v>18</v>
      </c>
      <c r="F748" s="53" t="s">
        <v>453</v>
      </c>
      <c r="G748" s="53" t="s">
        <v>29</v>
      </c>
      <c r="I748" s="53" t="s">
        <v>442</v>
      </c>
      <c r="J748" s="75">
        <v>80</v>
      </c>
      <c r="K748" s="75">
        <v>166.67</v>
      </c>
      <c r="L748" s="75">
        <v>120</v>
      </c>
      <c r="M748" s="75">
        <v>167</v>
      </c>
      <c r="N748" s="75">
        <v>47</v>
      </c>
    </row>
    <row r="749" spans="1:14">
      <c r="A749" s="53" t="s">
        <v>2369</v>
      </c>
      <c r="B749" s="53" t="s">
        <v>2370</v>
      </c>
      <c r="C749" s="53" t="s">
        <v>2371</v>
      </c>
      <c r="D749" s="53" t="s">
        <v>590</v>
      </c>
      <c r="E749" s="53" t="s">
        <v>18</v>
      </c>
      <c r="F749" s="53" t="s">
        <v>590</v>
      </c>
      <c r="G749" s="53" t="s">
        <v>129</v>
      </c>
      <c r="I749" s="53" t="s">
        <v>292</v>
      </c>
      <c r="J749" s="75">
        <v>12.09</v>
      </c>
      <c r="K749" s="75">
        <v>16.472</v>
      </c>
      <c r="L749" s="75">
        <v>12.5</v>
      </c>
      <c r="M749" s="75">
        <v>16.5</v>
      </c>
      <c r="N749" s="75">
        <v>4</v>
      </c>
    </row>
    <row r="750" spans="1:14">
      <c r="A750" s="53" t="s">
        <v>2372</v>
      </c>
      <c r="B750" s="53" t="s">
        <v>2373</v>
      </c>
      <c r="C750" s="53" t="s">
        <v>2374</v>
      </c>
      <c r="D750" s="53" t="s">
        <v>2375</v>
      </c>
      <c r="E750" s="53" t="s">
        <v>18</v>
      </c>
      <c r="F750" s="53" t="s">
        <v>2375</v>
      </c>
      <c r="G750" s="53" t="s">
        <v>52</v>
      </c>
      <c r="I750" s="53" t="s">
        <v>2376</v>
      </c>
      <c r="J750" s="75">
        <v>36</v>
      </c>
      <c r="K750" s="75">
        <v>20.241</v>
      </c>
      <c r="L750" s="75">
        <v>36</v>
      </c>
      <c r="M750" s="75">
        <v>36</v>
      </c>
      <c r="N750" s="75">
        <v>0</v>
      </c>
    </row>
    <row r="751" spans="1:14">
      <c r="A751" s="53" t="s">
        <v>2377</v>
      </c>
      <c r="B751" s="53" t="s">
        <v>2378</v>
      </c>
      <c r="C751" s="53" t="s">
        <v>2379</v>
      </c>
      <c r="D751" s="53" t="s">
        <v>2375</v>
      </c>
      <c r="E751" s="53" t="s">
        <v>18</v>
      </c>
      <c r="F751" s="53" t="s">
        <v>2375</v>
      </c>
      <c r="G751" s="73" t="s">
        <v>52</v>
      </c>
      <c r="I751" s="53" t="s">
        <v>215</v>
      </c>
      <c r="J751" s="75">
        <v>50.69</v>
      </c>
      <c r="K751" s="75">
        <v>64.48</v>
      </c>
      <c r="L751" s="75">
        <v>65</v>
      </c>
      <c r="M751" s="75">
        <v>66</v>
      </c>
      <c r="N751" s="75">
        <v>1</v>
      </c>
    </row>
    <row r="752" spans="1:14">
      <c r="A752" s="53" t="s">
        <v>2380</v>
      </c>
      <c r="B752" s="53" t="s">
        <v>2381</v>
      </c>
      <c r="C752" s="53" t="s">
        <v>2382</v>
      </c>
      <c r="D752" s="53" t="s">
        <v>2375</v>
      </c>
      <c r="E752" s="53" t="s">
        <v>18</v>
      </c>
      <c r="F752" s="53" t="s">
        <v>2375</v>
      </c>
      <c r="G752" s="73" t="s">
        <v>52</v>
      </c>
      <c r="I752" s="53" t="s">
        <v>215</v>
      </c>
      <c r="J752" s="75">
        <v>29.45</v>
      </c>
      <c r="K752" s="75">
        <v>42.84</v>
      </c>
      <c r="L752" s="75">
        <v>44</v>
      </c>
      <c r="M752" s="75">
        <v>44</v>
      </c>
      <c r="N752" s="75">
        <v>0</v>
      </c>
    </row>
    <row r="753" spans="1:14">
      <c r="A753" s="53" t="s">
        <v>2383</v>
      </c>
      <c r="B753" s="53" t="s">
        <v>2384</v>
      </c>
      <c r="C753" s="53" t="s">
        <v>2385</v>
      </c>
      <c r="D753" s="53" t="s">
        <v>168</v>
      </c>
      <c r="E753" s="53" t="s">
        <v>18</v>
      </c>
      <c r="F753" s="53" t="s">
        <v>169</v>
      </c>
      <c r="G753" s="53" t="s">
        <v>170</v>
      </c>
      <c r="I753" s="53" t="s">
        <v>215</v>
      </c>
      <c r="J753" s="75">
        <v>50.37</v>
      </c>
      <c r="K753" s="75">
        <v>64.064</v>
      </c>
      <c r="L753" s="75">
        <v>63</v>
      </c>
      <c r="M753" s="75">
        <v>65</v>
      </c>
      <c r="N753" s="75">
        <v>2</v>
      </c>
    </row>
    <row r="754" spans="1:14">
      <c r="A754" s="53" t="s">
        <v>2386</v>
      </c>
      <c r="B754" s="53" t="s">
        <v>2387</v>
      </c>
      <c r="C754" s="53" t="s">
        <v>2388</v>
      </c>
      <c r="D754" s="53" t="s">
        <v>28</v>
      </c>
      <c r="E754" s="53" t="s">
        <v>18</v>
      </c>
      <c r="F754" s="53" t="s">
        <v>28</v>
      </c>
      <c r="G754" s="53" t="s">
        <v>29</v>
      </c>
      <c r="I754" s="53" t="s">
        <v>215</v>
      </c>
      <c r="J754" s="75">
        <v>631.13</v>
      </c>
      <c r="K754" s="75">
        <v>4.154</v>
      </c>
      <c r="L754" s="75">
        <v>4.1</v>
      </c>
      <c r="M754" s="75">
        <v>736</v>
      </c>
      <c r="N754" s="75">
        <v>731.9</v>
      </c>
    </row>
    <row r="755" spans="1:14">
      <c r="A755" s="53" t="s">
        <v>2389</v>
      </c>
      <c r="B755" s="53" t="s">
        <v>2390</v>
      </c>
      <c r="C755" s="53" t="s">
        <v>2391</v>
      </c>
      <c r="D755" s="53" t="s">
        <v>683</v>
      </c>
      <c r="E755" s="53" t="s">
        <v>18</v>
      </c>
      <c r="F755" s="53" t="s">
        <v>683</v>
      </c>
      <c r="G755" s="53" t="s">
        <v>52</v>
      </c>
      <c r="I755" s="53" t="s">
        <v>1269</v>
      </c>
      <c r="J755" s="75">
        <v>52.16</v>
      </c>
      <c r="K755" s="75">
        <v>86.352</v>
      </c>
      <c r="L755" s="75">
        <v>91</v>
      </c>
      <c r="M755" s="75">
        <v>95</v>
      </c>
      <c r="N755" s="75">
        <v>4</v>
      </c>
    </row>
    <row r="756" spans="1:14">
      <c r="A756" s="53" t="s">
        <v>2392</v>
      </c>
      <c r="B756" s="53" t="s">
        <v>2393</v>
      </c>
      <c r="C756" s="53" t="s">
        <v>2394</v>
      </c>
      <c r="D756" s="53" t="s">
        <v>128</v>
      </c>
      <c r="E756" s="53" t="s">
        <v>18</v>
      </c>
      <c r="F756" s="53" t="s">
        <v>128</v>
      </c>
      <c r="G756" s="53" t="s">
        <v>129</v>
      </c>
      <c r="I756" s="53" t="s">
        <v>130</v>
      </c>
      <c r="J756" s="75">
        <v>5.09</v>
      </c>
      <c r="K756" s="75">
        <v>7.161</v>
      </c>
      <c r="L756" s="75">
        <v>5.5</v>
      </c>
      <c r="M756" s="75">
        <v>7.5</v>
      </c>
      <c r="N756" s="75">
        <v>2</v>
      </c>
    </row>
    <row r="757" spans="1:14">
      <c r="A757" s="53" t="s">
        <v>2395</v>
      </c>
      <c r="B757" s="53" t="s">
        <v>2396</v>
      </c>
      <c r="C757" s="53" t="s">
        <v>2397</v>
      </c>
      <c r="D757" s="53" t="s">
        <v>738</v>
      </c>
      <c r="E757" s="53" t="s">
        <v>18</v>
      </c>
      <c r="F757" s="53" t="s">
        <v>738</v>
      </c>
      <c r="G757" s="73" t="s">
        <v>98</v>
      </c>
      <c r="I757" s="53" t="s">
        <v>130</v>
      </c>
      <c r="J757" s="75">
        <v>24.63</v>
      </c>
      <c r="K757" s="75">
        <v>22.781</v>
      </c>
      <c r="L757" s="75">
        <v>25</v>
      </c>
      <c r="M757" s="75">
        <v>25</v>
      </c>
      <c r="N757" s="75">
        <v>0</v>
      </c>
    </row>
    <row r="758" spans="1:14">
      <c r="A758" s="53" t="s">
        <v>2398</v>
      </c>
      <c r="B758" s="53" t="s">
        <v>2399</v>
      </c>
      <c r="C758" s="53" t="s">
        <v>2400</v>
      </c>
      <c r="D758" s="53" t="s">
        <v>78</v>
      </c>
      <c r="E758" s="53" t="s">
        <v>18</v>
      </c>
      <c r="F758" s="53" t="s">
        <v>78</v>
      </c>
      <c r="G758" s="73" t="s">
        <v>29</v>
      </c>
      <c r="I758" s="53" t="s">
        <v>604</v>
      </c>
      <c r="J758" s="75">
        <v>31.37</v>
      </c>
      <c r="K758" s="75">
        <v>14.85</v>
      </c>
      <c r="L758" s="75">
        <v>32</v>
      </c>
      <c r="M758" s="75">
        <v>32</v>
      </c>
      <c r="N758" s="75">
        <v>0</v>
      </c>
    </row>
    <row r="759" spans="1:14">
      <c r="A759" s="53" t="s">
        <v>2401</v>
      </c>
      <c r="B759" s="53" t="s">
        <v>2402</v>
      </c>
      <c r="C759" s="53" t="s">
        <v>2403</v>
      </c>
      <c r="D759" s="53" t="s">
        <v>453</v>
      </c>
      <c r="E759" s="53" t="s">
        <v>18</v>
      </c>
      <c r="F759" s="53" t="s">
        <v>453</v>
      </c>
      <c r="G759" s="73" t="s">
        <v>29</v>
      </c>
      <c r="I759" s="53" t="s">
        <v>223</v>
      </c>
      <c r="J759" s="75">
        <v>667.61</v>
      </c>
      <c r="K759" s="75">
        <v>704.279</v>
      </c>
      <c r="L759" s="75">
        <v>705</v>
      </c>
      <c r="M759" s="75">
        <v>705</v>
      </c>
      <c r="N759" s="75">
        <v>0</v>
      </c>
    </row>
    <row r="760" spans="1:14">
      <c r="A760" s="53" t="s">
        <v>2404</v>
      </c>
      <c r="B760" s="53" t="s">
        <v>2405</v>
      </c>
      <c r="C760" s="53" t="s">
        <v>2406</v>
      </c>
      <c r="D760" s="53" t="s">
        <v>738</v>
      </c>
      <c r="E760" s="53" t="s">
        <v>18</v>
      </c>
      <c r="F760" s="53" t="s">
        <v>738</v>
      </c>
      <c r="G760" s="53" t="s">
        <v>98</v>
      </c>
      <c r="I760" s="53" t="s">
        <v>191</v>
      </c>
      <c r="J760" s="75">
        <v>42.73</v>
      </c>
      <c r="K760" s="75">
        <v>94.358</v>
      </c>
      <c r="L760" s="75">
        <v>80</v>
      </c>
      <c r="M760" s="75">
        <v>96</v>
      </c>
      <c r="N760" s="75">
        <v>16</v>
      </c>
    </row>
    <row r="761" spans="1:14">
      <c r="A761" s="53" t="s">
        <v>2407</v>
      </c>
      <c r="B761" s="53" t="s">
        <v>2408</v>
      </c>
      <c r="C761" s="53" t="s">
        <v>2409</v>
      </c>
      <c r="D761" s="53" t="s">
        <v>590</v>
      </c>
      <c r="E761" s="53" t="s">
        <v>18</v>
      </c>
      <c r="F761" s="53" t="s">
        <v>590</v>
      </c>
      <c r="G761" s="73" t="s">
        <v>129</v>
      </c>
      <c r="I761" s="53" t="s">
        <v>223</v>
      </c>
      <c r="J761" s="75">
        <v>5.71</v>
      </c>
      <c r="K761" s="75">
        <v>9.9</v>
      </c>
      <c r="L761" s="75">
        <v>6.5</v>
      </c>
      <c r="M761" s="75">
        <v>10</v>
      </c>
      <c r="N761" s="75">
        <v>3.5</v>
      </c>
    </row>
    <row r="762" spans="1:14">
      <c r="A762" s="53" t="s">
        <v>2410</v>
      </c>
      <c r="B762" s="53" t="s">
        <v>2411</v>
      </c>
      <c r="C762" s="53" t="s">
        <v>2412</v>
      </c>
      <c r="D762" s="53" t="s">
        <v>590</v>
      </c>
      <c r="E762" s="53" t="s">
        <v>18</v>
      </c>
      <c r="F762" s="53" t="s">
        <v>590</v>
      </c>
      <c r="G762" s="53" t="s">
        <v>129</v>
      </c>
      <c r="I762" s="53" t="s">
        <v>223</v>
      </c>
      <c r="J762" s="75">
        <v>6</v>
      </c>
      <c r="K762" s="75">
        <v>11.693</v>
      </c>
      <c r="L762" s="75">
        <v>7.5</v>
      </c>
      <c r="M762" s="75">
        <v>12</v>
      </c>
      <c r="N762" s="75">
        <v>4.5</v>
      </c>
    </row>
    <row r="763" spans="1:14">
      <c r="A763" s="53" t="s">
        <v>2413</v>
      </c>
      <c r="B763" s="53" t="s">
        <v>2414</v>
      </c>
      <c r="C763" s="53" t="s">
        <v>2415</v>
      </c>
      <c r="D763" s="53" t="s">
        <v>85</v>
      </c>
      <c r="E763" s="53" t="s">
        <v>18</v>
      </c>
      <c r="F763" s="53" t="s">
        <v>85</v>
      </c>
      <c r="G763" s="73" t="s">
        <v>29</v>
      </c>
      <c r="I763" s="53" t="s">
        <v>223</v>
      </c>
      <c r="J763" s="75">
        <v>51.17</v>
      </c>
      <c r="K763" s="75">
        <v>36.164</v>
      </c>
      <c r="L763" s="75">
        <v>52</v>
      </c>
      <c r="M763" s="75">
        <v>52</v>
      </c>
      <c r="N763" s="75">
        <v>0</v>
      </c>
    </row>
    <row r="764" spans="1:14">
      <c r="A764" s="53" t="s">
        <v>2416</v>
      </c>
      <c r="B764" s="53" t="s">
        <v>2417</v>
      </c>
      <c r="C764" s="53" t="s">
        <v>2418</v>
      </c>
      <c r="D764" s="53" t="s">
        <v>603</v>
      </c>
      <c r="E764" s="53" t="s">
        <v>18</v>
      </c>
      <c r="F764" s="53" t="s">
        <v>603</v>
      </c>
      <c r="G764" s="53" t="s">
        <v>129</v>
      </c>
      <c r="I764" s="53" t="s">
        <v>223</v>
      </c>
      <c r="J764" s="75">
        <v>7.33</v>
      </c>
      <c r="K764" s="75">
        <v>15.444</v>
      </c>
      <c r="L764" s="75">
        <v>13</v>
      </c>
      <c r="M764" s="75">
        <v>15.5</v>
      </c>
      <c r="N764" s="75">
        <v>2.5</v>
      </c>
    </row>
    <row r="765" spans="1:14">
      <c r="A765" s="53" t="s">
        <v>2419</v>
      </c>
      <c r="B765" s="53" t="s">
        <v>2420</v>
      </c>
      <c r="C765" s="53" t="s">
        <v>2421</v>
      </c>
      <c r="D765" s="53" t="s">
        <v>287</v>
      </c>
      <c r="E765" s="53" t="s">
        <v>18</v>
      </c>
      <c r="F765" s="53" t="s">
        <v>287</v>
      </c>
      <c r="G765" s="53" t="s">
        <v>98</v>
      </c>
      <c r="I765" s="53" t="s">
        <v>540</v>
      </c>
      <c r="J765" s="75">
        <v>116.64</v>
      </c>
      <c r="K765" s="75">
        <v>20.747</v>
      </c>
      <c r="L765" s="75">
        <v>117</v>
      </c>
      <c r="M765" s="75">
        <v>117</v>
      </c>
      <c r="N765" s="75">
        <v>0</v>
      </c>
    </row>
    <row r="766" spans="1:14">
      <c r="A766" s="53" t="s">
        <v>2422</v>
      </c>
      <c r="B766" s="53" t="s">
        <v>2423</v>
      </c>
      <c r="C766" s="53" t="s">
        <v>2424</v>
      </c>
      <c r="D766" s="53" t="s">
        <v>586</v>
      </c>
      <c r="E766" s="53" t="s">
        <v>18</v>
      </c>
      <c r="F766" s="53" t="s">
        <v>586</v>
      </c>
      <c r="G766" s="53" t="s">
        <v>98</v>
      </c>
      <c r="I766" s="53" t="s">
        <v>540</v>
      </c>
      <c r="J766" s="75">
        <v>37.53</v>
      </c>
      <c r="K766" s="75">
        <v>19.852</v>
      </c>
      <c r="L766" s="75">
        <v>38</v>
      </c>
      <c r="M766" s="75">
        <v>38</v>
      </c>
      <c r="N766" s="75">
        <v>0</v>
      </c>
    </row>
    <row r="767" spans="1:14">
      <c r="A767" s="53" t="s">
        <v>2425</v>
      </c>
      <c r="B767" s="53" t="s">
        <v>2426</v>
      </c>
      <c r="C767" s="53" t="s">
        <v>2427</v>
      </c>
      <c r="D767" s="53" t="s">
        <v>17</v>
      </c>
      <c r="E767" s="53" t="s">
        <v>18</v>
      </c>
      <c r="F767" s="53" t="s">
        <v>17</v>
      </c>
      <c r="G767" s="53" t="s">
        <v>19</v>
      </c>
      <c r="I767" s="53" t="s">
        <v>540</v>
      </c>
      <c r="J767" s="75">
        <v>0.91</v>
      </c>
      <c r="K767" s="75">
        <v>0.792</v>
      </c>
      <c r="L767" s="75">
        <v>1</v>
      </c>
      <c r="M767" s="75">
        <v>1</v>
      </c>
      <c r="N767" s="75">
        <v>0</v>
      </c>
    </row>
    <row r="768" spans="1:14">
      <c r="A768" s="53" t="s">
        <v>2428</v>
      </c>
      <c r="B768" s="53" t="s">
        <v>2429</v>
      </c>
      <c r="C768" s="53" t="s">
        <v>2430</v>
      </c>
      <c r="D768" s="53" t="s">
        <v>24</v>
      </c>
      <c r="E768" s="53" t="s">
        <v>18</v>
      </c>
      <c r="F768" s="53" t="s">
        <v>24</v>
      </c>
      <c r="G768" s="53" t="s">
        <v>19</v>
      </c>
      <c r="I768" s="53" t="s">
        <v>211</v>
      </c>
      <c r="J768" s="75">
        <v>14.47</v>
      </c>
      <c r="K768" s="75">
        <v>13.586</v>
      </c>
      <c r="L768" s="75">
        <v>14.5</v>
      </c>
      <c r="M768" s="75">
        <v>14.5</v>
      </c>
      <c r="N768" s="75">
        <v>0</v>
      </c>
    </row>
    <row r="769" spans="1:14">
      <c r="A769" s="53" t="s">
        <v>2431</v>
      </c>
      <c r="B769" s="53" t="s">
        <v>2432</v>
      </c>
      <c r="C769" s="53" t="s">
        <v>2433</v>
      </c>
      <c r="D769" s="53" t="s">
        <v>24</v>
      </c>
      <c r="E769" s="53" t="s">
        <v>18</v>
      </c>
      <c r="F769" s="53" t="s">
        <v>24</v>
      </c>
      <c r="G769" s="53" t="s">
        <v>19</v>
      </c>
      <c r="I769" s="53" t="s">
        <v>1262</v>
      </c>
      <c r="J769" s="75">
        <v>22.7</v>
      </c>
      <c r="K769" s="75">
        <v>39.353</v>
      </c>
      <c r="L769" s="75">
        <v>36</v>
      </c>
      <c r="M769" s="75">
        <v>40</v>
      </c>
      <c r="N769" s="75">
        <v>4</v>
      </c>
    </row>
    <row r="770" spans="1:14">
      <c r="A770" s="53" t="s">
        <v>2434</v>
      </c>
      <c r="B770" s="53" t="s">
        <v>2435</v>
      </c>
      <c r="C770" s="53" t="s">
        <v>2436</v>
      </c>
      <c r="D770" s="53" t="s">
        <v>453</v>
      </c>
      <c r="E770" s="53" t="s">
        <v>18</v>
      </c>
      <c r="F770" s="53" t="s">
        <v>453</v>
      </c>
      <c r="G770" s="53" t="s">
        <v>29</v>
      </c>
      <c r="I770" s="53" t="s">
        <v>442</v>
      </c>
      <c r="J770" s="75">
        <v>44.77</v>
      </c>
      <c r="K770" s="75">
        <v>38.845</v>
      </c>
      <c r="L770" s="75">
        <v>45</v>
      </c>
      <c r="M770" s="75">
        <v>45</v>
      </c>
      <c r="N770" s="75">
        <v>0</v>
      </c>
    </row>
    <row r="771" spans="1:14">
      <c r="A771" s="53" t="s">
        <v>2437</v>
      </c>
      <c r="B771" s="53" t="s">
        <v>2438</v>
      </c>
      <c r="C771" s="53" t="s">
        <v>2439</v>
      </c>
      <c r="D771" s="53" t="s">
        <v>140</v>
      </c>
      <c r="E771" s="53" t="s">
        <v>18</v>
      </c>
      <c r="F771" s="53" t="s">
        <v>140</v>
      </c>
      <c r="G771" s="53" t="s">
        <v>98</v>
      </c>
      <c r="I771" s="53" t="s">
        <v>442</v>
      </c>
      <c r="J771" s="75">
        <v>22.45</v>
      </c>
      <c r="K771" s="75">
        <v>26.611</v>
      </c>
      <c r="L771" s="75">
        <v>24</v>
      </c>
      <c r="M771" s="75">
        <v>27</v>
      </c>
      <c r="N771" s="75">
        <v>3</v>
      </c>
    </row>
    <row r="772" spans="1:14">
      <c r="A772" s="53" t="s">
        <v>2440</v>
      </c>
      <c r="B772" s="53" t="s">
        <v>2441</v>
      </c>
      <c r="C772" s="53" t="s">
        <v>2442</v>
      </c>
      <c r="D772" s="53" t="s">
        <v>17</v>
      </c>
      <c r="E772" s="53" t="s">
        <v>18</v>
      </c>
      <c r="F772" s="53" t="s">
        <v>17</v>
      </c>
      <c r="G772" s="73" t="s">
        <v>19</v>
      </c>
      <c r="I772" s="53" t="s">
        <v>99</v>
      </c>
      <c r="J772" s="75">
        <v>8.75</v>
      </c>
      <c r="K772" s="75">
        <v>12.254</v>
      </c>
      <c r="L772" s="75">
        <v>10</v>
      </c>
      <c r="M772" s="75">
        <v>12.5</v>
      </c>
      <c r="N772" s="75">
        <v>2.5</v>
      </c>
    </row>
    <row r="773" spans="1:14">
      <c r="A773" s="53" t="s">
        <v>2443</v>
      </c>
      <c r="B773" s="53" t="s">
        <v>2444</v>
      </c>
      <c r="C773" s="53" t="s">
        <v>2445</v>
      </c>
      <c r="D773" s="53" t="s">
        <v>611</v>
      </c>
      <c r="E773" s="53" t="s">
        <v>18</v>
      </c>
      <c r="F773" s="53" t="s">
        <v>611</v>
      </c>
      <c r="G773" s="53" t="s">
        <v>129</v>
      </c>
      <c r="I773" s="53" t="s">
        <v>86</v>
      </c>
      <c r="J773" s="75">
        <v>42.73</v>
      </c>
      <c r="K773" s="75">
        <v>45.831</v>
      </c>
      <c r="L773" s="75">
        <v>48</v>
      </c>
      <c r="M773" s="75">
        <v>46</v>
      </c>
      <c r="N773" s="75">
        <v>-2</v>
      </c>
    </row>
    <row r="774" spans="1:14">
      <c r="A774" s="53" t="s">
        <v>2446</v>
      </c>
      <c r="B774" s="53" t="s">
        <v>2447</v>
      </c>
      <c r="C774" s="53" t="s">
        <v>2448</v>
      </c>
      <c r="D774" s="53" t="s">
        <v>140</v>
      </c>
      <c r="E774" s="53" t="s">
        <v>18</v>
      </c>
      <c r="F774" s="53" t="s">
        <v>140</v>
      </c>
      <c r="G774" s="53" t="s">
        <v>98</v>
      </c>
      <c r="I774" s="53" t="s">
        <v>191</v>
      </c>
      <c r="J774" s="75">
        <v>4.26</v>
      </c>
      <c r="K774" s="75">
        <v>2.592</v>
      </c>
      <c r="L774" s="75">
        <v>4.5</v>
      </c>
      <c r="M774" s="75">
        <v>4.5</v>
      </c>
      <c r="N774" s="75">
        <v>0</v>
      </c>
    </row>
    <row r="775" spans="1:14">
      <c r="A775" s="53" t="s">
        <v>2449</v>
      </c>
      <c r="B775" s="53" t="s">
        <v>2450</v>
      </c>
      <c r="C775" s="53" t="s">
        <v>2451</v>
      </c>
      <c r="D775" s="53" t="s">
        <v>168</v>
      </c>
      <c r="E775" s="53" t="s">
        <v>18</v>
      </c>
      <c r="F775" s="53" t="s">
        <v>169</v>
      </c>
      <c r="G775" s="53" t="s">
        <v>170</v>
      </c>
      <c r="I775" s="53" t="s">
        <v>191</v>
      </c>
      <c r="J775" s="75">
        <v>198.51</v>
      </c>
      <c r="K775" s="75">
        <v>193.515</v>
      </c>
      <c r="L775" s="75">
        <v>202</v>
      </c>
      <c r="M775" s="75">
        <v>203</v>
      </c>
      <c r="N775" s="75">
        <v>1</v>
      </c>
    </row>
    <row r="776" spans="1:14">
      <c r="A776" s="53" t="s">
        <v>2452</v>
      </c>
      <c r="B776" s="53" t="s">
        <v>2453</v>
      </c>
      <c r="C776" s="53" t="s">
        <v>2454</v>
      </c>
      <c r="D776" s="53" t="s">
        <v>2455</v>
      </c>
      <c r="E776" s="53" t="s">
        <v>18</v>
      </c>
      <c r="F776" s="53" t="s">
        <v>2455</v>
      </c>
      <c r="G776" s="53" t="s">
        <v>129</v>
      </c>
      <c r="I776" s="53" t="s">
        <v>86</v>
      </c>
      <c r="J776" s="75">
        <v>0.89</v>
      </c>
      <c r="K776" s="75">
        <v>1.472</v>
      </c>
      <c r="L776" s="75">
        <v>2</v>
      </c>
      <c r="M776" s="75">
        <v>2</v>
      </c>
      <c r="N776" s="75">
        <v>0</v>
      </c>
    </row>
    <row r="777" spans="1:14">
      <c r="A777" s="53" t="s">
        <v>2456</v>
      </c>
      <c r="B777" s="53" t="s">
        <v>2457</v>
      </c>
      <c r="C777" s="53" t="s">
        <v>2458</v>
      </c>
      <c r="D777" s="53" t="s">
        <v>97</v>
      </c>
      <c r="E777" s="53" t="s">
        <v>18</v>
      </c>
      <c r="F777" s="53" t="s">
        <v>97</v>
      </c>
      <c r="G777" s="73" t="s">
        <v>98</v>
      </c>
      <c r="I777" s="53" t="s">
        <v>191</v>
      </c>
      <c r="J777" s="75">
        <v>44.99</v>
      </c>
      <c r="K777" s="75">
        <v>36.856</v>
      </c>
      <c r="L777" s="75">
        <v>45</v>
      </c>
      <c r="M777" s="75">
        <v>47</v>
      </c>
      <c r="N777" s="75">
        <v>2</v>
      </c>
    </row>
    <row r="778" spans="1:14">
      <c r="A778" s="53" t="s">
        <v>2459</v>
      </c>
      <c r="B778" s="53" t="s">
        <v>2460</v>
      </c>
      <c r="C778" s="53" t="s">
        <v>2461</v>
      </c>
      <c r="D778" s="53" t="s">
        <v>17</v>
      </c>
      <c r="E778" s="53" t="s">
        <v>18</v>
      </c>
      <c r="F778" s="53" t="s">
        <v>17</v>
      </c>
      <c r="G778" s="53" t="s">
        <v>19</v>
      </c>
      <c r="I778" s="53" t="s">
        <v>79</v>
      </c>
      <c r="J778" s="75">
        <v>4.89</v>
      </c>
      <c r="K778" s="75">
        <v>6.438</v>
      </c>
      <c r="L778" s="75">
        <v>6</v>
      </c>
      <c r="M778" s="75">
        <v>8</v>
      </c>
      <c r="N778" s="75">
        <v>2</v>
      </c>
    </row>
    <row r="779" spans="1:14">
      <c r="A779" s="53" t="s">
        <v>2462</v>
      </c>
      <c r="B779" s="53" t="s">
        <v>2463</v>
      </c>
      <c r="C779" s="53" t="s">
        <v>2464</v>
      </c>
      <c r="D779" s="53" t="s">
        <v>17</v>
      </c>
      <c r="E779" s="53" t="s">
        <v>18</v>
      </c>
      <c r="F779" s="53" t="s">
        <v>17</v>
      </c>
      <c r="G779" s="53" t="s">
        <v>19</v>
      </c>
      <c r="I779" s="53" t="s">
        <v>215</v>
      </c>
      <c r="J779" s="75">
        <v>1.67</v>
      </c>
      <c r="K779" s="75">
        <v>1.04</v>
      </c>
      <c r="L779" s="75">
        <v>2</v>
      </c>
      <c r="M779" s="75">
        <v>2</v>
      </c>
      <c r="N779" s="75">
        <v>0</v>
      </c>
    </row>
    <row r="780" spans="1:14">
      <c r="A780" s="53" t="s">
        <v>2465</v>
      </c>
      <c r="B780" s="53" t="s">
        <v>2466</v>
      </c>
      <c r="C780" s="53" t="s">
        <v>2467</v>
      </c>
      <c r="D780" s="53" t="s">
        <v>17</v>
      </c>
      <c r="E780" s="53" t="s">
        <v>18</v>
      </c>
      <c r="F780" s="53" t="s">
        <v>17</v>
      </c>
      <c r="G780" s="53" t="s">
        <v>19</v>
      </c>
      <c r="I780" s="53" t="s">
        <v>152</v>
      </c>
      <c r="J780" s="75">
        <v>1.63</v>
      </c>
      <c r="K780" s="75">
        <v>5.597</v>
      </c>
      <c r="L780" s="75">
        <v>4.5</v>
      </c>
      <c r="M780" s="75">
        <v>6</v>
      </c>
      <c r="N780" s="75">
        <v>1.5</v>
      </c>
    </row>
    <row r="781" spans="1:14">
      <c r="A781" s="53" t="s">
        <v>2468</v>
      </c>
      <c r="B781" s="53" t="s">
        <v>2469</v>
      </c>
      <c r="C781" s="53" t="s">
        <v>2470</v>
      </c>
      <c r="D781" s="53" t="s">
        <v>586</v>
      </c>
      <c r="E781" s="53" t="s">
        <v>18</v>
      </c>
      <c r="F781" s="53" t="s">
        <v>586</v>
      </c>
      <c r="G781" s="53" t="s">
        <v>98</v>
      </c>
      <c r="I781" s="53" t="s">
        <v>99</v>
      </c>
      <c r="J781" s="75">
        <v>43.09</v>
      </c>
      <c r="K781" s="75">
        <v>54.828</v>
      </c>
      <c r="L781" s="75">
        <v>48</v>
      </c>
      <c r="M781" s="75">
        <v>56</v>
      </c>
      <c r="N781" s="75">
        <v>8</v>
      </c>
    </row>
    <row r="782" spans="1:14">
      <c r="A782" s="53" t="s">
        <v>2471</v>
      </c>
      <c r="B782" s="53" t="s">
        <v>2472</v>
      </c>
      <c r="C782" s="53" t="s">
        <v>2473</v>
      </c>
      <c r="D782" s="53" t="s">
        <v>586</v>
      </c>
      <c r="E782" s="53" t="s">
        <v>18</v>
      </c>
      <c r="F782" s="53" t="s">
        <v>586</v>
      </c>
      <c r="G782" s="53" t="s">
        <v>98</v>
      </c>
      <c r="I782" s="53" t="s">
        <v>99</v>
      </c>
      <c r="J782" s="75">
        <v>64.84</v>
      </c>
      <c r="K782" s="75">
        <v>81.638</v>
      </c>
      <c r="L782" s="75">
        <v>72</v>
      </c>
      <c r="M782" s="75">
        <v>83</v>
      </c>
      <c r="N782" s="75">
        <v>11</v>
      </c>
    </row>
    <row r="783" spans="1:14">
      <c r="A783" s="53" t="s">
        <v>2474</v>
      </c>
      <c r="B783" s="53" t="s">
        <v>2475</v>
      </c>
      <c r="C783" s="53" t="s">
        <v>2476</v>
      </c>
      <c r="D783" s="53" t="s">
        <v>586</v>
      </c>
      <c r="E783" s="53" t="s">
        <v>18</v>
      </c>
      <c r="F783" s="53" t="s">
        <v>586</v>
      </c>
      <c r="G783" s="53" t="s">
        <v>98</v>
      </c>
      <c r="I783" s="53" t="s">
        <v>99</v>
      </c>
      <c r="J783" s="75">
        <v>65.01</v>
      </c>
      <c r="K783" s="75">
        <v>82.097</v>
      </c>
      <c r="L783" s="75">
        <v>72</v>
      </c>
      <c r="M783" s="75">
        <v>84</v>
      </c>
      <c r="N783" s="75">
        <v>12</v>
      </c>
    </row>
    <row r="784" spans="1:14">
      <c r="A784" s="53" t="s">
        <v>2477</v>
      </c>
      <c r="B784" s="53" t="s">
        <v>2478</v>
      </c>
      <c r="C784" s="53" t="s">
        <v>2479</v>
      </c>
      <c r="D784" s="53" t="s">
        <v>586</v>
      </c>
      <c r="E784" s="53" t="s">
        <v>18</v>
      </c>
      <c r="F784" s="53" t="s">
        <v>586</v>
      </c>
      <c r="G784" s="73" t="s">
        <v>98</v>
      </c>
      <c r="I784" s="53" t="s">
        <v>99</v>
      </c>
      <c r="J784" s="75">
        <v>64.57</v>
      </c>
      <c r="K784" s="75">
        <v>83.034</v>
      </c>
      <c r="L784" s="75">
        <v>72</v>
      </c>
      <c r="M784" s="75">
        <v>84</v>
      </c>
      <c r="N784" s="75">
        <v>12</v>
      </c>
    </row>
    <row r="785" spans="1:14">
      <c r="A785" s="53" t="s">
        <v>2480</v>
      </c>
      <c r="B785" s="53" t="s">
        <v>2481</v>
      </c>
      <c r="C785" s="53" t="s">
        <v>2482</v>
      </c>
      <c r="D785" s="53" t="s">
        <v>140</v>
      </c>
      <c r="E785" s="53" t="s">
        <v>18</v>
      </c>
      <c r="F785" s="53" t="s">
        <v>140</v>
      </c>
      <c r="G785" s="53" t="s">
        <v>98</v>
      </c>
      <c r="I785" s="53" t="s">
        <v>99</v>
      </c>
      <c r="J785" s="75">
        <v>46.17</v>
      </c>
      <c r="K785" s="75">
        <v>53.757</v>
      </c>
      <c r="L785" s="75">
        <v>47</v>
      </c>
      <c r="M785" s="75">
        <v>55</v>
      </c>
      <c r="N785" s="75">
        <v>8</v>
      </c>
    </row>
    <row r="786" spans="1:14">
      <c r="A786" s="53" t="s">
        <v>2483</v>
      </c>
      <c r="B786" s="53" t="s">
        <v>2484</v>
      </c>
      <c r="C786" s="53" t="s">
        <v>2485</v>
      </c>
      <c r="D786" s="53" t="s">
        <v>586</v>
      </c>
      <c r="E786" s="53" t="s">
        <v>18</v>
      </c>
      <c r="F786" s="53" t="s">
        <v>586</v>
      </c>
      <c r="G786" s="53" t="s">
        <v>98</v>
      </c>
      <c r="I786" s="53" t="s">
        <v>99</v>
      </c>
      <c r="J786" s="75">
        <v>43.19</v>
      </c>
      <c r="K786" s="75">
        <v>54.612</v>
      </c>
      <c r="L786" s="75">
        <v>47</v>
      </c>
      <c r="M786" s="75">
        <v>55</v>
      </c>
      <c r="N786" s="75">
        <v>8</v>
      </c>
    </row>
    <row r="787" spans="1:14">
      <c r="A787" s="53" t="s">
        <v>2486</v>
      </c>
      <c r="B787" s="53" t="s">
        <v>2487</v>
      </c>
      <c r="C787" s="53" t="s">
        <v>2488</v>
      </c>
      <c r="D787" s="53" t="s">
        <v>17</v>
      </c>
      <c r="E787" s="53" t="s">
        <v>18</v>
      </c>
      <c r="F787" s="53" t="s">
        <v>17</v>
      </c>
      <c r="G787" s="53" t="s">
        <v>19</v>
      </c>
      <c r="I787" s="53" t="s">
        <v>408</v>
      </c>
      <c r="J787" s="75">
        <v>12.22</v>
      </c>
      <c r="K787" s="75">
        <v>5.642</v>
      </c>
      <c r="L787" s="75">
        <v>12.5</v>
      </c>
      <c r="M787" s="75">
        <v>12.5</v>
      </c>
      <c r="N787" s="75">
        <v>0</v>
      </c>
    </row>
    <row r="788" spans="1:14">
      <c r="A788" s="53" t="s">
        <v>2489</v>
      </c>
      <c r="B788" s="53" t="s">
        <v>2490</v>
      </c>
      <c r="C788" s="53" t="s">
        <v>2491</v>
      </c>
      <c r="D788" s="53" t="s">
        <v>168</v>
      </c>
      <c r="E788" s="53" t="s">
        <v>18</v>
      </c>
      <c r="F788" s="53" t="s">
        <v>169</v>
      </c>
      <c r="G788" s="53" t="s">
        <v>170</v>
      </c>
      <c r="I788" s="53" t="s">
        <v>215</v>
      </c>
      <c r="J788" s="75">
        <v>38.59</v>
      </c>
      <c r="K788" s="75">
        <v>42.315</v>
      </c>
      <c r="L788" s="75">
        <v>41</v>
      </c>
      <c r="M788" s="75">
        <v>43</v>
      </c>
      <c r="N788" s="75">
        <v>2</v>
      </c>
    </row>
    <row r="789" spans="1:14">
      <c r="A789" s="53" t="s">
        <v>2492</v>
      </c>
      <c r="B789" s="53" t="s">
        <v>2493</v>
      </c>
      <c r="C789" s="53" t="s">
        <v>2494</v>
      </c>
      <c r="D789" s="53" t="s">
        <v>2455</v>
      </c>
      <c r="E789" s="53" t="s">
        <v>18</v>
      </c>
      <c r="F789" s="53" t="s">
        <v>2455</v>
      </c>
      <c r="G789" s="53" t="s">
        <v>129</v>
      </c>
      <c r="I789" s="53" t="s">
        <v>86</v>
      </c>
      <c r="J789" s="75">
        <v>23.53</v>
      </c>
      <c r="K789" s="75">
        <v>24.833</v>
      </c>
      <c r="L789" s="75">
        <v>25</v>
      </c>
      <c r="M789" s="75">
        <v>25</v>
      </c>
      <c r="N789" s="75">
        <v>0</v>
      </c>
    </row>
    <row r="790" spans="1:14">
      <c r="A790" s="53" t="s">
        <v>2495</v>
      </c>
      <c r="B790" s="53" t="s">
        <v>2496</v>
      </c>
      <c r="C790" s="53" t="s">
        <v>2497</v>
      </c>
      <c r="D790" s="53" t="s">
        <v>2455</v>
      </c>
      <c r="E790" s="53" t="s">
        <v>18</v>
      </c>
      <c r="F790" s="53" t="s">
        <v>2455</v>
      </c>
      <c r="G790" s="53" t="s">
        <v>129</v>
      </c>
      <c r="I790" s="53" t="s">
        <v>86</v>
      </c>
      <c r="J790" s="75">
        <v>23.59</v>
      </c>
      <c r="K790" s="75">
        <v>25.007</v>
      </c>
      <c r="L790" s="75">
        <v>26</v>
      </c>
      <c r="M790" s="75">
        <v>26</v>
      </c>
      <c r="N790" s="75">
        <v>0</v>
      </c>
    </row>
    <row r="791" spans="1:14">
      <c r="A791" s="53" t="s">
        <v>2498</v>
      </c>
      <c r="B791" s="53" t="s">
        <v>2499</v>
      </c>
      <c r="C791" s="53" t="s">
        <v>2500</v>
      </c>
      <c r="D791" s="53" t="s">
        <v>17</v>
      </c>
      <c r="E791" s="53" t="s">
        <v>18</v>
      </c>
      <c r="F791" s="53" t="s">
        <v>17</v>
      </c>
      <c r="G791" s="53" t="s">
        <v>19</v>
      </c>
      <c r="I791" s="53" t="s">
        <v>120</v>
      </c>
      <c r="J791" s="75">
        <v>21.38</v>
      </c>
      <c r="K791" s="75">
        <v>5.592</v>
      </c>
      <c r="L791" s="75">
        <v>22</v>
      </c>
      <c r="M791" s="75">
        <v>22</v>
      </c>
      <c r="N791" s="75">
        <v>0</v>
      </c>
    </row>
    <row r="792" spans="1:14">
      <c r="A792" s="53" t="s">
        <v>2501</v>
      </c>
      <c r="B792" s="53" t="s">
        <v>2502</v>
      </c>
      <c r="C792" s="53" t="s">
        <v>2503</v>
      </c>
      <c r="D792" s="53" t="s">
        <v>78</v>
      </c>
      <c r="E792" s="53" t="s">
        <v>18</v>
      </c>
      <c r="F792" s="53" t="s">
        <v>78</v>
      </c>
      <c r="G792" s="53" t="s">
        <v>29</v>
      </c>
      <c r="I792" s="53" t="s">
        <v>767</v>
      </c>
      <c r="J792" s="75">
        <v>200.75</v>
      </c>
      <c r="K792" s="75">
        <v>99.166</v>
      </c>
      <c r="L792" s="75">
        <v>201</v>
      </c>
      <c r="M792" s="75">
        <v>201</v>
      </c>
      <c r="N792" s="75">
        <v>0</v>
      </c>
    </row>
    <row r="793" spans="1:14">
      <c r="A793" s="53" t="s">
        <v>2504</v>
      </c>
      <c r="B793" s="53" t="s">
        <v>2505</v>
      </c>
      <c r="C793" s="53" t="s">
        <v>50</v>
      </c>
      <c r="D793" s="53" t="s">
        <v>1516</v>
      </c>
      <c r="E793" s="53" t="s">
        <v>18</v>
      </c>
      <c r="F793" s="53" t="s">
        <v>1516</v>
      </c>
      <c r="G793" s="53" t="s">
        <v>52</v>
      </c>
      <c r="I793" s="53" t="s">
        <v>767</v>
      </c>
      <c r="J793" s="75">
        <v>217.78</v>
      </c>
      <c r="K793" s="75">
        <v>131.753</v>
      </c>
      <c r="L793" s="75">
        <v>218</v>
      </c>
      <c r="M793" s="75">
        <v>218</v>
      </c>
      <c r="N793" s="75">
        <v>0</v>
      </c>
    </row>
    <row r="794" spans="1:14">
      <c r="A794" s="53" t="s">
        <v>2506</v>
      </c>
      <c r="B794" s="53" t="s">
        <v>2507</v>
      </c>
      <c r="C794" s="53" t="s">
        <v>2508</v>
      </c>
      <c r="D794" s="53" t="s">
        <v>160</v>
      </c>
      <c r="E794" s="53" t="s">
        <v>18</v>
      </c>
      <c r="F794" s="53" t="s">
        <v>160</v>
      </c>
      <c r="G794" s="73" t="s">
        <v>129</v>
      </c>
      <c r="I794" s="53" t="s">
        <v>337</v>
      </c>
      <c r="J794" s="75">
        <v>1.71</v>
      </c>
      <c r="K794" s="75">
        <v>1.53</v>
      </c>
      <c r="L794" s="75">
        <v>2</v>
      </c>
      <c r="M794" s="75">
        <v>2</v>
      </c>
      <c r="N794" s="75">
        <v>0</v>
      </c>
    </row>
    <row r="795" spans="1:14">
      <c r="A795" s="53" t="s">
        <v>2509</v>
      </c>
      <c r="B795" s="53" t="s">
        <v>2510</v>
      </c>
      <c r="C795" s="53" t="s">
        <v>2511</v>
      </c>
      <c r="D795" s="53" t="s">
        <v>17</v>
      </c>
      <c r="E795" s="53" t="s">
        <v>18</v>
      </c>
      <c r="F795" s="53" t="s">
        <v>17</v>
      </c>
      <c r="G795" s="73" t="s">
        <v>19</v>
      </c>
      <c r="I795" s="53" t="s">
        <v>1262</v>
      </c>
      <c r="J795" s="75">
        <v>10.43</v>
      </c>
      <c r="K795" s="75">
        <v>3.996</v>
      </c>
      <c r="L795" s="75">
        <v>10.5</v>
      </c>
      <c r="M795" s="75">
        <v>10.5</v>
      </c>
      <c r="N795" s="75">
        <v>0</v>
      </c>
    </row>
    <row r="796" spans="1:14">
      <c r="A796" s="53" t="s">
        <v>2512</v>
      </c>
      <c r="B796" s="53" t="s">
        <v>2513</v>
      </c>
      <c r="C796" s="53" t="s">
        <v>2514</v>
      </c>
      <c r="D796" s="53" t="s">
        <v>17</v>
      </c>
      <c r="E796" s="53" t="s">
        <v>18</v>
      </c>
      <c r="F796" s="53" t="s">
        <v>17</v>
      </c>
      <c r="G796" s="53" t="s">
        <v>19</v>
      </c>
      <c r="I796" s="53" t="s">
        <v>1262</v>
      </c>
      <c r="J796" s="75">
        <v>5.42</v>
      </c>
      <c r="K796" s="75">
        <v>2.088</v>
      </c>
      <c r="L796" s="75">
        <v>5.5</v>
      </c>
      <c r="M796" s="75">
        <v>5.5</v>
      </c>
      <c r="N796" s="75">
        <v>0</v>
      </c>
    </row>
    <row r="797" spans="1:14">
      <c r="A797" s="53" t="s">
        <v>2515</v>
      </c>
      <c r="B797" s="53" t="s">
        <v>2516</v>
      </c>
      <c r="C797" s="53" t="s">
        <v>2517</v>
      </c>
      <c r="D797" s="53" t="s">
        <v>17</v>
      </c>
      <c r="E797" s="53" t="s">
        <v>18</v>
      </c>
      <c r="F797" s="53" t="s">
        <v>17</v>
      </c>
      <c r="G797" s="73" t="s">
        <v>19</v>
      </c>
      <c r="I797" s="53" t="s">
        <v>152</v>
      </c>
      <c r="J797" s="75">
        <v>0.56</v>
      </c>
      <c r="K797" s="75">
        <v>1.215</v>
      </c>
      <c r="L797" s="75">
        <v>1.5</v>
      </c>
      <c r="M797" s="75">
        <v>1.5</v>
      </c>
      <c r="N797" s="75">
        <v>0</v>
      </c>
    </row>
    <row r="798" spans="1:14">
      <c r="A798" s="53" t="s">
        <v>2518</v>
      </c>
      <c r="B798" s="53" t="s">
        <v>2519</v>
      </c>
      <c r="C798" s="53" t="s">
        <v>2520</v>
      </c>
      <c r="D798" s="53" t="s">
        <v>85</v>
      </c>
      <c r="E798" s="53" t="s">
        <v>18</v>
      </c>
      <c r="F798" s="53" t="s">
        <v>85</v>
      </c>
      <c r="G798" s="53" t="s">
        <v>29</v>
      </c>
      <c r="I798" s="53" t="s">
        <v>90</v>
      </c>
      <c r="J798" s="75">
        <v>703.56</v>
      </c>
      <c r="K798" s="75">
        <v>422.622</v>
      </c>
      <c r="L798" s="75">
        <v>704</v>
      </c>
      <c r="M798" s="75">
        <v>704</v>
      </c>
      <c r="N798" s="75">
        <v>0</v>
      </c>
    </row>
    <row r="799" spans="1:14">
      <c r="A799" s="53" t="s">
        <v>2521</v>
      </c>
      <c r="B799" s="53" t="s">
        <v>2522</v>
      </c>
      <c r="C799" s="53" t="s">
        <v>2523</v>
      </c>
      <c r="D799" s="53" t="s">
        <v>17</v>
      </c>
      <c r="E799" s="53" t="s">
        <v>18</v>
      </c>
      <c r="F799" s="53" t="s">
        <v>17</v>
      </c>
      <c r="G799" s="73" t="s">
        <v>19</v>
      </c>
      <c r="I799" s="53" t="s">
        <v>227</v>
      </c>
      <c r="J799" s="75">
        <v>26.7</v>
      </c>
      <c r="K799" s="75">
        <v>28.688</v>
      </c>
      <c r="L799" s="75">
        <v>28</v>
      </c>
      <c r="M799" s="75">
        <v>35</v>
      </c>
      <c r="N799" s="75">
        <v>7</v>
      </c>
    </row>
    <row r="800" spans="1:14">
      <c r="A800" s="53" t="s">
        <v>2524</v>
      </c>
      <c r="B800" s="53" t="s">
        <v>2525</v>
      </c>
      <c r="C800" s="53" t="s">
        <v>2526</v>
      </c>
      <c r="D800" s="53" t="s">
        <v>266</v>
      </c>
      <c r="E800" s="53" t="s">
        <v>18</v>
      </c>
      <c r="F800" s="53" t="s">
        <v>267</v>
      </c>
      <c r="G800" s="53" t="s">
        <v>170</v>
      </c>
      <c r="I800" s="53" t="s">
        <v>191</v>
      </c>
      <c r="J800" s="75">
        <v>22.8</v>
      </c>
      <c r="K800" s="75">
        <v>17.234</v>
      </c>
      <c r="L800" s="75">
        <v>24</v>
      </c>
      <c r="M800" s="75">
        <v>30</v>
      </c>
      <c r="N800" s="75">
        <v>6</v>
      </c>
    </row>
    <row r="801" spans="1:14">
      <c r="A801" s="53" t="s">
        <v>2527</v>
      </c>
      <c r="B801" s="53" t="s">
        <v>2528</v>
      </c>
      <c r="C801" s="53" t="s">
        <v>2529</v>
      </c>
      <c r="D801" s="53" t="s">
        <v>17</v>
      </c>
      <c r="E801" s="53" t="s">
        <v>18</v>
      </c>
      <c r="F801" s="53" t="s">
        <v>17</v>
      </c>
      <c r="G801" s="53" t="s">
        <v>19</v>
      </c>
      <c r="I801" s="53" t="s">
        <v>145</v>
      </c>
      <c r="J801" s="75">
        <v>9.56</v>
      </c>
      <c r="K801" s="75">
        <v>2.418</v>
      </c>
      <c r="L801" s="75">
        <v>10</v>
      </c>
      <c r="M801" s="75">
        <v>10</v>
      </c>
      <c r="N801" s="75">
        <v>0</v>
      </c>
    </row>
    <row r="802" spans="1:14">
      <c r="A802" s="53" t="s">
        <v>2530</v>
      </c>
      <c r="B802" s="53" t="s">
        <v>2531</v>
      </c>
      <c r="C802" s="53" t="s">
        <v>2532</v>
      </c>
      <c r="D802" s="53" t="s">
        <v>51</v>
      </c>
      <c r="E802" s="53" t="s">
        <v>18</v>
      </c>
      <c r="F802" s="53" t="s">
        <v>51</v>
      </c>
      <c r="G802" s="73" t="s">
        <v>52</v>
      </c>
      <c r="I802" s="53" t="s">
        <v>90</v>
      </c>
      <c r="J802" s="75">
        <v>20.64</v>
      </c>
      <c r="K802" s="75">
        <v>12.577</v>
      </c>
      <c r="L802" s="75">
        <v>21</v>
      </c>
      <c r="M802" s="75">
        <v>21</v>
      </c>
      <c r="N802" s="75">
        <v>0</v>
      </c>
    </row>
    <row r="803" spans="1:14">
      <c r="A803" s="53" t="s">
        <v>2533</v>
      </c>
      <c r="B803" s="53" t="s">
        <v>2534</v>
      </c>
      <c r="C803" s="53" t="s">
        <v>2535</v>
      </c>
      <c r="D803" s="53" t="s">
        <v>85</v>
      </c>
      <c r="E803" s="53" t="s">
        <v>18</v>
      </c>
      <c r="F803" s="53" t="s">
        <v>85</v>
      </c>
      <c r="G803" s="73" t="s">
        <v>29</v>
      </c>
      <c r="I803" s="53" t="s">
        <v>90</v>
      </c>
      <c r="J803" s="75">
        <v>27.15</v>
      </c>
      <c r="K803" s="75">
        <v>21.613</v>
      </c>
      <c r="L803" s="75">
        <v>28</v>
      </c>
      <c r="M803" s="75">
        <v>28</v>
      </c>
      <c r="N803" s="75">
        <v>0</v>
      </c>
    </row>
    <row r="804" spans="1:14">
      <c r="A804" s="53" t="s">
        <v>2536</v>
      </c>
      <c r="B804" s="53" t="s">
        <v>2537</v>
      </c>
      <c r="C804" s="53" t="s">
        <v>2538</v>
      </c>
      <c r="D804" s="53" t="s">
        <v>17</v>
      </c>
      <c r="E804" s="53" t="s">
        <v>18</v>
      </c>
      <c r="F804" s="53" t="s">
        <v>17</v>
      </c>
      <c r="G804" s="53" t="s">
        <v>19</v>
      </c>
      <c r="I804" s="53" t="s">
        <v>227</v>
      </c>
      <c r="J804" s="75">
        <v>0.78</v>
      </c>
      <c r="K804" s="75">
        <v>0</v>
      </c>
      <c r="L804" s="75">
        <v>1</v>
      </c>
      <c r="M804" s="75">
        <v>1</v>
      </c>
      <c r="N804" s="75">
        <v>0</v>
      </c>
    </row>
    <row r="805" spans="1:14">
      <c r="A805" s="53" t="s">
        <v>2539</v>
      </c>
      <c r="B805" s="53" t="s">
        <v>2540</v>
      </c>
      <c r="C805" s="53" t="s">
        <v>2541</v>
      </c>
      <c r="D805" s="53" t="s">
        <v>85</v>
      </c>
      <c r="E805" s="53" t="s">
        <v>18</v>
      </c>
      <c r="F805" s="53" t="s">
        <v>85</v>
      </c>
      <c r="G805" s="73" t="s">
        <v>29</v>
      </c>
      <c r="I805" s="53" t="s">
        <v>90</v>
      </c>
      <c r="J805" s="75">
        <v>102.9</v>
      </c>
      <c r="K805" s="75">
        <v>52.107</v>
      </c>
      <c r="L805" s="75">
        <v>104</v>
      </c>
      <c r="M805" s="75">
        <v>103</v>
      </c>
      <c r="N805" s="75">
        <v>-1</v>
      </c>
    </row>
    <row r="806" spans="1:14">
      <c r="A806" s="53" t="s">
        <v>2542</v>
      </c>
      <c r="B806" s="53" t="s">
        <v>2543</v>
      </c>
      <c r="C806" s="53" t="s">
        <v>2544</v>
      </c>
      <c r="D806" s="53" t="s">
        <v>17</v>
      </c>
      <c r="E806" s="53" t="s">
        <v>18</v>
      </c>
      <c r="F806" s="53" t="s">
        <v>17</v>
      </c>
      <c r="G806" s="53" t="s">
        <v>19</v>
      </c>
      <c r="I806" s="53" t="s">
        <v>90</v>
      </c>
      <c r="J806" s="75">
        <v>9.22</v>
      </c>
      <c r="K806" s="75">
        <v>7.351</v>
      </c>
      <c r="L806" s="75">
        <v>9.5</v>
      </c>
      <c r="M806" s="75">
        <v>9.5</v>
      </c>
      <c r="N806" s="75">
        <v>0</v>
      </c>
    </row>
    <row r="807" spans="1:14">
      <c r="A807" s="53" t="s">
        <v>2545</v>
      </c>
      <c r="B807" s="53" t="s">
        <v>2546</v>
      </c>
      <c r="C807" s="53" t="s">
        <v>2547</v>
      </c>
      <c r="D807" s="53" t="s">
        <v>17</v>
      </c>
      <c r="E807" s="53" t="s">
        <v>18</v>
      </c>
      <c r="F807" s="53" t="s">
        <v>17</v>
      </c>
      <c r="G807" s="53" t="s">
        <v>19</v>
      </c>
      <c r="I807" s="53" t="s">
        <v>90</v>
      </c>
      <c r="J807" s="75">
        <v>7.99</v>
      </c>
      <c r="K807" s="75">
        <v>7.031</v>
      </c>
      <c r="L807" s="75">
        <v>8.5</v>
      </c>
      <c r="M807" s="75">
        <v>8</v>
      </c>
      <c r="N807" s="75">
        <v>-0.5</v>
      </c>
    </row>
    <row r="808" spans="1:14">
      <c r="A808" s="53" t="s">
        <v>2548</v>
      </c>
      <c r="B808" s="53" t="s">
        <v>2549</v>
      </c>
      <c r="C808" s="53" t="s">
        <v>2550</v>
      </c>
      <c r="D808" s="53" t="s">
        <v>453</v>
      </c>
      <c r="E808" s="53" t="s">
        <v>18</v>
      </c>
      <c r="F808" s="53" t="s">
        <v>453</v>
      </c>
      <c r="G808" s="73" t="s">
        <v>29</v>
      </c>
      <c r="I808" s="53" t="s">
        <v>223</v>
      </c>
      <c r="J808" s="75">
        <v>35.09</v>
      </c>
      <c r="K808" s="75">
        <v>33.12</v>
      </c>
      <c r="L808" s="75">
        <v>35</v>
      </c>
      <c r="M808" s="75">
        <v>41</v>
      </c>
      <c r="N808" s="75">
        <v>6</v>
      </c>
    </row>
    <row r="809" spans="1:14">
      <c r="A809" s="53" t="s">
        <v>2551</v>
      </c>
      <c r="B809" s="53" t="s">
        <v>2552</v>
      </c>
      <c r="C809" s="53" t="s">
        <v>2553</v>
      </c>
      <c r="D809" s="53" t="s">
        <v>938</v>
      </c>
      <c r="E809" s="53" t="s">
        <v>18</v>
      </c>
      <c r="F809" s="53" t="s">
        <v>938</v>
      </c>
      <c r="G809" s="53" t="s">
        <v>98</v>
      </c>
      <c r="I809" s="53" t="s">
        <v>99</v>
      </c>
      <c r="J809" s="75">
        <v>27.23</v>
      </c>
      <c r="K809" s="75">
        <v>27.648</v>
      </c>
      <c r="L809" s="75">
        <v>28</v>
      </c>
      <c r="M809" s="75">
        <v>28</v>
      </c>
      <c r="N809" s="75">
        <v>0</v>
      </c>
    </row>
    <row r="810" spans="1:14">
      <c r="A810" s="53" t="s">
        <v>2554</v>
      </c>
      <c r="B810" s="53" t="s">
        <v>2555</v>
      </c>
      <c r="C810" s="53" t="s">
        <v>2556</v>
      </c>
      <c r="D810" s="53" t="s">
        <v>458</v>
      </c>
      <c r="E810" s="53" t="s">
        <v>18</v>
      </c>
      <c r="F810" s="53" t="s">
        <v>458</v>
      </c>
      <c r="G810" s="73" t="s">
        <v>98</v>
      </c>
      <c r="I810" s="53" t="s">
        <v>223</v>
      </c>
      <c r="J810" s="75">
        <v>3.5</v>
      </c>
      <c r="K810" s="75">
        <v>4.144</v>
      </c>
      <c r="L810" s="75">
        <v>3.5</v>
      </c>
      <c r="M810" s="75">
        <v>4.5</v>
      </c>
      <c r="N810" s="75">
        <v>1</v>
      </c>
    </row>
    <row r="811" spans="1:14">
      <c r="A811" s="53" t="s">
        <v>2557</v>
      </c>
      <c r="B811" s="53" t="s">
        <v>2558</v>
      </c>
      <c r="C811" s="53" t="s">
        <v>2559</v>
      </c>
      <c r="D811" s="53" t="s">
        <v>458</v>
      </c>
      <c r="E811" s="53" t="s">
        <v>18</v>
      </c>
      <c r="F811" s="53" t="s">
        <v>458</v>
      </c>
      <c r="G811" s="73" t="s">
        <v>98</v>
      </c>
      <c r="I811" s="53" t="s">
        <v>223</v>
      </c>
      <c r="J811" s="75">
        <v>3.34</v>
      </c>
      <c r="K811" s="75">
        <v>3.996</v>
      </c>
      <c r="L811" s="75">
        <v>3.5</v>
      </c>
      <c r="M811" s="75">
        <v>4</v>
      </c>
      <c r="N811" s="75">
        <v>0.5</v>
      </c>
    </row>
    <row r="812" spans="1:14">
      <c r="A812" s="53" t="s">
        <v>2560</v>
      </c>
      <c r="B812" s="53" t="s">
        <v>2561</v>
      </c>
      <c r="C812" s="53" t="s">
        <v>2562</v>
      </c>
      <c r="D812" s="53" t="s">
        <v>458</v>
      </c>
      <c r="E812" s="53" t="s">
        <v>18</v>
      </c>
      <c r="F812" s="53" t="s">
        <v>458</v>
      </c>
      <c r="G812" s="53" t="s">
        <v>98</v>
      </c>
      <c r="I812" s="53" t="s">
        <v>223</v>
      </c>
      <c r="J812" s="75">
        <v>3.6</v>
      </c>
      <c r="K812" s="75">
        <v>4.147</v>
      </c>
      <c r="L812" s="75">
        <v>4</v>
      </c>
      <c r="M812" s="75">
        <v>4.5</v>
      </c>
      <c r="N812" s="75">
        <v>0.5</v>
      </c>
    </row>
    <row r="813" spans="1:14">
      <c r="A813" s="53" t="s">
        <v>2563</v>
      </c>
      <c r="B813" s="53" t="s">
        <v>2564</v>
      </c>
      <c r="C813" s="53" t="s">
        <v>2565</v>
      </c>
      <c r="D813" s="53" t="s">
        <v>458</v>
      </c>
      <c r="E813" s="53" t="s">
        <v>18</v>
      </c>
      <c r="F813" s="53" t="s">
        <v>458</v>
      </c>
      <c r="G813" s="73" t="s">
        <v>98</v>
      </c>
      <c r="I813" s="53" t="s">
        <v>223</v>
      </c>
      <c r="J813" s="75">
        <v>1.96</v>
      </c>
      <c r="K813" s="75">
        <v>2.567</v>
      </c>
      <c r="L813" s="75">
        <v>2.5</v>
      </c>
      <c r="M813" s="75">
        <v>3</v>
      </c>
      <c r="N813" s="75">
        <v>0.5</v>
      </c>
    </row>
    <row r="814" spans="1:14">
      <c r="A814" s="53" t="s">
        <v>2566</v>
      </c>
      <c r="B814" s="53" t="s">
        <v>2567</v>
      </c>
      <c r="C814" s="53" t="s">
        <v>2568</v>
      </c>
      <c r="D814" s="53" t="s">
        <v>186</v>
      </c>
      <c r="E814" s="53" t="s">
        <v>18</v>
      </c>
      <c r="F814" s="53" t="s">
        <v>186</v>
      </c>
      <c r="G814" s="53" t="s">
        <v>98</v>
      </c>
      <c r="I814" s="53" t="s">
        <v>191</v>
      </c>
      <c r="J814" s="75">
        <v>43.98</v>
      </c>
      <c r="K814" s="75">
        <v>50.716</v>
      </c>
      <c r="L814" s="75">
        <v>47</v>
      </c>
      <c r="M814" s="75">
        <v>51</v>
      </c>
      <c r="N814" s="75">
        <v>4</v>
      </c>
    </row>
    <row r="815" spans="1:14">
      <c r="A815" s="53" t="s">
        <v>2569</v>
      </c>
      <c r="B815" s="53" t="s">
        <v>2570</v>
      </c>
      <c r="C815" s="53" t="s">
        <v>2571</v>
      </c>
      <c r="D815" s="53" t="s">
        <v>97</v>
      </c>
      <c r="E815" s="53" t="s">
        <v>18</v>
      </c>
      <c r="F815" s="53" t="s">
        <v>97</v>
      </c>
      <c r="G815" s="53" t="s">
        <v>98</v>
      </c>
      <c r="I815" s="53" t="s">
        <v>292</v>
      </c>
      <c r="J815" s="75">
        <v>126.74</v>
      </c>
      <c r="K815" s="75">
        <v>182.755</v>
      </c>
      <c r="L815" s="75">
        <v>183</v>
      </c>
      <c r="M815" s="75">
        <v>183</v>
      </c>
      <c r="N815" s="75">
        <v>0</v>
      </c>
    </row>
    <row r="816" spans="1:14">
      <c r="A816" s="53" t="s">
        <v>2572</v>
      </c>
      <c r="B816" s="53" t="s">
        <v>2573</v>
      </c>
      <c r="C816" s="53" t="s">
        <v>2574</v>
      </c>
      <c r="D816" s="53" t="s">
        <v>458</v>
      </c>
      <c r="E816" s="53" t="s">
        <v>18</v>
      </c>
      <c r="F816" s="53" t="s">
        <v>458</v>
      </c>
      <c r="G816" s="53" t="s">
        <v>98</v>
      </c>
      <c r="I816" s="53" t="s">
        <v>223</v>
      </c>
      <c r="J816" s="75">
        <v>2.55</v>
      </c>
      <c r="K816" s="75">
        <v>3.013</v>
      </c>
      <c r="L816" s="75">
        <v>3</v>
      </c>
      <c r="M816" s="75">
        <v>3.5</v>
      </c>
      <c r="N816" s="75">
        <v>0.5</v>
      </c>
    </row>
    <row r="817" spans="1:14">
      <c r="A817" s="53" t="s">
        <v>2575</v>
      </c>
      <c r="B817" s="53" t="s">
        <v>2576</v>
      </c>
      <c r="C817" s="53" t="s">
        <v>2577</v>
      </c>
      <c r="D817" s="53" t="s">
        <v>458</v>
      </c>
      <c r="E817" s="53" t="s">
        <v>18</v>
      </c>
      <c r="F817" s="53" t="s">
        <v>458</v>
      </c>
      <c r="G817" s="53" t="s">
        <v>98</v>
      </c>
      <c r="I817" s="53" t="s">
        <v>223</v>
      </c>
      <c r="J817" s="75">
        <v>2.03</v>
      </c>
      <c r="K817" s="75">
        <v>2.567</v>
      </c>
      <c r="L817" s="75">
        <v>2.5</v>
      </c>
      <c r="M817" s="75">
        <v>3</v>
      </c>
      <c r="N817" s="75">
        <v>0.5</v>
      </c>
    </row>
    <row r="818" spans="1:14">
      <c r="A818" s="53" t="s">
        <v>2578</v>
      </c>
      <c r="B818" s="53" t="s">
        <v>2579</v>
      </c>
      <c r="C818" s="53" t="s">
        <v>2580</v>
      </c>
      <c r="D818" s="53" t="s">
        <v>458</v>
      </c>
      <c r="E818" s="53" t="s">
        <v>18</v>
      </c>
      <c r="F818" s="53" t="s">
        <v>458</v>
      </c>
      <c r="G818" s="73" t="s">
        <v>98</v>
      </c>
      <c r="I818" s="53" t="s">
        <v>223</v>
      </c>
      <c r="J818" s="75">
        <v>2</v>
      </c>
      <c r="K818" s="75">
        <v>2.567</v>
      </c>
      <c r="L818" s="75">
        <v>2.5</v>
      </c>
      <c r="M818" s="75">
        <v>3</v>
      </c>
      <c r="N818" s="75">
        <v>0.5</v>
      </c>
    </row>
    <row r="819" spans="1:14">
      <c r="A819" s="53" t="s">
        <v>2581</v>
      </c>
      <c r="B819" s="53" t="s">
        <v>2582</v>
      </c>
      <c r="C819" s="53" t="s">
        <v>2583</v>
      </c>
      <c r="D819" s="53" t="s">
        <v>458</v>
      </c>
      <c r="E819" s="53" t="s">
        <v>18</v>
      </c>
      <c r="F819" s="53" t="s">
        <v>458</v>
      </c>
      <c r="G819" s="53" t="s">
        <v>98</v>
      </c>
      <c r="I819" s="53" t="s">
        <v>223</v>
      </c>
      <c r="J819" s="75">
        <v>1.94</v>
      </c>
      <c r="K819" s="75">
        <v>2.567</v>
      </c>
      <c r="L819" s="75">
        <v>2.5</v>
      </c>
      <c r="M819" s="75">
        <v>3</v>
      </c>
      <c r="N819" s="75">
        <v>0.5</v>
      </c>
    </row>
    <row r="820" spans="1:14">
      <c r="A820" s="53" t="s">
        <v>2584</v>
      </c>
      <c r="B820" s="53" t="s">
        <v>2585</v>
      </c>
      <c r="C820" s="53" t="s">
        <v>2586</v>
      </c>
      <c r="D820" s="53" t="s">
        <v>458</v>
      </c>
      <c r="E820" s="53" t="s">
        <v>18</v>
      </c>
      <c r="F820" s="53" t="s">
        <v>458</v>
      </c>
      <c r="G820" s="53" t="s">
        <v>98</v>
      </c>
      <c r="I820" s="53" t="s">
        <v>223</v>
      </c>
      <c r="J820" s="75">
        <v>1.88</v>
      </c>
      <c r="K820" s="75">
        <v>2.567</v>
      </c>
      <c r="L820" s="75">
        <v>2.5</v>
      </c>
      <c r="M820" s="75">
        <v>3</v>
      </c>
      <c r="N820" s="75">
        <v>0.5</v>
      </c>
    </row>
    <row r="821" spans="1:14">
      <c r="A821" s="53" t="s">
        <v>2587</v>
      </c>
      <c r="B821" s="53" t="s">
        <v>2588</v>
      </c>
      <c r="C821" s="53" t="s">
        <v>2589</v>
      </c>
      <c r="D821" s="53" t="s">
        <v>458</v>
      </c>
      <c r="E821" s="53" t="s">
        <v>18</v>
      </c>
      <c r="F821" s="53" t="s">
        <v>458</v>
      </c>
      <c r="G821" s="53" t="s">
        <v>98</v>
      </c>
      <c r="I821" s="53" t="s">
        <v>223</v>
      </c>
      <c r="J821" s="75">
        <v>1.87</v>
      </c>
      <c r="K821" s="75">
        <v>2.567</v>
      </c>
      <c r="L821" s="75">
        <v>2.5</v>
      </c>
      <c r="M821" s="75">
        <v>3</v>
      </c>
      <c r="N821" s="75">
        <v>0.5</v>
      </c>
    </row>
    <row r="822" spans="1:14">
      <c r="A822" s="53" t="s">
        <v>2590</v>
      </c>
      <c r="B822" s="53" t="s">
        <v>2591</v>
      </c>
      <c r="C822" s="53" t="s">
        <v>2592</v>
      </c>
      <c r="D822" s="53" t="s">
        <v>458</v>
      </c>
      <c r="E822" s="53" t="s">
        <v>18</v>
      </c>
      <c r="F822" s="53" t="s">
        <v>458</v>
      </c>
      <c r="G822" s="73" t="s">
        <v>98</v>
      </c>
      <c r="I822" s="53" t="s">
        <v>223</v>
      </c>
      <c r="J822" s="75">
        <v>1.83</v>
      </c>
      <c r="K822" s="75">
        <v>2.678</v>
      </c>
      <c r="L822" s="75">
        <v>2.5</v>
      </c>
      <c r="M822" s="75">
        <v>3</v>
      </c>
      <c r="N822" s="75">
        <v>0.5</v>
      </c>
    </row>
    <row r="823" spans="1:14">
      <c r="A823" s="53" t="s">
        <v>2593</v>
      </c>
      <c r="B823" s="53" t="s">
        <v>2594</v>
      </c>
      <c r="C823" s="53" t="s">
        <v>2595</v>
      </c>
      <c r="D823" s="53" t="s">
        <v>458</v>
      </c>
      <c r="E823" s="53" t="s">
        <v>18</v>
      </c>
      <c r="F823" s="53" t="s">
        <v>458</v>
      </c>
      <c r="G823" s="53" t="s">
        <v>98</v>
      </c>
      <c r="I823" s="53" t="s">
        <v>223</v>
      </c>
      <c r="J823" s="75">
        <v>1.95</v>
      </c>
      <c r="K823" s="75">
        <v>2.567</v>
      </c>
      <c r="L823" s="75">
        <v>2.5</v>
      </c>
      <c r="M823" s="75">
        <v>3</v>
      </c>
      <c r="N823" s="75">
        <v>0.5</v>
      </c>
    </row>
    <row r="824" spans="1:14">
      <c r="A824" s="53" t="s">
        <v>2596</v>
      </c>
      <c r="B824" s="53" t="s">
        <v>2597</v>
      </c>
      <c r="C824" s="53" t="s">
        <v>2598</v>
      </c>
      <c r="D824" s="53" t="s">
        <v>17</v>
      </c>
      <c r="E824" s="53" t="s">
        <v>18</v>
      </c>
      <c r="F824" s="53" t="s">
        <v>17</v>
      </c>
      <c r="G824" s="53" t="s">
        <v>19</v>
      </c>
      <c r="I824" s="53" t="s">
        <v>191</v>
      </c>
      <c r="J824" s="75">
        <v>55.56</v>
      </c>
      <c r="K824" s="75">
        <v>79.55</v>
      </c>
      <c r="L824" s="75">
        <v>66</v>
      </c>
      <c r="M824" s="75">
        <v>80</v>
      </c>
      <c r="N824" s="75">
        <v>14</v>
      </c>
    </row>
    <row r="825" spans="1:14">
      <c r="A825" s="53" t="s">
        <v>2599</v>
      </c>
      <c r="B825" s="53" t="s">
        <v>2600</v>
      </c>
      <c r="C825" s="53" t="s">
        <v>2601</v>
      </c>
      <c r="D825" s="53" t="s">
        <v>17</v>
      </c>
      <c r="E825" s="53" t="s">
        <v>18</v>
      </c>
      <c r="F825" s="53" t="s">
        <v>17</v>
      </c>
      <c r="G825" s="53" t="s">
        <v>19</v>
      </c>
      <c r="I825" s="53" t="s">
        <v>767</v>
      </c>
      <c r="J825" s="75">
        <v>1.29</v>
      </c>
      <c r="K825" s="75">
        <v>1.566</v>
      </c>
      <c r="L825" s="75">
        <v>2</v>
      </c>
      <c r="M825" s="75">
        <v>2</v>
      </c>
      <c r="N825" s="75">
        <v>0</v>
      </c>
    </row>
    <row r="826" spans="1:14">
      <c r="A826" s="53" t="s">
        <v>2602</v>
      </c>
      <c r="B826" s="53" t="s">
        <v>2603</v>
      </c>
      <c r="C826" s="53" t="s">
        <v>2604</v>
      </c>
      <c r="D826" s="53" t="s">
        <v>17</v>
      </c>
      <c r="E826" s="53" t="s">
        <v>18</v>
      </c>
      <c r="F826" s="53" t="s">
        <v>17</v>
      </c>
      <c r="G826" s="73" t="s">
        <v>19</v>
      </c>
      <c r="I826" s="53" t="s">
        <v>767</v>
      </c>
      <c r="J826" s="75">
        <v>19.58</v>
      </c>
      <c r="K826" s="75">
        <v>22.14</v>
      </c>
      <c r="L826" s="75">
        <v>23</v>
      </c>
      <c r="M826" s="75">
        <v>23</v>
      </c>
      <c r="N826" s="75">
        <v>0</v>
      </c>
    </row>
    <row r="827" spans="1:14">
      <c r="A827" s="53" t="s">
        <v>2605</v>
      </c>
      <c r="B827" s="53" t="s">
        <v>2606</v>
      </c>
      <c r="C827" s="53" t="s">
        <v>2607</v>
      </c>
      <c r="D827" s="53" t="s">
        <v>160</v>
      </c>
      <c r="E827" s="53" t="s">
        <v>18</v>
      </c>
      <c r="F827" s="53" t="s">
        <v>160</v>
      </c>
      <c r="G827" s="73" t="s">
        <v>129</v>
      </c>
      <c r="I827" s="53" t="s">
        <v>161</v>
      </c>
      <c r="J827" s="75">
        <v>1.51</v>
      </c>
      <c r="K827" s="75">
        <v>0</v>
      </c>
      <c r="L827" s="75">
        <v>1.5</v>
      </c>
      <c r="M827" s="75">
        <v>2</v>
      </c>
      <c r="N827" s="75">
        <v>0.5</v>
      </c>
    </row>
    <row r="828" spans="1:14">
      <c r="A828" s="53" t="s">
        <v>2608</v>
      </c>
      <c r="B828" s="53" t="s">
        <v>2609</v>
      </c>
      <c r="C828" s="53" t="s">
        <v>2610</v>
      </c>
      <c r="D828" s="53" t="s">
        <v>144</v>
      </c>
      <c r="E828" s="53" t="s">
        <v>18</v>
      </c>
      <c r="F828" s="53" t="s">
        <v>144</v>
      </c>
      <c r="G828" s="53" t="s">
        <v>52</v>
      </c>
      <c r="I828" s="53" t="s">
        <v>2611</v>
      </c>
      <c r="J828" s="75">
        <v>402</v>
      </c>
      <c r="K828" s="75">
        <v>363.945</v>
      </c>
      <c r="L828" s="75">
        <v>402</v>
      </c>
      <c r="M828" s="75">
        <v>402</v>
      </c>
      <c r="N828" s="75">
        <v>0</v>
      </c>
    </row>
    <row r="829" spans="1:14">
      <c r="A829" s="53" t="s">
        <v>2612</v>
      </c>
      <c r="B829" s="53" t="s">
        <v>2613</v>
      </c>
      <c r="C829" s="53" t="s">
        <v>2614</v>
      </c>
      <c r="D829" s="53" t="s">
        <v>85</v>
      </c>
      <c r="E829" s="53" t="s">
        <v>18</v>
      </c>
      <c r="F829" s="53" t="s">
        <v>85</v>
      </c>
      <c r="G829" s="53" t="s">
        <v>29</v>
      </c>
      <c r="I829" s="53" t="s">
        <v>20</v>
      </c>
      <c r="J829" s="75">
        <v>92.61</v>
      </c>
      <c r="K829" s="75">
        <v>103.618</v>
      </c>
      <c r="L829" s="75">
        <v>100</v>
      </c>
      <c r="M829" s="75">
        <v>104</v>
      </c>
      <c r="N829" s="75">
        <v>4</v>
      </c>
    </row>
    <row r="830" spans="1:14">
      <c r="A830" s="53" t="s">
        <v>2615</v>
      </c>
      <c r="B830" s="53" t="s">
        <v>2616</v>
      </c>
      <c r="C830" s="53" t="s">
        <v>36</v>
      </c>
      <c r="D830" s="53" t="s">
        <v>274</v>
      </c>
      <c r="E830" s="53" t="s">
        <v>18</v>
      </c>
      <c r="F830" s="53" t="s">
        <v>274</v>
      </c>
      <c r="G830" s="73" t="s">
        <v>29</v>
      </c>
      <c r="I830" s="53" t="s">
        <v>39</v>
      </c>
      <c r="J830" s="75">
        <v>495.73</v>
      </c>
      <c r="K830" s="75">
        <v>352.382</v>
      </c>
      <c r="L830" s="75">
        <v>493</v>
      </c>
      <c r="M830" s="75">
        <v>496</v>
      </c>
      <c r="N830" s="75">
        <v>3</v>
      </c>
    </row>
    <row r="831" spans="1:14">
      <c r="A831" s="53" t="s">
        <v>2617</v>
      </c>
      <c r="B831" s="53" t="s">
        <v>2618</v>
      </c>
      <c r="C831" s="53" t="s">
        <v>50</v>
      </c>
      <c r="D831" s="53" t="s">
        <v>1516</v>
      </c>
      <c r="E831" s="53" t="s">
        <v>18</v>
      </c>
      <c r="F831" s="53" t="s">
        <v>1516</v>
      </c>
      <c r="G831" s="53" t="s">
        <v>52</v>
      </c>
      <c r="I831" s="53" t="s">
        <v>767</v>
      </c>
      <c r="J831" s="75">
        <v>166.59</v>
      </c>
      <c r="K831" s="75">
        <v>93.653</v>
      </c>
      <c r="L831" s="75">
        <v>167</v>
      </c>
      <c r="M831" s="75">
        <v>167</v>
      </c>
      <c r="N831" s="75">
        <v>0</v>
      </c>
    </row>
    <row r="832" spans="1:14">
      <c r="A832" s="53" t="s">
        <v>2619</v>
      </c>
      <c r="B832" s="53" t="s">
        <v>2620</v>
      </c>
      <c r="C832" s="53" t="s">
        <v>2621</v>
      </c>
      <c r="D832" s="53" t="s">
        <v>738</v>
      </c>
      <c r="E832" s="53" t="s">
        <v>18</v>
      </c>
      <c r="F832" s="53" t="s">
        <v>738</v>
      </c>
      <c r="G832" s="53" t="s">
        <v>98</v>
      </c>
      <c r="I832" s="53" t="s">
        <v>191</v>
      </c>
      <c r="J832" s="75">
        <v>29.52</v>
      </c>
      <c r="K832" s="75">
        <v>68.158</v>
      </c>
      <c r="L832" s="75">
        <v>60</v>
      </c>
      <c r="M832" s="75">
        <v>71</v>
      </c>
      <c r="N832" s="75">
        <v>11</v>
      </c>
    </row>
    <row r="833" spans="1:14">
      <c r="A833" s="53" t="s">
        <v>2622</v>
      </c>
      <c r="B833" s="53" t="s">
        <v>2623</v>
      </c>
      <c r="C833" s="53" t="s">
        <v>1653</v>
      </c>
      <c r="D833" s="53" t="s">
        <v>364</v>
      </c>
      <c r="E833" s="53" t="s">
        <v>18</v>
      </c>
      <c r="F833" s="53" t="s">
        <v>364</v>
      </c>
      <c r="G833" s="73" t="s">
        <v>29</v>
      </c>
      <c r="I833" s="53" t="s">
        <v>328</v>
      </c>
      <c r="J833" s="75">
        <v>289.01</v>
      </c>
      <c r="K833" s="75">
        <v>263.9</v>
      </c>
      <c r="L833" s="75">
        <v>290</v>
      </c>
      <c r="M833" s="75">
        <v>290</v>
      </c>
      <c r="N833" s="75">
        <v>0</v>
      </c>
    </row>
    <row r="834" spans="1:14">
      <c r="A834" s="53" t="s">
        <v>2624</v>
      </c>
      <c r="B834" s="53" t="s">
        <v>2625</v>
      </c>
      <c r="C834" s="53" t="s">
        <v>1653</v>
      </c>
      <c r="D834" s="53" t="s">
        <v>364</v>
      </c>
      <c r="E834" s="53" t="s">
        <v>18</v>
      </c>
      <c r="F834" s="53" t="s">
        <v>364</v>
      </c>
      <c r="G834" s="73" t="s">
        <v>29</v>
      </c>
      <c r="I834" s="53" t="s">
        <v>328</v>
      </c>
      <c r="J834" s="75">
        <v>62.12</v>
      </c>
      <c r="K834" s="75">
        <v>71.22</v>
      </c>
      <c r="L834" s="75">
        <v>69</v>
      </c>
      <c r="M834" s="75">
        <v>72</v>
      </c>
      <c r="N834" s="75">
        <v>3</v>
      </c>
    </row>
    <row r="835" spans="1:14">
      <c r="A835" s="53" t="s">
        <v>2626</v>
      </c>
      <c r="B835" s="53" t="s">
        <v>2627</v>
      </c>
      <c r="C835" s="53" t="s">
        <v>2628</v>
      </c>
      <c r="D835" s="53" t="s">
        <v>160</v>
      </c>
      <c r="E835" s="53" t="s">
        <v>18</v>
      </c>
      <c r="F835" s="53" t="s">
        <v>160</v>
      </c>
      <c r="G835" s="53" t="s">
        <v>129</v>
      </c>
      <c r="I835" s="53" t="s">
        <v>145</v>
      </c>
      <c r="J835" s="75">
        <v>0.51</v>
      </c>
      <c r="K835" s="75">
        <v>0.956</v>
      </c>
      <c r="L835" s="75">
        <v>1</v>
      </c>
      <c r="M835" s="75">
        <v>1.5</v>
      </c>
      <c r="N835" s="75">
        <v>0.5</v>
      </c>
    </row>
    <row r="836" spans="1:14">
      <c r="A836" s="53" t="s">
        <v>2629</v>
      </c>
      <c r="B836" s="53" t="s">
        <v>2630</v>
      </c>
      <c r="C836" s="53" t="s">
        <v>2631</v>
      </c>
      <c r="D836" s="53" t="s">
        <v>256</v>
      </c>
      <c r="E836" s="53" t="s">
        <v>18</v>
      </c>
      <c r="F836" s="53" t="s">
        <v>256</v>
      </c>
      <c r="G836" s="53" t="s">
        <v>19</v>
      </c>
      <c r="I836" s="53" t="s">
        <v>292</v>
      </c>
      <c r="J836" s="75">
        <v>69.12</v>
      </c>
      <c r="K836" s="75">
        <v>85.553</v>
      </c>
      <c r="L836" s="75">
        <v>87</v>
      </c>
      <c r="M836" s="75">
        <v>90</v>
      </c>
      <c r="N836" s="75">
        <v>3</v>
      </c>
    </row>
    <row r="837" spans="1:14">
      <c r="A837" s="53" t="s">
        <v>2632</v>
      </c>
      <c r="B837" s="53" t="s">
        <v>2633</v>
      </c>
      <c r="C837" s="53" t="s">
        <v>2634</v>
      </c>
      <c r="D837" s="53" t="s">
        <v>17</v>
      </c>
      <c r="E837" s="53" t="s">
        <v>18</v>
      </c>
      <c r="F837" s="53" t="s">
        <v>17</v>
      </c>
      <c r="G837" s="53" t="s">
        <v>19</v>
      </c>
      <c r="I837" s="53" t="s">
        <v>227</v>
      </c>
      <c r="J837" s="75">
        <v>1.71</v>
      </c>
      <c r="K837" s="75">
        <v>2.318</v>
      </c>
      <c r="L837" s="75">
        <v>2.5</v>
      </c>
      <c r="M837" s="75">
        <v>2.5</v>
      </c>
      <c r="N837" s="75">
        <v>0</v>
      </c>
    </row>
    <row r="838" spans="1:14">
      <c r="A838" s="53" t="s">
        <v>2635</v>
      </c>
      <c r="B838" s="53" t="s">
        <v>2636</v>
      </c>
      <c r="C838" s="53" t="s">
        <v>2637</v>
      </c>
      <c r="D838" s="53" t="s">
        <v>2309</v>
      </c>
      <c r="E838" s="53" t="s">
        <v>18</v>
      </c>
      <c r="F838" s="53" t="s">
        <v>2309</v>
      </c>
      <c r="G838" s="53" t="s">
        <v>129</v>
      </c>
      <c r="I838" s="53" t="s">
        <v>99</v>
      </c>
      <c r="J838" s="75">
        <v>7.31</v>
      </c>
      <c r="K838" s="75">
        <v>6.61</v>
      </c>
      <c r="L838" s="75">
        <v>7.5</v>
      </c>
      <c r="M838" s="75">
        <v>7.5</v>
      </c>
      <c r="N838" s="75">
        <v>0</v>
      </c>
    </row>
    <row r="839" spans="1:14">
      <c r="A839" s="53" t="s">
        <v>2638</v>
      </c>
      <c r="B839" s="53" t="s">
        <v>2639</v>
      </c>
      <c r="C839" s="53" t="s">
        <v>2640</v>
      </c>
      <c r="D839" s="53" t="s">
        <v>2309</v>
      </c>
      <c r="E839" s="53" t="s">
        <v>18</v>
      </c>
      <c r="F839" s="53" t="s">
        <v>2309</v>
      </c>
      <c r="G839" s="73" t="s">
        <v>129</v>
      </c>
      <c r="I839" s="53" t="s">
        <v>99</v>
      </c>
      <c r="J839" s="75">
        <v>7.23</v>
      </c>
      <c r="K839" s="75">
        <v>6.458</v>
      </c>
      <c r="L839" s="75">
        <v>7.5</v>
      </c>
      <c r="M839" s="75">
        <v>7.5</v>
      </c>
      <c r="N839" s="75">
        <v>0</v>
      </c>
    </row>
    <row r="840" spans="1:14">
      <c r="A840" s="53" t="s">
        <v>2641</v>
      </c>
      <c r="B840" s="53" t="s">
        <v>2642</v>
      </c>
      <c r="C840" s="53" t="s">
        <v>2643</v>
      </c>
      <c r="D840" s="53" t="s">
        <v>985</v>
      </c>
      <c r="E840" s="53" t="s">
        <v>18</v>
      </c>
      <c r="F840" s="53" t="s">
        <v>985</v>
      </c>
      <c r="G840" s="73" t="s">
        <v>129</v>
      </c>
      <c r="I840" s="53" t="s">
        <v>191</v>
      </c>
      <c r="J840" s="75">
        <v>30.72</v>
      </c>
      <c r="K840" s="75">
        <v>32.611</v>
      </c>
      <c r="L840" s="75">
        <v>34</v>
      </c>
      <c r="M840" s="75">
        <v>40</v>
      </c>
      <c r="N840" s="75">
        <v>6</v>
      </c>
    </row>
    <row r="841" spans="1:14">
      <c r="A841" s="53" t="s">
        <v>2644</v>
      </c>
      <c r="B841" s="53" t="s">
        <v>2645</v>
      </c>
      <c r="C841" s="53" t="s">
        <v>2646</v>
      </c>
      <c r="D841" s="53" t="s">
        <v>140</v>
      </c>
      <c r="E841" s="53" t="s">
        <v>18</v>
      </c>
      <c r="F841" s="53" t="s">
        <v>140</v>
      </c>
      <c r="G841" s="73" t="s">
        <v>98</v>
      </c>
      <c r="I841" s="53" t="s">
        <v>187</v>
      </c>
      <c r="J841" s="75">
        <v>4.23</v>
      </c>
      <c r="K841" s="75">
        <v>4.224</v>
      </c>
      <c r="L841" s="75">
        <v>4.5</v>
      </c>
      <c r="M841" s="75">
        <v>5</v>
      </c>
      <c r="N841" s="75">
        <v>0.5</v>
      </c>
    </row>
    <row r="842" spans="1:14">
      <c r="A842" s="53" t="s">
        <v>2647</v>
      </c>
      <c r="B842" s="53" t="s">
        <v>2648</v>
      </c>
      <c r="C842" s="53" t="s">
        <v>2649</v>
      </c>
      <c r="D842" s="53" t="s">
        <v>287</v>
      </c>
      <c r="E842" s="53" t="s">
        <v>18</v>
      </c>
      <c r="F842" s="53" t="s">
        <v>287</v>
      </c>
      <c r="G842" s="53" t="s">
        <v>98</v>
      </c>
      <c r="I842" s="53" t="s">
        <v>227</v>
      </c>
      <c r="J842" s="75">
        <v>137.88</v>
      </c>
      <c r="K842" s="75">
        <v>159.355</v>
      </c>
      <c r="L842" s="75">
        <v>150</v>
      </c>
      <c r="M842" s="75">
        <v>160</v>
      </c>
      <c r="N842" s="75">
        <v>10</v>
      </c>
    </row>
    <row r="843" spans="1:14">
      <c r="A843" s="53" t="s">
        <v>2650</v>
      </c>
      <c r="B843" s="53" t="s">
        <v>2651</v>
      </c>
      <c r="C843" s="53" t="s">
        <v>2652</v>
      </c>
      <c r="D843" s="53" t="s">
        <v>17</v>
      </c>
      <c r="E843" s="53" t="s">
        <v>18</v>
      </c>
      <c r="F843" s="53" t="s">
        <v>17</v>
      </c>
      <c r="G843" s="53" t="s">
        <v>19</v>
      </c>
      <c r="I843" s="53" t="s">
        <v>79</v>
      </c>
      <c r="J843" s="75">
        <v>56.57</v>
      </c>
      <c r="K843" s="75">
        <v>59.98</v>
      </c>
      <c r="L843" s="75">
        <v>57</v>
      </c>
      <c r="M843" s="75">
        <v>60</v>
      </c>
      <c r="N843" s="75">
        <v>3</v>
      </c>
    </row>
    <row r="844" spans="1:14">
      <c r="A844" s="53" t="s">
        <v>2653</v>
      </c>
      <c r="B844" s="53" t="s">
        <v>2654</v>
      </c>
      <c r="C844" s="53" t="s">
        <v>2655</v>
      </c>
      <c r="D844" s="53" t="s">
        <v>17</v>
      </c>
      <c r="E844" s="53" t="s">
        <v>18</v>
      </c>
      <c r="F844" s="53" t="s">
        <v>17</v>
      </c>
      <c r="G844" s="53" t="s">
        <v>19</v>
      </c>
      <c r="I844" s="53" t="s">
        <v>79</v>
      </c>
      <c r="J844" s="75">
        <v>37.27</v>
      </c>
      <c r="K844" s="75">
        <v>38.679</v>
      </c>
      <c r="L844" s="75">
        <v>37.5</v>
      </c>
      <c r="M844" s="75">
        <v>39</v>
      </c>
      <c r="N844" s="75">
        <v>1.5</v>
      </c>
    </row>
    <row r="845" spans="1:14">
      <c r="A845" s="53" t="s">
        <v>2656</v>
      </c>
      <c r="B845" s="53" t="s">
        <v>2657</v>
      </c>
      <c r="C845" s="53" t="s">
        <v>2658</v>
      </c>
      <c r="D845" s="53" t="s">
        <v>17</v>
      </c>
      <c r="E845" s="53" t="s">
        <v>18</v>
      </c>
      <c r="F845" s="53" t="s">
        <v>17</v>
      </c>
      <c r="G845" s="53" t="s">
        <v>19</v>
      </c>
      <c r="I845" s="53" t="s">
        <v>79</v>
      </c>
      <c r="J845" s="75">
        <v>55.53</v>
      </c>
      <c r="K845" s="75">
        <v>58.027</v>
      </c>
      <c r="L845" s="75">
        <v>56</v>
      </c>
      <c r="M845" s="75">
        <v>59</v>
      </c>
      <c r="N845" s="75">
        <v>3</v>
      </c>
    </row>
    <row r="846" spans="1:14">
      <c r="A846" s="53" t="s">
        <v>2659</v>
      </c>
      <c r="B846" s="53" t="s">
        <v>2660</v>
      </c>
      <c r="C846" s="53" t="s">
        <v>2661</v>
      </c>
      <c r="D846" s="53" t="s">
        <v>17</v>
      </c>
      <c r="E846" s="53" t="s">
        <v>18</v>
      </c>
      <c r="F846" s="53" t="s">
        <v>17</v>
      </c>
      <c r="G846" s="53" t="s">
        <v>19</v>
      </c>
      <c r="I846" s="53" t="s">
        <v>79</v>
      </c>
      <c r="J846" s="75">
        <v>39.66</v>
      </c>
      <c r="K846" s="75">
        <v>45.19</v>
      </c>
      <c r="L846" s="75">
        <v>42</v>
      </c>
      <c r="M846" s="75">
        <v>46</v>
      </c>
      <c r="N846" s="75">
        <v>4</v>
      </c>
    </row>
    <row r="847" spans="1:14">
      <c r="A847" s="53" t="s">
        <v>2662</v>
      </c>
      <c r="B847" s="53" t="s">
        <v>2663</v>
      </c>
      <c r="C847" s="53" t="s">
        <v>2664</v>
      </c>
      <c r="D847" s="53" t="s">
        <v>332</v>
      </c>
      <c r="E847" s="53" t="s">
        <v>18</v>
      </c>
      <c r="F847" s="53" t="s">
        <v>332</v>
      </c>
      <c r="G847" s="73" t="s">
        <v>52</v>
      </c>
      <c r="I847" s="53" t="s">
        <v>398</v>
      </c>
      <c r="J847" s="75">
        <v>54.5</v>
      </c>
      <c r="K847" s="75">
        <v>51.67</v>
      </c>
      <c r="L847" s="75">
        <v>55</v>
      </c>
      <c r="M847" s="75">
        <v>55</v>
      </c>
      <c r="N847" s="75">
        <v>0</v>
      </c>
    </row>
    <row r="848" spans="1:14">
      <c r="A848" s="53" t="s">
        <v>2665</v>
      </c>
      <c r="B848" s="53" t="s">
        <v>2666</v>
      </c>
      <c r="C848" s="53" t="s">
        <v>2667</v>
      </c>
      <c r="D848" s="53" t="s">
        <v>17</v>
      </c>
      <c r="E848" s="53" t="s">
        <v>18</v>
      </c>
      <c r="F848" s="53" t="s">
        <v>17</v>
      </c>
      <c r="G848" s="53" t="s">
        <v>19</v>
      </c>
      <c r="I848" s="53" t="s">
        <v>103</v>
      </c>
      <c r="J848" s="75">
        <v>10.82</v>
      </c>
      <c r="K848" s="75">
        <v>10.893</v>
      </c>
      <c r="L848" s="75">
        <v>11</v>
      </c>
      <c r="M848" s="75">
        <v>11</v>
      </c>
      <c r="N848" s="75">
        <v>0</v>
      </c>
    </row>
    <row r="849" spans="1:14">
      <c r="A849" s="53" t="s">
        <v>2668</v>
      </c>
      <c r="B849" s="53" t="s">
        <v>2669</v>
      </c>
      <c r="C849" s="53" t="s">
        <v>2670</v>
      </c>
      <c r="D849" s="53" t="s">
        <v>17</v>
      </c>
      <c r="E849" s="53" t="s">
        <v>18</v>
      </c>
      <c r="F849" s="53" t="s">
        <v>17</v>
      </c>
      <c r="G849" s="53" t="s">
        <v>19</v>
      </c>
      <c r="I849" s="53" t="s">
        <v>103</v>
      </c>
      <c r="J849" s="75">
        <v>10.43</v>
      </c>
      <c r="K849" s="75">
        <v>7.88</v>
      </c>
      <c r="L849" s="75">
        <v>10.5</v>
      </c>
      <c r="M849" s="75">
        <v>10.5</v>
      </c>
      <c r="N849" s="75">
        <v>0</v>
      </c>
    </row>
    <row r="850" spans="1:14">
      <c r="A850" s="53" t="s">
        <v>2671</v>
      </c>
      <c r="B850" s="53" t="s">
        <v>2672</v>
      </c>
      <c r="C850" s="53" t="s">
        <v>2673</v>
      </c>
      <c r="D850" s="53" t="s">
        <v>17</v>
      </c>
      <c r="E850" s="53" t="s">
        <v>18</v>
      </c>
      <c r="F850" s="53" t="s">
        <v>17</v>
      </c>
      <c r="G850" s="53" t="s">
        <v>19</v>
      </c>
      <c r="I850" s="53" t="s">
        <v>103</v>
      </c>
      <c r="J850" s="75">
        <v>10.42</v>
      </c>
      <c r="K850" s="75">
        <v>10.598</v>
      </c>
      <c r="L850" s="75">
        <v>10.5</v>
      </c>
      <c r="M850" s="75">
        <v>11</v>
      </c>
      <c r="N850" s="75">
        <v>0.5</v>
      </c>
    </row>
    <row r="851" spans="1:14">
      <c r="A851" s="53" t="s">
        <v>2674</v>
      </c>
      <c r="B851" s="53" t="s">
        <v>2675</v>
      </c>
      <c r="C851" s="53" t="s">
        <v>2676</v>
      </c>
      <c r="D851" s="53" t="s">
        <v>17</v>
      </c>
      <c r="E851" s="53" t="s">
        <v>18</v>
      </c>
      <c r="F851" s="53" t="s">
        <v>17</v>
      </c>
      <c r="G851" s="53" t="s">
        <v>19</v>
      </c>
      <c r="I851" s="53" t="s">
        <v>103</v>
      </c>
      <c r="J851" s="75">
        <v>8.78</v>
      </c>
      <c r="K851" s="75">
        <v>6.912</v>
      </c>
      <c r="L851" s="75">
        <v>9</v>
      </c>
      <c r="M851" s="75">
        <v>9</v>
      </c>
      <c r="N851" s="75">
        <v>0</v>
      </c>
    </row>
    <row r="852" spans="1:14">
      <c r="A852" s="53" t="s">
        <v>2677</v>
      </c>
      <c r="B852" s="53" t="s">
        <v>2678</v>
      </c>
      <c r="C852" s="53" t="s">
        <v>2679</v>
      </c>
      <c r="D852" s="53" t="s">
        <v>287</v>
      </c>
      <c r="E852" s="53" t="s">
        <v>18</v>
      </c>
      <c r="F852" s="53" t="s">
        <v>287</v>
      </c>
      <c r="G852" s="53" t="s">
        <v>98</v>
      </c>
      <c r="I852" s="53" t="s">
        <v>227</v>
      </c>
      <c r="J852" s="75">
        <v>51.07</v>
      </c>
      <c r="K852" s="75">
        <v>49.767</v>
      </c>
      <c r="L852" s="75">
        <v>51</v>
      </c>
      <c r="M852" s="75">
        <v>52</v>
      </c>
      <c r="N852" s="75">
        <v>1</v>
      </c>
    </row>
    <row r="853" spans="1:14">
      <c r="A853" s="53" t="s">
        <v>2680</v>
      </c>
      <c r="B853" s="53" t="s">
        <v>2681</v>
      </c>
      <c r="C853" s="53" t="s">
        <v>2682</v>
      </c>
      <c r="D853" s="53" t="s">
        <v>160</v>
      </c>
      <c r="E853" s="53" t="s">
        <v>18</v>
      </c>
      <c r="F853" s="53" t="s">
        <v>160</v>
      </c>
      <c r="G853" s="53" t="s">
        <v>129</v>
      </c>
      <c r="I853" s="53" t="s">
        <v>145</v>
      </c>
      <c r="J853" s="75">
        <v>0.57</v>
      </c>
      <c r="K853" s="75">
        <v>0</v>
      </c>
      <c r="L853" s="75">
        <v>1</v>
      </c>
      <c r="M853" s="75">
        <v>1</v>
      </c>
      <c r="N853" s="75">
        <v>0</v>
      </c>
    </row>
    <row r="854" spans="1:14">
      <c r="A854" s="53" t="s">
        <v>2683</v>
      </c>
      <c r="B854" s="53" t="s">
        <v>2684</v>
      </c>
      <c r="C854" s="53" t="s">
        <v>2685</v>
      </c>
      <c r="D854" s="53" t="s">
        <v>2686</v>
      </c>
      <c r="E854" s="53" t="s">
        <v>18</v>
      </c>
      <c r="F854" s="53" t="s">
        <v>2686</v>
      </c>
      <c r="G854" s="73" t="s">
        <v>52</v>
      </c>
      <c r="I854" s="53" t="s">
        <v>421</v>
      </c>
      <c r="J854" s="75">
        <v>269.53</v>
      </c>
      <c r="K854" s="75">
        <v>237.649</v>
      </c>
      <c r="L854" s="75">
        <v>270</v>
      </c>
      <c r="M854" s="75">
        <v>270</v>
      </c>
      <c r="N854" s="75">
        <v>0</v>
      </c>
    </row>
    <row r="855" spans="1:14">
      <c r="A855" s="53" t="s">
        <v>2687</v>
      </c>
      <c r="B855" s="53" t="s">
        <v>2688</v>
      </c>
      <c r="C855" s="53" t="s">
        <v>2689</v>
      </c>
      <c r="D855" s="53" t="s">
        <v>140</v>
      </c>
      <c r="E855" s="53" t="s">
        <v>18</v>
      </c>
      <c r="F855" s="53" t="s">
        <v>140</v>
      </c>
      <c r="G855" s="73" t="s">
        <v>98</v>
      </c>
      <c r="I855" s="53" t="s">
        <v>562</v>
      </c>
      <c r="J855" s="75">
        <v>2.16</v>
      </c>
      <c r="K855" s="75">
        <v>3.167</v>
      </c>
      <c r="L855" s="75">
        <v>3</v>
      </c>
      <c r="M855" s="75">
        <v>4</v>
      </c>
      <c r="N855" s="75">
        <v>1</v>
      </c>
    </row>
    <row r="856" spans="1:14">
      <c r="A856" s="53" t="s">
        <v>2690</v>
      </c>
      <c r="B856" s="53" t="s">
        <v>2691</v>
      </c>
      <c r="C856" s="53" t="s">
        <v>2692</v>
      </c>
      <c r="D856" s="53" t="s">
        <v>17</v>
      </c>
      <c r="E856" s="53" t="s">
        <v>18</v>
      </c>
      <c r="F856" s="53" t="s">
        <v>17</v>
      </c>
      <c r="G856" s="73" t="s">
        <v>19</v>
      </c>
      <c r="I856" s="53" t="s">
        <v>562</v>
      </c>
      <c r="J856" s="75">
        <v>2.88</v>
      </c>
      <c r="K856" s="75">
        <v>2.88</v>
      </c>
      <c r="L856" s="75">
        <v>3</v>
      </c>
      <c r="M856" s="75">
        <v>3</v>
      </c>
      <c r="N856" s="75">
        <v>0</v>
      </c>
    </row>
    <row r="857" spans="1:14">
      <c r="A857" s="53" t="s">
        <v>2693</v>
      </c>
      <c r="B857" s="53" t="s">
        <v>2694</v>
      </c>
      <c r="C857" s="53" t="s">
        <v>2695</v>
      </c>
      <c r="D857" s="53" t="s">
        <v>458</v>
      </c>
      <c r="E857" s="53" t="s">
        <v>18</v>
      </c>
      <c r="F857" s="53" t="s">
        <v>458</v>
      </c>
      <c r="G857" s="53" t="s">
        <v>98</v>
      </c>
      <c r="I857" s="53" t="s">
        <v>562</v>
      </c>
      <c r="J857" s="75">
        <v>0.77</v>
      </c>
      <c r="K857" s="75">
        <v>0</v>
      </c>
      <c r="L857" s="75">
        <v>1</v>
      </c>
      <c r="M857" s="75">
        <v>1</v>
      </c>
      <c r="N857" s="75">
        <v>0</v>
      </c>
    </row>
    <row r="858" spans="1:14">
      <c r="A858" s="53" t="s">
        <v>2696</v>
      </c>
      <c r="B858" s="53" t="s">
        <v>2697</v>
      </c>
      <c r="C858" s="53" t="s">
        <v>2698</v>
      </c>
      <c r="D858" s="53" t="s">
        <v>1025</v>
      </c>
      <c r="E858" s="53" t="s">
        <v>18</v>
      </c>
      <c r="F858" s="53" t="s">
        <v>1025</v>
      </c>
      <c r="G858" s="53" t="s">
        <v>129</v>
      </c>
      <c r="I858" s="53" t="s">
        <v>191</v>
      </c>
      <c r="J858" s="75">
        <v>3.65</v>
      </c>
      <c r="K858" s="75">
        <v>1.983</v>
      </c>
      <c r="L858" s="75">
        <v>4</v>
      </c>
      <c r="M858" s="75">
        <v>4</v>
      </c>
      <c r="N858" s="75">
        <v>0</v>
      </c>
    </row>
    <row r="859" spans="1:14">
      <c r="A859" s="53" t="s">
        <v>2699</v>
      </c>
      <c r="B859" s="53" t="s">
        <v>2700</v>
      </c>
      <c r="C859" s="53" t="s">
        <v>2701</v>
      </c>
      <c r="D859" s="53" t="s">
        <v>17</v>
      </c>
      <c r="E859" s="53" t="s">
        <v>18</v>
      </c>
      <c r="F859" s="53" t="s">
        <v>17</v>
      </c>
      <c r="G859" s="53" t="s">
        <v>19</v>
      </c>
      <c r="I859" s="53" t="s">
        <v>227</v>
      </c>
      <c r="J859" s="75">
        <v>287.58</v>
      </c>
      <c r="K859" s="75">
        <v>315.806</v>
      </c>
      <c r="L859" s="75">
        <v>288</v>
      </c>
      <c r="M859" s="75">
        <v>316</v>
      </c>
      <c r="N859" s="75">
        <v>28</v>
      </c>
    </row>
    <row r="860" spans="1:14">
      <c r="A860" s="53" t="s">
        <v>2702</v>
      </c>
      <c r="B860" s="53" t="s">
        <v>2703</v>
      </c>
      <c r="C860" s="53" t="s">
        <v>2704</v>
      </c>
      <c r="D860" s="53" t="s">
        <v>256</v>
      </c>
      <c r="E860" s="53" t="s">
        <v>18</v>
      </c>
      <c r="F860" s="53" t="s">
        <v>256</v>
      </c>
      <c r="G860" s="53" t="s">
        <v>19</v>
      </c>
      <c r="I860" s="53" t="s">
        <v>1410</v>
      </c>
      <c r="J860" s="75">
        <v>0.58</v>
      </c>
      <c r="K860" s="75">
        <v>1.375</v>
      </c>
      <c r="L860" s="75">
        <v>2</v>
      </c>
      <c r="M860" s="75">
        <v>2</v>
      </c>
      <c r="N860" s="75">
        <v>0</v>
      </c>
    </row>
    <row r="861" spans="1:14">
      <c r="A861" s="53" t="s">
        <v>2705</v>
      </c>
      <c r="B861" s="53" t="s">
        <v>2706</v>
      </c>
      <c r="C861" s="53" t="s">
        <v>2707</v>
      </c>
      <c r="D861" s="53" t="s">
        <v>2375</v>
      </c>
      <c r="E861" s="53" t="s">
        <v>18</v>
      </c>
      <c r="F861" s="53" t="s">
        <v>2375</v>
      </c>
      <c r="G861" s="73" t="s">
        <v>52</v>
      </c>
      <c r="I861" s="53" t="s">
        <v>2376</v>
      </c>
      <c r="J861" s="75">
        <v>36</v>
      </c>
      <c r="K861" s="75">
        <v>20.241</v>
      </c>
      <c r="L861" s="75">
        <v>36</v>
      </c>
      <c r="M861" s="75">
        <v>36</v>
      </c>
      <c r="N861" s="75">
        <v>0</v>
      </c>
    </row>
    <row r="862" spans="1:14">
      <c r="A862" s="53" t="s">
        <v>2708</v>
      </c>
      <c r="B862" s="53" t="s">
        <v>2709</v>
      </c>
      <c r="C862" s="53" t="s">
        <v>2710</v>
      </c>
      <c r="D862" s="53" t="s">
        <v>1377</v>
      </c>
      <c r="E862" s="53" t="s">
        <v>18</v>
      </c>
      <c r="F862" s="53" t="s">
        <v>1377</v>
      </c>
      <c r="G862" s="73" t="s">
        <v>29</v>
      </c>
      <c r="I862" s="53" t="s">
        <v>145</v>
      </c>
      <c r="J862" s="75">
        <v>48.53</v>
      </c>
      <c r="K862" s="75">
        <v>56.246</v>
      </c>
      <c r="L862" s="75">
        <v>54</v>
      </c>
      <c r="M862" s="75">
        <v>57</v>
      </c>
      <c r="N862" s="75">
        <v>3</v>
      </c>
    </row>
    <row r="863" spans="1:14">
      <c r="A863" s="53" t="s">
        <v>2711</v>
      </c>
      <c r="B863" s="53" t="s">
        <v>2712</v>
      </c>
      <c r="C863" s="53" t="s">
        <v>2713</v>
      </c>
      <c r="D863" s="53" t="s">
        <v>17</v>
      </c>
      <c r="E863" s="53" t="s">
        <v>18</v>
      </c>
      <c r="F863" s="53" t="s">
        <v>17</v>
      </c>
      <c r="G863" s="73" t="s">
        <v>19</v>
      </c>
      <c r="I863" s="53" t="s">
        <v>292</v>
      </c>
      <c r="J863" s="75">
        <v>11.92</v>
      </c>
      <c r="K863" s="75">
        <v>3.45</v>
      </c>
      <c r="L863" s="75">
        <v>12</v>
      </c>
      <c r="M863" s="75">
        <v>12</v>
      </c>
      <c r="N863" s="75">
        <v>0</v>
      </c>
    </row>
    <row r="864" spans="1:14">
      <c r="A864" s="53" t="s">
        <v>2714</v>
      </c>
      <c r="B864" s="53" t="s">
        <v>2715</v>
      </c>
      <c r="C864" s="53" t="s">
        <v>2716</v>
      </c>
      <c r="D864" s="53" t="s">
        <v>17</v>
      </c>
      <c r="E864" s="53" t="s">
        <v>18</v>
      </c>
      <c r="F864" s="53" t="s">
        <v>17</v>
      </c>
      <c r="G864" s="53" t="s">
        <v>19</v>
      </c>
      <c r="I864" s="53" t="s">
        <v>292</v>
      </c>
      <c r="J864" s="75">
        <v>5.83</v>
      </c>
      <c r="K864" s="75">
        <v>1.824</v>
      </c>
      <c r="L864" s="75">
        <v>6</v>
      </c>
      <c r="M864" s="75">
        <v>6</v>
      </c>
      <c r="N864" s="75">
        <v>0</v>
      </c>
    </row>
    <row r="865" spans="1:14">
      <c r="A865" s="53" t="s">
        <v>2717</v>
      </c>
      <c r="B865" s="53" t="s">
        <v>2718</v>
      </c>
      <c r="C865" s="53" t="s">
        <v>2719</v>
      </c>
      <c r="D865" s="53" t="s">
        <v>78</v>
      </c>
      <c r="E865" s="53" t="s">
        <v>18</v>
      </c>
      <c r="F865" s="53" t="s">
        <v>78</v>
      </c>
      <c r="G865" s="53" t="s">
        <v>29</v>
      </c>
      <c r="I865" s="53" t="s">
        <v>408</v>
      </c>
      <c r="J865" s="75">
        <v>49.52</v>
      </c>
      <c r="K865" s="75">
        <v>72.145</v>
      </c>
      <c r="L865" s="75">
        <v>71</v>
      </c>
      <c r="M865" s="75">
        <v>73</v>
      </c>
      <c r="N865" s="75">
        <v>2</v>
      </c>
    </row>
    <row r="866" spans="1:14">
      <c r="A866" s="53" t="s">
        <v>2720</v>
      </c>
      <c r="B866" s="53" t="s">
        <v>2721</v>
      </c>
      <c r="C866" s="53" t="s">
        <v>2722</v>
      </c>
      <c r="D866" s="53" t="s">
        <v>266</v>
      </c>
      <c r="E866" s="53" t="s">
        <v>18</v>
      </c>
      <c r="F866" s="53" t="s">
        <v>267</v>
      </c>
      <c r="G866" s="73" t="s">
        <v>170</v>
      </c>
      <c r="I866" s="53" t="s">
        <v>145</v>
      </c>
      <c r="J866" s="75">
        <v>23.56</v>
      </c>
      <c r="K866" s="75">
        <v>64.944</v>
      </c>
      <c r="L866" s="75">
        <v>63</v>
      </c>
      <c r="M866" s="75">
        <v>65</v>
      </c>
      <c r="N866" s="75">
        <v>2</v>
      </c>
    </row>
    <row r="867" spans="1:14">
      <c r="A867" s="53" t="s">
        <v>2723</v>
      </c>
      <c r="B867" s="53" t="s">
        <v>2724</v>
      </c>
      <c r="C867" s="53" t="s">
        <v>2725</v>
      </c>
      <c r="D867" s="53" t="s">
        <v>287</v>
      </c>
      <c r="E867" s="53" t="s">
        <v>18</v>
      </c>
      <c r="F867" s="53" t="s">
        <v>287</v>
      </c>
      <c r="G867" s="73" t="s">
        <v>98</v>
      </c>
      <c r="I867" s="53" t="s">
        <v>99</v>
      </c>
      <c r="J867" s="75">
        <v>20</v>
      </c>
      <c r="K867" s="75">
        <v>20</v>
      </c>
      <c r="L867" s="75">
        <v>23</v>
      </c>
      <c r="M867" s="75">
        <v>22</v>
      </c>
      <c r="N867" s="75">
        <v>-1</v>
      </c>
    </row>
    <row r="868" spans="1:14">
      <c r="A868" s="53" t="s">
        <v>2726</v>
      </c>
      <c r="B868" s="53" t="s">
        <v>2727</v>
      </c>
      <c r="C868" s="53" t="s">
        <v>2728</v>
      </c>
      <c r="D868" s="53" t="s">
        <v>140</v>
      </c>
      <c r="E868" s="53" t="s">
        <v>18</v>
      </c>
      <c r="F868" s="53" t="s">
        <v>140</v>
      </c>
      <c r="G868" s="73" t="s">
        <v>98</v>
      </c>
      <c r="I868" s="53" t="s">
        <v>99</v>
      </c>
      <c r="J868" s="75">
        <v>23.77</v>
      </c>
      <c r="K868" s="75">
        <v>18.47</v>
      </c>
      <c r="L868" s="75">
        <v>24</v>
      </c>
      <c r="M868" s="75">
        <v>24</v>
      </c>
      <c r="N868" s="75">
        <v>0</v>
      </c>
    </row>
    <row r="869" spans="1:14">
      <c r="A869" s="53" t="s">
        <v>2729</v>
      </c>
      <c r="B869" s="53" t="s">
        <v>2730</v>
      </c>
      <c r="C869" s="53" t="s">
        <v>2731</v>
      </c>
      <c r="D869" s="53" t="s">
        <v>17</v>
      </c>
      <c r="E869" s="53" t="s">
        <v>18</v>
      </c>
      <c r="F869" s="53" t="s">
        <v>17</v>
      </c>
      <c r="G869" s="73" t="s">
        <v>19</v>
      </c>
      <c r="I869" s="53" t="s">
        <v>408</v>
      </c>
      <c r="J869" s="75">
        <v>3.67</v>
      </c>
      <c r="K869" s="75">
        <v>1.229</v>
      </c>
      <c r="L869" s="75">
        <v>4</v>
      </c>
      <c r="M869" s="75">
        <v>4</v>
      </c>
      <c r="N869" s="75">
        <v>0</v>
      </c>
    </row>
    <row r="870" spans="1:14">
      <c r="A870" s="53" t="s">
        <v>2732</v>
      </c>
      <c r="B870" s="53" t="s">
        <v>2733</v>
      </c>
      <c r="C870" s="53" t="s">
        <v>2734</v>
      </c>
      <c r="D870" s="53" t="s">
        <v>17</v>
      </c>
      <c r="E870" s="53" t="s">
        <v>18</v>
      </c>
      <c r="F870" s="53" t="s">
        <v>17</v>
      </c>
      <c r="G870" s="53" t="s">
        <v>19</v>
      </c>
      <c r="I870" s="53" t="s">
        <v>694</v>
      </c>
      <c r="J870" s="75">
        <v>0.1</v>
      </c>
      <c r="K870" s="75">
        <v>0</v>
      </c>
      <c r="L870" s="75">
        <v>0.5</v>
      </c>
      <c r="M870" s="75">
        <v>0.5</v>
      </c>
      <c r="N870" s="75">
        <v>0</v>
      </c>
    </row>
    <row r="871" spans="1:14">
      <c r="A871" s="53" t="s">
        <v>2735</v>
      </c>
      <c r="B871" s="53" t="s">
        <v>2736</v>
      </c>
      <c r="C871" s="53" t="s">
        <v>2737</v>
      </c>
      <c r="D871" s="53" t="s">
        <v>97</v>
      </c>
      <c r="E871" s="53" t="s">
        <v>18</v>
      </c>
      <c r="F871" s="53" t="s">
        <v>97</v>
      </c>
      <c r="G871" s="53" t="s">
        <v>98</v>
      </c>
      <c r="I871" s="53" t="s">
        <v>227</v>
      </c>
      <c r="J871" s="75">
        <v>217.71</v>
      </c>
      <c r="K871" s="75">
        <v>319.043</v>
      </c>
      <c r="L871" s="75">
        <v>320</v>
      </c>
      <c r="M871" s="75">
        <v>320</v>
      </c>
      <c r="N871" s="75">
        <v>0</v>
      </c>
    </row>
    <row r="872" spans="1:14">
      <c r="A872" s="53" t="s">
        <v>2738</v>
      </c>
      <c r="B872" s="53" t="s">
        <v>2739</v>
      </c>
      <c r="C872" s="53" t="s">
        <v>2740</v>
      </c>
      <c r="D872" s="53" t="s">
        <v>140</v>
      </c>
      <c r="E872" s="53" t="s">
        <v>18</v>
      </c>
      <c r="F872" s="53" t="s">
        <v>140</v>
      </c>
      <c r="G872" s="53" t="s">
        <v>98</v>
      </c>
      <c r="I872" s="53" t="s">
        <v>191</v>
      </c>
      <c r="J872" s="75">
        <v>1.46</v>
      </c>
      <c r="K872" s="75">
        <v>1.7</v>
      </c>
      <c r="L872" s="75">
        <v>1.5</v>
      </c>
      <c r="M872" s="75">
        <v>2</v>
      </c>
      <c r="N872" s="75">
        <v>0.5</v>
      </c>
    </row>
    <row r="873" spans="1:14">
      <c r="A873" s="53" t="s">
        <v>2741</v>
      </c>
      <c r="B873" s="53" t="s">
        <v>2742</v>
      </c>
      <c r="C873" s="53" t="s">
        <v>2743</v>
      </c>
      <c r="D873" s="53" t="s">
        <v>186</v>
      </c>
      <c r="E873" s="53" t="s">
        <v>18</v>
      </c>
      <c r="F873" s="53" t="s">
        <v>186</v>
      </c>
      <c r="G873" s="53" t="s">
        <v>98</v>
      </c>
      <c r="I873" s="53" t="s">
        <v>540</v>
      </c>
      <c r="J873" s="75">
        <v>231.13</v>
      </c>
      <c r="K873" s="75">
        <v>345.179</v>
      </c>
      <c r="L873" s="75">
        <v>298</v>
      </c>
      <c r="M873" s="75">
        <v>406</v>
      </c>
      <c r="N873" s="75">
        <v>108</v>
      </c>
    </row>
    <row r="874" spans="1:14">
      <c r="A874" s="53" t="s">
        <v>2744</v>
      </c>
      <c r="B874" s="53" t="s">
        <v>2745</v>
      </c>
      <c r="C874" s="53" t="s">
        <v>2746</v>
      </c>
      <c r="D874" s="53" t="s">
        <v>428</v>
      </c>
      <c r="E874" s="53" t="s">
        <v>18</v>
      </c>
      <c r="F874" s="53" t="s">
        <v>428</v>
      </c>
      <c r="G874" s="53" t="s">
        <v>29</v>
      </c>
      <c r="I874" s="53" t="s">
        <v>306</v>
      </c>
      <c r="J874" s="75">
        <v>27.86</v>
      </c>
      <c r="K874" s="75">
        <v>31.09</v>
      </c>
      <c r="L874" s="75">
        <v>28</v>
      </c>
      <c r="M874" s="75">
        <v>32</v>
      </c>
      <c r="N874" s="75">
        <v>4</v>
      </c>
    </row>
    <row r="875" spans="1:14">
      <c r="A875" s="53" t="s">
        <v>2747</v>
      </c>
      <c r="B875" s="53" t="s">
        <v>2748</v>
      </c>
      <c r="C875" s="53" t="s">
        <v>2749</v>
      </c>
      <c r="D875" s="53" t="s">
        <v>97</v>
      </c>
      <c r="E875" s="53" t="s">
        <v>18</v>
      </c>
      <c r="F875" s="53" t="s">
        <v>97</v>
      </c>
      <c r="G875" s="53" t="s">
        <v>98</v>
      </c>
      <c r="I875" s="53" t="s">
        <v>306</v>
      </c>
      <c r="J875" s="75">
        <v>7.61</v>
      </c>
      <c r="K875" s="75">
        <v>10.556</v>
      </c>
      <c r="L875" s="75">
        <v>21</v>
      </c>
      <c r="M875" s="75">
        <v>21</v>
      </c>
      <c r="N875" s="75">
        <v>0</v>
      </c>
    </row>
    <row r="876" spans="1:14">
      <c r="A876" s="53" t="s">
        <v>2750</v>
      </c>
      <c r="B876" s="53" t="s">
        <v>2751</v>
      </c>
      <c r="C876" s="53" t="s">
        <v>2752</v>
      </c>
      <c r="D876" s="53" t="s">
        <v>967</v>
      </c>
      <c r="E876" s="53" t="s">
        <v>18</v>
      </c>
      <c r="F876" s="53" t="s">
        <v>967</v>
      </c>
      <c r="G876" s="53" t="s">
        <v>52</v>
      </c>
      <c r="I876" s="53" t="s">
        <v>232</v>
      </c>
      <c r="J876" s="75">
        <v>314.05</v>
      </c>
      <c r="K876" s="75">
        <v>289.839</v>
      </c>
      <c r="L876" s="75">
        <v>313</v>
      </c>
      <c r="M876" s="75">
        <v>315</v>
      </c>
      <c r="N876" s="75">
        <v>2</v>
      </c>
    </row>
    <row r="877" spans="1:14">
      <c r="A877" s="53" t="s">
        <v>2753</v>
      </c>
      <c r="B877" s="53" t="s">
        <v>2754</v>
      </c>
      <c r="C877" s="53" t="s">
        <v>2755</v>
      </c>
      <c r="D877" s="53" t="s">
        <v>24</v>
      </c>
      <c r="E877" s="53" t="s">
        <v>18</v>
      </c>
      <c r="F877" s="53" t="s">
        <v>24</v>
      </c>
      <c r="G877" s="53" t="s">
        <v>19</v>
      </c>
      <c r="I877" s="53" t="s">
        <v>223</v>
      </c>
      <c r="J877" s="75">
        <v>55.28</v>
      </c>
      <c r="K877" s="75">
        <v>35.143</v>
      </c>
      <c r="L877" s="75">
        <v>56</v>
      </c>
      <c r="M877" s="75">
        <v>56</v>
      </c>
      <c r="N877" s="75">
        <v>0</v>
      </c>
    </row>
    <row r="878" spans="1:14">
      <c r="A878" s="53" t="s">
        <v>2756</v>
      </c>
      <c r="B878" s="53" t="s">
        <v>2757</v>
      </c>
      <c r="C878" s="53" t="s">
        <v>2758</v>
      </c>
      <c r="D878" s="53" t="s">
        <v>465</v>
      </c>
      <c r="E878" s="53" t="s">
        <v>18</v>
      </c>
      <c r="F878" s="53" t="s">
        <v>465</v>
      </c>
      <c r="G878" s="53" t="s">
        <v>129</v>
      </c>
      <c r="I878" s="53" t="s">
        <v>99</v>
      </c>
      <c r="J878" s="75">
        <v>39.7</v>
      </c>
      <c r="K878" s="75">
        <v>43.703</v>
      </c>
      <c r="L878" s="75">
        <v>45</v>
      </c>
      <c r="M878" s="75">
        <v>44</v>
      </c>
      <c r="N878" s="75">
        <v>-1</v>
      </c>
    </row>
    <row r="879" spans="1:14">
      <c r="A879" s="53" t="s">
        <v>2759</v>
      </c>
      <c r="B879" s="53" t="s">
        <v>2760</v>
      </c>
      <c r="C879" s="53" t="s">
        <v>2761</v>
      </c>
      <c r="D879" s="53" t="s">
        <v>97</v>
      </c>
      <c r="E879" s="53" t="s">
        <v>18</v>
      </c>
      <c r="F879" s="53" t="s">
        <v>97</v>
      </c>
      <c r="G879" s="53" t="s">
        <v>98</v>
      </c>
      <c r="I879" s="53" t="s">
        <v>442</v>
      </c>
      <c r="J879" s="75">
        <v>70</v>
      </c>
      <c r="K879" s="75">
        <v>148.68</v>
      </c>
      <c r="L879" s="75">
        <v>149</v>
      </c>
      <c r="M879" s="75">
        <v>149</v>
      </c>
      <c r="N879" s="75">
        <v>0</v>
      </c>
    </row>
    <row r="880" spans="1:14">
      <c r="A880" s="53" t="s">
        <v>2762</v>
      </c>
      <c r="B880" s="53" t="s">
        <v>2763</v>
      </c>
      <c r="C880" s="53" t="s">
        <v>2764</v>
      </c>
      <c r="D880" s="53" t="s">
        <v>256</v>
      </c>
      <c r="E880" s="53" t="s">
        <v>18</v>
      </c>
      <c r="F880" s="53" t="s">
        <v>256</v>
      </c>
      <c r="G880" s="73" t="s">
        <v>19</v>
      </c>
      <c r="I880" s="53" t="s">
        <v>442</v>
      </c>
      <c r="J880" s="75">
        <v>2.73</v>
      </c>
      <c r="K880" s="75">
        <v>5.359</v>
      </c>
      <c r="L880" s="75">
        <v>5</v>
      </c>
      <c r="M880" s="75">
        <v>6</v>
      </c>
      <c r="N880" s="75">
        <v>1</v>
      </c>
    </row>
    <row r="881" spans="1:14">
      <c r="A881" s="53" t="s">
        <v>2765</v>
      </c>
      <c r="B881" s="53" t="s">
        <v>2766</v>
      </c>
      <c r="C881" s="53" t="s">
        <v>2767</v>
      </c>
      <c r="D881" s="53" t="s">
        <v>144</v>
      </c>
      <c r="E881" s="53" t="s">
        <v>18</v>
      </c>
      <c r="F881" s="53" t="s">
        <v>144</v>
      </c>
      <c r="G881" s="53" t="s">
        <v>52</v>
      </c>
      <c r="I881" s="53" t="s">
        <v>90</v>
      </c>
      <c r="J881" s="75">
        <v>104.05</v>
      </c>
      <c r="K881" s="75">
        <v>69.302</v>
      </c>
      <c r="L881" s="75">
        <v>105</v>
      </c>
      <c r="M881" s="75">
        <v>105</v>
      </c>
      <c r="N881" s="75">
        <v>0</v>
      </c>
    </row>
    <row r="882" spans="1:14">
      <c r="A882" s="53" t="s">
        <v>2768</v>
      </c>
      <c r="B882" s="53" t="s">
        <v>2769</v>
      </c>
      <c r="C882" s="53" t="s">
        <v>50</v>
      </c>
      <c r="D882" s="53" t="s">
        <v>1516</v>
      </c>
      <c r="E882" s="53" t="s">
        <v>18</v>
      </c>
      <c r="F882" s="53" t="s">
        <v>1516</v>
      </c>
      <c r="G882" s="53" t="s">
        <v>52</v>
      </c>
      <c r="I882" s="53" t="s">
        <v>767</v>
      </c>
      <c r="J882" s="75">
        <v>158.35</v>
      </c>
      <c r="K882" s="75">
        <v>79.484</v>
      </c>
      <c r="L882" s="75">
        <v>159</v>
      </c>
      <c r="M882" s="75">
        <v>159</v>
      </c>
      <c r="N882" s="75">
        <v>0</v>
      </c>
    </row>
    <row r="883" spans="1:14">
      <c r="A883" s="53" t="s">
        <v>2770</v>
      </c>
      <c r="B883" s="53" t="s">
        <v>2771</v>
      </c>
      <c r="C883" s="53" t="s">
        <v>2772</v>
      </c>
      <c r="D883" s="53" t="s">
        <v>78</v>
      </c>
      <c r="E883" s="53" t="s">
        <v>18</v>
      </c>
      <c r="F883" s="53" t="s">
        <v>78</v>
      </c>
      <c r="G883" s="53" t="s">
        <v>29</v>
      </c>
      <c r="I883" s="53" t="s">
        <v>767</v>
      </c>
      <c r="J883" s="75">
        <v>55.69</v>
      </c>
      <c r="K883" s="75">
        <v>30.307</v>
      </c>
      <c r="L883" s="75">
        <v>56</v>
      </c>
      <c r="M883" s="75">
        <v>56</v>
      </c>
      <c r="N883" s="75">
        <v>0</v>
      </c>
    </row>
    <row r="884" spans="1:14">
      <c r="A884" s="53" t="s">
        <v>2773</v>
      </c>
      <c r="B884" s="53" t="s">
        <v>2774</v>
      </c>
      <c r="C884" s="53" t="s">
        <v>2775</v>
      </c>
      <c r="D884" s="53" t="s">
        <v>1784</v>
      </c>
      <c r="E884" s="53" t="s">
        <v>18</v>
      </c>
      <c r="F884" s="53" t="s">
        <v>1784</v>
      </c>
      <c r="G884" s="53" t="s">
        <v>52</v>
      </c>
      <c r="I884" s="53" t="s">
        <v>604</v>
      </c>
      <c r="J884" s="75">
        <v>87.22</v>
      </c>
      <c r="K884" s="75">
        <v>44.66</v>
      </c>
      <c r="L884" s="75">
        <v>101</v>
      </c>
      <c r="M884" s="75">
        <v>88</v>
      </c>
      <c r="N884" s="75">
        <v>-13</v>
      </c>
    </row>
    <row r="885" spans="1:14">
      <c r="A885" s="53" t="s">
        <v>2776</v>
      </c>
      <c r="B885" s="53" t="s">
        <v>2777</v>
      </c>
      <c r="C885" s="53" t="s">
        <v>2778</v>
      </c>
      <c r="D885" s="53" t="s">
        <v>266</v>
      </c>
      <c r="E885" s="53" t="s">
        <v>18</v>
      </c>
      <c r="F885" s="53" t="s">
        <v>267</v>
      </c>
      <c r="G885" s="73" t="s">
        <v>170</v>
      </c>
      <c r="I885" s="53" t="s">
        <v>745</v>
      </c>
      <c r="J885" s="75">
        <v>18.98</v>
      </c>
      <c r="K885" s="75">
        <v>57.601</v>
      </c>
      <c r="L885" s="75">
        <v>58</v>
      </c>
      <c r="M885" s="75">
        <v>58</v>
      </c>
      <c r="N885" s="75">
        <v>0</v>
      </c>
    </row>
    <row r="886" spans="1:14">
      <c r="A886" s="53" t="s">
        <v>2779</v>
      </c>
      <c r="B886" s="53" t="s">
        <v>2780</v>
      </c>
      <c r="C886" s="53" t="s">
        <v>2781</v>
      </c>
      <c r="D886" s="53" t="s">
        <v>449</v>
      </c>
      <c r="E886" s="53" t="s">
        <v>18</v>
      </c>
      <c r="F886" s="53" t="s">
        <v>449</v>
      </c>
      <c r="G886" s="53" t="s">
        <v>29</v>
      </c>
      <c r="I886" s="53" t="s">
        <v>337</v>
      </c>
      <c r="J886" s="75">
        <v>18.7</v>
      </c>
      <c r="K886" s="75">
        <v>16.04</v>
      </c>
      <c r="L886" s="75">
        <v>19</v>
      </c>
      <c r="M886" s="75">
        <v>19</v>
      </c>
      <c r="N886" s="75">
        <v>0</v>
      </c>
    </row>
    <row r="887" spans="1:14">
      <c r="A887" s="53" t="s">
        <v>2782</v>
      </c>
      <c r="B887" s="53" t="s">
        <v>2783</v>
      </c>
      <c r="C887" s="53" t="s">
        <v>2784</v>
      </c>
      <c r="D887" s="53" t="s">
        <v>17</v>
      </c>
      <c r="E887" s="53" t="s">
        <v>18</v>
      </c>
      <c r="F887" s="53" t="s">
        <v>17</v>
      </c>
      <c r="G887" s="53" t="s">
        <v>19</v>
      </c>
      <c r="I887" s="53" t="s">
        <v>90</v>
      </c>
      <c r="J887" s="75">
        <v>5.24</v>
      </c>
      <c r="K887" s="75">
        <v>3.312</v>
      </c>
      <c r="L887" s="75">
        <v>5.5</v>
      </c>
      <c r="M887" s="75">
        <v>5.5</v>
      </c>
      <c r="N887" s="75">
        <v>0</v>
      </c>
    </row>
    <row r="888" spans="1:14">
      <c r="A888" s="53" t="s">
        <v>2785</v>
      </c>
      <c r="B888" s="53" t="s">
        <v>2786</v>
      </c>
      <c r="C888" s="53" t="s">
        <v>2787</v>
      </c>
      <c r="D888" s="53" t="s">
        <v>2788</v>
      </c>
      <c r="E888" s="53" t="s">
        <v>18</v>
      </c>
      <c r="F888" s="53" t="s">
        <v>2788</v>
      </c>
      <c r="G888" s="53" t="s">
        <v>170</v>
      </c>
      <c r="I888" s="53" t="s">
        <v>558</v>
      </c>
      <c r="J888" s="75">
        <v>160</v>
      </c>
      <c r="K888" s="75">
        <v>124.3</v>
      </c>
      <c r="L888" s="75">
        <v>160</v>
      </c>
      <c r="M888" s="75">
        <v>160</v>
      </c>
      <c r="N888" s="75">
        <v>0</v>
      </c>
    </row>
    <row r="889" spans="1:14">
      <c r="A889" s="53" t="s">
        <v>2789</v>
      </c>
      <c r="B889" s="53" t="s">
        <v>2790</v>
      </c>
      <c r="C889" s="53" t="s">
        <v>2791</v>
      </c>
      <c r="D889" s="53" t="s">
        <v>17</v>
      </c>
      <c r="E889" s="53" t="s">
        <v>18</v>
      </c>
      <c r="F889" s="53" t="s">
        <v>17</v>
      </c>
      <c r="G889" s="53" t="s">
        <v>19</v>
      </c>
      <c r="I889" s="53" t="s">
        <v>219</v>
      </c>
      <c r="J889" s="75">
        <v>2.73</v>
      </c>
      <c r="K889" s="75">
        <v>0.66</v>
      </c>
      <c r="L889" s="75">
        <v>3</v>
      </c>
      <c r="M889" s="75">
        <v>3</v>
      </c>
      <c r="N889" s="75">
        <v>0</v>
      </c>
    </row>
    <row r="890" spans="1:14">
      <c r="A890" s="53" t="s">
        <v>2792</v>
      </c>
      <c r="B890" s="53" t="s">
        <v>2793</v>
      </c>
      <c r="C890" s="53" t="s">
        <v>2794</v>
      </c>
      <c r="D890" s="53" t="s">
        <v>274</v>
      </c>
      <c r="E890" s="53" t="s">
        <v>18</v>
      </c>
      <c r="F890" s="53" t="s">
        <v>274</v>
      </c>
      <c r="G890" s="53" t="s">
        <v>29</v>
      </c>
      <c r="I890" s="53" t="s">
        <v>39</v>
      </c>
      <c r="J890" s="75">
        <v>33.48</v>
      </c>
      <c r="K890" s="75">
        <v>7.288</v>
      </c>
      <c r="L890" s="75">
        <v>34</v>
      </c>
      <c r="M890" s="75">
        <v>34</v>
      </c>
      <c r="N890" s="75">
        <v>0</v>
      </c>
    </row>
    <row r="891" spans="1:14">
      <c r="A891" s="53" t="s">
        <v>2795</v>
      </c>
      <c r="B891" s="53" t="s">
        <v>2796</v>
      </c>
      <c r="C891" s="53" t="s">
        <v>2797</v>
      </c>
      <c r="D891" s="53" t="s">
        <v>78</v>
      </c>
      <c r="E891" s="53" t="s">
        <v>18</v>
      </c>
      <c r="F891" s="53" t="s">
        <v>78</v>
      </c>
      <c r="G891" s="53" t="s">
        <v>29</v>
      </c>
      <c r="I891" s="53" t="s">
        <v>642</v>
      </c>
      <c r="J891" s="75">
        <v>4</v>
      </c>
      <c r="K891" s="75">
        <v>8.61</v>
      </c>
      <c r="L891" s="75">
        <v>8.5</v>
      </c>
      <c r="M891" s="75">
        <v>22</v>
      </c>
      <c r="N891" s="75">
        <v>13.5</v>
      </c>
    </row>
    <row r="892" spans="1:14">
      <c r="A892" s="53" t="s">
        <v>2798</v>
      </c>
      <c r="B892" s="53" t="s">
        <v>2799</v>
      </c>
      <c r="C892" s="53" t="s">
        <v>2800</v>
      </c>
      <c r="D892" s="53" t="s">
        <v>586</v>
      </c>
      <c r="E892" s="53" t="s">
        <v>18</v>
      </c>
      <c r="F892" s="53" t="s">
        <v>586</v>
      </c>
      <c r="G892" s="53" t="s">
        <v>98</v>
      </c>
      <c r="I892" s="53" t="s">
        <v>187</v>
      </c>
      <c r="J892" s="75">
        <v>7.89</v>
      </c>
      <c r="K892" s="75">
        <v>1.881</v>
      </c>
      <c r="L892" s="75">
        <v>8</v>
      </c>
      <c r="M892" s="75">
        <v>8</v>
      </c>
      <c r="N892" s="75">
        <v>0</v>
      </c>
    </row>
    <row r="893" spans="1:14">
      <c r="A893" s="53" t="s">
        <v>2801</v>
      </c>
      <c r="B893" s="53" t="s">
        <v>2802</v>
      </c>
      <c r="C893" s="53" t="s">
        <v>2803</v>
      </c>
      <c r="D893" s="53" t="s">
        <v>17</v>
      </c>
      <c r="E893" s="53" t="s">
        <v>18</v>
      </c>
      <c r="F893" s="53" t="s">
        <v>17</v>
      </c>
      <c r="G893" s="53" t="s">
        <v>19</v>
      </c>
      <c r="I893" s="53" t="s">
        <v>79</v>
      </c>
      <c r="J893" s="75">
        <v>26.88</v>
      </c>
      <c r="K893" s="75">
        <v>32.231</v>
      </c>
      <c r="L893" s="75">
        <v>29</v>
      </c>
      <c r="M893" s="75">
        <v>33</v>
      </c>
      <c r="N893" s="75">
        <v>4</v>
      </c>
    </row>
    <row r="894" spans="1:14">
      <c r="A894" s="53" t="s">
        <v>2804</v>
      </c>
      <c r="B894" s="53" t="s">
        <v>2805</v>
      </c>
      <c r="C894" s="53" t="s">
        <v>2806</v>
      </c>
      <c r="D894" s="53" t="s">
        <v>17</v>
      </c>
      <c r="E894" s="53" t="s">
        <v>18</v>
      </c>
      <c r="F894" s="53" t="s">
        <v>17</v>
      </c>
      <c r="G894" s="53" t="s">
        <v>19</v>
      </c>
      <c r="I894" s="53" t="s">
        <v>820</v>
      </c>
      <c r="J894" s="75">
        <v>4.53</v>
      </c>
      <c r="K894" s="75">
        <v>5.733</v>
      </c>
      <c r="L894" s="75">
        <v>6</v>
      </c>
      <c r="M894" s="75">
        <v>6.5</v>
      </c>
      <c r="N894" s="75">
        <v>0.5</v>
      </c>
    </row>
    <row r="895" spans="1:14">
      <c r="A895" s="53" t="s">
        <v>2807</v>
      </c>
      <c r="B895" s="53" t="s">
        <v>2808</v>
      </c>
      <c r="C895" s="53" t="s">
        <v>2809</v>
      </c>
      <c r="D895" s="53" t="s">
        <v>140</v>
      </c>
      <c r="E895" s="53" t="s">
        <v>18</v>
      </c>
      <c r="F895" s="53" t="s">
        <v>140</v>
      </c>
      <c r="G895" s="73" t="s">
        <v>98</v>
      </c>
      <c r="I895" s="53" t="s">
        <v>442</v>
      </c>
      <c r="J895" s="75">
        <v>0.74</v>
      </c>
      <c r="K895" s="75">
        <v>2.133</v>
      </c>
      <c r="L895" s="75">
        <v>2</v>
      </c>
      <c r="M895" s="75">
        <v>3</v>
      </c>
      <c r="N895" s="75">
        <v>1</v>
      </c>
    </row>
    <row r="896" spans="1:14">
      <c r="A896" s="53" t="s">
        <v>2810</v>
      </c>
      <c r="B896" s="53" t="s">
        <v>2811</v>
      </c>
      <c r="C896" s="53" t="s">
        <v>2812</v>
      </c>
      <c r="D896" s="53" t="s">
        <v>17</v>
      </c>
      <c r="E896" s="53" t="s">
        <v>18</v>
      </c>
      <c r="F896" s="53" t="s">
        <v>17</v>
      </c>
      <c r="G896" s="53" t="s">
        <v>19</v>
      </c>
      <c r="I896" s="53" t="s">
        <v>558</v>
      </c>
      <c r="J896" s="75">
        <v>0.76</v>
      </c>
      <c r="K896" s="75">
        <v>0</v>
      </c>
      <c r="L896" s="75">
        <v>1</v>
      </c>
      <c r="M896" s="75">
        <v>1</v>
      </c>
      <c r="N896" s="75">
        <v>0</v>
      </c>
    </row>
    <row r="897" spans="1:14">
      <c r="A897" s="53" t="s">
        <v>2813</v>
      </c>
      <c r="B897" s="53" t="s">
        <v>2814</v>
      </c>
      <c r="C897" s="53" t="s">
        <v>2815</v>
      </c>
      <c r="D897" s="53" t="s">
        <v>458</v>
      </c>
      <c r="E897" s="53" t="s">
        <v>18</v>
      </c>
      <c r="F897" s="53" t="s">
        <v>458</v>
      </c>
      <c r="G897" s="53" t="s">
        <v>98</v>
      </c>
      <c r="I897" s="53" t="s">
        <v>288</v>
      </c>
      <c r="J897" s="75">
        <v>0.73</v>
      </c>
      <c r="K897" s="75">
        <v>0</v>
      </c>
      <c r="L897" s="75">
        <v>1</v>
      </c>
      <c r="M897" s="75">
        <v>1</v>
      </c>
      <c r="N897" s="75">
        <v>0</v>
      </c>
    </row>
    <row r="898" spans="1:14">
      <c r="A898" s="53" t="s">
        <v>2816</v>
      </c>
      <c r="B898" s="53" t="s">
        <v>2817</v>
      </c>
      <c r="C898" s="53" t="s">
        <v>2818</v>
      </c>
      <c r="D898" s="53" t="s">
        <v>17</v>
      </c>
      <c r="E898" s="53" t="s">
        <v>18</v>
      </c>
      <c r="F898" s="53" t="s">
        <v>17</v>
      </c>
      <c r="G898" s="53" t="s">
        <v>19</v>
      </c>
      <c r="I898" s="53" t="s">
        <v>99</v>
      </c>
      <c r="J898" s="75">
        <v>5.32</v>
      </c>
      <c r="K898" s="75">
        <v>5.237</v>
      </c>
      <c r="L898" s="75">
        <v>5.5</v>
      </c>
      <c r="M898" s="75">
        <v>5.5</v>
      </c>
      <c r="N898" s="75">
        <v>0</v>
      </c>
    </row>
    <row r="899" spans="1:14">
      <c r="A899" s="53" t="s">
        <v>2819</v>
      </c>
      <c r="B899" s="53" t="s">
        <v>2820</v>
      </c>
      <c r="C899" s="53" t="s">
        <v>2821</v>
      </c>
      <c r="D899" s="53" t="s">
        <v>256</v>
      </c>
      <c r="E899" s="53" t="s">
        <v>18</v>
      </c>
      <c r="F899" s="53" t="s">
        <v>256</v>
      </c>
      <c r="G899" s="53" t="s">
        <v>19</v>
      </c>
      <c r="I899" s="53" t="s">
        <v>232</v>
      </c>
      <c r="J899" s="75">
        <v>11.66</v>
      </c>
      <c r="K899" s="75">
        <v>9.36</v>
      </c>
      <c r="L899" s="75">
        <v>12</v>
      </c>
      <c r="M899" s="75">
        <v>12</v>
      </c>
      <c r="N899" s="75">
        <v>0</v>
      </c>
    </row>
    <row r="900" spans="1:14">
      <c r="A900" s="53" t="s">
        <v>2822</v>
      </c>
      <c r="B900" s="53" t="s">
        <v>2823</v>
      </c>
      <c r="C900" s="53" t="s">
        <v>2824</v>
      </c>
      <c r="D900" s="53" t="s">
        <v>17</v>
      </c>
      <c r="E900" s="53" t="s">
        <v>18</v>
      </c>
      <c r="F900" s="53" t="s">
        <v>17</v>
      </c>
      <c r="G900" s="53" t="s">
        <v>19</v>
      </c>
      <c r="I900" s="53" t="s">
        <v>232</v>
      </c>
      <c r="J900" s="75">
        <v>25.24</v>
      </c>
      <c r="K900" s="75">
        <v>15.66</v>
      </c>
      <c r="L900" s="75">
        <v>26</v>
      </c>
      <c r="M900" s="75">
        <v>26</v>
      </c>
      <c r="N900" s="75">
        <v>0</v>
      </c>
    </row>
    <row r="901" spans="1:14">
      <c r="A901" s="53" t="s">
        <v>2825</v>
      </c>
      <c r="B901" s="53" t="s">
        <v>2826</v>
      </c>
      <c r="C901" s="53" t="s">
        <v>2827</v>
      </c>
      <c r="D901" s="53" t="s">
        <v>310</v>
      </c>
      <c r="E901" s="53" t="s">
        <v>18</v>
      </c>
      <c r="F901" s="53" t="s">
        <v>310</v>
      </c>
      <c r="G901" s="73" t="s">
        <v>29</v>
      </c>
      <c r="I901" s="53" t="s">
        <v>279</v>
      </c>
      <c r="J901" s="75">
        <v>6.98</v>
      </c>
      <c r="K901" s="75">
        <v>11.7</v>
      </c>
      <c r="L901" s="75">
        <v>11.5</v>
      </c>
      <c r="M901" s="75">
        <v>22</v>
      </c>
      <c r="N901" s="75">
        <v>10.5</v>
      </c>
    </row>
    <row r="902" spans="1:14">
      <c r="A902" s="53" t="s">
        <v>2828</v>
      </c>
      <c r="B902" s="53" t="s">
        <v>2829</v>
      </c>
      <c r="C902" s="53" t="s">
        <v>2830</v>
      </c>
      <c r="D902" s="53" t="s">
        <v>28</v>
      </c>
      <c r="E902" s="53" t="s">
        <v>18</v>
      </c>
      <c r="F902" s="53" t="s">
        <v>28</v>
      </c>
      <c r="G902" s="53" t="s">
        <v>29</v>
      </c>
      <c r="I902" s="53" t="s">
        <v>558</v>
      </c>
      <c r="J902" s="75">
        <v>103.97</v>
      </c>
      <c r="K902" s="75">
        <v>1.515</v>
      </c>
      <c r="L902" s="75">
        <v>1.5</v>
      </c>
      <c r="M902" s="75">
        <v>1.6</v>
      </c>
      <c r="N902" s="75">
        <v>0.1</v>
      </c>
    </row>
    <row r="903" spans="1:14">
      <c r="A903" s="53" t="s">
        <v>2831</v>
      </c>
      <c r="B903" s="53" t="s">
        <v>2832</v>
      </c>
      <c r="C903" s="53" t="s">
        <v>2833</v>
      </c>
      <c r="D903" s="53" t="s">
        <v>287</v>
      </c>
      <c r="E903" s="53" t="s">
        <v>18</v>
      </c>
      <c r="F903" s="53" t="s">
        <v>287</v>
      </c>
      <c r="G903" s="53" t="s">
        <v>98</v>
      </c>
      <c r="I903" s="53" t="s">
        <v>227</v>
      </c>
      <c r="J903" s="75">
        <v>108.03</v>
      </c>
      <c r="K903" s="75">
        <v>162.862</v>
      </c>
      <c r="L903" s="75">
        <v>143</v>
      </c>
      <c r="M903" s="75">
        <v>163</v>
      </c>
      <c r="N903" s="75">
        <v>20</v>
      </c>
    </row>
    <row r="904" spans="1:14">
      <c r="A904" s="53" t="s">
        <v>2834</v>
      </c>
      <c r="B904" s="53" t="s">
        <v>2835</v>
      </c>
      <c r="C904" s="53" t="s">
        <v>2836</v>
      </c>
      <c r="D904" s="53" t="s">
        <v>590</v>
      </c>
      <c r="E904" s="53" t="s">
        <v>18</v>
      </c>
      <c r="F904" s="53" t="s">
        <v>590</v>
      </c>
      <c r="G904" s="53" t="s">
        <v>129</v>
      </c>
      <c r="I904" s="53" t="s">
        <v>442</v>
      </c>
      <c r="J904" s="75">
        <v>18.8</v>
      </c>
      <c r="K904" s="75">
        <v>18.483</v>
      </c>
      <c r="L904" s="75">
        <v>19</v>
      </c>
      <c r="M904" s="75">
        <v>19</v>
      </c>
      <c r="N904" s="75">
        <v>0</v>
      </c>
    </row>
    <row r="905" spans="1:14">
      <c r="A905" s="53" t="s">
        <v>2837</v>
      </c>
      <c r="B905" s="53" t="s">
        <v>2838</v>
      </c>
      <c r="C905" s="53" t="s">
        <v>2839</v>
      </c>
      <c r="D905" s="53" t="s">
        <v>17</v>
      </c>
      <c r="E905" s="53" t="s">
        <v>18</v>
      </c>
      <c r="F905" s="53" t="s">
        <v>17</v>
      </c>
      <c r="G905" s="73" t="s">
        <v>19</v>
      </c>
      <c r="I905" s="53" t="s">
        <v>99</v>
      </c>
      <c r="J905" s="75">
        <v>0.98</v>
      </c>
      <c r="K905" s="75">
        <v>1.928</v>
      </c>
      <c r="L905" s="75">
        <v>2</v>
      </c>
      <c r="M905" s="75">
        <v>2</v>
      </c>
      <c r="N905" s="75">
        <v>0</v>
      </c>
    </row>
    <row r="906" spans="1:14">
      <c r="A906" s="53" t="s">
        <v>2840</v>
      </c>
      <c r="B906" s="53" t="s">
        <v>2841</v>
      </c>
      <c r="C906" s="53" t="s">
        <v>2842</v>
      </c>
      <c r="D906" s="53" t="s">
        <v>17</v>
      </c>
      <c r="E906" s="53" t="s">
        <v>18</v>
      </c>
      <c r="F906" s="53" t="s">
        <v>17</v>
      </c>
      <c r="G906" s="53" t="s">
        <v>19</v>
      </c>
      <c r="I906" s="53" t="s">
        <v>767</v>
      </c>
      <c r="J906" s="75">
        <v>5.83</v>
      </c>
      <c r="K906" s="75">
        <v>2.176</v>
      </c>
      <c r="L906" s="75">
        <v>6</v>
      </c>
      <c r="M906" s="75">
        <v>6</v>
      </c>
      <c r="N906" s="75">
        <v>0</v>
      </c>
    </row>
    <row r="907" spans="1:14">
      <c r="A907" s="53" t="s">
        <v>2843</v>
      </c>
      <c r="B907" s="53" t="s">
        <v>2844</v>
      </c>
      <c r="C907" s="53" t="s">
        <v>2845</v>
      </c>
      <c r="D907" s="53" t="s">
        <v>1080</v>
      </c>
      <c r="E907" s="53" t="s">
        <v>18</v>
      </c>
      <c r="F907" s="53" t="s">
        <v>1080</v>
      </c>
      <c r="G907" s="73" t="s">
        <v>19</v>
      </c>
      <c r="I907" s="53" t="s">
        <v>39</v>
      </c>
      <c r="J907" s="75">
        <v>82.49</v>
      </c>
      <c r="K907" s="75">
        <v>48.615</v>
      </c>
      <c r="L907" s="75">
        <v>84</v>
      </c>
      <c r="M907" s="75">
        <v>84</v>
      </c>
      <c r="N907" s="75">
        <v>0</v>
      </c>
    </row>
    <row r="908" spans="1:14">
      <c r="A908" s="53" t="s">
        <v>2846</v>
      </c>
      <c r="B908" s="53" t="s">
        <v>2847</v>
      </c>
      <c r="C908" s="53" t="s">
        <v>2848</v>
      </c>
      <c r="D908" s="53" t="s">
        <v>274</v>
      </c>
      <c r="E908" s="53" t="s">
        <v>18</v>
      </c>
      <c r="F908" s="53" t="s">
        <v>274</v>
      </c>
      <c r="G908" s="53" t="s">
        <v>29</v>
      </c>
      <c r="I908" s="53" t="s">
        <v>558</v>
      </c>
      <c r="J908" s="75">
        <v>99.76</v>
      </c>
      <c r="K908" s="75">
        <v>197.12</v>
      </c>
      <c r="L908" s="75">
        <v>190</v>
      </c>
      <c r="M908" s="75">
        <v>198</v>
      </c>
      <c r="N908" s="75">
        <v>8</v>
      </c>
    </row>
    <row r="909" spans="1:14">
      <c r="A909" s="53" t="s">
        <v>2849</v>
      </c>
      <c r="B909" s="53" t="s">
        <v>2850</v>
      </c>
      <c r="C909" s="53" t="s">
        <v>2851</v>
      </c>
      <c r="D909" s="53" t="s">
        <v>1080</v>
      </c>
      <c r="E909" s="53" t="s">
        <v>18</v>
      </c>
      <c r="F909" s="53" t="s">
        <v>1080</v>
      </c>
      <c r="G909" s="53" t="s">
        <v>19</v>
      </c>
      <c r="I909" s="53" t="s">
        <v>39</v>
      </c>
      <c r="J909" s="75">
        <v>82.33</v>
      </c>
      <c r="K909" s="75">
        <v>50.208</v>
      </c>
      <c r="L909" s="75">
        <v>84</v>
      </c>
      <c r="M909" s="75">
        <v>84</v>
      </c>
      <c r="N909" s="75">
        <v>0</v>
      </c>
    </row>
    <row r="910" spans="1:14">
      <c r="A910" s="53" t="s">
        <v>2852</v>
      </c>
      <c r="B910" s="53" t="s">
        <v>2853</v>
      </c>
      <c r="C910" s="53" t="s">
        <v>2854</v>
      </c>
      <c r="D910" s="53" t="s">
        <v>432</v>
      </c>
      <c r="E910" s="53" t="s">
        <v>18</v>
      </c>
      <c r="F910" s="53" t="s">
        <v>432</v>
      </c>
      <c r="G910" s="53" t="s">
        <v>98</v>
      </c>
      <c r="I910" s="53" t="s">
        <v>1701</v>
      </c>
      <c r="J910" s="75">
        <v>21.96</v>
      </c>
      <c r="K910" s="75">
        <v>24.187</v>
      </c>
      <c r="L910" s="75">
        <v>25</v>
      </c>
      <c r="M910" s="75">
        <v>25</v>
      </c>
      <c r="N910" s="75">
        <v>0</v>
      </c>
    </row>
    <row r="911" spans="1:14">
      <c r="A911" s="53" t="s">
        <v>2855</v>
      </c>
      <c r="B911" s="53" t="s">
        <v>2856</v>
      </c>
      <c r="C911" s="53" t="s">
        <v>2857</v>
      </c>
      <c r="D911" s="53" t="s">
        <v>465</v>
      </c>
      <c r="E911" s="53" t="s">
        <v>18</v>
      </c>
      <c r="F911" s="53" t="s">
        <v>465</v>
      </c>
      <c r="G911" s="53" t="s">
        <v>129</v>
      </c>
      <c r="I911" s="53" t="s">
        <v>1771</v>
      </c>
      <c r="J911" s="75">
        <v>13.66</v>
      </c>
      <c r="K911" s="75">
        <v>17.248</v>
      </c>
      <c r="L911" s="75">
        <v>18</v>
      </c>
      <c r="M911" s="75">
        <v>17.5</v>
      </c>
      <c r="N911" s="75">
        <v>-0.5</v>
      </c>
    </row>
    <row r="912" spans="1:14">
      <c r="A912" s="53" t="s">
        <v>2858</v>
      </c>
      <c r="B912" s="53" t="s">
        <v>2859</v>
      </c>
      <c r="C912" s="53" t="s">
        <v>2860</v>
      </c>
      <c r="D912" s="53" t="s">
        <v>283</v>
      </c>
      <c r="E912" s="53" t="s">
        <v>18</v>
      </c>
      <c r="F912" s="53" t="s">
        <v>283</v>
      </c>
      <c r="G912" s="53" t="s">
        <v>170</v>
      </c>
      <c r="I912" s="53" t="s">
        <v>79</v>
      </c>
      <c r="J912" s="75">
        <v>49.56</v>
      </c>
      <c r="K912" s="75">
        <v>41.106</v>
      </c>
      <c r="L912" s="75">
        <v>50</v>
      </c>
      <c r="M912" s="75">
        <v>50</v>
      </c>
      <c r="N912" s="75">
        <v>0</v>
      </c>
    </row>
    <row r="913" spans="1:14">
      <c r="A913" s="53" t="s">
        <v>2861</v>
      </c>
      <c r="B913" s="53" t="s">
        <v>2862</v>
      </c>
      <c r="C913" s="53" t="s">
        <v>2863</v>
      </c>
      <c r="D913" s="53" t="s">
        <v>2864</v>
      </c>
      <c r="E913" s="53" t="s">
        <v>18</v>
      </c>
      <c r="F913" s="53" t="s">
        <v>2864</v>
      </c>
      <c r="G913" s="53" t="s">
        <v>129</v>
      </c>
      <c r="I913" s="53" t="s">
        <v>191</v>
      </c>
      <c r="J913" s="75">
        <v>36.26</v>
      </c>
      <c r="K913" s="75">
        <v>47.009</v>
      </c>
      <c r="L913" s="75">
        <v>47</v>
      </c>
      <c r="M913" s="75">
        <v>50</v>
      </c>
      <c r="N913" s="75">
        <v>3</v>
      </c>
    </row>
    <row r="914" spans="1:14">
      <c r="A914" s="53" t="s">
        <v>2865</v>
      </c>
      <c r="B914" s="53" t="s">
        <v>2866</v>
      </c>
      <c r="C914" s="53" t="s">
        <v>2867</v>
      </c>
      <c r="D914" s="53" t="s">
        <v>24</v>
      </c>
      <c r="E914" s="53" t="s">
        <v>18</v>
      </c>
      <c r="F914" s="53" t="s">
        <v>24</v>
      </c>
      <c r="G914" s="53" t="s">
        <v>19</v>
      </c>
      <c r="I914" s="53" t="s">
        <v>211</v>
      </c>
      <c r="J914" s="75">
        <v>0.75</v>
      </c>
      <c r="K914" s="75">
        <v>1.575</v>
      </c>
      <c r="L914" s="75">
        <v>2</v>
      </c>
      <c r="M914" s="75">
        <v>2</v>
      </c>
      <c r="N914" s="75">
        <v>0</v>
      </c>
    </row>
    <row r="915" spans="1:14">
      <c r="A915" s="53" t="s">
        <v>2868</v>
      </c>
      <c r="B915" s="53" t="s">
        <v>2869</v>
      </c>
      <c r="C915" s="53" t="s">
        <v>2870</v>
      </c>
      <c r="D915" s="53" t="s">
        <v>24</v>
      </c>
      <c r="E915" s="53" t="s">
        <v>18</v>
      </c>
      <c r="F915" s="53" t="s">
        <v>24</v>
      </c>
      <c r="G915" s="53" t="s">
        <v>19</v>
      </c>
      <c r="I915" s="53" t="s">
        <v>2871</v>
      </c>
      <c r="J915" s="75">
        <v>9.41</v>
      </c>
      <c r="K915" s="75">
        <v>11.026</v>
      </c>
      <c r="L915" s="75">
        <v>12</v>
      </c>
      <c r="M915" s="75">
        <v>11.5</v>
      </c>
      <c r="N915" s="75">
        <v>-0.5</v>
      </c>
    </row>
    <row r="916" spans="1:14">
      <c r="A916" s="53" t="s">
        <v>2872</v>
      </c>
      <c r="B916" s="53" t="s">
        <v>2873</v>
      </c>
      <c r="C916" s="53" t="s">
        <v>2874</v>
      </c>
      <c r="D916" s="53" t="s">
        <v>231</v>
      </c>
      <c r="E916" s="53" t="s">
        <v>18</v>
      </c>
      <c r="F916" s="53" t="s">
        <v>231</v>
      </c>
      <c r="G916" s="53" t="s">
        <v>52</v>
      </c>
      <c r="I916" s="53" t="s">
        <v>408</v>
      </c>
      <c r="J916" s="75">
        <v>522.97</v>
      </c>
      <c r="K916" s="75">
        <v>208.178</v>
      </c>
      <c r="L916" s="75">
        <v>524</v>
      </c>
      <c r="M916" s="75">
        <v>523</v>
      </c>
      <c r="N916" s="75">
        <v>-1</v>
      </c>
    </row>
    <row r="917" spans="1:14">
      <c r="A917" s="53" t="s">
        <v>2875</v>
      </c>
      <c r="B917" s="53" t="s">
        <v>2876</v>
      </c>
      <c r="C917" s="53" t="s">
        <v>2877</v>
      </c>
      <c r="D917" s="53" t="s">
        <v>274</v>
      </c>
      <c r="E917" s="53" t="s">
        <v>18</v>
      </c>
      <c r="F917" s="53" t="s">
        <v>274</v>
      </c>
      <c r="G917" s="73" t="s">
        <v>29</v>
      </c>
      <c r="I917" s="53" t="s">
        <v>90</v>
      </c>
      <c r="J917" s="75">
        <v>392.07</v>
      </c>
      <c r="K917" s="75">
        <v>283.162</v>
      </c>
      <c r="L917" s="75">
        <v>391</v>
      </c>
      <c r="M917" s="75">
        <v>393</v>
      </c>
      <c r="N917" s="75">
        <v>2</v>
      </c>
    </row>
    <row r="918" spans="1:14">
      <c r="A918" s="53" t="s">
        <v>2878</v>
      </c>
      <c r="B918" s="53" t="s">
        <v>2879</v>
      </c>
      <c r="C918" s="53" t="s">
        <v>2880</v>
      </c>
      <c r="D918" s="53" t="s">
        <v>198</v>
      </c>
      <c r="E918" s="53" t="s">
        <v>18</v>
      </c>
      <c r="F918" s="53" t="s">
        <v>198</v>
      </c>
      <c r="G918" s="53" t="s">
        <v>129</v>
      </c>
      <c r="I918" s="53" t="s">
        <v>191</v>
      </c>
      <c r="J918" s="75">
        <v>0.1</v>
      </c>
      <c r="K918" s="75">
        <v>0.218</v>
      </c>
      <c r="L918" s="75">
        <v>0.5</v>
      </c>
      <c r="M918" s="75">
        <v>0.5</v>
      </c>
      <c r="N918" s="75">
        <v>0</v>
      </c>
    </row>
    <row r="919" spans="1:14">
      <c r="A919" s="53" t="s">
        <v>2881</v>
      </c>
      <c r="B919" s="53" t="s">
        <v>2882</v>
      </c>
      <c r="C919" s="53" t="s">
        <v>2883</v>
      </c>
      <c r="D919" s="53" t="s">
        <v>432</v>
      </c>
      <c r="E919" s="53" t="s">
        <v>18</v>
      </c>
      <c r="F919" s="53" t="s">
        <v>432</v>
      </c>
      <c r="G919" s="73" t="s">
        <v>98</v>
      </c>
      <c r="I919" s="53" t="s">
        <v>191</v>
      </c>
      <c r="J919" s="75">
        <v>775.8</v>
      </c>
      <c r="K919" s="75">
        <v>376.989</v>
      </c>
      <c r="L919" s="75">
        <v>776</v>
      </c>
      <c r="M919" s="75">
        <v>776</v>
      </c>
      <c r="N919" s="75">
        <v>0</v>
      </c>
    </row>
    <row r="920" spans="1:14">
      <c r="A920" s="53" t="s">
        <v>2884</v>
      </c>
      <c r="B920" s="53" t="s">
        <v>2885</v>
      </c>
      <c r="C920" s="53" t="s">
        <v>36</v>
      </c>
      <c r="D920" s="53" t="s">
        <v>302</v>
      </c>
      <c r="E920" s="53" t="s">
        <v>18</v>
      </c>
      <c r="F920" s="53" t="s">
        <v>302</v>
      </c>
      <c r="G920" s="53" t="s">
        <v>36</v>
      </c>
      <c r="I920" s="53" t="s">
        <v>86</v>
      </c>
      <c r="J920" s="75">
        <v>1990.56</v>
      </c>
      <c r="K920" s="75">
        <v>1990.56</v>
      </c>
      <c r="L920" s="75">
        <v>1991</v>
      </c>
      <c r="M920" s="75">
        <v>2500</v>
      </c>
      <c r="N920" s="75">
        <v>509</v>
      </c>
    </row>
    <row r="921" spans="1:14">
      <c r="A921" s="53" t="s">
        <v>2886</v>
      </c>
      <c r="B921" s="53" t="s">
        <v>2887</v>
      </c>
      <c r="C921" s="53" t="s">
        <v>36</v>
      </c>
      <c r="D921" s="53" t="s">
        <v>274</v>
      </c>
      <c r="E921" s="53" t="s">
        <v>18</v>
      </c>
      <c r="F921" s="53" t="s">
        <v>274</v>
      </c>
      <c r="G921" s="53" t="s">
        <v>29</v>
      </c>
      <c r="I921" s="53" t="s">
        <v>39</v>
      </c>
      <c r="J921" s="75">
        <v>763.88</v>
      </c>
      <c r="K921" s="75">
        <v>619.252</v>
      </c>
      <c r="L921" s="75">
        <v>759</v>
      </c>
      <c r="M921" s="75">
        <v>764</v>
      </c>
      <c r="N921" s="75">
        <v>5</v>
      </c>
    </row>
    <row r="922" spans="1:14">
      <c r="A922" s="53" t="s">
        <v>2888</v>
      </c>
      <c r="B922" s="53" t="s">
        <v>2889</v>
      </c>
      <c r="C922" s="53" t="s">
        <v>36</v>
      </c>
      <c r="D922" s="53" t="s">
        <v>274</v>
      </c>
      <c r="E922" s="53" t="s">
        <v>18</v>
      </c>
      <c r="F922" s="53" t="s">
        <v>274</v>
      </c>
      <c r="G922" s="53" t="s">
        <v>29</v>
      </c>
      <c r="I922" s="53" t="s">
        <v>39</v>
      </c>
      <c r="J922" s="75">
        <v>1488.95</v>
      </c>
      <c r="K922" s="75">
        <v>1104.09</v>
      </c>
      <c r="L922" s="75">
        <v>1480</v>
      </c>
      <c r="M922" s="75">
        <v>1489</v>
      </c>
      <c r="N922" s="75">
        <v>9</v>
      </c>
    </row>
    <row r="923" spans="1:14">
      <c r="A923" s="53" t="s">
        <v>2890</v>
      </c>
      <c r="B923" s="53" t="s">
        <v>2891</v>
      </c>
      <c r="C923" s="53" t="s">
        <v>36</v>
      </c>
      <c r="D923" s="53" t="s">
        <v>231</v>
      </c>
      <c r="E923" s="53" t="s">
        <v>18</v>
      </c>
      <c r="F923" s="53" t="s">
        <v>231</v>
      </c>
      <c r="G923" s="53" t="s">
        <v>52</v>
      </c>
      <c r="I923" s="53" t="s">
        <v>39</v>
      </c>
      <c r="J923" s="75">
        <v>600.19</v>
      </c>
      <c r="K923" s="75">
        <v>518.626</v>
      </c>
      <c r="L923" s="75">
        <v>601</v>
      </c>
      <c r="M923" s="75">
        <v>601</v>
      </c>
      <c r="N923" s="75">
        <v>0</v>
      </c>
    </row>
    <row r="924" spans="1:14">
      <c r="A924" s="53" t="s">
        <v>2892</v>
      </c>
      <c r="B924" s="53" t="s">
        <v>2893</v>
      </c>
      <c r="C924" s="53" t="s">
        <v>2894</v>
      </c>
      <c r="D924" s="53" t="s">
        <v>78</v>
      </c>
      <c r="E924" s="53" t="s">
        <v>18</v>
      </c>
      <c r="F924" s="53" t="s">
        <v>78</v>
      </c>
      <c r="G924" s="53" t="s">
        <v>29</v>
      </c>
      <c r="I924" s="53" t="s">
        <v>390</v>
      </c>
      <c r="J924" s="75">
        <v>49.12</v>
      </c>
      <c r="K924" s="75">
        <v>71.402</v>
      </c>
      <c r="L924" s="75">
        <v>71</v>
      </c>
      <c r="M924" s="75">
        <v>72</v>
      </c>
      <c r="N924" s="75">
        <v>1</v>
      </c>
    </row>
    <row r="925" spans="1:14">
      <c r="A925" s="53" t="s">
        <v>2895</v>
      </c>
      <c r="B925" s="53" t="s">
        <v>2896</v>
      </c>
      <c r="C925" s="53" t="s">
        <v>2897</v>
      </c>
      <c r="D925" s="53" t="s">
        <v>603</v>
      </c>
      <c r="E925" s="53" t="s">
        <v>18</v>
      </c>
      <c r="F925" s="53" t="s">
        <v>603</v>
      </c>
      <c r="G925" s="53" t="s">
        <v>129</v>
      </c>
      <c r="I925" s="53" t="s">
        <v>20</v>
      </c>
      <c r="J925" s="75">
        <v>3.54</v>
      </c>
      <c r="K925" s="75">
        <v>1.728</v>
      </c>
      <c r="L925" s="75">
        <v>4</v>
      </c>
      <c r="M925" s="75">
        <v>4</v>
      </c>
      <c r="N925" s="75">
        <v>0</v>
      </c>
    </row>
    <row r="926" spans="1:14">
      <c r="A926" s="53" t="s">
        <v>2898</v>
      </c>
      <c r="B926" s="53" t="s">
        <v>2899</v>
      </c>
      <c r="C926" s="53" t="s">
        <v>50</v>
      </c>
      <c r="D926" s="53" t="s">
        <v>633</v>
      </c>
      <c r="E926" s="53" t="s">
        <v>18</v>
      </c>
      <c r="F926" s="53" t="s">
        <v>633</v>
      </c>
      <c r="G926" s="53" t="s">
        <v>52</v>
      </c>
      <c r="I926" s="53" t="s">
        <v>2900</v>
      </c>
      <c r="J926" s="75">
        <v>60.05</v>
      </c>
      <c r="K926" s="75">
        <v>62.191</v>
      </c>
      <c r="L926" s="75">
        <v>63</v>
      </c>
      <c r="M926" s="75">
        <v>63</v>
      </c>
      <c r="N926" s="75">
        <v>0</v>
      </c>
    </row>
    <row r="927" spans="1:14">
      <c r="A927" s="53" t="s">
        <v>2901</v>
      </c>
      <c r="B927" s="53" t="s">
        <v>2902</v>
      </c>
      <c r="C927" s="53" t="s">
        <v>2903</v>
      </c>
      <c r="D927" s="53" t="s">
        <v>24</v>
      </c>
      <c r="E927" s="53" t="s">
        <v>18</v>
      </c>
      <c r="F927" s="53" t="s">
        <v>24</v>
      </c>
      <c r="G927" s="53" t="s">
        <v>19</v>
      </c>
      <c r="I927" s="53" t="s">
        <v>246</v>
      </c>
      <c r="J927" s="75">
        <v>24.09</v>
      </c>
      <c r="K927" s="75">
        <v>29.441</v>
      </c>
      <c r="L927" s="75">
        <v>25</v>
      </c>
      <c r="M927" s="75">
        <v>30</v>
      </c>
      <c r="N927" s="75">
        <v>5</v>
      </c>
    </row>
    <row r="928" spans="1:14">
      <c r="A928" s="53" t="s">
        <v>2904</v>
      </c>
      <c r="B928" s="53" t="s">
        <v>2905</v>
      </c>
      <c r="C928" s="53" t="s">
        <v>2906</v>
      </c>
      <c r="D928" s="53" t="s">
        <v>24</v>
      </c>
      <c r="E928" s="53" t="s">
        <v>18</v>
      </c>
      <c r="F928" s="53" t="s">
        <v>24</v>
      </c>
      <c r="G928" s="53" t="s">
        <v>19</v>
      </c>
      <c r="I928" s="53" t="s">
        <v>246</v>
      </c>
      <c r="J928" s="75">
        <v>23.62</v>
      </c>
      <c r="K928" s="75">
        <v>28.896</v>
      </c>
      <c r="L928" s="75">
        <v>24</v>
      </c>
      <c r="M928" s="75">
        <v>29</v>
      </c>
      <c r="N928" s="75">
        <v>5</v>
      </c>
    </row>
    <row r="929" spans="1:14">
      <c r="A929" s="53" t="s">
        <v>2907</v>
      </c>
      <c r="B929" s="53" t="s">
        <v>2908</v>
      </c>
      <c r="C929" s="53" t="s">
        <v>2909</v>
      </c>
      <c r="D929" s="53" t="s">
        <v>24</v>
      </c>
      <c r="E929" s="53" t="s">
        <v>18</v>
      </c>
      <c r="F929" s="53" t="s">
        <v>24</v>
      </c>
      <c r="G929" s="53" t="s">
        <v>19</v>
      </c>
      <c r="I929" s="53" t="s">
        <v>246</v>
      </c>
      <c r="J929" s="75">
        <v>24.01</v>
      </c>
      <c r="K929" s="75">
        <v>28.896</v>
      </c>
      <c r="L929" s="75">
        <v>25</v>
      </c>
      <c r="M929" s="75">
        <v>29</v>
      </c>
      <c r="N929" s="75">
        <v>4</v>
      </c>
    </row>
    <row r="930" spans="1:14">
      <c r="A930" s="53" t="s">
        <v>2910</v>
      </c>
      <c r="B930" s="53" t="s">
        <v>2911</v>
      </c>
      <c r="C930" s="53" t="s">
        <v>2912</v>
      </c>
      <c r="D930" s="53" t="s">
        <v>24</v>
      </c>
      <c r="E930" s="53" t="s">
        <v>18</v>
      </c>
      <c r="F930" s="53" t="s">
        <v>24</v>
      </c>
      <c r="G930" s="53" t="s">
        <v>19</v>
      </c>
      <c r="I930" s="53" t="s">
        <v>246</v>
      </c>
      <c r="J930" s="75">
        <v>24.12</v>
      </c>
      <c r="K930" s="75">
        <v>28.397</v>
      </c>
      <c r="L930" s="75">
        <v>25</v>
      </c>
      <c r="M930" s="75">
        <v>29</v>
      </c>
      <c r="N930" s="75">
        <v>4</v>
      </c>
    </row>
    <row r="931" spans="1:14">
      <c r="A931" s="53" t="s">
        <v>2913</v>
      </c>
      <c r="B931" s="53" t="s">
        <v>2914</v>
      </c>
      <c r="C931" s="53" t="s">
        <v>2915</v>
      </c>
      <c r="D931" s="53" t="s">
        <v>266</v>
      </c>
      <c r="E931" s="53" t="s">
        <v>18</v>
      </c>
      <c r="F931" s="53" t="s">
        <v>267</v>
      </c>
      <c r="G931" s="53" t="s">
        <v>170</v>
      </c>
      <c r="I931" s="53" t="s">
        <v>1068</v>
      </c>
      <c r="J931" s="75">
        <v>30</v>
      </c>
      <c r="K931" s="75">
        <v>21.334</v>
      </c>
      <c r="L931" s="75">
        <v>24</v>
      </c>
      <c r="M931" s="75">
        <v>30</v>
      </c>
      <c r="N931" s="75">
        <v>6</v>
      </c>
    </row>
    <row r="932" spans="1:14">
      <c r="A932" s="53" t="s">
        <v>2916</v>
      </c>
      <c r="B932" s="53" t="s">
        <v>2917</v>
      </c>
      <c r="C932" s="53" t="s">
        <v>2918</v>
      </c>
      <c r="D932" s="53" t="s">
        <v>78</v>
      </c>
      <c r="E932" s="53" t="s">
        <v>18</v>
      </c>
      <c r="F932" s="53" t="s">
        <v>78</v>
      </c>
      <c r="G932" s="53" t="s">
        <v>29</v>
      </c>
      <c r="I932" s="53" t="s">
        <v>145</v>
      </c>
      <c r="J932" s="75">
        <v>7.88</v>
      </c>
      <c r="K932" s="75">
        <v>15.345</v>
      </c>
      <c r="L932" s="75">
        <v>8</v>
      </c>
      <c r="M932" s="75">
        <v>22</v>
      </c>
      <c r="N932" s="75">
        <v>14</v>
      </c>
    </row>
    <row r="933" spans="1:14">
      <c r="A933" s="53" t="s">
        <v>2919</v>
      </c>
      <c r="B933" s="53" t="s">
        <v>2920</v>
      </c>
      <c r="C933" s="53" t="s">
        <v>2921</v>
      </c>
      <c r="D933" s="53" t="s">
        <v>17</v>
      </c>
      <c r="E933" s="53" t="s">
        <v>18</v>
      </c>
      <c r="F933" s="53" t="s">
        <v>17</v>
      </c>
      <c r="G933" s="53" t="s">
        <v>19</v>
      </c>
      <c r="I933" s="53" t="s">
        <v>145</v>
      </c>
      <c r="J933" s="75">
        <v>0.17</v>
      </c>
      <c r="K933" s="75">
        <v>0.389</v>
      </c>
      <c r="L933" s="75">
        <v>0.5</v>
      </c>
      <c r="M933" s="75">
        <v>0.5</v>
      </c>
      <c r="N933" s="75">
        <v>0</v>
      </c>
    </row>
    <row r="934" spans="1:14">
      <c r="A934" s="53" t="s">
        <v>2922</v>
      </c>
      <c r="B934" s="53" t="s">
        <v>2923</v>
      </c>
      <c r="C934" s="53" t="s">
        <v>2924</v>
      </c>
      <c r="D934" s="53" t="s">
        <v>17</v>
      </c>
      <c r="E934" s="53" t="s">
        <v>18</v>
      </c>
      <c r="F934" s="53" t="s">
        <v>17</v>
      </c>
      <c r="G934" s="53" t="s">
        <v>19</v>
      </c>
      <c r="I934" s="53" t="s">
        <v>152</v>
      </c>
      <c r="J934" s="75">
        <v>20</v>
      </c>
      <c r="K934" s="75">
        <v>12</v>
      </c>
      <c r="L934" s="75">
        <v>1.5</v>
      </c>
      <c r="M934" s="75">
        <v>20</v>
      </c>
      <c r="N934" s="75">
        <v>18.5</v>
      </c>
    </row>
    <row r="935" spans="1:14">
      <c r="A935" s="53" t="s">
        <v>2925</v>
      </c>
      <c r="B935" s="53" t="s">
        <v>2926</v>
      </c>
      <c r="C935" s="53" t="s">
        <v>2927</v>
      </c>
      <c r="D935" s="53" t="s">
        <v>24</v>
      </c>
      <c r="E935" s="53" t="s">
        <v>18</v>
      </c>
      <c r="F935" s="53" t="s">
        <v>24</v>
      </c>
      <c r="G935" s="53" t="s">
        <v>19</v>
      </c>
      <c r="I935" s="53" t="s">
        <v>120</v>
      </c>
      <c r="J935" s="75">
        <v>4.69</v>
      </c>
      <c r="K935" s="75">
        <v>4.056</v>
      </c>
      <c r="L935" s="75">
        <v>5</v>
      </c>
      <c r="M935" s="75">
        <v>5</v>
      </c>
      <c r="N935" s="75">
        <v>0</v>
      </c>
    </row>
    <row r="936" spans="1:14">
      <c r="A936" s="53" t="s">
        <v>2928</v>
      </c>
      <c r="B936" s="53" t="s">
        <v>2929</v>
      </c>
      <c r="C936" s="53" t="s">
        <v>2930</v>
      </c>
      <c r="D936" s="53" t="s">
        <v>611</v>
      </c>
      <c r="E936" s="53" t="s">
        <v>18</v>
      </c>
      <c r="F936" s="53" t="s">
        <v>611</v>
      </c>
      <c r="G936" s="53" t="s">
        <v>129</v>
      </c>
      <c r="I936" s="53" t="s">
        <v>90</v>
      </c>
      <c r="J936" s="75">
        <v>58.36</v>
      </c>
      <c r="K936" s="75">
        <v>44.953</v>
      </c>
      <c r="L936" s="75">
        <v>59</v>
      </c>
      <c r="M936" s="75">
        <v>59</v>
      </c>
      <c r="N936" s="75">
        <v>0</v>
      </c>
    </row>
    <row r="937" spans="1:14">
      <c r="A937" s="53" t="s">
        <v>2931</v>
      </c>
      <c r="B937" s="53" t="s">
        <v>2932</v>
      </c>
      <c r="C937" s="53" t="s">
        <v>2933</v>
      </c>
      <c r="D937" s="53" t="s">
        <v>24</v>
      </c>
      <c r="E937" s="53" t="s">
        <v>18</v>
      </c>
      <c r="F937" s="53" t="s">
        <v>24</v>
      </c>
      <c r="G937" s="53" t="s">
        <v>19</v>
      </c>
      <c r="I937" s="53" t="s">
        <v>1262</v>
      </c>
      <c r="J937" s="75">
        <v>28.35</v>
      </c>
      <c r="K937" s="75">
        <v>35.867</v>
      </c>
      <c r="L937" s="75">
        <v>35</v>
      </c>
      <c r="M937" s="75">
        <v>37</v>
      </c>
      <c r="N937" s="75">
        <v>2</v>
      </c>
    </row>
    <row r="938" spans="1:14">
      <c r="A938" s="53" t="s">
        <v>2934</v>
      </c>
      <c r="B938" s="53" t="s">
        <v>2935</v>
      </c>
      <c r="C938" s="53" t="s">
        <v>36</v>
      </c>
      <c r="D938" s="53" t="s">
        <v>186</v>
      </c>
      <c r="E938" s="53" t="s">
        <v>18</v>
      </c>
      <c r="F938" s="53" t="s">
        <v>186</v>
      </c>
      <c r="G938" s="53" t="s">
        <v>98</v>
      </c>
      <c r="I938" s="53" t="s">
        <v>191</v>
      </c>
      <c r="J938" s="75">
        <v>476.1</v>
      </c>
      <c r="K938" s="75">
        <v>564.023</v>
      </c>
      <c r="L938" s="75">
        <v>567</v>
      </c>
      <c r="M938" s="75">
        <v>565</v>
      </c>
      <c r="N938" s="75">
        <v>-2</v>
      </c>
    </row>
    <row r="939" spans="1:14">
      <c r="A939" s="53" t="s">
        <v>2936</v>
      </c>
      <c r="B939" s="53" t="s">
        <v>2937</v>
      </c>
      <c r="C939" s="53" t="s">
        <v>2938</v>
      </c>
      <c r="D939" s="53" t="s">
        <v>144</v>
      </c>
      <c r="E939" s="53" t="s">
        <v>18</v>
      </c>
      <c r="F939" s="53" t="s">
        <v>144</v>
      </c>
      <c r="G939" s="53" t="s">
        <v>52</v>
      </c>
      <c r="I939" s="53" t="s">
        <v>191</v>
      </c>
      <c r="J939" s="75">
        <v>91.26</v>
      </c>
      <c r="K939" s="75">
        <v>65.586</v>
      </c>
      <c r="L939" s="75">
        <v>92</v>
      </c>
      <c r="M939" s="75">
        <v>92</v>
      </c>
      <c r="N939" s="75">
        <v>0</v>
      </c>
    </row>
    <row r="940" spans="1:14">
      <c r="A940" s="53" t="s">
        <v>2939</v>
      </c>
      <c r="B940" s="53" t="s">
        <v>2940</v>
      </c>
      <c r="C940" s="53" t="s">
        <v>2941</v>
      </c>
      <c r="D940" s="53" t="s">
        <v>124</v>
      </c>
      <c r="E940" s="53" t="s">
        <v>18</v>
      </c>
      <c r="F940" s="53" t="s">
        <v>124</v>
      </c>
      <c r="G940" s="53" t="s">
        <v>52</v>
      </c>
      <c r="I940" s="53" t="s">
        <v>1262</v>
      </c>
      <c r="J940" s="75">
        <v>58.47</v>
      </c>
      <c r="K940" s="75">
        <v>66.836</v>
      </c>
      <c r="L940" s="75">
        <v>66</v>
      </c>
      <c r="M940" s="75">
        <v>67</v>
      </c>
      <c r="N940" s="75">
        <v>1</v>
      </c>
    </row>
    <row r="941" spans="1:14">
      <c r="A941" s="53" t="s">
        <v>2942</v>
      </c>
      <c r="B941" s="53" t="s">
        <v>2943</v>
      </c>
      <c r="C941" s="53" t="s">
        <v>2944</v>
      </c>
      <c r="D941" s="53" t="s">
        <v>144</v>
      </c>
      <c r="E941" s="53" t="s">
        <v>18</v>
      </c>
      <c r="F941" s="53" t="s">
        <v>144</v>
      </c>
      <c r="G941" s="53" t="s">
        <v>52</v>
      </c>
      <c r="I941" s="53" t="s">
        <v>767</v>
      </c>
      <c r="J941" s="75">
        <v>32.64</v>
      </c>
      <c r="K941" s="75">
        <v>28.913</v>
      </c>
      <c r="L941" s="75">
        <v>33</v>
      </c>
      <c r="M941" s="75">
        <v>33</v>
      </c>
      <c r="N941" s="75">
        <v>0</v>
      </c>
    </row>
    <row r="942" spans="1:14">
      <c r="A942" s="53" t="s">
        <v>2945</v>
      </c>
      <c r="B942" s="53" t="s">
        <v>2946</v>
      </c>
      <c r="C942" s="53" t="s">
        <v>2947</v>
      </c>
      <c r="D942" s="53" t="s">
        <v>17</v>
      </c>
      <c r="E942" s="53" t="s">
        <v>18</v>
      </c>
      <c r="F942" s="53" t="s">
        <v>17</v>
      </c>
      <c r="G942" s="53" t="s">
        <v>19</v>
      </c>
      <c r="I942" s="53" t="s">
        <v>103</v>
      </c>
      <c r="J942" s="75">
        <v>21.41</v>
      </c>
      <c r="K942" s="75">
        <v>18.782</v>
      </c>
      <c r="L942" s="75">
        <v>22</v>
      </c>
      <c r="M942" s="75">
        <v>22</v>
      </c>
      <c r="N942" s="75">
        <v>0</v>
      </c>
    </row>
    <row r="943" spans="1:14">
      <c r="A943" s="53" t="s">
        <v>2948</v>
      </c>
      <c r="B943" s="53" t="s">
        <v>2949</v>
      </c>
      <c r="C943" s="53" t="s">
        <v>2950</v>
      </c>
      <c r="D943" s="53" t="s">
        <v>17</v>
      </c>
      <c r="E943" s="53" t="s">
        <v>18</v>
      </c>
      <c r="F943" s="53" t="s">
        <v>17</v>
      </c>
      <c r="G943" s="53" t="s">
        <v>19</v>
      </c>
      <c r="I943" s="53" t="s">
        <v>191</v>
      </c>
      <c r="J943" s="75">
        <v>179.05</v>
      </c>
      <c r="K943" s="75">
        <v>240.507</v>
      </c>
      <c r="L943" s="75">
        <v>189</v>
      </c>
      <c r="M943" s="75">
        <v>222</v>
      </c>
      <c r="N943" s="75">
        <v>33</v>
      </c>
    </row>
    <row r="944" spans="1:14">
      <c r="A944" s="53" t="s">
        <v>2951</v>
      </c>
      <c r="B944" s="53" t="s">
        <v>2952</v>
      </c>
      <c r="C944" s="53" t="s">
        <v>2953</v>
      </c>
      <c r="D944" s="53" t="s">
        <v>17</v>
      </c>
      <c r="E944" s="53" t="s">
        <v>18</v>
      </c>
      <c r="F944" s="53" t="s">
        <v>17</v>
      </c>
      <c r="G944" s="53" t="s">
        <v>19</v>
      </c>
      <c r="I944" s="53" t="s">
        <v>1262</v>
      </c>
      <c r="J944" s="75">
        <v>52.06</v>
      </c>
      <c r="K944" s="75">
        <v>63.043</v>
      </c>
      <c r="L944" s="75">
        <v>64</v>
      </c>
      <c r="M944" s="75">
        <v>65</v>
      </c>
      <c r="N944" s="75">
        <v>1</v>
      </c>
    </row>
    <row r="945" spans="1:14">
      <c r="A945" s="53" t="s">
        <v>2954</v>
      </c>
      <c r="B945" s="53" t="s">
        <v>2955</v>
      </c>
      <c r="C945" s="53" t="s">
        <v>2956</v>
      </c>
      <c r="D945" s="53" t="s">
        <v>24</v>
      </c>
      <c r="E945" s="53" t="s">
        <v>18</v>
      </c>
      <c r="F945" s="53" t="s">
        <v>24</v>
      </c>
      <c r="G945" s="53" t="s">
        <v>19</v>
      </c>
      <c r="I945" s="53" t="s">
        <v>99</v>
      </c>
      <c r="J945" s="75">
        <v>14.38</v>
      </c>
      <c r="K945" s="75">
        <v>23.461</v>
      </c>
      <c r="L945" s="75">
        <v>24</v>
      </c>
      <c r="M945" s="75">
        <v>24</v>
      </c>
      <c r="N945" s="75">
        <v>0</v>
      </c>
    </row>
    <row r="946" spans="1:14">
      <c r="A946" s="53" t="s">
        <v>2957</v>
      </c>
      <c r="B946" s="53" t="s">
        <v>2958</v>
      </c>
      <c r="C946" s="53" t="s">
        <v>2959</v>
      </c>
      <c r="D946" s="53" t="s">
        <v>364</v>
      </c>
      <c r="E946" s="53" t="s">
        <v>18</v>
      </c>
      <c r="F946" s="53" t="s">
        <v>364</v>
      </c>
      <c r="G946" s="53" t="s">
        <v>29</v>
      </c>
      <c r="I946" s="53" t="s">
        <v>1006</v>
      </c>
      <c r="J946" s="75">
        <v>27.26</v>
      </c>
      <c r="K946" s="75">
        <v>14.671</v>
      </c>
      <c r="L946" s="75">
        <v>27.5</v>
      </c>
      <c r="M946" s="75">
        <v>28</v>
      </c>
      <c r="N946" s="75">
        <v>0.5</v>
      </c>
    </row>
    <row r="947" spans="1:14">
      <c r="A947" s="53" t="s">
        <v>2960</v>
      </c>
      <c r="B947" s="53" t="s">
        <v>2961</v>
      </c>
      <c r="C947" s="53" t="s">
        <v>2962</v>
      </c>
      <c r="D947" s="53" t="s">
        <v>287</v>
      </c>
      <c r="E947" s="53" t="s">
        <v>18</v>
      </c>
      <c r="F947" s="53" t="s">
        <v>287</v>
      </c>
      <c r="G947" s="73" t="s">
        <v>98</v>
      </c>
      <c r="I947" s="53" t="s">
        <v>191</v>
      </c>
      <c r="J947" s="75">
        <v>19.31</v>
      </c>
      <c r="K947" s="75">
        <v>16.483</v>
      </c>
      <c r="L947" s="75">
        <v>20</v>
      </c>
      <c r="M947" s="75">
        <v>20</v>
      </c>
      <c r="N947" s="75">
        <v>0</v>
      </c>
    </row>
    <row r="948" spans="1:14">
      <c r="A948" s="53" t="s">
        <v>2963</v>
      </c>
      <c r="B948" s="53" t="s">
        <v>2964</v>
      </c>
      <c r="C948" s="53" t="s">
        <v>2965</v>
      </c>
      <c r="D948" s="53" t="s">
        <v>140</v>
      </c>
      <c r="E948" s="53" t="s">
        <v>18</v>
      </c>
      <c r="F948" s="53" t="s">
        <v>140</v>
      </c>
      <c r="G948" s="53" t="s">
        <v>98</v>
      </c>
      <c r="I948" s="53" t="s">
        <v>191</v>
      </c>
      <c r="J948" s="75">
        <v>34.86</v>
      </c>
      <c r="K948" s="75">
        <v>42.304</v>
      </c>
      <c r="L948" s="75">
        <v>38</v>
      </c>
      <c r="M948" s="75">
        <v>43</v>
      </c>
      <c r="N948" s="75">
        <v>5</v>
      </c>
    </row>
    <row r="949" spans="1:14">
      <c r="A949" s="53" t="s">
        <v>2966</v>
      </c>
      <c r="B949" s="53" t="s">
        <v>2967</v>
      </c>
      <c r="C949" s="53" t="s">
        <v>2968</v>
      </c>
      <c r="D949" s="53" t="s">
        <v>140</v>
      </c>
      <c r="E949" s="53" t="s">
        <v>18</v>
      </c>
      <c r="F949" s="53" t="s">
        <v>140</v>
      </c>
      <c r="G949" s="53" t="s">
        <v>98</v>
      </c>
      <c r="I949" s="53" t="s">
        <v>191</v>
      </c>
      <c r="J949" s="75">
        <v>34.82</v>
      </c>
      <c r="K949" s="75">
        <v>42.403</v>
      </c>
      <c r="L949" s="75">
        <v>38</v>
      </c>
      <c r="M949" s="75">
        <v>44</v>
      </c>
      <c r="N949" s="75">
        <v>6</v>
      </c>
    </row>
    <row r="950" spans="1:14">
      <c r="A950" s="53" t="s">
        <v>2969</v>
      </c>
      <c r="B950" s="53" t="s">
        <v>2970</v>
      </c>
      <c r="C950" s="53" t="s">
        <v>2971</v>
      </c>
      <c r="D950" s="53" t="s">
        <v>287</v>
      </c>
      <c r="E950" s="53" t="s">
        <v>18</v>
      </c>
      <c r="F950" s="53" t="s">
        <v>287</v>
      </c>
      <c r="G950" s="53" t="s">
        <v>98</v>
      </c>
      <c r="I950" s="53" t="s">
        <v>199</v>
      </c>
      <c r="J950" s="75">
        <v>84.61</v>
      </c>
      <c r="K950" s="75">
        <v>109.795</v>
      </c>
      <c r="L950" s="75">
        <v>111</v>
      </c>
      <c r="M950" s="75">
        <v>112</v>
      </c>
      <c r="N950" s="75">
        <v>1</v>
      </c>
    </row>
    <row r="951" spans="1:14">
      <c r="A951" s="53" t="s">
        <v>2972</v>
      </c>
      <c r="B951" s="53" t="s">
        <v>2973</v>
      </c>
      <c r="C951" s="53" t="s">
        <v>2974</v>
      </c>
      <c r="D951" s="53" t="s">
        <v>140</v>
      </c>
      <c r="E951" s="53" t="s">
        <v>18</v>
      </c>
      <c r="F951" s="53" t="s">
        <v>140</v>
      </c>
      <c r="G951" s="53" t="s">
        <v>98</v>
      </c>
      <c r="I951" s="53" t="s">
        <v>99</v>
      </c>
      <c r="J951" s="75">
        <v>46.2</v>
      </c>
      <c r="K951" s="75">
        <v>56.194</v>
      </c>
      <c r="L951" s="75">
        <v>56</v>
      </c>
      <c r="M951" s="75">
        <v>57</v>
      </c>
      <c r="N951" s="75">
        <v>1</v>
      </c>
    </row>
    <row r="952" spans="1:14">
      <c r="A952" s="53" t="s">
        <v>2975</v>
      </c>
      <c r="B952" s="53" t="s">
        <v>2976</v>
      </c>
      <c r="C952" s="53" t="s">
        <v>2977</v>
      </c>
      <c r="D952" s="53" t="s">
        <v>85</v>
      </c>
      <c r="E952" s="53" t="s">
        <v>18</v>
      </c>
      <c r="F952" s="53" t="s">
        <v>85</v>
      </c>
      <c r="G952" s="53" t="s">
        <v>29</v>
      </c>
      <c r="I952" s="53" t="s">
        <v>90</v>
      </c>
      <c r="J952" s="75">
        <v>71.68</v>
      </c>
      <c r="K952" s="75">
        <v>37.052</v>
      </c>
      <c r="L952" s="75">
        <v>72</v>
      </c>
      <c r="M952" s="75">
        <v>72</v>
      </c>
      <c r="N952" s="75">
        <v>0</v>
      </c>
    </row>
    <row r="953" spans="1:14">
      <c r="A953" s="53" t="s">
        <v>2978</v>
      </c>
      <c r="B953" s="53" t="s">
        <v>2979</v>
      </c>
      <c r="C953" s="53" t="s">
        <v>2980</v>
      </c>
      <c r="D953" s="53" t="s">
        <v>231</v>
      </c>
      <c r="E953" s="53" t="s">
        <v>18</v>
      </c>
      <c r="F953" s="53" t="s">
        <v>231</v>
      </c>
      <c r="G953" s="53" t="s">
        <v>52</v>
      </c>
      <c r="I953" s="53" t="s">
        <v>152</v>
      </c>
      <c r="J953" s="75">
        <v>35.25</v>
      </c>
      <c r="K953" s="75">
        <v>44.305</v>
      </c>
      <c r="L953" s="75">
        <v>46</v>
      </c>
      <c r="M953" s="75">
        <v>46</v>
      </c>
      <c r="N953" s="75">
        <v>0</v>
      </c>
    </row>
    <row r="954" spans="1:14">
      <c r="A954" s="53" t="s">
        <v>2981</v>
      </c>
      <c r="B954" s="53" t="s">
        <v>2982</v>
      </c>
      <c r="C954" s="53" t="s">
        <v>2983</v>
      </c>
      <c r="D954" s="53" t="s">
        <v>78</v>
      </c>
      <c r="E954" s="53" t="s">
        <v>18</v>
      </c>
      <c r="F954" s="53" t="s">
        <v>78</v>
      </c>
      <c r="G954" s="53" t="s">
        <v>29</v>
      </c>
      <c r="I954" s="53" t="s">
        <v>1498</v>
      </c>
      <c r="J954" s="75">
        <v>32.04</v>
      </c>
      <c r="K954" s="75">
        <v>33.726</v>
      </c>
      <c r="L954" s="75">
        <v>33</v>
      </c>
      <c r="M954" s="75">
        <v>34</v>
      </c>
      <c r="N954" s="75">
        <v>1</v>
      </c>
    </row>
    <row r="955" spans="1:14">
      <c r="A955" s="53" t="s">
        <v>2984</v>
      </c>
      <c r="B955" s="53" t="s">
        <v>2985</v>
      </c>
      <c r="C955" s="53" t="s">
        <v>2986</v>
      </c>
      <c r="D955" s="53" t="s">
        <v>17</v>
      </c>
      <c r="E955" s="53" t="s">
        <v>18</v>
      </c>
      <c r="F955" s="53" t="s">
        <v>17</v>
      </c>
      <c r="G955" s="53" t="s">
        <v>19</v>
      </c>
      <c r="I955" s="53" t="s">
        <v>90</v>
      </c>
      <c r="J955" s="75">
        <v>72.9</v>
      </c>
      <c r="K955" s="75">
        <v>66.635</v>
      </c>
      <c r="L955" s="75">
        <v>74</v>
      </c>
      <c r="M955" s="75">
        <v>74</v>
      </c>
      <c r="N955" s="75">
        <v>0</v>
      </c>
    </row>
    <row r="956" spans="1:14">
      <c r="A956" s="53" t="s">
        <v>2987</v>
      </c>
      <c r="B956" s="53" t="s">
        <v>2988</v>
      </c>
      <c r="C956" s="53" t="s">
        <v>2989</v>
      </c>
      <c r="D956" s="53" t="s">
        <v>2455</v>
      </c>
      <c r="E956" s="53" t="s">
        <v>18</v>
      </c>
      <c r="F956" s="53" t="s">
        <v>2455</v>
      </c>
      <c r="G956" s="53" t="s">
        <v>129</v>
      </c>
      <c r="I956" s="53" t="s">
        <v>86</v>
      </c>
      <c r="J956" s="75">
        <v>22.1</v>
      </c>
      <c r="K956" s="75">
        <v>24.833</v>
      </c>
      <c r="L956" s="75">
        <v>25</v>
      </c>
      <c r="M956" s="75">
        <v>25</v>
      </c>
      <c r="N956" s="75">
        <v>0</v>
      </c>
    </row>
    <row r="957" spans="1:14">
      <c r="A957" s="53" t="s">
        <v>2990</v>
      </c>
      <c r="B957" s="53" t="s">
        <v>2991</v>
      </c>
      <c r="C957" s="53" t="s">
        <v>2992</v>
      </c>
      <c r="D957" s="53" t="s">
        <v>17</v>
      </c>
      <c r="E957" s="53" t="s">
        <v>18</v>
      </c>
      <c r="F957" s="53" t="s">
        <v>17</v>
      </c>
      <c r="G957" s="53" t="s">
        <v>19</v>
      </c>
      <c r="I957" s="53" t="s">
        <v>152</v>
      </c>
      <c r="J957" s="75">
        <v>2.28</v>
      </c>
      <c r="K957" s="75">
        <v>1.928</v>
      </c>
      <c r="L957" s="75">
        <v>2.5</v>
      </c>
      <c r="M957" s="75">
        <v>2.5</v>
      </c>
      <c r="N957" s="75">
        <v>0</v>
      </c>
    </row>
    <row r="958" spans="1:14">
      <c r="A958" s="53" t="s">
        <v>2993</v>
      </c>
      <c r="B958" s="53" t="s">
        <v>2994</v>
      </c>
      <c r="C958" s="53" t="s">
        <v>2995</v>
      </c>
      <c r="D958" s="53" t="s">
        <v>17</v>
      </c>
      <c r="E958" s="53" t="s">
        <v>18</v>
      </c>
      <c r="F958" s="53" t="s">
        <v>17</v>
      </c>
      <c r="G958" s="73" t="s">
        <v>19</v>
      </c>
      <c r="I958" s="53" t="s">
        <v>90</v>
      </c>
      <c r="J958" s="75">
        <v>3.97</v>
      </c>
      <c r="K958" s="75">
        <v>3.168</v>
      </c>
      <c r="L958" s="75">
        <v>4</v>
      </c>
      <c r="M958" s="75">
        <v>4</v>
      </c>
      <c r="N958" s="75">
        <v>0</v>
      </c>
    </row>
    <row r="959" spans="1:14">
      <c r="A959" s="53" t="s">
        <v>2996</v>
      </c>
      <c r="B959" s="53" t="s">
        <v>2997</v>
      </c>
      <c r="C959" s="53" t="s">
        <v>2998</v>
      </c>
      <c r="D959" s="53" t="s">
        <v>17</v>
      </c>
      <c r="E959" s="53" t="s">
        <v>18</v>
      </c>
      <c r="F959" s="53" t="s">
        <v>17</v>
      </c>
      <c r="G959" s="53" t="s">
        <v>19</v>
      </c>
      <c r="I959" s="53" t="s">
        <v>145</v>
      </c>
      <c r="J959" s="75">
        <v>14.53</v>
      </c>
      <c r="K959" s="75">
        <v>12.62</v>
      </c>
      <c r="L959" s="75">
        <v>15</v>
      </c>
      <c r="M959" s="75">
        <v>15</v>
      </c>
      <c r="N959" s="75">
        <v>0</v>
      </c>
    </row>
    <row r="960" spans="1:14">
      <c r="A960" s="53" t="s">
        <v>2999</v>
      </c>
      <c r="B960" s="53" t="s">
        <v>3000</v>
      </c>
      <c r="C960" s="53" t="s">
        <v>3001</v>
      </c>
      <c r="D960" s="53" t="s">
        <v>17</v>
      </c>
      <c r="E960" s="53" t="s">
        <v>18</v>
      </c>
      <c r="F960" s="53" t="s">
        <v>17</v>
      </c>
      <c r="G960" s="53" t="s">
        <v>19</v>
      </c>
      <c r="I960" s="53" t="s">
        <v>90</v>
      </c>
      <c r="J960" s="75">
        <v>37.57</v>
      </c>
      <c r="K960" s="75">
        <v>28.575</v>
      </c>
      <c r="L960" s="75">
        <v>38</v>
      </c>
      <c r="M960" s="75">
        <v>38</v>
      </c>
      <c r="N960" s="75">
        <v>0</v>
      </c>
    </row>
    <row r="961" spans="1:14">
      <c r="A961" s="53" t="s">
        <v>3002</v>
      </c>
      <c r="B961" s="53" t="s">
        <v>3003</v>
      </c>
      <c r="C961" s="53" t="s">
        <v>3004</v>
      </c>
      <c r="D961" s="53" t="s">
        <v>17</v>
      </c>
      <c r="E961" s="53" t="s">
        <v>18</v>
      </c>
      <c r="F961" s="53" t="s">
        <v>17</v>
      </c>
      <c r="G961" s="53" t="s">
        <v>19</v>
      </c>
      <c r="I961" s="53" t="s">
        <v>90</v>
      </c>
      <c r="J961" s="75">
        <v>11.02</v>
      </c>
      <c r="K961" s="75">
        <v>10.138</v>
      </c>
      <c r="L961" s="75">
        <v>11.5</v>
      </c>
      <c r="M961" s="75">
        <v>11.5</v>
      </c>
      <c r="N961" s="75">
        <v>0</v>
      </c>
    </row>
    <row r="962" spans="1:14">
      <c r="A962" s="53" t="s">
        <v>3005</v>
      </c>
      <c r="B962" s="53" t="s">
        <v>3006</v>
      </c>
      <c r="C962" s="53" t="s">
        <v>3007</v>
      </c>
      <c r="D962" s="53" t="s">
        <v>24</v>
      </c>
      <c r="E962" s="53" t="s">
        <v>18</v>
      </c>
      <c r="F962" s="53" t="s">
        <v>24</v>
      </c>
      <c r="G962" s="53" t="s">
        <v>19</v>
      </c>
      <c r="I962" s="53" t="s">
        <v>99</v>
      </c>
      <c r="J962" s="75">
        <v>84.18</v>
      </c>
      <c r="K962" s="75">
        <v>59.044</v>
      </c>
      <c r="L962" s="75">
        <v>85</v>
      </c>
      <c r="M962" s="75">
        <v>86</v>
      </c>
      <c r="N962" s="75">
        <v>1</v>
      </c>
    </row>
    <row r="963" spans="1:14">
      <c r="A963" s="53" t="s">
        <v>3008</v>
      </c>
      <c r="B963" s="53" t="s">
        <v>3009</v>
      </c>
      <c r="C963" s="53" t="s">
        <v>3010</v>
      </c>
      <c r="D963" s="53" t="s">
        <v>17</v>
      </c>
      <c r="E963" s="53" t="s">
        <v>18</v>
      </c>
      <c r="F963" s="53" t="s">
        <v>17</v>
      </c>
      <c r="G963" s="53" t="s">
        <v>19</v>
      </c>
      <c r="I963" s="53" t="s">
        <v>390</v>
      </c>
      <c r="J963" s="75">
        <v>48.47</v>
      </c>
      <c r="K963" s="75">
        <v>78.697</v>
      </c>
      <c r="L963" s="75">
        <v>79</v>
      </c>
      <c r="M963" s="75">
        <v>79</v>
      </c>
      <c r="N963" s="75">
        <v>0</v>
      </c>
    </row>
    <row r="964" spans="1:14">
      <c r="A964" s="53" t="s">
        <v>3011</v>
      </c>
      <c r="B964" s="53" t="s">
        <v>3012</v>
      </c>
      <c r="C964" s="53" t="s">
        <v>3013</v>
      </c>
      <c r="D964" s="53" t="s">
        <v>85</v>
      </c>
      <c r="E964" s="53" t="s">
        <v>18</v>
      </c>
      <c r="F964" s="53" t="s">
        <v>85</v>
      </c>
      <c r="G964" s="73" t="s">
        <v>29</v>
      </c>
      <c r="I964" s="53" t="s">
        <v>421</v>
      </c>
      <c r="J964" s="75">
        <v>50.99</v>
      </c>
      <c r="K964" s="75">
        <v>36.517</v>
      </c>
      <c r="L964" s="75">
        <v>52</v>
      </c>
      <c r="M964" s="75">
        <v>51</v>
      </c>
      <c r="N964" s="75">
        <v>-1</v>
      </c>
    </row>
    <row r="965" spans="1:14">
      <c r="A965" s="53" t="s">
        <v>3014</v>
      </c>
      <c r="B965" s="53" t="s">
        <v>3015</v>
      </c>
      <c r="C965" s="53" t="s">
        <v>3016</v>
      </c>
      <c r="D965" s="53" t="s">
        <v>128</v>
      </c>
      <c r="E965" s="53" t="s">
        <v>18</v>
      </c>
      <c r="F965" s="53" t="s">
        <v>128</v>
      </c>
      <c r="G965" s="73" t="s">
        <v>129</v>
      </c>
      <c r="I965" s="53" t="s">
        <v>130</v>
      </c>
      <c r="J965" s="75">
        <v>4.71</v>
      </c>
      <c r="K965" s="75">
        <v>7.893</v>
      </c>
      <c r="L965" s="75">
        <v>6</v>
      </c>
      <c r="M965" s="75">
        <v>8</v>
      </c>
      <c r="N965" s="75">
        <v>2</v>
      </c>
    </row>
    <row r="966" spans="1:14">
      <c r="A966" s="53" t="s">
        <v>3017</v>
      </c>
      <c r="B966" s="53" t="s">
        <v>3018</v>
      </c>
      <c r="C966" s="53" t="s">
        <v>3019</v>
      </c>
      <c r="D966" s="53" t="s">
        <v>1452</v>
      </c>
      <c r="E966" s="53" t="s">
        <v>18</v>
      </c>
      <c r="F966" s="53" t="s">
        <v>1452</v>
      </c>
      <c r="G966" s="53" t="s">
        <v>98</v>
      </c>
      <c r="I966" s="53" t="s">
        <v>130</v>
      </c>
      <c r="J966" s="75">
        <v>15.71</v>
      </c>
      <c r="K966" s="75">
        <v>22.41</v>
      </c>
      <c r="L966" s="75">
        <v>27</v>
      </c>
      <c r="M966" s="75">
        <v>24</v>
      </c>
      <c r="N966" s="75">
        <v>-3</v>
      </c>
    </row>
    <row r="967" spans="1:14">
      <c r="A967" s="53" t="s">
        <v>3020</v>
      </c>
      <c r="B967" s="53" t="s">
        <v>3021</v>
      </c>
      <c r="C967" s="53" t="s">
        <v>3022</v>
      </c>
      <c r="D967" s="53" t="s">
        <v>2309</v>
      </c>
      <c r="E967" s="53" t="s">
        <v>18</v>
      </c>
      <c r="F967" s="53" t="s">
        <v>2309</v>
      </c>
      <c r="G967" s="53" t="s">
        <v>129</v>
      </c>
      <c r="I967" s="53" t="s">
        <v>130</v>
      </c>
      <c r="J967" s="75">
        <v>7.28</v>
      </c>
      <c r="K967" s="75">
        <v>6.696</v>
      </c>
      <c r="L967" s="75">
        <v>7.5</v>
      </c>
      <c r="M967" s="75">
        <v>7.5</v>
      </c>
      <c r="N967" s="75">
        <v>0</v>
      </c>
    </row>
    <row r="968" spans="1:14">
      <c r="A968" s="53" t="s">
        <v>3023</v>
      </c>
      <c r="B968" s="53" t="s">
        <v>3024</v>
      </c>
      <c r="C968" s="53" t="s">
        <v>3025</v>
      </c>
      <c r="D968" s="53" t="s">
        <v>2455</v>
      </c>
      <c r="E968" s="53" t="s">
        <v>18</v>
      </c>
      <c r="F968" s="53" t="s">
        <v>2455</v>
      </c>
      <c r="G968" s="53" t="s">
        <v>129</v>
      </c>
      <c r="I968" s="53" t="s">
        <v>86</v>
      </c>
      <c r="J968" s="75">
        <v>22.86</v>
      </c>
      <c r="K968" s="75">
        <v>25.988</v>
      </c>
      <c r="L968" s="75">
        <v>27</v>
      </c>
      <c r="M968" s="75">
        <v>26</v>
      </c>
      <c r="N968" s="75">
        <v>-1</v>
      </c>
    </row>
    <row r="969" spans="1:14">
      <c r="A969" s="53" t="s">
        <v>3026</v>
      </c>
      <c r="B969" s="53" t="s">
        <v>3027</v>
      </c>
      <c r="C969" s="53" t="s">
        <v>3028</v>
      </c>
      <c r="D969" s="53" t="s">
        <v>2455</v>
      </c>
      <c r="E969" s="53" t="s">
        <v>18</v>
      </c>
      <c r="F969" s="53" t="s">
        <v>2455</v>
      </c>
      <c r="G969" s="53" t="s">
        <v>129</v>
      </c>
      <c r="I969" s="53" t="s">
        <v>86</v>
      </c>
      <c r="J969" s="75">
        <v>22.4</v>
      </c>
      <c r="K969" s="75">
        <v>25.344</v>
      </c>
      <c r="L969" s="75">
        <v>25</v>
      </c>
      <c r="M969" s="75">
        <v>26</v>
      </c>
      <c r="N969" s="75">
        <v>1</v>
      </c>
    </row>
    <row r="970" spans="1:14">
      <c r="A970" s="53" t="s">
        <v>3029</v>
      </c>
      <c r="B970" s="53" t="s">
        <v>3030</v>
      </c>
      <c r="C970" s="53" t="s">
        <v>3031</v>
      </c>
      <c r="D970" s="53" t="s">
        <v>880</v>
      </c>
      <c r="E970" s="53" t="s">
        <v>18</v>
      </c>
      <c r="F970" s="53" t="s">
        <v>880</v>
      </c>
      <c r="G970" s="53" t="s">
        <v>52</v>
      </c>
      <c r="I970" s="53" t="s">
        <v>1038</v>
      </c>
      <c r="J970" s="75">
        <v>1050.63</v>
      </c>
      <c r="K970" s="75">
        <v>697.176</v>
      </c>
      <c r="L970" s="75">
        <v>1051</v>
      </c>
      <c r="M970" s="75">
        <v>1051</v>
      </c>
      <c r="N970" s="75">
        <v>0</v>
      </c>
    </row>
    <row r="971" spans="1:14">
      <c r="A971" s="53" t="s">
        <v>3032</v>
      </c>
      <c r="B971" s="53" t="s">
        <v>3033</v>
      </c>
      <c r="C971" s="53" t="s">
        <v>2787</v>
      </c>
      <c r="D971" s="53" t="s">
        <v>3034</v>
      </c>
      <c r="E971" s="53" t="s">
        <v>18</v>
      </c>
      <c r="F971" s="53" t="s">
        <v>3034</v>
      </c>
      <c r="G971" s="53" t="s">
        <v>170</v>
      </c>
      <c r="I971" s="53" t="s">
        <v>353</v>
      </c>
      <c r="J971" s="75">
        <v>778</v>
      </c>
      <c r="K971" s="75">
        <v>1015.147</v>
      </c>
      <c r="L971" s="75">
        <v>979</v>
      </c>
      <c r="M971" s="75">
        <v>1016</v>
      </c>
      <c r="N971" s="75">
        <v>37</v>
      </c>
    </row>
    <row r="972" spans="1:14">
      <c r="A972" s="53" t="s">
        <v>3035</v>
      </c>
      <c r="B972" s="53" t="s">
        <v>3036</v>
      </c>
      <c r="C972" s="53" t="s">
        <v>3037</v>
      </c>
      <c r="D972" s="53" t="s">
        <v>140</v>
      </c>
      <c r="E972" s="53" t="s">
        <v>18</v>
      </c>
      <c r="F972" s="53" t="s">
        <v>140</v>
      </c>
      <c r="G972" s="73" t="s">
        <v>98</v>
      </c>
      <c r="I972" s="53" t="s">
        <v>191</v>
      </c>
      <c r="J972" s="75">
        <v>12.83</v>
      </c>
      <c r="K972" s="75">
        <v>20.064</v>
      </c>
      <c r="L972" s="75">
        <v>18</v>
      </c>
      <c r="M972" s="75">
        <v>19</v>
      </c>
      <c r="N972" s="75">
        <v>1</v>
      </c>
    </row>
    <row r="973" spans="1:14">
      <c r="A973" s="53" t="s">
        <v>3038</v>
      </c>
      <c r="B973" s="53" t="s">
        <v>3039</v>
      </c>
      <c r="C973" s="53" t="s">
        <v>3040</v>
      </c>
      <c r="D973" s="53" t="s">
        <v>17</v>
      </c>
      <c r="E973" s="53" t="s">
        <v>18</v>
      </c>
      <c r="F973" s="53" t="s">
        <v>17</v>
      </c>
      <c r="G973" s="53" t="s">
        <v>19</v>
      </c>
      <c r="I973" s="53" t="s">
        <v>191</v>
      </c>
      <c r="J973" s="75">
        <v>5.08</v>
      </c>
      <c r="K973" s="75">
        <v>8.68</v>
      </c>
      <c r="L973" s="75">
        <v>8.5</v>
      </c>
      <c r="M973" s="75">
        <v>9</v>
      </c>
      <c r="N973" s="75">
        <v>0.5</v>
      </c>
    </row>
    <row r="974" spans="1:14">
      <c r="A974" s="53" t="s">
        <v>3041</v>
      </c>
      <c r="B974" s="53" t="s">
        <v>3042</v>
      </c>
      <c r="C974" s="53" t="s">
        <v>3043</v>
      </c>
      <c r="D974" s="53" t="s">
        <v>266</v>
      </c>
      <c r="E974" s="53" t="s">
        <v>18</v>
      </c>
      <c r="F974" s="53" t="s">
        <v>267</v>
      </c>
      <c r="G974" s="53" t="s">
        <v>170</v>
      </c>
      <c r="I974" s="53" t="s">
        <v>191</v>
      </c>
      <c r="J974" s="75">
        <v>25.85</v>
      </c>
      <c r="K974" s="75">
        <v>16.231</v>
      </c>
      <c r="L974" s="75">
        <v>30</v>
      </c>
      <c r="M974" s="75">
        <v>26</v>
      </c>
      <c r="N974" s="75">
        <v>-4</v>
      </c>
    </row>
    <row r="975" spans="1:14">
      <c r="A975" s="53" t="s">
        <v>3044</v>
      </c>
      <c r="B975" s="53" t="s">
        <v>3045</v>
      </c>
      <c r="C975" s="53" t="s">
        <v>3046</v>
      </c>
      <c r="D975" s="53" t="s">
        <v>144</v>
      </c>
      <c r="E975" s="53" t="s">
        <v>18</v>
      </c>
      <c r="F975" s="53" t="s">
        <v>144</v>
      </c>
      <c r="G975" s="53" t="s">
        <v>52</v>
      </c>
      <c r="I975" s="53" t="s">
        <v>191</v>
      </c>
      <c r="J975" s="75">
        <v>23.81</v>
      </c>
      <c r="K975" s="75">
        <v>42.532</v>
      </c>
      <c r="L975" s="75">
        <v>43</v>
      </c>
      <c r="M975" s="75">
        <v>43</v>
      </c>
      <c r="N975" s="75">
        <v>0</v>
      </c>
    </row>
    <row r="976" spans="1:14">
      <c r="A976" s="53" t="s">
        <v>3047</v>
      </c>
      <c r="B976" s="53" t="s">
        <v>3048</v>
      </c>
      <c r="C976" s="53" t="s">
        <v>3049</v>
      </c>
      <c r="D976" s="53" t="s">
        <v>128</v>
      </c>
      <c r="E976" s="53" t="s">
        <v>18</v>
      </c>
      <c r="F976" s="53" t="s">
        <v>128</v>
      </c>
      <c r="G976" s="73" t="s">
        <v>129</v>
      </c>
      <c r="I976" s="53" t="s">
        <v>191</v>
      </c>
      <c r="J976" s="75">
        <v>10.71</v>
      </c>
      <c r="K976" s="75">
        <v>16.592</v>
      </c>
      <c r="L976" s="75">
        <v>12.5</v>
      </c>
      <c r="M976" s="75">
        <v>17</v>
      </c>
      <c r="N976" s="75">
        <v>4.5</v>
      </c>
    </row>
    <row r="977" spans="1:14">
      <c r="A977" s="53" t="s">
        <v>3050</v>
      </c>
      <c r="B977" s="53" t="s">
        <v>3051</v>
      </c>
      <c r="C977" s="53" t="s">
        <v>3052</v>
      </c>
      <c r="D977" s="53" t="s">
        <v>17</v>
      </c>
      <c r="E977" s="53" t="s">
        <v>18</v>
      </c>
      <c r="F977" s="53" t="s">
        <v>17</v>
      </c>
      <c r="G977" s="53" t="s">
        <v>19</v>
      </c>
      <c r="I977" s="53" t="s">
        <v>191</v>
      </c>
      <c r="J977" s="75">
        <v>10.98</v>
      </c>
      <c r="K977" s="75">
        <v>8.288</v>
      </c>
      <c r="L977" s="75">
        <v>11</v>
      </c>
      <c r="M977" s="75">
        <v>11.5</v>
      </c>
      <c r="N977" s="75">
        <v>0.5</v>
      </c>
    </row>
    <row r="978" spans="1:14">
      <c r="A978" s="53" t="s">
        <v>3053</v>
      </c>
      <c r="B978" s="53" t="s">
        <v>3054</v>
      </c>
      <c r="C978" s="53" t="s">
        <v>3055</v>
      </c>
      <c r="D978" s="53" t="s">
        <v>168</v>
      </c>
      <c r="E978" s="53" t="s">
        <v>18</v>
      </c>
      <c r="F978" s="53" t="s">
        <v>169</v>
      </c>
      <c r="G978" s="53" t="s">
        <v>170</v>
      </c>
      <c r="I978" s="53" t="s">
        <v>161</v>
      </c>
      <c r="J978" s="75">
        <v>10.57</v>
      </c>
      <c r="K978" s="75">
        <v>10.36</v>
      </c>
      <c r="L978" s="75">
        <v>12</v>
      </c>
      <c r="M978" s="75">
        <v>12</v>
      </c>
      <c r="N978" s="75">
        <v>0</v>
      </c>
    </row>
    <row r="979" spans="1:14">
      <c r="A979" s="53" t="s">
        <v>3056</v>
      </c>
      <c r="B979" s="53" t="s">
        <v>3057</v>
      </c>
      <c r="C979" s="53" t="s">
        <v>3058</v>
      </c>
      <c r="D979" s="53" t="s">
        <v>3059</v>
      </c>
      <c r="E979" s="53" t="s">
        <v>18</v>
      </c>
      <c r="F979" s="53" t="s">
        <v>3059</v>
      </c>
      <c r="G979" s="73" t="s">
        <v>29</v>
      </c>
      <c r="I979" s="53" t="s">
        <v>1262</v>
      </c>
      <c r="J979" s="75">
        <v>58.91</v>
      </c>
      <c r="K979" s="75">
        <v>43.804</v>
      </c>
      <c r="L979" s="75">
        <v>59</v>
      </c>
      <c r="M979" s="75">
        <v>59</v>
      </c>
      <c r="N979" s="75">
        <v>0</v>
      </c>
    </row>
    <row r="980" spans="1:14">
      <c r="A980" s="53" t="s">
        <v>3060</v>
      </c>
      <c r="B980" s="53" t="s">
        <v>3061</v>
      </c>
      <c r="C980" s="53" t="s">
        <v>3062</v>
      </c>
      <c r="D980" s="53" t="s">
        <v>17</v>
      </c>
      <c r="E980" s="53" t="s">
        <v>18</v>
      </c>
      <c r="F980" s="53" t="s">
        <v>17</v>
      </c>
      <c r="G980" s="73" t="s">
        <v>19</v>
      </c>
      <c r="I980" s="53" t="s">
        <v>767</v>
      </c>
      <c r="J980" s="75">
        <v>1.14</v>
      </c>
      <c r="K980" s="75">
        <v>0</v>
      </c>
      <c r="L980" s="75">
        <v>1.5</v>
      </c>
      <c r="M980" s="75">
        <v>1.5</v>
      </c>
      <c r="N980" s="75">
        <v>0</v>
      </c>
    </row>
    <row r="981" spans="1:14">
      <c r="A981" s="53" t="s">
        <v>3063</v>
      </c>
      <c r="B981" s="53" t="s">
        <v>3064</v>
      </c>
      <c r="C981" s="53" t="s">
        <v>3065</v>
      </c>
      <c r="D981" s="53" t="s">
        <v>17</v>
      </c>
      <c r="E981" s="53" t="s">
        <v>18</v>
      </c>
      <c r="F981" s="53" t="s">
        <v>17</v>
      </c>
      <c r="G981" s="53" t="s">
        <v>19</v>
      </c>
      <c r="I981" s="53" t="s">
        <v>767</v>
      </c>
      <c r="J981" s="75">
        <v>1.42</v>
      </c>
      <c r="K981" s="75">
        <v>0</v>
      </c>
      <c r="L981" s="75">
        <v>1.5</v>
      </c>
      <c r="M981" s="75">
        <v>1.5</v>
      </c>
      <c r="N981" s="75">
        <v>0</v>
      </c>
    </row>
    <row r="982" spans="1:14">
      <c r="A982" s="53" t="s">
        <v>3066</v>
      </c>
      <c r="B982" s="53" t="s">
        <v>3067</v>
      </c>
      <c r="C982" s="53" t="s">
        <v>3068</v>
      </c>
      <c r="D982" s="53" t="s">
        <v>17</v>
      </c>
      <c r="E982" s="53" t="s">
        <v>18</v>
      </c>
      <c r="F982" s="53" t="s">
        <v>17</v>
      </c>
      <c r="G982" s="73" t="s">
        <v>19</v>
      </c>
      <c r="I982" s="53" t="s">
        <v>767</v>
      </c>
      <c r="J982" s="75">
        <v>1.38</v>
      </c>
      <c r="K982" s="75">
        <v>0</v>
      </c>
      <c r="L982" s="75">
        <v>1.5</v>
      </c>
      <c r="M982" s="75">
        <v>1.5</v>
      </c>
      <c r="N982" s="75">
        <v>0</v>
      </c>
    </row>
    <row r="983" spans="1:14">
      <c r="A983" s="53" t="s">
        <v>3069</v>
      </c>
      <c r="B983" s="53" t="s">
        <v>3070</v>
      </c>
      <c r="C983" s="53" t="s">
        <v>3071</v>
      </c>
      <c r="D983" s="53" t="s">
        <v>17</v>
      </c>
      <c r="E983" s="53" t="s">
        <v>18</v>
      </c>
      <c r="F983" s="53" t="s">
        <v>17</v>
      </c>
      <c r="G983" s="53" t="s">
        <v>19</v>
      </c>
      <c r="I983" s="53" t="s">
        <v>767</v>
      </c>
      <c r="J983" s="75">
        <v>1.4</v>
      </c>
      <c r="K983" s="75">
        <v>0</v>
      </c>
      <c r="L983" s="75">
        <v>1.5</v>
      </c>
      <c r="M983" s="75">
        <v>1.5</v>
      </c>
      <c r="N983" s="75">
        <v>0</v>
      </c>
    </row>
    <row r="984" spans="1:14">
      <c r="A984" s="53" t="s">
        <v>3072</v>
      </c>
      <c r="B984" s="53" t="s">
        <v>3073</v>
      </c>
      <c r="C984" s="53" t="s">
        <v>3074</v>
      </c>
      <c r="D984" s="53" t="s">
        <v>17</v>
      </c>
      <c r="E984" s="53" t="s">
        <v>18</v>
      </c>
      <c r="F984" s="53" t="s">
        <v>17</v>
      </c>
      <c r="G984" s="53" t="s">
        <v>19</v>
      </c>
      <c r="I984" s="53" t="s">
        <v>767</v>
      </c>
      <c r="J984" s="75">
        <v>1.23</v>
      </c>
      <c r="K984" s="75">
        <v>0</v>
      </c>
      <c r="L984" s="75">
        <v>1.5</v>
      </c>
      <c r="M984" s="75">
        <v>1.5</v>
      </c>
      <c r="N984" s="75">
        <v>0</v>
      </c>
    </row>
    <row r="985" spans="1:14">
      <c r="A985" s="53" t="s">
        <v>3075</v>
      </c>
      <c r="B985" s="53" t="s">
        <v>3076</v>
      </c>
      <c r="C985" s="53" t="s">
        <v>3077</v>
      </c>
      <c r="D985" s="53" t="s">
        <v>17</v>
      </c>
      <c r="E985" s="53" t="s">
        <v>18</v>
      </c>
      <c r="F985" s="53" t="s">
        <v>17</v>
      </c>
      <c r="G985" s="73" t="s">
        <v>19</v>
      </c>
      <c r="I985" s="53" t="s">
        <v>767</v>
      </c>
      <c r="J985" s="75">
        <v>1.37</v>
      </c>
      <c r="K985" s="75">
        <v>0</v>
      </c>
      <c r="L985" s="75">
        <v>1.5</v>
      </c>
      <c r="M985" s="75">
        <v>1.5</v>
      </c>
      <c r="N985" s="75">
        <v>0</v>
      </c>
    </row>
    <row r="986" spans="1:14">
      <c r="A986" s="53" t="s">
        <v>3078</v>
      </c>
      <c r="B986" s="53" t="s">
        <v>3079</v>
      </c>
      <c r="C986" s="53" t="s">
        <v>3080</v>
      </c>
      <c r="D986" s="53" t="s">
        <v>17</v>
      </c>
      <c r="E986" s="53" t="s">
        <v>18</v>
      </c>
      <c r="F986" s="53" t="s">
        <v>17</v>
      </c>
      <c r="G986" s="53" t="s">
        <v>19</v>
      </c>
      <c r="I986" s="53" t="s">
        <v>767</v>
      </c>
      <c r="J986" s="75">
        <v>1.36</v>
      </c>
      <c r="K986" s="75">
        <v>0</v>
      </c>
      <c r="L986" s="75">
        <v>1.5</v>
      </c>
      <c r="M986" s="75">
        <v>1.5</v>
      </c>
      <c r="N986" s="75">
        <v>0</v>
      </c>
    </row>
    <row r="987" spans="1:14">
      <c r="A987" s="53" t="s">
        <v>3081</v>
      </c>
      <c r="B987" s="53" t="s">
        <v>3082</v>
      </c>
      <c r="C987" s="53" t="s">
        <v>3083</v>
      </c>
      <c r="D987" s="53" t="s">
        <v>17</v>
      </c>
      <c r="E987" s="53" t="s">
        <v>18</v>
      </c>
      <c r="F987" s="53" t="s">
        <v>17</v>
      </c>
      <c r="G987" s="73" t="s">
        <v>19</v>
      </c>
      <c r="I987" s="53" t="s">
        <v>767</v>
      </c>
      <c r="J987" s="75">
        <v>1.42</v>
      </c>
      <c r="K987" s="75">
        <v>0</v>
      </c>
      <c r="L987" s="75">
        <v>1.5</v>
      </c>
      <c r="M987" s="75">
        <v>1.5</v>
      </c>
      <c r="N987" s="75">
        <v>0</v>
      </c>
    </row>
    <row r="988" spans="1:14">
      <c r="A988" s="53" t="s">
        <v>3084</v>
      </c>
      <c r="B988" s="53" t="s">
        <v>3085</v>
      </c>
      <c r="C988" s="53" t="s">
        <v>3086</v>
      </c>
      <c r="D988" s="53" t="s">
        <v>160</v>
      </c>
      <c r="E988" s="53" t="s">
        <v>18</v>
      </c>
      <c r="F988" s="53" t="s">
        <v>160</v>
      </c>
      <c r="G988" s="73" t="s">
        <v>129</v>
      </c>
      <c r="I988" s="53" t="s">
        <v>161</v>
      </c>
      <c r="J988" s="75">
        <v>0.35</v>
      </c>
      <c r="K988" s="75">
        <v>0</v>
      </c>
      <c r="L988" s="75">
        <v>0.5</v>
      </c>
      <c r="M988" s="75">
        <v>0.5</v>
      </c>
      <c r="N988" s="75">
        <v>0</v>
      </c>
    </row>
    <row r="989" spans="1:14">
      <c r="A989" s="53" t="s">
        <v>3087</v>
      </c>
      <c r="B989" s="53" t="s">
        <v>3088</v>
      </c>
      <c r="C989" s="53" t="s">
        <v>3089</v>
      </c>
      <c r="D989" s="53" t="s">
        <v>160</v>
      </c>
      <c r="E989" s="53" t="s">
        <v>18</v>
      </c>
      <c r="F989" s="53" t="s">
        <v>160</v>
      </c>
      <c r="G989" s="73" t="s">
        <v>129</v>
      </c>
      <c r="I989" s="53" t="s">
        <v>161</v>
      </c>
      <c r="J989" s="75">
        <v>0.07</v>
      </c>
      <c r="K989" s="75">
        <v>0</v>
      </c>
      <c r="L989" s="75">
        <v>0.5</v>
      </c>
      <c r="M989" s="75">
        <v>0.5</v>
      </c>
      <c r="N989" s="75">
        <v>0</v>
      </c>
    </row>
    <row r="990" spans="1:14">
      <c r="A990" s="53" t="s">
        <v>3090</v>
      </c>
      <c r="B990" s="53" t="s">
        <v>3091</v>
      </c>
      <c r="C990" s="53" t="s">
        <v>3092</v>
      </c>
      <c r="D990" s="53" t="s">
        <v>17</v>
      </c>
      <c r="E990" s="53" t="s">
        <v>18</v>
      </c>
      <c r="F990" s="53" t="s">
        <v>17</v>
      </c>
      <c r="G990" s="53" t="s">
        <v>19</v>
      </c>
      <c r="I990" s="53" t="s">
        <v>223</v>
      </c>
      <c r="J990" s="75">
        <v>0.13</v>
      </c>
      <c r="K990" s="75">
        <v>0</v>
      </c>
      <c r="L990" s="75">
        <v>0.5</v>
      </c>
      <c r="M990" s="75">
        <v>0.5</v>
      </c>
      <c r="N990" s="75">
        <v>0</v>
      </c>
    </row>
    <row r="991" spans="1:14">
      <c r="A991" s="53" t="s">
        <v>3093</v>
      </c>
      <c r="B991" s="53" t="s">
        <v>3094</v>
      </c>
      <c r="C991" s="53" t="s">
        <v>3095</v>
      </c>
      <c r="D991" s="53" t="s">
        <v>611</v>
      </c>
      <c r="E991" s="53" t="s">
        <v>18</v>
      </c>
      <c r="F991" s="53" t="s">
        <v>611</v>
      </c>
      <c r="G991" s="73" t="s">
        <v>129</v>
      </c>
      <c r="I991" s="53" t="s">
        <v>86</v>
      </c>
      <c r="J991" s="75">
        <v>40.35</v>
      </c>
      <c r="K991" s="75">
        <v>47.393</v>
      </c>
      <c r="L991" s="75">
        <v>48</v>
      </c>
      <c r="M991" s="75">
        <v>48</v>
      </c>
      <c r="N991" s="75">
        <v>0</v>
      </c>
    </row>
    <row r="992" spans="1:14">
      <c r="A992" s="53" t="s">
        <v>3096</v>
      </c>
      <c r="B992" s="53" t="s">
        <v>3097</v>
      </c>
      <c r="C992" s="53" t="s">
        <v>3098</v>
      </c>
      <c r="D992" s="53" t="s">
        <v>611</v>
      </c>
      <c r="E992" s="53" t="s">
        <v>18</v>
      </c>
      <c r="F992" s="53" t="s">
        <v>611</v>
      </c>
      <c r="G992" s="53" t="s">
        <v>129</v>
      </c>
      <c r="I992" s="53" t="s">
        <v>86</v>
      </c>
      <c r="J992" s="75">
        <v>38.34</v>
      </c>
      <c r="K992" s="75">
        <v>50.685</v>
      </c>
      <c r="L992" s="75">
        <v>52</v>
      </c>
      <c r="M992" s="75">
        <v>51</v>
      </c>
      <c r="N992" s="75">
        <v>-1</v>
      </c>
    </row>
    <row r="993" spans="1:14">
      <c r="A993" s="53" t="s">
        <v>3099</v>
      </c>
      <c r="B993" s="53" t="s">
        <v>3100</v>
      </c>
      <c r="C993" s="53" t="s">
        <v>3101</v>
      </c>
      <c r="D993" s="53" t="s">
        <v>17</v>
      </c>
      <c r="E993" s="53" t="s">
        <v>18</v>
      </c>
      <c r="F993" s="53" t="s">
        <v>17</v>
      </c>
      <c r="G993" s="53" t="s">
        <v>19</v>
      </c>
      <c r="I993" s="53" t="s">
        <v>191</v>
      </c>
      <c r="J993" s="75">
        <v>7.91</v>
      </c>
      <c r="K993" s="75">
        <v>8.954</v>
      </c>
      <c r="L993" s="75">
        <v>8</v>
      </c>
      <c r="M993" s="75">
        <v>9</v>
      </c>
      <c r="N993" s="75">
        <v>1</v>
      </c>
    </row>
    <row r="994" spans="1:14">
      <c r="A994" s="53" t="s">
        <v>3102</v>
      </c>
      <c r="B994" s="53" t="s">
        <v>3103</v>
      </c>
      <c r="C994" s="53" t="s">
        <v>3104</v>
      </c>
      <c r="D994" s="53" t="s">
        <v>336</v>
      </c>
      <c r="E994" s="53" t="s">
        <v>18</v>
      </c>
      <c r="F994" s="53" t="s">
        <v>336</v>
      </c>
      <c r="G994" s="73" t="s">
        <v>129</v>
      </c>
      <c r="I994" s="53" t="s">
        <v>337</v>
      </c>
      <c r="J994" s="75">
        <v>1.41</v>
      </c>
      <c r="K994" s="75">
        <v>3.1</v>
      </c>
      <c r="L994" s="75">
        <v>2.5</v>
      </c>
      <c r="M994" s="75">
        <v>3.5</v>
      </c>
      <c r="N994" s="75">
        <v>1</v>
      </c>
    </row>
    <row r="995" spans="1:14">
      <c r="A995" s="53" t="s">
        <v>3105</v>
      </c>
      <c r="B995" s="53" t="s">
        <v>3106</v>
      </c>
      <c r="C995" s="53" t="s">
        <v>3107</v>
      </c>
      <c r="D995" s="53" t="s">
        <v>845</v>
      </c>
      <c r="E995" s="53" t="s">
        <v>18</v>
      </c>
      <c r="F995" s="53" t="s">
        <v>845</v>
      </c>
      <c r="G995" s="53" t="s">
        <v>129</v>
      </c>
      <c r="I995" s="53" t="s">
        <v>161</v>
      </c>
      <c r="J995" s="75">
        <v>5.31</v>
      </c>
      <c r="K995" s="75">
        <v>5.67</v>
      </c>
      <c r="L995" s="75">
        <v>5.5</v>
      </c>
      <c r="M995" s="75">
        <v>6</v>
      </c>
      <c r="N995" s="75">
        <v>0.5</v>
      </c>
    </row>
    <row r="996" spans="1:14">
      <c r="A996" s="53" t="s">
        <v>3108</v>
      </c>
      <c r="B996" s="53" t="s">
        <v>3109</v>
      </c>
      <c r="C996" s="53" t="s">
        <v>3110</v>
      </c>
      <c r="D996" s="53" t="s">
        <v>336</v>
      </c>
      <c r="E996" s="53" t="s">
        <v>18</v>
      </c>
      <c r="F996" s="53" t="s">
        <v>336</v>
      </c>
      <c r="G996" s="73" t="s">
        <v>129</v>
      </c>
      <c r="I996" s="53" t="s">
        <v>161</v>
      </c>
      <c r="J996" s="75">
        <v>2.33</v>
      </c>
      <c r="K996" s="75">
        <v>2.622</v>
      </c>
      <c r="L996" s="75">
        <v>3</v>
      </c>
      <c r="M996" s="75">
        <v>3</v>
      </c>
      <c r="N996" s="75">
        <v>0</v>
      </c>
    </row>
    <row r="997" spans="1:14">
      <c r="A997" s="53" t="s">
        <v>3111</v>
      </c>
      <c r="B997" s="53" t="s">
        <v>3112</v>
      </c>
      <c r="C997" s="53" t="s">
        <v>3113</v>
      </c>
      <c r="D997" s="53" t="s">
        <v>160</v>
      </c>
      <c r="E997" s="53" t="s">
        <v>18</v>
      </c>
      <c r="F997" s="53" t="s">
        <v>160</v>
      </c>
      <c r="G997" s="53" t="s">
        <v>129</v>
      </c>
      <c r="I997" s="53" t="s">
        <v>161</v>
      </c>
      <c r="J997" s="75">
        <v>1.38</v>
      </c>
      <c r="K997" s="75">
        <v>1.8</v>
      </c>
      <c r="L997" s="75">
        <v>2</v>
      </c>
      <c r="M997" s="75">
        <v>2</v>
      </c>
      <c r="N997" s="75">
        <v>0</v>
      </c>
    </row>
    <row r="998" spans="1:14">
      <c r="A998" s="53" t="s">
        <v>3114</v>
      </c>
      <c r="B998" s="53" t="s">
        <v>3115</v>
      </c>
      <c r="C998" s="53" t="s">
        <v>3116</v>
      </c>
      <c r="D998" s="53" t="s">
        <v>160</v>
      </c>
      <c r="E998" s="53" t="s">
        <v>18</v>
      </c>
      <c r="F998" s="53" t="s">
        <v>160</v>
      </c>
      <c r="G998" s="53" t="s">
        <v>129</v>
      </c>
      <c r="I998" s="53" t="s">
        <v>161</v>
      </c>
      <c r="J998" s="75">
        <v>3.48</v>
      </c>
      <c r="K998" s="75">
        <v>3.04</v>
      </c>
      <c r="L998" s="75">
        <v>3.5</v>
      </c>
      <c r="M998" s="75">
        <v>3.5</v>
      </c>
      <c r="N998" s="75">
        <v>0</v>
      </c>
    </row>
    <row r="999" spans="1:14">
      <c r="A999" s="53" t="s">
        <v>3117</v>
      </c>
      <c r="B999" s="53" t="s">
        <v>3118</v>
      </c>
      <c r="C999" s="53" t="s">
        <v>3119</v>
      </c>
      <c r="D999" s="53" t="s">
        <v>160</v>
      </c>
      <c r="E999" s="53" t="s">
        <v>18</v>
      </c>
      <c r="F999" s="53" t="s">
        <v>160</v>
      </c>
      <c r="G999" s="53" t="s">
        <v>129</v>
      </c>
      <c r="I999" s="53" t="s">
        <v>161</v>
      </c>
      <c r="J999" s="75">
        <v>0.85</v>
      </c>
      <c r="K999" s="75">
        <v>1.012</v>
      </c>
      <c r="L999" s="75">
        <v>1</v>
      </c>
      <c r="M999" s="75">
        <v>1.5</v>
      </c>
      <c r="N999" s="75">
        <v>0.5</v>
      </c>
    </row>
    <row r="1000" spans="1:14">
      <c r="A1000" s="53" t="s">
        <v>3120</v>
      </c>
      <c r="B1000" s="53" t="s">
        <v>3121</v>
      </c>
      <c r="C1000" s="53" t="s">
        <v>3122</v>
      </c>
      <c r="D1000" s="53" t="s">
        <v>603</v>
      </c>
      <c r="E1000" s="53" t="s">
        <v>18</v>
      </c>
      <c r="F1000" s="53" t="s">
        <v>603</v>
      </c>
      <c r="G1000" s="53" t="s">
        <v>129</v>
      </c>
      <c r="I1000" s="53" t="s">
        <v>540</v>
      </c>
      <c r="J1000" s="75">
        <v>18.01</v>
      </c>
      <c r="K1000" s="75" t="s">
        <v>36</v>
      </c>
      <c r="L1000" s="75">
        <v>0</v>
      </c>
      <c r="M1000" s="75" t="s">
        <v>36</v>
      </c>
      <c r="N1000" s="75" t="s">
        <v>36</v>
      </c>
    </row>
    <row r="1001" spans="1:14">
      <c r="A1001" s="53" t="s">
        <v>3123</v>
      </c>
      <c r="B1001" s="53" t="s">
        <v>3124</v>
      </c>
      <c r="C1001" s="53" t="s">
        <v>3125</v>
      </c>
      <c r="D1001" s="53" t="s">
        <v>17</v>
      </c>
      <c r="E1001" s="53" t="s">
        <v>18</v>
      </c>
      <c r="F1001" s="53" t="s">
        <v>17</v>
      </c>
      <c r="G1001" s="53" t="s">
        <v>19</v>
      </c>
      <c r="I1001" s="53" t="s">
        <v>90</v>
      </c>
      <c r="J1001" s="75">
        <v>44.34</v>
      </c>
      <c r="K1001" s="75">
        <v>52.842</v>
      </c>
      <c r="L1001" s="75">
        <v>52</v>
      </c>
      <c r="M1001" s="75">
        <v>53</v>
      </c>
      <c r="N1001" s="75">
        <v>1</v>
      </c>
    </row>
    <row r="1002" spans="1:14">
      <c r="A1002" s="53" t="s">
        <v>3126</v>
      </c>
      <c r="B1002" s="53" t="s">
        <v>3127</v>
      </c>
      <c r="C1002" s="53" t="s">
        <v>3128</v>
      </c>
      <c r="D1002" s="53" t="s">
        <v>17</v>
      </c>
      <c r="E1002" s="53" t="s">
        <v>18</v>
      </c>
      <c r="F1002" s="53" t="s">
        <v>17</v>
      </c>
      <c r="G1002" s="53" t="s">
        <v>19</v>
      </c>
      <c r="I1002" s="53" t="s">
        <v>191</v>
      </c>
      <c r="J1002" s="75">
        <v>14.03</v>
      </c>
      <c r="K1002" s="75">
        <v>4.125</v>
      </c>
      <c r="L1002" s="75">
        <v>14.5</v>
      </c>
      <c r="M1002" s="75">
        <v>14.5</v>
      </c>
      <c r="N1002" s="75">
        <v>0</v>
      </c>
    </row>
    <row r="1003" spans="1:14">
      <c r="A1003" s="53" t="s">
        <v>3129</v>
      </c>
      <c r="B1003" s="53" t="s">
        <v>3130</v>
      </c>
      <c r="C1003" s="53" t="s">
        <v>3131</v>
      </c>
      <c r="D1003" s="53" t="s">
        <v>17</v>
      </c>
      <c r="E1003" s="53" t="s">
        <v>18</v>
      </c>
      <c r="F1003" s="53" t="s">
        <v>17</v>
      </c>
      <c r="G1003" s="53" t="s">
        <v>19</v>
      </c>
      <c r="I1003" s="53" t="s">
        <v>215</v>
      </c>
      <c r="J1003" s="75">
        <v>20.29</v>
      </c>
      <c r="K1003" s="75">
        <v>18.129</v>
      </c>
      <c r="L1003" s="75">
        <v>21</v>
      </c>
      <c r="M1003" s="75">
        <v>21</v>
      </c>
      <c r="N1003" s="75">
        <v>0</v>
      </c>
    </row>
    <row r="1004" spans="1:14">
      <c r="A1004" s="53" t="s">
        <v>3132</v>
      </c>
      <c r="B1004" s="53" t="s">
        <v>3133</v>
      </c>
      <c r="C1004" s="53" t="s">
        <v>3134</v>
      </c>
      <c r="D1004" s="53" t="s">
        <v>17</v>
      </c>
      <c r="E1004" s="53" t="s">
        <v>18</v>
      </c>
      <c r="F1004" s="53" t="s">
        <v>17</v>
      </c>
      <c r="G1004" s="53" t="s">
        <v>19</v>
      </c>
      <c r="I1004" s="53" t="s">
        <v>227</v>
      </c>
      <c r="J1004" s="75">
        <v>22.2</v>
      </c>
      <c r="K1004" s="75">
        <v>27.011</v>
      </c>
      <c r="L1004" s="75">
        <v>28</v>
      </c>
      <c r="M1004" s="75">
        <v>28</v>
      </c>
      <c r="N1004" s="75">
        <v>0</v>
      </c>
    </row>
    <row r="1005" spans="1:14">
      <c r="A1005" s="53" t="s">
        <v>3135</v>
      </c>
      <c r="B1005" s="53" t="s">
        <v>3136</v>
      </c>
      <c r="C1005" s="53" t="s">
        <v>3137</v>
      </c>
      <c r="D1005" s="53" t="s">
        <v>17</v>
      </c>
      <c r="E1005" s="53" t="s">
        <v>18</v>
      </c>
      <c r="F1005" s="53" t="s">
        <v>17</v>
      </c>
      <c r="G1005" s="53" t="s">
        <v>19</v>
      </c>
      <c r="I1005" s="53" t="s">
        <v>99</v>
      </c>
      <c r="J1005" s="75">
        <v>3.85</v>
      </c>
      <c r="K1005" s="75">
        <v>3.175</v>
      </c>
      <c r="L1005" s="75">
        <v>4</v>
      </c>
      <c r="M1005" s="75">
        <v>4</v>
      </c>
      <c r="N1005" s="75">
        <v>0</v>
      </c>
    </row>
    <row r="1006" spans="1:14">
      <c r="A1006" s="53" t="s">
        <v>3138</v>
      </c>
      <c r="B1006" s="53" t="s">
        <v>3139</v>
      </c>
      <c r="C1006" s="53" t="s">
        <v>3140</v>
      </c>
      <c r="D1006" s="53" t="s">
        <v>17</v>
      </c>
      <c r="E1006" s="53" t="s">
        <v>18</v>
      </c>
      <c r="F1006" s="53" t="s">
        <v>17</v>
      </c>
      <c r="G1006" s="73" t="s">
        <v>19</v>
      </c>
      <c r="I1006" s="53" t="s">
        <v>767</v>
      </c>
      <c r="J1006" s="75">
        <v>3.24</v>
      </c>
      <c r="K1006" s="75">
        <v>5.724</v>
      </c>
      <c r="L1006" s="75">
        <v>6.5</v>
      </c>
      <c r="M1006" s="75">
        <v>6</v>
      </c>
      <c r="N1006" s="75">
        <v>-0.5</v>
      </c>
    </row>
    <row r="1007" spans="1:14">
      <c r="A1007" s="53" t="s">
        <v>3141</v>
      </c>
      <c r="B1007" s="53" t="s">
        <v>3142</v>
      </c>
      <c r="C1007" s="53" t="s">
        <v>3143</v>
      </c>
      <c r="D1007" s="53" t="s">
        <v>17</v>
      </c>
      <c r="E1007" s="53" t="s">
        <v>18</v>
      </c>
      <c r="F1007" s="53" t="s">
        <v>17</v>
      </c>
      <c r="G1007" s="73" t="s">
        <v>19</v>
      </c>
      <c r="I1007" s="53" t="s">
        <v>99</v>
      </c>
      <c r="J1007" s="75">
        <v>0.65</v>
      </c>
      <c r="K1007" s="75">
        <v>0.538</v>
      </c>
      <c r="L1007" s="75">
        <v>1</v>
      </c>
      <c r="M1007" s="75">
        <v>1</v>
      </c>
      <c r="N1007" s="75">
        <v>0</v>
      </c>
    </row>
    <row r="1008" spans="1:14">
      <c r="A1008" s="53" t="s">
        <v>3144</v>
      </c>
      <c r="B1008" s="53" t="s">
        <v>3145</v>
      </c>
      <c r="C1008" s="53" t="s">
        <v>3146</v>
      </c>
      <c r="D1008" s="53" t="s">
        <v>140</v>
      </c>
      <c r="E1008" s="53" t="s">
        <v>18</v>
      </c>
      <c r="F1008" s="53" t="s">
        <v>140</v>
      </c>
      <c r="G1008" s="53" t="s">
        <v>98</v>
      </c>
      <c r="I1008" s="53" t="s">
        <v>199</v>
      </c>
      <c r="J1008" s="75">
        <v>30.03</v>
      </c>
      <c r="K1008" s="75">
        <v>31.201</v>
      </c>
      <c r="L1008" s="75">
        <v>32</v>
      </c>
      <c r="M1008" s="75">
        <v>32</v>
      </c>
      <c r="N1008" s="75">
        <v>0</v>
      </c>
    </row>
    <row r="1009" spans="1:14">
      <c r="A1009" s="53" t="s">
        <v>3147</v>
      </c>
      <c r="B1009" s="53" t="s">
        <v>3148</v>
      </c>
      <c r="C1009" s="53" t="s">
        <v>3149</v>
      </c>
      <c r="D1009" s="53" t="s">
        <v>140</v>
      </c>
      <c r="E1009" s="53" t="s">
        <v>18</v>
      </c>
      <c r="F1009" s="53" t="s">
        <v>140</v>
      </c>
      <c r="G1009" s="53" t="s">
        <v>98</v>
      </c>
      <c r="I1009" s="53" t="s">
        <v>199</v>
      </c>
      <c r="J1009" s="75">
        <v>61.57</v>
      </c>
      <c r="K1009" s="75">
        <v>61.268</v>
      </c>
      <c r="L1009" s="75">
        <v>64</v>
      </c>
      <c r="M1009" s="75">
        <v>64</v>
      </c>
      <c r="N1009" s="75">
        <v>0</v>
      </c>
    </row>
    <row r="1010" spans="1:14">
      <c r="A1010" s="53" t="s">
        <v>3150</v>
      </c>
      <c r="B1010" s="53" t="s">
        <v>3151</v>
      </c>
      <c r="C1010" s="53" t="s">
        <v>3152</v>
      </c>
      <c r="D1010" s="53" t="s">
        <v>1184</v>
      </c>
      <c r="E1010" s="53" t="s">
        <v>18</v>
      </c>
      <c r="F1010" s="53" t="s">
        <v>1184</v>
      </c>
      <c r="G1010" s="53" t="s">
        <v>98</v>
      </c>
      <c r="I1010" s="53" t="s">
        <v>442</v>
      </c>
      <c r="J1010" s="75">
        <v>88.21</v>
      </c>
      <c r="K1010" s="75">
        <v>74.376</v>
      </c>
      <c r="L1010" s="75">
        <v>89</v>
      </c>
      <c r="M1010" s="75">
        <v>89</v>
      </c>
      <c r="N1010" s="75">
        <v>0</v>
      </c>
    </row>
    <row r="1011" spans="1:14">
      <c r="A1011" s="53" t="s">
        <v>3153</v>
      </c>
      <c r="B1011" s="53" t="s">
        <v>3154</v>
      </c>
      <c r="C1011" s="53" t="s">
        <v>3155</v>
      </c>
      <c r="D1011" s="53" t="s">
        <v>1184</v>
      </c>
      <c r="E1011" s="53" t="s">
        <v>18</v>
      </c>
      <c r="F1011" s="53" t="s">
        <v>1184</v>
      </c>
      <c r="G1011" s="53" t="s">
        <v>98</v>
      </c>
      <c r="I1011" s="53" t="s">
        <v>442</v>
      </c>
      <c r="J1011" s="75">
        <v>29.85</v>
      </c>
      <c r="K1011" s="75">
        <v>27.972</v>
      </c>
      <c r="L1011" s="75">
        <v>31</v>
      </c>
      <c r="M1011" s="75">
        <v>30</v>
      </c>
      <c r="N1011" s="75">
        <v>-1</v>
      </c>
    </row>
    <row r="1012" spans="1:14">
      <c r="A1012" s="53" t="s">
        <v>3156</v>
      </c>
      <c r="B1012" s="53" t="s">
        <v>3157</v>
      </c>
      <c r="C1012" s="53" t="s">
        <v>3158</v>
      </c>
      <c r="D1012" s="53" t="s">
        <v>17</v>
      </c>
      <c r="E1012" s="53" t="s">
        <v>18</v>
      </c>
      <c r="F1012" s="53" t="s">
        <v>17</v>
      </c>
      <c r="G1012" s="53" t="s">
        <v>19</v>
      </c>
      <c r="I1012" s="53" t="s">
        <v>99</v>
      </c>
      <c r="J1012" s="75">
        <v>0.31</v>
      </c>
      <c r="K1012" s="75">
        <v>0.576</v>
      </c>
      <c r="L1012" s="75">
        <v>1</v>
      </c>
      <c r="M1012" s="75">
        <v>1</v>
      </c>
      <c r="N1012" s="75">
        <v>0</v>
      </c>
    </row>
    <row r="1013" spans="1:14">
      <c r="A1013" s="53" t="s">
        <v>3159</v>
      </c>
      <c r="B1013" s="53" t="s">
        <v>3160</v>
      </c>
      <c r="C1013" s="53" t="s">
        <v>3161</v>
      </c>
      <c r="D1013" s="53" t="s">
        <v>17</v>
      </c>
      <c r="E1013" s="53" t="s">
        <v>18</v>
      </c>
      <c r="F1013" s="53" t="s">
        <v>17</v>
      </c>
      <c r="G1013" s="53" t="s">
        <v>19</v>
      </c>
      <c r="I1013" s="53" t="s">
        <v>99</v>
      </c>
      <c r="J1013" s="75">
        <v>0.98</v>
      </c>
      <c r="K1013" s="75">
        <v>1.55</v>
      </c>
      <c r="L1013" s="75">
        <v>1.5</v>
      </c>
      <c r="M1013" s="75">
        <v>2</v>
      </c>
      <c r="N1013" s="75">
        <v>0.5</v>
      </c>
    </row>
    <row r="1014" spans="1:14">
      <c r="A1014" s="53" t="s">
        <v>3162</v>
      </c>
      <c r="B1014" s="53" t="s">
        <v>3163</v>
      </c>
      <c r="C1014" s="53" t="s">
        <v>3164</v>
      </c>
      <c r="D1014" s="53" t="s">
        <v>586</v>
      </c>
      <c r="E1014" s="53" t="s">
        <v>18</v>
      </c>
      <c r="F1014" s="53" t="s">
        <v>586</v>
      </c>
      <c r="G1014" s="53" t="s">
        <v>98</v>
      </c>
      <c r="I1014" s="53" t="s">
        <v>199</v>
      </c>
      <c r="J1014" s="75">
        <v>1.13</v>
      </c>
      <c r="K1014" s="75">
        <v>0</v>
      </c>
      <c r="L1014" s="75">
        <v>1.5</v>
      </c>
      <c r="M1014" s="75">
        <v>1.5</v>
      </c>
      <c r="N1014" s="75">
        <v>0</v>
      </c>
    </row>
    <row r="1015" spans="1:14">
      <c r="A1015" s="53" t="s">
        <v>3165</v>
      </c>
      <c r="B1015" s="53" t="s">
        <v>3166</v>
      </c>
      <c r="C1015" s="53" t="s">
        <v>3167</v>
      </c>
      <c r="D1015" s="53" t="s">
        <v>85</v>
      </c>
      <c r="E1015" s="53" t="s">
        <v>18</v>
      </c>
      <c r="F1015" s="53" t="s">
        <v>85</v>
      </c>
      <c r="G1015" s="73" t="s">
        <v>29</v>
      </c>
      <c r="I1015" s="53" t="s">
        <v>20</v>
      </c>
      <c r="J1015" s="75">
        <v>195.85</v>
      </c>
      <c r="K1015" s="75">
        <v>330.621</v>
      </c>
      <c r="L1015" s="75">
        <v>264</v>
      </c>
      <c r="M1015" s="75">
        <v>331</v>
      </c>
      <c r="N1015" s="75">
        <v>67</v>
      </c>
    </row>
    <row r="1016" spans="1:14">
      <c r="A1016" s="53" t="s">
        <v>3168</v>
      </c>
      <c r="B1016" s="53" t="s">
        <v>3169</v>
      </c>
      <c r="C1016" s="53" t="s">
        <v>3170</v>
      </c>
      <c r="D1016" s="53" t="s">
        <v>17</v>
      </c>
      <c r="E1016" s="53" t="s">
        <v>18</v>
      </c>
      <c r="F1016" s="53" t="s">
        <v>17</v>
      </c>
      <c r="G1016" s="53" t="s">
        <v>19</v>
      </c>
      <c r="I1016" s="53" t="s">
        <v>442</v>
      </c>
      <c r="J1016" s="75">
        <v>23.36</v>
      </c>
      <c r="K1016" s="75">
        <v>20.36</v>
      </c>
      <c r="L1016" s="75">
        <v>24</v>
      </c>
      <c r="M1016" s="75">
        <v>24</v>
      </c>
      <c r="N1016" s="75">
        <v>0</v>
      </c>
    </row>
    <row r="1017" spans="1:14">
      <c r="A1017" s="53" t="s">
        <v>3171</v>
      </c>
      <c r="B1017" s="53" t="s">
        <v>3172</v>
      </c>
      <c r="C1017" s="53" t="s">
        <v>3173</v>
      </c>
      <c r="D1017" s="53" t="s">
        <v>17</v>
      </c>
      <c r="E1017" s="53" t="s">
        <v>18</v>
      </c>
      <c r="F1017" s="53" t="s">
        <v>17</v>
      </c>
      <c r="G1017" s="53" t="s">
        <v>19</v>
      </c>
      <c r="I1017" s="53" t="s">
        <v>191</v>
      </c>
      <c r="J1017" s="75">
        <v>11.07</v>
      </c>
      <c r="K1017" s="75">
        <v>12.915</v>
      </c>
      <c r="L1017" s="75">
        <v>12</v>
      </c>
      <c r="M1017" s="75">
        <v>12</v>
      </c>
      <c r="N1017" s="75">
        <v>0</v>
      </c>
    </row>
    <row r="1018" spans="1:14">
      <c r="A1018" s="53" t="s">
        <v>3174</v>
      </c>
      <c r="B1018" s="53" t="s">
        <v>3175</v>
      </c>
      <c r="C1018" s="53" t="s">
        <v>3176</v>
      </c>
      <c r="D1018" s="53" t="s">
        <v>287</v>
      </c>
      <c r="E1018" s="53" t="s">
        <v>18</v>
      </c>
      <c r="F1018" s="53" t="s">
        <v>287</v>
      </c>
      <c r="G1018" s="73" t="s">
        <v>98</v>
      </c>
      <c r="I1018" s="53" t="s">
        <v>191</v>
      </c>
      <c r="J1018" s="75">
        <v>26.86</v>
      </c>
      <c r="K1018" s="75">
        <v>61.134</v>
      </c>
      <c r="L1018" s="75">
        <v>50</v>
      </c>
      <c r="M1018" s="75">
        <v>62</v>
      </c>
      <c r="N1018" s="75">
        <v>12</v>
      </c>
    </row>
    <row r="1019" spans="1:14">
      <c r="A1019" s="53" t="s">
        <v>3177</v>
      </c>
      <c r="B1019" s="53" t="s">
        <v>3178</v>
      </c>
      <c r="C1019" s="53" t="s">
        <v>3179</v>
      </c>
      <c r="D1019" s="53" t="s">
        <v>17</v>
      </c>
      <c r="E1019" s="53" t="s">
        <v>18</v>
      </c>
      <c r="F1019" s="53" t="s">
        <v>17</v>
      </c>
      <c r="G1019" s="73" t="s">
        <v>19</v>
      </c>
      <c r="I1019" s="53" t="s">
        <v>191</v>
      </c>
      <c r="J1019" s="75">
        <v>11.83</v>
      </c>
      <c r="K1019" s="75">
        <v>2.02</v>
      </c>
      <c r="L1019" s="75">
        <v>12</v>
      </c>
      <c r="M1019" s="75">
        <v>12</v>
      </c>
      <c r="N1019" s="75">
        <v>0</v>
      </c>
    </row>
    <row r="1020" spans="1:14">
      <c r="A1020" s="53" t="s">
        <v>3180</v>
      </c>
      <c r="B1020" s="53" t="s">
        <v>3181</v>
      </c>
      <c r="C1020" s="53" t="s">
        <v>50</v>
      </c>
      <c r="D1020" s="53" t="s">
        <v>194</v>
      </c>
      <c r="E1020" s="53" t="s">
        <v>18</v>
      </c>
      <c r="F1020" s="53" t="s">
        <v>194</v>
      </c>
      <c r="G1020" s="53" t="s">
        <v>52</v>
      </c>
      <c r="I1020" s="53" t="s">
        <v>3182</v>
      </c>
      <c r="J1020" s="75">
        <v>16.36</v>
      </c>
      <c r="K1020" s="75">
        <v>17.924</v>
      </c>
      <c r="L1020" s="75">
        <v>21</v>
      </c>
      <c r="M1020" s="75">
        <v>21</v>
      </c>
      <c r="N1020" s="75">
        <v>0</v>
      </c>
    </row>
    <row r="1021" spans="1:14">
      <c r="A1021" s="53" t="s">
        <v>3183</v>
      </c>
      <c r="B1021" s="53" t="s">
        <v>3184</v>
      </c>
      <c r="C1021" s="53" t="s">
        <v>36</v>
      </c>
      <c r="D1021" s="53" t="s">
        <v>586</v>
      </c>
      <c r="E1021" s="53" t="s">
        <v>18</v>
      </c>
      <c r="F1021" s="53" t="s">
        <v>586</v>
      </c>
      <c r="G1021" s="73" t="s">
        <v>98</v>
      </c>
      <c r="I1021" s="53" t="s">
        <v>99</v>
      </c>
      <c r="J1021" s="75">
        <v>43.64</v>
      </c>
      <c r="K1021" s="75">
        <v>65.609</v>
      </c>
      <c r="L1021" s="75">
        <v>66</v>
      </c>
      <c r="M1021" s="75">
        <v>67</v>
      </c>
      <c r="N1021" s="75">
        <v>1</v>
      </c>
    </row>
    <row r="1022" spans="1:14">
      <c r="A1022" s="53" t="s">
        <v>3185</v>
      </c>
      <c r="B1022" s="53" t="s">
        <v>3186</v>
      </c>
      <c r="C1022" s="53" t="s">
        <v>3187</v>
      </c>
      <c r="D1022" s="53" t="s">
        <v>1283</v>
      </c>
      <c r="E1022" s="53" t="s">
        <v>18</v>
      </c>
      <c r="F1022" s="53" t="s">
        <v>1283</v>
      </c>
      <c r="G1022" s="53" t="s">
        <v>19</v>
      </c>
      <c r="I1022" s="53" t="s">
        <v>161</v>
      </c>
      <c r="J1022" s="75">
        <v>1.82</v>
      </c>
      <c r="K1022" s="75">
        <v>4.735</v>
      </c>
      <c r="L1022" s="75">
        <v>7.5</v>
      </c>
      <c r="M1022" s="75">
        <v>5</v>
      </c>
      <c r="N1022" s="75">
        <v>-2.5</v>
      </c>
    </row>
    <row r="1023" spans="1:14">
      <c r="A1023" s="53" t="s">
        <v>3188</v>
      </c>
      <c r="B1023" s="53" t="s">
        <v>3189</v>
      </c>
      <c r="C1023" s="53" t="s">
        <v>50</v>
      </c>
      <c r="D1023" s="53" t="s">
        <v>194</v>
      </c>
      <c r="E1023" s="53" t="s">
        <v>18</v>
      </c>
      <c r="F1023" s="53" t="s">
        <v>194</v>
      </c>
      <c r="G1023" s="53" t="s">
        <v>52</v>
      </c>
      <c r="I1023" s="53" t="s">
        <v>3182</v>
      </c>
      <c r="J1023" s="75">
        <v>16.82</v>
      </c>
      <c r="K1023" s="75">
        <v>11.781</v>
      </c>
      <c r="L1023" s="75">
        <v>21</v>
      </c>
      <c r="M1023" s="75">
        <v>21</v>
      </c>
      <c r="N1023" s="75">
        <v>0</v>
      </c>
    </row>
    <row r="1024" spans="1:14">
      <c r="A1024" s="53" t="s">
        <v>3190</v>
      </c>
      <c r="B1024" s="53" t="s">
        <v>3191</v>
      </c>
      <c r="C1024" s="53" t="s">
        <v>50</v>
      </c>
      <c r="D1024" s="53" t="s">
        <v>194</v>
      </c>
      <c r="E1024" s="53" t="s">
        <v>18</v>
      </c>
      <c r="F1024" s="53" t="s">
        <v>194</v>
      </c>
      <c r="G1024" s="53" t="s">
        <v>52</v>
      </c>
      <c r="I1024" s="53" t="s">
        <v>3182</v>
      </c>
      <c r="J1024" s="75">
        <v>18.28</v>
      </c>
      <c r="K1024" s="75">
        <v>20.842</v>
      </c>
      <c r="L1024" s="75">
        <v>22</v>
      </c>
      <c r="M1024" s="75">
        <v>22</v>
      </c>
      <c r="N1024" s="75">
        <v>0</v>
      </c>
    </row>
    <row r="1025" spans="1:14">
      <c r="A1025" s="53" t="s">
        <v>3192</v>
      </c>
      <c r="B1025" s="53" t="s">
        <v>3193</v>
      </c>
      <c r="C1025" s="53" t="s">
        <v>3194</v>
      </c>
      <c r="D1025" s="53" t="s">
        <v>160</v>
      </c>
      <c r="E1025" s="53" t="s">
        <v>18</v>
      </c>
      <c r="F1025" s="53" t="s">
        <v>160</v>
      </c>
      <c r="G1025" s="53" t="s">
        <v>129</v>
      </c>
      <c r="I1025" s="53" t="s">
        <v>203</v>
      </c>
      <c r="J1025" s="75">
        <v>0.1</v>
      </c>
      <c r="K1025" s="75">
        <v>0</v>
      </c>
      <c r="L1025" s="75">
        <v>0.5</v>
      </c>
      <c r="M1025" s="75">
        <v>0.5</v>
      </c>
      <c r="N1025" s="75">
        <v>0</v>
      </c>
    </row>
    <row r="1026" spans="1:14">
      <c r="A1026" s="53" t="s">
        <v>3195</v>
      </c>
      <c r="B1026" s="53" t="s">
        <v>3196</v>
      </c>
      <c r="C1026" s="53" t="s">
        <v>3197</v>
      </c>
      <c r="D1026" s="53" t="s">
        <v>17</v>
      </c>
      <c r="E1026" s="53" t="s">
        <v>18</v>
      </c>
      <c r="F1026" s="53" t="s">
        <v>17</v>
      </c>
      <c r="G1026" s="53" t="s">
        <v>19</v>
      </c>
      <c r="I1026" s="53" t="s">
        <v>1038</v>
      </c>
      <c r="J1026" s="75">
        <v>0.59</v>
      </c>
      <c r="K1026" s="75">
        <v>0</v>
      </c>
      <c r="L1026" s="75">
        <v>1</v>
      </c>
      <c r="M1026" s="75">
        <v>1</v>
      </c>
      <c r="N1026" s="75">
        <v>0</v>
      </c>
    </row>
    <row r="1027" spans="1:14">
      <c r="A1027" s="53" t="s">
        <v>3198</v>
      </c>
      <c r="B1027" s="53" t="s">
        <v>3199</v>
      </c>
      <c r="C1027" s="53" t="s">
        <v>3200</v>
      </c>
      <c r="D1027" s="53" t="s">
        <v>17</v>
      </c>
      <c r="E1027" s="53" t="s">
        <v>18</v>
      </c>
      <c r="F1027" s="53" t="s">
        <v>17</v>
      </c>
      <c r="G1027" s="53" t="s">
        <v>19</v>
      </c>
      <c r="I1027" s="53" t="s">
        <v>145</v>
      </c>
      <c r="J1027" s="75">
        <v>9.88</v>
      </c>
      <c r="K1027" s="75">
        <v>18.36</v>
      </c>
      <c r="L1027" s="75">
        <v>15.5</v>
      </c>
      <c r="M1027" s="75">
        <v>22</v>
      </c>
      <c r="N1027" s="75">
        <v>6.5</v>
      </c>
    </row>
    <row r="1028" spans="1:14">
      <c r="A1028" s="53" t="s">
        <v>3201</v>
      </c>
      <c r="B1028" s="53" t="s">
        <v>3202</v>
      </c>
      <c r="C1028" s="53" t="s">
        <v>50</v>
      </c>
      <c r="D1028" s="53" t="s">
        <v>194</v>
      </c>
      <c r="E1028" s="53" t="s">
        <v>18</v>
      </c>
      <c r="F1028" s="53" t="s">
        <v>194</v>
      </c>
      <c r="G1028" s="73" t="s">
        <v>52</v>
      </c>
      <c r="I1028" s="53" t="s">
        <v>3182</v>
      </c>
      <c r="J1028" s="75">
        <v>15.26</v>
      </c>
      <c r="K1028" s="75">
        <v>10.25</v>
      </c>
      <c r="L1028" s="75">
        <v>21</v>
      </c>
      <c r="M1028" s="75">
        <v>21</v>
      </c>
      <c r="N1028" s="75">
        <v>0</v>
      </c>
    </row>
    <row r="1029" spans="1:14">
      <c r="A1029" s="53" t="s">
        <v>3203</v>
      </c>
      <c r="B1029" s="53" t="s">
        <v>3204</v>
      </c>
      <c r="C1029" s="53" t="s">
        <v>3205</v>
      </c>
      <c r="D1029" s="53" t="s">
        <v>51</v>
      </c>
      <c r="E1029" s="53" t="s">
        <v>18</v>
      </c>
      <c r="F1029" s="53" t="s">
        <v>51</v>
      </c>
      <c r="G1029" s="53" t="s">
        <v>52</v>
      </c>
      <c r="I1029" s="53" t="s">
        <v>116</v>
      </c>
      <c r="J1029" s="75">
        <v>65.34</v>
      </c>
      <c r="K1029" s="75">
        <v>182.239</v>
      </c>
      <c r="L1029" s="75">
        <v>180</v>
      </c>
      <c r="M1029" s="75">
        <v>183</v>
      </c>
      <c r="N1029" s="75">
        <v>3</v>
      </c>
    </row>
    <row r="1030" spans="1:14">
      <c r="A1030" s="53" t="s">
        <v>3206</v>
      </c>
      <c r="B1030" s="53" t="s">
        <v>3207</v>
      </c>
      <c r="C1030" s="53" t="s">
        <v>3206</v>
      </c>
      <c r="D1030" s="53" t="s">
        <v>17</v>
      </c>
      <c r="E1030" s="53" t="s">
        <v>18</v>
      </c>
      <c r="F1030" s="53" t="s">
        <v>17</v>
      </c>
      <c r="G1030" s="73" t="s">
        <v>19</v>
      </c>
      <c r="I1030" s="53" t="s">
        <v>161</v>
      </c>
      <c r="J1030" s="75">
        <v>373.215</v>
      </c>
      <c r="K1030" s="75">
        <v>1643.44</v>
      </c>
      <c r="L1030" s="75">
        <v>883</v>
      </c>
      <c r="M1030" s="75">
        <v>1644</v>
      </c>
      <c r="N1030" s="75">
        <v>761</v>
      </c>
    </row>
    <row r="1031" spans="1:14">
      <c r="A1031" s="53" t="s">
        <v>3208</v>
      </c>
      <c r="B1031" s="53" t="s">
        <v>3209</v>
      </c>
      <c r="C1031" s="53" t="s">
        <v>3208</v>
      </c>
      <c r="D1031" s="53" t="s">
        <v>17</v>
      </c>
      <c r="E1031" s="53" t="s">
        <v>18</v>
      </c>
      <c r="F1031" s="53" t="s">
        <v>17</v>
      </c>
      <c r="G1031" s="53" t="s">
        <v>19</v>
      </c>
      <c r="I1031" s="53" t="s">
        <v>161</v>
      </c>
      <c r="J1031" s="75">
        <v>373.125</v>
      </c>
      <c r="K1031" s="75">
        <v>1644.66</v>
      </c>
      <c r="L1031" s="75">
        <v>878</v>
      </c>
      <c r="M1031" s="75">
        <v>1645</v>
      </c>
      <c r="N1031" s="75">
        <v>767</v>
      </c>
    </row>
    <row r="1032" spans="1:14">
      <c r="A1032" s="53" t="s">
        <v>3210</v>
      </c>
      <c r="B1032" s="53" t="s">
        <v>3211</v>
      </c>
      <c r="C1032" s="53" t="s">
        <v>3212</v>
      </c>
      <c r="D1032" s="53" t="s">
        <v>17</v>
      </c>
      <c r="E1032" s="53" t="s">
        <v>18</v>
      </c>
      <c r="F1032" s="53" t="s">
        <v>17</v>
      </c>
      <c r="G1032" s="53" t="s">
        <v>19</v>
      </c>
      <c r="I1032" s="53" t="s">
        <v>199</v>
      </c>
      <c r="J1032" s="75">
        <v>6.72</v>
      </c>
      <c r="K1032" s="75">
        <v>6.6</v>
      </c>
      <c r="L1032" s="75">
        <v>7</v>
      </c>
      <c r="M1032" s="75">
        <v>7</v>
      </c>
      <c r="N1032" s="75">
        <v>0</v>
      </c>
    </row>
    <row r="1033" spans="1:14">
      <c r="A1033" s="53" t="s">
        <v>3213</v>
      </c>
      <c r="B1033" s="53" t="s">
        <v>3214</v>
      </c>
      <c r="C1033" s="53" t="s">
        <v>3213</v>
      </c>
      <c r="D1033" s="53" t="s">
        <v>17</v>
      </c>
      <c r="E1033" s="53" t="s">
        <v>18</v>
      </c>
      <c r="F1033" s="53" t="s">
        <v>17</v>
      </c>
      <c r="G1033" s="53" t="s">
        <v>19</v>
      </c>
      <c r="I1033" s="53" t="s">
        <v>161</v>
      </c>
      <c r="J1033" s="75">
        <v>365.875</v>
      </c>
      <c r="K1033" s="75">
        <v>1609.9</v>
      </c>
      <c r="L1033" s="75">
        <v>859</v>
      </c>
      <c r="M1033" s="75">
        <v>1610</v>
      </c>
      <c r="N1033" s="75">
        <v>751</v>
      </c>
    </row>
    <row r="1034" spans="1:14">
      <c r="A1034" s="53" t="s">
        <v>3215</v>
      </c>
      <c r="B1034" s="53" t="s">
        <v>3216</v>
      </c>
      <c r="C1034" s="53" t="s">
        <v>3215</v>
      </c>
      <c r="D1034" s="53" t="s">
        <v>17</v>
      </c>
      <c r="E1034" s="53" t="s">
        <v>18</v>
      </c>
      <c r="F1034" s="53" t="s">
        <v>17</v>
      </c>
      <c r="G1034" s="73" t="s">
        <v>19</v>
      </c>
      <c r="I1034" s="53" t="s">
        <v>161</v>
      </c>
      <c r="J1034" s="75">
        <v>365.875</v>
      </c>
      <c r="K1034" s="75">
        <v>1609.9</v>
      </c>
      <c r="L1034" s="75">
        <v>859</v>
      </c>
      <c r="M1034" s="75">
        <v>1610</v>
      </c>
      <c r="N1034" s="75">
        <v>751</v>
      </c>
    </row>
    <row r="1035" spans="1:14">
      <c r="A1035" s="53" t="s">
        <v>3217</v>
      </c>
      <c r="B1035" s="53" t="s">
        <v>3218</v>
      </c>
      <c r="C1035" s="53" t="s">
        <v>3219</v>
      </c>
      <c r="D1035" s="53" t="s">
        <v>17</v>
      </c>
      <c r="E1035" s="53" t="s">
        <v>18</v>
      </c>
      <c r="F1035" s="53" t="s">
        <v>17</v>
      </c>
      <c r="G1035" s="53" t="s">
        <v>19</v>
      </c>
      <c r="I1035" s="53" t="s">
        <v>820</v>
      </c>
      <c r="J1035" s="75">
        <v>1.25</v>
      </c>
      <c r="K1035" s="75">
        <v>0.515</v>
      </c>
      <c r="L1035" s="75">
        <v>1.5</v>
      </c>
      <c r="M1035" s="75">
        <v>1.5</v>
      </c>
      <c r="N1035" s="75">
        <v>0</v>
      </c>
    </row>
    <row r="1036" spans="1:14">
      <c r="A1036" s="53" t="s">
        <v>3220</v>
      </c>
      <c r="B1036" s="53" t="s">
        <v>3221</v>
      </c>
      <c r="C1036" s="53" t="s">
        <v>3222</v>
      </c>
      <c r="D1036" s="53" t="s">
        <v>17</v>
      </c>
      <c r="E1036" s="53" t="s">
        <v>18</v>
      </c>
      <c r="F1036" s="53" t="s">
        <v>17</v>
      </c>
      <c r="G1036" s="53" t="s">
        <v>19</v>
      </c>
      <c r="I1036" s="53" t="s">
        <v>79</v>
      </c>
      <c r="J1036" s="75">
        <v>2.47</v>
      </c>
      <c r="K1036" s="75">
        <v>2.624</v>
      </c>
      <c r="L1036" s="75">
        <v>3</v>
      </c>
      <c r="M1036" s="75">
        <v>3</v>
      </c>
      <c r="N1036" s="75">
        <v>0</v>
      </c>
    </row>
    <row r="1037" spans="1:14">
      <c r="A1037" s="53" t="s">
        <v>3223</v>
      </c>
      <c r="B1037" s="53" t="s">
        <v>3224</v>
      </c>
      <c r="C1037" s="53" t="s">
        <v>3225</v>
      </c>
      <c r="D1037" s="53" t="s">
        <v>17</v>
      </c>
      <c r="E1037" s="53" t="s">
        <v>18</v>
      </c>
      <c r="F1037" s="53" t="s">
        <v>17</v>
      </c>
      <c r="G1037" s="73" t="s">
        <v>19</v>
      </c>
      <c r="I1037" s="53" t="s">
        <v>442</v>
      </c>
      <c r="J1037" s="75">
        <v>29.54</v>
      </c>
      <c r="K1037" s="75">
        <v>48.328</v>
      </c>
      <c r="L1037" s="75">
        <v>49</v>
      </c>
      <c r="M1037" s="75">
        <v>57</v>
      </c>
      <c r="N1037" s="75">
        <v>8</v>
      </c>
    </row>
    <row r="1038" spans="1:14">
      <c r="A1038" s="53" t="s">
        <v>3226</v>
      </c>
      <c r="B1038" s="53" t="s">
        <v>3227</v>
      </c>
      <c r="C1038" s="53" t="s">
        <v>3228</v>
      </c>
      <c r="D1038" s="53" t="s">
        <v>17</v>
      </c>
      <c r="E1038" s="53" t="s">
        <v>18</v>
      </c>
      <c r="F1038" s="53" t="s">
        <v>17</v>
      </c>
      <c r="G1038" s="53" t="s">
        <v>19</v>
      </c>
      <c r="I1038" s="53" t="s">
        <v>442</v>
      </c>
      <c r="J1038" s="75">
        <v>7.27</v>
      </c>
      <c r="K1038" s="75">
        <v>11.81</v>
      </c>
      <c r="L1038" s="75">
        <v>12</v>
      </c>
      <c r="M1038" s="75">
        <v>15</v>
      </c>
      <c r="N1038" s="75">
        <v>3</v>
      </c>
    </row>
    <row r="1039" spans="1:14">
      <c r="A1039" s="53" t="s">
        <v>3229</v>
      </c>
      <c r="B1039" s="53" t="s">
        <v>3230</v>
      </c>
      <c r="C1039" s="53" t="s">
        <v>3231</v>
      </c>
      <c r="D1039" s="53" t="s">
        <v>738</v>
      </c>
      <c r="E1039" s="53" t="s">
        <v>18</v>
      </c>
      <c r="F1039" s="53" t="s">
        <v>738</v>
      </c>
      <c r="G1039" s="53" t="s">
        <v>98</v>
      </c>
      <c r="I1039" s="53" t="s">
        <v>442</v>
      </c>
      <c r="J1039" s="75">
        <v>11.02</v>
      </c>
      <c r="K1039" s="75">
        <v>9.583</v>
      </c>
      <c r="L1039" s="75">
        <v>11</v>
      </c>
      <c r="M1039" s="75">
        <v>14</v>
      </c>
      <c r="N1039" s="75">
        <v>3</v>
      </c>
    </row>
    <row r="1040" spans="1:14">
      <c r="A1040" s="53" t="s">
        <v>3232</v>
      </c>
      <c r="B1040" s="53" t="s">
        <v>3233</v>
      </c>
      <c r="C1040" s="53" t="s">
        <v>3234</v>
      </c>
      <c r="D1040" s="53" t="s">
        <v>590</v>
      </c>
      <c r="E1040" s="53" t="s">
        <v>18</v>
      </c>
      <c r="F1040" s="53" t="s">
        <v>590</v>
      </c>
      <c r="G1040" s="53" t="s">
        <v>129</v>
      </c>
      <c r="I1040" s="53" t="s">
        <v>442</v>
      </c>
      <c r="J1040" s="75">
        <v>7.67</v>
      </c>
      <c r="K1040" s="75">
        <v>12.42</v>
      </c>
      <c r="L1040" s="75">
        <v>8</v>
      </c>
      <c r="M1040" s="75">
        <v>12.5</v>
      </c>
      <c r="N1040" s="75">
        <v>4.5</v>
      </c>
    </row>
    <row r="1041" spans="1:14">
      <c r="A1041" s="53" t="s">
        <v>3235</v>
      </c>
      <c r="B1041" s="53" t="s">
        <v>3236</v>
      </c>
      <c r="C1041" s="53" t="s">
        <v>3237</v>
      </c>
      <c r="D1041" s="53" t="s">
        <v>17</v>
      </c>
      <c r="E1041" s="53" t="s">
        <v>18</v>
      </c>
      <c r="F1041" s="53" t="s">
        <v>17</v>
      </c>
      <c r="G1041" s="53" t="s">
        <v>19</v>
      </c>
      <c r="I1041" s="53" t="s">
        <v>767</v>
      </c>
      <c r="J1041" s="75">
        <v>0.11</v>
      </c>
      <c r="K1041" s="75">
        <v>0.294</v>
      </c>
      <c r="L1041" s="75">
        <v>0.5</v>
      </c>
      <c r="M1041" s="75">
        <v>0.5</v>
      </c>
      <c r="N1041" s="75">
        <v>0</v>
      </c>
    </row>
    <row r="1042" spans="1:14">
      <c r="A1042" s="53" t="s">
        <v>3238</v>
      </c>
      <c r="B1042" s="53" t="s">
        <v>3239</v>
      </c>
      <c r="C1042" s="53" t="s">
        <v>3240</v>
      </c>
      <c r="D1042" s="53" t="s">
        <v>17</v>
      </c>
      <c r="E1042" s="53" t="s">
        <v>18</v>
      </c>
      <c r="F1042" s="53" t="s">
        <v>17</v>
      </c>
      <c r="G1042" s="53" t="s">
        <v>19</v>
      </c>
      <c r="I1042" s="53" t="s">
        <v>675</v>
      </c>
      <c r="J1042" s="75">
        <v>4.62</v>
      </c>
      <c r="K1042" s="75">
        <v>9.271</v>
      </c>
      <c r="L1042" s="75">
        <v>9.5</v>
      </c>
      <c r="M1042" s="75">
        <v>14</v>
      </c>
      <c r="N1042" s="75">
        <v>4.5</v>
      </c>
    </row>
    <row r="1043" spans="1:14">
      <c r="A1043" s="53" t="s">
        <v>3241</v>
      </c>
      <c r="B1043" s="53" t="s">
        <v>3242</v>
      </c>
      <c r="C1043" s="53" t="s">
        <v>3243</v>
      </c>
      <c r="D1043" s="53" t="s">
        <v>140</v>
      </c>
      <c r="E1043" s="53" t="s">
        <v>18</v>
      </c>
      <c r="F1043" s="53" t="s">
        <v>140</v>
      </c>
      <c r="G1043" s="53" t="s">
        <v>98</v>
      </c>
      <c r="I1043" s="53" t="s">
        <v>191</v>
      </c>
      <c r="J1043" s="75">
        <v>6.79</v>
      </c>
      <c r="K1043" s="75">
        <v>5.468</v>
      </c>
      <c r="L1043" s="75">
        <v>7</v>
      </c>
      <c r="M1043" s="75">
        <v>9</v>
      </c>
      <c r="N1043" s="75">
        <v>2</v>
      </c>
    </row>
    <row r="1044" spans="1:14">
      <c r="A1044" s="53" t="s">
        <v>3244</v>
      </c>
      <c r="B1044" s="53" t="s">
        <v>3245</v>
      </c>
      <c r="C1044" s="53" t="s">
        <v>3246</v>
      </c>
      <c r="D1044" s="53" t="s">
        <v>1025</v>
      </c>
      <c r="E1044" s="53" t="s">
        <v>18</v>
      </c>
      <c r="F1044" s="53" t="s">
        <v>1025</v>
      </c>
      <c r="G1044" s="73" t="s">
        <v>129</v>
      </c>
      <c r="I1044" s="53" t="s">
        <v>191</v>
      </c>
      <c r="J1044" s="75">
        <v>23.67</v>
      </c>
      <c r="K1044" s="75">
        <v>9.804</v>
      </c>
      <c r="L1044" s="75">
        <v>24</v>
      </c>
      <c r="M1044" s="75">
        <v>24</v>
      </c>
      <c r="N1044" s="75">
        <v>0</v>
      </c>
    </row>
    <row r="1045" spans="1:14">
      <c r="A1045" s="53" t="s">
        <v>3247</v>
      </c>
      <c r="B1045" s="53" t="s">
        <v>3248</v>
      </c>
      <c r="C1045" s="53" t="s">
        <v>3249</v>
      </c>
      <c r="D1045" s="53" t="s">
        <v>17</v>
      </c>
      <c r="E1045" s="53" t="s">
        <v>18</v>
      </c>
      <c r="F1045" s="53" t="s">
        <v>17</v>
      </c>
      <c r="G1045" s="73" t="s">
        <v>19</v>
      </c>
      <c r="I1045" s="53" t="s">
        <v>454</v>
      </c>
      <c r="J1045" s="75">
        <v>0.46</v>
      </c>
      <c r="K1045" s="75">
        <v>0.729</v>
      </c>
      <c r="L1045" s="75">
        <v>1</v>
      </c>
      <c r="M1045" s="75">
        <v>1</v>
      </c>
      <c r="N1045" s="75">
        <v>0</v>
      </c>
    </row>
    <row r="1046" spans="1:14">
      <c r="A1046" s="53" t="s">
        <v>3250</v>
      </c>
      <c r="B1046" s="53" t="s">
        <v>3251</v>
      </c>
      <c r="C1046" s="53" t="s">
        <v>3252</v>
      </c>
      <c r="D1046" s="53" t="s">
        <v>3253</v>
      </c>
      <c r="E1046" s="53" t="s">
        <v>18</v>
      </c>
      <c r="F1046" s="53" t="s">
        <v>3253</v>
      </c>
      <c r="G1046" s="53" t="s">
        <v>129</v>
      </c>
      <c r="I1046" s="53" t="s">
        <v>337</v>
      </c>
      <c r="J1046" s="75">
        <v>8.87</v>
      </c>
      <c r="K1046" s="75">
        <v>4.935</v>
      </c>
      <c r="L1046" s="75">
        <v>9</v>
      </c>
      <c r="M1046" s="75">
        <v>9</v>
      </c>
      <c r="N1046" s="75">
        <v>0</v>
      </c>
    </row>
    <row r="1047" spans="1:14">
      <c r="A1047" s="53" t="s">
        <v>3254</v>
      </c>
      <c r="B1047" s="53" t="s">
        <v>3255</v>
      </c>
      <c r="C1047" s="53" t="s">
        <v>3256</v>
      </c>
      <c r="D1047" s="53" t="s">
        <v>17</v>
      </c>
      <c r="E1047" s="53" t="s">
        <v>18</v>
      </c>
      <c r="F1047" s="53" t="s">
        <v>17</v>
      </c>
      <c r="G1047" s="53" t="s">
        <v>19</v>
      </c>
      <c r="I1047" s="53" t="s">
        <v>246</v>
      </c>
      <c r="J1047" s="75">
        <v>8.76</v>
      </c>
      <c r="K1047" s="75">
        <v>4.91</v>
      </c>
      <c r="L1047" s="75">
        <v>9</v>
      </c>
      <c r="M1047" s="75">
        <v>9</v>
      </c>
      <c r="N1047" s="75">
        <v>0</v>
      </c>
    </row>
    <row r="1048" spans="1:14">
      <c r="A1048" s="53" t="s">
        <v>3257</v>
      </c>
      <c r="B1048" s="53" t="s">
        <v>3258</v>
      </c>
      <c r="C1048" s="53" t="s">
        <v>3259</v>
      </c>
      <c r="D1048" s="53" t="s">
        <v>17</v>
      </c>
      <c r="E1048" s="53" t="s">
        <v>18</v>
      </c>
      <c r="F1048" s="53" t="s">
        <v>17</v>
      </c>
      <c r="G1048" s="53" t="s">
        <v>19</v>
      </c>
      <c r="I1048" s="53" t="s">
        <v>246</v>
      </c>
      <c r="J1048" s="75">
        <v>8.44</v>
      </c>
      <c r="K1048" s="75">
        <v>4.464</v>
      </c>
      <c r="L1048" s="75">
        <v>8.5</v>
      </c>
      <c r="M1048" s="75">
        <v>8.5</v>
      </c>
      <c r="N1048" s="75">
        <v>0</v>
      </c>
    </row>
    <row r="1049" spans="1:14">
      <c r="A1049" s="53" t="s">
        <v>3260</v>
      </c>
      <c r="B1049" s="53" t="s">
        <v>3261</v>
      </c>
      <c r="C1049" s="53" t="s">
        <v>3262</v>
      </c>
      <c r="D1049" s="53" t="s">
        <v>17</v>
      </c>
      <c r="E1049" s="53" t="s">
        <v>18</v>
      </c>
      <c r="F1049" s="53" t="s">
        <v>17</v>
      </c>
      <c r="G1049" s="53" t="s">
        <v>19</v>
      </c>
      <c r="I1049" s="53" t="s">
        <v>246</v>
      </c>
      <c r="J1049" s="75">
        <v>7.93</v>
      </c>
      <c r="K1049" s="75">
        <v>4.501</v>
      </c>
      <c r="L1049" s="75">
        <v>8</v>
      </c>
      <c r="M1049" s="75">
        <v>8</v>
      </c>
      <c r="N1049" s="75">
        <v>0</v>
      </c>
    </row>
    <row r="1050" spans="1:14">
      <c r="A1050" s="53" t="s">
        <v>3263</v>
      </c>
      <c r="B1050" s="53" t="s">
        <v>3264</v>
      </c>
      <c r="C1050" s="53" t="s">
        <v>3265</v>
      </c>
      <c r="D1050" s="53" t="s">
        <v>17</v>
      </c>
      <c r="E1050" s="53" t="s">
        <v>18</v>
      </c>
      <c r="F1050" s="53" t="s">
        <v>17</v>
      </c>
      <c r="G1050" s="53" t="s">
        <v>19</v>
      </c>
      <c r="I1050" s="53" t="s">
        <v>246</v>
      </c>
      <c r="J1050" s="75">
        <v>2.67</v>
      </c>
      <c r="K1050" s="75">
        <v>2.873</v>
      </c>
      <c r="L1050" s="75">
        <v>3.5</v>
      </c>
      <c r="M1050" s="75">
        <v>3</v>
      </c>
      <c r="N1050" s="75">
        <v>-0.5</v>
      </c>
    </row>
    <row r="1051" spans="1:14">
      <c r="A1051" s="53" t="s">
        <v>3266</v>
      </c>
      <c r="B1051" s="53" t="s">
        <v>3267</v>
      </c>
      <c r="C1051" s="53" t="s">
        <v>3268</v>
      </c>
      <c r="D1051" s="53" t="s">
        <v>17</v>
      </c>
      <c r="E1051" s="53" t="s">
        <v>18</v>
      </c>
      <c r="F1051" s="53" t="s">
        <v>17</v>
      </c>
      <c r="G1051" s="73" t="s">
        <v>19</v>
      </c>
      <c r="I1051" s="53" t="s">
        <v>246</v>
      </c>
      <c r="J1051" s="75">
        <v>8.45</v>
      </c>
      <c r="K1051" s="75">
        <v>4.706</v>
      </c>
      <c r="L1051" s="75">
        <v>8.5</v>
      </c>
      <c r="M1051" s="75">
        <v>8.5</v>
      </c>
      <c r="N1051" s="75">
        <v>0</v>
      </c>
    </row>
    <row r="1052" spans="1:14">
      <c r="A1052" s="53" t="s">
        <v>3269</v>
      </c>
      <c r="B1052" s="53" t="s">
        <v>3270</v>
      </c>
      <c r="C1052" s="53" t="s">
        <v>3271</v>
      </c>
      <c r="D1052" s="53" t="s">
        <v>168</v>
      </c>
      <c r="E1052" s="53" t="s">
        <v>18</v>
      </c>
      <c r="F1052" s="53" t="s">
        <v>169</v>
      </c>
      <c r="G1052" s="53" t="s">
        <v>170</v>
      </c>
      <c r="I1052" s="53" t="s">
        <v>86</v>
      </c>
      <c r="J1052" s="75">
        <v>6.53</v>
      </c>
      <c r="K1052" s="75">
        <v>10.234</v>
      </c>
      <c r="L1052" s="75">
        <v>12</v>
      </c>
      <c r="M1052" s="75">
        <v>12</v>
      </c>
      <c r="N1052" s="75">
        <v>0</v>
      </c>
    </row>
    <row r="1053" spans="1:14">
      <c r="A1053" s="53" t="s">
        <v>3272</v>
      </c>
      <c r="B1053" s="53" t="s">
        <v>3273</v>
      </c>
      <c r="C1053" s="53" t="s">
        <v>3274</v>
      </c>
      <c r="D1053" s="53" t="s">
        <v>453</v>
      </c>
      <c r="E1053" s="53" t="s">
        <v>18</v>
      </c>
      <c r="F1053" s="53" t="s">
        <v>453</v>
      </c>
      <c r="G1053" s="73" t="s">
        <v>29</v>
      </c>
      <c r="I1053" s="53" t="s">
        <v>306</v>
      </c>
      <c r="J1053" s="75">
        <v>90.96</v>
      </c>
      <c r="K1053" s="75">
        <v>77.189</v>
      </c>
      <c r="L1053" s="75">
        <v>91</v>
      </c>
      <c r="M1053" s="75">
        <v>91</v>
      </c>
      <c r="N1053" s="75">
        <v>0</v>
      </c>
    </row>
    <row r="1054" spans="1:14">
      <c r="A1054" s="53" t="s">
        <v>3275</v>
      </c>
      <c r="B1054" s="53" t="s">
        <v>3276</v>
      </c>
      <c r="C1054" s="53" t="s">
        <v>3277</v>
      </c>
      <c r="D1054" s="53" t="s">
        <v>140</v>
      </c>
      <c r="E1054" s="53" t="s">
        <v>18</v>
      </c>
      <c r="F1054" s="53" t="s">
        <v>140</v>
      </c>
      <c r="G1054" s="53" t="s">
        <v>98</v>
      </c>
      <c r="I1054" s="53" t="s">
        <v>99</v>
      </c>
      <c r="J1054" s="75">
        <v>0.09</v>
      </c>
      <c r="K1054" s="75">
        <v>0</v>
      </c>
      <c r="L1054" s="75">
        <v>0.5</v>
      </c>
      <c r="M1054" s="75">
        <v>1</v>
      </c>
      <c r="N1054" s="75">
        <v>0.5</v>
      </c>
    </row>
    <row r="1055" spans="1:14">
      <c r="A1055" s="53" t="s">
        <v>3278</v>
      </c>
      <c r="B1055" s="53" t="s">
        <v>3279</v>
      </c>
      <c r="C1055" s="53" t="s">
        <v>3280</v>
      </c>
      <c r="D1055" s="53" t="s">
        <v>140</v>
      </c>
      <c r="E1055" s="53" t="s">
        <v>18</v>
      </c>
      <c r="F1055" s="53" t="s">
        <v>140</v>
      </c>
      <c r="G1055" s="53" t="s">
        <v>98</v>
      </c>
      <c r="I1055" s="53" t="s">
        <v>562</v>
      </c>
      <c r="J1055" s="75">
        <v>0.53</v>
      </c>
      <c r="K1055" s="75">
        <v>1.015</v>
      </c>
      <c r="L1055" s="75">
        <v>1</v>
      </c>
      <c r="M1055" s="75">
        <v>2</v>
      </c>
      <c r="N1055" s="75">
        <v>1</v>
      </c>
    </row>
    <row r="1056" spans="1:14">
      <c r="A1056" s="53" t="s">
        <v>3281</v>
      </c>
      <c r="B1056" s="53" t="s">
        <v>3282</v>
      </c>
      <c r="C1056" s="53" t="s">
        <v>3283</v>
      </c>
      <c r="D1056" s="53" t="s">
        <v>17</v>
      </c>
      <c r="E1056" s="53" t="s">
        <v>18</v>
      </c>
      <c r="F1056" s="53" t="s">
        <v>17</v>
      </c>
      <c r="G1056" s="53" t="s">
        <v>19</v>
      </c>
      <c r="I1056" s="53" t="s">
        <v>562</v>
      </c>
      <c r="J1056" s="75">
        <v>36.75</v>
      </c>
      <c r="K1056" s="75">
        <v>29.818</v>
      </c>
      <c r="L1056" s="75">
        <v>38</v>
      </c>
      <c r="M1056" s="75">
        <v>37</v>
      </c>
      <c r="N1056" s="75">
        <v>-1</v>
      </c>
    </row>
    <row r="1057" spans="1:14">
      <c r="A1057" s="53" t="s">
        <v>3284</v>
      </c>
      <c r="B1057" s="53" t="s">
        <v>3285</v>
      </c>
      <c r="C1057" s="53" t="s">
        <v>3286</v>
      </c>
      <c r="D1057" s="53" t="s">
        <v>140</v>
      </c>
      <c r="E1057" s="53" t="s">
        <v>18</v>
      </c>
      <c r="F1057" s="53" t="s">
        <v>140</v>
      </c>
      <c r="G1057" s="53" t="s">
        <v>98</v>
      </c>
      <c r="I1057" s="53" t="s">
        <v>562</v>
      </c>
      <c r="J1057" s="75">
        <v>4.68</v>
      </c>
      <c r="K1057" s="75">
        <v>4.25</v>
      </c>
      <c r="L1057" s="75">
        <v>5</v>
      </c>
      <c r="M1057" s="75">
        <v>5</v>
      </c>
      <c r="N1057" s="75">
        <v>0</v>
      </c>
    </row>
    <row r="1058" spans="1:14">
      <c r="A1058" s="53" t="s">
        <v>3287</v>
      </c>
      <c r="B1058" s="53" t="s">
        <v>3288</v>
      </c>
      <c r="C1058" s="53" t="s">
        <v>3289</v>
      </c>
      <c r="D1058" s="53" t="s">
        <v>17</v>
      </c>
      <c r="E1058" s="53" t="s">
        <v>18</v>
      </c>
      <c r="F1058" s="53" t="s">
        <v>17</v>
      </c>
      <c r="G1058" s="53" t="s">
        <v>19</v>
      </c>
      <c r="I1058" s="53" t="s">
        <v>292</v>
      </c>
      <c r="J1058" s="75">
        <v>0.71</v>
      </c>
      <c r="K1058" s="75">
        <v>0.252</v>
      </c>
      <c r="L1058" s="75">
        <v>1</v>
      </c>
      <c r="M1058" s="75">
        <v>1</v>
      </c>
      <c r="N1058" s="75">
        <v>0</v>
      </c>
    </row>
    <row r="1059" spans="1:14">
      <c r="A1059" s="53" t="s">
        <v>3290</v>
      </c>
      <c r="B1059" s="53" t="s">
        <v>3291</v>
      </c>
      <c r="C1059" s="53" t="s">
        <v>36</v>
      </c>
      <c r="D1059" s="53" t="s">
        <v>17</v>
      </c>
      <c r="E1059" s="53" t="s">
        <v>18</v>
      </c>
      <c r="F1059" s="53" t="s">
        <v>17</v>
      </c>
      <c r="G1059" s="53" t="s">
        <v>19</v>
      </c>
      <c r="I1059" s="53" t="s">
        <v>227</v>
      </c>
      <c r="J1059" s="75">
        <v>0.72</v>
      </c>
      <c r="K1059" s="75">
        <v>1.382</v>
      </c>
      <c r="L1059" s="75">
        <v>1.5</v>
      </c>
      <c r="M1059" s="75">
        <v>1.5</v>
      </c>
      <c r="N1059" s="75">
        <v>0</v>
      </c>
    </row>
    <row r="1060" spans="1:14">
      <c r="A1060" s="53" t="s">
        <v>3292</v>
      </c>
      <c r="B1060" s="53" t="s">
        <v>3293</v>
      </c>
      <c r="C1060" s="53" t="s">
        <v>3294</v>
      </c>
      <c r="D1060" s="53" t="s">
        <v>590</v>
      </c>
      <c r="E1060" s="53" t="s">
        <v>18</v>
      </c>
      <c r="F1060" s="53" t="s">
        <v>590</v>
      </c>
      <c r="G1060" s="53" t="s">
        <v>129</v>
      </c>
      <c r="I1060" s="53" t="s">
        <v>120</v>
      </c>
      <c r="J1060" s="75">
        <v>19.48</v>
      </c>
      <c r="K1060" s="75">
        <v>5.047</v>
      </c>
      <c r="L1060" s="75">
        <v>19.5</v>
      </c>
      <c r="M1060" s="75">
        <v>19.5</v>
      </c>
      <c r="N1060" s="75">
        <v>0</v>
      </c>
    </row>
    <row r="1061" spans="1:14">
      <c r="A1061" s="53" t="s">
        <v>3295</v>
      </c>
      <c r="B1061" s="53" t="s">
        <v>3296</v>
      </c>
      <c r="C1061" s="53" t="s">
        <v>3297</v>
      </c>
      <c r="D1061" s="53" t="s">
        <v>287</v>
      </c>
      <c r="E1061" s="53" t="s">
        <v>18</v>
      </c>
      <c r="F1061" s="53" t="s">
        <v>287</v>
      </c>
      <c r="G1061" s="73" t="s">
        <v>98</v>
      </c>
      <c r="I1061" s="53" t="s">
        <v>288</v>
      </c>
      <c r="J1061" s="75">
        <v>4.32</v>
      </c>
      <c r="K1061" s="75">
        <v>3.547</v>
      </c>
      <c r="L1061" s="75">
        <v>4.5</v>
      </c>
      <c r="M1061" s="75">
        <v>5</v>
      </c>
      <c r="N1061" s="75">
        <v>0.5</v>
      </c>
    </row>
    <row r="1062" spans="1:14">
      <c r="A1062" s="53" t="s">
        <v>3298</v>
      </c>
      <c r="B1062" s="53" t="s">
        <v>3299</v>
      </c>
      <c r="C1062" s="53" t="s">
        <v>3300</v>
      </c>
      <c r="D1062" s="53" t="s">
        <v>17</v>
      </c>
      <c r="E1062" s="53" t="s">
        <v>18</v>
      </c>
      <c r="F1062" s="53" t="s">
        <v>17</v>
      </c>
      <c r="G1062" s="53" t="s">
        <v>19</v>
      </c>
      <c r="I1062" s="53" t="s">
        <v>1262</v>
      </c>
      <c r="J1062" s="75">
        <v>2.19</v>
      </c>
      <c r="K1062" s="75">
        <v>6.375</v>
      </c>
      <c r="L1062" s="75">
        <v>5</v>
      </c>
      <c r="M1062" s="75">
        <v>6.5</v>
      </c>
      <c r="N1062" s="75">
        <v>1.5</v>
      </c>
    </row>
    <row r="1063" spans="1:14">
      <c r="A1063" s="53" t="s">
        <v>3301</v>
      </c>
      <c r="B1063" s="53" t="s">
        <v>3302</v>
      </c>
      <c r="C1063" s="53" t="s">
        <v>3303</v>
      </c>
      <c r="D1063" s="53" t="s">
        <v>85</v>
      </c>
      <c r="E1063" s="53" t="s">
        <v>18</v>
      </c>
      <c r="F1063" s="53" t="s">
        <v>85</v>
      </c>
      <c r="G1063" s="53" t="s">
        <v>29</v>
      </c>
      <c r="I1063" s="53" t="s">
        <v>337</v>
      </c>
      <c r="J1063" s="75">
        <v>138.95</v>
      </c>
      <c r="K1063" s="75">
        <v>121.098</v>
      </c>
      <c r="L1063" s="75">
        <v>139</v>
      </c>
      <c r="M1063" s="75">
        <v>139</v>
      </c>
      <c r="N1063" s="75">
        <v>0</v>
      </c>
    </row>
    <row r="1064" spans="1:14">
      <c r="A1064" s="53" t="s">
        <v>3304</v>
      </c>
      <c r="B1064" s="53" t="s">
        <v>3305</v>
      </c>
      <c r="C1064" s="53" t="s">
        <v>3306</v>
      </c>
      <c r="D1064" s="53" t="s">
        <v>465</v>
      </c>
      <c r="E1064" s="53" t="s">
        <v>18</v>
      </c>
      <c r="F1064" s="53" t="s">
        <v>465</v>
      </c>
      <c r="G1064" s="53" t="s">
        <v>129</v>
      </c>
      <c r="I1064" s="53" t="s">
        <v>227</v>
      </c>
      <c r="J1064" s="75">
        <v>20.25</v>
      </c>
      <c r="K1064" s="75">
        <v>17.365</v>
      </c>
      <c r="L1064" s="75">
        <v>20.5</v>
      </c>
      <c r="M1064" s="75">
        <v>21</v>
      </c>
      <c r="N1064" s="75">
        <v>0.5</v>
      </c>
    </row>
    <row r="1065" spans="1:14">
      <c r="A1065" s="53" t="s">
        <v>3307</v>
      </c>
      <c r="B1065" s="53" t="s">
        <v>3308</v>
      </c>
      <c r="C1065" s="53" t="s">
        <v>50</v>
      </c>
      <c r="D1065" s="53" t="s">
        <v>194</v>
      </c>
      <c r="E1065" s="53" t="s">
        <v>18</v>
      </c>
      <c r="F1065" s="53" t="s">
        <v>194</v>
      </c>
      <c r="G1065" s="53" t="s">
        <v>52</v>
      </c>
      <c r="I1065" s="53" t="s">
        <v>3182</v>
      </c>
      <c r="J1065" s="75">
        <v>15.35</v>
      </c>
      <c r="K1065" s="75">
        <v>18.48</v>
      </c>
      <c r="L1065" s="75">
        <v>21</v>
      </c>
      <c r="M1065" s="75">
        <v>21</v>
      </c>
      <c r="N1065" s="75">
        <v>0</v>
      </c>
    </row>
    <row r="1066" spans="1:14">
      <c r="A1066" s="53" t="s">
        <v>3309</v>
      </c>
      <c r="B1066" s="53" t="s">
        <v>3310</v>
      </c>
      <c r="C1066" s="53" t="s">
        <v>3311</v>
      </c>
      <c r="D1066" s="53" t="s">
        <v>97</v>
      </c>
      <c r="E1066" s="53" t="s">
        <v>18</v>
      </c>
      <c r="F1066" s="53" t="s">
        <v>97</v>
      </c>
      <c r="G1066" s="53" t="s">
        <v>98</v>
      </c>
      <c r="I1066" s="53" t="s">
        <v>292</v>
      </c>
      <c r="J1066" s="75">
        <v>21.33</v>
      </c>
      <c r="K1066" s="75">
        <v>6.241</v>
      </c>
      <c r="L1066" s="75">
        <v>22</v>
      </c>
      <c r="M1066" s="75">
        <v>22</v>
      </c>
      <c r="N1066" s="75">
        <v>0</v>
      </c>
    </row>
    <row r="1067" spans="1:14">
      <c r="A1067" s="53" t="s">
        <v>3312</v>
      </c>
      <c r="B1067" s="53" t="s">
        <v>3313</v>
      </c>
      <c r="C1067" s="53" t="s">
        <v>50</v>
      </c>
      <c r="D1067" s="53" t="s">
        <v>194</v>
      </c>
      <c r="E1067" s="53" t="s">
        <v>18</v>
      </c>
      <c r="F1067" s="53" t="s">
        <v>194</v>
      </c>
      <c r="G1067" s="53" t="s">
        <v>52</v>
      </c>
      <c r="I1067" s="53" t="s">
        <v>3182</v>
      </c>
      <c r="J1067" s="75">
        <v>50.28</v>
      </c>
      <c r="K1067" s="75">
        <v>38.475</v>
      </c>
      <c r="L1067" s="75">
        <v>50</v>
      </c>
      <c r="M1067" s="75">
        <v>50</v>
      </c>
      <c r="N1067" s="75">
        <v>0</v>
      </c>
    </row>
    <row r="1068" spans="1:14">
      <c r="A1068" s="53" t="s">
        <v>3314</v>
      </c>
      <c r="B1068" s="53" t="s">
        <v>3315</v>
      </c>
      <c r="C1068" s="53" t="s">
        <v>50</v>
      </c>
      <c r="D1068" s="53" t="s">
        <v>194</v>
      </c>
      <c r="E1068" s="53" t="s">
        <v>18</v>
      </c>
      <c r="F1068" s="53" t="s">
        <v>194</v>
      </c>
      <c r="G1068" s="73" t="s">
        <v>52</v>
      </c>
      <c r="I1068" s="53" t="s">
        <v>3182</v>
      </c>
      <c r="J1068" s="75">
        <v>51.28</v>
      </c>
      <c r="K1068" s="75">
        <v>40.465</v>
      </c>
      <c r="L1068" s="75">
        <v>51</v>
      </c>
      <c r="M1068" s="75">
        <v>51</v>
      </c>
      <c r="N1068" s="75">
        <v>0</v>
      </c>
    </row>
    <row r="1069" spans="1:14">
      <c r="A1069" s="53" t="s">
        <v>3316</v>
      </c>
      <c r="B1069" s="53" t="s">
        <v>3317</v>
      </c>
      <c r="C1069" s="53" t="s">
        <v>50</v>
      </c>
      <c r="D1069" s="53" t="s">
        <v>194</v>
      </c>
      <c r="E1069" s="53" t="s">
        <v>18</v>
      </c>
      <c r="F1069" s="53" t="s">
        <v>194</v>
      </c>
      <c r="G1069" s="53" t="s">
        <v>52</v>
      </c>
      <c r="I1069" s="53" t="s">
        <v>3182</v>
      </c>
      <c r="J1069" s="75">
        <v>37.4</v>
      </c>
      <c r="K1069" s="75">
        <v>50.448</v>
      </c>
      <c r="L1069" s="75">
        <v>51</v>
      </c>
      <c r="M1069" s="75">
        <v>51</v>
      </c>
      <c r="N1069" s="75">
        <v>0</v>
      </c>
    </row>
    <row r="1070" spans="1:14">
      <c r="A1070" s="53" t="s">
        <v>3318</v>
      </c>
      <c r="B1070" s="53" t="s">
        <v>3319</v>
      </c>
      <c r="C1070" s="53" t="s">
        <v>50</v>
      </c>
      <c r="D1070" s="53" t="s">
        <v>194</v>
      </c>
      <c r="E1070" s="53" t="s">
        <v>18</v>
      </c>
      <c r="F1070" s="53" t="s">
        <v>194</v>
      </c>
      <c r="G1070" s="53" t="s">
        <v>52</v>
      </c>
      <c r="I1070" s="53" t="s">
        <v>3182</v>
      </c>
      <c r="J1070" s="75">
        <v>7.86</v>
      </c>
      <c r="K1070" s="75">
        <v>7.147</v>
      </c>
      <c r="L1070" s="75">
        <v>21</v>
      </c>
      <c r="M1070" s="75">
        <v>21</v>
      </c>
      <c r="N1070" s="75">
        <v>0</v>
      </c>
    </row>
    <row r="1071" spans="1:14">
      <c r="A1071" s="53" t="s">
        <v>3320</v>
      </c>
      <c r="B1071" s="53" t="s">
        <v>3321</v>
      </c>
      <c r="C1071" s="53" t="s">
        <v>3322</v>
      </c>
      <c r="D1071" s="53" t="s">
        <v>283</v>
      </c>
      <c r="E1071" s="53" t="s">
        <v>18</v>
      </c>
      <c r="F1071" s="53" t="s">
        <v>283</v>
      </c>
      <c r="G1071" s="53" t="s">
        <v>170</v>
      </c>
      <c r="I1071" s="53" t="s">
        <v>145</v>
      </c>
      <c r="J1071" s="75">
        <v>32.85</v>
      </c>
      <c r="K1071" s="75">
        <v>12.411</v>
      </c>
      <c r="L1071" s="75">
        <v>33</v>
      </c>
      <c r="M1071" s="75">
        <v>33</v>
      </c>
      <c r="N1071" s="75">
        <v>0</v>
      </c>
    </row>
    <row r="1072" spans="1:14">
      <c r="A1072" s="53" t="s">
        <v>3323</v>
      </c>
      <c r="B1072" s="53" t="s">
        <v>3324</v>
      </c>
      <c r="C1072" s="53" t="s">
        <v>3325</v>
      </c>
      <c r="D1072" s="53" t="s">
        <v>738</v>
      </c>
      <c r="E1072" s="53" t="s">
        <v>18</v>
      </c>
      <c r="F1072" s="53" t="s">
        <v>738</v>
      </c>
      <c r="G1072" s="53" t="s">
        <v>98</v>
      </c>
      <c r="I1072" s="53" t="s">
        <v>292</v>
      </c>
      <c r="J1072" s="75">
        <v>9.4</v>
      </c>
      <c r="K1072" s="75">
        <v>15.893</v>
      </c>
      <c r="L1072" s="75">
        <v>14</v>
      </c>
      <c r="M1072" s="75">
        <v>16</v>
      </c>
      <c r="N1072" s="75">
        <v>2</v>
      </c>
    </row>
    <row r="1073" spans="1:14">
      <c r="A1073" s="53" t="s">
        <v>3326</v>
      </c>
      <c r="B1073" s="53" t="s">
        <v>3327</v>
      </c>
      <c r="C1073" s="53" t="s">
        <v>3328</v>
      </c>
      <c r="D1073" s="53" t="s">
        <v>17</v>
      </c>
      <c r="E1073" s="53" t="s">
        <v>18</v>
      </c>
      <c r="F1073" s="53" t="s">
        <v>17</v>
      </c>
      <c r="G1073" s="53" t="s">
        <v>19</v>
      </c>
      <c r="I1073" s="53" t="s">
        <v>145</v>
      </c>
      <c r="J1073" s="75">
        <v>17.97</v>
      </c>
      <c r="K1073" s="75">
        <v>9.486</v>
      </c>
      <c r="L1073" s="75">
        <v>21</v>
      </c>
      <c r="M1073" s="75">
        <v>18</v>
      </c>
      <c r="N1073" s="75">
        <v>-3</v>
      </c>
    </row>
    <row r="1074" spans="1:14">
      <c r="A1074" s="53" t="s">
        <v>3329</v>
      </c>
      <c r="B1074" s="53" t="s">
        <v>3330</v>
      </c>
      <c r="C1074" s="53" t="s">
        <v>3331</v>
      </c>
      <c r="D1074" s="53" t="s">
        <v>160</v>
      </c>
      <c r="E1074" s="53" t="s">
        <v>18</v>
      </c>
      <c r="F1074" s="53" t="s">
        <v>160</v>
      </c>
      <c r="G1074" s="53" t="s">
        <v>129</v>
      </c>
      <c r="I1074" s="53" t="s">
        <v>145</v>
      </c>
      <c r="J1074" s="75">
        <v>1.05</v>
      </c>
      <c r="K1074" s="75">
        <v>0.748</v>
      </c>
      <c r="L1074" s="75">
        <v>1.5</v>
      </c>
      <c r="M1074" s="75">
        <v>1.5</v>
      </c>
      <c r="N1074" s="75">
        <v>0</v>
      </c>
    </row>
    <row r="1075" spans="1:14">
      <c r="A1075" s="53" t="s">
        <v>3332</v>
      </c>
      <c r="B1075" s="53" t="s">
        <v>3333</v>
      </c>
      <c r="C1075" s="53" t="s">
        <v>3334</v>
      </c>
      <c r="D1075" s="53" t="s">
        <v>17</v>
      </c>
      <c r="E1075" s="53" t="s">
        <v>18</v>
      </c>
      <c r="F1075" s="53" t="s">
        <v>17</v>
      </c>
      <c r="G1075" s="53" t="s">
        <v>19</v>
      </c>
      <c r="I1075" s="53" t="s">
        <v>145</v>
      </c>
      <c r="J1075" s="75">
        <v>0.1</v>
      </c>
      <c r="K1075" s="75">
        <v>0.14</v>
      </c>
      <c r="L1075" s="75">
        <v>0.5</v>
      </c>
      <c r="M1075" s="75">
        <v>0.5</v>
      </c>
      <c r="N1075" s="75">
        <v>0</v>
      </c>
    </row>
    <row r="1076" spans="1:14">
      <c r="A1076" s="53" t="s">
        <v>3335</v>
      </c>
      <c r="B1076" s="53" t="s">
        <v>3336</v>
      </c>
      <c r="C1076" s="53" t="s">
        <v>3337</v>
      </c>
      <c r="D1076" s="53" t="s">
        <v>231</v>
      </c>
      <c r="E1076" s="53" t="s">
        <v>18</v>
      </c>
      <c r="F1076" s="53" t="s">
        <v>231</v>
      </c>
      <c r="G1076" s="73" t="s">
        <v>52</v>
      </c>
      <c r="I1076" s="53" t="s">
        <v>421</v>
      </c>
      <c r="J1076" s="75">
        <v>253.1</v>
      </c>
      <c r="K1076" s="75">
        <v>303.28</v>
      </c>
      <c r="L1076" s="75">
        <v>297</v>
      </c>
      <c r="M1076" s="75">
        <v>306</v>
      </c>
      <c r="N1076" s="75">
        <v>9</v>
      </c>
    </row>
    <row r="1077" spans="1:14">
      <c r="A1077" s="53" t="s">
        <v>3338</v>
      </c>
      <c r="B1077" s="53" t="s">
        <v>3339</v>
      </c>
      <c r="C1077" s="53" t="s">
        <v>3340</v>
      </c>
      <c r="D1077" s="53" t="s">
        <v>17</v>
      </c>
      <c r="E1077" s="53" t="s">
        <v>18</v>
      </c>
      <c r="F1077" s="53" t="s">
        <v>17</v>
      </c>
      <c r="G1077" s="73" t="s">
        <v>19</v>
      </c>
      <c r="I1077" s="53" t="s">
        <v>558</v>
      </c>
      <c r="J1077" s="75">
        <v>38.62</v>
      </c>
      <c r="K1077" s="75">
        <v>91.892</v>
      </c>
      <c r="L1077" s="75">
        <v>78</v>
      </c>
      <c r="M1077" s="75">
        <v>92</v>
      </c>
      <c r="N1077" s="75">
        <v>14</v>
      </c>
    </row>
    <row r="1078" spans="1:14">
      <c r="A1078" s="53" t="s">
        <v>3341</v>
      </c>
      <c r="B1078" s="53" t="s">
        <v>3342</v>
      </c>
      <c r="C1078" s="53" t="s">
        <v>3343</v>
      </c>
      <c r="D1078" s="53" t="s">
        <v>287</v>
      </c>
      <c r="E1078" s="53" t="s">
        <v>18</v>
      </c>
      <c r="F1078" s="53" t="s">
        <v>287</v>
      </c>
      <c r="G1078" s="53" t="s">
        <v>98</v>
      </c>
      <c r="I1078" s="53" t="s">
        <v>191</v>
      </c>
      <c r="J1078" s="75">
        <v>44.08</v>
      </c>
      <c r="K1078" s="75">
        <v>39.535</v>
      </c>
      <c r="L1078" s="75">
        <v>44</v>
      </c>
      <c r="M1078" s="75">
        <v>70</v>
      </c>
      <c r="N1078" s="75">
        <v>26</v>
      </c>
    </row>
    <row r="1079" spans="1:14">
      <c r="A1079" s="53" t="s">
        <v>3344</v>
      </c>
      <c r="B1079" s="53" t="s">
        <v>3345</v>
      </c>
      <c r="C1079" s="53" t="s">
        <v>3346</v>
      </c>
      <c r="D1079" s="53" t="s">
        <v>938</v>
      </c>
      <c r="E1079" s="53" t="s">
        <v>18</v>
      </c>
      <c r="F1079" s="53" t="s">
        <v>938</v>
      </c>
      <c r="G1079" s="53" t="s">
        <v>98</v>
      </c>
      <c r="I1079" s="53" t="s">
        <v>3347</v>
      </c>
      <c r="J1079" s="75">
        <v>34.88</v>
      </c>
      <c r="K1079" s="75">
        <v>33.264</v>
      </c>
      <c r="L1079" s="75">
        <v>35</v>
      </c>
      <c r="M1079" s="75">
        <v>35</v>
      </c>
      <c r="N1079" s="75">
        <v>0</v>
      </c>
    </row>
    <row r="1080" spans="1:14">
      <c r="A1080" s="53" t="s">
        <v>3348</v>
      </c>
      <c r="B1080" s="53" t="s">
        <v>3349</v>
      </c>
      <c r="C1080" s="53" t="s">
        <v>3350</v>
      </c>
      <c r="D1080" s="53" t="s">
        <v>128</v>
      </c>
      <c r="E1080" s="53" t="s">
        <v>18</v>
      </c>
      <c r="F1080" s="53" t="s">
        <v>128</v>
      </c>
      <c r="G1080" s="53" t="s">
        <v>129</v>
      </c>
      <c r="I1080" s="53" t="s">
        <v>227</v>
      </c>
      <c r="J1080" s="75">
        <v>5.14</v>
      </c>
      <c r="K1080" s="75">
        <v>2.912</v>
      </c>
      <c r="L1080" s="75">
        <v>5.5</v>
      </c>
      <c r="M1080" s="75">
        <v>5.5</v>
      </c>
      <c r="N1080" s="75">
        <v>0</v>
      </c>
    </row>
    <row r="1081" spans="1:14">
      <c r="A1081" s="53" t="s">
        <v>3351</v>
      </c>
      <c r="B1081" s="53" t="s">
        <v>3352</v>
      </c>
      <c r="C1081" s="53" t="s">
        <v>3353</v>
      </c>
      <c r="D1081" s="53" t="s">
        <v>17</v>
      </c>
      <c r="E1081" s="53" t="s">
        <v>18</v>
      </c>
      <c r="F1081" s="53" t="s">
        <v>17</v>
      </c>
      <c r="G1081" s="53" t="s">
        <v>19</v>
      </c>
      <c r="I1081" s="53" t="s">
        <v>540</v>
      </c>
      <c r="J1081" s="75">
        <v>6.02</v>
      </c>
      <c r="K1081" s="75">
        <v>5.28</v>
      </c>
      <c r="L1081" s="75">
        <v>6.5</v>
      </c>
      <c r="M1081" s="75">
        <v>6.5</v>
      </c>
      <c r="N1081" s="75">
        <v>0</v>
      </c>
    </row>
    <row r="1082" spans="1:14">
      <c r="A1082" s="53" t="s">
        <v>3354</v>
      </c>
      <c r="B1082" s="53" t="s">
        <v>3355</v>
      </c>
      <c r="C1082" s="53" t="s">
        <v>3356</v>
      </c>
      <c r="D1082" s="53" t="s">
        <v>336</v>
      </c>
      <c r="E1082" s="53" t="s">
        <v>18</v>
      </c>
      <c r="F1082" s="53" t="s">
        <v>336</v>
      </c>
      <c r="G1082" s="73" t="s">
        <v>129</v>
      </c>
      <c r="I1082" s="53" t="s">
        <v>203</v>
      </c>
      <c r="J1082" s="75">
        <v>13.46</v>
      </c>
      <c r="K1082" s="75">
        <v>11.592</v>
      </c>
      <c r="L1082" s="75">
        <v>13.5</v>
      </c>
      <c r="M1082" s="75">
        <v>13.5</v>
      </c>
      <c r="N1082" s="75">
        <v>0</v>
      </c>
    </row>
    <row r="1083" spans="1:14">
      <c r="A1083" s="53" t="s">
        <v>3357</v>
      </c>
      <c r="B1083" s="53" t="s">
        <v>3358</v>
      </c>
      <c r="C1083" s="53" t="s">
        <v>3359</v>
      </c>
      <c r="D1083" s="53" t="s">
        <v>17</v>
      </c>
      <c r="E1083" s="53" t="s">
        <v>18</v>
      </c>
      <c r="F1083" s="53" t="s">
        <v>17</v>
      </c>
      <c r="G1083" s="73" t="s">
        <v>19</v>
      </c>
      <c r="I1083" s="53" t="s">
        <v>408</v>
      </c>
      <c r="J1083" s="75">
        <v>32</v>
      </c>
      <c r="K1083" s="75">
        <v>11.829</v>
      </c>
      <c r="L1083" s="75">
        <v>33</v>
      </c>
      <c r="M1083" s="75">
        <v>32</v>
      </c>
      <c r="N1083" s="75">
        <v>-1</v>
      </c>
    </row>
    <row r="1084" spans="1:14">
      <c r="A1084" s="53" t="s">
        <v>3360</v>
      </c>
      <c r="B1084" s="53" t="s">
        <v>3361</v>
      </c>
      <c r="C1084" s="53" t="s">
        <v>3362</v>
      </c>
      <c r="D1084" s="53" t="s">
        <v>17</v>
      </c>
      <c r="E1084" s="53" t="s">
        <v>18</v>
      </c>
      <c r="F1084" s="53" t="s">
        <v>17</v>
      </c>
      <c r="G1084" s="53" t="s">
        <v>19</v>
      </c>
      <c r="I1084" s="53" t="s">
        <v>540</v>
      </c>
      <c r="J1084" s="75">
        <v>29.35</v>
      </c>
      <c r="K1084" s="75">
        <v>18.058</v>
      </c>
      <c r="L1084" s="75">
        <v>30</v>
      </c>
      <c r="M1084" s="75">
        <v>30</v>
      </c>
      <c r="N1084" s="75">
        <v>0</v>
      </c>
    </row>
    <row r="1085" spans="1:14">
      <c r="A1085" s="53" t="s">
        <v>3363</v>
      </c>
      <c r="B1085" s="53" t="s">
        <v>3364</v>
      </c>
      <c r="C1085" s="53" t="s">
        <v>3365</v>
      </c>
      <c r="D1085" s="53" t="s">
        <v>51</v>
      </c>
      <c r="E1085" s="53" t="s">
        <v>18</v>
      </c>
      <c r="F1085" s="53" t="s">
        <v>51</v>
      </c>
      <c r="G1085" s="53" t="s">
        <v>52</v>
      </c>
      <c r="I1085" s="53" t="s">
        <v>1567</v>
      </c>
      <c r="J1085" s="75">
        <v>23.64</v>
      </c>
      <c r="K1085" s="75">
        <v>24.826</v>
      </c>
      <c r="L1085" s="75">
        <v>26</v>
      </c>
      <c r="M1085" s="75">
        <v>25</v>
      </c>
      <c r="N1085" s="75">
        <v>-1</v>
      </c>
    </row>
    <row r="1086" spans="1:14">
      <c r="A1086" s="53" t="s">
        <v>3366</v>
      </c>
      <c r="B1086" s="53" t="s">
        <v>3367</v>
      </c>
      <c r="C1086" s="53" t="s">
        <v>3368</v>
      </c>
      <c r="D1086" s="53" t="s">
        <v>97</v>
      </c>
      <c r="E1086" s="53" t="s">
        <v>18</v>
      </c>
      <c r="F1086" s="53" t="s">
        <v>97</v>
      </c>
      <c r="G1086" s="53" t="s">
        <v>98</v>
      </c>
      <c r="I1086" s="53" t="s">
        <v>558</v>
      </c>
      <c r="J1086" s="75">
        <v>144.67</v>
      </c>
      <c r="K1086" s="75">
        <v>294.796</v>
      </c>
      <c r="L1086" s="75">
        <v>295</v>
      </c>
      <c r="M1086" s="75">
        <v>295</v>
      </c>
      <c r="N1086" s="75">
        <v>0</v>
      </c>
    </row>
    <row r="1087" spans="1:14">
      <c r="A1087" s="53" t="s">
        <v>3369</v>
      </c>
      <c r="B1087" s="53" t="s">
        <v>3370</v>
      </c>
      <c r="C1087" s="53" t="s">
        <v>3371</v>
      </c>
      <c r="D1087" s="53" t="s">
        <v>2292</v>
      </c>
      <c r="E1087" s="53" t="s">
        <v>18</v>
      </c>
      <c r="F1087" s="53" t="s">
        <v>2292</v>
      </c>
      <c r="G1087" s="73" t="s">
        <v>129</v>
      </c>
      <c r="I1087" s="53" t="s">
        <v>203</v>
      </c>
      <c r="J1087" s="75">
        <v>4.66</v>
      </c>
      <c r="K1087" s="75">
        <v>4.752</v>
      </c>
      <c r="L1087" s="75">
        <v>5</v>
      </c>
      <c r="M1087" s="75">
        <v>5</v>
      </c>
      <c r="N1087" s="75">
        <v>0</v>
      </c>
    </row>
    <row r="1088" spans="1:14">
      <c r="A1088" s="53" t="s">
        <v>3372</v>
      </c>
      <c r="B1088" s="53" t="s">
        <v>3373</v>
      </c>
      <c r="C1088" s="53" t="s">
        <v>3374</v>
      </c>
      <c r="D1088" s="53" t="s">
        <v>17</v>
      </c>
      <c r="E1088" s="53" t="s">
        <v>18</v>
      </c>
      <c r="F1088" s="53" t="s">
        <v>17</v>
      </c>
      <c r="G1088" s="53" t="s">
        <v>19</v>
      </c>
      <c r="I1088" s="53" t="s">
        <v>90</v>
      </c>
      <c r="J1088" s="75">
        <v>0.14</v>
      </c>
      <c r="K1088" s="75">
        <v>0</v>
      </c>
      <c r="L1088" s="75">
        <v>0.5</v>
      </c>
      <c r="M1088" s="75">
        <v>0.5</v>
      </c>
      <c r="N1088" s="75">
        <v>0</v>
      </c>
    </row>
    <row r="1089" spans="1:14">
      <c r="A1089" s="53" t="s">
        <v>3375</v>
      </c>
      <c r="B1089" s="53" t="s">
        <v>3376</v>
      </c>
      <c r="C1089" s="53" t="s">
        <v>3377</v>
      </c>
      <c r="D1089" s="53" t="s">
        <v>24</v>
      </c>
      <c r="E1089" s="53" t="s">
        <v>18</v>
      </c>
      <c r="F1089" s="53" t="s">
        <v>24</v>
      </c>
      <c r="G1089" s="73" t="s">
        <v>19</v>
      </c>
      <c r="I1089" s="53" t="s">
        <v>211</v>
      </c>
      <c r="J1089" s="75">
        <v>3.59</v>
      </c>
      <c r="K1089" s="75">
        <v>4.212</v>
      </c>
      <c r="L1089" s="75">
        <v>4.5</v>
      </c>
      <c r="M1089" s="75">
        <v>4.5</v>
      </c>
      <c r="N1089" s="75">
        <v>0</v>
      </c>
    </row>
    <row r="1090" spans="1:14">
      <c r="A1090" s="53" t="s">
        <v>3378</v>
      </c>
      <c r="B1090" s="53" t="s">
        <v>3379</v>
      </c>
      <c r="C1090" s="53" t="s">
        <v>3380</v>
      </c>
      <c r="D1090" s="53" t="s">
        <v>590</v>
      </c>
      <c r="E1090" s="53" t="s">
        <v>18</v>
      </c>
      <c r="F1090" s="53" t="s">
        <v>590</v>
      </c>
      <c r="G1090" s="53" t="s">
        <v>129</v>
      </c>
      <c r="I1090" s="53" t="s">
        <v>120</v>
      </c>
      <c r="J1090" s="75">
        <v>25.91</v>
      </c>
      <c r="K1090" s="75">
        <v>36.84</v>
      </c>
      <c r="L1090" s="75">
        <v>38</v>
      </c>
      <c r="M1090" s="75">
        <v>37.5</v>
      </c>
      <c r="N1090" s="75">
        <v>-0.5</v>
      </c>
    </row>
    <row r="1091" spans="1:14">
      <c r="A1091" s="53" t="s">
        <v>3381</v>
      </c>
      <c r="B1091" s="53" t="s">
        <v>3382</v>
      </c>
      <c r="C1091" s="53" t="s">
        <v>3383</v>
      </c>
      <c r="D1091" s="53" t="s">
        <v>17</v>
      </c>
      <c r="E1091" s="53" t="s">
        <v>18</v>
      </c>
      <c r="F1091" s="53" t="s">
        <v>17</v>
      </c>
      <c r="G1091" s="53" t="s">
        <v>19</v>
      </c>
      <c r="I1091" s="53" t="s">
        <v>152</v>
      </c>
      <c r="J1091" s="75">
        <v>3.18</v>
      </c>
      <c r="K1091" s="75">
        <v>7.322</v>
      </c>
      <c r="L1091" s="75">
        <v>6.5</v>
      </c>
      <c r="M1091" s="75">
        <v>7.5</v>
      </c>
      <c r="N1091" s="75">
        <v>1</v>
      </c>
    </row>
    <row r="1092" spans="1:14">
      <c r="A1092" s="53" t="s">
        <v>3384</v>
      </c>
      <c r="B1092" s="53" t="s">
        <v>3385</v>
      </c>
      <c r="C1092" s="53" t="s">
        <v>3386</v>
      </c>
      <c r="D1092" s="53" t="s">
        <v>256</v>
      </c>
      <c r="E1092" s="53" t="s">
        <v>18</v>
      </c>
      <c r="F1092" s="53" t="s">
        <v>256</v>
      </c>
      <c r="G1092" s="53" t="s">
        <v>19</v>
      </c>
      <c r="I1092" s="53" t="s">
        <v>820</v>
      </c>
      <c r="J1092" s="75">
        <v>33.67</v>
      </c>
      <c r="K1092" s="75">
        <v>33.658</v>
      </c>
      <c r="L1092" s="75">
        <v>36</v>
      </c>
      <c r="M1092" s="75">
        <v>37</v>
      </c>
      <c r="N1092" s="75">
        <v>1</v>
      </c>
    </row>
    <row r="1093" spans="1:14">
      <c r="A1093" s="53" t="s">
        <v>3387</v>
      </c>
      <c r="B1093" s="53" t="s">
        <v>3388</v>
      </c>
      <c r="C1093" s="53" t="s">
        <v>3389</v>
      </c>
      <c r="D1093" s="53" t="s">
        <v>17</v>
      </c>
      <c r="E1093" s="53" t="s">
        <v>18</v>
      </c>
      <c r="F1093" s="53" t="s">
        <v>17</v>
      </c>
      <c r="G1093" s="53" t="s">
        <v>19</v>
      </c>
      <c r="I1093" s="53" t="s">
        <v>292</v>
      </c>
      <c r="J1093" s="75">
        <v>10.5</v>
      </c>
      <c r="K1093" s="75">
        <v>9.576</v>
      </c>
      <c r="L1093" s="75">
        <v>11</v>
      </c>
      <c r="M1093" s="75">
        <v>10.5</v>
      </c>
      <c r="N1093" s="75">
        <v>-0.5</v>
      </c>
    </row>
    <row r="1094" spans="1:14">
      <c r="A1094" s="53" t="s">
        <v>3390</v>
      </c>
      <c r="B1094" s="53" t="s">
        <v>3391</v>
      </c>
      <c r="C1094" s="53" t="s">
        <v>3392</v>
      </c>
      <c r="D1094" s="53" t="s">
        <v>17</v>
      </c>
      <c r="E1094" s="53" t="s">
        <v>18</v>
      </c>
      <c r="F1094" s="53" t="s">
        <v>17</v>
      </c>
      <c r="G1094" s="73" t="s">
        <v>19</v>
      </c>
      <c r="I1094" s="53" t="s">
        <v>454</v>
      </c>
      <c r="J1094" s="75">
        <v>6.57</v>
      </c>
      <c r="K1094" s="75">
        <v>6.983</v>
      </c>
      <c r="L1094" s="75">
        <v>7</v>
      </c>
      <c r="M1094" s="75">
        <v>7</v>
      </c>
      <c r="N1094" s="75">
        <v>0</v>
      </c>
    </row>
    <row r="1095" spans="1:14">
      <c r="A1095" s="53" t="s">
        <v>3393</v>
      </c>
      <c r="B1095" s="53" t="s">
        <v>3394</v>
      </c>
      <c r="C1095" s="53" t="s">
        <v>3395</v>
      </c>
      <c r="D1095" s="53" t="s">
        <v>85</v>
      </c>
      <c r="E1095" s="53" t="s">
        <v>18</v>
      </c>
      <c r="F1095" s="53" t="s">
        <v>85</v>
      </c>
      <c r="G1095" s="53" t="s">
        <v>29</v>
      </c>
      <c r="I1095" s="53" t="s">
        <v>398</v>
      </c>
      <c r="J1095" s="75">
        <v>35.57</v>
      </c>
      <c r="K1095" s="75">
        <v>30.337</v>
      </c>
      <c r="L1095" s="75">
        <v>36</v>
      </c>
      <c r="M1095" s="75">
        <v>36</v>
      </c>
      <c r="N1095" s="75">
        <v>0</v>
      </c>
    </row>
    <row r="1096" spans="1:14">
      <c r="A1096" s="53" t="s">
        <v>3396</v>
      </c>
      <c r="B1096" s="53" t="s">
        <v>3397</v>
      </c>
      <c r="C1096" s="53" t="s">
        <v>3398</v>
      </c>
      <c r="D1096" s="53" t="s">
        <v>2334</v>
      </c>
      <c r="E1096" s="53" t="s">
        <v>18</v>
      </c>
      <c r="F1096" s="53" t="s">
        <v>2334</v>
      </c>
      <c r="G1096" s="53" t="s">
        <v>129</v>
      </c>
      <c r="I1096" s="53" t="s">
        <v>145</v>
      </c>
      <c r="J1096" s="75">
        <v>5.16</v>
      </c>
      <c r="K1096" s="75">
        <v>9.288</v>
      </c>
      <c r="L1096" s="75">
        <v>9</v>
      </c>
      <c r="M1096" s="75">
        <v>10</v>
      </c>
      <c r="N1096" s="75">
        <v>1</v>
      </c>
    </row>
    <row r="1097" spans="1:14">
      <c r="A1097" s="53" t="s">
        <v>3399</v>
      </c>
      <c r="B1097" s="53" t="s">
        <v>3400</v>
      </c>
      <c r="C1097" s="53" t="s">
        <v>3401</v>
      </c>
      <c r="D1097" s="53" t="s">
        <v>24</v>
      </c>
      <c r="E1097" s="53" t="s">
        <v>18</v>
      </c>
      <c r="F1097" s="53" t="s">
        <v>24</v>
      </c>
      <c r="G1097" s="53" t="s">
        <v>19</v>
      </c>
      <c r="I1097" s="53" t="s">
        <v>232</v>
      </c>
      <c r="J1097" s="75">
        <v>6.8</v>
      </c>
      <c r="K1097" s="75">
        <v>4.655</v>
      </c>
      <c r="L1097" s="75">
        <v>7</v>
      </c>
      <c r="M1097" s="75">
        <v>7</v>
      </c>
      <c r="N1097" s="75">
        <v>0</v>
      </c>
    </row>
    <row r="1098" spans="1:14">
      <c r="A1098" s="53" t="s">
        <v>3402</v>
      </c>
      <c r="B1098" s="53" t="s">
        <v>3403</v>
      </c>
      <c r="C1098" s="53" t="s">
        <v>3404</v>
      </c>
      <c r="D1098" s="53" t="s">
        <v>880</v>
      </c>
      <c r="E1098" s="53" t="s">
        <v>18</v>
      </c>
      <c r="F1098" s="53" t="s">
        <v>880</v>
      </c>
      <c r="G1098" s="53" t="s">
        <v>52</v>
      </c>
      <c r="I1098" s="53" t="s">
        <v>232</v>
      </c>
      <c r="J1098" s="75">
        <v>54.02</v>
      </c>
      <c r="K1098" s="75">
        <v>22.597</v>
      </c>
      <c r="L1098" s="75">
        <v>60</v>
      </c>
      <c r="M1098" s="75">
        <v>60</v>
      </c>
      <c r="N1098" s="75">
        <v>0</v>
      </c>
    </row>
    <row r="1099" spans="1:14">
      <c r="A1099" s="53" t="s">
        <v>3405</v>
      </c>
      <c r="B1099" s="53" t="s">
        <v>3406</v>
      </c>
      <c r="C1099" s="53" t="s">
        <v>3407</v>
      </c>
      <c r="D1099" s="53" t="s">
        <v>256</v>
      </c>
      <c r="E1099" s="53" t="s">
        <v>18</v>
      </c>
      <c r="F1099" s="53" t="s">
        <v>256</v>
      </c>
      <c r="G1099" s="73" t="s">
        <v>19</v>
      </c>
      <c r="I1099" s="53" t="s">
        <v>232</v>
      </c>
      <c r="J1099" s="75">
        <v>14.17</v>
      </c>
      <c r="K1099" s="75">
        <v>6.12</v>
      </c>
      <c r="L1099" s="75">
        <v>15</v>
      </c>
      <c r="M1099" s="75">
        <v>15</v>
      </c>
      <c r="N1099" s="75">
        <v>0</v>
      </c>
    </row>
    <row r="1100" spans="1:14">
      <c r="A1100" s="53" t="s">
        <v>3408</v>
      </c>
      <c r="B1100" s="53" t="s">
        <v>3409</v>
      </c>
      <c r="C1100" s="53" t="s">
        <v>3410</v>
      </c>
      <c r="D1100" s="53" t="s">
        <v>845</v>
      </c>
      <c r="E1100" s="53" t="s">
        <v>18</v>
      </c>
      <c r="F1100" s="53" t="s">
        <v>845</v>
      </c>
      <c r="G1100" s="73" t="s">
        <v>129</v>
      </c>
      <c r="I1100" s="53" t="s">
        <v>145</v>
      </c>
      <c r="J1100" s="75">
        <v>10.26</v>
      </c>
      <c r="K1100" s="75">
        <v>5.2</v>
      </c>
      <c r="L1100" s="75">
        <v>10.5</v>
      </c>
      <c r="M1100" s="75">
        <v>10.5</v>
      </c>
      <c r="N1100" s="75">
        <v>0</v>
      </c>
    </row>
    <row r="1101" spans="1:14">
      <c r="A1101" s="53" t="s">
        <v>3411</v>
      </c>
      <c r="B1101" s="53" t="s">
        <v>3412</v>
      </c>
      <c r="C1101" s="53" t="s">
        <v>3413</v>
      </c>
      <c r="D1101" s="53" t="s">
        <v>274</v>
      </c>
      <c r="E1101" s="53" t="s">
        <v>18</v>
      </c>
      <c r="F1101" s="53" t="s">
        <v>274</v>
      </c>
      <c r="G1101" s="53" t="s">
        <v>29</v>
      </c>
      <c r="I1101" s="53" t="s">
        <v>558</v>
      </c>
      <c r="J1101" s="75">
        <v>60.07</v>
      </c>
      <c r="K1101" s="75">
        <v>107.094</v>
      </c>
      <c r="L1101" s="75">
        <v>120</v>
      </c>
      <c r="M1101" s="75">
        <v>120</v>
      </c>
      <c r="N1101" s="75">
        <v>0</v>
      </c>
    </row>
    <row r="1102" spans="1:14">
      <c r="A1102" s="53" t="s">
        <v>3414</v>
      </c>
      <c r="B1102" s="53" t="s">
        <v>3415</v>
      </c>
      <c r="C1102" s="53" t="s">
        <v>3416</v>
      </c>
      <c r="D1102" s="53" t="s">
        <v>140</v>
      </c>
      <c r="E1102" s="53" t="s">
        <v>18</v>
      </c>
      <c r="F1102" s="53" t="s">
        <v>140</v>
      </c>
      <c r="G1102" s="53" t="s">
        <v>98</v>
      </c>
      <c r="I1102" s="53" t="s">
        <v>562</v>
      </c>
      <c r="J1102" s="75">
        <v>30.93</v>
      </c>
      <c r="K1102" s="75">
        <v>3.516</v>
      </c>
      <c r="L1102" s="75">
        <v>32</v>
      </c>
      <c r="M1102" s="75">
        <v>32</v>
      </c>
      <c r="N1102" s="75">
        <v>0</v>
      </c>
    </row>
    <row r="1103" spans="1:14">
      <c r="A1103" s="53" t="s">
        <v>3417</v>
      </c>
      <c r="B1103" s="53" t="s">
        <v>3418</v>
      </c>
      <c r="C1103" s="53" t="s">
        <v>3419</v>
      </c>
      <c r="D1103" s="53" t="s">
        <v>603</v>
      </c>
      <c r="E1103" s="53" t="s">
        <v>18</v>
      </c>
      <c r="F1103" s="53" t="s">
        <v>603</v>
      </c>
      <c r="G1103" s="53" t="s">
        <v>129</v>
      </c>
      <c r="I1103" s="53" t="s">
        <v>562</v>
      </c>
      <c r="J1103" s="75">
        <v>0.51</v>
      </c>
      <c r="K1103" s="75">
        <v>1.082</v>
      </c>
      <c r="L1103" s="75">
        <v>1</v>
      </c>
      <c r="M1103" s="75">
        <v>1.5</v>
      </c>
      <c r="N1103" s="75">
        <v>0.5</v>
      </c>
    </row>
    <row r="1104" spans="1:14">
      <c r="A1104" s="53" t="s">
        <v>3420</v>
      </c>
      <c r="B1104" s="53" t="s">
        <v>3421</v>
      </c>
      <c r="C1104" s="53" t="s">
        <v>3422</v>
      </c>
      <c r="D1104" s="53" t="s">
        <v>28</v>
      </c>
      <c r="E1104" s="53" t="s">
        <v>18</v>
      </c>
      <c r="F1104" s="53" t="s">
        <v>28</v>
      </c>
      <c r="G1104" s="53" t="s">
        <v>29</v>
      </c>
      <c r="I1104" s="53" t="s">
        <v>3423</v>
      </c>
      <c r="J1104" s="75">
        <v>16.2</v>
      </c>
      <c r="K1104" s="75">
        <v>0.427</v>
      </c>
      <c r="L1104" s="75">
        <v>0.5</v>
      </c>
      <c r="M1104" s="75">
        <v>0.6</v>
      </c>
      <c r="N1104" s="75">
        <v>0.1</v>
      </c>
    </row>
    <row r="1105" spans="1:14">
      <c r="A1105" s="53" t="s">
        <v>3424</v>
      </c>
      <c r="B1105" s="53" t="s">
        <v>3425</v>
      </c>
      <c r="C1105" s="53" t="s">
        <v>3426</v>
      </c>
      <c r="D1105" s="53" t="s">
        <v>3427</v>
      </c>
      <c r="E1105" s="53" t="s">
        <v>18</v>
      </c>
      <c r="F1105" s="53" t="s">
        <v>3427</v>
      </c>
      <c r="G1105" s="53" t="s">
        <v>129</v>
      </c>
      <c r="I1105" s="53" t="s">
        <v>203</v>
      </c>
      <c r="J1105" s="75">
        <v>139.65</v>
      </c>
      <c r="K1105" s="75" t="s">
        <v>36</v>
      </c>
      <c r="L1105" s="75">
        <v>0</v>
      </c>
      <c r="M1105" s="75" t="s">
        <v>36</v>
      </c>
      <c r="N1105" s="75" t="s">
        <v>36</v>
      </c>
    </row>
    <row r="1106" spans="1:14">
      <c r="A1106" s="53" t="s">
        <v>3428</v>
      </c>
      <c r="B1106" s="53" t="s">
        <v>3429</v>
      </c>
      <c r="C1106" s="53" t="s">
        <v>3430</v>
      </c>
      <c r="D1106" s="53" t="s">
        <v>287</v>
      </c>
      <c r="E1106" s="53" t="s">
        <v>18</v>
      </c>
      <c r="F1106" s="53" t="s">
        <v>287</v>
      </c>
      <c r="G1106" s="53" t="s">
        <v>98</v>
      </c>
      <c r="I1106" s="53" t="s">
        <v>199</v>
      </c>
      <c r="J1106" s="75">
        <v>39.64</v>
      </c>
      <c r="K1106" s="75">
        <v>38.188</v>
      </c>
      <c r="L1106" s="75">
        <v>40</v>
      </c>
      <c r="M1106" s="75">
        <v>40</v>
      </c>
      <c r="N1106" s="75">
        <v>0</v>
      </c>
    </row>
    <row r="1107" spans="1:14">
      <c r="A1107" s="53" t="s">
        <v>3431</v>
      </c>
      <c r="B1107" s="53" t="s">
        <v>3432</v>
      </c>
      <c r="C1107" s="53" t="s">
        <v>3433</v>
      </c>
      <c r="D1107" s="53" t="s">
        <v>1377</v>
      </c>
      <c r="E1107" s="53" t="s">
        <v>18</v>
      </c>
      <c r="F1107" s="53" t="s">
        <v>1377</v>
      </c>
      <c r="G1107" s="53" t="s">
        <v>29</v>
      </c>
      <c r="I1107" s="53" t="s">
        <v>145</v>
      </c>
      <c r="J1107" s="75">
        <v>67.28</v>
      </c>
      <c r="K1107" s="75">
        <v>24.756</v>
      </c>
      <c r="L1107" s="75">
        <v>67</v>
      </c>
      <c r="M1107" s="75">
        <v>68</v>
      </c>
      <c r="N1107" s="75">
        <v>1</v>
      </c>
    </row>
    <row r="1108" spans="1:14">
      <c r="A1108" s="53" t="s">
        <v>3434</v>
      </c>
      <c r="B1108" s="53" t="s">
        <v>3435</v>
      </c>
      <c r="C1108" s="53" t="s">
        <v>3436</v>
      </c>
      <c r="D1108" s="53" t="s">
        <v>78</v>
      </c>
      <c r="E1108" s="53" t="s">
        <v>18</v>
      </c>
      <c r="F1108" s="53" t="s">
        <v>78</v>
      </c>
      <c r="G1108" s="53" t="s">
        <v>29</v>
      </c>
      <c r="I1108" s="53" t="s">
        <v>90</v>
      </c>
      <c r="J1108" s="75">
        <v>99.78</v>
      </c>
      <c r="K1108" s="75">
        <v>123.5</v>
      </c>
      <c r="L1108" s="75">
        <v>120</v>
      </c>
      <c r="M1108" s="75">
        <v>124</v>
      </c>
      <c r="N1108" s="75">
        <v>4</v>
      </c>
    </row>
    <row r="1109" spans="1:14">
      <c r="A1109" s="53" t="s">
        <v>3437</v>
      </c>
      <c r="B1109" s="53" t="s">
        <v>3438</v>
      </c>
      <c r="C1109" s="53" t="s">
        <v>3439</v>
      </c>
      <c r="D1109" s="53" t="s">
        <v>938</v>
      </c>
      <c r="E1109" s="53" t="s">
        <v>18</v>
      </c>
      <c r="F1109" s="53" t="s">
        <v>938</v>
      </c>
      <c r="G1109" s="53" t="s">
        <v>98</v>
      </c>
      <c r="I1109" s="53" t="s">
        <v>292</v>
      </c>
      <c r="J1109" s="75">
        <v>40.53</v>
      </c>
      <c r="K1109" s="75">
        <v>26.271</v>
      </c>
      <c r="L1109" s="75">
        <v>41</v>
      </c>
      <c r="M1109" s="75">
        <v>41</v>
      </c>
      <c r="N1109" s="75">
        <v>0</v>
      </c>
    </row>
    <row r="1110" spans="1:14">
      <c r="A1110" s="53" t="s">
        <v>3440</v>
      </c>
      <c r="B1110" s="53" t="s">
        <v>3441</v>
      </c>
      <c r="C1110" s="53" t="s">
        <v>3442</v>
      </c>
      <c r="D1110" s="53" t="s">
        <v>332</v>
      </c>
      <c r="E1110" s="53" t="s">
        <v>18</v>
      </c>
      <c r="F1110" s="53" t="s">
        <v>332</v>
      </c>
      <c r="G1110" s="53" t="s">
        <v>52</v>
      </c>
      <c r="I1110" s="53" t="s">
        <v>421</v>
      </c>
      <c r="J1110" s="75">
        <v>6.35</v>
      </c>
      <c r="K1110" s="75">
        <v>11.781</v>
      </c>
      <c r="L1110" s="75">
        <v>12</v>
      </c>
      <c r="M1110" s="75">
        <v>12</v>
      </c>
      <c r="N1110" s="75">
        <v>0</v>
      </c>
    </row>
    <row r="1111" spans="1:14">
      <c r="A1111" s="53" t="s">
        <v>3443</v>
      </c>
      <c r="B1111" s="53" t="s">
        <v>3444</v>
      </c>
      <c r="C1111" s="53" t="s">
        <v>3445</v>
      </c>
      <c r="D1111" s="53" t="s">
        <v>24</v>
      </c>
      <c r="E1111" s="53" t="s">
        <v>18</v>
      </c>
      <c r="F1111" s="53" t="s">
        <v>24</v>
      </c>
      <c r="G1111" s="53" t="s">
        <v>19</v>
      </c>
      <c r="I1111" s="53" t="s">
        <v>612</v>
      </c>
      <c r="J1111" s="75">
        <v>62.67</v>
      </c>
      <c r="K1111" s="75">
        <v>149.59</v>
      </c>
      <c r="L1111" s="75">
        <v>65</v>
      </c>
      <c r="M1111" s="75">
        <v>153</v>
      </c>
      <c r="N1111" s="75">
        <v>88</v>
      </c>
    </row>
    <row r="1112" spans="1:14">
      <c r="A1112" s="53" t="s">
        <v>3446</v>
      </c>
      <c r="B1112" s="53" t="s">
        <v>3447</v>
      </c>
      <c r="C1112" s="53" t="s">
        <v>3448</v>
      </c>
      <c r="D1112" s="53" t="s">
        <v>51</v>
      </c>
      <c r="E1112" s="53" t="s">
        <v>18</v>
      </c>
      <c r="F1112" s="53" t="s">
        <v>51</v>
      </c>
      <c r="G1112" s="53" t="s">
        <v>52</v>
      </c>
      <c r="I1112" s="53" t="s">
        <v>421</v>
      </c>
      <c r="J1112" s="75">
        <v>60.67</v>
      </c>
      <c r="K1112" s="75">
        <v>60.277</v>
      </c>
      <c r="L1112" s="75">
        <v>61</v>
      </c>
      <c r="M1112" s="75">
        <v>61</v>
      </c>
      <c r="N1112" s="75">
        <v>0</v>
      </c>
    </row>
    <row r="1113" spans="1:14">
      <c r="A1113" s="53" t="s">
        <v>3449</v>
      </c>
      <c r="B1113" s="53" t="s">
        <v>3450</v>
      </c>
      <c r="C1113" s="53" t="s">
        <v>3451</v>
      </c>
      <c r="D1113" s="53" t="s">
        <v>128</v>
      </c>
      <c r="E1113" s="53" t="s">
        <v>18</v>
      </c>
      <c r="F1113" s="53" t="s">
        <v>128</v>
      </c>
      <c r="G1113" s="53" t="s">
        <v>129</v>
      </c>
      <c r="I1113" s="53" t="s">
        <v>820</v>
      </c>
      <c r="J1113" s="75">
        <v>36.44</v>
      </c>
      <c r="K1113" s="75">
        <v>39.386</v>
      </c>
      <c r="L1113" s="75">
        <v>47</v>
      </c>
      <c r="M1113" s="75">
        <v>42</v>
      </c>
      <c r="N1113" s="75">
        <v>-5</v>
      </c>
    </row>
    <row r="1114" spans="1:14">
      <c r="A1114" s="53" t="s">
        <v>3452</v>
      </c>
      <c r="B1114" s="53" t="s">
        <v>3453</v>
      </c>
      <c r="C1114" s="53" t="s">
        <v>3454</v>
      </c>
      <c r="D1114" s="53" t="s">
        <v>3455</v>
      </c>
      <c r="E1114" s="53" t="s">
        <v>18</v>
      </c>
      <c r="F1114" s="53" t="s">
        <v>3455</v>
      </c>
      <c r="G1114" s="53" t="s">
        <v>129</v>
      </c>
      <c r="I1114" s="53" t="s">
        <v>203</v>
      </c>
      <c r="J1114" s="75">
        <v>9.4</v>
      </c>
      <c r="K1114" s="75">
        <v>9.876</v>
      </c>
      <c r="L1114" s="75">
        <v>10</v>
      </c>
      <c r="M1114" s="75">
        <v>17.5</v>
      </c>
      <c r="N1114" s="75">
        <v>7.5</v>
      </c>
    </row>
    <row r="1115" spans="1:14">
      <c r="A1115" s="53" t="s">
        <v>3456</v>
      </c>
      <c r="B1115" s="53" t="s">
        <v>3457</v>
      </c>
      <c r="C1115" s="53" t="s">
        <v>3458</v>
      </c>
      <c r="D1115" s="53" t="s">
        <v>85</v>
      </c>
      <c r="E1115" s="53" t="s">
        <v>18</v>
      </c>
      <c r="F1115" s="53" t="s">
        <v>85</v>
      </c>
      <c r="G1115" s="53" t="s">
        <v>29</v>
      </c>
      <c r="I1115" s="53" t="s">
        <v>421</v>
      </c>
      <c r="J1115" s="75">
        <v>51.86</v>
      </c>
      <c r="K1115" s="75">
        <v>52.352</v>
      </c>
      <c r="L1115" s="75">
        <v>53</v>
      </c>
      <c r="M1115" s="75">
        <v>53</v>
      </c>
      <c r="N1115" s="75">
        <v>0</v>
      </c>
    </row>
    <row r="1116" spans="1:14">
      <c r="A1116" s="53" t="s">
        <v>3459</v>
      </c>
      <c r="B1116" s="53" t="s">
        <v>3460</v>
      </c>
      <c r="C1116" s="53" t="s">
        <v>3461</v>
      </c>
      <c r="D1116" s="53" t="s">
        <v>17</v>
      </c>
      <c r="E1116" s="53" t="s">
        <v>18</v>
      </c>
      <c r="F1116" s="53" t="s">
        <v>17</v>
      </c>
      <c r="G1116" s="53" t="s">
        <v>19</v>
      </c>
      <c r="I1116" s="53" t="s">
        <v>1269</v>
      </c>
      <c r="J1116" s="75">
        <v>85.31</v>
      </c>
      <c r="K1116" s="75">
        <v>79.21</v>
      </c>
      <c r="L1116" s="75">
        <v>90</v>
      </c>
      <c r="M1116" s="75">
        <v>89</v>
      </c>
      <c r="N1116" s="75">
        <v>-1</v>
      </c>
    </row>
    <row r="1117" spans="1:14">
      <c r="A1117" s="53" t="s">
        <v>3462</v>
      </c>
      <c r="B1117" s="53" t="s">
        <v>3463</v>
      </c>
      <c r="C1117" s="53" t="s">
        <v>3464</v>
      </c>
      <c r="D1117" s="53" t="s">
        <v>266</v>
      </c>
      <c r="E1117" s="53" t="s">
        <v>18</v>
      </c>
      <c r="F1117" s="53" t="s">
        <v>267</v>
      </c>
      <c r="G1117" s="73" t="s">
        <v>170</v>
      </c>
      <c r="I1117" s="53" t="s">
        <v>442</v>
      </c>
      <c r="J1117" s="75">
        <v>45</v>
      </c>
      <c r="K1117" s="75">
        <v>24.999</v>
      </c>
      <c r="L1117" s="75">
        <v>74</v>
      </c>
      <c r="M1117" s="75">
        <v>45</v>
      </c>
      <c r="N1117" s="75">
        <v>-29</v>
      </c>
    </row>
    <row r="1118" spans="1:14">
      <c r="A1118" s="53" t="s">
        <v>3465</v>
      </c>
      <c r="B1118" s="53" t="s">
        <v>3466</v>
      </c>
      <c r="C1118" s="53" t="s">
        <v>3467</v>
      </c>
      <c r="D1118" s="53" t="s">
        <v>128</v>
      </c>
      <c r="E1118" s="53" t="s">
        <v>18</v>
      </c>
      <c r="F1118" s="53" t="s">
        <v>128</v>
      </c>
      <c r="G1118" s="53" t="s">
        <v>129</v>
      </c>
      <c r="I1118" s="53" t="s">
        <v>353</v>
      </c>
      <c r="J1118" s="75">
        <v>2.79</v>
      </c>
      <c r="K1118" s="75">
        <v>3.669</v>
      </c>
      <c r="L1118" s="75">
        <v>4</v>
      </c>
      <c r="M1118" s="75">
        <v>4</v>
      </c>
      <c r="N1118" s="75">
        <v>0</v>
      </c>
    </row>
    <row r="1119" spans="1:14">
      <c r="A1119" s="53" t="s">
        <v>3468</v>
      </c>
      <c r="B1119" s="53" t="s">
        <v>3469</v>
      </c>
      <c r="C1119" s="53" t="s">
        <v>3470</v>
      </c>
      <c r="D1119" s="53" t="s">
        <v>17</v>
      </c>
      <c r="E1119" s="53" t="s">
        <v>18</v>
      </c>
      <c r="F1119" s="53" t="s">
        <v>17</v>
      </c>
      <c r="G1119" s="53" t="s">
        <v>19</v>
      </c>
      <c r="I1119" s="53" t="s">
        <v>232</v>
      </c>
      <c r="J1119" s="75">
        <v>4.82</v>
      </c>
      <c r="K1119" s="75">
        <v>0.739</v>
      </c>
      <c r="L1119" s="75">
        <v>5</v>
      </c>
      <c r="M1119" s="75">
        <v>5</v>
      </c>
      <c r="N1119" s="75">
        <v>0</v>
      </c>
    </row>
    <row r="1120" spans="1:14">
      <c r="A1120" s="53" t="s">
        <v>3471</v>
      </c>
      <c r="B1120" s="53" t="s">
        <v>3472</v>
      </c>
      <c r="C1120" s="53" t="s">
        <v>3473</v>
      </c>
      <c r="D1120" s="53" t="s">
        <v>332</v>
      </c>
      <c r="E1120" s="53" t="s">
        <v>18</v>
      </c>
      <c r="F1120" s="53" t="s">
        <v>332</v>
      </c>
      <c r="G1120" s="73" t="s">
        <v>52</v>
      </c>
      <c r="I1120" s="53" t="s">
        <v>199</v>
      </c>
      <c r="J1120" s="75">
        <v>20.15</v>
      </c>
      <c r="K1120" s="75">
        <v>19.98</v>
      </c>
      <c r="L1120" s="75">
        <v>21</v>
      </c>
      <c r="M1120" s="75">
        <v>23</v>
      </c>
      <c r="N1120" s="75">
        <v>2</v>
      </c>
    </row>
    <row r="1121" spans="1:14">
      <c r="A1121" s="53" t="s">
        <v>3474</v>
      </c>
      <c r="B1121" s="53" t="s">
        <v>3475</v>
      </c>
      <c r="C1121" s="53" t="s">
        <v>3476</v>
      </c>
      <c r="D1121" s="53" t="s">
        <v>332</v>
      </c>
      <c r="E1121" s="53" t="s">
        <v>18</v>
      </c>
      <c r="F1121" s="53" t="s">
        <v>332</v>
      </c>
      <c r="G1121" s="53" t="s">
        <v>52</v>
      </c>
      <c r="I1121" s="53" t="s">
        <v>161</v>
      </c>
      <c r="J1121" s="75">
        <v>44.001</v>
      </c>
      <c r="K1121" s="75">
        <v>59.51</v>
      </c>
      <c r="L1121" s="75">
        <v>60</v>
      </c>
      <c r="M1121" s="75">
        <v>65</v>
      </c>
      <c r="N1121" s="75">
        <v>5</v>
      </c>
    </row>
    <row r="1122" spans="1:14">
      <c r="A1122" s="53" t="s">
        <v>3477</v>
      </c>
      <c r="B1122" s="53" t="s">
        <v>3478</v>
      </c>
      <c r="C1122" s="53" t="s">
        <v>3479</v>
      </c>
      <c r="D1122" s="53" t="s">
        <v>283</v>
      </c>
      <c r="E1122" s="53" t="s">
        <v>18</v>
      </c>
      <c r="F1122" s="53" t="s">
        <v>283</v>
      </c>
      <c r="G1122" s="73" t="s">
        <v>170</v>
      </c>
      <c r="I1122" s="53" t="s">
        <v>191</v>
      </c>
      <c r="J1122" s="75">
        <v>13.13</v>
      </c>
      <c r="K1122" s="75">
        <v>19.53</v>
      </c>
      <c r="L1122" s="75">
        <v>21</v>
      </c>
      <c r="M1122" s="75">
        <v>21</v>
      </c>
      <c r="N1122" s="75">
        <v>0</v>
      </c>
    </row>
    <row r="1123" spans="1:14">
      <c r="A1123" s="53" t="s">
        <v>3480</v>
      </c>
      <c r="B1123" s="53" t="s">
        <v>3481</v>
      </c>
      <c r="C1123" s="53" t="s">
        <v>3482</v>
      </c>
      <c r="D1123" s="53" t="s">
        <v>603</v>
      </c>
      <c r="E1123" s="53" t="s">
        <v>18</v>
      </c>
      <c r="F1123" s="53" t="s">
        <v>603</v>
      </c>
      <c r="G1123" s="53" t="s">
        <v>129</v>
      </c>
      <c r="I1123" s="53" t="s">
        <v>540</v>
      </c>
      <c r="J1123" s="75">
        <v>124.55</v>
      </c>
      <c r="K1123" s="75">
        <v>181.601</v>
      </c>
      <c r="L1123" s="75">
        <v>175</v>
      </c>
      <c r="M1123" s="75">
        <v>187</v>
      </c>
      <c r="N1123" s="75">
        <v>12</v>
      </c>
    </row>
    <row r="1124" spans="1:14">
      <c r="A1124" s="53" t="s">
        <v>3483</v>
      </c>
      <c r="B1124" s="53" t="s">
        <v>3484</v>
      </c>
      <c r="C1124" s="53" t="s">
        <v>3485</v>
      </c>
      <c r="D1124" s="53" t="s">
        <v>3486</v>
      </c>
      <c r="E1124" s="53" t="s">
        <v>18</v>
      </c>
      <c r="F1124" s="53" t="s">
        <v>3486</v>
      </c>
      <c r="G1124" s="73" t="s">
        <v>52</v>
      </c>
      <c r="I1124" s="53" t="s">
        <v>161</v>
      </c>
      <c r="J1124" s="75">
        <v>623.56</v>
      </c>
      <c r="K1124" s="75">
        <v>991.98</v>
      </c>
      <c r="L1124" s="75">
        <v>819</v>
      </c>
      <c r="M1124" s="75">
        <v>1040</v>
      </c>
      <c r="N1124" s="75">
        <v>221</v>
      </c>
    </row>
    <row r="1125" spans="1:14">
      <c r="A1125" s="53" t="s">
        <v>3487</v>
      </c>
      <c r="B1125" s="53" t="s">
        <v>3488</v>
      </c>
      <c r="C1125" s="53" t="s">
        <v>3489</v>
      </c>
      <c r="D1125" s="53" t="s">
        <v>1936</v>
      </c>
      <c r="E1125" s="53" t="s">
        <v>18</v>
      </c>
      <c r="F1125" s="53" t="s">
        <v>1936</v>
      </c>
      <c r="G1125" s="73" t="s">
        <v>129</v>
      </c>
      <c r="I1125" s="53" t="s">
        <v>442</v>
      </c>
      <c r="J1125" s="75">
        <v>46.29</v>
      </c>
      <c r="K1125" s="75" t="s">
        <v>36</v>
      </c>
      <c r="L1125" s="75">
        <v>48</v>
      </c>
      <c r="M1125" s="75" t="s">
        <v>36</v>
      </c>
      <c r="N1125" s="75" t="s">
        <v>36</v>
      </c>
    </row>
    <row r="1126" spans="1:14">
      <c r="A1126" s="53" t="s">
        <v>3490</v>
      </c>
      <c r="B1126" s="53" t="s">
        <v>3491</v>
      </c>
      <c r="C1126" s="53" t="s">
        <v>3492</v>
      </c>
      <c r="D1126" s="53" t="s">
        <v>1993</v>
      </c>
      <c r="E1126" s="53" t="s">
        <v>18</v>
      </c>
      <c r="F1126" s="53" t="s">
        <v>1993</v>
      </c>
      <c r="G1126" s="53" t="s">
        <v>29</v>
      </c>
      <c r="I1126" s="53" t="s">
        <v>191</v>
      </c>
      <c r="J1126" s="75">
        <v>141.48</v>
      </c>
      <c r="K1126" s="75">
        <v>196.237</v>
      </c>
      <c r="L1126" s="75">
        <v>163</v>
      </c>
      <c r="M1126" s="75">
        <v>197</v>
      </c>
      <c r="N1126" s="75">
        <v>34</v>
      </c>
    </row>
    <row r="1127" spans="1:14">
      <c r="A1127" s="53" t="s">
        <v>3493</v>
      </c>
      <c r="B1127" s="53" t="s">
        <v>3494</v>
      </c>
      <c r="C1127" s="53" t="s">
        <v>3495</v>
      </c>
      <c r="D1127" s="53" t="s">
        <v>3253</v>
      </c>
      <c r="E1127" s="53" t="s">
        <v>18</v>
      </c>
      <c r="F1127" s="53" t="s">
        <v>3253</v>
      </c>
      <c r="G1127" s="53" t="s">
        <v>129</v>
      </c>
      <c r="I1127" s="53" t="s">
        <v>161</v>
      </c>
      <c r="J1127" s="75">
        <v>7.43</v>
      </c>
      <c r="K1127" s="75">
        <v>6.048</v>
      </c>
      <c r="L1127" s="75">
        <v>8</v>
      </c>
      <c r="M1127" s="75">
        <v>8</v>
      </c>
      <c r="N1127" s="75">
        <v>0</v>
      </c>
    </row>
    <row r="1128" spans="1:14">
      <c r="A1128" s="53" t="s">
        <v>3496</v>
      </c>
      <c r="B1128" s="53" t="s">
        <v>3497</v>
      </c>
      <c r="C1128" s="53" t="s">
        <v>3498</v>
      </c>
      <c r="D1128" s="53" t="s">
        <v>78</v>
      </c>
      <c r="E1128" s="53" t="s">
        <v>18</v>
      </c>
      <c r="F1128" s="53" t="s">
        <v>78</v>
      </c>
      <c r="G1128" s="53" t="s">
        <v>29</v>
      </c>
      <c r="I1128" s="53" t="s">
        <v>1701</v>
      </c>
      <c r="J1128" s="75">
        <v>7.32</v>
      </c>
      <c r="K1128" s="75">
        <v>5.022</v>
      </c>
      <c r="L1128" s="75">
        <v>7.5</v>
      </c>
      <c r="M1128" s="75">
        <v>22</v>
      </c>
      <c r="N1128" s="75">
        <v>14.5</v>
      </c>
    </row>
    <row r="1129" spans="1:14">
      <c r="A1129" s="53" t="s">
        <v>3499</v>
      </c>
      <c r="B1129" s="53" t="s">
        <v>3500</v>
      </c>
      <c r="C1129" s="53" t="s">
        <v>3501</v>
      </c>
      <c r="D1129" s="53" t="s">
        <v>17</v>
      </c>
      <c r="E1129" s="53" t="s">
        <v>18</v>
      </c>
      <c r="F1129" s="53" t="s">
        <v>17</v>
      </c>
      <c r="G1129" s="53" t="s">
        <v>19</v>
      </c>
      <c r="I1129" s="53" t="s">
        <v>288</v>
      </c>
      <c r="J1129" s="75">
        <v>17.47</v>
      </c>
      <c r="K1129" s="75">
        <v>15.778</v>
      </c>
      <c r="L1129" s="75">
        <v>17.5</v>
      </c>
      <c r="M1129" s="75">
        <v>24</v>
      </c>
      <c r="N1129" s="75">
        <v>6.5</v>
      </c>
    </row>
    <row r="1130" spans="1:14">
      <c r="A1130" s="53" t="s">
        <v>3502</v>
      </c>
      <c r="B1130" s="53" t="s">
        <v>3503</v>
      </c>
      <c r="C1130" s="53" t="s">
        <v>3504</v>
      </c>
      <c r="D1130" s="53" t="s">
        <v>24</v>
      </c>
      <c r="E1130" s="53" t="s">
        <v>18</v>
      </c>
      <c r="F1130" s="53" t="s">
        <v>24</v>
      </c>
      <c r="G1130" s="53" t="s">
        <v>19</v>
      </c>
      <c r="I1130" s="53" t="s">
        <v>1373</v>
      </c>
      <c r="J1130" s="75">
        <v>2.25</v>
      </c>
      <c r="K1130" s="75">
        <v>1.86</v>
      </c>
      <c r="L1130" s="75">
        <v>2.5</v>
      </c>
      <c r="M1130" s="75">
        <v>2.5</v>
      </c>
      <c r="N1130" s="75">
        <v>0</v>
      </c>
    </row>
    <row r="1131" spans="1:14">
      <c r="A1131" s="53" t="s">
        <v>3505</v>
      </c>
      <c r="B1131" s="53" t="s">
        <v>3506</v>
      </c>
      <c r="C1131" s="53" t="s">
        <v>3507</v>
      </c>
      <c r="D1131" s="53" t="s">
        <v>28</v>
      </c>
      <c r="E1131" s="53" t="s">
        <v>18</v>
      </c>
      <c r="F1131" s="53" t="s">
        <v>28</v>
      </c>
      <c r="G1131" s="53" t="s">
        <v>29</v>
      </c>
      <c r="I1131" s="53" t="s">
        <v>687</v>
      </c>
      <c r="J1131" s="75">
        <v>54.72</v>
      </c>
      <c r="K1131" s="75">
        <v>0.247</v>
      </c>
      <c r="L1131" s="75">
        <v>0.3</v>
      </c>
      <c r="M1131" s="75">
        <v>0.6</v>
      </c>
      <c r="N1131" s="75">
        <v>0.3</v>
      </c>
    </row>
    <row r="1132" spans="1:14">
      <c r="A1132" s="53" t="s">
        <v>3508</v>
      </c>
      <c r="B1132" s="53" t="s">
        <v>3509</v>
      </c>
      <c r="C1132" s="53" t="s">
        <v>3510</v>
      </c>
      <c r="D1132" s="53" t="s">
        <v>24</v>
      </c>
      <c r="E1132" s="53" t="s">
        <v>18</v>
      </c>
      <c r="F1132" s="53" t="s">
        <v>24</v>
      </c>
      <c r="G1132" s="53" t="s">
        <v>19</v>
      </c>
      <c r="I1132" s="53" t="s">
        <v>120</v>
      </c>
      <c r="J1132" s="75">
        <v>53.81</v>
      </c>
      <c r="K1132" s="75">
        <v>55.947</v>
      </c>
      <c r="L1132" s="75">
        <v>55</v>
      </c>
      <c r="M1132" s="75">
        <v>59</v>
      </c>
      <c r="N1132" s="75">
        <v>4</v>
      </c>
    </row>
    <row r="1133" spans="1:14">
      <c r="A1133" s="53" t="s">
        <v>3511</v>
      </c>
      <c r="B1133" s="53" t="s">
        <v>3512</v>
      </c>
      <c r="C1133" s="53" t="s">
        <v>3513</v>
      </c>
      <c r="D1133" s="53" t="s">
        <v>24</v>
      </c>
      <c r="E1133" s="53" t="s">
        <v>18</v>
      </c>
      <c r="F1133" s="53" t="s">
        <v>24</v>
      </c>
      <c r="G1133" s="53" t="s">
        <v>19</v>
      </c>
      <c r="I1133" s="53" t="s">
        <v>120</v>
      </c>
      <c r="J1133" s="75">
        <v>60.69</v>
      </c>
      <c r="K1133" s="75">
        <v>60.599</v>
      </c>
      <c r="L1133" s="75">
        <v>63</v>
      </c>
      <c r="M1133" s="75">
        <v>62</v>
      </c>
      <c r="N1133" s="75">
        <v>-1</v>
      </c>
    </row>
    <row r="1134" spans="1:14">
      <c r="A1134" s="53" t="s">
        <v>3514</v>
      </c>
      <c r="B1134" s="53" t="s">
        <v>3515</v>
      </c>
      <c r="C1134" s="53" t="s">
        <v>3516</v>
      </c>
      <c r="D1134" s="53" t="s">
        <v>17</v>
      </c>
      <c r="E1134" s="53" t="s">
        <v>18</v>
      </c>
      <c r="F1134" s="53" t="s">
        <v>17</v>
      </c>
      <c r="G1134" s="73" t="s">
        <v>19</v>
      </c>
      <c r="I1134" s="53" t="s">
        <v>421</v>
      </c>
      <c r="J1134" s="75">
        <v>0.62</v>
      </c>
      <c r="K1134" s="75">
        <v>1.742</v>
      </c>
      <c r="L1134" s="75">
        <v>2</v>
      </c>
      <c r="M1134" s="75">
        <v>2.5</v>
      </c>
      <c r="N1134" s="75">
        <v>0.5</v>
      </c>
    </row>
    <row r="1135" spans="1:14">
      <c r="A1135" s="53" t="s">
        <v>3517</v>
      </c>
      <c r="B1135" s="53" t="s">
        <v>3518</v>
      </c>
      <c r="C1135" s="53" t="s">
        <v>3519</v>
      </c>
      <c r="D1135" s="53" t="s">
        <v>17</v>
      </c>
      <c r="E1135" s="53" t="s">
        <v>18</v>
      </c>
      <c r="F1135" s="53" t="s">
        <v>17</v>
      </c>
      <c r="G1135" s="53" t="s">
        <v>19</v>
      </c>
      <c r="I1135" s="53" t="s">
        <v>145</v>
      </c>
      <c r="J1135" s="75">
        <v>23.54</v>
      </c>
      <c r="K1135" s="75">
        <v>39.698</v>
      </c>
      <c r="L1135" s="75">
        <v>33</v>
      </c>
      <c r="M1135" s="75">
        <v>43</v>
      </c>
      <c r="N1135" s="75">
        <v>10</v>
      </c>
    </row>
    <row r="1136" spans="1:14">
      <c r="A1136" s="53" t="s">
        <v>3520</v>
      </c>
      <c r="B1136" s="53" t="s">
        <v>3521</v>
      </c>
      <c r="C1136" s="53" t="s">
        <v>3522</v>
      </c>
      <c r="D1136" s="53" t="s">
        <v>256</v>
      </c>
      <c r="E1136" s="53" t="s">
        <v>18</v>
      </c>
      <c r="F1136" s="53" t="s">
        <v>256</v>
      </c>
      <c r="G1136" s="53" t="s">
        <v>19</v>
      </c>
      <c r="I1136" s="53" t="s">
        <v>421</v>
      </c>
      <c r="J1136" s="75">
        <v>14.97</v>
      </c>
      <c r="K1136" s="75">
        <v>16.598</v>
      </c>
      <c r="L1136" s="75">
        <v>15</v>
      </c>
      <c r="M1136" s="75">
        <v>20</v>
      </c>
      <c r="N1136" s="75">
        <v>5</v>
      </c>
    </row>
    <row r="1137" spans="1:14">
      <c r="A1137" s="53" t="s">
        <v>3523</v>
      </c>
      <c r="B1137" s="53" t="s">
        <v>3524</v>
      </c>
      <c r="C1137" s="53" t="s">
        <v>3525</v>
      </c>
      <c r="D1137" s="53" t="s">
        <v>85</v>
      </c>
      <c r="E1137" s="53" t="s">
        <v>18</v>
      </c>
      <c r="F1137" s="53" t="s">
        <v>85</v>
      </c>
      <c r="G1137" s="53" t="s">
        <v>29</v>
      </c>
      <c r="I1137" s="53" t="s">
        <v>1488</v>
      </c>
      <c r="J1137" s="75">
        <v>25.2</v>
      </c>
      <c r="K1137" s="75">
        <v>39.045</v>
      </c>
      <c r="L1137" s="75">
        <v>32</v>
      </c>
      <c r="M1137" s="75">
        <v>40</v>
      </c>
      <c r="N1137" s="75">
        <v>8</v>
      </c>
    </row>
    <row r="1138" spans="1:14">
      <c r="A1138" s="53" t="s">
        <v>3526</v>
      </c>
      <c r="B1138" s="53" t="s">
        <v>3527</v>
      </c>
      <c r="C1138" s="53" t="s">
        <v>3528</v>
      </c>
      <c r="D1138" s="53" t="s">
        <v>24</v>
      </c>
      <c r="E1138" s="53" t="s">
        <v>18</v>
      </c>
      <c r="F1138" s="53" t="s">
        <v>24</v>
      </c>
      <c r="G1138" s="73" t="s">
        <v>19</v>
      </c>
      <c r="I1138" s="53" t="s">
        <v>187</v>
      </c>
      <c r="J1138" s="75">
        <v>23.04</v>
      </c>
      <c r="K1138" s="75">
        <v>39.929</v>
      </c>
      <c r="L1138" s="75">
        <v>34</v>
      </c>
      <c r="M1138" s="75">
        <v>42</v>
      </c>
      <c r="N1138" s="75">
        <v>8</v>
      </c>
    </row>
    <row r="1139" spans="1:14">
      <c r="A1139" s="53" t="s">
        <v>3529</v>
      </c>
      <c r="B1139" s="53" t="s">
        <v>3530</v>
      </c>
      <c r="C1139" s="53" t="s">
        <v>3531</v>
      </c>
      <c r="D1139" s="53" t="s">
        <v>287</v>
      </c>
      <c r="E1139" s="53" t="s">
        <v>18</v>
      </c>
      <c r="F1139" s="53" t="s">
        <v>287</v>
      </c>
      <c r="G1139" s="53" t="s">
        <v>98</v>
      </c>
      <c r="I1139" s="53" t="s">
        <v>227</v>
      </c>
      <c r="J1139" s="75">
        <v>35.26</v>
      </c>
      <c r="K1139" s="75">
        <v>32.738</v>
      </c>
      <c r="L1139" s="75">
        <v>36</v>
      </c>
      <c r="M1139" s="75">
        <v>36</v>
      </c>
      <c r="N1139" s="75">
        <v>0</v>
      </c>
    </row>
    <row r="1140" spans="1:14">
      <c r="A1140" s="53" t="s">
        <v>3532</v>
      </c>
      <c r="B1140" s="53" t="s">
        <v>3533</v>
      </c>
      <c r="C1140" s="53" t="s">
        <v>3534</v>
      </c>
      <c r="D1140" s="53" t="s">
        <v>287</v>
      </c>
      <c r="E1140" s="53" t="s">
        <v>18</v>
      </c>
      <c r="F1140" s="53" t="s">
        <v>287</v>
      </c>
      <c r="G1140" s="53" t="s">
        <v>98</v>
      </c>
      <c r="I1140" s="53" t="s">
        <v>227</v>
      </c>
      <c r="J1140" s="75">
        <v>17.6</v>
      </c>
      <c r="K1140" s="75">
        <v>16.215</v>
      </c>
      <c r="L1140" s="75">
        <v>21</v>
      </c>
      <c r="M1140" s="75">
        <v>18</v>
      </c>
      <c r="N1140" s="75">
        <v>-3</v>
      </c>
    </row>
    <row r="1141" spans="1:14">
      <c r="A1141" s="53" t="s">
        <v>3535</v>
      </c>
      <c r="B1141" s="53" t="s">
        <v>3536</v>
      </c>
      <c r="C1141" s="53" t="s">
        <v>3537</v>
      </c>
      <c r="D1141" s="53" t="s">
        <v>17</v>
      </c>
      <c r="E1141" s="53" t="s">
        <v>18</v>
      </c>
      <c r="F1141" s="53" t="s">
        <v>17</v>
      </c>
      <c r="G1141" s="53" t="s">
        <v>19</v>
      </c>
      <c r="I1141" s="53" t="s">
        <v>227</v>
      </c>
      <c r="J1141" s="75">
        <v>11.73</v>
      </c>
      <c r="K1141" s="75">
        <v>16.531</v>
      </c>
      <c r="L1141" s="75">
        <v>12</v>
      </c>
      <c r="M1141" s="75">
        <v>17</v>
      </c>
      <c r="N1141" s="75">
        <v>5</v>
      </c>
    </row>
    <row r="1142" spans="1:14">
      <c r="A1142" s="53" t="s">
        <v>3538</v>
      </c>
      <c r="B1142" s="53" t="s">
        <v>3539</v>
      </c>
      <c r="C1142" s="53" t="s">
        <v>3540</v>
      </c>
      <c r="D1142" s="53" t="s">
        <v>51</v>
      </c>
      <c r="E1142" s="53" t="s">
        <v>18</v>
      </c>
      <c r="F1142" s="53" t="s">
        <v>51</v>
      </c>
      <c r="G1142" s="53" t="s">
        <v>52</v>
      </c>
      <c r="I1142" s="53" t="s">
        <v>39</v>
      </c>
      <c r="J1142" s="75">
        <v>90.35</v>
      </c>
      <c r="K1142" s="75">
        <v>89.05</v>
      </c>
      <c r="L1142" s="75">
        <v>105</v>
      </c>
      <c r="M1142" s="75">
        <v>91</v>
      </c>
      <c r="N1142" s="75">
        <v>-14</v>
      </c>
    </row>
    <row r="1143" spans="1:14">
      <c r="A1143" s="53" t="s">
        <v>3541</v>
      </c>
      <c r="B1143" s="53" t="s">
        <v>3542</v>
      </c>
      <c r="C1143" s="53" t="s">
        <v>36</v>
      </c>
      <c r="D1143" s="53" t="s">
        <v>24</v>
      </c>
      <c r="E1143" s="53" t="s">
        <v>18</v>
      </c>
      <c r="F1143" s="53" t="s">
        <v>24</v>
      </c>
      <c r="G1143" s="53" t="s">
        <v>19</v>
      </c>
      <c r="I1143" s="53" t="s">
        <v>211</v>
      </c>
      <c r="J1143" s="75">
        <v>122.98</v>
      </c>
      <c r="K1143" s="75">
        <v>128.794</v>
      </c>
      <c r="L1143" s="75">
        <v>123</v>
      </c>
      <c r="M1143" s="75">
        <v>133</v>
      </c>
      <c r="N1143" s="75">
        <v>10</v>
      </c>
    </row>
    <row r="1144" spans="1:14">
      <c r="A1144" s="53" t="s">
        <v>3543</v>
      </c>
      <c r="B1144" s="53" t="s">
        <v>3544</v>
      </c>
      <c r="C1144" s="53" t="s">
        <v>3545</v>
      </c>
      <c r="D1144" s="53" t="s">
        <v>256</v>
      </c>
      <c r="E1144" s="53" t="s">
        <v>18</v>
      </c>
      <c r="F1144" s="53" t="s">
        <v>256</v>
      </c>
      <c r="G1144" s="73" t="s">
        <v>19</v>
      </c>
      <c r="I1144" s="53" t="s">
        <v>30</v>
      </c>
      <c r="J1144" s="75">
        <v>26.98</v>
      </c>
      <c r="K1144" s="75">
        <v>50.645</v>
      </c>
      <c r="L1144" s="75">
        <v>56</v>
      </c>
      <c r="M1144" s="75">
        <v>59</v>
      </c>
      <c r="N1144" s="75">
        <v>3</v>
      </c>
    </row>
    <row r="1145" spans="1:14">
      <c r="A1145" s="53" t="s">
        <v>3546</v>
      </c>
      <c r="B1145" s="53" t="s">
        <v>3547</v>
      </c>
      <c r="C1145" s="53" t="s">
        <v>3548</v>
      </c>
      <c r="D1145" s="53" t="s">
        <v>78</v>
      </c>
      <c r="E1145" s="53" t="s">
        <v>18</v>
      </c>
      <c r="F1145" s="53" t="s">
        <v>78</v>
      </c>
      <c r="G1145" s="53" t="s">
        <v>29</v>
      </c>
      <c r="I1145" s="53" t="s">
        <v>328</v>
      </c>
      <c r="J1145" s="75">
        <v>237.57</v>
      </c>
      <c r="K1145" s="75">
        <v>155.315</v>
      </c>
      <c r="L1145" s="75">
        <v>238</v>
      </c>
      <c r="M1145" s="75">
        <v>238</v>
      </c>
      <c r="N1145" s="75">
        <v>0</v>
      </c>
    </row>
    <row r="1146" spans="1:14">
      <c r="A1146" s="53" t="s">
        <v>3549</v>
      </c>
      <c r="B1146" s="53" t="s">
        <v>3550</v>
      </c>
      <c r="C1146" s="53" t="s">
        <v>3551</v>
      </c>
      <c r="D1146" s="53" t="s">
        <v>364</v>
      </c>
      <c r="E1146" s="53" t="s">
        <v>18</v>
      </c>
      <c r="F1146" s="53" t="s">
        <v>364</v>
      </c>
      <c r="G1146" s="53" t="s">
        <v>29</v>
      </c>
      <c r="I1146" s="53" t="s">
        <v>328</v>
      </c>
      <c r="J1146" s="75">
        <v>270.63</v>
      </c>
      <c r="K1146" s="75">
        <v>205.411</v>
      </c>
      <c r="L1146" s="75">
        <v>271</v>
      </c>
      <c r="M1146" s="75">
        <v>271</v>
      </c>
      <c r="N1146" s="75">
        <v>0</v>
      </c>
    </row>
    <row r="1147" spans="1:14">
      <c r="A1147" s="53" t="s">
        <v>3552</v>
      </c>
      <c r="B1147" s="53" t="s">
        <v>3553</v>
      </c>
      <c r="C1147" s="53" t="s">
        <v>50</v>
      </c>
      <c r="D1147" s="53" t="s">
        <v>633</v>
      </c>
      <c r="E1147" s="53" t="s">
        <v>18</v>
      </c>
      <c r="F1147" s="53" t="s">
        <v>633</v>
      </c>
      <c r="G1147" s="53" t="s">
        <v>52</v>
      </c>
      <c r="I1147" s="53" t="s">
        <v>156</v>
      </c>
      <c r="J1147" s="75">
        <v>25.06</v>
      </c>
      <c r="K1147" s="75">
        <v>43.4</v>
      </c>
      <c r="L1147" s="75">
        <v>43</v>
      </c>
      <c r="M1147" s="75">
        <v>44</v>
      </c>
      <c r="N1147" s="75">
        <v>1</v>
      </c>
    </row>
    <row r="1148" spans="1:14">
      <c r="A1148" s="53" t="s">
        <v>3554</v>
      </c>
      <c r="B1148" s="53" t="s">
        <v>3555</v>
      </c>
      <c r="C1148" s="53" t="s">
        <v>36</v>
      </c>
      <c r="D1148" s="53" t="s">
        <v>266</v>
      </c>
      <c r="E1148" s="53" t="s">
        <v>18</v>
      </c>
      <c r="F1148" s="53" t="s">
        <v>267</v>
      </c>
      <c r="G1148" s="73" t="s">
        <v>170</v>
      </c>
      <c r="I1148" s="53" t="s">
        <v>156</v>
      </c>
      <c r="J1148" s="75">
        <v>15.21</v>
      </c>
      <c r="K1148" s="75">
        <v>26.7</v>
      </c>
      <c r="L1148" s="75">
        <v>27</v>
      </c>
      <c r="M1148" s="75">
        <v>27</v>
      </c>
      <c r="N1148" s="75">
        <v>0</v>
      </c>
    </row>
    <row r="1149" spans="1:14">
      <c r="A1149" s="53" t="s">
        <v>3556</v>
      </c>
      <c r="B1149" s="53" t="s">
        <v>3557</v>
      </c>
      <c r="C1149" s="53" t="s">
        <v>3558</v>
      </c>
      <c r="D1149" s="53" t="s">
        <v>17</v>
      </c>
      <c r="E1149" s="53" t="s">
        <v>18</v>
      </c>
      <c r="F1149" s="53" t="s">
        <v>17</v>
      </c>
      <c r="G1149" s="53" t="s">
        <v>19</v>
      </c>
      <c r="I1149" s="53" t="s">
        <v>191</v>
      </c>
      <c r="J1149" s="75">
        <v>0.5</v>
      </c>
      <c r="K1149" s="75">
        <v>0.2</v>
      </c>
      <c r="L1149" s="75">
        <v>0.5</v>
      </c>
      <c r="M1149" s="75">
        <v>0.5</v>
      </c>
      <c r="N1149" s="75">
        <v>0</v>
      </c>
    </row>
    <row r="1150" spans="1:14">
      <c r="A1150" s="53" t="s">
        <v>3559</v>
      </c>
      <c r="B1150" s="53" t="s">
        <v>3560</v>
      </c>
      <c r="C1150" s="53" t="s">
        <v>3561</v>
      </c>
      <c r="D1150" s="53" t="s">
        <v>287</v>
      </c>
      <c r="E1150" s="53" t="s">
        <v>18</v>
      </c>
      <c r="F1150" s="53" t="s">
        <v>287</v>
      </c>
      <c r="G1150" s="73" t="s">
        <v>98</v>
      </c>
      <c r="I1150" s="53" t="s">
        <v>292</v>
      </c>
      <c r="J1150" s="75">
        <v>14.92</v>
      </c>
      <c r="K1150" s="75">
        <v>6.84</v>
      </c>
      <c r="L1150" s="75">
        <v>21</v>
      </c>
      <c r="M1150" s="75">
        <v>15</v>
      </c>
      <c r="N1150" s="75">
        <v>-6</v>
      </c>
    </row>
    <row r="1151" spans="1:14">
      <c r="A1151" s="53" t="s">
        <v>3562</v>
      </c>
      <c r="B1151" s="53" t="s">
        <v>3563</v>
      </c>
      <c r="C1151" s="53" t="s">
        <v>3564</v>
      </c>
      <c r="D1151" s="53" t="s">
        <v>78</v>
      </c>
      <c r="E1151" s="53" t="s">
        <v>18</v>
      </c>
      <c r="F1151" s="53" t="s">
        <v>78</v>
      </c>
      <c r="G1151" s="53" t="s">
        <v>29</v>
      </c>
      <c r="I1151" s="53" t="s">
        <v>3565</v>
      </c>
      <c r="J1151" s="75">
        <v>131.65</v>
      </c>
      <c r="K1151" s="75">
        <v>84.621</v>
      </c>
      <c r="L1151" s="75">
        <v>132</v>
      </c>
      <c r="M1151" s="75">
        <v>132</v>
      </c>
      <c r="N1151" s="75">
        <v>0</v>
      </c>
    </row>
    <row r="1152" spans="1:14">
      <c r="A1152" s="53" t="s">
        <v>3566</v>
      </c>
      <c r="B1152" s="53" t="s">
        <v>3567</v>
      </c>
      <c r="C1152" s="53" t="s">
        <v>3568</v>
      </c>
      <c r="D1152" s="53" t="s">
        <v>168</v>
      </c>
      <c r="E1152" s="53" t="s">
        <v>18</v>
      </c>
      <c r="F1152" s="53" t="s">
        <v>169</v>
      </c>
      <c r="G1152" s="53" t="s">
        <v>170</v>
      </c>
      <c r="I1152" s="53" t="s">
        <v>215</v>
      </c>
      <c r="J1152" s="75">
        <v>34.39</v>
      </c>
      <c r="K1152" s="75">
        <v>34.008</v>
      </c>
      <c r="L1152" s="75">
        <v>35</v>
      </c>
      <c r="M1152" s="75">
        <v>35</v>
      </c>
      <c r="N1152" s="75">
        <v>0</v>
      </c>
    </row>
    <row r="1153" spans="1:14">
      <c r="A1153" s="53" t="s">
        <v>3569</v>
      </c>
      <c r="B1153" s="53" t="s">
        <v>3570</v>
      </c>
      <c r="C1153" s="53" t="s">
        <v>3571</v>
      </c>
      <c r="D1153" s="53" t="s">
        <v>2375</v>
      </c>
      <c r="E1153" s="53" t="s">
        <v>18</v>
      </c>
      <c r="F1153" s="53" t="s">
        <v>2375</v>
      </c>
      <c r="G1153" s="73" t="s">
        <v>52</v>
      </c>
      <c r="I1153" s="53" t="s">
        <v>215</v>
      </c>
      <c r="J1153" s="75">
        <v>44.93</v>
      </c>
      <c r="K1153" s="75">
        <v>48.966</v>
      </c>
      <c r="L1153" s="75">
        <v>49</v>
      </c>
      <c r="M1153" s="75">
        <v>51</v>
      </c>
      <c r="N1153" s="75">
        <v>2</v>
      </c>
    </row>
    <row r="1154" spans="1:14">
      <c r="A1154" s="53" t="s">
        <v>3572</v>
      </c>
      <c r="B1154" s="53" t="s">
        <v>3573</v>
      </c>
      <c r="C1154" s="53" t="s">
        <v>3574</v>
      </c>
      <c r="D1154" s="53" t="s">
        <v>168</v>
      </c>
      <c r="E1154" s="53" t="s">
        <v>18</v>
      </c>
      <c r="F1154" s="53" t="s">
        <v>169</v>
      </c>
      <c r="G1154" s="53" t="s">
        <v>170</v>
      </c>
      <c r="I1154" s="53" t="s">
        <v>215</v>
      </c>
      <c r="J1154" s="75">
        <v>36.76</v>
      </c>
      <c r="K1154" s="75">
        <v>43.741</v>
      </c>
      <c r="L1154" s="75">
        <v>43</v>
      </c>
      <c r="M1154" s="75">
        <v>44</v>
      </c>
      <c r="N1154" s="75">
        <v>1</v>
      </c>
    </row>
    <row r="1155" spans="1:14">
      <c r="A1155" s="53" t="s">
        <v>3575</v>
      </c>
      <c r="B1155" s="53" t="s">
        <v>3576</v>
      </c>
      <c r="C1155" s="53" t="s">
        <v>3577</v>
      </c>
      <c r="D1155" s="53" t="s">
        <v>287</v>
      </c>
      <c r="E1155" s="53" t="s">
        <v>18</v>
      </c>
      <c r="F1155" s="53" t="s">
        <v>287</v>
      </c>
      <c r="G1155" s="53" t="s">
        <v>98</v>
      </c>
      <c r="I1155" s="53" t="s">
        <v>540</v>
      </c>
      <c r="J1155" s="75">
        <v>132.01</v>
      </c>
      <c r="K1155" s="75">
        <v>124.737</v>
      </c>
      <c r="L1155" s="75">
        <v>133</v>
      </c>
      <c r="M1155" s="75">
        <v>133</v>
      </c>
      <c r="N1155" s="75">
        <v>0</v>
      </c>
    </row>
    <row r="1156" spans="1:14">
      <c r="A1156" s="53" t="s">
        <v>3578</v>
      </c>
      <c r="B1156" s="53" t="s">
        <v>3579</v>
      </c>
      <c r="C1156" s="53" t="s">
        <v>3580</v>
      </c>
      <c r="D1156" s="53" t="s">
        <v>3253</v>
      </c>
      <c r="E1156" s="53" t="s">
        <v>18</v>
      </c>
      <c r="F1156" s="53" t="s">
        <v>3253</v>
      </c>
      <c r="G1156" s="53" t="s">
        <v>129</v>
      </c>
      <c r="I1156" s="53" t="s">
        <v>86</v>
      </c>
      <c r="J1156" s="75">
        <v>3.62</v>
      </c>
      <c r="K1156" s="75">
        <v>3.12</v>
      </c>
      <c r="L1156" s="75">
        <v>4</v>
      </c>
      <c r="M1156" s="75">
        <v>4</v>
      </c>
      <c r="N1156" s="75">
        <v>0</v>
      </c>
    </row>
    <row r="1157" spans="1:14">
      <c r="A1157" s="53" t="s">
        <v>3581</v>
      </c>
      <c r="B1157" s="53" t="s">
        <v>3582</v>
      </c>
      <c r="C1157" s="53" t="s">
        <v>50</v>
      </c>
      <c r="D1157" s="53" t="s">
        <v>1093</v>
      </c>
      <c r="E1157" s="53" t="s">
        <v>18</v>
      </c>
      <c r="F1157" s="53" t="s">
        <v>1093</v>
      </c>
      <c r="G1157" s="73" t="s">
        <v>52</v>
      </c>
      <c r="I1157" s="53" t="s">
        <v>145</v>
      </c>
      <c r="J1157" s="75">
        <v>43.46</v>
      </c>
      <c r="K1157" s="75">
        <v>47.293</v>
      </c>
      <c r="L1157" s="75">
        <v>45</v>
      </c>
      <c r="M1157" s="75">
        <v>48</v>
      </c>
      <c r="N1157" s="75">
        <v>3</v>
      </c>
    </row>
    <row r="1158" spans="1:14">
      <c r="A1158" s="53" t="s">
        <v>3583</v>
      </c>
      <c r="B1158" s="53" t="s">
        <v>3584</v>
      </c>
      <c r="C1158" s="53" t="s">
        <v>3585</v>
      </c>
      <c r="D1158" s="53" t="s">
        <v>3586</v>
      </c>
      <c r="E1158" s="53" t="s">
        <v>18</v>
      </c>
      <c r="F1158" s="53" t="s">
        <v>3586</v>
      </c>
      <c r="G1158" s="73" t="s">
        <v>29</v>
      </c>
      <c r="I1158" s="53" t="s">
        <v>145</v>
      </c>
      <c r="J1158" s="75">
        <v>29.96</v>
      </c>
      <c r="K1158" s="75">
        <v>33.663</v>
      </c>
      <c r="L1158" s="75">
        <v>33</v>
      </c>
      <c r="M1158" s="75">
        <v>34</v>
      </c>
      <c r="N1158" s="75">
        <v>1</v>
      </c>
    </row>
    <row r="1159" spans="1:14">
      <c r="A1159" s="53" t="s">
        <v>3587</v>
      </c>
      <c r="B1159" s="53" t="s">
        <v>3588</v>
      </c>
      <c r="C1159" s="53" t="s">
        <v>3587</v>
      </c>
      <c r="D1159" s="53" t="s">
        <v>128</v>
      </c>
      <c r="E1159" s="53" t="s">
        <v>18</v>
      </c>
      <c r="F1159" s="53" t="s">
        <v>128</v>
      </c>
      <c r="G1159" s="73" t="s">
        <v>129</v>
      </c>
      <c r="I1159" s="53" t="s">
        <v>1410</v>
      </c>
      <c r="J1159" s="75">
        <v>179.33</v>
      </c>
      <c r="K1159" s="75">
        <v>213.23</v>
      </c>
      <c r="L1159" s="75">
        <v>219</v>
      </c>
      <c r="M1159" s="75">
        <v>219</v>
      </c>
      <c r="N1159" s="75">
        <v>0</v>
      </c>
    </row>
    <row r="1160" spans="1:14">
      <c r="A1160" s="53" t="s">
        <v>3589</v>
      </c>
      <c r="B1160" s="53" t="s">
        <v>3590</v>
      </c>
      <c r="C1160" s="53" t="s">
        <v>3591</v>
      </c>
      <c r="D1160" s="53" t="s">
        <v>17</v>
      </c>
      <c r="E1160" s="53" t="s">
        <v>18</v>
      </c>
      <c r="F1160" s="53" t="s">
        <v>17</v>
      </c>
      <c r="G1160" s="53" t="s">
        <v>19</v>
      </c>
      <c r="I1160" s="53" t="s">
        <v>1567</v>
      </c>
      <c r="J1160" s="75">
        <v>3.68</v>
      </c>
      <c r="K1160" s="75">
        <v>5.44</v>
      </c>
      <c r="L1160" s="75">
        <v>6</v>
      </c>
      <c r="M1160" s="75">
        <v>6.5</v>
      </c>
      <c r="N1160" s="75">
        <v>0.5</v>
      </c>
    </row>
    <row r="1161" spans="1:14">
      <c r="A1161" s="53" t="s">
        <v>3592</v>
      </c>
      <c r="B1161" s="53" t="s">
        <v>3593</v>
      </c>
      <c r="C1161" s="53" t="s">
        <v>50</v>
      </c>
      <c r="D1161" s="53" t="s">
        <v>231</v>
      </c>
      <c r="E1161" s="53" t="s">
        <v>18</v>
      </c>
      <c r="F1161" s="53" t="s">
        <v>231</v>
      </c>
      <c r="G1161" s="53" t="s">
        <v>52</v>
      </c>
      <c r="I1161" s="53" t="s">
        <v>223</v>
      </c>
      <c r="J1161" s="75">
        <v>279.91</v>
      </c>
      <c r="K1161" s="75">
        <v>172.819</v>
      </c>
      <c r="L1161" s="75">
        <v>281</v>
      </c>
      <c r="M1161" s="75">
        <v>280</v>
      </c>
      <c r="N1161" s="75">
        <v>-1</v>
      </c>
    </row>
    <row r="1162" spans="1:14">
      <c r="A1162" s="53" t="s">
        <v>3594</v>
      </c>
      <c r="B1162" s="53" t="s">
        <v>3595</v>
      </c>
      <c r="C1162" s="53" t="s">
        <v>3596</v>
      </c>
      <c r="D1162" s="53" t="s">
        <v>17</v>
      </c>
      <c r="E1162" s="53" t="s">
        <v>18</v>
      </c>
      <c r="F1162" s="53" t="s">
        <v>17</v>
      </c>
      <c r="G1162" s="53" t="s">
        <v>19</v>
      </c>
      <c r="I1162" s="53" t="s">
        <v>442</v>
      </c>
      <c r="J1162" s="75">
        <v>20.6</v>
      </c>
      <c r="K1162" s="75">
        <v>22.394</v>
      </c>
      <c r="L1162" s="75">
        <v>21</v>
      </c>
      <c r="M1162" s="75">
        <v>23</v>
      </c>
      <c r="N1162" s="75">
        <v>2</v>
      </c>
    </row>
    <row r="1163" spans="1:14">
      <c r="A1163" s="53" t="s">
        <v>3597</v>
      </c>
      <c r="B1163" s="53" t="s">
        <v>3598</v>
      </c>
      <c r="C1163" s="53" t="s">
        <v>50</v>
      </c>
      <c r="D1163" s="53" t="s">
        <v>1516</v>
      </c>
      <c r="E1163" s="53" t="s">
        <v>18</v>
      </c>
      <c r="F1163" s="53" t="s">
        <v>1516</v>
      </c>
      <c r="G1163" s="53" t="s">
        <v>52</v>
      </c>
      <c r="I1163" s="53" t="s">
        <v>145</v>
      </c>
      <c r="J1163" s="75">
        <v>1671.06</v>
      </c>
      <c r="K1163" s="75">
        <v>1843.026</v>
      </c>
      <c r="L1163" s="75">
        <v>1844</v>
      </c>
      <c r="M1163" s="75">
        <v>1844</v>
      </c>
      <c r="N1163" s="75">
        <v>0</v>
      </c>
    </row>
    <row r="1164" spans="1:14">
      <c r="A1164" s="53" t="s">
        <v>3599</v>
      </c>
      <c r="B1164" s="53" t="s">
        <v>3600</v>
      </c>
      <c r="C1164" s="53" t="s">
        <v>3601</v>
      </c>
      <c r="D1164" s="53" t="s">
        <v>17</v>
      </c>
      <c r="E1164" s="53" t="s">
        <v>18</v>
      </c>
      <c r="F1164" s="53" t="s">
        <v>17</v>
      </c>
      <c r="G1164" s="53" t="s">
        <v>19</v>
      </c>
      <c r="I1164" s="53" t="s">
        <v>2305</v>
      </c>
      <c r="J1164" s="75">
        <v>4.8</v>
      </c>
      <c r="K1164" s="75">
        <v>7.207</v>
      </c>
      <c r="L1164" s="75">
        <v>6</v>
      </c>
      <c r="M1164" s="75">
        <v>7.5</v>
      </c>
      <c r="N1164" s="75">
        <v>1.5</v>
      </c>
    </row>
    <row r="1165" spans="1:14">
      <c r="A1165" s="53" t="s">
        <v>3602</v>
      </c>
      <c r="B1165" s="53" t="s">
        <v>3603</v>
      </c>
      <c r="C1165" s="53" t="s">
        <v>3604</v>
      </c>
      <c r="D1165" s="53" t="s">
        <v>310</v>
      </c>
      <c r="E1165" s="53" t="s">
        <v>18</v>
      </c>
      <c r="F1165" s="53" t="s">
        <v>310</v>
      </c>
      <c r="G1165" s="53" t="s">
        <v>29</v>
      </c>
      <c r="I1165" s="53" t="s">
        <v>130</v>
      </c>
      <c r="J1165" s="75">
        <v>1.49</v>
      </c>
      <c r="K1165" s="75">
        <v>1.32</v>
      </c>
      <c r="L1165" s="75">
        <v>1.5</v>
      </c>
      <c r="M1165" s="75">
        <v>22</v>
      </c>
      <c r="N1165" s="75">
        <v>20.5</v>
      </c>
    </row>
    <row r="1166" spans="1:14">
      <c r="A1166" s="53" t="s">
        <v>3605</v>
      </c>
      <c r="B1166" s="53" t="s">
        <v>3606</v>
      </c>
      <c r="C1166" s="53" t="s">
        <v>3607</v>
      </c>
      <c r="D1166" s="53" t="s">
        <v>266</v>
      </c>
      <c r="E1166" s="53" t="s">
        <v>18</v>
      </c>
      <c r="F1166" s="53" t="s">
        <v>267</v>
      </c>
      <c r="G1166" s="73" t="s">
        <v>170</v>
      </c>
      <c r="I1166" s="53" t="s">
        <v>471</v>
      </c>
      <c r="J1166" s="75">
        <v>24.64</v>
      </c>
      <c r="K1166" s="75">
        <v>31.068</v>
      </c>
      <c r="L1166" s="75">
        <v>30</v>
      </c>
      <c r="M1166" s="75">
        <v>32</v>
      </c>
      <c r="N1166" s="75">
        <v>2</v>
      </c>
    </row>
    <row r="1167" spans="1:14">
      <c r="A1167" s="53" t="s">
        <v>3608</v>
      </c>
      <c r="B1167" s="53" t="s">
        <v>3609</v>
      </c>
      <c r="C1167" s="53" t="s">
        <v>36</v>
      </c>
      <c r="D1167" s="53" t="s">
        <v>3059</v>
      </c>
      <c r="E1167" s="53" t="s">
        <v>18</v>
      </c>
      <c r="F1167" s="53" t="s">
        <v>3059</v>
      </c>
      <c r="G1167" s="53" t="s">
        <v>29</v>
      </c>
      <c r="I1167" s="53" t="s">
        <v>687</v>
      </c>
      <c r="J1167" s="75">
        <v>69.4</v>
      </c>
      <c r="K1167" s="75">
        <v>39.784</v>
      </c>
      <c r="L1167" s="75">
        <v>70</v>
      </c>
      <c r="M1167" s="75">
        <v>70</v>
      </c>
      <c r="N1167" s="75">
        <v>0</v>
      </c>
    </row>
    <row r="1168" spans="1:14">
      <c r="A1168" s="53" t="s">
        <v>3610</v>
      </c>
      <c r="B1168" s="53" t="s">
        <v>3611</v>
      </c>
      <c r="C1168" s="53" t="s">
        <v>3612</v>
      </c>
      <c r="D1168" s="53" t="s">
        <v>1080</v>
      </c>
      <c r="E1168" s="53" t="s">
        <v>18</v>
      </c>
      <c r="F1168" s="53" t="s">
        <v>1080</v>
      </c>
      <c r="G1168" s="73" t="s">
        <v>19</v>
      </c>
      <c r="I1168" s="53" t="s">
        <v>2376</v>
      </c>
      <c r="J1168" s="75">
        <v>22.35</v>
      </c>
      <c r="K1168" s="75">
        <v>24.73</v>
      </c>
      <c r="L1168" s="75">
        <v>23</v>
      </c>
      <c r="M1168" s="75">
        <v>25</v>
      </c>
      <c r="N1168" s="75">
        <v>2</v>
      </c>
    </row>
    <row r="1169" spans="1:14">
      <c r="A1169" s="53" t="s">
        <v>3613</v>
      </c>
      <c r="B1169" s="53" t="s">
        <v>3614</v>
      </c>
      <c r="C1169" s="53" t="s">
        <v>3615</v>
      </c>
      <c r="D1169" s="53" t="s">
        <v>1283</v>
      </c>
      <c r="E1169" s="53" t="s">
        <v>18</v>
      </c>
      <c r="F1169" s="53" t="s">
        <v>1283</v>
      </c>
      <c r="G1169" s="53" t="s">
        <v>19</v>
      </c>
      <c r="I1169" s="53" t="s">
        <v>86</v>
      </c>
      <c r="J1169" s="75">
        <v>32.91</v>
      </c>
      <c r="K1169" s="75">
        <v>30.307</v>
      </c>
      <c r="L1169" s="75">
        <v>33</v>
      </c>
      <c r="M1169" s="75">
        <v>34</v>
      </c>
      <c r="N1169" s="75">
        <v>1</v>
      </c>
    </row>
    <row r="1170" spans="1:14">
      <c r="A1170" s="53" t="s">
        <v>3616</v>
      </c>
      <c r="B1170" s="53" t="s">
        <v>3617</v>
      </c>
      <c r="C1170" s="53" t="s">
        <v>3618</v>
      </c>
      <c r="D1170" s="53" t="s">
        <v>17</v>
      </c>
      <c r="E1170" s="53" t="s">
        <v>18</v>
      </c>
      <c r="F1170" s="53" t="s">
        <v>17</v>
      </c>
      <c r="G1170" s="73" t="s">
        <v>19</v>
      </c>
      <c r="I1170" s="53" t="s">
        <v>558</v>
      </c>
      <c r="J1170" s="75">
        <v>68.28</v>
      </c>
      <c r="K1170" s="75">
        <v>114.692</v>
      </c>
      <c r="L1170" s="75">
        <v>115</v>
      </c>
      <c r="M1170" s="75">
        <v>139</v>
      </c>
      <c r="N1170" s="75">
        <v>24</v>
      </c>
    </row>
    <row r="1171" spans="1:14">
      <c r="A1171" s="53" t="s">
        <v>3619</v>
      </c>
      <c r="B1171" s="53" t="s">
        <v>3620</v>
      </c>
      <c r="C1171" s="53" t="s">
        <v>3621</v>
      </c>
      <c r="D1171" s="53" t="s">
        <v>590</v>
      </c>
      <c r="E1171" s="53" t="s">
        <v>18</v>
      </c>
      <c r="F1171" s="53" t="s">
        <v>590</v>
      </c>
      <c r="G1171" s="53" t="s">
        <v>129</v>
      </c>
      <c r="I1171" s="53" t="s">
        <v>120</v>
      </c>
      <c r="J1171" s="75">
        <v>13.92</v>
      </c>
      <c r="K1171" s="75">
        <v>14.341</v>
      </c>
      <c r="L1171" s="75">
        <v>14</v>
      </c>
      <c r="M1171" s="75">
        <v>15.5</v>
      </c>
      <c r="N1171" s="75">
        <v>1.5</v>
      </c>
    </row>
    <row r="1172" spans="1:14">
      <c r="A1172" s="53" t="s">
        <v>3622</v>
      </c>
      <c r="B1172" s="53" t="s">
        <v>3623</v>
      </c>
      <c r="C1172" s="53" t="s">
        <v>3624</v>
      </c>
      <c r="D1172" s="53" t="s">
        <v>17</v>
      </c>
      <c r="E1172" s="53" t="s">
        <v>18</v>
      </c>
      <c r="F1172" s="53" t="s">
        <v>17</v>
      </c>
      <c r="G1172" s="53" t="s">
        <v>19</v>
      </c>
      <c r="I1172" s="53" t="s">
        <v>152</v>
      </c>
      <c r="J1172" s="75">
        <v>1.58</v>
      </c>
      <c r="K1172" s="75">
        <v>6.394</v>
      </c>
      <c r="L1172" s="75">
        <v>5.5</v>
      </c>
      <c r="M1172" s="75">
        <v>6.5</v>
      </c>
      <c r="N1172" s="75">
        <v>1</v>
      </c>
    </row>
    <row r="1173" spans="1:14">
      <c r="A1173" s="53" t="s">
        <v>3625</v>
      </c>
      <c r="B1173" s="53" t="s">
        <v>3626</v>
      </c>
      <c r="C1173" s="53" t="s">
        <v>3627</v>
      </c>
      <c r="D1173" s="53" t="s">
        <v>17</v>
      </c>
      <c r="E1173" s="53" t="s">
        <v>18</v>
      </c>
      <c r="F1173" s="53" t="s">
        <v>17</v>
      </c>
      <c r="G1173" s="73" t="s">
        <v>19</v>
      </c>
      <c r="I1173" s="53" t="s">
        <v>442</v>
      </c>
      <c r="J1173" s="75">
        <v>14.62</v>
      </c>
      <c r="K1173" s="75">
        <v>12.659</v>
      </c>
      <c r="L1173" s="75">
        <v>15</v>
      </c>
      <c r="M1173" s="75">
        <v>17</v>
      </c>
      <c r="N1173" s="75">
        <v>2</v>
      </c>
    </row>
    <row r="1174" spans="1:14">
      <c r="A1174" s="53" t="s">
        <v>3628</v>
      </c>
      <c r="B1174" s="53" t="s">
        <v>3629</v>
      </c>
      <c r="C1174" s="53" t="s">
        <v>3630</v>
      </c>
      <c r="D1174" s="53" t="s">
        <v>24</v>
      </c>
      <c r="E1174" s="53" t="s">
        <v>18</v>
      </c>
      <c r="F1174" s="53" t="s">
        <v>24</v>
      </c>
      <c r="G1174" s="53" t="s">
        <v>19</v>
      </c>
      <c r="I1174" s="53" t="s">
        <v>1113</v>
      </c>
      <c r="J1174" s="75">
        <v>21.88</v>
      </c>
      <c r="K1174" s="75">
        <v>4.228</v>
      </c>
      <c r="L1174" s="75">
        <v>22</v>
      </c>
      <c r="M1174" s="75">
        <v>22</v>
      </c>
      <c r="N1174" s="75">
        <v>0</v>
      </c>
    </row>
    <row r="1175" spans="1:14">
      <c r="A1175" s="53" t="s">
        <v>3631</v>
      </c>
      <c r="B1175" s="53" t="s">
        <v>3632</v>
      </c>
      <c r="C1175" s="53" t="s">
        <v>50</v>
      </c>
      <c r="D1175" s="53" t="s">
        <v>3633</v>
      </c>
      <c r="E1175" s="53" t="s">
        <v>18</v>
      </c>
      <c r="F1175" s="53" t="s">
        <v>3633</v>
      </c>
      <c r="G1175" s="53" t="s">
        <v>52</v>
      </c>
      <c r="I1175" s="53" t="s">
        <v>3634</v>
      </c>
      <c r="J1175" s="75">
        <v>250.35</v>
      </c>
      <c r="K1175" s="75">
        <v>218.154</v>
      </c>
      <c r="L1175" s="75">
        <v>250</v>
      </c>
      <c r="M1175" s="75">
        <v>251</v>
      </c>
      <c r="N1175" s="75">
        <v>1</v>
      </c>
    </row>
    <row r="1176" spans="1:14">
      <c r="A1176" s="53" t="s">
        <v>3635</v>
      </c>
      <c r="B1176" s="53" t="s">
        <v>3636</v>
      </c>
      <c r="C1176" s="53" t="s">
        <v>3637</v>
      </c>
      <c r="D1176" s="53" t="s">
        <v>140</v>
      </c>
      <c r="E1176" s="53" t="s">
        <v>18</v>
      </c>
      <c r="F1176" s="53" t="s">
        <v>140</v>
      </c>
      <c r="G1176" s="53" t="s">
        <v>98</v>
      </c>
      <c r="I1176" s="53" t="s">
        <v>199</v>
      </c>
      <c r="J1176" s="75">
        <v>8.84</v>
      </c>
      <c r="K1176" s="75">
        <v>4.039</v>
      </c>
      <c r="L1176" s="75">
        <v>9</v>
      </c>
      <c r="M1176" s="75">
        <v>9</v>
      </c>
      <c r="N1176" s="75">
        <v>0</v>
      </c>
    </row>
    <row r="1177" spans="1:14">
      <c r="A1177" s="53" t="s">
        <v>3638</v>
      </c>
      <c r="B1177" s="53" t="s">
        <v>3639</v>
      </c>
      <c r="C1177" s="53" t="s">
        <v>3640</v>
      </c>
      <c r="D1177" s="53" t="s">
        <v>140</v>
      </c>
      <c r="E1177" s="53" t="s">
        <v>18</v>
      </c>
      <c r="F1177" s="53" t="s">
        <v>140</v>
      </c>
      <c r="G1177" s="53" t="s">
        <v>98</v>
      </c>
      <c r="I1177" s="53" t="s">
        <v>199</v>
      </c>
      <c r="J1177" s="75">
        <v>8.84</v>
      </c>
      <c r="K1177" s="75">
        <v>2.16</v>
      </c>
      <c r="L1177" s="75">
        <v>9</v>
      </c>
      <c r="M1177" s="75">
        <v>9</v>
      </c>
      <c r="N1177" s="75">
        <v>0</v>
      </c>
    </row>
    <row r="1178" spans="1:14">
      <c r="A1178" s="53" t="s">
        <v>3641</v>
      </c>
      <c r="B1178" s="53" t="s">
        <v>3642</v>
      </c>
      <c r="C1178" s="53" t="s">
        <v>3643</v>
      </c>
      <c r="D1178" s="53" t="s">
        <v>140</v>
      </c>
      <c r="E1178" s="53" t="s">
        <v>18</v>
      </c>
      <c r="F1178" s="53" t="s">
        <v>140</v>
      </c>
      <c r="G1178" s="53" t="s">
        <v>98</v>
      </c>
      <c r="I1178" s="53" t="s">
        <v>199</v>
      </c>
      <c r="J1178" s="75">
        <v>11.83</v>
      </c>
      <c r="K1178" s="75">
        <v>11.197</v>
      </c>
      <c r="L1178" s="75">
        <v>12</v>
      </c>
      <c r="M1178" s="75">
        <v>13</v>
      </c>
      <c r="N1178" s="75">
        <v>1</v>
      </c>
    </row>
    <row r="1179" spans="1:14">
      <c r="A1179" s="53" t="s">
        <v>3644</v>
      </c>
      <c r="B1179" s="53" t="s">
        <v>3645</v>
      </c>
      <c r="C1179" s="53" t="s">
        <v>3646</v>
      </c>
      <c r="D1179" s="53" t="s">
        <v>24</v>
      </c>
      <c r="E1179" s="53" t="s">
        <v>18</v>
      </c>
      <c r="F1179" s="53" t="s">
        <v>24</v>
      </c>
      <c r="G1179" s="73" t="s">
        <v>19</v>
      </c>
      <c r="I1179" s="53" t="s">
        <v>120</v>
      </c>
      <c r="J1179" s="75">
        <v>0.34</v>
      </c>
      <c r="K1179" s="75">
        <v>0.72</v>
      </c>
      <c r="L1179" s="75">
        <v>1</v>
      </c>
      <c r="M1179" s="75">
        <v>1</v>
      </c>
      <c r="N1179" s="75">
        <v>0</v>
      </c>
    </row>
    <row r="1180" spans="1:14">
      <c r="A1180" s="53" t="s">
        <v>3647</v>
      </c>
      <c r="B1180" s="53" t="s">
        <v>3648</v>
      </c>
      <c r="C1180" s="53" t="s">
        <v>3649</v>
      </c>
      <c r="D1180" s="53" t="s">
        <v>938</v>
      </c>
      <c r="E1180" s="53" t="s">
        <v>18</v>
      </c>
      <c r="F1180" s="53" t="s">
        <v>938</v>
      </c>
      <c r="G1180" s="73" t="s">
        <v>98</v>
      </c>
      <c r="I1180" s="53" t="s">
        <v>3347</v>
      </c>
      <c r="J1180" s="75">
        <v>20.97</v>
      </c>
      <c r="K1180" s="75">
        <v>21.095</v>
      </c>
      <c r="L1180" s="75">
        <v>22</v>
      </c>
      <c r="M1180" s="75">
        <v>22</v>
      </c>
      <c r="N1180" s="75">
        <v>0</v>
      </c>
    </row>
    <row r="1181" spans="1:14">
      <c r="A1181" s="53" t="s">
        <v>3650</v>
      </c>
      <c r="B1181" s="53" t="s">
        <v>3651</v>
      </c>
      <c r="C1181" s="53" t="s">
        <v>3652</v>
      </c>
      <c r="D1181" s="53" t="s">
        <v>28</v>
      </c>
      <c r="E1181" s="53" t="s">
        <v>18</v>
      </c>
      <c r="F1181" s="53" t="s">
        <v>28</v>
      </c>
      <c r="G1181" s="53" t="s">
        <v>29</v>
      </c>
      <c r="I1181" s="53" t="s">
        <v>30</v>
      </c>
      <c r="J1181" s="75">
        <v>169.66</v>
      </c>
      <c r="K1181" s="75">
        <v>1.058</v>
      </c>
      <c r="L1181" s="75">
        <v>1.1</v>
      </c>
      <c r="M1181" s="75">
        <v>1.2</v>
      </c>
      <c r="N1181" s="75">
        <v>0.1</v>
      </c>
    </row>
    <row r="1182" spans="1:14">
      <c r="A1182" s="53" t="s">
        <v>3653</v>
      </c>
      <c r="B1182" s="53" t="s">
        <v>3654</v>
      </c>
      <c r="C1182" s="53" t="s">
        <v>3655</v>
      </c>
      <c r="D1182" s="53" t="s">
        <v>17</v>
      </c>
      <c r="E1182" s="53" t="s">
        <v>18</v>
      </c>
      <c r="F1182" s="53" t="s">
        <v>17</v>
      </c>
      <c r="G1182" s="53" t="s">
        <v>19</v>
      </c>
      <c r="I1182" s="53" t="s">
        <v>694</v>
      </c>
      <c r="J1182" s="75">
        <v>0.32</v>
      </c>
      <c r="K1182" s="75">
        <v>0</v>
      </c>
      <c r="L1182" s="75">
        <v>1</v>
      </c>
      <c r="M1182" s="75">
        <v>0.5</v>
      </c>
      <c r="N1182" s="75">
        <v>-0.5</v>
      </c>
    </row>
    <row r="1183" spans="1:14">
      <c r="A1183" s="53" t="s">
        <v>3656</v>
      </c>
      <c r="B1183" s="53" t="s">
        <v>3657</v>
      </c>
      <c r="C1183" s="53" t="s">
        <v>3658</v>
      </c>
      <c r="D1183" s="53" t="s">
        <v>17</v>
      </c>
      <c r="E1183" s="53" t="s">
        <v>18</v>
      </c>
      <c r="F1183" s="53" t="s">
        <v>17</v>
      </c>
      <c r="G1183" s="53" t="s">
        <v>19</v>
      </c>
      <c r="I1183" s="53" t="s">
        <v>694</v>
      </c>
      <c r="J1183" s="75">
        <v>0.07</v>
      </c>
      <c r="K1183" s="75">
        <v>0</v>
      </c>
      <c r="L1183" s="75">
        <v>0.5</v>
      </c>
      <c r="M1183" s="75">
        <v>0.5</v>
      </c>
      <c r="N1183" s="75">
        <v>0</v>
      </c>
    </row>
    <row r="1184" spans="1:14">
      <c r="A1184" s="53" t="s">
        <v>3659</v>
      </c>
      <c r="B1184" s="53" t="s">
        <v>3660</v>
      </c>
      <c r="C1184" s="53" t="s">
        <v>3661</v>
      </c>
      <c r="D1184" s="53" t="s">
        <v>128</v>
      </c>
      <c r="E1184" s="53" t="s">
        <v>18</v>
      </c>
      <c r="F1184" s="53" t="s">
        <v>128</v>
      </c>
      <c r="G1184" s="53" t="s">
        <v>129</v>
      </c>
      <c r="I1184" s="53" t="s">
        <v>3662</v>
      </c>
      <c r="J1184" s="75">
        <v>1.84</v>
      </c>
      <c r="K1184" s="75">
        <v>1.568</v>
      </c>
      <c r="L1184" s="75">
        <v>2</v>
      </c>
      <c r="M1184" s="75">
        <v>2</v>
      </c>
      <c r="N1184" s="75">
        <v>0</v>
      </c>
    </row>
    <row r="1185" spans="1:14">
      <c r="A1185" s="53" t="s">
        <v>3663</v>
      </c>
      <c r="B1185" s="53" t="s">
        <v>3664</v>
      </c>
      <c r="C1185" s="53" t="s">
        <v>3665</v>
      </c>
      <c r="D1185" s="53" t="s">
        <v>17</v>
      </c>
      <c r="E1185" s="53" t="s">
        <v>18</v>
      </c>
      <c r="F1185" s="53" t="s">
        <v>17</v>
      </c>
      <c r="G1185" s="53" t="s">
        <v>19</v>
      </c>
      <c r="I1185" s="53" t="s">
        <v>604</v>
      </c>
      <c r="J1185" s="75">
        <v>10.55</v>
      </c>
      <c r="K1185" s="75">
        <v>7.936</v>
      </c>
      <c r="L1185" s="75">
        <v>12</v>
      </c>
      <c r="M1185" s="75">
        <v>11</v>
      </c>
      <c r="N1185" s="75">
        <v>-1</v>
      </c>
    </row>
    <row r="1186" spans="1:14">
      <c r="A1186" s="53" t="s">
        <v>3666</v>
      </c>
      <c r="B1186" s="53" t="s">
        <v>3667</v>
      </c>
      <c r="C1186" s="53" t="s">
        <v>3668</v>
      </c>
      <c r="D1186" s="53" t="s">
        <v>28</v>
      </c>
      <c r="E1186" s="53" t="s">
        <v>18</v>
      </c>
      <c r="F1186" s="53" t="s">
        <v>28</v>
      </c>
      <c r="G1186" s="53" t="s">
        <v>29</v>
      </c>
      <c r="I1186" s="53" t="s">
        <v>156</v>
      </c>
      <c r="J1186" s="75">
        <v>834.55</v>
      </c>
      <c r="K1186" s="75">
        <v>4.283</v>
      </c>
      <c r="L1186" s="75">
        <v>4.3</v>
      </c>
      <c r="M1186" s="75">
        <v>4.4</v>
      </c>
      <c r="N1186" s="75">
        <v>0.1</v>
      </c>
    </row>
    <row r="1187" spans="1:14">
      <c r="A1187" s="53" t="s">
        <v>3669</v>
      </c>
      <c r="B1187" s="53" t="s">
        <v>3670</v>
      </c>
      <c r="C1187" s="53" t="s">
        <v>3671</v>
      </c>
      <c r="D1187" s="53" t="s">
        <v>17</v>
      </c>
      <c r="E1187" s="53" t="s">
        <v>18</v>
      </c>
      <c r="F1187" s="53" t="s">
        <v>17</v>
      </c>
      <c r="G1187" s="53" t="s">
        <v>19</v>
      </c>
      <c r="I1187" s="53" t="s">
        <v>1269</v>
      </c>
      <c r="J1187" s="75">
        <v>37.55</v>
      </c>
      <c r="K1187" s="75">
        <v>36.54</v>
      </c>
      <c r="L1187" s="75">
        <v>38</v>
      </c>
      <c r="M1187" s="75">
        <v>38</v>
      </c>
      <c r="N1187" s="75">
        <v>0</v>
      </c>
    </row>
    <row r="1188" spans="1:14">
      <c r="A1188" s="53" t="s">
        <v>3672</v>
      </c>
      <c r="B1188" s="53" t="s">
        <v>3673</v>
      </c>
      <c r="C1188" s="53" t="s">
        <v>3674</v>
      </c>
      <c r="D1188" s="53" t="s">
        <v>845</v>
      </c>
      <c r="E1188" s="53" t="s">
        <v>18</v>
      </c>
      <c r="F1188" s="53" t="s">
        <v>845</v>
      </c>
      <c r="G1188" s="53" t="s">
        <v>129</v>
      </c>
      <c r="I1188" s="53" t="s">
        <v>1269</v>
      </c>
      <c r="J1188" s="75">
        <v>7.69</v>
      </c>
      <c r="K1188" s="75">
        <v>12.376</v>
      </c>
      <c r="L1188" s="75">
        <v>12.5</v>
      </c>
      <c r="M1188" s="75">
        <v>12.5</v>
      </c>
      <c r="N1188" s="75">
        <v>0</v>
      </c>
    </row>
    <row r="1189" spans="1:14">
      <c r="A1189" s="53" t="s">
        <v>3675</v>
      </c>
      <c r="B1189" s="53" t="s">
        <v>3676</v>
      </c>
      <c r="C1189" s="53" t="s">
        <v>3677</v>
      </c>
      <c r="D1189" s="53" t="s">
        <v>738</v>
      </c>
      <c r="E1189" s="53" t="s">
        <v>18</v>
      </c>
      <c r="F1189" s="53" t="s">
        <v>738</v>
      </c>
      <c r="G1189" s="53" t="s">
        <v>98</v>
      </c>
      <c r="I1189" s="53" t="s">
        <v>130</v>
      </c>
      <c r="J1189" s="75">
        <v>8.57</v>
      </c>
      <c r="K1189" s="75">
        <v>5.456</v>
      </c>
      <c r="L1189" s="75">
        <v>9</v>
      </c>
      <c r="M1189" s="75">
        <v>9</v>
      </c>
      <c r="N1189" s="75">
        <v>0</v>
      </c>
    </row>
    <row r="1190" spans="1:14">
      <c r="A1190" s="53" t="s">
        <v>3678</v>
      </c>
      <c r="B1190" s="53" t="s">
        <v>3679</v>
      </c>
      <c r="C1190" s="53" t="s">
        <v>3680</v>
      </c>
      <c r="D1190" s="53" t="s">
        <v>17</v>
      </c>
      <c r="E1190" s="53" t="s">
        <v>18</v>
      </c>
      <c r="F1190" s="53" t="s">
        <v>17</v>
      </c>
      <c r="G1190" s="53" t="s">
        <v>19</v>
      </c>
      <c r="I1190" s="53" t="s">
        <v>103</v>
      </c>
      <c r="J1190" s="75">
        <v>11.86</v>
      </c>
      <c r="K1190" s="75">
        <v>8.134</v>
      </c>
      <c r="L1190" s="75">
        <v>12</v>
      </c>
      <c r="M1190" s="75">
        <v>12</v>
      </c>
      <c r="N1190" s="75">
        <v>0</v>
      </c>
    </row>
    <row r="1191" spans="1:14">
      <c r="A1191" s="53" t="s">
        <v>3681</v>
      </c>
      <c r="B1191" s="53" t="s">
        <v>3682</v>
      </c>
      <c r="C1191" s="53" t="s">
        <v>3683</v>
      </c>
      <c r="D1191" s="53" t="s">
        <v>17</v>
      </c>
      <c r="E1191" s="53" t="s">
        <v>18</v>
      </c>
      <c r="F1191" s="53" t="s">
        <v>17</v>
      </c>
      <c r="G1191" s="73" t="s">
        <v>19</v>
      </c>
      <c r="I1191" s="53" t="s">
        <v>103</v>
      </c>
      <c r="J1191" s="75">
        <v>8.72</v>
      </c>
      <c r="K1191" s="75">
        <v>5.952</v>
      </c>
      <c r="L1191" s="75">
        <v>9</v>
      </c>
      <c r="M1191" s="75">
        <v>9</v>
      </c>
      <c r="N1191" s="75">
        <v>0</v>
      </c>
    </row>
    <row r="1192" spans="1:14">
      <c r="A1192" s="53" t="s">
        <v>3684</v>
      </c>
      <c r="B1192" s="53" t="s">
        <v>3685</v>
      </c>
      <c r="C1192" s="53" t="s">
        <v>3686</v>
      </c>
      <c r="D1192" s="53" t="s">
        <v>17</v>
      </c>
      <c r="E1192" s="53" t="s">
        <v>18</v>
      </c>
      <c r="F1192" s="53" t="s">
        <v>17</v>
      </c>
      <c r="G1192" s="53" t="s">
        <v>19</v>
      </c>
      <c r="I1192" s="53" t="s">
        <v>103</v>
      </c>
      <c r="J1192" s="75">
        <v>10.43</v>
      </c>
      <c r="K1192" s="75">
        <v>7.88</v>
      </c>
      <c r="L1192" s="75">
        <v>12</v>
      </c>
      <c r="M1192" s="75">
        <v>10.5</v>
      </c>
      <c r="N1192" s="75">
        <v>-1.5</v>
      </c>
    </row>
    <row r="1193" spans="1:14">
      <c r="A1193" s="53" t="s">
        <v>3687</v>
      </c>
      <c r="B1193" s="53" t="s">
        <v>3688</v>
      </c>
      <c r="C1193" s="53" t="s">
        <v>3689</v>
      </c>
      <c r="D1193" s="53" t="s">
        <v>17</v>
      </c>
      <c r="E1193" s="53" t="s">
        <v>18</v>
      </c>
      <c r="F1193" s="53" t="s">
        <v>17</v>
      </c>
      <c r="G1193" s="53" t="s">
        <v>19</v>
      </c>
      <c r="I1193" s="53" t="s">
        <v>116</v>
      </c>
      <c r="J1193" s="75">
        <v>3.33</v>
      </c>
      <c r="K1193" s="75">
        <v>3.234</v>
      </c>
      <c r="L1193" s="75">
        <v>3.5</v>
      </c>
      <c r="M1193" s="75">
        <v>3.5</v>
      </c>
      <c r="N1193" s="75">
        <v>0</v>
      </c>
    </row>
    <row r="1194" spans="1:14">
      <c r="A1194" s="53" t="s">
        <v>3690</v>
      </c>
      <c r="B1194" s="53" t="s">
        <v>3691</v>
      </c>
      <c r="C1194" s="53" t="s">
        <v>50</v>
      </c>
      <c r="D1194" s="53" t="s">
        <v>1071</v>
      </c>
      <c r="E1194" s="53" t="s">
        <v>18</v>
      </c>
      <c r="F1194" s="53" t="s">
        <v>1071</v>
      </c>
      <c r="G1194" s="53" t="s">
        <v>52</v>
      </c>
      <c r="I1194" s="53" t="s">
        <v>896</v>
      </c>
      <c r="J1194" s="75">
        <v>16.38</v>
      </c>
      <c r="K1194" s="75">
        <v>13.468</v>
      </c>
      <c r="L1194" s="75">
        <v>21</v>
      </c>
      <c r="M1194" s="75">
        <v>21</v>
      </c>
      <c r="N1194" s="75">
        <v>0</v>
      </c>
    </row>
    <row r="1195" spans="1:14">
      <c r="A1195" s="53" t="s">
        <v>3692</v>
      </c>
      <c r="B1195" s="53" t="s">
        <v>3693</v>
      </c>
      <c r="C1195" s="53" t="s">
        <v>3694</v>
      </c>
      <c r="D1195" s="53" t="s">
        <v>24</v>
      </c>
      <c r="E1195" s="53" t="s">
        <v>18</v>
      </c>
      <c r="F1195" s="53" t="s">
        <v>24</v>
      </c>
      <c r="G1195" s="53" t="s">
        <v>19</v>
      </c>
      <c r="I1195" s="53" t="s">
        <v>246</v>
      </c>
      <c r="J1195" s="75">
        <v>23.86</v>
      </c>
      <c r="K1195" s="75">
        <v>28.839</v>
      </c>
      <c r="L1195" s="75">
        <v>24</v>
      </c>
      <c r="M1195" s="75">
        <v>29</v>
      </c>
      <c r="N1195" s="75">
        <v>5</v>
      </c>
    </row>
    <row r="1196" spans="1:14">
      <c r="A1196" s="53" t="s">
        <v>3695</v>
      </c>
      <c r="B1196" s="53" t="s">
        <v>3696</v>
      </c>
      <c r="C1196" s="53" t="s">
        <v>3697</v>
      </c>
      <c r="D1196" s="53" t="s">
        <v>24</v>
      </c>
      <c r="E1196" s="53" t="s">
        <v>18</v>
      </c>
      <c r="F1196" s="53" t="s">
        <v>24</v>
      </c>
      <c r="G1196" s="73" t="s">
        <v>19</v>
      </c>
      <c r="I1196" s="53" t="s">
        <v>246</v>
      </c>
      <c r="J1196" s="75">
        <v>24.11</v>
      </c>
      <c r="K1196" s="75">
        <v>28.35</v>
      </c>
      <c r="L1196" s="75">
        <v>25</v>
      </c>
      <c r="M1196" s="75">
        <v>29</v>
      </c>
      <c r="N1196" s="75">
        <v>4</v>
      </c>
    </row>
    <row r="1197" spans="1:14">
      <c r="A1197" s="53" t="s">
        <v>3698</v>
      </c>
      <c r="B1197" s="53" t="s">
        <v>3699</v>
      </c>
      <c r="C1197" s="53" t="s">
        <v>3700</v>
      </c>
      <c r="D1197" s="53" t="s">
        <v>24</v>
      </c>
      <c r="E1197" s="53" t="s">
        <v>18</v>
      </c>
      <c r="F1197" s="53" t="s">
        <v>24</v>
      </c>
      <c r="G1197" s="53" t="s">
        <v>19</v>
      </c>
      <c r="I1197" s="53" t="s">
        <v>246</v>
      </c>
      <c r="J1197" s="75">
        <v>24.14</v>
      </c>
      <c r="K1197" s="75">
        <v>28.896</v>
      </c>
      <c r="L1197" s="75">
        <v>25</v>
      </c>
      <c r="M1197" s="75">
        <v>29</v>
      </c>
      <c r="N1197" s="75">
        <v>4</v>
      </c>
    </row>
    <row r="1198" spans="1:14">
      <c r="A1198" s="53" t="s">
        <v>3701</v>
      </c>
      <c r="B1198" s="53" t="s">
        <v>3702</v>
      </c>
      <c r="C1198" s="53" t="s">
        <v>3703</v>
      </c>
      <c r="D1198" s="53" t="s">
        <v>24</v>
      </c>
      <c r="E1198" s="53" t="s">
        <v>18</v>
      </c>
      <c r="F1198" s="53" t="s">
        <v>24</v>
      </c>
      <c r="G1198" s="53" t="s">
        <v>19</v>
      </c>
      <c r="I1198" s="53" t="s">
        <v>246</v>
      </c>
      <c r="J1198" s="75">
        <v>23.74</v>
      </c>
      <c r="K1198" s="75">
        <v>28.281</v>
      </c>
      <c r="L1198" s="75">
        <v>25</v>
      </c>
      <c r="M1198" s="75">
        <v>29</v>
      </c>
      <c r="N1198" s="75">
        <v>4</v>
      </c>
    </row>
    <row r="1199" spans="1:14">
      <c r="A1199" s="53" t="s">
        <v>3704</v>
      </c>
      <c r="B1199" s="53" t="s">
        <v>3705</v>
      </c>
      <c r="C1199" s="53" t="s">
        <v>3706</v>
      </c>
      <c r="D1199" s="53" t="s">
        <v>24</v>
      </c>
      <c r="E1199" s="53" t="s">
        <v>18</v>
      </c>
      <c r="F1199" s="53" t="s">
        <v>24</v>
      </c>
      <c r="G1199" s="53" t="s">
        <v>19</v>
      </c>
      <c r="I1199" s="53" t="s">
        <v>246</v>
      </c>
      <c r="J1199" s="75">
        <v>23.74</v>
      </c>
      <c r="K1199" s="75">
        <v>28.896</v>
      </c>
      <c r="L1199" s="75">
        <v>24</v>
      </c>
      <c r="M1199" s="75">
        <v>29</v>
      </c>
      <c r="N1199" s="75">
        <v>5</v>
      </c>
    </row>
    <row r="1200" spans="1:14">
      <c r="A1200" s="53" t="s">
        <v>3707</v>
      </c>
      <c r="B1200" s="53" t="s">
        <v>3708</v>
      </c>
      <c r="C1200" s="53" t="s">
        <v>3709</v>
      </c>
      <c r="D1200" s="53" t="s">
        <v>24</v>
      </c>
      <c r="E1200" s="53" t="s">
        <v>18</v>
      </c>
      <c r="F1200" s="53" t="s">
        <v>24</v>
      </c>
      <c r="G1200" s="73" t="s">
        <v>19</v>
      </c>
      <c r="I1200" s="53" t="s">
        <v>246</v>
      </c>
      <c r="J1200" s="75">
        <v>24.06</v>
      </c>
      <c r="K1200" s="75">
        <v>27.747</v>
      </c>
      <c r="L1200" s="75">
        <v>25</v>
      </c>
      <c r="M1200" s="75">
        <v>28</v>
      </c>
      <c r="N1200" s="75">
        <v>3</v>
      </c>
    </row>
    <row r="1201" spans="1:14">
      <c r="A1201" s="53" t="s">
        <v>3710</v>
      </c>
      <c r="B1201" s="53" t="s">
        <v>3711</v>
      </c>
      <c r="C1201" s="53" t="s">
        <v>3712</v>
      </c>
      <c r="D1201" s="53" t="s">
        <v>24</v>
      </c>
      <c r="E1201" s="53" t="s">
        <v>18</v>
      </c>
      <c r="F1201" s="53" t="s">
        <v>24</v>
      </c>
      <c r="G1201" s="53" t="s">
        <v>19</v>
      </c>
      <c r="I1201" s="53" t="s">
        <v>246</v>
      </c>
      <c r="J1201" s="75">
        <v>24.18</v>
      </c>
      <c r="K1201" s="75">
        <v>28.814</v>
      </c>
      <c r="L1201" s="75">
        <v>25</v>
      </c>
      <c r="M1201" s="75">
        <v>29</v>
      </c>
      <c r="N1201" s="75">
        <v>4</v>
      </c>
    </row>
    <row r="1202" spans="1:14">
      <c r="A1202" s="53" t="s">
        <v>3713</v>
      </c>
      <c r="B1202" s="53" t="s">
        <v>3714</v>
      </c>
      <c r="C1202" s="53" t="s">
        <v>3715</v>
      </c>
      <c r="D1202" s="53" t="s">
        <v>967</v>
      </c>
      <c r="E1202" s="53" t="s">
        <v>18</v>
      </c>
      <c r="F1202" s="53" t="s">
        <v>967</v>
      </c>
      <c r="G1202" s="53" t="s">
        <v>52</v>
      </c>
      <c r="I1202" s="53" t="s">
        <v>3634</v>
      </c>
      <c r="J1202" s="75">
        <v>496.06</v>
      </c>
      <c r="K1202" s="75">
        <v>1087.199</v>
      </c>
      <c r="L1202" s="75">
        <v>1034</v>
      </c>
      <c r="M1202" s="75">
        <v>1089</v>
      </c>
      <c r="N1202" s="75">
        <v>55</v>
      </c>
    </row>
    <row r="1203" spans="1:14">
      <c r="A1203" s="53" t="s">
        <v>3716</v>
      </c>
      <c r="B1203" s="53" t="s">
        <v>3717</v>
      </c>
      <c r="C1203" s="53" t="s">
        <v>3718</v>
      </c>
      <c r="D1203" s="53" t="s">
        <v>17</v>
      </c>
      <c r="E1203" s="53" t="s">
        <v>18</v>
      </c>
      <c r="F1203" s="53" t="s">
        <v>17</v>
      </c>
      <c r="G1203" s="73" t="s">
        <v>19</v>
      </c>
      <c r="I1203" s="53" t="s">
        <v>679</v>
      </c>
      <c r="J1203" s="75">
        <v>8.49</v>
      </c>
      <c r="K1203" s="75">
        <v>7.207</v>
      </c>
      <c r="L1203" s="75">
        <v>8.5</v>
      </c>
      <c r="M1203" s="75">
        <v>11</v>
      </c>
      <c r="N1203" s="75">
        <v>2.5</v>
      </c>
    </row>
    <row r="1204" spans="1:14">
      <c r="A1204" s="53" t="s">
        <v>3719</v>
      </c>
      <c r="B1204" s="53" t="s">
        <v>3720</v>
      </c>
      <c r="C1204" s="53" t="s">
        <v>3721</v>
      </c>
      <c r="D1204" s="53" t="s">
        <v>85</v>
      </c>
      <c r="E1204" s="53" t="s">
        <v>18</v>
      </c>
      <c r="F1204" s="53" t="s">
        <v>85</v>
      </c>
      <c r="G1204" s="53" t="s">
        <v>29</v>
      </c>
      <c r="I1204" s="53" t="s">
        <v>767</v>
      </c>
      <c r="J1204" s="75">
        <v>138.97</v>
      </c>
      <c r="K1204" s="75">
        <v>78.568</v>
      </c>
      <c r="L1204" s="75">
        <v>114</v>
      </c>
      <c r="M1204" s="75">
        <v>139</v>
      </c>
      <c r="N1204" s="75">
        <v>25</v>
      </c>
    </row>
    <row r="1205" spans="1:14">
      <c r="A1205" s="53" t="s">
        <v>3722</v>
      </c>
      <c r="B1205" s="53" t="s">
        <v>3723</v>
      </c>
      <c r="C1205" s="53" t="s">
        <v>3724</v>
      </c>
      <c r="D1205" s="53" t="s">
        <v>1080</v>
      </c>
      <c r="E1205" s="53" t="s">
        <v>18</v>
      </c>
      <c r="F1205" s="53" t="s">
        <v>1080</v>
      </c>
      <c r="G1205" s="53" t="s">
        <v>19</v>
      </c>
      <c r="I1205" s="53" t="s">
        <v>2376</v>
      </c>
      <c r="J1205" s="75">
        <v>65.85</v>
      </c>
      <c r="K1205" s="75">
        <v>83.048</v>
      </c>
      <c r="L1205" s="75">
        <v>72</v>
      </c>
      <c r="M1205" s="75">
        <v>84</v>
      </c>
      <c r="N1205" s="75">
        <v>12</v>
      </c>
    </row>
    <row r="1206" spans="1:14">
      <c r="A1206" s="53" t="s">
        <v>3725</v>
      </c>
      <c r="B1206" s="53" t="s">
        <v>3726</v>
      </c>
      <c r="C1206" s="53" t="s">
        <v>3727</v>
      </c>
      <c r="D1206" s="53" t="s">
        <v>728</v>
      </c>
      <c r="E1206" s="53" t="s">
        <v>18</v>
      </c>
      <c r="F1206" s="53" t="s">
        <v>728</v>
      </c>
      <c r="G1206" s="53" t="s">
        <v>129</v>
      </c>
      <c r="I1206" s="53" t="s">
        <v>20</v>
      </c>
      <c r="J1206" s="75">
        <v>151.51</v>
      </c>
      <c r="K1206" s="75">
        <v>125.931</v>
      </c>
      <c r="L1206" s="75">
        <v>152</v>
      </c>
      <c r="M1206" s="75">
        <v>152</v>
      </c>
      <c r="N1206" s="75">
        <v>0</v>
      </c>
    </row>
    <row r="1207" spans="1:14">
      <c r="A1207" s="53" t="s">
        <v>3728</v>
      </c>
      <c r="B1207" s="53" t="s">
        <v>3729</v>
      </c>
      <c r="C1207" s="53" t="s">
        <v>3730</v>
      </c>
      <c r="D1207" s="53" t="s">
        <v>160</v>
      </c>
      <c r="E1207" s="53" t="s">
        <v>18</v>
      </c>
      <c r="F1207" s="53" t="s">
        <v>160</v>
      </c>
      <c r="G1207" s="53" t="s">
        <v>129</v>
      </c>
      <c r="I1207" s="53" t="s">
        <v>337</v>
      </c>
      <c r="J1207" s="75">
        <v>2.39</v>
      </c>
      <c r="K1207" s="75">
        <v>1.842</v>
      </c>
      <c r="L1207" s="75">
        <v>2.5</v>
      </c>
      <c r="M1207" s="75">
        <v>2.5</v>
      </c>
      <c r="N1207" s="75">
        <v>0</v>
      </c>
    </row>
    <row r="1208" spans="1:14">
      <c r="A1208" s="53" t="s">
        <v>3731</v>
      </c>
      <c r="B1208" s="53" t="s">
        <v>3732</v>
      </c>
      <c r="C1208" s="53" t="s">
        <v>3733</v>
      </c>
      <c r="D1208" s="53" t="s">
        <v>160</v>
      </c>
      <c r="E1208" s="53" t="s">
        <v>18</v>
      </c>
      <c r="F1208" s="53" t="s">
        <v>160</v>
      </c>
      <c r="G1208" s="53" t="s">
        <v>129</v>
      </c>
      <c r="I1208" s="53" t="s">
        <v>337</v>
      </c>
      <c r="J1208" s="75">
        <v>3.2</v>
      </c>
      <c r="K1208" s="75">
        <v>2.141</v>
      </c>
      <c r="L1208" s="75">
        <v>3.5</v>
      </c>
      <c r="M1208" s="75">
        <v>3.5</v>
      </c>
      <c r="N1208" s="75">
        <v>0</v>
      </c>
    </row>
    <row r="1209" spans="1:14">
      <c r="A1209" s="53" t="s">
        <v>3734</v>
      </c>
      <c r="B1209" s="53" t="s">
        <v>3735</v>
      </c>
      <c r="C1209" s="53" t="s">
        <v>3736</v>
      </c>
      <c r="D1209" s="53" t="s">
        <v>160</v>
      </c>
      <c r="E1209" s="53" t="s">
        <v>18</v>
      </c>
      <c r="F1209" s="53" t="s">
        <v>160</v>
      </c>
      <c r="G1209" s="53" t="s">
        <v>129</v>
      </c>
      <c r="I1209" s="53" t="s">
        <v>337</v>
      </c>
      <c r="J1209" s="75">
        <v>2.18</v>
      </c>
      <c r="K1209" s="75">
        <v>2.028</v>
      </c>
      <c r="L1209" s="75">
        <v>2.5</v>
      </c>
      <c r="M1209" s="75">
        <v>2.5</v>
      </c>
      <c r="N1209" s="75">
        <v>0</v>
      </c>
    </row>
    <row r="1210" spans="1:14">
      <c r="A1210" s="53" t="s">
        <v>3737</v>
      </c>
      <c r="B1210" s="53" t="s">
        <v>3738</v>
      </c>
      <c r="C1210" s="53" t="s">
        <v>3739</v>
      </c>
      <c r="D1210" s="53" t="s">
        <v>160</v>
      </c>
      <c r="E1210" s="53" t="s">
        <v>18</v>
      </c>
      <c r="F1210" s="53" t="s">
        <v>160</v>
      </c>
      <c r="G1210" s="53" t="s">
        <v>129</v>
      </c>
      <c r="I1210" s="53" t="s">
        <v>337</v>
      </c>
      <c r="J1210" s="75">
        <v>2.86</v>
      </c>
      <c r="K1210" s="75">
        <v>2.028</v>
      </c>
      <c r="L1210" s="75">
        <v>3</v>
      </c>
      <c r="M1210" s="75">
        <v>3</v>
      </c>
      <c r="N1210" s="75">
        <v>0</v>
      </c>
    </row>
    <row r="1211" spans="1:14">
      <c r="A1211" s="53" t="s">
        <v>3740</v>
      </c>
      <c r="B1211" s="53" t="s">
        <v>3741</v>
      </c>
      <c r="C1211" s="53" t="s">
        <v>3742</v>
      </c>
      <c r="D1211" s="53" t="s">
        <v>160</v>
      </c>
      <c r="E1211" s="53" t="s">
        <v>18</v>
      </c>
      <c r="F1211" s="53" t="s">
        <v>160</v>
      </c>
      <c r="G1211" s="73" t="s">
        <v>129</v>
      </c>
      <c r="I1211" s="53" t="s">
        <v>337</v>
      </c>
      <c r="J1211" s="75">
        <v>2.85</v>
      </c>
      <c r="K1211" s="75">
        <v>2.058</v>
      </c>
      <c r="L1211" s="75">
        <v>3</v>
      </c>
      <c r="M1211" s="75">
        <v>3</v>
      </c>
      <c r="N1211" s="75">
        <v>0</v>
      </c>
    </row>
    <row r="1212" spans="1:14">
      <c r="A1212" s="53" t="s">
        <v>3743</v>
      </c>
      <c r="B1212" s="53" t="s">
        <v>3744</v>
      </c>
      <c r="C1212" s="53" t="s">
        <v>3745</v>
      </c>
      <c r="D1212" s="53" t="s">
        <v>160</v>
      </c>
      <c r="E1212" s="53" t="s">
        <v>18</v>
      </c>
      <c r="F1212" s="53" t="s">
        <v>160</v>
      </c>
      <c r="G1212" s="73" t="s">
        <v>129</v>
      </c>
      <c r="I1212" s="53" t="s">
        <v>337</v>
      </c>
      <c r="J1212" s="75">
        <v>2.29</v>
      </c>
      <c r="K1212" s="75">
        <v>1.842</v>
      </c>
      <c r="L1212" s="75">
        <v>2.5</v>
      </c>
      <c r="M1212" s="75">
        <v>2.5</v>
      </c>
      <c r="N1212" s="75">
        <v>0</v>
      </c>
    </row>
    <row r="1213" spans="1:14">
      <c r="A1213" s="53" t="s">
        <v>3746</v>
      </c>
      <c r="B1213" s="53" t="s">
        <v>3747</v>
      </c>
      <c r="C1213" s="53" t="s">
        <v>3748</v>
      </c>
      <c r="D1213" s="53" t="s">
        <v>160</v>
      </c>
      <c r="E1213" s="53" t="s">
        <v>18</v>
      </c>
      <c r="F1213" s="53" t="s">
        <v>160</v>
      </c>
      <c r="G1213" s="53" t="s">
        <v>129</v>
      </c>
      <c r="I1213" s="53" t="s">
        <v>337</v>
      </c>
      <c r="J1213" s="75">
        <v>3.21</v>
      </c>
      <c r="K1213" s="75">
        <v>2.141</v>
      </c>
      <c r="L1213" s="75">
        <v>3.5</v>
      </c>
      <c r="M1213" s="75">
        <v>3.5</v>
      </c>
      <c r="N1213" s="75">
        <v>0</v>
      </c>
    </row>
    <row r="1214" spans="1:14">
      <c r="A1214" s="53" t="s">
        <v>3749</v>
      </c>
      <c r="B1214" s="53" t="s">
        <v>3750</v>
      </c>
      <c r="C1214" s="53" t="s">
        <v>3751</v>
      </c>
      <c r="D1214" s="53" t="s">
        <v>160</v>
      </c>
      <c r="E1214" s="53" t="s">
        <v>18</v>
      </c>
      <c r="F1214" s="53" t="s">
        <v>160</v>
      </c>
      <c r="G1214" s="53" t="s">
        <v>129</v>
      </c>
      <c r="I1214" s="53" t="s">
        <v>337</v>
      </c>
      <c r="J1214" s="75">
        <v>2.21</v>
      </c>
      <c r="K1214" s="75">
        <v>2.028</v>
      </c>
      <c r="L1214" s="75">
        <v>2.5</v>
      </c>
      <c r="M1214" s="75">
        <v>2.5</v>
      </c>
      <c r="N1214" s="75">
        <v>0</v>
      </c>
    </row>
    <row r="1215" spans="1:14">
      <c r="A1215" s="53" t="s">
        <v>3752</v>
      </c>
      <c r="B1215" s="53" t="s">
        <v>3753</v>
      </c>
      <c r="C1215" s="53" t="s">
        <v>3754</v>
      </c>
      <c r="D1215" s="53" t="s">
        <v>160</v>
      </c>
      <c r="E1215" s="53" t="s">
        <v>18</v>
      </c>
      <c r="F1215" s="53" t="s">
        <v>160</v>
      </c>
      <c r="G1215" s="53" t="s">
        <v>129</v>
      </c>
      <c r="I1215" s="53" t="s">
        <v>337</v>
      </c>
      <c r="J1215" s="75">
        <v>3.2</v>
      </c>
      <c r="K1215" s="75">
        <v>2.253</v>
      </c>
      <c r="L1215" s="75">
        <v>3.5</v>
      </c>
      <c r="M1215" s="75">
        <v>3.5</v>
      </c>
      <c r="N1215" s="75">
        <v>0</v>
      </c>
    </row>
    <row r="1216" spans="1:14">
      <c r="A1216" s="53" t="s">
        <v>3755</v>
      </c>
      <c r="B1216" s="53" t="s">
        <v>3756</v>
      </c>
      <c r="C1216" s="53" t="s">
        <v>3757</v>
      </c>
      <c r="D1216" s="53" t="s">
        <v>160</v>
      </c>
      <c r="E1216" s="53" t="s">
        <v>18</v>
      </c>
      <c r="F1216" s="53" t="s">
        <v>160</v>
      </c>
      <c r="G1216" s="53" t="s">
        <v>129</v>
      </c>
      <c r="I1216" s="53" t="s">
        <v>337</v>
      </c>
      <c r="J1216" s="75">
        <v>2.15</v>
      </c>
      <c r="K1216" s="75">
        <v>1.95</v>
      </c>
      <c r="L1216" s="75">
        <v>2.5</v>
      </c>
      <c r="M1216" s="75">
        <v>2.5</v>
      </c>
      <c r="N1216" s="75">
        <v>0</v>
      </c>
    </row>
    <row r="1217" spans="1:14">
      <c r="A1217" s="53" t="s">
        <v>3758</v>
      </c>
      <c r="B1217" s="53" t="s">
        <v>3759</v>
      </c>
      <c r="C1217" s="53" t="s">
        <v>3760</v>
      </c>
      <c r="D1217" s="53" t="s">
        <v>160</v>
      </c>
      <c r="E1217" s="53" t="s">
        <v>18</v>
      </c>
      <c r="F1217" s="53" t="s">
        <v>160</v>
      </c>
      <c r="G1217" s="53" t="s">
        <v>129</v>
      </c>
      <c r="I1217" s="53" t="s">
        <v>337</v>
      </c>
      <c r="J1217" s="75">
        <v>3.44</v>
      </c>
      <c r="K1217" s="75">
        <v>2.31</v>
      </c>
      <c r="L1217" s="75">
        <v>3.5</v>
      </c>
      <c r="M1217" s="75">
        <v>3.5</v>
      </c>
      <c r="N1217" s="75">
        <v>0</v>
      </c>
    </row>
    <row r="1218" spans="1:14">
      <c r="A1218" s="53" t="s">
        <v>3761</v>
      </c>
      <c r="B1218" s="53" t="s">
        <v>3762</v>
      </c>
      <c r="C1218" s="53" t="s">
        <v>3763</v>
      </c>
      <c r="D1218" s="53" t="s">
        <v>160</v>
      </c>
      <c r="E1218" s="53" t="s">
        <v>18</v>
      </c>
      <c r="F1218" s="53" t="s">
        <v>160</v>
      </c>
      <c r="G1218" s="53" t="s">
        <v>129</v>
      </c>
      <c r="I1218" s="53" t="s">
        <v>337</v>
      </c>
      <c r="J1218" s="75">
        <v>2.84</v>
      </c>
      <c r="K1218" s="75">
        <v>2.083</v>
      </c>
      <c r="L1218" s="75">
        <v>3</v>
      </c>
      <c r="M1218" s="75">
        <v>3</v>
      </c>
      <c r="N1218" s="75">
        <v>0</v>
      </c>
    </row>
    <row r="1219" spans="1:14">
      <c r="A1219" s="53" t="s">
        <v>3764</v>
      </c>
      <c r="B1219" s="53" t="s">
        <v>3765</v>
      </c>
      <c r="C1219" s="53" t="s">
        <v>3766</v>
      </c>
      <c r="D1219" s="53" t="s">
        <v>160</v>
      </c>
      <c r="E1219" s="53" t="s">
        <v>18</v>
      </c>
      <c r="F1219" s="53" t="s">
        <v>160</v>
      </c>
      <c r="G1219" s="53" t="s">
        <v>129</v>
      </c>
      <c r="I1219" s="53" t="s">
        <v>337</v>
      </c>
      <c r="J1219" s="75">
        <v>3.17</v>
      </c>
      <c r="K1219" s="75">
        <v>2.141</v>
      </c>
      <c r="L1219" s="75">
        <v>3.5</v>
      </c>
      <c r="M1219" s="75">
        <v>3.5</v>
      </c>
      <c r="N1219" s="75">
        <v>0</v>
      </c>
    </row>
    <row r="1220" spans="1:14">
      <c r="A1220" s="53" t="s">
        <v>3767</v>
      </c>
      <c r="B1220" s="53" t="s">
        <v>3768</v>
      </c>
      <c r="C1220" s="53" t="s">
        <v>3769</v>
      </c>
      <c r="D1220" s="53" t="s">
        <v>160</v>
      </c>
      <c r="E1220" s="53" t="s">
        <v>18</v>
      </c>
      <c r="F1220" s="53" t="s">
        <v>160</v>
      </c>
      <c r="G1220" s="53" t="s">
        <v>129</v>
      </c>
      <c r="I1220" s="53" t="s">
        <v>337</v>
      </c>
      <c r="J1220" s="75">
        <v>2.85</v>
      </c>
      <c r="K1220" s="75">
        <v>1.95</v>
      </c>
      <c r="L1220" s="75">
        <v>3</v>
      </c>
      <c r="M1220" s="75">
        <v>3</v>
      </c>
      <c r="N1220" s="75">
        <v>0</v>
      </c>
    </row>
    <row r="1221" spans="1:14">
      <c r="A1221" s="53" t="s">
        <v>3770</v>
      </c>
      <c r="B1221" s="53" t="s">
        <v>3771</v>
      </c>
      <c r="C1221" s="53" t="s">
        <v>3772</v>
      </c>
      <c r="D1221" s="53" t="s">
        <v>160</v>
      </c>
      <c r="E1221" s="53" t="s">
        <v>18</v>
      </c>
      <c r="F1221" s="53" t="s">
        <v>160</v>
      </c>
      <c r="G1221" s="53" t="s">
        <v>129</v>
      </c>
      <c r="I1221" s="53" t="s">
        <v>337</v>
      </c>
      <c r="J1221" s="75">
        <v>2.47</v>
      </c>
      <c r="K1221" s="75">
        <v>1.803</v>
      </c>
      <c r="L1221" s="75">
        <v>2.5</v>
      </c>
      <c r="M1221" s="75">
        <v>2.5</v>
      </c>
      <c r="N1221" s="75">
        <v>0</v>
      </c>
    </row>
    <row r="1222" spans="1:14">
      <c r="A1222" s="53" t="s">
        <v>3773</v>
      </c>
      <c r="B1222" s="53" t="s">
        <v>3774</v>
      </c>
      <c r="C1222" s="53" t="s">
        <v>3775</v>
      </c>
      <c r="D1222" s="53" t="s">
        <v>160</v>
      </c>
      <c r="E1222" s="53" t="s">
        <v>18</v>
      </c>
      <c r="F1222" s="53" t="s">
        <v>160</v>
      </c>
      <c r="G1222" s="53" t="s">
        <v>129</v>
      </c>
      <c r="I1222" s="53" t="s">
        <v>337</v>
      </c>
      <c r="J1222" s="75">
        <v>2.44</v>
      </c>
      <c r="K1222" s="75">
        <v>1.915</v>
      </c>
      <c r="L1222" s="75">
        <v>2.5</v>
      </c>
      <c r="M1222" s="75">
        <v>2.5</v>
      </c>
      <c r="N1222" s="75">
        <v>0</v>
      </c>
    </row>
    <row r="1223" spans="1:14">
      <c r="A1223" s="53" t="s">
        <v>3776</v>
      </c>
      <c r="B1223" s="53" t="s">
        <v>3777</v>
      </c>
      <c r="C1223" s="53" t="s">
        <v>3778</v>
      </c>
      <c r="D1223" s="53" t="s">
        <v>160</v>
      </c>
      <c r="E1223" s="53" t="s">
        <v>18</v>
      </c>
      <c r="F1223" s="53" t="s">
        <v>160</v>
      </c>
      <c r="G1223" s="73" t="s">
        <v>129</v>
      </c>
      <c r="I1223" s="53" t="s">
        <v>337</v>
      </c>
      <c r="J1223" s="75">
        <v>3.22</v>
      </c>
      <c r="K1223" s="75">
        <v>2.253</v>
      </c>
      <c r="L1223" s="75">
        <v>3.5</v>
      </c>
      <c r="M1223" s="75">
        <v>3.5</v>
      </c>
      <c r="N1223" s="75">
        <v>0</v>
      </c>
    </row>
    <row r="1224" spans="1:14">
      <c r="A1224" s="53" t="s">
        <v>3779</v>
      </c>
      <c r="B1224" s="53" t="s">
        <v>3780</v>
      </c>
      <c r="C1224" s="53" t="s">
        <v>3781</v>
      </c>
      <c r="D1224" s="53" t="s">
        <v>160</v>
      </c>
      <c r="E1224" s="53" t="s">
        <v>18</v>
      </c>
      <c r="F1224" s="53" t="s">
        <v>160</v>
      </c>
      <c r="G1224" s="53" t="s">
        <v>129</v>
      </c>
      <c r="I1224" s="53" t="s">
        <v>337</v>
      </c>
      <c r="J1224" s="75">
        <v>2.84</v>
      </c>
      <c r="K1224" s="75">
        <v>2.083</v>
      </c>
      <c r="L1224" s="75">
        <v>3</v>
      </c>
      <c r="M1224" s="75">
        <v>3</v>
      </c>
      <c r="N1224" s="75">
        <v>0</v>
      </c>
    </row>
    <row r="1225" spans="1:14">
      <c r="A1225" s="53" t="s">
        <v>3782</v>
      </c>
      <c r="B1225" s="53" t="s">
        <v>3783</v>
      </c>
      <c r="C1225" s="53" t="s">
        <v>3784</v>
      </c>
      <c r="D1225" s="53" t="s">
        <v>160</v>
      </c>
      <c r="E1225" s="53" t="s">
        <v>18</v>
      </c>
      <c r="F1225" s="53" t="s">
        <v>160</v>
      </c>
      <c r="G1225" s="53" t="s">
        <v>129</v>
      </c>
      <c r="I1225" s="53" t="s">
        <v>337</v>
      </c>
      <c r="J1225" s="75">
        <v>2.16</v>
      </c>
      <c r="K1225" s="75">
        <v>1.95</v>
      </c>
      <c r="L1225" s="75">
        <v>2.5</v>
      </c>
      <c r="M1225" s="75">
        <v>2.5</v>
      </c>
      <c r="N1225" s="75">
        <v>0</v>
      </c>
    </row>
    <row r="1226" spans="1:14">
      <c r="A1226" s="53" t="s">
        <v>3785</v>
      </c>
      <c r="B1226" s="53" t="s">
        <v>3786</v>
      </c>
      <c r="C1226" s="53" t="s">
        <v>3787</v>
      </c>
      <c r="D1226" s="53" t="s">
        <v>160</v>
      </c>
      <c r="E1226" s="53" t="s">
        <v>18</v>
      </c>
      <c r="F1226" s="53" t="s">
        <v>160</v>
      </c>
      <c r="G1226" s="73" t="s">
        <v>129</v>
      </c>
      <c r="I1226" s="53" t="s">
        <v>337</v>
      </c>
      <c r="J1226" s="75">
        <v>2.19</v>
      </c>
      <c r="K1226" s="75">
        <v>1.95</v>
      </c>
      <c r="L1226" s="75">
        <v>2.5</v>
      </c>
      <c r="M1226" s="75">
        <v>2.5</v>
      </c>
      <c r="N1226" s="75">
        <v>0</v>
      </c>
    </row>
    <row r="1227" spans="1:14">
      <c r="A1227" s="53" t="s">
        <v>3788</v>
      </c>
      <c r="B1227" s="53" t="s">
        <v>3789</v>
      </c>
      <c r="C1227" s="53" t="s">
        <v>3790</v>
      </c>
      <c r="D1227" s="53" t="s">
        <v>160</v>
      </c>
      <c r="E1227" s="53" t="s">
        <v>18</v>
      </c>
      <c r="F1227" s="53" t="s">
        <v>160</v>
      </c>
      <c r="G1227" s="73" t="s">
        <v>129</v>
      </c>
      <c r="I1227" s="53" t="s">
        <v>337</v>
      </c>
      <c r="J1227" s="75">
        <v>2.41</v>
      </c>
      <c r="K1227" s="75">
        <v>1.733</v>
      </c>
      <c r="L1227" s="75">
        <v>2.5</v>
      </c>
      <c r="M1227" s="75">
        <v>2.5</v>
      </c>
      <c r="N1227" s="75">
        <v>0</v>
      </c>
    </row>
    <row r="1228" spans="1:14">
      <c r="A1228" s="53" t="s">
        <v>3791</v>
      </c>
      <c r="B1228" s="53" t="s">
        <v>3792</v>
      </c>
      <c r="C1228" s="53" t="s">
        <v>3793</v>
      </c>
      <c r="D1228" s="53" t="s">
        <v>78</v>
      </c>
      <c r="E1228" s="53" t="s">
        <v>18</v>
      </c>
      <c r="F1228" s="53" t="s">
        <v>78</v>
      </c>
      <c r="G1228" s="53" t="s">
        <v>29</v>
      </c>
      <c r="I1228" s="53" t="s">
        <v>90</v>
      </c>
      <c r="J1228" s="75">
        <v>74.44</v>
      </c>
      <c r="K1228" s="75">
        <v>102.539</v>
      </c>
      <c r="L1228" s="75">
        <v>100</v>
      </c>
      <c r="M1228" s="75">
        <v>103</v>
      </c>
      <c r="N1228" s="75">
        <v>3</v>
      </c>
    </row>
    <row r="1229" spans="1:14">
      <c r="A1229" s="53" t="s">
        <v>3794</v>
      </c>
      <c r="B1229" s="53" t="s">
        <v>3795</v>
      </c>
      <c r="C1229" s="53" t="s">
        <v>3796</v>
      </c>
      <c r="D1229" s="53" t="s">
        <v>17</v>
      </c>
      <c r="E1229" s="53" t="s">
        <v>18</v>
      </c>
      <c r="F1229" s="53" t="s">
        <v>17</v>
      </c>
      <c r="G1229" s="53" t="s">
        <v>19</v>
      </c>
      <c r="I1229" s="53" t="s">
        <v>239</v>
      </c>
      <c r="J1229" s="75">
        <v>34.49</v>
      </c>
      <c r="K1229" s="75">
        <v>18.597</v>
      </c>
      <c r="L1229" s="75">
        <v>35</v>
      </c>
      <c r="M1229" s="75">
        <v>35</v>
      </c>
      <c r="N1229" s="75">
        <v>0</v>
      </c>
    </row>
    <row r="1230" spans="1:14">
      <c r="A1230" s="53" t="s">
        <v>3797</v>
      </c>
      <c r="B1230" s="53" t="s">
        <v>3798</v>
      </c>
      <c r="C1230" s="53" t="s">
        <v>3799</v>
      </c>
      <c r="D1230" s="53" t="s">
        <v>1452</v>
      </c>
      <c r="E1230" s="53" t="s">
        <v>18</v>
      </c>
      <c r="F1230" s="53" t="s">
        <v>1452</v>
      </c>
      <c r="G1230" s="53" t="s">
        <v>98</v>
      </c>
      <c r="I1230" s="53" t="s">
        <v>130</v>
      </c>
      <c r="J1230" s="75">
        <v>25.47</v>
      </c>
      <c r="K1230" s="75">
        <v>5.748</v>
      </c>
      <c r="L1230" s="75">
        <v>26</v>
      </c>
      <c r="M1230" s="75">
        <v>26</v>
      </c>
      <c r="N1230" s="75">
        <v>0</v>
      </c>
    </row>
    <row r="1231" spans="1:14">
      <c r="A1231" s="53" t="s">
        <v>3800</v>
      </c>
      <c r="B1231" s="53" t="s">
        <v>3801</v>
      </c>
      <c r="C1231" s="53" t="s">
        <v>3802</v>
      </c>
      <c r="D1231" s="53" t="s">
        <v>128</v>
      </c>
      <c r="E1231" s="53" t="s">
        <v>18</v>
      </c>
      <c r="F1231" s="53" t="s">
        <v>128</v>
      </c>
      <c r="G1231" s="73" t="s">
        <v>129</v>
      </c>
      <c r="I1231" s="53" t="s">
        <v>130</v>
      </c>
      <c r="J1231" s="75">
        <v>10.08</v>
      </c>
      <c r="K1231" s="75">
        <v>11.7</v>
      </c>
      <c r="L1231" s="75">
        <v>10.5</v>
      </c>
      <c r="M1231" s="75">
        <v>12</v>
      </c>
      <c r="N1231" s="75">
        <v>1.5</v>
      </c>
    </row>
    <row r="1232" spans="1:14">
      <c r="A1232" s="53" t="s">
        <v>3803</v>
      </c>
      <c r="B1232" s="53" t="s">
        <v>3804</v>
      </c>
      <c r="C1232" s="53" t="s">
        <v>3805</v>
      </c>
      <c r="D1232" s="53" t="s">
        <v>128</v>
      </c>
      <c r="E1232" s="53" t="s">
        <v>18</v>
      </c>
      <c r="F1232" s="53" t="s">
        <v>128</v>
      </c>
      <c r="G1232" s="53" t="s">
        <v>129</v>
      </c>
      <c r="I1232" s="53" t="s">
        <v>130</v>
      </c>
      <c r="J1232" s="75">
        <v>7.53</v>
      </c>
      <c r="K1232" s="75">
        <v>7.605</v>
      </c>
      <c r="L1232" s="75">
        <v>8</v>
      </c>
      <c r="M1232" s="75">
        <v>8</v>
      </c>
      <c r="N1232" s="75">
        <v>0</v>
      </c>
    </row>
    <row r="1233" spans="1:14">
      <c r="A1233" s="53" t="s">
        <v>3806</v>
      </c>
      <c r="B1233" s="53" t="s">
        <v>3807</v>
      </c>
      <c r="C1233" s="53" t="s">
        <v>3808</v>
      </c>
      <c r="D1233" s="53" t="s">
        <v>880</v>
      </c>
      <c r="E1233" s="53" t="s">
        <v>18</v>
      </c>
      <c r="F1233" s="53" t="s">
        <v>880</v>
      </c>
      <c r="G1233" s="53" t="s">
        <v>52</v>
      </c>
      <c r="I1233" s="53" t="s">
        <v>90</v>
      </c>
      <c r="J1233" s="75">
        <v>168.66</v>
      </c>
      <c r="K1233" s="75">
        <v>114.87</v>
      </c>
      <c r="L1233" s="75">
        <v>170</v>
      </c>
      <c r="M1233" s="75">
        <v>169</v>
      </c>
      <c r="N1233" s="75">
        <v>-1</v>
      </c>
    </row>
    <row r="1234" spans="1:14">
      <c r="A1234" s="53" t="s">
        <v>3809</v>
      </c>
      <c r="B1234" s="53" t="s">
        <v>3810</v>
      </c>
      <c r="C1234" s="53" t="s">
        <v>3811</v>
      </c>
      <c r="D1234" s="53" t="s">
        <v>2455</v>
      </c>
      <c r="E1234" s="53" t="s">
        <v>18</v>
      </c>
      <c r="F1234" s="53" t="s">
        <v>2455</v>
      </c>
      <c r="G1234" s="53" t="s">
        <v>129</v>
      </c>
      <c r="I1234" s="53" t="s">
        <v>86</v>
      </c>
      <c r="J1234" s="75">
        <v>23.83</v>
      </c>
      <c r="K1234" s="75">
        <v>26.901</v>
      </c>
      <c r="L1234" s="75">
        <v>27</v>
      </c>
      <c r="M1234" s="75">
        <v>27</v>
      </c>
      <c r="N1234" s="75">
        <v>0</v>
      </c>
    </row>
    <row r="1235" spans="1:14">
      <c r="A1235" s="53" t="s">
        <v>3812</v>
      </c>
      <c r="B1235" s="53" t="s">
        <v>3813</v>
      </c>
      <c r="C1235" s="53" t="s">
        <v>3814</v>
      </c>
      <c r="D1235" s="53" t="s">
        <v>17</v>
      </c>
      <c r="E1235" s="53" t="s">
        <v>18</v>
      </c>
      <c r="F1235" s="53" t="s">
        <v>17</v>
      </c>
      <c r="G1235" s="73" t="s">
        <v>19</v>
      </c>
      <c r="I1235" s="53" t="s">
        <v>90</v>
      </c>
      <c r="J1235" s="75">
        <v>6.59</v>
      </c>
      <c r="K1235" s="75">
        <v>4.752</v>
      </c>
      <c r="L1235" s="75">
        <v>7</v>
      </c>
      <c r="M1235" s="75">
        <v>7</v>
      </c>
      <c r="N1235" s="75">
        <v>0</v>
      </c>
    </row>
    <row r="1236" spans="1:14">
      <c r="A1236" s="53" t="s">
        <v>3815</v>
      </c>
      <c r="B1236" s="53" t="s">
        <v>3816</v>
      </c>
      <c r="C1236" s="53" t="s">
        <v>3817</v>
      </c>
      <c r="D1236" s="53" t="s">
        <v>17</v>
      </c>
      <c r="E1236" s="53" t="s">
        <v>18</v>
      </c>
      <c r="F1236" s="53" t="s">
        <v>17</v>
      </c>
      <c r="G1236" s="53" t="s">
        <v>19</v>
      </c>
      <c r="I1236" s="53" t="s">
        <v>152</v>
      </c>
      <c r="J1236" s="75">
        <v>1.38</v>
      </c>
      <c r="K1236" s="75">
        <v>2.61</v>
      </c>
      <c r="L1236" s="75">
        <v>3</v>
      </c>
      <c r="M1236" s="75">
        <v>3</v>
      </c>
      <c r="N1236" s="75">
        <v>0</v>
      </c>
    </row>
    <row r="1237" spans="1:14">
      <c r="A1237" s="53" t="s">
        <v>3818</v>
      </c>
      <c r="B1237" s="53" t="s">
        <v>3819</v>
      </c>
      <c r="C1237" s="53" t="s">
        <v>3820</v>
      </c>
      <c r="D1237" s="53" t="s">
        <v>140</v>
      </c>
      <c r="E1237" s="53" t="s">
        <v>18</v>
      </c>
      <c r="F1237" s="53" t="s">
        <v>140</v>
      </c>
      <c r="G1237" s="73" t="s">
        <v>98</v>
      </c>
      <c r="I1237" s="53" t="s">
        <v>99</v>
      </c>
      <c r="J1237" s="75">
        <v>33.36</v>
      </c>
      <c r="K1237" s="75">
        <v>66.793</v>
      </c>
      <c r="L1237" s="75">
        <v>56</v>
      </c>
      <c r="M1237" s="75">
        <v>68</v>
      </c>
      <c r="N1237" s="75">
        <v>12</v>
      </c>
    </row>
    <row r="1238" spans="1:14">
      <c r="A1238" s="53" t="s">
        <v>3821</v>
      </c>
      <c r="B1238" s="53" t="s">
        <v>3822</v>
      </c>
      <c r="C1238" s="53" t="s">
        <v>3823</v>
      </c>
      <c r="D1238" s="53" t="s">
        <v>2455</v>
      </c>
      <c r="E1238" s="53" t="s">
        <v>18</v>
      </c>
      <c r="F1238" s="53" t="s">
        <v>2455</v>
      </c>
      <c r="G1238" s="53" t="s">
        <v>129</v>
      </c>
      <c r="I1238" s="53" t="s">
        <v>86</v>
      </c>
      <c r="J1238" s="75">
        <v>24.64</v>
      </c>
      <c r="K1238" s="75">
        <v>27.216</v>
      </c>
      <c r="L1238" s="75">
        <v>27</v>
      </c>
      <c r="M1238" s="75">
        <v>28</v>
      </c>
      <c r="N1238" s="75">
        <v>1</v>
      </c>
    </row>
    <row r="1239" spans="1:14">
      <c r="A1239" s="53" t="s">
        <v>3824</v>
      </c>
      <c r="B1239" s="53" t="s">
        <v>3825</v>
      </c>
      <c r="C1239" s="53" t="s">
        <v>3826</v>
      </c>
      <c r="D1239" s="53" t="s">
        <v>274</v>
      </c>
      <c r="E1239" s="53" t="s">
        <v>18</v>
      </c>
      <c r="F1239" s="53" t="s">
        <v>274</v>
      </c>
      <c r="G1239" s="53" t="s">
        <v>29</v>
      </c>
      <c r="I1239" s="53" t="s">
        <v>90</v>
      </c>
      <c r="J1239" s="75">
        <v>109.1</v>
      </c>
      <c r="K1239" s="75">
        <v>63.508</v>
      </c>
      <c r="L1239" s="75">
        <v>109</v>
      </c>
      <c r="M1239" s="75">
        <v>110</v>
      </c>
      <c r="N1239" s="75">
        <v>1</v>
      </c>
    </row>
    <row r="1240" spans="1:14">
      <c r="A1240" s="53" t="s">
        <v>3827</v>
      </c>
      <c r="B1240" s="53" t="s">
        <v>3828</v>
      </c>
      <c r="C1240" s="53" t="s">
        <v>3829</v>
      </c>
      <c r="D1240" s="53" t="s">
        <v>78</v>
      </c>
      <c r="E1240" s="53" t="s">
        <v>18</v>
      </c>
      <c r="F1240" s="53" t="s">
        <v>78</v>
      </c>
      <c r="G1240" s="53" t="s">
        <v>29</v>
      </c>
      <c r="I1240" s="53" t="s">
        <v>442</v>
      </c>
      <c r="J1240" s="75">
        <v>10.08</v>
      </c>
      <c r="K1240" s="75">
        <v>7.568</v>
      </c>
      <c r="L1240" s="75">
        <v>10.5</v>
      </c>
      <c r="M1240" s="75">
        <v>22</v>
      </c>
      <c r="N1240" s="75">
        <v>11.5</v>
      </c>
    </row>
    <row r="1241" spans="1:14">
      <c r="A1241" s="53" t="s">
        <v>3830</v>
      </c>
      <c r="B1241" s="53" t="s">
        <v>3831</v>
      </c>
      <c r="C1241" s="53" t="s">
        <v>3832</v>
      </c>
      <c r="D1241" s="53" t="s">
        <v>287</v>
      </c>
      <c r="E1241" s="53" t="s">
        <v>18</v>
      </c>
      <c r="F1241" s="53" t="s">
        <v>287</v>
      </c>
      <c r="G1241" s="53" t="s">
        <v>98</v>
      </c>
      <c r="I1241" s="53" t="s">
        <v>442</v>
      </c>
      <c r="J1241" s="75">
        <v>8.91</v>
      </c>
      <c r="K1241" s="75">
        <v>11.73</v>
      </c>
      <c r="L1241" s="75">
        <v>11</v>
      </c>
      <c r="M1241" s="75">
        <v>15</v>
      </c>
      <c r="N1241" s="75">
        <v>4</v>
      </c>
    </row>
    <row r="1242" spans="1:14">
      <c r="A1242" s="53" t="s">
        <v>3833</v>
      </c>
      <c r="B1242" s="53" t="s">
        <v>3834</v>
      </c>
      <c r="C1242" s="53" t="s">
        <v>50</v>
      </c>
      <c r="D1242" s="53" t="s">
        <v>231</v>
      </c>
      <c r="E1242" s="53" t="s">
        <v>18</v>
      </c>
      <c r="F1242" s="53" t="s">
        <v>231</v>
      </c>
      <c r="G1242" s="73" t="s">
        <v>52</v>
      </c>
      <c r="I1242" s="53" t="s">
        <v>39</v>
      </c>
      <c r="J1242" s="75">
        <v>174.64</v>
      </c>
      <c r="K1242" s="75">
        <v>121.837</v>
      </c>
      <c r="L1242" s="75">
        <v>175</v>
      </c>
      <c r="M1242" s="75">
        <v>175</v>
      </c>
      <c r="N1242" s="75">
        <v>0</v>
      </c>
    </row>
    <row r="1243" spans="1:14">
      <c r="A1243" s="53" t="s">
        <v>3835</v>
      </c>
      <c r="B1243" s="53" t="s">
        <v>3836</v>
      </c>
      <c r="C1243" s="53" t="s">
        <v>50</v>
      </c>
      <c r="D1243" s="53" t="s">
        <v>231</v>
      </c>
      <c r="E1243" s="53" t="s">
        <v>18</v>
      </c>
      <c r="F1243" s="53" t="s">
        <v>231</v>
      </c>
      <c r="G1243" s="53" t="s">
        <v>52</v>
      </c>
      <c r="I1243" s="53" t="s">
        <v>39</v>
      </c>
      <c r="J1243" s="75">
        <v>896.43</v>
      </c>
      <c r="K1243" s="75">
        <v>558.786</v>
      </c>
      <c r="L1243" s="75">
        <v>897</v>
      </c>
      <c r="M1243" s="75">
        <v>898</v>
      </c>
      <c r="N1243" s="75">
        <v>1</v>
      </c>
    </row>
    <row r="1244" spans="1:14">
      <c r="A1244" s="53" t="s">
        <v>3837</v>
      </c>
      <c r="B1244" s="53" t="s">
        <v>3838</v>
      </c>
      <c r="C1244" s="53" t="s">
        <v>50</v>
      </c>
      <c r="D1244" s="53" t="s">
        <v>231</v>
      </c>
      <c r="E1244" s="53" t="s">
        <v>18</v>
      </c>
      <c r="F1244" s="53" t="s">
        <v>231</v>
      </c>
      <c r="G1244" s="53" t="s">
        <v>52</v>
      </c>
      <c r="I1244" s="53" t="s">
        <v>39</v>
      </c>
      <c r="J1244" s="75">
        <v>156.43</v>
      </c>
      <c r="K1244" s="75">
        <v>206.377</v>
      </c>
      <c r="L1244" s="75">
        <v>201</v>
      </c>
      <c r="M1244" s="75">
        <v>213</v>
      </c>
      <c r="N1244" s="75">
        <v>12</v>
      </c>
    </row>
    <row r="1245" spans="1:14">
      <c r="A1245" s="53" t="s">
        <v>3839</v>
      </c>
      <c r="B1245" s="53" t="s">
        <v>3840</v>
      </c>
      <c r="C1245" s="53" t="s">
        <v>3841</v>
      </c>
      <c r="D1245" s="53" t="s">
        <v>274</v>
      </c>
      <c r="E1245" s="53" t="s">
        <v>18</v>
      </c>
      <c r="F1245" s="53" t="s">
        <v>274</v>
      </c>
      <c r="G1245" s="53" t="s">
        <v>29</v>
      </c>
      <c r="I1245" s="53" t="s">
        <v>275</v>
      </c>
      <c r="J1245" s="75">
        <v>42.59</v>
      </c>
      <c r="K1245" s="75">
        <v>59.378</v>
      </c>
      <c r="L1245" s="75">
        <v>58</v>
      </c>
      <c r="M1245" s="75">
        <v>60</v>
      </c>
      <c r="N1245" s="75">
        <v>2</v>
      </c>
    </row>
    <row r="1246" spans="1:14">
      <c r="A1246" s="53" t="s">
        <v>3842</v>
      </c>
      <c r="B1246" s="53" t="s">
        <v>3843</v>
      </c>
      <c r="C1246" s="53" t="s">
        <v>3844</v>
      </c>
      <c r="D1246" s="53" t="s">
        <v>140</v>
      </c>
      <c r="E1246" s="53" t="s">
        <v>18</v>
      </c>
      <c r="F1246" s="53" t="s">
        <v>140</v>
      </c>
      <c r="G1246" s="73" t="s">
        <v>98</v>
      </c>
      <c r="I1246" s="53" t="s">
        <v>199</v>
      </c>
      <c r="J1246" s="75">
        <v>20.49</v>
      </c>
      <c r="K1246" s="75">
        <v>21.87</v>
      </c>
      <c r="L1246" s="75">
        <v>22</v>
      </c>
      <c r="M1246" s="75">
        <v>22</v>
      </c>
      <c r="N1246" s="75">
        <v>0</v>
      </c>
    </row>
    <row r="1247" spans="1:14">
      <c r="A1247" s="53" t="s">
        <v>3845</v>
      </c>
      <c r="B1247" s="53" t="s">
        <v>3846</v>
      </c>
      <c r="C1247" s="53" t="s">
        <v>3847</v>
      </c>
      <c r="D1247" s="53" t="s">
        <v>140</v>
      </c>
      <c r="E1247" s="53" t="s">
        <v>18</v>
      </c>
      <c r="F1247" s="53" t="s">
        <v>140</v>
      </c>
      <c r="G1247" s="73" t="s">
        <v>98</v>
      </c>
      <c r="I1247" s="53" t="s">
        <v>199</v>
      </c>
      <c r="J1247" s="75">
        <v>20.28</v>
      </c>
      <c r="K1247" s="75">
        <v>21.384</v>
      </c>
      <c r="L1247" s="75">
        <v>22</v>
      </c>
      <c r="M1247" s="75">
        <v>22</v>
      </c>
      <c r="N1247" s="75">
        <v>0</v>
      </c>
    </row>
    <row r="1248" spans="1:14">
      <c r="A1248" s="53" t="s">
        <v>3848</v>
      </c>
      <c r="B1248" s="53" t="s">
        <v>3849</v>
      </c>
      <c r="C1248" s="53" t="s">
        <v>3850</v>
      </c>
      <c r="D1248" s="53" t="s">
        <v>140</v>
      </c>
      <c r="E1248" s="53" t="s">
        <v>18</v>
      </c>
      <c r="F1248" s="53" t="s">
        <v>140</v>
      </c>
      <c r="G1248" s="53" t="s">
        <v>98</v>
      </c>
      <c r="I1248" s="53" t="s">
        <v>199</v>
      </c>
      <c r="J1248" s="75">
        <v>19.83</v>
      </c>
      <c r="K1248" s="75">
        <v>20.988</v>
      </c>
      <c r="L1248" s="75">
        <v>20</v>
      </c>
      <c r="M1248" s="75">
        <v>21</v>
      </c>
      <c r="N1248" s="75">
        <v>1</v>
      </c>
    </row>
    <row r="1249" spans="1:14">
      <c r="A1249" s="53" t="s">
        <v>3851</v>
      </c>
      <c r="B1249" s="53" t="s">
        <v>3852</v>
      </c>
      <c r="C1249" s="53" t="s">
        <v>3853</v>
      </c>
      <c r="D1249" s="53" t="s">
        <v>140</v>
      </c>
      <c r="E1249" s="53" t="s">
        <v>18</v>
      </c>
      <c r="F1249" s="53" t="s">
        <v>140</v>
      </c>
      <c r="G1249" s="53" t="s">
        <v>98</v>
      </c>
      <c r="I1249" s="53" t="s">
        <v>199</v>
      </c>
      <c r="J1249" s="75">
        <v>26.64</v>
      </c>
      <c r="K1249" s="75">
        <v>29.253</v>
      </c>
      <c r="L1249" s="75">
        <v>27</v>
      </c>
      <c r="M1249" s="75">
        <v>30</v>
      </c>
      <c r="N1249" s="75">
        <v>3</v>
      </c>
    </row>
    <row r="1250" spans="1:14">
      <c r="A1250" s="53" t="s">
        <v>3854</v>
      </c>
      <c r="B1250" s="53" t="s">
        <v>3855</v>
      </c>
      <c r="C1250" s="53" t="s">
        <v>3856</v>
      </c>
      <c r="D1250" s="53" t="s">
        <v>738</v>
      </c>
      <c r="E1250" s="53" t="s">
        <v>18</v>
      </c>
      <c r="F1250" s="53" t="s">
        <v>738</v>
      </c>
      <c r="G1250" s="53" t="s">
        <v>98</v>
      </c>
      <c r="I1250" s="53" t="s">
        <v>191</v>
      </c>
      <c r="J1250" s="75">
        <v>22.8</v>
      </c>
      <c r="K1250" s="75">
        <v>59.791</v>
      </c>
      <c r="L1250" s="75">
        <v>48</v>
      </c>
      <c r="M1250" s="75">
        <v>61</v>
      </c>
      <c r="N1250" s="75">
        <v>13</v>
      </c>
    </row>
    <row r="1251" spans="1:14">
      <c r="A1251" s="53" t="s">
        <v>3857</v>
      </c>
      <c r="B1251" s="53" t="s">
        <v>3858</v>
      </c>
      <c r="C1251" s="53" t="s">
        <v>3859</v>
      </c>
      <c r="D1251" s="53" t="s">
        <v>738</v>
      </c>
      <c r="E1251" s="53" t="s">
        <v>18</v>
      </c>
      <c r="F1251" s="53" t="s">
        <v>738</v>
      </c>
      <c r="G1251" s="53" t="s">
        <v>98</v>
      </c>
      <c r="I1251" s="53" t="s">
        <v>191</v>
      </c>
      <c r="J1251" s="75">
        <v>15.28</v>
      </c>
      <c r="K1251" s="75">
        <v>38.391</v>
      </c>
      <c r="L1251" s="75">
        <v>33</v>
      </c>
      <c r="M1251" s="75">
        <v>39</v>
      </c>
      <c r="N1251" s="75">
        <v>6</v>
      </c>
    </row>
    <row r="1252" spans="1:14">
      <c r="A1252" s="53" t="s">
        <v>3860</v>
      </c>
      <c r="B1252" s="53" t="s">
        <v>3861</v>
      </c>
      <c r="C1252" s="53" t="s">
        <v>3862</v>
      </c>
      <c r="D1252" s="53" t="s">
        <v>186</v>
      </c>
      <c r="E1252" s="53" t="s">
        <v>18</v>
      </c>
      <c r="F1252" s="53" t="s">
        <v>186</v>
      </c>
      <c r="G1252" s="53" t="s">
        <v>98</v>
      </c>
      <c r="I1252" s="53" t="s">
        <v>191</v>
      </c>
      <c r="J1252" s="75">
        <v>87.56</v>
      </c>
      <c r="K1252" s="75">
        <v>78.018</v>
      </c>
      <c r="L1252" s="75">
        <v>88</v>
      </c>
      <c r="M1252" s="75">
        <v>88</v>
      </c>
      <c r="N1252" s="75">
        <v>0</v>
      </c>
    </row>
    <row r="1253" spans="1:14">
      <c r="A1253" s="53" t="s">
        <v>3863</v>
      </c>
      <c r="B1253" s="53" t="s">
        <v>3864</v>
      </c>
      <c r="C1253" s="53" t="s">
        <v>3865</v>
      </c>
      <c r="D1253" s="53" t="s">
        <v>17</v>
      </c>
      <c r="E1253" s="53" t="s">
        <v>18</v>
      </c>
      <c r="F1253" s="53" t="s">
        <v>17</v>
      </c>
      <c r="G1253" s="53" t="s">
        <v>19</v>
      </c>
      <c r="I1253" s="53" t="s">
        <v>99</v>
      </c>
      <c r="J1253" s="75">
        <v>5.92</v>
      </c>
      <c r="K1253" s="75">
        <v>6.423</v>
      </c>
      <c r="L1253" s="75">
        <v>6</v>
      </c>
      <c r="M1253" s="75">
        <v>6.5</v>
      </c>
      <c r="N1253" s="75">
        <v>0.5</v>
      </c>
    </row>
    <row r="1254" spans="1:14">
      <c r="A1254" s="53" t="s">
        <v>3866</v>
      </c>
      <c r="B1254" s="53" t="s">
        <v>3867</v>
      </c>
      <c r="C1254" s="53" t="s">
        <v>3868</v>
      </c>
      <c r="D1254" s="53" t="s">
        <v>140</v>
      </c>
      <c r="E1254" s="53" t="s">
        <v>18</v>
      </c>
      <c r="F1254" s="53" t="s">
        <v>140</v>
      </c>
      <c r="G1254" s="53" t="s">
        <v>98</v>
      </c>
      <c r="I1254" s="53" t="s">
        <v>191</v>
      </c>
      <c r="J1254" s="75">
        <v>2.24</v>
      </c>
      <c r="K1254" s="75">
        <v>2.088</v>
      </c>
      <c r="L1254" s="75">
        <v>2.5</v>
      </c>
      <c r="M1254" s="75">
        <v>3</v>
      </c>
      <c r="N1254" s="75">
        <v>0.5</v>
      </c>
    </row>
    <row r="1255" spans="1:14">
      <c r="A1255" s="53" t="s">
        <v>3869</v>
      </c>
      <c r="B1255" s="53" t="s">
        <v>3870</v>
      </c>
      <c r="C1255" s="53" t="s">
        <v>3871</v>
      </c>
      <c r="D1255" s="53" t="s">
        <v>17</v>
      </c>
      <c r="E1255" s="53" t="s">
        <v>18</v>
      </c>
      <c r="F1255" s="53" t="s">
        <v>17</v>
      </c>
      <c r="G1255" s="53" t="s">
        <v>19</v>
      </c>
      <c r="I1255" s="53" t="s">
        <v>215</v>
      </c>
      <c r="J1255" s="75">
        <v>0.28</v>
      </c>
      <c r="K1255" s="75">
        <v>0</v>
      </c>
      <c r="L1255" s="75">
        <v>0.5</v>
      </c>
      <c r="M1255" s="75">
        <v>0.5</v>
      </c>
      <c r="N1255" s="75">
        <v>0</v>
      </c>
    </row>
    <row r="1256" spans="1:14">
      <c r="A1256" s="53" t="s">
        <v>3872</v>
      </c>
      <c r="B1256" s="53" t="s">
        <v>3873</v>
      </c>
      <c r="C1256" s="53" t="s">
        <v>3874</v>
      </c>
      <c r="D1256" s="53" t="s">
        <v>168</v>
      </c>
      <c r="E1256" s="53" t="s">
        <v>18</v>
      </c>
      <c r="F1256" s="53" t="s">
        <v>169</v>
      </c>
      <c r="G1256" s="53" t="s">
        <v>170</v>
      </c>
      <c r="I1256" s="53" t="s">
        <v>215</v>
      </c>
      <c r="J1256" s="75">
        <v>145.03</v>
      </c>
      <c r="K1256" s="75">
        <v>127.835</v>
      </c>
      <c r="L1256" s="75">
        <v>147</v>
      </c>
      <c r="M1256" s="75">
        <v>146</v>
      </c>
      <c r="N1256" s="75">
        <v>-1</v>
      </c>
    </row>
    <row r="1257" spans="1:14">
      <c r="A1257" s="53" t="s">
        <v>3875</v>
      </c>
      <c r="B1257" s="53" t="s">
        <v>3876</v>
      </c>
      <c r="C1257" s="53" t="s">
        <v>3877</v>
      </c>
      <c r="D1257" s="53" t="s">
        <v>458</v>
      </c>
      <c r="E1257" s="53" t="s">
        <v>18</v>
      </c>
      <c r="F1257" s="53" t="s">
        <v>458</v>
      </c>
      <c r="G1257" s="53" t="s">
        <v>98</v>
      </c>
      <c r="I1257" s="53" t="s">
        <v>223</v>
      </c>
      <c r="J1257" s="75">
        <v>1.75</v>
      </c>
      <c r="K1257" s="75">
        <v>2.567</v>
      </c>
      <c r="L1257" s="75">
        <v>2.5</v>
      </c>
      <c r="M1257" s="75">
        <v>3</v>
      </c>
      <c r="N1257" s="75">
        <v>0.5</v>
      </c>
    </row>
    <row r="1258" spans="1:14">
      <c r="A1258" s="53" t="s">
        <v>3878</v>
      </c>
      <c r="B1258" s="53" t="s">
        <v>3879</v>
      </c>
      <c r="C1258" s="53" t="s">
        <v>3880</v>
      </c>
      <c r="D1258" s="53" t="s">
        <v>458</v>
      </c>
      <c r="E1258" s="53" t="s">
        <v>18</v>
      </c>
      <c r="F1258" s="53" t="s">
        <v>458</v>
      </c>
      <c r="G1258" s="53" t="s">
        <v>98</v>
      </c>
      <c r="I1258" s="53" t="s">
        <v>223</v>
      </c>
      <c r="J1258" s="75">
        <v>1.72</v>
      </c>
      <c r="K1258" s="75">
        <v>2.567</v>
      </c>
      <c r="L1258" s="75">
        <v>2.5</v>
      </c>
      <c r="M1258" s="75">
        <v>3</v>
      </c>
      <c r="N1258" s="75">
        <v>0.5</v>
      </c>
    </row>
    <row r="1259" spans="1:14">
      <c r="A1259" s="53" t="s">
        <v>3881</v>
      </c>
      <c r="B1259" s="53" t="s">
        <v>3882</v>
      </c>
      <c r="C1259" s="53" t="s">
        <v>3883</v>
      </c>
      <c r="D1259" s="53" t="s">
        <v>458</v>
      </c>
      <c r="E1259" s="53" t="s">
        <v>18</v>
      </c>
      <c r="F1259" s="53" t="s">
        <v>458</v>
      </c>
      <c r="G1259" s="53" t="s">
        <v>98</v>
      </c>
      <c r="I1259" s="53" t="s">
        <v>223</v>
      </c>
      <c r="J1259" s="75">
        <v>1.66</v>
      </c>
      <c r="K1259" s="75">
        <v>2.567</v>
      </c>
      <c r="L1259" s="75">
        <v>2.5</v>
      </c>
      <c r="M1259" s="75">
        <v>3</v>
      </c>
      <c r="N1259" s="75">
        <v>0.5</v>
      </c>
    </row>
    <row r="1260" spans="1:14">
      <c r="A1260" s="53" t="s">
        <v>3884</v>
      </c>
      <c r="B1260" s="53" t="s">
        <v>3885</v>
      </c>
      <c r="C1260" s="53" t="s">
        <v>3886</v>
      </c>
      <c r="D1260" s="53" t="s">
        <v>458</v>
      </c>
      <c r="E1260" s="53" t="s">
        <v>18</v>
      </c>
      <c r="F1260" s="53" t="s">
        <v>458</v>
      </c>
      <c r="G1260" s="53" t="s">
        <v>98</v>
      </c>
      <c r="I1260" s="53" t="s">
        <v>223</v>
      </c>
      <c r="J1260" s="75">
        <v>3.44</v>
      </c>
      <c r="K1260" s="75">
        <v>4.529</v>
      </c>
      <c r="L1260" s="75">
        <v>4</v>
      </c>
      <c r="M1260" s="75">
        <v>5</v>
      </c>
      <c r="N1260" s="75">
        <v>1</v>
      </c>
    </row>
    <row r="1261" spans="1:14">
      <c r="A1261" s="53" t="s">
        <v>3887</v>
      </c>
      <c r="B1261" s="53" t="s">
        <v>3888</v>
      </c>
      <c r="C1261" s="53" t="s">
        <v>3889</v>
      </c>
      <c r="D1261" s="53" t="s">
        <v>458</v>
      </c>
      <c r="E1261" s="53" t="s">
        <v>18</v>
      </c>
      <c r="F1261" s="53" t="s">
        <v>458</v>
      </c>
      <c r="G1261" s="53" t="s">
        <v>98</v>
      </c>
      <c r="I1261" s="53" t="s">
        <v>223</v>
      </c>
      <c r="J1261" s="75">
        <v>3.33</v>
      </c>
      <c r="K1261" s="75">
        <v>4.147</v>
      </c>
      <c r="L1261" s="75">
        <v>4</v>
      </c>
      <c r="M1261" s="75">
        <v>4.5</v>
      </c>
      <c r="N1261" s="75">
        <v>0.5</v>
      </c>
    </row>
    <row r="1262" spans="1:14">
      <c r="A1262" s="53" t="s">
        <v>3890</v>
      </c>
      <c r="B1262" s="53" t="s">
        <v>3891</v>
      </c>
      <c r="C1262" s="53" t="s">
        <v>3892</v>
      </c>
      <c r="D1262" s="53" t="s">
        <v>168</v>
      </c>
      <c r="E1262" s="53" t="s">
        <v>18</v>
      </c>
      <c r="F1262" s="53" t="s">
        <v>169</v>
      </c>
      <c r="G1262" s="53" t="s">
        <v>170</v>
      </c>
      <c r="I1262" s="53" t="s">
        <v>215</v>
      </c>
      <c r="J1262" s="75">
        <v>149.74</v>
      </c>
      <c r="K1262" s="75">
        <v>82.768</v>
      </c>
      <c r="L1262" s="75">
        <v>151</v>
      </c>
      <c r="M1262" s="75">
        <v>150</v>
      </c>
      <c r="N1262" s="75">
        <v>-1</v>
      </c>
    </row>
    <row r="1263" spans="1:14">
      <c r="A1263" s="53" t="s">
        <v>3893</v>
      </c>
      <c r="B1263" s="53" t="s">
        <v>3894</v>
      </c>
      <c r="C1263" s="53" t="s">
        <v>3895</v>
      </c>
      <c r="D1263" s="53" t="s">
        <v>458</v>
      </c>
      <c r="E1263" s="53" t="s">
        <v>18</v>
      </c>
      <c r="F1263" s="53" t="s">
        <v>458</v>
      </c>
      <c r="G1263" s="53" t="s">
        <v>98</v>
      </c>
      <c r="I1263" s="53" t="s">
        <v>223</v>
      </c>
      <c r="J1263" s="75">
        <v>1.7</v>
      </c>
      <c r="K1263" s="75">
        <v>2.678</v>
      </c>
      <c r="L1263" s="75">
        <v>2.5</v>
      </c>
      <c r="M1263" s="75">
        <v>3</v>
      </c>
      <c r="N1263" s="75">
        <v>0.5</v>
      </c>
    </row>
    <row r="1264" spans="1:14">
      <c r="A1264" s="53" t="s">
        <v>3896</v>
      </c>
      <c r="B1264" s="53" t="s">
        <v>3897</v>
      </c>
      <c r="C1264" s="53" t="s">
        <v>3898</v>
      </c>
      <c r="D1264" s="53" t="s">
        <v>458</v>
      </c>
      <c r="E1264" s="53" t="s">
        <v>18</v>
      </c>
      <c r="F1264" s="53" t="s">
        <v>458</v>
      </c>
      <c r="G1264" s="53" t="s">
        <v>98</v>
      </c>
      <c r="I1264" s="53" t="s">
        <v>223</v>
      </c>
      <c r="J1264" s="75">
        <v>1.73</v>
      </c>
      <c r="K1264" s="75">
        <v>2.567</v>
      </c>
      <c r="L1264" s="75">
        <v>2.5</v>
      </c>
      <c r="M1264" s="75">
        <v>3</v>
      </c>
      <c r="N1264" s="75">
        <v>0.5</v>
      </c>
    </row>
    <row r="1265" spans="1:14">
      <c r="A1265" s="53" t="s">
        <v>3899</v>
      </c>
      <c r="B1265" s="53" t="s">
        <v>3900</v>
      </c>
      <c r="C1265" s="53" t="s">
        <v>3901</v>
      </c>
      <c r="D1265" s="53" t="s">
        <v>17</v>
      </c>
      <c r="E1265" s="53" t="s">
        <v>18</v>
      </c>
      <c r="F1265" s="53" t="s">
        <v>17</v>
      </c>
      <c r="G1265" s="53" t="s">
        <v>19</v>
      </c>
      <c r="I1265" s="53" t="s">
        <v>215</v>
      </c>
      <c r="J1265" s="75">
        <v>0.29</v>
      </c>
      <c r="K1265" s="75">
        <v>1.008</v>
      </c>
      <c r="L1265" s="75">
        <v>1</v>
      </c>
      <c r="M1265" s="75">
        <v>1.5</v>
      </c>
      <c r="N1265" s="75">
        <v>0.5</v>
      </c>
    </row>
    <row r="1266" spans="1:14">
      <c r="A1266" s="53" t="s">
        <v>3902</v>
      </c>
      <c r="B1266" s="53" t="s">
        <v>3903</v>
      </c>
      <c r="C1266" s="53" t="s">
        <v>3904</v>
      </c>
      <c r="D1266" s="53" t="s">
        <v>17</v>
      </c>
      <c r="E1266" s="53" t="s">
        <v>18</v>
      </c>
      <c r="F1266" s="53" t="s">
        <v>17</v>
      </c>
      <c r="G1266" s="53" t="s">
        <v>19</v>
      </c>
      <c r="I1266" s="53" t="s">
        <v>1262</v>
      </c>
      <c r="J1266" s="75">
        <v>24.38</v>
      </c>
      <c r="K1266" s="75">
        <v>15.24</v>
      </c>
      <c r="L1266" s="75">
        <v>25</v>
      </c>
      <c r="M1266" s="75">
        <v>25</v>
      </c>
      <c r="N1266" s="75">
        <v>0</v>
      </c>
    </row>
    <row r="1267" spans="1:14">
      <c r="A1267" s="53" t="s">
        <v>3905</v>
      </c>
      <c r="B1267" s="53" t="s">
        <v>3906</v>
      </c>
      <c r="C1267" s="53" t="s">
        <v>3907</v>
      </c>
      <c r="D1267" s="53" t="s">
        <v>17</v>
      </c>
      <c r="E1267" s="53" t="s">
        <v>18</v>
      </c>
      <c r="F1267" s="53" t="s">
        <v>17</v>
      </c>
      <c r="G1267" s="53" t="s">
        <v>19</v>
      </c>
      <c r="I1267" s="53" t="s">
        <v>454</v>
      </c>
      <c r="J1267" s="75">
        <v>14.43</v>
      </c>
      <c r="K1267" s="75">
        <v>1.55</v>
      </c>
      <c r="L1267" s="75">
        <v>14.5</v>
      </c>
      <c r="M1267" s="75">
        <v>14.5</v>
      </c>
      <c r="N1267" s="75">
        <v>0</v>
      </c>
    </row>
    <row r="1268" spans="1:14">
      <c r="A1268" s="53" t="s">
        <v>3908</v>
      </c>
      <c r="B1268" s="53" t="s">
        <v>3909</v>
      </c>
      <c r="C1268" s="53" t="s">
        <v>3910</v>
      </c>
      <c r="D1268" s="53" t="s">
        <v>186</v>
      </c>
      <c r="E1268" s="53" t="s">
        <v>18</v>
      </c>
      <c r="F1268" s="53" t="s">
        <v>186</v>
      </c>
      <c r="G1268" s="53" t="s">
        <v>98</v>
      </c>
      <c r="I1268" s="53" t="s">
        <v>99</v>
      </c>
      <c r="J1268" s="75">
        <v>19.4</v>
      </c>
      <c r="K1268" s="75">
        <v>10.836</v>
      </c>
      <c r="L1268" s="75">
        <v>20</v>
      </c>
      <c r="M1268" s="75">
        <v>20</v>
      </c>
      <c r="N1268" s="75">
        <v>0</v>
      </c>
    </row>
    <row r="1269" spans="1:14">
      <c r="A1269" s="53" t="s">
        <v>3911</v>
      </c>
      <c r="B1269" s="53" t="s">
        <v>3912</v>
      </c>
      <c r="C1269" s="53" t="s">
        <v>3913</v>
      </c>
      <c r="D1269" s="53" t="s">
        <v>465</v>
      </c>
      <c r="E1269" s="53" t="s">
        <v>18</v>
      </c>
      <c r="F1269" s="53" t="s">
        <v>465</v>
      </c>
      <c r="G1269" s="53" t="s">
        <v>129</v>
      </c>
      <c r="I1269" s="53" t="s">
        <v>191</v>
      </c>
      <c r="J1269" s="75">
        <v>35.19</v>
      </c>
      <c r="K1269" s="75">
        <v>33.774</v>
      </c>
      <c r="L1269" s="75">
        <v>37</v>
      </c>
      <c r="M1269" s="75">
        <v>38</v>
      </c>
      <c r="N1269" s="75">
        <v>1</v>
      </c>
    </row>
    <row r="1270" spans="1:14">
      <c r="A1270" s="53" t="s">
        <v>3914</v>
      </c>
      <c r="B1270" s="53" t="s">
        <v>3915</v>
      </c>
      <c r="C1270" s="53" t="s">
        <v>3916</v>
      </c>
      <c r="D1270" s="53" t="s">
        <v>17</v>
      </c>
      <c r="E1270" s="53" t="s">
        <v>18</v>
      </c>
      <c r="F1270" s="53" t="s">
        <v>17</v>
      </c>
      <c r="G1270" s="53" t="s">
        <v>19</v>
      </c>
      <c r="I1270" s="53" t="s">
        <v>145</v>
      </c>
      <c r="J1270" s="75">
        <v>27.25</v>
      </c>
      <c r="K1270" s="75">
        <v>12.431</v>
      </c>
      <c r="L1270" s="75">
        <v>27</v>
      </c>
      <c r="M1270" s="75">
        <v>28</v>
      </c>
      <c r="N1270" s="75">
        <v>1</v>
      </c>
    </row>
    <row r="1271" spans="1:14">
      <c r="A1271" s="53" t="s">
        <v>3917</v>
      </c>
      <c r="B1271" s="53" t="s">
        <v>3918</v>
      </c>
      <c r="C1271" s="53" t="s">
        <v>3919</v>
      </c>
      <c r="D1271" s="53" t="s">
        <v>364</v>
      </c>
      <c r="E1271" s="53" t="s">
        <v>18</v>
      </c>
      <c r="F1271" s="53" t="s">
        <v>364</v>
      </c>
      <c r="G1271" s="53" t="s">
        <v>29</v>
      </c>
      <c r="I1271" s="53" t="s">
        <v>328</v>
      </c>
      <c r="J1271" s="75">
        <v>467.12</v>
      </c>
      <c r="K1271" s="75">
        <v>368.066</v>
      </c>
      <c r="L1271" s="75">
        <v>468</v>
      </c>
      <c r="M1271" s="75">
        <v>468</v>
      </c>
      <c r="N1271" s="75">
        <v>0</v>
      </c>
    </row>
    <row r="1272" spans="1:14">
      <c r="A1272" s="53" t="s">
        <v>3920</v>
      </c>
      <c r="B1272" s="53" t="s">
        <v>3921</v>
      </c>
      <c r="C1272" s="53" t="s">
        <v>3922</v>
      </c>
      <c r="D1272" s="53" t="s">
        <v>24</v>
      </c>
      <c r="E1272" s="53" t="s">
        <v>18</v>
      </c>
      <c r="F1272" s="53" t="s">
        <v>24</v>
      </c>
      <c r="G1272" s="53" t="s">
        <v>19</v>
      </c>
      <c r="I1272" s="53" t="s">
        <v>120</v>
      </c>
      <c r="J1272" s="75">
        <v>4.65</v>
      </c>
      <c r="K1272" s="75">
        <v>0.619</v>
      </c>
      <c r="L1272" s="75">
        <v>5</v>
      </c>
      <c r="M1272" s="75">
        <v>5</v>
      </c>
      <c r="N1272" s="75">
        <v>0</v>
      </c>
    </row>
    <row r="1273" spans="1:14">
      <c r="A1273" s="53" t="s">
        <v>3923</v>
      </c>
      <c r="B1273" s="53" t="s">
        <v>3924</v>
      </c>
      <c r="C1273" s="53" t="s">
        <v>3925</v>
      </c>
      <c r="D1273" s="53" t="s">
        <v>17</v>
      </c>
      <c r="E1273" s="53" t="s">
        <v>18</v>
      </c>
      <c r="F1273" s="53" t="s">
        <v>17</v>
      </c>
      <c r="G1273" s="53" t="s">
        <v>19</v>
      </c>
      <c r="I1273" s="53" t="s">
        <v>99</v>
      </c>
      <c r="J1273" s="75">
        <v>583.38</v>
      </c>
      <c r="K1273" s="75">
        <v>614.594</v>
      </c>
      <c r="L1273" s="75">
        <v>585</v>
      </c>
      <c r="M1273" s="75">
        <v>615</v>
      </c>
      <c r="N1273" s="75">
        <v>30</v>
      </c>
    </row>
    <row r="1274" spans="1:14">
      <c r="A1274" s="53" t="s">
        <v>3926</v>
      </c>
      <c r="B1274" s="53" t="s">
        <v>3927</v>
      </c>
      <c r="C1274" s="53" t="s">
        <v>3928</v>
      </c>
      <c r="D1274" s="53" t="s">
        <v>24</v>
      </c>
      <c r="E1274" s="53" t="s">
        <v>18</v>
      </c>
      <c r="F1274" s="53" t="s">
        <v>24</v>
      </c>
      <c r="G1274" s="53" t="s">
        <v>19</v>
      </c>
      <c r="I1274" s="53" t="s">
        <v>211</v>
      </c>
      <c r="J1274" s="75">
        <v>22.02</v>
      </c>
      <c r="K1274" s="75">
        <v>23.011</v>
      </c>
      <c r="L1274" s="75">
        <v>22</v>
      </c>
      <c r="M1274" s="75">
        <v>24</v>
      </c>
      <c r="N1274" s="75">
        <v>2</v>
      </c>
    </row>
    <row r="1275" spans="1:14">
      <c r="A1275" s="53" t="s">
        <v>3929</v>
      </c>
      <c r="B1275" s="53" t="s">
        <v>3930</v>
      </c>
      <c r="C1275" s="53" t="s">
        <v>3931</v>
      </c>
      <c r="D1275" s="53" t="s">
        <v>17</v>
      </c>
      <c r="E1275" s="53" t="s">
        <v>18</v>
      </c>
      <c r="F1275" s="53" t="s">
        <v>17</v>
      </c>
      <c r="G1275" s="53" t="s">
        <v>19</v>
      </c>
      <c r="I1275" s="53" t="s">
        <v>99</v>
      </c>
      <c r="J1275" s="75">
        <v>1.75</v>
      </c>
      <c r="K1275" s="75">
        <v>7.722</v>
      </c>
      <c r="L1275" s="75">
        <v>6.5</v>
      </c>
      <c r="M1275" s="75">
        <v>8</v>
      </c>
      <c r="N1275" s="75">
        <v>1.5</v>
      </c>
    </row>
    <row r="1276" spans="1:14">
      <c r="A1276" s="53" t="s">
        <v>3932</v>
      </c>
      <c r="B1276" s="53" t="s">
        <v>3933</v>
      </c>
      <c r="C1276" s="53" t="s">
        <v>3934</v>
      </c>
      <c r="D1276" s="53" t="s">
        <v>24</v>
      </c>
      <c r="E1276" s="53" t="s">
        <v>18</v>
      </c>
      <c r="F1276" s="53" t="s">
        <v>24</v>
      </c>
      <c r="G1276" s="53" t="s">
        <v>19</v>
      </c>
      <c r="I1276" s="53" t="s">
        <v>120</v>
      </c>
      <c r="J1276" s="75">
        <v>0.18</v>
      </c>
      <c r="K1276" s="75">
        <v>0.134</v>
      </c>
      <c r="L1276" s="75">
        <v>0.5</v>
      </c>
      <c r="M1276" s="75">
        <v>0.5</v>
      </c>
      <c r="N1276" s="75">
        <v>0</v>
      </c>
    </row>
    <row r="1277" spans="1:14">
      <c r="A1277" s="53" t="s">
        <v>3935</v>
      </c>
      <c r="B1277" s="53" t="s">
        <v>3936</v>
      </c>
      <c r="C1277" s="53" t="s">
        <v>3937</v>
      </c>
      <c r="D1277" s="53" t="s">
        <v>160</v>
      </c>
      <c r="E1277" s="53" t="s">
        <v>18</v>
      </c>
      <c r="F1277" s="53" t="s">
        <v>160</v>
      </c>
      <c r="G1277" s="53" t="s">
        <v>129</v>
      </c>
      <c r="I1277" s="53" t="s">
        <v>161</v>
      </c>
      <c r="J1277" s="75">
        <v>1.21</v>
      </c>
      <c r="K1277" s="75">
        <v>0</v>
      </c>
      <c r="L1277" s="75">
        <v>1.5</v>
      </c>
      <c r="M1277" s="75">
        <v>1.5</v>
      </c>
      <c r="N1277" s="75">
        <v>0</v>
      </c>
    </row>
    <row r="1278" spans="1:14">
      <c r="A1278" s="53" t="s">
        <v>3938</v>
      </c>
      <c r="B1278" s="53" t="s">
        <v>3939</v>
      </c>
      <c r="C1278" s="53" t="s">
        <v>3940</v>
      </c>
      <c r="D1278" s="53" t="s">
        <v>590</v>
      </c>
      <c r="E1278" s="53" t="s">
        <v>18</v>
      </c>
      <c r="F1278" s="53" t="s">
        <v>590</v>
      </c>
      <c r="G1278" s="53" t="s">
        <v>129</v>
      </c>
      <c r="I1278" s="53" t="s">
        <v>227</v>
      </c>
      <c r="J1278" s="75">
        <v>16.64</v>
      </c>
      <c r="K1278" s="75">
        <v>8.694</v>
      </c>
      <c r="L1278" s="75">
        <v>17</v>
      </c>
      <c r="M1278" s="75">
        <v>17</v>
      </c>
      <c r="N1278" s="75">
        <v>0</v>
      </c>
    </row>
    <row r="1279" spans="1:14">
      <c r="A1279" s="53" t="s">
        <v>3941</v>
      </c>
      <c r="B1279" s="53" t="s">
        <v>3942</v>
      </c>
      <c r="C1279" s="53" t="s">
        <v>3943</v>
      </c>
      <c r="D1279" s="53" t="s">
        <v>266</v>
      </c>
      <c r="E1279" s="53" t="s">
        <v>18</v>
      </c>
      <c r="F1279" s="53" t="s">
        <v>267</v>
      </c>
      <c r="G1279" s="53" t="s">
        <v>170</v>
      </c>
      <c r="I1279" s="53" t="s">
        <v>227</v>
      </c>
      <c r="J1279" s="75">
        <v>49.92</v>
      </c>
      <c r="K1279" s="75">
        <v>21.456</v>
      </c>
      <c r="L1279" s="75">
        <v>51</v>
      </c>
      <c r="M1279" s="75">
        <v>50</v>
      </c>
      <c r="N1279" s="75">
        <v>-1</v>
      </c>
    </row>
    <row r="1280" spans="1:14">
      <c r="A1280" s="53" t="s">
        <v>3944</v>
      </c>
      <c r="B1280" s="53" t="s">
        <v>3945</v>
      </c>
      <c r="C1280" s="53" t="s">
        <v>3946</v>
      </c>
      <c r="D1280" s="53" t="s">
        <v>17</v>
      </c>
      <c r="E1280" s="53" t="s">
        <v>18</v>
      </c>
      <c r="F1280" s="53" t="s">
        <v>17</v>
      </c>
      <c r="G1280" s="53" t="s">
        <v>19</v>
      </c>
      <c r="I1280" s="53" t="s">
        <v>540</v>
      </c>
      <c r="J1280" s="75">
        <v>6.58</v>
      </c>
      <c r="K1280" s="75">
        <v>9.2</v>
      </c>
      <c r="L1280" s="75">
        <v>8.5</v>
      </c>
      <c r="M1280" s="75">
        <v>9.5</v>
      </c>
      <c r="N1280" s="75">
        <v>1</v>
      </c>
    </row>
    <row r="1281" spans="1:14">
      <c r="A1281" s="53" t="s">
        <v>3947</v>
      </c>
      <c r="B1281" s="53" t="s">
        <v>3948</v>
      </c>
      <c r="C1281" s="53" t="s">
        <v>50</v>
      </c>
      <c r="D1281" s="53" t="s">
        <v>51</v>
      </c>
      <c r="E1281" s="53" t="s">
        <v>18</v>
      </c>
      <c r="F1281" s="53" t="s">
        <v>51</v>
      </c>
      <c r="G1281" s="53" t="s">
        <v>52</v>
      </c>
      <c r="I1281" s="53" t="s">
        <v>3949</v>
      </c>
      <c r="J1281" s="75">
        <v>121.89</v>
      </c>
      <c r="K1281" s="75">
        <v>166.202</v>
      </c>
      <c r="L1281" s="75">
        <v>172</v>
      </c>
      <c r="M1281" s="75">
        <v>167</v>
      </c>
      <c r="N1281" s="75">
        <v>-5</v>
      </c>
    </row>
    <row r="1282" spans="1:14">
      <c r="A1282" s="53" t="s">
        <v>3950</v>
      </c>
      <c r="B1282" s="53" t="s">
        <v>3951</v>
      </c>
      <c r="C1282" s="53" t="s">
        <v>3952</v>
      </c>
      <c r="D1282" s="53" t="s">
        <v>17</v>
      </c>
      <c r="E1282" s="53" t="s">
        <v>18</v>
      </c>
      <c r="F1282" s="53" t="s">
        <v>17</v>
      </c>
      <c r="G1282" s="53" t="s">
        <v>19</v>
      </c>
      <c r="I1282" s="53" t="s">
        <v>353</v>
      </c>
      <c r="J1282" s="75">
        <v>0.11</v>
      </c>
      <c r="K1282" s="75">
        <v>0.494</v>
      </c>
      <c r="L1282" s="75">
        <v>0.5</v>
      </c>
      <c r="M1282" s="75">
        <v>0.5</v>
      </c>
      <c r="N1282" s="75">
        <v>0</v>
      </c>
    </row>
    <row r="1283" spans="1:14">
      <c r="A1283" s="53" t="s">
        <v>3953</v>
      </c>
      <c r="B1283" s="53" t="s">
        <v>3954</v>
      </c>
      <c r="C1283" s="53" t="s">
        <v>3955</v>
      </c>
      <c r="D1283" s="53" t="s">
        <v>186</v>
      </c>
      <c r="E1283" s="53" t="s">
        <v>18</v>
      </c>
      <c r="F1283" s="53" t="s">
        <v>186</v>
      </c>
      <c r="G1283" s="53" t="s">
        <v>98</v>
      </c>
      <c r="I1283" s="53" t="s">
        <v>191</v>
      </c>
      <c r="J1283" s="75">
        <v>80.75</v>
      </c>
      <c r="K1283" s="75">
        <v>48.527</v>
      </c>
      <c r="L1283" s="75">
        <v>81</v>
      </c>
      <c r="M1283" s="75">
        <v>81</v>
      </c>
      <c r="N1283" s="75">
        <v>0</v>
      </c>
    </row>
    <row r="1284" spans="1:14">
      <c r="A1284" s="53" t="s">
        <v>3956</v>
      </c>
      <c r="B1284" s="53" t="s">
        <v>3957</v>
      </c>
      <c r="C1284" s="53" t="s">
        <v>3958</v>
      </c>
      <c r="D1284" s="53" t="s">
        <v>24</v>
      </c>
      <c r="E1284" s="53" t="s">
        <v>18</v>
      </c>
      <c r="F1284" s="53" t="s">
        <v>24</v>
      </c>
      <c r="G1284" s="53" t="s">
        <v>19</v>
      </c>
      <c r="I1284" s="53" t="s">
        <v>232</v>
      </c>
      <c r="J1284" s="75">
        <v>0.18</v>
      </c>
      <c r="K1284" s="75">
        <v>0.416</v>
      </c>
      <c r="L1284" s="75">
        <v>0.5</v>
      </c>
      <c r="M1284" s="75">
        <v>0.5</v>
      </c>
      <c r="N1284" s="75">
        <v>0</v>
      </c>
    </row>
    <row r="1285" spans="1:14">
      <c r="A1285" s="53" t="s">
        <v>3959</v>
      </c>
      <c r="B1285" s="53" t="s">
        <v>3960</v>
      </c>
      <c r="C1285" s="53" t="s">
        <v>3961</v>
      </c>
      <c r="D1285" s="53" t="s">
        <v>17</v>
      </c>
      <c r="E1285" s="53" t="s">
        <v>18</v>
      </c>
      <c r="F1285" s="53" t="s">
        <v>17</v>
      </c>
      <c r="G1285" s="53" t="s">
        <v>19</v>
      </c>
      <c r="I1285" s="53" t="s">
        <v>191</v>
      </c>
      <c r="J1285" s="75">
        <v>18.09</v>
      </c>
      <c r="K1285" s="75">
        <v>10.267</v>
      </c>
      <c r="L1285" s="75">
        <v>18.5</v>
      </c>
      <c r="M1285" s="75">
        <v>18.5</v>
      </c>
      <c r="N1285" s="75">
        <v>0</v>
      </c>
    </row>
    <row r="1286" spans="1:14">
      <c r="A1286" s="53" t="s">
        <v>3962</v>
      </c>
      <c r="B1286" s="53" t="s">
        <v>3963</v>
      </c>
      <c r="C1286" s="53" t="s">
        <v>3964</v>
      </c>
      <c r="D1286" s="53" t="s">
        <v>140</v>
      </c>
      <c r="E1286" s="53" t="s">
        <v>18</v>
      </c>
      <c r="F1286" s="53" t="s">
        <v>140</v>
      </c>
      <c r="G1286" s="53" t="s">
        <v>98</v>
      </c>
      <c r="I1286" s="53" t="s">
        <v>191</v>
      </c>
      <c r="J1286" s="75">
        <v>1.41</v>
      </c>
      <c r="K1286" s="75">
        <v>2.155</v>
      </c>
      <c r="L1286" s="75">
        <v>2</v>
      </c>
      <c r="M1286" s="75">
        <v>2</v>
      </c>
      <c r="N1286" s="75">
        <v>0</v>
      </c>
    </row>
    <row r="1287" spans="1:14">
      <c r="A1287" s="53" t="s">
        <v>3965</v>
      </c>
      <c r="B1287" s="53" t="s">
        <v>3966</v>
      </c>
      <c r="C1287" s="53" t="s">
        <v>3967</v>
      </c>
      <c r="D1287" s="53" t="s">
        <v>17</v>
      </c>
      <c r="E1287" s="53" t="s">
        <v>18</v>
      </c>
      <c r="F1287" s="53" t="s">
        <v>17</v>
      </c>
      <c r="G1287" s="53" t="s">
        <v>19</v>
      </c>
      <c r="I1287" s="53" t="s">
        <v>1262</v>
      </c>
      <c r="J1287" s="75">
        <v>8.5</v>
      </c>
      <c r="K1287" s="75">
        <v>7.526</v>
      </c>
      <c r="L1287" s="75">
        <v>8.5</v>
      </c>
      <c r="M1287" s="75">
        <v>8.5</v>
      </c>
      <c r="N1287" s="75">
        <v>0</v>
      </c>
    </row>
    <row r="1288" spans="1:14">
      <c r="A1288" s="53" t="s">
        <v>3968</v>
      </c>
      <c r="B1288" s="53" t="s">
        <v>3969</v>
      </c>
      <c r="C1288" s="53" t="s">
        <v>3970</v>
      </c>
      <c r="D1288" s="53" t="s">
        <v>266</v>
      </c>
      <c r="E1288" s="53" t="s">
        <v>18</v>
      </c>
      <c r="F1288" s="53" t="s">
        <v>267</v>
      </c>
      <c r="G1288" s="53" t="s">
        <v>170</v>
      </c>
      <c r="I1288" s="53" t="s">
        <v>145</v>
      </c>
      <c r="J1288" s="75">
        <v>195.54</v>
      </c>
      <c r="K1288" s="75">
        <v>64.054</v>
      </c>
      <c r="L1288" s="75">
        <v>209</v>
      </c>
      <c r="M1288" s="75">
        <v>209</v>
      </c>
      <c r="N1288" s="75">
        <v>0</v>
      </c>
    </row>
    <row r="1289" spans="1:14">
      <c r="A1289" s="53" t="s">
        <v>3971</v>
      </c>
      <c r="B1289" s="53" t="s">
        <v>3972</v>
      </c>
      <c r="C1289" s="53" t="s">
        <v>3973</v>
      </c>
      <c r="D1289" s="53" t="s">
        <v>128</v>
      </c>
      <c r="E1289" s="53" t="s">
        <v>18</v>
      </c>
      <c r="F1289" s="53" t="s">
        <v>128</v>
      </c>
      <c r="G1289" s="53" t="s">
        <v>129</v>
      </c>
      <c r="I1289" s="53" t="s">
        <v>442</v>
      </c>
      <c r="J1289" s="75">
        <v>0.43</v>
      </c>
      <c r="K1289" s="75">
        <v>0.612</v>
      </c>
      <c r="L1289" s="75">
        <v>1.5</v>
      </c>
      <c r="M1289" s="75">
        <v>1</v>
      </c>
      <c r="N1289" s="75">
        <v>-0.5</v>
      </c>
    </row>
    <row r="1290" spans="1:14">
      <c r="A1290" s="53" t="s">
        <v>3974</v>
      </c>
      <c r="B1290" s="53" t="s">
        <v>3975</v>
      </c>
      <c r="C1290" s="53" t="s">
        <v>3976</v>
      </c>
      <c r="D1290" s="53" t="s">
        <v>17</v>
      </c>
      <c r="E1290" s="53" t="s">
        <v>18</v>
      </c>
      <c r="F1290" s="53" t="s">
        <v>17</v>
      </c>
      <c r="G1290" s="53" t="s">
        <v>19</v>
      </c>
      <c r="I1290" s="53" t="s">
        <v>152</v>
      </c>
      <c r="J1290" s="75">
        <v>15.13</v>
      </c>
      <c r="K1290" s="75">
        <v>3.974</v>
      </c>
      <c r="L1290" s="75">
        <v>15.5</v>
      </c>
      <c r="M1290" s="75">
        <v>15.5</v>
      </c>
      <c r="N1290" s="75">
        <v>0</v>
      </c>
    </row>
    <row r="1291" spans="1:14">
      <c r="A1291" s="53" t="s">
        <v>3977</v>
      </c>
      <c r="B1291" s="53" t="s">
        <v>3978</v>
      </c>
      <c r="C1291" s="53" t="s">
        <v>3979</v>
      </c>
      <c r="D1291" s="53" t="s">
        <v>2246</v>
      </c>
      <c r="E1291" s="53" t="s">
        <v>18</v>
      </c>
      <c r="F1291" s="53" t="s">
        <v>2246</v>
      </c>
      <c r="G1291" s="53" t="s">
        <v>52</v>
      </c>
      <c r="I1291" s="53" t="s">
        <v>203</v>
      </c>
      <c r="J1291" s="75">
        <v>1026.8</v>
      </c>
      <c r="K1291" s="75">
        <v>1172.894</v>
      </c>
      <c r="L1291" s="75">
        <v>1146</v>
      </c>
      <c r="M1291" s="75">
        <v>1197</v>
      </c>
      <c r="N1291" s="75">
        <v>51</v>
      </c>
    </row>
    <row r="1292" spans="1:14">
      <c r="A1292" s="53" t="s">
        <v>3980</v>
      </c>
      <c r="B1292" s="53" t="s">
        <v>3981</v>
      </c>
      <c r="C1292" s="53" t="s">
        <v>50</v>
      </c>
      <c r="D1292" s="53" t="s">
        <v>51</v>
      </c>
      <c r="E1292" s="53" t="s">
        <v>18</v>
      </c>
      <c r="F1292" s="53" t="s">
        <v>51</v>
      </c>
      <c r="G1292" s="53" t="s">
        <v>52</v>
      </c>
      <c r="I1292" s="53" t="s">
        <v>39</v>
      </c>
      <c r="J1292" s="75">
        <v>92.63</v>
      </c>
      <c r="K1292" s="75">
        <v>72.505</v>
      </c>
      <c r="L1292" s="75">
        <v>93</v>
      </c>
      <c r="M1292" s="75">
        <v>93</v>
      </c>
      <c r="N1292" s="75">
        <v>0</v>
      </c>
    </row>
    <row r="1293" spans="1:14">
      <c r="A1293" s="53" t="s">
        <v>3982</v>
      </c>
      <c r="B1293" s="53" t="s">
        <v>3983</v>
      </c>
      <c r="C1293" s="53" t="s">
        <v>3984</v>
      </c>
      <c r="D1293" s="53" t="s">
        <v>17</v>
      </c>
      <c r="E1293" s="53" t="s">
        <v>18</v>
      </c>
      <c r="F1293" s="53" t="s">
        <v>17</v>
      </c>
      <c r="G1293" s="53" t="s">
        <v>19</v>
      </c>
      <c r="I1293" s="53" t="s">
        <v>239</v>
      </c>
      <c r="J1293" s="75">
        <v>1.68</v>
      </c>
      <c r="K1293" s="75">
        <v>1.877</v>
      </c>
      <c r="L1293" s="75">
        <v>2</v>
      </c>
      <c r="M1293" s="75">
        <v>2</v>
      </c>
      <c r="N1293" s="75">
        <v>0</v>
      </c>
    </row>
    <row r="1294" spans="1:14">
      <c r="A1294" s="53" t="s">
        <v>3985</v>
      </c>
      <c r="B1294" s="53" t="s">
        <v>3986</v>
      </c>
      <c r="C1294" s="53" t="s">
        <v>3987</v>
      </c>
      <c r="D1294" s="53" t="s">
        <v>17</v>
      </c>
      <c r="E1294" s="53" t="s">
        <v>18</v>
      </c>
      <c r="F1294" s="53" t="s">
        <v>17</v>
      </c>
      <c r="G1294" s="53" t="s">
        <v>19</v>
      </c>
      <c r="I1294" s="53" t="s">
        <v>2305</v>
      </c>
      <c r="J1294" s="75">
        <v>15.49</v>
      </c>
      <c r="K1294" s="75">
        <v>11.533</v>
      </c>
      <c r="L1294" s="75">
        <v>15.5</v>
      </c>
      <c r="M1294" s="75">
        <v>15.5</v>
      </c>
      <c r="N1294" s="75">
        <v>0</v>
      </c>
    </row>
    <row r="1295" spans="1:14">
      <c r="A1295" s="53" t="s">
        <v>3988</v>
      </c>
      <c r="B1295" s="53" t="s">
        <v>3989</v>
      </c>
      <c r="C1295" s="53" t="s">
        <v>3990</v>
      </c>
      <c r="D1295" s="53" t="s">
        <v>728</v>
      </c>
      <c r="E1295" s="53" t="s">
        <v>18</v>
      </c>
      <c r="F1295" s="53" t="s">
        <v>728</v>
      </c>
      <c r="G1295" s="53" t="s">
        <v>129</v>
      </c>
      <c r="I1295" s="53" t="s">
        <v>145</v>
      </c>
      <c r="J1295" s="75">
        <v>0.7</v>
      </c>
      <c r="K1295" s="75">
        <v>0.384</v>
      </c>
      <c r="L1295" s="75">
        <v>1</v>
      </c>
      <c r="M1295" s="75">
        <v>1</v>
      </c>
      <c r="N1295" s="75">
        <v>0</v>
      </c>
    </row>
    <row r="1296" spans="1:14">
      <c r="A1296" s="53" t="s">
        <v>3991</v>
      </c>
      <c r="B1296" s="53" t="s">
        <v>3992</v>
      </c>
      <c r="C1296" s="53" t="s">
        <v>3993</v>
      </c>
      <c r="D1296" s="53" t="s">
        <v>17</v>
      </c>
      <c r="E1296" s="53" t="s">
        <v>18</v>
      </c>
      <c r="F1296" s="53" t="s">
        <v>17</v>
      </c>
      <c r="G1296" s="53" t="s">
        <v>19</v>
      </c>
      <c r="I1296" s="53" t="s">
        <v>390</v>
      </c>
      <c r="J1296" s="75">
        <v>0.55</v>
      </c>
      <c r="K1296" s="75">
        <v>0.554</v>
      </c>
      <c r="L1296" s="75">
        <v>1</v>
      </c>
      <c r="M1296" s="75">
        <v>1</v>
      </c>
      <c r="N1296" s="75">
        <v>0</v>
      </c>
    </row>
    <row r="1297" spans="1:14">
      <c r="A1297" s="53" t="s">
        <v>3994</v>
      </c>
      <c r="B1297" s="53" t="s">
        <v>3995</v>
      </c>
      <c r="C1297" s="53" t="s">
        <v>3996</v>
      </c>
      <c r="D1297" s="53" t="s">
        <v>1377</v>
      </c>
      <c r="E1297" s="53" t="s">
        <v>18</v>
      </c>
      <c r="F1297" s="53" t="s">
        <v>1377</v>
      </c>
      <c r="G1297" s="53" t="s">
        <v>29</v>
      </c>
      <c r="I1297" s="53" t="s">
        <v>203</v>
      </c>
      <c r="J1297" s="75">
        <v>204.68</v>
      </c>
      <c r="K1297" s="75">
        <v>205.597</v>
      </c>
      <c r="L1297" s="75">
        <v>240</v>
      </c>
      <c r="M1297" s="75">
        <v>240</v>
      </c>
      <c r="N1297" s="75">
        <v>0</v>
      </c>
    </row>
    <row r="1298" spans="1:14">
      <c r="A1298" s="53" t="s">
        <v>3997</v>
      </c>
      <c r="B1298" s="53" t="s">
        <v>3998</v>
      </c>
      <c r="C1298" s="53" t="s">
        <v>3999</v>
      </c>
      <c r="D1298" s="53" t="s">
        <v>17</v>
      </c>
      <c r="E1298" s="53" t="s">
        <v>18</v>
      </c>
      <c r="F1298" s="53" t="s">
        <v>17</v>
      </c>
      <c r="G1298" s="53" t="s">
        <v>19</v>
      </c>
      <c r="I1298" s="53" t="s">
        <v>1262</v>
      </c>
      <c r="J1298" s="75">
        <v>36.37</v>
      </c>
      <c r="K1298" s="75">
        <v>31.35</v>
      </c>
      <c r="L1298" s="75">
        <v>39</v>
      </c>
      <c r="M1298" s="75">
        <v>39</v>
      </c>
      <c r="N1298" s="75">
        <v>0</v>
      </c>
    </row>
    <row r="1299" spans="1:14">
      <c r="A1299" s="53" t="s">
        <v>4000</v>
      </c>
      <c r="B1299" s="53" t="s">
        <v>4001</v>
      </c>
      <c r="C1299" s="53" t="s">
        <v>4002</v>
      </c>
      <c r="D1299" s="53" t="s">
        <v>17</v>
      </c>
      <c r="E1299" s="53" t="s">
        <v>18</v>
      </c>
      <c r="F1299" s="53" t="s">
        <v>17</v>
      </c>
      <c r="G1299" s="53" t="s">
        <v>19</v>
      </c>
      <c r="I1299" s="53" t="s">
        <v>239</v>
      </c>
      <c r="J1299" s="75">
        <v>9.08</v>
      </c>
      <c r="K1299" s="75">
        <v>1.856</v>
      </c>
      <c r="L1299" s="75">
        <v>9.5</v>
      </c>
      <c r="M1299" s="75">
        <v>9.5</v>
      </c>
      <c r="N1299" s="75">
        <v>0</v>
      </c>
    </row>
    <row r="1300" spans="1:14">
      <c r="A1300" s="53" t="s">
        <v>4003</v>
      </c>
      <c r="B1300" s="53" t="s">
        <v>4004</v>
      </c>
      <c r="C1300" s="53" t="s">
        <v>4005</v>
      </c>
      <c r="D1300" s="53" t="s">
        <v>186</v>
      </c>
      <c r="E1300" s="53" t="s">
        <v>18</v>
      </c>
      <c r="F1300" s="53" t="s">
        <v>186</v>
      </c>
      <c r="G1300" s="73" t="s">
        <v>98</v>
      </c>
      <c r="I1300" s="53" t="s">
        <v>199</v>
      </c>
      <c r="J1300" s="75">
        <v>30.55</v>
      </c>
      <c r="K1300" s="75">
        <v>44.469</v>
      </c>
      <c r="L1300" s="75">
        <v>41</v>
      </c>
      <c r="M1300" s="75">
        <v>50</v>
      </c>
      <c r="N1300" s="75">
        <v>9</v>
      </c>
    </row>
    <row r="1301" spans="1:14">
      <c r="A1301" s="53" t="s">
        <v>4006</v>
      </c>
      <c r="B1301" s="53" t="s">
        <v>4007</v>
      </c>
      <c r="C1301" s="53" t="s">
        <v>4008</v>
      </c>
      <c r="D1301" s="53" t="s">
        <v>128</v>
      </c>
      <c r="E1301" s="53" t="s">
        <v>18</v>
      </c>
      <c r="F1301" s="53" t="s">
        <v>128</v>
      </c>
      <c r="G1301" s="53" t="s">
        <v>129</v>
      </c>
      <c r="I1301" s="53" t="s">
        <v>558</v>
      </c>
      <c r="J1301" s="75">
        <v>1.72</v>
      </c>
      <c r="K1301" s="75">
        <v>2.32</v>
      </c>
      <c r="L1301" s="75">
        <v>3</v>
      </c>
      <c r="M1301" s="75">
        <v>2.5</v>
      </c>
      <c r="N1301" s="75">
        <v>-0.5</v>
      </c>
    </row>
    <row r="1302" spans="1:14">
      <c r="A1302" s="53" t="s">
        <v>4009</v>
      </c>
      <c r="B1302" s="53" t="s">
        <v>4010</v>
      </c>
      <c r="C1302" s="53" t="s">
        <v>4011</v>
      </c>
      <c r="D1302" s="53" t="s">
        <v>2334</v>
      </c>
      <c r="E1302" s="53" t="s">
        <v>18</v>
      </c>
      <c r="F1302" s="53" t="s">
        <v>2334</v>
      </c>
      <c r="G1302" s="53" t="s">
        <v>129</v>
      </c>
      <c r="I1302" s="53" t="s">
        <v>145</v>
      </c>
      <c r="J1302" s="75">
        <v>11.69</v>
      </c>
      <c r="K1302" s="75">
        <v>2.187</v>
      </c>
      <c r="L1302" s="75">
        <v>12</v>
      </c>
      <c r="M1302" s="75">
        <v>12</v>
      </c>
      <c r="N1302" s="75">
        <v>0</v>
      </c>
    </row>
    <row r="1303" spans="1:14">
      <c r="A1303" s="53" t="s">
        <v>4012</v>
      </c>
      <c r="B1303" s="53" t="s">
        <v>4013</v>
      </c>
      <c r="C1303" s="53" t="s">
        <v>4014</v>
      </c>
      <c r="D1303" s="53" t="s">
        <v>78</v>
      </c>
      <c r="E1303" s="53" t="s">
        <v>18</v>
      </c>
      <c r="F1303" s="53" t="s">
        <v>78</v>
      </c>
      <c r="G1303" s="53" t="s">
        <v>29</v>
      </c>
      <c r="I1303" s="53" t="s">
        <v>4015</v>
      </c>
      <c r="J1303" s="75">
        <v>16.55</v>
      </c>
      <c r="K1303" s="75">
        <v>23.357</v>
      </c>
      <c r="L1303" s="75">
        <v>24</v>
      </c>
      <c r="M1303" s="75">
        <v>24</v>
      </c>
      <c r="N1303" s="75">
        <v>0</v>
      </c>
    </row>
    <row r="1304" spans="1:14">
      <c r="A1304" s="53" t="s">
        <v>4016</v>
      </c>
      <c r="B1304" s="53" t="s">
        <v>4017</v>
      </c>
      <c r="C1304" s="53" t="s">
        <v>4018</v>
      </c>
      <c r="D1304" s="53" t="s">
        <v>428</v>
      </c>
      <c r="E1304" s="53" t="s">
        <v>18</v>
      </c>
      <c r="F1304" s="53" t="s">
        <v>428</v>
      </c>
      <c r="G1304" s="53" t="s">
        <v>29</v>
      </c>
      <c r="I1304" s="53" t="s">
        <v>442</v>
      </c>
      <c r="J1304" s="75">
        <v>38.15</v>
      </c>
      <c r="K1304" s="75">
        <v>33.705</v>
      </c>
      <c r="L1304" s="75">
        <v>38.5</v>
      </c>
      <c r="M1304" s="75">
        <v>39</v>
      </c>
      <c r="N1304" s="75">
        <v>0.5</v>
      </c>
    </row>
    <row r="1305" spans="1:14">
      <c r="A1305" s="53" t="s">
        <v>4019</v>
      </c>
      <c r="B1305" s="53" t="s">
        <v>4020</v>
      </c>
      <c r="C1305" s="53" t="s">
        <v>4021</v>
      </c>
      <c r="D1305" s="53" t="s">
        <v>17</v>
      </c>
      <c r="E1305" s="53" t="s">
        <v>18</v>
      </c>
      <c r="F1305" s="53" t="s">
        <v>17</v>
      </c>
      <c r="G1305" s="53" t="s">
        <v>19</v>
      </c>
      <c r="I1305" s="53" t="s">
        <v>767</v>
      </c>
      <c r="J1305" s="75">
        <v>9.14</v>
      </c>
      <c r="K1305" s="75">
        <v>11.286</v>
      </c>
      <c r="L1305" s="75">
        <v>10</v>
      </c>
      <c r="M1305" s="75">
        <v>15</v>
      </c>
      <c r="N1305" s="75">
        <v>5</v>
      </c>
    </row>
    <row r="1306" spans="1:14">
      <c r="A1306" s="53" t="s">
        <v>4022</v>
      </c>
      <c r="B1306" s="53" t="s">
        <v>4023</v>
      </c>
      <c r="C1306" s="53" t="s">
        <v>4024</v>
      </c>
      <c r="D1306" s="53" t="s">
        <v>287</v>
      </c>
      <c r="E1306" s="53" t="s">
        <v>18</v>
      </c>
      <c r="F1306" s="53" t="s">
        <v>287</v>
      </c>
      <c r="G1306" s="53" t="s">
        <v>98</v>
      </c>
      <c r="I1306" s="53" t="s">
        <v>442</v>
      </c>
      <c r="J1306" s="75">
        <v>4.24</v>
      </c>
      <c r="K1306" s="75">
        <v>5.587</v>
      </c>
      <c r="L1306" s="75">
        <v>11</v>
      </c>
      <c r="M1306" s="75">
        <v>8</v>
      </c>
      <c r="N1306" s="75">
        <v>-3</v>
      </c>
    </row>
    <row r="1307" spans="1:14">
      <c r="A1307" s="53" t="s">
        <v>4025</v>
      </c>
      <c r="B1307" s="53" t="s">
        <v>4026</v>
      </c>
      <c r="C1307" s="53" t="s">
        <v>4027</v>
      </c>
      <c r="D1307" s="53" t="s">
        <v>140</v>
      </c>
      <c r="E1307" s="53" t="s">
        <v>18</v>
      </c>
      <c r="F1307" s="53" t="s">
        <v>140</v>
      </c>
      <c r="G1307" s="53" t="s">
        <v>98</v>
      </c>
      <c r="I1307" s="53" t="s">
        <v>99</v>
      </c>
      <c r="J1307" s="75">
        <v>36.74</v>
      </c>
      <c r="K1307" s="75">
        <v>20.98</v>
      </c>
      <c r="L1307" s="75">
        <v>37</v>
      </c>
      <c r="M1307" s="75">
        <v>38</v>
      </c>
      <c r="N1307" s="75">
        <v>1</v>
      </c>
    </row>
    <row r="1308" spans="1:14">
      <c r="A1308" s="53" t="s">
        <v>4028</v>
      </c>
      <c r="B1308" s="53" t="s">
        <v>4029</v>
      </c>
      <c r="C1308" s="53" t="s">
        <v>4030</v>
      </c>
      <c r="D1308" s="53" t="s">
        <v>845</v>
      </c>
      <c r="E1308" s="53" t="s">
        <v>18</v>
      </c>
      <c r="F1308" s="53" t="s">
        <v>845</v>
      </c>
      <c r="G1308" s="53" t="s">
        <v>129</v>
      </c>
      <c r="I1308" s="53" t="s">
        <v>86</v>
      </c>
      <c r="J1308" s="75">
        <v>7.89</v>
      </c>
      <c r="K1308" s="75">
        <v>1.782</v>
      </c>
      <c r="L1308" s="75">
        <v>8</v>
      </c>
      <c r="M1308" s="75">
        <v>8</v>
      </c>
      <c r="N1308" s="75">
        <v>0</v>
      </c>
    </row>
    <row r="1309" spans="1:14">
      <c r="A1309" s="53" t="s">
        <v>4031</v>
      </c>
      <c r="B1309" s="53" t="s">
        <v>4032</v>
      </c>
      <c r="C1309" s="53" t="s">
        <v>4033</v>
      </c>
      <c r="D1309" s="53" t="s">
        <v>266</v>
      </c>
      <c r="E1309" s="53" t="s">
        <v>18</v>
      </c>
      <c r="F1309" s="53" t="s">
        <v>267</v>
      </c>
      <c r="G1309" s="53" t="s">
        <v>170</v>
      </c>
      <c r="I1309" s="53" t="s">
        <v>156</v>
      </c>
      <c r="J1309" s="75">
        <v>44</v>
      </c>
      <c r="K1309" s="75">
        <v>55.915</v>
      </c>
      <c r="L1309" s="75">
        <v>54</v>
      </c>
      <c r="M1309" s="75">
        <v>56</v>
      </c>
      <c r="N1309" s="75">
        <v>2</v>
      </c>
    </row>
    <row r="1310" spans="1:14">
      <c r="A1310" s="53" t="s">
        <v>4034</v>
      </c>
      <c r="B1310" s="53" t="s">
        <v>4035</v>
      </c>
      <c r="C1310" s="53" t="s">
        <v>4036</v>
      </c>
      <c r="D1310" s="53" t="s">
        <v>17</v>
      </c>
      <c r="E1310" s="53" t="s">
        <v>18</v>
      </c>
      <c r="F1310" s="53" t="s">
        <v>17</v>
      </c>
      <c r="G1310" s="53" t="s">
        <v>19</v>
      </c>
      <c r="I1310" s="53" t="s">
        <v>152</v>
      </c>
      <c r="J1310" s="75">
        <v>4.01</v>
      </c>
      <c r="K1310" s="75">
        <v>3.78</v>
      </c>
      <c r="L1310" s="75">
        <v>4.5</v>
      </c>
      <c r="M1310" s="75">
        <v>4.5</v>
      </c>
      <c r="N1310" s="75">
        <v>0</v>
      </c>
    </row>
    <row r="1311" spans="1:14">
      <c r="A1311" s="53" t="s">
        <v>4037</v>
      </c>
      <c r="B1311" s="53" t="s">
        <v>4038</v>
      </c>
      <c r="C1311" s="53" t="s">
        <v>50</v>
      </c>
      <c r="D1311" s="53" t="s">
        <v>51</v>
      </c>
      <c r="E1311" s="53" t="s">
        <v>18</v>
      </c>
      <c r="F1311" s="53" t="s">
        <v>51</v>
      </c>
      <c r="G1311" s="53" t="s">
        <v>52</v>
      </c>
      <c r="I1311" s="53" t="s">
        <v>471</v>
      </c>
      <c r="J1311" s="75">
        <v>140.24</v>
      </c>
      <c r="K1311" s="75">
        <v>117.36</v>
      </c>
      <c r="L1311" s="75">
        <v>141</v>
      </c>
      <c r="M1311" s="75">
        <v>141</v>
      </c>
      <c r="N1311" s="75">
        <v>0</v>
      </c>
    </row>
    <row r="1312" spans="1:14">
      <c r="A1312" s="53" t="s">
        <v>4039</v>
      </c>
      <c r="B1312" s="53" t="s">
        <v>4040</v>
      </c>
      <c r="C1312" s="53" t="s">
        <v>4041</v>
      </c>
      <c r="D1312" s="53" t="s">
        <v>2292</v>
      </c>
      <c r="E1312" s="53" t="s">
        <v>18</v>
      </c>
      <c r="F1312" s="53" t="s">
        <v>2292</v>
      </c>
      <c r="G1312" s="53" t="s">
        <v>129</v>
      </c>
      <c r="I1312" s="53" t="s">
        <v>203</v>
      </c>
      <c r="J1312" s="75">
        <v>0.83</v>
      </c>
      <c r="K1312" s="75">
        <v>1.539</v>
      </c>
      <c r="L1312" s="75">
        <v>2</v>
      </c>
      <c r="M1312" s="75">
        <v>2</v>
      </c>
      <c r="N1312" s="75">
        <v>0</v>
      </c>
    </row>
    <row r="1313" spans="1:14">
      <c r="A1313" s="53" t="s">
        <v>4042</v>
      </c>
      <c r="B1313" s="53" t="s">
        <v>4043</v>
      </c>
      <c r="C1313" s="53" t="s">
        <v>4044</v>
      </c>
      <c r="D1313" s="53" t="s">
        <v>603</v>
      </c>
      <c r="E1313" s="53" t="s">
        <v>18</v>
      </c>
      <c r="F1313" s="53" t="s">
        <v>603</v>
      </c>
      <c r="G1313" s="53" t="s">
        <v>129</v>
      </c>
      <c r="I1313" s="53" t="s">
        <v>454</v>
      </c>
      <c r="J1313" s="75">
        <v>5.35</v>
      </c>
      <c r="K1313" s="75">
        <v>7.75</v>
      </c>
      <c r="L1313" s="75">
        <v>8</v>
      </c>
      <c r="M1313" s="75">
        <v>8</v>
      </c>
      <c r="N1313" s="75">
        <v>0</v>
      </c>
    </row>
    <row r="1314" spans="1:14">
      <c r="A1314" s="53" t="s">
        <v>4045</v>
      </c>
      <c r="B1314" s="53" t="s">
        <v>4046</v>
      </c>
      <c r="C1314" s="53" t="s">
        <v>4047</v>
      </c>
      <c r="D1314" s="53" t="s">
        <v>97</v>
      </c>
      <c r="E1314" s="53" t="s">
        <v>18</v>
      </c>
      <c r="F1314" s="53" t="s">
        <v>97</v>
      </c>
      <c r="G1314" s="53" t="s">
        <v>98</v>
      </c>
      <c r="I1314" s="53" t="s">
        <v>187</v>
      </c>
      <c r="J1314" s="75">
        <v>82.5</v>
      </c>
      <c r="K1314" s="75">
        <v>81.098</v>
      </c>
      <c r="L1314" s="75">
        <v>83</v>
      </c>
      <c r="M1314" s="75">
        <v>83</v>
      </c>
      <c r="N1314" s="75">
        <v>0</v>
      </c>
    </row>
    <row r="1315" spans="1:14">
      <c r="A1315" s="53" t="s">
        <v>4048</v>
      </c>
      <c r="B1315" s="53" t="s">
        <v>4049</v>
      </c>
      <c r="C1315" s="53" t="s">
        <v>4050</v>
      </c>
      <c r="D1315" s="53" t="s">
        <v>310</v>
      </c>
      <c r="E1315" s="53" t="s">
        <v>18</v>
      </c>
      <c r="F1315" s="53" t="s">
        <v>310</v>
      </c>
      <c r="G1315" s="53" t="s">
        <v>29</v>
      </c>
      <c r="I1315" s="53" t="s">
        <v>292</v>
      </c>
      <c r="J1315" s="75">
        <v>5.87</v>
      </c>
      <c r="K1315" s="75">
        <v>9.425</v>
      </c>
      <c r="L1315" s="75">
        <v>9.5</v>
      </c>
      <c r="M1315" s="75">
        <v>22</v>
      </c>
      <c r="N1315" s="75">
        <v>12.5</v>
      </c>
    </row>
    <row r="1316" spans="1:14">
      <c r="A1316" s="53" t="s">
        <v>4051</v>
      </c>
      <c r="B1316" s="53" t="s">
        <v>4052</v>
      </c>
      <c r="C1316" s="53" t="s">
        <v>4053</v>
      </c>
      <c r="D1316" s="53" t="s">
        <v>17</v>
      </c>
      <c r="E1316" s="53" t="s">
        <v>18</v>
      </c>
      <c r="F1316" s="53" t="s">
        <v>17</v>
      </c>
      <c r="G1316" s="53" t="s">
        <v>19</v>
      </c>
      <c r="I1316" s="53" t="s">
        <v>215</v>
      </c>
      <c r="J1316" s="75">
        <v>2.34</v>
      </c>
      <c r="K1316" s="75">
        <v>1.92</v>
      </c>
      <c r="L1316" s="75">
        <v>3</v>
      </c>
      <c r="M1316" s="75">
        <v>2.5</v>
      </c>
      <c r="N1316" s="75">
        <v>-0.5</v>
      </c>
    </row>
    <row r="1317" spans="1:14">
      <c r="A1317" s="53" t="s">
        <v>4054</v>
      </c>
      <c r="B1317" s="53" t="s">
        <v>4055</v>
      </c>
      <c r="C1317" s="53" t="s">
        <v>4056</v>
      </c>
      <c r="D1317" s="53" t="s">
        <v>287</v>
      </c>
      <c r="E1317" s="53" t="s">
        <v>18</v>
      </c>
      <c r="F1317" s="53" t="s">
        <v>287</v>
      </c>
      <c r="G1317" s="53" t="s">
        <v>98</v>
      </c>
      <c r="I1317" s="53" t="s">
        <v>227</v>
      </c>
      <c r="J1317" s="75">
        <v>28.2</v>
      </c>
      <c r="K1317" s="75">
        <v>11.248</v>
      </c>
      <c r="L1317" s="75">
        <v>29</v>
      </c>
      <c r="M1317" s="75">
        <v>29</v>
      </c>
      <c r="N1317" s="75">
        <v>0</v>
      </c>
    </row>
    <row r="1318" spans="1:14">
      <c r="A1318" s="53" t="s">
        <v>4057</v>
      </c>
      <c r="B1318" s="53" t="s">
        <v>4058</v>
      </c>
      <c r="C1318" s="53" t="s">
        <v>4059</v>
      </c>
      <c r="D1318" s="53" t="s">
        <v>985</v>
      </c>
      <c r="E1318" s="53" t="s">
        <v>18</v>
      </c>
      <c r="F1318" s="53" t="s">
        <v>985</v>
      </c>
      <c r="G1318" s="53" t="s">
        <v>129</v>
      </c>
      <c r="I1318" s="53" t="s">
        <v>227</v>
      </c>
      <c r="J1318" s="75">
        <v>43.43</v>
      </c>
      <c r="K1318" s="75">
        <v>18.649</v>
      </c>
      <c r="L1318" s="75">
        <v>45</v>
      </c>
      <c r="M1318" s="75">
        <v>45</v>
      </c>
      <c r="N1318" s="75">
        <v>0</v>
      </c>
    </row>
    <row r="1319" spans="1:14">
      <c r="A1319" s="53" t="s">
        <v>4060</v>
      </c>
      <c r="B1319" s="53" t="s">
        <v>4061</v>
      </c>
      <c r="C1319" s="53" t="s">
        <v>4062</v>
      </c>
      <c r="D1319" s="53" t="s">
        <v>160</v>
      </c>
      <c r="E1319" s="53" t="s">
        <v>18</v>
      </c>
      <c r="F1319" s="53" t="s">
        <v>160</v>
      </c>
      <c r="G1319" s="73" t="s">
        <v>129</v>
      </c>
      <c r="I1319" s="53" t="s">
        <v>408</v>
      </c>
      <c r="J1319" s="75">
        <v>1.69</v>
      </c>
      <c r="K1319" s="75">
        <v>0</v>
      </c>
      <c r="L1319" s="75">
        <v>2</v>
      </c>
      <c r="M1319" s="75">
        <v>2</v>
      </c>
      <c r="N1319" s="75">
        <v>0</v>
      </c>
    </row>
    <row r="1320" spans="1:14">
      <c r="A1320" s="53" t="s">
        <v>4063</v>
      </c>
      <c r="B1320" s="53" t="s">
        <v>4064</v>
      </c>
      <c r="C1320" s="53" t="s">
        <v>4065</v>
      </c>
      <c r="D1320" s="53" t="s">
        <v>17</v>
      </c>
      <c r="E1320" s="53" t="s">
        <v>18</v>
      </c>
      <c r="F1320" s="53" t="s">
        <v>17</v>
      </c>
      <c r="G1320" s="73" t="s">
        <v>19</v>
      </c>
      <c r="I1320" s="53" t="s">
        <v>306</v>
      </c>
      <c r="J1320" s="75">
        <v>182.01</v>
      </c>
      <c r="K1320" s="75">
        <v>189.406</v>
      </c>
      <c r="L1320" s="75">
        <v>190</v>
      </c>
      <c r="M1320" s="75">
        <v>271</v>
      </c>
      <c r="N1320" s="75">
        <v>81</v>
      </c>
    </row>
    <row r="1321" spans="1:14">
      <c r="A1321" s="53" t="s">
        <v>4066</v>
      </c>
      <c r="B1321" s="53" t="s">
        <v>4067</v>
      </c>
      <c r="C1321" s="53" t="s">
        <v>4068</v>
      </c>
      <c r="D1321" s="53" t="s">
        <v>144</v>
      </c>
      <c r="E1321" s="53" t="s">
        <v>18</v>
      </c>
      <c r="F1321" s="53" t="s">
        <v>144</v>
      </c>
      <c r="G1321" s="53" t="s">
        <v>52</v>
      </c>
      <c r="I1321" s="53" t="s">
        <v>442</v>
      </c>
      <c r="J1321" s="75">
        <v>2.41</v>
      </c>
      <c r="K1321" s="75">
        <v>4.811</v>
      </c>
      <c r="L1321" s="75">
        <v>5</v>
      </c>
      <c r="M1321" s="75">
        <v>5</v>
      </c>
      <c r="N1321" s="75">
        <v>0</v>
      </c>
    </row>
    <row r="1322" spans="1:14">
      <c r="A1322" s="53" t="s">
        <v>4069</v>
      </c>
      <c r="B1322" s="53" t="s">
        <v>4070</v>
      </c>
      <c r="C1322" s="53" t="s">
        <v>4071</v>
      </c>
      <c r="D1322" s="53" t="s">
        <v>926</v>
      </c>
      <c r="E1322" s="53" t="s">
        <v>18</v>
      </c>
      <c r="F1322" s="53" t="s">
        <v>926</v>
      </c>
      <c r="G1322" s="73" t="s">
        <v>129</v>
      </c>
      <c r="I1322" s="53" t="s">
        <v>86</v>
      </c>
      <c r="J1322" s="75">
        <v>57.96</v>
      </c>
      <c r="K1322" s="75">
        <v>16.736</v>
      </c>
      <c r="L1322" s="75">
        <v>59</v>
      </c>
      <c r="M1322" s="75">
        <v>58</v>
      </c>
      <c r="N1322" s="75">
        <v>-1</v>
      </c>
    </row>
    <row r="1323" spans="1:14">
      <c r="A1323" s="53" t="s">
        <v>4072</v>
      </c>
      <c r="B1323" s="53" t="s">
        <v>4073</v>
      </c>
      <c r="C1323" s="53" t="s">
        <v>4074</v>
      </c>
      <c r="D1323" s="53" t="s">
        <v>926</v>
      </c>
      <c r="E1323" s="53" t="s">
        <v>18</v>
      </c>
      <c r="F1323" s="53" t="s">
        <v>926</v>
      </c>
      <c r="G1323" s="53" t="s">
        <v>129</v>
      </c>
      <c r="I1323" s="53" t="s">
        <v>86</v>
      </c>
      <c r="J1323" s="75">
        <v>57.97</v>
      </c>
      <c r="K1323" s="75">
        <v>16.524</v>
      </c>
      <c r="L1323" s="75">
        <v>59</v>
      </c>
      <c r="M1323" s="75">
        <v>58</v>
      </c>
      <c r="N1323" s="75">
        <v>-1</v>
      </c>
    </row>
    <row r="1324" spans="1:14">
      <c r="A1324" s="53" t="s">
        <v>4075</v>
      </c>
      <c r="B1324" s="53" t="s">
        <v>4076</v>
      </c>
      <c r="C1324" s="53" t="s">
        <v>4077</v>
      </c>
      <c r="D1324" s="53" t="s">
        <v>266</v>
      </c>
      <c r="E1324" s="53" t="s">
        <v>18</v>
      </c>
      <c r="F1324" s="53" t="s">
        <v>267</v>
      </c>
      <c r="G1324" s="53" t="s">
        <v>170</v>
      </c>
      <c r="I1324" s="53" t="s">
        <v>4078</v>
      </c>
      <c r="J1324" s="75">
        <v>568.68</v>
      </c>
      <c r="K1324" s="75">
        <v>180.092</v>
      </c>
      <c r="L1324" s="75">
        <v>569</v>
      </c>
      <c r="M1324" s="75">
        <v>569</v>
      </c>
      <c r="N1324" s="75">
        <v>0</v>
      </c>
    </row>
    <row r="1325" spans="1:14">
      <c r="A1325" s="53" t="s">
        <v>4079</v>
      </c>
      <c r="B1325" s="53" t="s">
        <v>4080</v>
      </c>
      <c r="C1325" s="53" t="s">
        <v>4079</v>
      </c>
      <c r="D1325" s="53" t="s">
        <v>17</v>
      </c>
      <c r="E1325" s="53" t="s">
        <v>18</v>
      </c>
      <c r="F1325" s="53" t="s">
        <v>17</v>
      </c>
      <c r="G1325" s="73" t="s">
        <v>19</v>
      </c>
      <c r="I1325" s="53" t="s">
        <v>99</v>
      </c>
      <c r="J1325" s="75">
        <v>3.66</v>
      </c>
      <c r="K1325" s="75">
        <v>7.841</v>
      </c>
      <c r="L1325" s="75">
        <v>7</v>
      </c>
      <c r="M1325" s="75">
        <v>8</v>
      </c>
      <c r="N1325" s="75">
        <v>1</v>
      </c>
    </row>
    <row r="1326" spans="1:14">
      <c r="A1326" s="53" t="s">
        <v>4081</v>
      </c>
      <c r="B1326" s="53" t="s">
        <v>4082</v>
      </c>
      <c r="C1326" s="53" t="s">
        <v>4083</v>
      </c>
      <c r="D1326" s="53" t="s">
        <v>17</v>
      </c>
      <c r="E1326" s="53" t="s">
        <v>18</v>
      </c>
      <c r="F1326" s="53" t="s">
        <v>17</v>
      </c>
      <c r="G1326" s="53" t="s">
        <v>19</v>
      </c>
      <c r="I1326" s="53" t="s">
        <v>191</v>
      </c>
      <c r="J1326" s="75">
        <v>0.36</v>
      </c>
      <c r="K1326" s="75">
        <v>0.87</v>
      </c>
      <c r="L1326" s="75">
        <v>1</v>
      </c>
      <c r="M1326" s="75">
        <v>1</v>
      </c>
      <c r="N1326" s="75">
        <v>0</v>
      </c>
    </row>
    <row r="1327" spans="1:14">
      <c r="A1327" s="53" t="s">
        <v>4084</v>
      </c>
      <c r="B1327" s="53" t="s">
        <v>4085</v>
      </c>
      <c r="C1327" s="53" t="s">
        <v>4086</v>
      </c>
      <c r="D1327" s="53" t="s">
        <v>17</v>
      </c>
      <c r="E1327" s="53" t="s">
        <v>18</v>
      </c>
      <c r="F1327" s="53" t="s">
        <v>17</v>
      </c>
      <c r="G1327" s="53" t="s">
        <v>19</v>
      </c>
      <c r="I1327" s="53" t="s">
        <v>152</v>
      </c>
      <c r="J1327" s="75">
        <v>71.29</v>
      </c>
      <c r="K1327" s="75">
        <v>56.004</v>
      </c>
      <c r="L1327" s="75">
        <v>73</v>
      </c>
      <c r="M1327" s="75">
        <v>72</v>
      </c>
      <c r="N1327" s="75">
        <v>-1</v>
      </c>
    </row>
    <row r="1328" spans="1:14">
      <c r="A1328" s="53" t="s">
        <v>4087</v>
      </c>
      <c r="B1328" s="53" t="s">
        <v>4088</v>
      </c>
      <c r="C1328" s="53" t="s">
        <v>4089</v>
      </c>
      <c r="D1328" s="53" t="s">
        <v>17</v>
      </c>
      <c r="E1328" s="53" t="s">
        <v>18</v>
      </c>
      <c r="F1328" s="53" t="s">
        <v>17</v>
      </c>
      <c r="G1328" s="53" t="s">
        <v>19</v>
      </c>
      <c r="I1328" s="53" t="s">
        <v>152</v>
      </c>
      <c r="J1328" s="75">
        <v>3.29</v>
      </c>
      <c r="K1328" s="75">
        <v>7.258</v>
      </c>
      <c r="L1328" s="75">
        <v>7</v>
      </c>
      <c r="M1328" s="75">
        <v>7.5</v>
      </c>
      <c r="N1328" s="75">
        <v>0.5</v>
      </c>
    </row>
    <row r="1329" spans="1:14">
      <c r="A1329" s="53" t="s">
        <v>4090</v>
      </c>
      <c r="B1329" s="53" t="s">
        <v>4091</v>
      </c>
      <c r="C1329" s="53" t="s">
        <v>4092</v>
      </c>
      <c r="D1329" s="53" t="s">
        <v>603</v>
      </c>
      <c r="E1329" s="53" t="s">
        <v>18</v>
      </c>
      <c r="F1329" s="53" t="s">
        <v>603</v>
      </c>
      <c r="G1329" s="53" t="s">
        <v>129</v>
      </c>
      <c r="I1329" s="53" t="s">
        <v>120</v>
      </c>
      <c r="J1329" s="75">
        <v>42.18</v>
      </c>
      <c r="K1329" s="75">
        <v>58.733</v>
      </c>
      <c r="L1329" s="75">
        <v>48</v>
      </c>
      <c r="M1329" s="75">
        <v>60</v>
      </c>
      <c r="N1329" s="75">
        <v>12</v>
      </c>
    </row>
    <row r="1330" spans="1:14">
      <c r="A1330" s="53" t="s">
        <v>4093</v>
      </c>
      <c r="B1330" s="53" t="s">
        <v>4094</v>
      </c>
      <c r="C1330" s="53" t="s">
        <v>4095</v>
      </c>
      <c r="D1330" s="53" t="s">
        <v>85</v>
      </c>
      <c r="E1330" s="53" t="s">
        <v>18</v>
      </c>
      <c r="F1330" s="53" t="s">
        <v>85</v>
      </c>
      <c r="G1330" s="53" t="s">
        <v>29</v>
      </c>
      <c r="I1330" s="53" t="s">
        <v>3182</v>
      </c>
      <c r="J1330" s="75">
        <v>69.38</v>
      </c>
      <c r="K1330" s="75">
        <v>116.732</v>
      </c>
      <c r="L1330" s="75">
        <v>95</v>
      </c>
      <c r="M1330" s="75">
        <v>117</v>
      </c>
      <c r="N1330" s="75">
        <v>22</v>
      </c>
    </row>
    <row r="1331" spans="1:14">
      <c r="A1331" s="53" t="s">
        <v>4096</v>
      </c>
      <c r="B1331" s="53" t="s">
        <v>4097</v>
      </c>
      <c r="C1331" s="53" t="s">
        <v>4098</v>
      </c>
      <c r="D1331" s="53" t="s">
        <v>590</v>
      </c>
      <c r="E1331" s="53" t="s">
        <v>18</v>
      </c>
      <c r="F1331" s="53" t="s">
        <v>590</v>
      </c>
      <c r="G1331" s="53" t="s">
        <v>129</v>
      </c>
      <c r="I1331" s="53" t="s">
        <v>2305</v>
      </c>
      <c r="J1331" s="75">
        <v>9.72</v>
      </c>
      <c r="K1331" s="75">
        <v>11.722</v>
      </c>
      <c r="L1331" s="75">
        <v>10</v>
      </c>
      <c r="M1331" s="75">
        <v>12</v>
      </c>
      <c r="N1331" s="75">
        <v>2</v>
      </c>
    </row>
    <row r="1332" spans="1:14">
      <c r="A1332" s="53" t="s">
        <v>4099</v>
      </c>
      <c r="B1332" s="53" t="s">
        <v>4100</v>
      </c>
      <c r="C1332" s="53" t="s">
        <v>50</v>
      </c>
      <c r="D1332" s="53" t="s">
        <v>51</v>
      </c>
      <c r="E1332" s="53" t="s">
        <v>18</v>
      </c>
      <c r="F1332" s="53" t="s">
        <v>51</v>
      </c>
      <c r="G1332" s="53" t="s">
        <v>52</v>
      </c>
      <c r="I1332" s="53" t="s">
        <v>39</v>
      </c>
      <c r="J1332" s="75">
        <v>106.95</v>
      </c>
      <c r="K1332" s="75">
        <v>74.84</v>
      </c>
      <c r="L1332" s="75">
        <v>107</v>
      </c>
      <c r="M1332" s="75">
        <v>107</v>
      </c>
      <c r="N1332" s="75">
        <v>0</v>
      </c>
    </row>
    <row r="1333" spans="1:14">
      <c r="A1333" s="53" t="s">
        <v>4101</v>
      </c>
      <c r="B1333" s="53" t="s">
        <v>4102</v>
      </c>
      <c r="C1333" s="53" t="s">
        <v>4103</v>
      </c>
      <c r="D1333" s="53" t="s">
        <v>144</v>
      </c>
      <c r="E1333" s="53" t="s">
        <v>18</v>
      </c>
      <c r="F1333" s="53" t="s">
        <v>144</v>
      </c>
      <c r="G1333" s="73" t="s">
        <v>52</v>
      </c>
      <c r="I1333" s="53" t="s">
        <v>292</v>
      </c>
      <c r="J1333" s="75">
        <v>10.81</v>
      </c>
      <c r="K1333" s="75">
        <v>26.747</v>
      </c>
      <c r="L1333" s="75">
        <v>27</v>
      </c>
      <c r="M1333" s="75">
        <v>27</v>
      </c>
      <c r="N1333" s="75">
        <v>0</v>
      </c>
    </row>
    <row r="1334" spans="1:14">
      <c r="A1334" s="53" t="s">
        <v>4104</v>
      </c>
      <c r="B1334" s="53" t="s">
        <v>4105</v>
      </c>
      <c r="C1334" s="53" t="s">
        <v>4106</v>
      </c>
      <c r="D1334" s="53" t="s">
        <v>17</v>
      </c>
      <c r="E1334" s="53" t="s">
        <v>18</v>
      </c>
      <c r="F1334" s="53" t="s">
        <v>17</v>
      </c>
      <c r="G1334" s="53" t="s">
        <v>19</v>
      </c>
      <c r="I1334" s="53" t="s">
        <v>130</v>
      </c>
      <c r="J1334" s="75">
        <v>6.92</v>
      </c>
      <c r="K1334" s="75">
        <v>6.127</v>
      </c>
      <c r="L1334" s="75">
        <v>7</v>
      </c>
      <c r="M1334" s="75">
        <v>7</v>
      </c>
      <c r="N1334" s="75">
        <v>0</v>
      </c>
    </row>
    <row r="1335" spans="1:14">
      <c r="A1335" s="53" t="s">
        <v>4107</v>
      </c>
      <c r="B1335" s="53" t="s">
        <v>4108</v>
      </c>
      <c r="C1335" s="53" t="s">
        <v>4109</v>
      </c>
      <c r="D1335" s="53" t="s">
        <v>17</v>
      </c>
      <c r="E1335" s="53" t="s">
        <v>18</v>
      </c>
      <c r="F1335" s="53" t="s">
        <v>17</v>
      </c>
      <c r="G1335" s="73" t="s">
        <v>19</v>
      </c>
      <c r="I1335" s="53" t="s">
        <v>152</v>
      </c>
      <c r="J1335" s="75">
        <v>9.72</v>
      </c>
      <c r="K1335" s="75">
        <v>9.18</v>
      </c>
      <c r="L1335" s="75">
        <v>10</v>
      </c>
      <c r="M1335" s="75">
        <v>10</v>
      </c>
      <c r="N1335" s="75">
        <v>0</v>
      </c>
    </row>
    <row r="1336" spans="1:14">
      <c r="A1336" s="53" t="s">
        <v>4110</v>
      </c>
      <c r="B1336" s="53" t="s">
        <v>4111</v>
      </c>
      <c r="C1336" s="53" t="s">
        <v>50</v>
      </c>
      <c r="D1336" s="53" t="s">
        <v>51</v>
      </c>
      <c r="E1336" s="53" t="s">
        <v>18</v>
      </c>
      <c r="F1336" s="53" t="s">
        <v>51</v>
      </c>
      <c r="G1336" s="73" t="s">
        <v>52</v>
      </c>
      <c r="I1336" s="53" t="s">
        <v>39</v>
      </c>
      <c r="J1336" s="75">
        <v>160.21</v>
      </c>
      <c r="K1336" s="75">
        <v>116.78</v>
      </c>
      <c r="L1336" s="75">
        <v>160</v>
      </c>
      <c r="M1336" s="75">
        <v>161</v>
      </c>
      <c r="N1336" s="75">
        <v>1</v>
      </c>
    </row>
    <row r="1337" spans="1:14">
      <c r="A1337" s="53" t="s">
        <v>4112</v>
      </c>
      <c r="B1337" s="53" t="s">
        <v>4113</v>
      </c>
      <c r="C1337" s="53" t="s">
        <v>50</v>
      </c>
      <c r="D1337" s="53" t="s">
        <v>51</v>
      </c>
      <c r="E1337" s="53" t="s">
        <v>18</v>
      </c>
      <c r="F1337" s="53" t="s">
        <v>51</v>
      </c>
      <c r="G1337" s="73" t="s">
        <v>52</v>
      </c>
      <c r="I1337" s="53" t="s">
        <v>39</v>
      </c>
      <c r="J1337" s="75">
        <v>25.77</v>
      </c>
      <c r="K1337" s="75">
        <v>22.315</v>
      </c>
      <c r="L1337" s="75">
        <v>26</v>
      </c>
      <c r="M1337" s="75">
        <v>26</v>
      </c>
      <c r="N1337" s="75">
        <v>0</v>
      </c>
    </row>
    <row r="1338" spans="1:14">
      <c r="A1338" s="53" t="s">
        <v>4114</v>
      </c>
      <c r="B1338" s="53" t="s">
        <v>4115</v>
      </c>
      <c r="C1338" s="53" t="s">
        <v>50</v>
      </c>
      <c r="D1338" s="53" t="s">
        <v>51</v>
      </c>
      <c r="E1338" s="53" t="s">
        <v>18</v>
      </c>
      <c r="F1338" s="53" t="s">
        <v>51</v>
      </c>
      <c r="G1338" s="73" t="s">
        <v>52</v>
      </c>
      <c r="I1338" s="53" t="s">
        <v>39</v>
      </c>
      <c r="J1338" s="75">
        <v>24.82</v>
      </c>
      <c r="K1338" s="75">
        <v>21.417</v>
      </c>
      <c r="L1338" s="75">
        <v>25</v>
      </c>
      <c r="M1338" s="75">
        <v>25</v>
      </c>
      <c r="N1338" s="75">
        <v>0</v>
      </c>
    </row>
    <row r="1339" spans="1:14">
      <c r="A1339" s="53" t="s">
        <v>4116</v>
      </c>
      <c r="B1339" s="53" t="s">
        <v>4117</v>
      </c>
      <c r="C1339" s="53" t="s">
        <v>50</v>
      </c>
      <c r="D1339" s="53" t="s">
        <v>51</v>
      </c>
      <c r="E1339" s="53" t="s">
        <v>18</v>
      </c>
      <c r="F1339" s="53" t="s">
        <v>51</v>
      </c>
      <c r="G1339" s="73" t="s">
        <v>52</v>
      </c>
      <c r="I1339" s="53" t="s">
        <v>39</v>
      </c>
      <c r="J1339" s="75">
        <v>784.33</v>
      </c>
      <c r="K1339" s="75">
        <v>628.698</v>
      </c>
      <c r="L1339" s="75">
        <v>784</v>
      </c>
      <c r="M1339" s="75">
        <v>785</v>
      </c>
      <c r="N1339" s="75">
        <v>1</v>
      </c>
    </row>
    <row r="1340" spans="1:14">
      <c r="A1340" s="53" t="s">
        <v>4118</v>
      </c>
      <c r="B1340" s="53" t="s">
        <v>4119</v>
      </c>
      <c r="C1340" s="53" t="s">
        <v>4120</v>
      </c>
      <c r="D1340" s="53" t="s">
        <v>1452</v>
      </c>
      <c r="E1340" s="53" t="s">
        <v>18</v>
      </c>
      <c r="F1340" s="53" t="s">
        <v>1452</v>
      </c>
      <c r="G1340" s="53" t="s">
        <v>98</v>
      </c>
      <c r="I1340" s="53" t="s">
        <v>199</v>
      </c>
      <c r="J1340" s="75">
        <v>54.12</v>
      </c>
      <c r="K1340" s="75">
        <v>165.608</v>
      </c>
      <c r="L1340" s="75">
        <v>196</v>
      </c>
      <c r="M1340" s="75">
        <v>196</v>
      </c>
      <c r="N1340" s="75">
        <v>0</v>
      </c>
    </row>
    <row r="1341" spans="1:14">
      <c r="A1341" s="53" t="s">
        <v>4121</v>
      </c>
      <c r="B1341" s="53" t="s">
        <v>4122</v>
      </c>
      <c r="C1341" s="53" t="s">
        <v>50</v>
      </c>
      <c r="D1341" s="53" t="s">
        <v>51</v>
      </c>
      <c r="E1341" s="53" t="s">
        <v>18</v>
      </c>
      <c r="F1341" s="53" t="s">
        <v>51</v>
      </c>
      <c r="G1341" s="53" t="s">
        <v>52</v>
      </c>
      <c r="I1341" s="53" t="s">
        <v>39</v>
      </c>
      <c r="J1341" s="75">
        <v>60.96</v>
      </c>
      <c r="K1341" s="75">
        <v>44.748</v>
      </c>
      <c r="L1341" s="75">
        <v>61</v>
      </c>
      <c r="M1341" s="75">
        <v>61</v>
      </c>
      <c r="N1341" s="75">
        <v>0</v>
      </c>
    </row>
    <row r="1342" spans="1:14">
      <c r="A1342" s="53" t="s">
        <v>4123</v>
      </c>
      <c r="B1342" s="53" t="s">
        <v>4124</v>
      </c>
      <c r="C1342" s="53" t="s">
        <v>50</v>
      </c>
      <c r="D1342" s="53" t="s">
        <v>51</v>
      </c>
      <c r="E1342" s="53" t="s">
        <v>18</v>
      </c>
      <c r="F1342" s="53" t="s">
        <v>51</v>
      </c>
      <c r="G1342" s="53" t="s">
        <v>52</v>
      </c>
      <c r="I1342" s="53" t="s">
        <v>39</v>
      </c>
      <c r="J1342" s="75">
        <v>29.37</v>
      </c>
      <c r="K1342" s="75">
        <v>23.421</v>
      </c>
      <c r="L1342" s="75">
        <v>30</v>
      </c>
      <c r="M1342" s="75">
        <v>30</v>
      </c>
      <c r="N1342" s="75">
        <v>0</v>
      </c>
    </row>
    <row r="1343" spans="1:14">
      <c r="A1343" s="53" t="s">
        <v>4125</v>
      </c>
      <c r="B1343" s="53" t="s">
        <v>4126</v>
      </c>
      <c r="C1343" s="53" t="s">
        <v>50</v>
      </c>
      <c r="D1343" s="53" t="s">
        <v>51</v>
      </c>
      <c r="E1343" s="53" t="s">
        <v>18</v>
      </c>
      <c r="F1343" s="53" t="s">
        <v>51</v>
      </c>
      <c r="G1343" s="53" t="s">
        <v>52</v>
      </c>
      <c r="I1343" s="53" t="s">
        <v>39</v>
      </c>
      <c r="J1343" s="75">
        <v>70.43</v>
      </c>
      <c r="K1343" s="75">
        <v>56.103</v>
      </c>
      <c r="L1343" s="75">
        <v>71</v>
      </c>
      <c r="M1343" s="75">
        <v>71</v>
      </c>
      <c r="N1343" s="75">
        <v>0</v>
      </c>
    </row>
    <row r="1344" spans="1:14">
      <c r="A1344" s="53" t="s">
        <v>4127</v>
      </c>
      <c r="B1344" s="53" t="s">
        <v>4128</v>
      </c>
      <c r="C1344" s="53" t="s">
        <v>50</v>
      </c>
      <c r="D1344" s="53" t="s">
        <v>51</v>
      </c>
      <c r="E1344" s="53" t="s">
        <v>18</v>
      </c>
      <c r="F1344" s="53" t="s">
        <v>51</v>
      </c>
      <c r="G1344" s="53" t="s">
        <v>52</v>
      </c>
      <c r="I1344" s="53" t="s">
        <v>39</v>
      </c>
      <c r="J1344" s="75">
        <v>24.25</v>
      </c>
      <c r="K1344" s="75">
        <v>19.981</v>
      </c>
      <c r="L1344" s="75">
        <v>25</v>
      </c>
      <c r="M1344" s="75">
        <v>25</v>
      </c>
      <c r="N1344" s="75">
        <v>0</v>
      </c>
    </row>
    <row r="1345" spans="1:14">
      <c r="A1345" s="53" t="s">
        <v>4129</v>
      </c>
      <c r="B1345" s="53" t="s">
        <v>4130</v>
      </c>
      <c r="C1345" s="53" t="s">
        <v>50</v>
      </c>
      <c r="D1345" s="53" t="s">
        <v>51</v>
      </c>
      <c r="E1345" s="53" t="s">
        <v>18</v>
      </c>
      <c r="F1345" s="53" t="s">
        <v>51</v>
      </c>
      <c r="G1345" s="53" t="s">
        <v>52</v>
      </c>
      <c r="I1345" s="53" t="s">
        <v>39</v>
      </c>
      <c r="J1345" s="75">
        <v>143.18</v>
      </c>
      <c r="K1345" s="75">
        <v>110.107</v>
      </c>
      <c r="L1345" s="75">
        <v>144</v>
      </c>
      <c r="M1345" s="75">
        <v>144</v>
      </c>
      <c r="N1345" s="75">
        <v>0</v>
      </c>
    </row>
    <row r="1346" spans="1:14">
      <c r="A1346" s="53" t="s">
        <v>4131</v>
      </c>
      <c r="B1346" s="53" t="s">
        <v>4132</v>
      </c>
      <c r="C1346" s="53" t="s">
        <v>50</v>
      </c>
      <c r="D1346" s="53" t="s">
        <v>51</v>
      </c>
      <c r="E1346" s="53" t="s">
        <v>18</v>
      </c>
      <c r="F1346" s="53" t="s">
        <v>51</v>
      </c>
      <c r="G1346" s="53" t="s">
        <v>52</v>
      </c>
      <c r="I1346" s="53" t="s">
        <v>39</v>
      </c>
      <c r="J1346" s="75">
        <v>43.37</v>
      </c>
      <c r="K1346" s="75">
        <v>78.023</v>
      </c>
      <c r="L1346" s="75">
        <v>78</v>
      </c>
      <c r="M1346" s="75">
        <v>79</v>
      </c>
      <c r="N1346" s="75">
        <v>1</v>
      </c>
    </row>
    <row r="1347" spans="1:14">
      <c r="A1347" s="53" t="s">
        <v>4133</v>
      </c>
      <c r="B1347" s="53" t="s">
        <v>4134</v>
      </c>
      <c r="C1347" s="53" t="s">
        <v>4135</v>
      </c>
      <c r="D1347" s="53" t="s">
        <v>603</v>
      </c>
      <c r="E1347" s="53" t="s">
        <v>18</v>
      </c>
      <c r="F1347" s="53" t="s">
        <v>603</v>
      </c>
      <c r="G1347" s="53" t="s">
        <v>129</v>
      </c>
      <c r="I1347" s="53" t="s">
        <v>288</v>
      </c>
      <c r="J1347" s="75">
        <v>0.18</v>
      </c>
      <c r="K1347" s="75">
        <v>0.456</v>
      </c>
      <c r="L1347" s="75">
        <v>0.5</v>
      </c>
      <c r="M1347" s="75">
        <v>0.5</v>
      </c>
      <c r="N1347" s="75">
        <v>0</v>
      </c>
    </row>
    <row r="1348" spans="1:14">
      <c r="A1348" s="53" t="s">
        <v>4136</v>
      </c>
      <c r="B1348" s="53" t="s">
        <v>4137</v>
      </c>
      <c r="C1348" s="53" t="s">
        <v>4138</v>
      </c>
      <c r="D1348" s="53" t="s">
        <v>97</v>
      </c>
      <c r="E1348" s="53" t="s">
        <v>18</v>
      </c>
      <c r="F1348" s="53" t="s">
        <v>97</v>
      </c>
      <c r="G1348" s="53" t="s">
        <v>98</v>
      </c>
      <c r="I1348" s="53" t="s">
        <v>558</v>
      </c>
      <c r="J1348" s="75">
        <v>169.98</v>
      </c>
      <c r="K1348" s="75">
        <v>336.474</v>
      </c>
      <c r="L1348" s="75">
        <v>337</v>
      </c>
      <c r="M1348" s="75">
        <v>337</v>
      </c>
      <c r="N1348" s="75">
        <v>0</v>
      </c>
    </row>
    <row r="1349" spans="1:14">
      <c r="A1349" s="53" t="s">
        <v>4139</v>
      </c>
      <c r="B1349" s="53" t="s">
        <v>4140</v>
      </c>
      <c r="C1349" s="53" t="s">
        <v>4141</v>
      </c>
      <c r="D1349" s="53" t="s">
        <v>17</v>
      </c>
      <c r="E1349" s="53" t="s">
        <v>18</v>
      </c>
      <c r="F1349" s="53" t="s">
        <v>17</v>
      </c>
      <c r="G1349" s="53" t="s">
        <v>19</v>
      </c>
      <c r="I1349" s="53" t="s">
        <v>471</v>
      </c>
      <c r="J1349" s="75">
        <v>10.36</v>
      </c>
      <c r="K1349" s="75">
        <v>13.987</v>
      </c>
      <c r="L1349" s="75">
        <v>14</v>
      </c>
      <c r="M1349" s="75">
        <v>18</v>
      </c>
      <c r="N1349" s="75">
        <v>4</v>
      </c>
    </row>
    <row r="1350" spans="1:14">
      <c r="A1350" s="53" t="s">
        <v>4142</v>
      </c>
      <c r="B1350" s="53" t="s">
        <v>4143</v>
      </c>
      <c r="C1350" s="53" t="s">
        <v>4144</v>
      </c>
      <c r="D1350" s="53" t="s">
        <v>144</v>
      </c>
      <c r="E1350" s="53" t="s">
        <v>18</v>
      </c>
      <c r="F1350" s="53" t="s">
        <v>144</v>
      </c>
      <c r="G1350" s="53" t="s">
        <v>52</v>
      </c>
      <c r="I1350" s="53" t="s">
        <v>454</v>
      </c>
      <c r="J1350" s="75">
        <v>11.08</v>
      </c>
      <c r="K1350" s="75">
        <v>15.62</v>
      </c>
      <c r="L1350" s="75">
        <v>16</v>
      </c>
      <c r="M1350" s="75">
        <v>16</v>
      </c>
      <c r="N1350" s="75">
        <v>0</v>
      </c>
    </row>
    <row r="1351" spans="1:14">
      <c r="A1351" s="53" t="s">
        <v>4145</v>
      </c>
      <c r="B1351" s="53" t="s">
        <v>4146</v>
      </c>
      <c r="C1351" s="53" t="s">
        <v>4147</v>
      </c>
      <c r="D1351" s="53" t="s">
        <v>310</v>
      </c>
      <c r="E1351" s="53" t="s">
        <v>18</v>
      </c>
      <c r="F1351" s="53" t="s">
        <v>310</v>
      </c>
      <c r="G1351" s="53" t="s">
        <v>29</v>
      </c>
      <c r="I1351" s="53" t="s">
        <v>1109</v>
      </c>
      <c r="J1351" s="75">
        <v>1.91</v>
      </c>
      <c r="K1351" s="75">
        <v>1.929</v>
      </c>
      <c r="L1351" s="75">
        <v>2</v>
      </c>
      <c r="M1351" s="75">
        <v>22</v>
      </c>
      <c r="N1351" s="75">
        <v>20</v>
      </c>
    </row>
    <row r="1352" spans="1:14">
      <c r="A1352" s="53" t="s">
        <v>4148</v>
      </c>
      <c r="B1352" s="53" t="s">
        <v>4149</v>
      </c>
      <c r="C1352" s="53" t="s">
        <v>50</v>
      </c>
      <c r="D1352" s="53" t="s">
        <v>633</v>
      </c>
      <c r="E1352" s="53" t="s">
        <v>18</v>
      </c>
      <c r="F1352" s="53" t="s">
        <v>633</v>
      </c>
      <c r="G1352" s="53" t="s">
        <v>52</v>
      </c>
      <c r="I1352" s="53" t="s">
        <v>604</v>
      </c>
      <c r="J1352" s="75">
        <v>55.57</v>
      </c>
      <c r="K1352" s="75">
        <v>25.935</v>
      </c>
      <c r="L1352" s="75">
        <v>56</v>
      </c>
      <c r="M1352" s="75">
        <v>56</v>
      </c>
      <c r="N1352" s="75">
        <v>0</v>
      </c>
    </row>
    <row r="1353" spans="1:14">
      <c r="A1353" s="53" t="s">
        <v>4150</v>
      </c>
      <c r="B1353" s="53" t="s">
        <v>4151</v>
      </c>
      <c r="C1353" s="53" t="s">
        <v>50</v>
      </c>
      <c r="D1353" s="53" t="s">
        <v>633</v>
      </c>
      <c r="E1353" s="53" t="s">
        <v>18</v>
      </c>
      <c r="F1353" s="53" t="s">
        <v>633</v>
      </c>
      <c r="G1353" s="53" t="s">
        <v>52</v>
      </c>
      <c r="I1353" s="53" t="s">
        <v>604</v>
      </c>
      <c r="J1353" s="75">
        <v>198.65</v>
      </c>
      <c r="K1353" s="75">
        <v>99.174</v>
      </c>
      <c r="L1353" s="75">
        <v>202</v>
      </c>
      <c r="M1353" s="75">
        <v>199</v>
      </c>
      <c r="N1353" s="75">
        <v>-3</v>
      </c>
    </row>
    <row r="1354" spans="1:14">
      <c r="A1354" s="53" t="s">
        <v>4152</v>
      </c>
      <c r="B1354" s="53" t="s">
        <v>4153</v>
      </c>
      <c r="C1354" s="53" t="s">
        <v>50</v>
      </c>
      <c r="D1354" s="53" t="s">
        <v>633</v>
      </c>
      <c r="E1354" s="53" t="s">
        <v>18</v>
      </c>
      <c r="F1354" s="53" t="s">
        <v>633</v>
      </c>
      <c r="G1354" s="53" t="s">
        <v>52</v>
      </c>
      <c r="I1354" s="53" t="s">
        <v>604</v>
      </c>
      <c r="J1354" s="75">
        <v>194.91</v>
      </c>
      <c r="K1354" s="75">
        <v>89.391</v>
      </c>
      <c r="L1354" s="75">
        <v>195</v>
      </c>
      <c r="M1354" s="75">
        <v>203</v>
      </c>
      <c r="N1354" s="75">
        <v>8</v>
      </c>
    </row>
    <row r="1355" spans="1:14">
      <c r="A1355" s="53" t="s">
        <v>4154</v>
      </c>
      <c r="B1355" s="53" t="s">
        <v>4155</v>
      </c>
      <c r="C1355" s="53" t="s">
        <v>4156</v>
      </c>
      <c r="D1355" s="53" t="s">
        <v>1080</v>
      </c>
      <c r="E1355" s="53" t="s">
        <v>18</v>
      </c>
      <c r="F1355" s="53" t="s">
        <v>1080</v>
      </c>
      <c r="G1355" s="53" t="s">
        <v>19</v>
      </c>
      <c r="I1355" s="53" t="s">
        <v>604</v>
      </c>
      <c r="J1355" s="75">
        <v>54.88</v>
      </c>
      <c r="K1355" s="75">
        <v>44.04</v>
      </c>
      <c r="L1355" s="75">
        <v>56</v>
      </c>
      <c r="M1355" s="75">
        <v>55.5</v>
      </c>
      <c r="N1355" s="75">
        <v>-0.5</v>
      </c>
    </row>
    <row r="1356" spans="1:14">
      <c r="A1356" s="53" t="s">
        <v>4157</v>
      </c>
      <c r="B1356" s="53" t="s">
        <v>4158</v>
      </c>
      <c r="C1356" s="53" t="s">
        <v>4159</v>
      </c>
      <c r="D1356" s="53" t="s">
        <v>1080</v>
      </c>
      <c r="E1356" s="53" t="s">
        <v>18</v>
      </c>
      <c r="F1356" s="53" t="s">
        <v>1080</v>
      </c>
      <c r="G1356" s="53" t="s">
        <v>19</v>
      </c>
      <c r="I1356" s="53" t="s">
        <v>604</v>
      </c>
      <c r="J1356" s="75">
        <v>91.59</v>
      </c>
      <c r="K1356" s="75">
        <v>71.605</v>
      </c>
      <c r="L1356" s="75">
        <v>93</v>
      </c>
      <c r="M1356" s="75">
        <v>92.5</v>
      </c>
      <c r="N1356" s="75">
        <v>-0.5</v>
      </c>
    </row>
    <row r="1357" spans="1:14">
      <c r="A1357" s="53" t="s">
        <v>4160</v>
      </c>
      <c r="B1357" s="53" t="s">
        <v>4161</v>
      </c>
      <c r="C1357" s="53" t="s">
        <v>50</v>
      </c>
      <c r="D1357" s="53" t="s">
        <v>51</v>
      </c>
      <c r="E1357" s="53" t="s">
        <v>18</v>
      </c>
      <c r="F1357" s="53" t="s">
        <v>51</v>
      </c>
      <c r="G1357" s="53" t="s">
        <v>52</v>
      </c>
      <c r="I1357" s="53" t="s">
        <v>604</v>
      </c>
      <c r="J1357" s="75">
        <v>21.4</v>
      </c>
      <c r="K1357" s="75">
        <v>14.146</v>
      </c>
      <c r="L1357" s="75">
        <v>22</v>
      </c>
      <c r="M1357" s="75">
        <v>22</v>
      </c>
      <c r="N1357" s="75">
        <v>0</v>
      </c>
    </row>
    <row r="1358" spans="1:14">
      <c r="A1358" s="53" t="s">
        <v>4162</v>
      </c>
      <c r="B1358" s="53" t="s">
        <v>4163</v>
      </c>
      <c r="C1358" s="53" t="s">
        <v>4164</v>
      </c>
      <c r="D1358" s="53" t="s">
        <v>1080</v>
      </c>
      <c r="E1358" s="53" t="s">
        <v>18</v>
      </c>
      <c r="F1358" s="53" t="s">
        <v>1080</v>
      </c>
      <c r="G1358" s="53" t="s">
        <v>19</v>
      </c>
      <c r="I1358" s="53" t="s">
        <v>604</v>
      </c>
      <c r="J1358" s="75">
        <v>32.71</v>
      </c>
      <c r="K1358" s="75">
        <v>21.574</v>
      </c>
      <c r="L1358" s="75">
        <v>33</v>
      </c>
      <c r="M1358" s="75">
        <v>33</v>
      </c>
      <c r="N1358" s="75">
        <v>0</v>
      </c>
    </row>
    <row r="1359" spans="1:14">
      <c r="A1359" s="53" t="s">
        <v>4165</v>
      </c>
      <c r="B1359" s="53" t="s">
        <v>4166</v>
      </c>
      <c r="C1359" s="53" t="s">
        <v>4167</v>
      </c>
      <c r="D1359" s="53" t="s">
        <v>274</v>
      </c>
      <c r="E1359" s="53" t="s">
        <v>18</v>
      </c>
      <c r="F1359" s="53" t="s">
        <v>274</v>
      </c>
      <c r="G1359" s="73" t="s">
        <v>29</v>
      </c>
      <c r="I1359" s="53" t="s">
        <v>30</v>
      </c>
      <c r="J1359" s="75">
        <v>53.53</v>
      </c>
      <c r="K1359" s="75">
        <v>44.632</v>
      </c>
      <c r="L1359" s="75">
        <v>54</v>
      </c>
      <c r="M1359" s="75">
        <v>54</v>
      </c>
      <c r="N1359" s="75">
        <v>0</v>
      </c>
    </row>
    <row r="1360" spans="1:14">
      <c r="A1360" s="53" t="s">
        <v>4168</v>
      </c>
      <c r="B1360" s="53" t="s">
        <v>4169</v>
      </c>
      <c r="C1360" s="53" t="s">
        <v>4170</v>
      </c>
      <c r="D1360" s="53" t="s">
        <v>1080</v>
      </c>
      <c r="E1360" s="53" t="s">
        <v>18</v>
      </c>
      <c r="F1360" s="53" t="s">
        <v>1080</v>
      </c>
      <c r="G1360" s="53" t="s">
        <v>19</v>
      </c>
      <c r="I1360" s="53" t="s">
        <v>604</v>
      </c>
      <c r="J1360" s="75">
        <v>34.92</v>
      </c>
      <c r="K1360" s="75">
        <v>17.15</v>
      </c>
      <c r="L1360" s="75">
        <v>35</v>
      </c>
      <c r="M1360" s="75">
        <v>35</v>
      </c>
      <c r="N1360" s="75">
        <v>0</v>
      </c>
    </row>
    <row r="1361" spans="1:14">
      <c r="A1361" s="53" t="s">
        <v>4171</v>
      </c>
      <c r="B1361" s="53" t="s">
        <v>4172</v>
      </c>
      <c r="C1361" s="53" t="s">
        <v>4173</v>
      </c>
      <c r="D1361" s="53" t="s">
        <v>1080</v>
      </c>
      <c r="E1361" s="53" t="s">
        <v>18</v>
      </c>
      <c r="F1361" s="53" t="s">
        <v>1080</v>
      </c>
      <c r="G1361" s="53" t="s">
        <v>19</v>
      </c>
      <c r="I1361" s="53" t="s">
        <v>604</v>
      </c>
      <c r="J1361" s="75">
        <v>34.89</v>
      </c>
      <c r="K1361" s="75">
        <v>17.15</v>
      </c>
      <c r="L1361" s="75">
        <v>35</v>
      </c>
      <c r="M1361" s="75">
        <v>35</v>
      </c>
      <c r="N1361" s="75">
        <v>0</v>
      </c>
    </row>
    <row r="1362" spans="1:14">
      <c r="A1362" s="53" t="s">
        <v>4174</v>
      </c>
      <c r="B1362" s="53" t="s">
        <v>4175</v>
      </c>
      <c r="C1362" s="53" t="s">
        <v>4176</v>
      </c>
      <c r="D1362" s="53" t="s">
        <v>17</v>
      </c>
      <c r="E1362" s="53" t="s">
        <v>18</v>
      </c>
      <c r="F1362" s="53" t="s">
        <v>17</v>
      </c>
      <c r="G1362" s="53" t="s">
        <v>19</v>
      </c>
      <c r="I1362" s="53" t="s">
        <v>30</v>
      </c>
      <c r="J1362" s="75">
        <v>0.09</v>
      </c>
      <c r="K1362" s="75">
        <v>0.24</v>
      </c>
      <c r="L1362" s="75">
        <v>0.5</v>
      </c>
      <c r="M1362" s="75">
        <v>0.5</v>
      </c>
      <c r="N1362" s="75">
        <v>0</v>
      </c>
    </row>
    <row r="1363" spans="1:14">
      <c r="A1363" s="53" t="s">
        <v>4177</v>
      </c>
      <c r="B1363" s="53" t="s">
        <v>4178</v>
      </c>
      <c r="C1363" s="53" t="s">
        <v>4179</v>
      </c>
      <c r="D1363" s="53" t="s">
        <v>140</v>
      </c>
      <c r="E1363" s="53" t="s">
        <v>18</v>
      </c>
      <c r="F1363" s="53" t="s">
        <v>140</v>
      </c>
      <c r="G1363" s="53" t="s">
        <v>98</v>
      </c>
      <c r="I1363" s="53" t="s">
        <v>679</v>
      </c>
      <c r="J1363" s="75">
        <v>3.39</v>
      </c>
      <c r="K1363" s="75">
        <v>4.043</v>
      </c>
      <c r="L1363" s="75">
        <v>4</v>
      </c>
      <c r="M1363" s="75">
        <v>5</v>
      </c>
      <c r="N1363" s="75">
        <v>1</v>
      </c>
    </row>
    <row r="1364" spans="1:14">
      <c r="A1364" s="53" t="s">
        <v>4180</v>
      </c>
      <c r="B1364" s="53" t="s">
        <v>4181</v>
      </c>
      <c r="C1364" s="53" t="s">
        <v>36</v>
      </c>
      <c r="D1364" s="53" t="s">
        <v>256</v>
      </c>
      <c r="E1364" s="53" t="s">
        <v>18</v>
      </c>
      <c r="F1364" s="53" t="s">
        <v>256</v>
      </c>
      <c r="G1364" s="73" t="s">
        <v>19</v>
      </c>
      <c r="I1364" s="53" t="s">
        <v>604</v>
      </c>
      <c r="J1364" s="75">
        <v>35.22</v>
      </c>
      <c r="K1364" s="75">
        <v>35.378</v>
      </c>
      <c r="L1364" s="75">
        <v>36</v>
      </c>
      <c r="M1364" s="75">
        <v>36</v>
      </c>
      <c r="N1364" s="75">
        <v>0</v>
      </c>
    </row>
    <row r="1365" spans="1:14">
      <c r="A1365" s="53" t="s">
        <v>4182</v>
      </c>
      <c r="B1365" s="53" t="s">
        <v>4183</v>
      </c>
      <c r="C1365" s="53" t="s">
        <v>4184</v>
      </c>
      <c r="D1365" s="53" t="s">
        <v>51</v>
      </c>
      <c r="E1365" s="53" t="s">
        <v>18</v>
      </c>
      <c r="F1365" s="53" t="s">
        <v>51</v>
      </c>
      <c r="G1365" s="53" t="s">
        <v>52</v>
      </c>
      <c r="I1365" s="53" t="s">
        <v>1218</v>
      </c>
      <c r="J1365" s="75">
        <v>397</v>
      </c>
      <c r="K1365" s="75">
        <v>641.506</v>
      </c>
      <c r="L1365" s="75">
        <v>642</v>
      </c>
      <c r="M1365" s="75">
        <v>642</v>
      </c>
      <c r="N1365" s="75">
        <v>0</v>
      </c>
    </row>
    <row r="1366" spans="1:14">
      <c r="A1366" s="53" t="s">
        <v>4185</v>
      </c>
      <c r="B1366" s="53" t="s">
        <v>4186</v>
      </c>
      <c r="C1366" s="53" t="s">
        <v>4187</v>
      </c>
      <c r="D1366" s="53" t="s">
        <v>453</v>
      </c>
      <c r="E1366" s="53" t="s">
        <v>18</v>
      </c>
      <c r="F1366" s="53" t="s">
        <v>453</v>
      </c>
      <c r="G1366" s="53" t="s">
        <v>29</v>
      </c>
      <c r="I1366" s="53" t="s">
        <v>20</v>
      </c>
      <c r="J1366" s="75">
        <v>18.93</v>
      </c>
      <c r="K1366" s="75">
        <v>9.887</v>
      </c>
      <c r="L1366" s="75">
        <v>22</v>
      </c>
      <c r="M1366" s="75">
        <v>22</v>
      </c>
      <c r="N1366" s="75">
        <v>0</v>
      </c>
    </row>
    <row r="1367" spans="1:14">
      <c r="A1367" s="53" t="s">
        <v>4188</v>
      </c>
      <c r="B1367" s="53" t="s">
        <v>4189</v>
      </c>
      <c r="C1367" s="53" t="s">
        <v>4190</v>
      </c>
      <c r="D1367" s="53" t="s">
        <v>17</v>
      </c>
      <c r="E1367" s="53" t="s">
        <v>18</v>
      </c>
      <c r="F1367" s="53" t="s">
        <v>17</v>
      </c>
      <c r="G1367" s="53" t="s">
        <v>19</v>
      </c>
      <c r="I1367" s="53" t="s">
        <v>398</v>
      </c>
      <c r="J1367" s="75">
        <v>25.31</v>
      </c>
      <c r="K1367" s="75">
        <v>29.438</v>
      </c>
      <c r="L1367" s="75">
        <v>26</v>
      </c>
      <c r="M1367" s="75">
        <v>30</v>
      </c>
      <c r="N1367" s="75">
        <v>4</v>
      </c>
    </row>
    <row r="1368" spans="1:14">
      <c r="A1368" s="53" t="s">
        <v>4191</v>
      </c>
      <c r="B1368" s="53" t="s">
        <v>4192</v>
      </c>
      <c r="C1368" s="53" t="s">
        <v>4193</v>
      </c>
      <c r="D1368" s="53" t="s">
        <v>17</v>
      </c>
      <c r="E1368" s="53" t="s">
        <v>18</v>
      </c>
      <c r="F1368" s="53" t="s">
        <v>17</v>
      </c>
      <c r="G1368" s="53" t="s">
        <v>19</v>
      </c>
      <c r="I1368" s="53" t="s">
        <v>1498</v>
      </c>
      <c r="J1368" s="75">
        <v>7.14</v>
      </c>
      <c r="K1368" s="75">
        <v>2.592</v>
      </c>
      <c r="L1368" s="75">
        <v>7.5</v>
      </c>
      <c r="M1368" s="75">
        <v>7.5</v>
      </c>
      <c r="N1368" s="75">
        <v>0</v>
      </c>
    </row>
    <row r="1369" spans="1:14">
      <c r="A1369" s="53" t="s">
        <v>4194</v>
      </c>
      <c r="B1369" s="53" t="s">
        <v>4195</v>
      </c>
      <c r="C1369" s="53" t="s">
        <v>4196</v>
      </c>
      <c r="D1369" s="53" t="s">
        <v>85</v>
      </c>
      <c r="E1369" s="53" t="s">
        <v>18</v>
      </c>
      <c r="F1369" s="53" t="s">
        <v>85</v>
      </c>
      <c r="G1369" s="53" t="s">
        <v>29</v>
      </c>
      <c r="I1369" s="53" t="s">
        <v>1567</v>
      </c>
      <c r="J1369" s="75">
        <v>71.2</v>
      </c>
      <c r="K1369" s="75">
        <v>39.614</v>
      </c>
      <c r="L1369" s="75">
        <v>72</v>
      </c>
      <c r="M1369" s="75">
        <v>72</v>
      </c>
      <c r="N1369" s="75">
        <v>0</v>
      </c>
    </row>
    <row r="1370" spans="1:14">
      <c r="A1370" s="53" t="s">
        <v>4197</v>
      </c>
      <c r="B1370" s="53" t="s">
        <v>4198</v>
      </c>
      <c r="C1370" s="53" t="s">
        <v>4199</v>
      </c>
      <c r="D1370" s="53" t="s">
        <v>266</v>
      </c>
      <c r="E1370" s="53" t="s">
        <v>18</v>
      </c>
      <c r="F1370" s="53" t="s">
        <v>267</v>
      </c>
      <c r="G1370" s="73" t="s">
        <v>170</v>
      </c>
      <c r="I1370" s="53" t="s">
        <v>1567</v>
      </c>
      <c r="J1370" s="75">
        <v>254.64</v>
      </c>
      <c r="K1370" s="75">
        <v>127.356</v>
      </c>
      <c r="L1370" s="75">
        <v>255</v>
      </c>
      <c r="M1370" s="75">
        <v>255</v>
      </c>
      <c r="N1370" s="75">
        <v>0</v>
      </c>
    </row>
    <row r="1371" spans="1:14">
      <c r="A1371" s="53" t="s">
        <v>4200</v>
      </c>
      <c r="B1371" s="53" t="s">
        <v>4201</v>
      </c>
      <c r="C1371" s="53" t="s">
        <v>36</v>
      </c>
      <c r="D1371" s="53" t="s">
        <v>453</v>
      </c>
      <c r="E1371" s="53" t="s">
        <v>18</v>
      </c>
      <c r="F1371" s="53" t="s">
        <v>453</v>
      </c>
      <c r="G1371" s="53" t="s">
        <v>29</v>
      </c>
      <c r="I1371" s="53" t="s">
        <v>20</v>
      </c>
      <c r="J1371" s="75">
        <v>18.86</v>
      </c>
      <c r="K1371" s="75">
        <v>10.14</v>
      </c>
      <c r="L1371" s="75">
        <v>22</v>
      </c>
      <c r="M1371" s="75">
        <v>22</v>
      </c>
      <c r="N1371" s="75">
        <v>0</v>
      </c>
    </row>
    <row r="1372" spans="1:14">
      <c r="A1372" s="53" t="s">
        <v>4202</v>
      </c>
      <c r="B1372" s="53" t="s">
        <v>4203</v>
      </c>
      <c r="C1372" s="53" t="s">
        <v>36</v>
      </c>
      <c r="D1372" s="53" t="s">
        <v>17</v>
      </c>
      <c r="E1372" s="53" t="s">
        <v>18</v>
      </c>
      <c r="F1372" s="53" t="s">
        <v>17</v>
      </c>
      <c r="G1372" s="73" t="s">
        <v>19</v>
      </c>
      <c r="I1372" s="53" t="s">
        <v>79</v>
      </c>
      <c r="J1372" s="75">
        <v>0.09</v>
      </c>
      <c r="K1372" s="75">
        <v>0.234</v>
      </c>
      <c r="L1372" s="75">
        <v>0.5</v>
      </c>
      <c r="M1372" s="75">
        <v>0.5</v>
      </c>
      <c r="N1372" s="75">
        <v>0</v>
      </c>
    </row>
    <row r="1373" spans="1:14">
      <c r="A1373" s="53" t="s">
        <v>4204</v>
      </c>
      <c r="B1373" s="53" t="s">
        <v>4205</v>
      </c>
      <c r="C1373" s="53" t="s">
        <v>4206</v>
      </c>
      <c r="D1373" s="53" t="s">
        <v>85</v>
      </c>
      <c r="E1373" s="53" t="s">
        <v>18</v>
      </c>
      <c r="F1373" s="53" t="s">
        <v>85</v>
      </c>
      <c r="G1373" s="53" t="s">
        <v>29</v>
      </c>
      <c r="I1373" s="53" t="s">
        <v>90</v>
      </c>
      <c r="J1373" s="75">
        <v>149.23</v>
      </c>
      <c r="K1373" s="75">
        <v>92.131</v>
      </c>
      <c r="L1373" s="75">
        <v>150</v>
      </c>
      <c r="M1373" s="75">
        <v>150</v>
      </c>
      <c r="N1373" s="75">
        <v>0</v>
      </c>
    </row>
    <row r="1374" spans="1:14">
      <c r="A1374" s="53" t="s">
        <v>4207</v>
      </c>
      <c r="B1374" s="53" t="s">
        <v>4208</v>
      </c>
      <c r="C1374" s="53" t="s">
        <v>4209</v>
      </c>
      <c r="D1374" s="53" t="s">
        <v>85</v>
      </c>
      <c r="E1374" s="53" t="s">
        <v>18</v>
      </c>
      <c r="F1374" s="53" t="s">
        <v>85</v>
      </c>
      <c r="G1374" s="53" t="s">
        <v>29</v>
      </c>
      <c r="I1374" s="53" t="s">
        <v>90</v>
      </c>
      <c r="J1374" s="75">
        <v>29.99</v>
      </c>
      <c r="K1374" s="75">
        <v>20.852</v>
      </c>
      <c r="L1374" s="75">
        <v>30</v>
      </c>
      <c r="M1374" s="75">
        <v>30</v>
      </c>
      <c r="N1374" s="75">
        <v>0</v>
      </c>
    </row>
    <row r="1375" spans="1:14">
      <c r="A1375" s="53" t="s">
        <v>4210</v>
      </c>
      <c r="B1375" s="53" t="s">
        <v>4211</v>
      </c>
      <c r="C1375" s="53" t="s">
        <v>4212</v>
      </c>
      <c r="D1375" s="53" t="s">
        <v>231</v>
      </c>
      <c r="E1375" s="53" t="s">
        <v>18</v>
      </c>
      <c r="F1375" s="53" t="s">
        <v>231</v>
      </c>
      <c r="G1375" s="53" t="s">
        <v>52</v>
      </c>
      <c r="I1375" s="53" t="s">
        <v>540</v>
      </c>
      <c r="J1375" s="75">
        <v>17.82</v>
      </c>
      <c r="K1375" s="75">
        <v>10.12</v>
      </c>
      <c r="L1375" s="75">
        <v>21</v>
      </c>
      <c r="M1375" s="75">
        <v>21</v>
      </c>
      <c r="N1375" s="75">
        <v>0</v>
      </c>
    </row>
    <row r="1376" spans="1:14">
      <c r="A1376" s="53" t="s">
        <v>4213</v>
      </c>
      <c r="B1376" s="53" t="s">
        <v>4214</v>
      </c>
      <c r="C1376" s="53" t="s">
        <v>4215</v>
      </c>
      <c r="D1376" s="53" t="s">
        <v>17</v>
      </c>
      <c r="E1376" s="53" t="s">
        <v>18</v>
      </c>
      <c r="F1376" s="53" t="s">
        <v>17</v>
      </c>
      <c r="G1376" s="53" t="s">
        <v>19</v>
      </c>
      <c r="I1376" s="53" t="s">
        <v>152</v>
      </c>
      <c r="J1376" s="75">
        <v>51.37</v>
      </c>
      <c r="K1376" s="75">
        <v>28.058</v>
      </c>
      <c r="L1376" s="75">
        <v>52</v>
      </c>
      <c r="M1376" s="75">
        <v>52</v>
      </c>
      <c r="N1376" s="75">
        <v>0</v>
      </c>
    </row>
    <row r="1377" spans="1:14">
      <c r="A1377" s="53" t="s">
        <v>4216</v>
      </c>
      <c r="B1377" s="53" t="s">
        <v>4217</v>
      </c>
      <c r="C1377" s="53" t="s">
        <v>4218</v>
      </c>
      <c r="D1377" s="53" t="s">
        <v>128</v>
      </c>
      <c r="E1377" s="53" t="s">
        <v>18</v>
      </c>
      <c r="F1377" s="53" t="s">
        <v>128</v>
      </c>
      <c r="G1377" s="53" t="s">
        <v>129</v>
      </c>
      <c r="I1377" s="53" t="s">
        <v>130</v>
      </c>
      <c r="J1377" s="75">
        <v>11.25</v>
      </c>
      <c r="K1377" s="75">
        <v>9.46</v>
      </c>
      <c r="L1377" s="75">
        <v>11.5</v>
      </c>
      <c r="M1377" s="75">
        <v>11.5</v>
      </c>
      <c r="N1377" s="75">
        <v>0</v>
      </c>
    </row>
    <row r="1378" spans="1:14">
      <c r="A1378" s="53" t="s">
        <v>4219</v>
      </c>
      <c r="B1378" s="53" t="s">
        <v>4220</v>
      </c>
      <c r="C1378" s="53" t="s">
        <v>4221</v>
      </c>
      <c r="D1378" s="53" t="s">
        <v>985</v>
      </c>
      <c r="E1378" s="53" t="s">
        <v>18</v>
      </c>
      <c r="F1378" s="53" t="s">
        <v>985</v>
      </c>
      <c r="G1378" s="53" t="s">
        <v>129</v>
      </c>
      <c r="I1378" s="53" t="s">
        <v>130</v>
      </c>
      <c r="J1378" s="75">
        <v>55.21</v>
      </c>
      <c r="K1378" s="75">
        <v>37.044</v>
      </c>
      <c r="L1378" s="75">
        <v>58</v>
      </c>
      <c r="M1378" s="75">
        <v>58</v>
      </c>
      <c r="N1378" s="75">
        <v>0</v>
      </c>
    </row>
    <row r="1379" spans="1:14">
      <c r="A1379" s="53" t="s">
        <v>4222</v>
      </c>
      <c r="B1379" s="53" t="s">
        <v>4223</v>
      </c>
      <c r="C1379" s="53" t="s">
        <v>4224</v>
      </c>
      <c r="D1379" s="53" t="s">
        <v>128</v>
      </c>
      <c r="E1379" s="53" t="s">
        <v>18</v>
      </c>
      <c r="F1379" s="53" t="s">
        <v>128</v>
      </c>
      <c r="G1379" s="53" t="s">
        <v>129</v>
      </c>
      <c r="I1379" s="53" t="s">
        <v>130</v>
      </c>
      <c r="J1379" s="75">
        <v>8.57</v>
      </c>
      <c r="K1379" s="75">
        <v>5.59</v>
      </c>
      <c r="L1379" s="75">
        <v>9</v>
      </c>
      <c r="M1379" s="75">
        <v>9</v>
      </c>
      <c r="N1379" s="75">
        <v>0</v>
      </c>
    </row>
    <row r="1380" spans="1:14">
      <c r="A1380" s="53" t="s">
        <v>4225</v>
      </c>
      <c r="B1380" s="53" t="s">
        <v>4226</v>
      </c>
      <c r="C1380" s="53" t="s">
        <v>4227</v>
      </c>
      <c r="D1380" s="53" t="s">
        <v>128</v>
      </c>
      <c r="E1380" s="53" t="s">
        <v>18</v>
      </c>
      <c r="F1380" s="53" t="s">
        <v>128</v>
      </c>
      <c r="G1380" s="53" t="s">
        <v>129</v>
      </c>
      <c r="I1380" s="53" t="s">
        <v>130</v>
      </c>
      <c r="J1380" s="75">
        <v>11.53</v>
      </c>
      <c r="K1380" s="75">
        <v>8.715</v>
      </c>
      <c r="L1380" s="75">
        <v>12</v>
      </c>
      <c r="M1380" s="75">
        <v>12</v>
      </c>
      <c r="N1380" s="75">
        <v>0</v>
      </c>
    </row>
    <row r="1381" spans="1:14">
      <c r="A1381" s="53" t="s">
        <v>4228</v>
      </c>
      <c r="B1381" s="53" t="s">
        <v>4229</v>
      </c>
      <c r="C1381" s="53" t="s">
        <v>4230</v>
      </c>
      <c r="D1381" s="53" t="s">
        <v>738</v>
      </c>
      <c r="E1381" s="53" t="s">
        <v>18</v>
      </c>
      <c r="F1381" s="53" t="s">
        <v>738</v>
      </c>
      <c r="G1381" s="53" t="s">
        <v>98</v>
      </c>
      <c r="I1381" s="53" t="s">
        <v>130</v>
      </c>
      <c r="J1381" s="75">
        <v>7.56</v>
      </c>
      <c r="K1381" s="75">
        <v>8.397</v>
      </c>
      <c r="L1381" s="75">
        <v>8.5</v>
      </c>
      <c r="M1381" s="75">
        <v>9</v>
      </c>
      <c r="N1381" s="75">
        <v>0.5</v>
      </c>
    </row>
    <row r="1382" spans="1:14">
      <c r="A1382" s="53" t="s">
        <v>4231</v>
      </c>
      <c r="B1382" s="53" t="s">
        <v>4232</v>
      </c>
      <c r="C1382" s="53" t="s">
        <v>4233</v>
      </c>
      <c r="D1382" s="53" t="s">
        <v>85</v>
      </c>
      <c r="E1382" s="53" t="s">
        <v>18</v>
      </c>
      <c r="F1382" s="53" t="s">
        <v>85</v>
      </c>
      <c r="G1382" s="53" t="s">
        <v>29</v>
      </c>
      <c r="I1382" s="53" t="s">
        <v>90</v>
      </c>
      <c r="J1382" s="75">
        <v>71.76</v>
      </c>
      <c r="K1382" s="75">
        <v>42.14</v>
      </c>
      <c r="L1382" s="75">
        <v>72</v>
      </c>
      <c r="M1382" s="75">
        <v>72</v>
      </c>
      <c r="N1382" s="75">
        <v>0</v>
      </c>
    </row>
    <row r="1383" spans="1:14">
      <c r="A1383" s="53" t="s">
        <v>4234</v>
      </c>
      <c r="B1383" s="53" t="s">
        <v>4235</v>
      </c>
      <c r="C1383" s="53" t="s">
        <v>4236</v>
      </c>
      <c r="D1383" s="53" t="s">
        <v>17</v>
      </c>
      <c r="E1383" s="53" t="s">
        <v>18</v>
      </c>
      <c r="F1383" s="53" t="s">
        <v>17</v>
      </c>
      <c r="G1383" s="53" t="s">
        <v>19</v>
      </c>
      <c r="I1383" s="53" t="s">
        <v>90</v>
      </c>
      <c r="J1383" s="75">
        <v>14.83</v>
      </c>
      <c r="K1383" s="75">
        <v>14.805</v>
      </c>
      <c r="L1383" s="75">
        <v>15</v>
      </c>
      <c r="M1383" s="75">
        <v>15</v>
      </c>
      <c r="N1383" s="75">
        <v>0</v>
      </c>
    </row>
    <row r="1384" spans="1:14">
      <c r="A1384" s="53" t="s">
        <v>4237</v>
      </c>
      <c r="B1384" s="53" t="s">
        <v>4238</v>
      </c>
      <c r="C1384" s="53" t="s">
        <v>4239</v>
      </c>
      <c r="D1384" s="53" t="s">
        <v>586</v>
      </c>
      <c r="E1384" s="53" t="s">
        <v>18</v>
      </c>
      <c r="F1384" s="53" t="s">
        <v>586</v>
      </c>
      <c r="G1384" s="53" t="s">
        <v>98</v>
      </c>
      <c r="I1384" s="53" t="s">
        <v>99</v>
      </c>
      <c r="J1384" s="75">
        <v>27.65</v>
      </c>
      <c r="K1384" s="75">
        <v>25.834</v>
      </c>
      <c r="L1384" s="75">
        <v>28</v>
      </c>
      <c r="M1384" s="75">
        <v>28</v>
      </c>
      <c r="N1384" s="75">
        <v>0</v>
      </c>
    </row>
    <row r="1385" spans="1:14">
      <c r="A1385" s="53" t="s">
        <v>4240</v>
      </c>
      <c r="B1385" s="53" t="s">
        <v>4241</v>
      </c>
      <c r="C1385" s="53" t="s">
        <v>4242</v>
      </c>
      <c r="D1385" s="53" t="s">
        <v>17</v>
      </c>
      <c r="E1385" s="53" t="s">
        <v>18</v>
      </c>
      <c r="F1385" s="53" t="s">
        <v>17</v>
      </c>
      <c r="G1385" s="73" t="s">
        <v>19</v>
      </c>
      <c r="I1385" s="53" t="s">
        <v>408</v>
      </c>
      <c r="J1385" s="75">
        <v>45.06</v>
      </c>
      <c r="K1385" s="75">
        <v>9.9</v>
      </c>
      <c r="L1385" s="75">
        <v>46</v>
      </c>
      <c r="M1385" s="75">
        <v>46</v>
      </c>
      <c r="N1385" s="75">
        <v>0</v>
      </c>
    </row>
    <row r="1386" spans="1:14">
      <c r="A1386" s="53" t="s">
        <v>4243</v>
      </c>
      <c r="B1386" s="53" t="s">
        <v>4244</v>
      </c>
      <c r="C1386" s="53" t="s">
        <v>4245</v>
      </c>
      <c r="D1386" s="53" t="s">
        <v>17</v>
      </c>
      <c r="E1386" s="53" t="s">
        <v>18</v>
      </c>
      <c r="F1386" s="53" t="s">
        <v>17</v>
      </c>
      <c r="G1386" s="53" t="s">
        <v>19</v>
      </c>
      <c r="I1386" s="53" t="s">
        <v>90</v>
      </c>
      <c r="J1386" s="75">
        <v>10.58</v>
      </c>
      <c r="K1386" s="75">
        <v>10.528</v>
      </c>
      <c r="L1386" s="75">
        <v>11</v>
      </c>
      <c r="M1386" s="75">
        <v>11</v>
      </c>
      <c r="N1386" s="75">
        <v>0</v>
      </c>
    </row>
    <row r="1387" spans="1:14">
      <c r="A1387" s="53" t="s">
        <v>4246</v>
      </c>
      <c r="B1387" s="53" t="s">
        <v>4247</v>
      </c>
      <c r="C1387" s="53" t="s">
        <v>4248</v>
      </c>
      <c r="D1387" s="53" t="s">
        <v>586</v>
      </c>
      <c r="E1387" s="53" t="s">
        <v>18</v>
      </c>
      <c r="F1387" s="53" t="s">
        <v>586</v>
      </c>
      <c r="G1387" s="53" t="s">
        <v>98</v>
      </c>
      <c r="I1387" s="53" t="s">
        <v>99</v>
      </c>
      <c r="J1387" s="75">
        <v>27.73</v>
      </c>
      <c r="K1387" s="75">
        <v>26.115</v>
      </c>
      <c r="L1387" s="75">
        <v>28</v>
      </c>
      <c r="M1387" s="75">
        <v>28</v>
      </c>
      <c r="N1387" s="75">
        <v>0</v>
      </c>
    </row>
    <row r="1388" spans="1:14">
      <c r="A1388" s="53" t="s">
        <v>4249</v>
      </c>
      <c r="B1388" s="53" t="s">
        <v>4250</v>
      </c>
      <c r="C1388" s="53" t="s">
        <v>4251</v>
      </c>
      <c r="D1388" s="53" t="s">
        <v>17</v>
      </c>
      <c r="E1388" s="53" t="s">
        <v>18</v>
      </c>
      <c r="F1388" s="53" t="s">
        <v>17</v>
      </c>
      <c r="G1388" s="53" t="s">
        <v>19</v>
      </c>
      <c r="I1388" s="53" t="s">
        <v>90</v>
      </c>
      <c r="J1388" s="75">
        <v>5.84</v>
      </c>
      <c r="K1388" s="75">
        <v>5.069</v>
      </c>
      <c r="L1388" s="75">
        <v>6</v>
      </c>
      <c r="M1388" s="75">
        <v>6</v>
      </c>
      <c r="N1388" s="75">
        <v>0</v>
      </c>
    </row>
    <row r="1389" spans="1:14">
      <c r="A1389" s="53" t="s">
        <v>4252</v>
      </c>
      <c r="B1389" s="53" t="s">
        <v>4253</v>
      </c>
      <c r="C1389" s="53" t="s">
        <v>4254</v>
      </c>
      <c r="D1389" s="53" t="s">
        <v>17</v>
      </c>
      <c r="E1389" s="53" t="s">
        <v>18</v>
      </c>
      <c r="F1389" s="53" t="s">
        <v>17</v>
      </c>
      <c r="G1389" s="73" t="s">
        <v>19</v>
      </c>
      <c r="I1389" s="53" t="s">
        <v>203</v>
      </c>
      <c r="J1389" s="75">
        <v>0.11</v>
      </c>
      <c r="K1389" s="75">
        <v>0</v>
      </c>
      <c r="L1389" s="75">
        <v>0.5</v>
      </c>
      <c r="M1389" s="75">
        <v>0.5</v>
      </c>
      <c r="N1389" s="75">
        <v>0</v>
      </c>
    </row>
    <row r="1390" spans="1:14">
      <c r="A1390" s="53" t="s">
        <v>4255</v>
      </c>
      <c r="B1390" s="53" t="s">
        <v>4256</v>
      </c>
      <c r="C1390" s="53" t="s">
        <v>4257</v>
      </c>
      <c r="D1390" s="53" t="s">
        <v>590</v>
      </c>
      <c r="E1390" s="53" t="s">
        <v>18</v>
      </c>
      <c r="F1390" s="53" t="s">
        <v>590</v>
      </c>
      <c r="G1390" s="53" t="s">
        <v>129</v>
      </c>
      <c r="I1390" s="53" t="s">
        <v>191</v>
      </c>
      <c r="J1390" s="75">
        <v>15.64</v>
      </c>
      <c r="K1390" s="75">
        <v>10.562</v>
      </c>
      <c r="L1390" s="75">
        <v>16</v>
      </c>
      <c r="M1390" s="75">
        <v>16</v>
      </c>
      <c r="N1390" s="75">
        <v>0</v>
      </c>
    </row>
    <row r="1391" spans="1:14">
      <c r="A1391" s="53" t="s">
        <v>4258</v>
      </c>
      <c r="B1391" s="53" t="s">
        <v>4259</v>
      </c>
      <c r="C1391" s="53" t="s">
        <v>4260</v>
      </c>
      <c r="D1391" s="53" t="s">
        <v>186</v>
      </c>
      <c r="E1391" s="53" t="s">
        <v>18</v>
      </c>
      <c r="F1391" s="53" t="s">
        <v>186</v>
      </c>
      <c r="G1391" s="53" t="s">
        <v>98</v>
      </c>
      <c r="I1391" s="53" t="s">
        <v>187</v>
      </c>
      <c r="J1391" s="75">
        <v>137.16</v>
      </c>
      <c r="K1391" s="75">
        <v>123.086</v>
      </c>
      <c r="L1391" s="75">
        <v>138</v>
      </c>
      <c r="M1391" s="75">
        <v>138</v>
      </c>
      <c r="N1391" s="75">
        <v>0</v>
      </c>
    </row>
    <row r="1392" spans="1:14">
      <c r="A1392" s="53" t="s">
        <v>4261</v>
      </c>
      <c r="B1392" s="53" t="s">
        <v>4262</v>
      </c>
      <c r="C1392" s="53" t="s">
        <v>4261</v>
      </c>
      <c r="D1392" s="53" t="s">
        <v>17</v>
      </c>
      <c r="E1392" s="53" t="s">
        <v>18</v>
      </c>
      <c r="F1392" s="53" t="s">
        <v>17</v>
      </c>
      <c r="G1392" s="53" t="s">
        <v>19</v>
      </c>
      <c r="I1392" s="53" t="s">
        <v>99</v>
      </c>
      <c r="J1392" s="75">
        <v>2.38</v>
      </c>
      <c r="K1392" s="75">
        <v>4.997</v>
      </c>
      <c r="L1392" s="75">
        <v>4.5</v>
      </c>
      <c r="M1392" s="75">
        <v>5</v>
      </c>
      <c r="N1392" s="75">
        <v>0.5</v>
      </c>
    </row>
    <row r="1393" spans="1:14">
      <c r="A1393" s="53" t="s">
        <v>4263</v>
      </c>
      <c r="B1393" s="53" t="s">
        <v>4264</v>
      </c>
      <c r="C1393" s="53" t="s">
        <v>4265</v>
      </c>
      <c r="D1393" s="53" t="s">
        <v>611</v>
      </c>
      <c r="E1393" s="53" t="s">
        <v>18</v>
      </c>
      <c r="F1393" s="53" t="s">
        <v>611</v>
      </c>
      <c r="G1393" s="53" t="s">
        <v>129</v>
      </c>
      <c r="I1393" s="53" t="s">
        <v>86</v>
      </c>
      <c r="J1393" s="75">
        <v>59.43</v>
      </c>
      <c r="K1393" s="75">
        <v>74.891</v>
      </c>
      <c r="L1393" s="75">
        <v>75</v>
      </c>
      <c r="M1393" s="75">
        <v>75</v>
      </c>
      <c r="N1393" s="75">
        <v>0</v>
      </c>
    </row>
    <row r="1394" spans="1:14">
      <c r="A1394" s="53" t="s">
        <v>4266</v>
      </c>
      <c r="B1394" s="53" t="s">
        <v>4267</v>
      </c>
      <c r="C1394" s="53" t="s">
        <v>4268</v>
      </c>
      <c r="D1394" s="53" t="s">
        <v>1025</v>
      </c>
      <c r="E1394" s="53" t="s">
        <v>18</v>
      </c>
      <c r="F1394" s="53" t="s">
        <v>1025</v>
      </c>
      <c r="G1394" s="73" t="s">
        <v>129</v>
      </c>
      <c r="I1394" s="53" t="s">
        <v>199</v>
      </c>
      <c r="J1394" s="75">
        <v>1.31</v>
      </c>
      <c r="K1394" s="75">
        <v>2.09</v>
      </c>
      <c r="L1394" s="75">
        <v>2.5</v>
      </c>
      <c r="M1394" s="75">
        <v>3</v>
      </c>
      <c r="N1394" s="75">
        <v>0.5</v>
      </c>
    </row>
    <row r="1395" spans="1:14">
      <c r="A1395" s="53" t="s">
        <v>4269</v>
      </c>
      <c r="B1395" s="53" t="s">
        <v>4270</v>
      </c>
      <c r="C1395" s="53" t="s">
        <v>4271</v>
      </c>
      <c r="D1395" s="53" t="s">
        <v>186</v>
      </c>
      <c r="E1395" s="53" t="s">
        <v>18</v>
      </c>
      <c r="F1395" s="53" t="s">
        <v>186</v>
      </c>
      <c r="G1395" s="53" t="s">
        <v>98</v>
      </c>
      <c r="I1395" s="53" t="s">
        <v>191</v>
      </c>
      <c r="J1395" s="75">
        <v>493.36</v>
      </c>
      <c r="K1395" s="75">
        <v>322.988</v>
      </c>
      <c r="L1395" s="75">
        <v>493</v>
      </c>
      <c r="M1395" s="75">
        <v>494</v>
      </c>
      <c r="N1395" s="75">
        <v>1</v>
      </c>
    </row>
    <row r="1396" spans="1:14">
      <c r="A1396" s="53" t="s">
        <v>4272</v>
      </c>
      <c r="B1396" s="53" t="s">
        <v>4273</v>
      </c>
      <c r="C1396" s="53" t="s">
        <v>4274</v>
      </c>
      <c r="D1396" s="53" t="s">
        <v>1184</v>
      </c>
      <c r="E1396" s="53" t="s">
        <v>18</v>
      </c>
      <c r="F1396" s="53" t="s">
        <v>1184</v>
      </c>
      <c r="G1396" s="53" t="s">
        <v>98</v>
      </c>
      <c r="I1396" s="53" t="s">
        <v>191</v>
      </c>
      <c r="J1396" s="75">
        <v>74.17</v>
      </c>
      <c r="K1396" s="75">
        <v>47.452</v>
      </c>
      <c r="L1396" s="75">
        <v>75</v>
      </c>
      <c r="M1396" s="75">
        <v>75</v>
      </c>
      <c r="N1396" s="75">
        <v>0</v>
      </c>
    </row>
    <row r="1397" spans="1:14">
      <c r="A1397" s="53" t="s">
        <v>4275</v>
      </c>
      <c r="B1397" s="53" t="s">
        <v>4276</v>
      </c>
      <c r="C1397" s="53" t="s">
        <v>4277</v>
      </c>
      <c r="D1397" s="53" t="s">
        <v>17</v>
      </c>
      <c r="E1397" s="53" t="s">
        <v>18</v>
      </c>
      <c r="F1397" s="53" t="s">
        <v>17</v>
      </c>
      <c r="G1397" s="53" t="s">
        <v>19</v>
      </c>
      <c r="I1397" s="53" t="s">
        <v>191</v>
      </c>
      <c r="J1397" s="75">
        <v>14.8</v>
      </c>
      <c r="K1397" s="75">
        <v>23.509</v>
      </c>
      <c r="L1397" s="75">
        <v>25</v>
      </c>
      <c r="M1397" s="75">
        <v>26</v>
      </c>
      <c r="N1397" s="75">
        <v>1</v>
      </c>
    </row>
    <row r="1398" spans="1:14">
      <c r="A1398" s="53" t="s">
        <v>4278</v>
      </c>
      <c r="B1398" s="53" t="s">
        <v>4279</v>
      </c>
      <c r="C1398" s="53" t="s">
        <v>4280</v>
      </c>
      <c r="D1398" s="53" t="s">
        <v>453</v>
      </c>
      <c r="E1398" s="53" t="s">
        <v>18</v>
      </c>
      <c r="F1398" s="53" t="s">
        <v>453</v>
      </c>
      <c r="G1398" s="53" t="s">
        <v>29</v>
      </c>
      <c r="I1398" s="53" t="s">
        <v>1488</v>
      </c>
      <c r="J1398" s="75">
        <v>30.95</v>
      </c>
      <c r="K1398" s="75">
        <v>42.469</v>
      </c>
      <c r="L1398" s="75">
        <v>42</v>
      </c>
      <c r="M1398" s="75">
        <v>48</v>
      </c>
      <c r="N1398" s="75">
        <v>6</v>
      </c>
    </row>
    <row r="1399" spans="1:14">
      <c r="A1399" s="53" t="s">
        <v>4281</v>
      </c>
      <c r="B1399" s="53" t="s">
        <v>4282</v>
      </c>
      <c r="C1399" s="53" t="s">
        <v>4283</v>
      </c>
      <c r="D1399" s="53" t="s">
        <v>17</v>
      </c>
      <c r="E1399" s="53" t="s">
        <v>18</v>
      </c>
      <c r="F1399" s="53" t="s">
        <v>17</v>
      </c>
      <c r="G1399" s="53" t="s">
        <v>19</v>
      </c>
      <c r="I1399" s="53" t="s">
        <v>191</v>
      </c>
      <c r="J1399" s="75">
        <v>10.72</v>
      </c>
      <c r="K1399" s="75">
        <v>16.8</v>
      </c>
      <c r="L1399" s="75">
        <v>14.5</v>
      </c>
      <c r="M1399" s="75">
        <v>19.5</v>
      </c>
      <c r="N1399" s="75">
        <v>5</v>
      </c>
    </row>
    <row r="1400" spans="1:14">
      <c r="A1400" s="53" t="s">
        <v>4284</v>
      </c>
      <c r="B1400" s="53" t="s">
        <v>4285</v>
      </c>
      <c r="C1400" s="53" t="s">
        <v>4286</v>
      </c>
      <c r="D1400" s="53" t="s">
        <v>17</v>
      </c>
      <c r="E1400" s="53" t="s">
        <v>18</v>
      </c>
      <c r="F1400" s="53" t="s">
        <v>17</v>
      </c>
      <c r="G1400" s="73" t="s">
        <v>19</v>
      </c>
      <c r="I1400" s="53" t="s">
        <v>191</v>
      </c>
      <c r="J1400" s="75">
        <v>4.58</v>
      </c>
      <c r="K1400" s="75">
        <v>10.332</v>
      </c>
      <c r="L1400" s="75">
        <v>12</v>
      </c>
      <c r="M1400" s="75">
        <v>10.5</v>
      </c>
      <c r="N1400" s="75">
        <v>-1.5</v>
      </c>
    </row>
    <row r="1401" spans="1:14">
      <c r="A1401" s="53" t="s">
        <v>4287</v>
      </c>
      <c r="B1401" s="53" t="s">
        <v>4288</v>
      </c>
      <c r="C1401" s="53" t="s">
        <v>4289</v>
      </c>
      <c r="D1401" s="53" t="s">
        <v>4290</v>
      </c>
      <c r="E1401" s="53" t="s">
        <v>18</v>
      </c>
      <c r="F1401" s="53" t="s">
        <v>4290</v>
      </c>
      <c r="G1401" s="73" t="s">
        <v>129</v>
      </c>
      <c r="I1401" s="53" t="s">
        <v>191</v>
      </c>
      <c r="J1401" s="75">
        <v>21.2</v>
      </c>
      <c r="K1401" s="75">
        <v>20.634</v>
      </c>
      <c r="L1401" s="75">
        <v>22</v>
      </c>
      <c r="M1401" s="75">
        <v>22</v>
      </c>
      <c r="N1401" s="75">
        <v>0</v>
      </c>
    </row>
    <row r="1402" spans="1:14">
      <c r="A1402" s="53" t="s">
        <v>4291</v>
      </c>
      <c r="B1402" s="53" t="s">
        <v>4292</v>
      </c>
      <c r="C1402" s="53" t="s">
        <v>4293</v>
      </c>
      <c r="D1402" s="53" t="s">
        <v>128</v>
      </c>
      <c r="E1402" s="53" t="s">
        <v>18</v>
      </c>
      <c r="F1402" s="53" t="s">
        <v>128</v>
      </c>
      <c r="G1402" s="53" t="s">
        <v>129</v>
      </c>
      <c r="I1402" s="53" t="s">
        <v>2149</v>
      </c>
      <c r="J1402" s="75">
        <v>134.9</v>
      </c>
      <c r="K1402" s="75">
        <v>134.132</v>
      </c>
      <c r="L1402" s="75">
        <v>165</v>
      </c>
      <c r="M1402" s="75">
        <v>138</v>
      </c>
      <c r="N1402" s="75">
        <v>-27</v>
      </c>
    </row>
    <row r="1403" spans="1:14">
      <c r="A1403" s="53" t="s">
        <v>4294</v>
      </c>
      <c r="B1403" s="53" t="s">
        <v>4295</v>
      </c>
      <c r="C1403" s="53" t="s">
        <v>4296</v>
      </c>
      <c r="D1403" s="53" t="s">
        <v>17</v>
      </c>
      <c r="E1403" s="53" t="s">
        <v>18</v>
      </c>
      <c r="F1403" s="53" t="s">
        <v>17</v>
      </c>
      <c r="G1403" s="53" t="s">
        <v>19</v>
      </c>
      <c r="I1403" s="53" t="s">
        <v>120</v>
      </c>
      <c r="J1403" s="75">
        <v>115.43</v>
      </c>
      <c r="K1403" s="75">
        <v>68.016</v>
      </c>
      <c r="L1403" s="75">
        <v>115</v>
      </c>
      <c r="M1403" s="75">
        <v>116</v>
      </c>
      <c r="N1403" s="75">
        <v>1</v>
      </c>
    </row>
    <row r="1404" spans="1:14">
      <c r="A1404" s="53" t="s">
        <v>4297</v>
      </c>
      <c r="B1404" s="53" t="s">
        <v>4298</v>
      </c>
      <c r="C1404" s="53" t="s">
        <v>4299</v>
      </c>
      <c r="D1404" s="53" t="s">
        <v>683</v>
      </c>
      <c r="E1404" s="53" t="s">
        <v>18</v>
      </c>
      <c r="F1404" s="53" t="s">
        <v>683</v>
      </c>
      <c r="G1404" s="53" t="s">
        <v>52</v>
      </c>
      <c r="I1404" s="53" t="s">
        <v>156</v>
      </c>
      <c r="J1404" s="75">
        <v>297.85</v>
      </c>
      <c r="K1404" s="75">
        <v>240.66</v>
      </c>
      <c r="L1404" s="75">
        <v>300</v>
      </c>
      <c r="M1404" s="75">
        <v>300</v>
      </c>
      <c r="N1404" s="75">
        <v>0</v>
      </c>
    </row>
    <row r="1405" spans="1:14">
      <c r="A1405" s="53" t="s">
        <v>4300</v>
      </c>
      <c r="B1405" s="53" t="s">
        <v>4301</v>
      </c>
      <c r="C1405" s="53" t="s">
        <v>4302</v>
      </c>
      <c r="D1405" s="53" t="s">
        <v>51</v>
      </c>
      <c r="E1405" s="53" t="s">
        <v>18</v>
      </c>
      <c r="F1405" s="53" t="s">
        <v>51</v>
      </c>
      <c r="G1405" s="53" t="s">
        <v>52</v>
      </c>
      <c r="I1405" s="53" t="s">
        <v>116</v>
      </c>
      <c r="J1405" s="75">
        <v>60</v>
      </c>
      <c r="K1405" s="75">
        <v>30</v>
      </c>
      <c r="L1405" s="75">
        <v>51</v>
      </c>
      <c r="M1405" s="75">
        <v>60</v>
      </c>
      <c r="N1405" s="75">
        <v>9</v>
      </c>
    </row>
    <row r="1406" spans="1:14">
      <c r="A1406" s="53" t="s">
        <v>4303</v>
      </c>
      <c r="B1406" s="53" t="s">
        <v>4304</v>
      </c>
      <c r="C1406" s="53" t="s">
        <v>4305</v>
      </c>
      <c r="D1406" s="53" t="s">
        <v>683</v>
      </c>
      <c r="E1406" s="53" t="s">
        <v>18</v>
      </c>
      <c r="F1406" s="53" t="s">
        <v>683</v>
      </c>
      <c r="G1406" s="53" t="s">
        <v>52</v>
      </c>
      <c r="I1406" s="53" t="s">
        <v>156</v>
      </c>
      <c r="J1406" s="75">
        <v>221.57</v>
      </c>
      <c r="K1406" s="75">
        <v>293.314</v>
      </c>
      <c r="L1406" s="75">
        <v>271</v>
      </c>
      <c r="M1406" s="75">
        <v>294</v>
      </c>
      <c r="N1406" s="75">
        <v>23</v>
      </c>
    </row>
    <row r="1407" spans="1:14">
      <c r="A1407" s="53" t="s">
        <v>4306</v>
      </c>
      <c r="B1407" s="53" t="s">
        <v>4307</v>
      </c>
      <c r="C1407" s="53" t="s">
        <v>4308</v>
      </c>
      <c r="D1407" s="53" t="s">
        <v>140</v>
      </c>
      <c r="E1407" s="53" t="s">
        <v>18</v>
      </c>
      <c r="F1407" s="53" t="s">
        <v>140</v>
      </c>
      <c r="G1407" s="53" t="s">
        <v>98</v>
      </c>
      <c r="I1407" s="53" t="s">
        <v>562</v>
      </c>
      <c r="J1407" s="75">
        <v>6.21</v>
      </c>
      <c r="K1407" s="75">
        <v>12.038</v>
      </c>
      <c r="L1407" s="75">
        <v>9</v>
      </c>
      <c r="M1407" s="75">
        <v>13</v>
      </c>
      <c r="N1407" s="75">
        <v>4</v>
      </c>
    </row>
    <row r="1408" spans="1:14">
      <c r="A1408" s="53" t="s">
        <v>4309</v>
      </c>
      <c r="B1408" s="53" t="s">
        <v>4310</v>
      </c>
      <c r="C1408" s="53" t="s">
        <v>4311</v>
      </c>
      <c r="D1408" s="53" t="s">
        <v>586</v>
      </c>
      <c r="E1408" s="53" t="s">
        <v>18</v>
      </c>
      <c r="F1408" s="53" t="s">
        <v>586</v>
      </c>
      <c r="G1408" s="53" t="s">
        <v>98</v>
      </c>
      <c r="I1408" s="53" t="s">
        <v>187</v>
      </c>
      <c r="J1408" s="75">
        <v>1</v>
      </c>
      <c r="K1408" s="75">
        <v>0</v>
      </c>
      <c r="L1408" s="75">
        <v>1</v>
      </c>
      <c r="M1408" s="75">
        <v>1</v>
      </c>
      <c r="N1408" s="75">
        <v>0</v>
      </c>
    </row>
    <row r="1409" spans="1:14">
      <c r="A1409" s="53" t="s">
        <v>4312</v>
      </c>
      <c r="B1409" s="53" t="s">
        <v>4313</v>
      </c>
      <c r="C1409" s="53" t="s">
        <v>4314</v>
      </c>
      <c r="D1409" s="53" t="s">
        <v>140</v>
      </c>
      <c r="E1409" s="53" t="s">
        <v>18</v>
      </c>
      <c r="F1409" s="53" t="s">
        <v>140</v>
      </c>
      <c r="G1409" s="73" t="s">
        <v>98</v>
      </c>
      <c r="I1409" s="53" t="s">
        <v>191</v>
      </c>
      <c r="J1409" s="75">
        <v>0.52</v>
      </c>
      <c r="K1409" s="75">
        <v>0.796</v>
      </c>
      <c r="L1409" s="75">
        <v>1</v>
      </c>
      <c r="M1409" s="75">
        <v>1</v>
      </c>
      <c r="N1409" s="75">
        <v>0</v>
      </c>
    </row>
    <row r="1410" spans="1:14">
      <c r="A1410" s="53" t="s">
        <v>4315</v>
      </c>
      <c r="B1410" s="53" t="s">
        <v>4316</v>
      </c>
      <c r="C1410" s="53" t="s">
        <v>4317</v>
      </c>
      <c r="D1410" s="53" t="s">
        <v>453</v>
      </c>
      <c r="E1410" s="53" t="s">
        <v>18</v>
      </c>
      <c r="F1410" s="53" t="s">
        <v>453</v>
      </c>
      <c r="G1410" s="53" t="s">
        <v>29</v>
      </c>
      <c r="I1410" s="53" t="s">
        <v>223</v>
      </c>
      <c r="J1410" s="75">
        <v>89.9</v>
      </c>
      <c r="K1410" s="75">
        <v>95.514</v>
      </c>
      <c r="L1410" s="75">
        <v>95</v>
      </c>
      <c r="M1410" s="75">
        <v>96</v>
      </c>
      <c r="N1410" s="75">
        <v>1</v>
      </c>
    </row>
    <row r="1411" spans="1:14">
      <c r="A1411" s="53" t="s">
        <v>4318</v>
      </c>
      <c r="B1411" s="53" t="s">
        <v>4319</v>
      </c>
      <c r="C1411" s="53" t="s">
        <v>4320</v>
      </c>
      <c r="D1411" s="53" t="s">
        <v>458</v>
      </c>
      <c r="E1411" s="53" t="s">
        <v>18</v>
      </c>
      <c r="F1411" s="53" t="s">
        <v>458</v>
      </c>
      <c r="G1411" s="53" t="s">
        <v>98</v>
      </c>
      <c r="I1411" s="53" t="s">
        <v>223</v>
      </c>
      <c r="J1411" s="75">
        <v>0.9</v>
      </c>
      <c r="K1411" s="75">
        <v>1.085</v>
      </c>
      <c r="L1411" s="75">
        <v>1</v>
      </c>
      <c r="M1411" s="75">
        <v>1.5</v>
      </c>
      <c r="N1411" s="75">
        <v>0.5</v>
      </c>
    </row>
    <row r="1412" spans="1:14">
      <c r="A1412" s="53" t="s">
        <v>4321</v>
      </c>
      <c r="B1412" s="53" t="s">
        <v>4322</v>
      </c>
      <c r="C1412" s="53" t="s">
        <v>4323</v>
      </c>
      <c r="D1412" s="53" t="s">
        <v>458</v>
      </c>
      <c r="E1412" s="53" t="s">
        <v>18</v>
      </c>
      <c r="F1412" s="53" t="s">
        <v>458</v>
      </c>
      <c r="G1412" s="53" t="s">
        <v>98</v>
      </c>
      <c r="I1412" s="53" t="s">
        <v>223</v>
      </c>
      <c r="J1412" s="75">
        <v>3.42</v>
      </c>
      <c r="K1412" s="75">
        <v>4.795</v>
      </c>
      <c r="L1412" s="75">
        <v>4</v>
      </c>
      <c r="M1412" s="75">
        <v>5</v>
      </c>
      <c r="N1412" s="75">
        <v>1</v>
      </c>
    </row>
    <row r="1413" spans="1:14">
      <c r="A1413" s="53" t="s">
        <v>4324</v>
      </c>
      <c r="B1413" s="53" t="s">
        <v>4325</v>
      </c>
      <c r="C1413" s="53" t="s">
        <v>4326</v>
      </c>
      <c r="D1413" s="53" t="s">
        <v>17</v>
      </c>
      <c r="E1413" s="53" t="s">
        <v>18</v>
      </c>
      <c r="F1413" s="53" t="s">
        <v>17</v>
      </c>
      <c r="G1413" s="53" t="s">
        <v>19</v>
      </c>
      <c r="I1413" s="53" t="s">
        <v>558</v>
      </c>
      <c r="J1413" s="75">
        <v>37.73</v>
      </c>
      <c r="K1413" s="75">
        <v>46.7</v>
      </c>
      <c r="L1413" s="75">
        <v>47</v>
      </c>
      <c r="M1413" s="75">
        <v>47</v>
      </c>
      <c r="N1413" s="75">
        <v>0</v>
      </c>
    </row>
    <row r="1414" spans="1:14">
      <c r="A1414" s="53" t="s">
        <v>4327</v>
      </c>
      <c r="B1414" s="53" t="s">
        <v>4328</v>
      </c>
      <c r="C1414" s="53" t="s">
        <v>4329</v>
      </c>
      <c r="D1414" s="53" t="s">
        <v>17</v>
      </c>
      <c r="E1414" s="53" t="s">
        <v>18</v>
      </c>
      <c r="F1414" s="53" t="s">
        <v>17</v>
      </c>
      <c r="G1414" s="73" t="s">
        <v>19</v>
      </c>
      <c r="I1414" s="53" t="s">
        <v>152</v>
      </c>
      <c r="J1414" s="75">
        <v>4.14</v>
      </c>
      <c r="K1414" s="75">
        <v>7.35</v>
      </c>
      <c r="L1414" s="75">
        <v>6.5</v>
      </c>
      <c r="M1414" s="75">
        <v>7.5</v>
      </c>
      <c r="N1414" s="75">
        <v>1</v>
      </c>
    </row>
    <row r="1415" spans="1:14">
      <c r="A1415" s="53" t="s">
        <v>4330</v>
      </c>
      <c r="B1415" s="53" t="s">
        <v>4331</v>
      </c>
      <c r="C1415" s="53" t="s">
        <v>4332</v>
      </c>
      <c r="D1415" s="53" t="s">
        <v>17</v>
      </c>
      <c r="E1415" s="53" t="s">
        <v>18</v>
      </c>
      <c r="F1415" s="53" t="s">
        <v>17</v>
      </c>
      <c r="G1415" s="53" t="s">
        <v>19</v>
      </c>
      <c r="I1415" s="53" t="s">
        <v>145</v>
      </c>
      <c r="J1415" s="75">
        <v>2.14</v>
      </c>
      <c r="K1415" s="75">
        <v>2.346</v>
      </c>
      <c r="L1415" s="75">
        <v>2.5</v>
      </c>
      <c r="M1415" s="75">
        <v>2.5</v>
      </c>
      <c r="N1415" s="75">
        <v>0</v>
      </c>
    </row>
    <row r="1416" spans="1:14">
      <c r="A1416" s="53" t="s">
        <v>4333</v>
      </c>
      <c r="B1416" s="53" t="s">
        <v>4334</v>
      </c>
      <c r="C1416" s="53" t="s">
        <v>36</v>
      </c>
      <c r="D1416" s="53" t="s">
        <v>1184</v>
      </c>
      <c r="E1416" s="53" t="s">
        <v>18</v>
      </c>
      <c r="F1416" s="53" t="s">
        <v>1184</v>
      </c>
      <c r="G1416" s="73" t="s">
        <v>98</v>
      </c>
      <c r="I1416" s="53" t="s">
        <v>442</v>
      </c>
      <c r="J1416" s="75">
        <v>8.17</v>
      </c>
      <c r="K1416" s="75">
        <v>4.891</v>
      </c>
      <c r="L1416" s="75">
        <v>21</v>
      </c>
      <c r="M1416" s="75">
        <v>21</v>
      </c>
      <c r="N1416" s="75">
        <v>0</v>
      </c>
    </row>
    <row r="1417" spans="1:14">
      <c r="A1417" s="53" t="s">
        <v>4335</v>
      </c>
      <c r="B1417" s="53" t="s">
        <v>4336</v>
      </c>
      <c r="C1417" s="53" t="s">
        <v>4337</v>
      </c>
      <c r="D1417" s="53" t="s">
        <v>256</v>
      </c>
      <c r="E1417" s="53" t="s">
        <v>18</v>
      </c>
      <c r="F1417" s="53" t="s">
        <v>256</v>
      </c>
      <c r="G1417" s="73" t="s">
        <v>19</v>
      </c>
      <c r="I1417" s="53" t="s">
        <v>820</v>
      </c>
      <c r="J1417" s="75">
        <v>1.73</v>
      </c>
      <c r="K1417" s="75">
        <v>2.268</v>
      </c>
      <c r="L1417" s="75">
        <v>3</v>
      </c>
      <c r="M1417" s="75">
        <v>3</v>
      </c>
      <c r="N1417" s="75">
        <v>0</v>
      </c>
    </row>
    <row r="1418" spans="1:14">
      <c r="A1418" s="53" t="s">
        <v>4338</v>
      </c>
      <c r="B1418" s="53" t="s">
        <v>4339</v>
      </c>
      <c r="C1418" s="53" t="s">
        <v>4340</v>
      </c>
      <c r="D1418" s="53" t="s">
        <v>17</v>
      </c>
      <c r="E1418" s="53" t="s">
        <v>18</v>
      </c>
      <c r="F1418" s="53" t="s">
        <v>17</v>
      </c>
      <c r="G1418" s="73" t="s">
        <v>19</v>
      </c>
      <c r="I1418" s="53" t="s">
        <v>1567</v>
      </c>
      <c r="J1418" s="75">
        <v>24.85</v>
      </c>
      <c r="K1418" s="75">
        <v>11.226</v>
      </c>
      <c r="L1418" s="75">
        <v>25</v>
      </c>
      <c r="M1418" s="75">
        <v>25</v>
      </c>
      <c r="N1418" s="75">
        <v>0</v>
      </c>
    </row>
    <row r="1419" spans="1:14">
      <c r="A1419" s="53" t="s">
        <v>4341</v>
      </c>
      <c r="B1419" s="53" t="s">
        <v>4342</v>
      </c>
      <c r="C1419" s="53" t="s">
        <v>4343</v>
      </c>
      <c r="D1419" s="53" t="s">
        <v>266</v>
      </c>
      <c r="E1419" s="53" t="s">
        <v>18</v>
      </c>
      <c r="F1419" s="53" t="s">
        <v>267</v>
      </c>
      <c r="G1419" s="53" t="s">
        <v>170</v>
      </c>
      <c r="I1419" s="53" t="s">
        <v>20</v>
      </c>
      <c r="J1419" s="75">
        <v>25.5</v>
      </c>
      <c r="K1419" s="75">
        <v>17.726</v>
      </c>
      <c r="L1419" s="75">
        <v>28</v>
      </c>
      <c r="M1419" s="75">
        <v>28</v>
      </c>
      <c r="N1419" s="75">
        <v>0</v>
      </c>
    </row>
    <row r="1420" spans="1:14">
      <c r="A1420" s="53" t="s">
        <v>4344</v>
      </c>
      <c r="B1420" s="53" t="s">
        <v>4345</v>
      </c>
      <c r="C1420" s="53" t="s">
        <v>4346</v>
      </c>
      <c r="D1420" s="53" t="s">
        <v>17</v>
      </c>
      <c r="E1420" s="53" t="s">
        <v>18</v>
      </c>
      <c r="F1420" s="53" t="s">
        <v>17</v>
      </c>
      <c r="G1420" s="53" t="s">
        <v>19</v>
      </c>
      <c r="I1420" s="53" t="s">
        <v>103</v>
      </c>
      <c r="J1420" s="75">
        <v>15.45</v>
      </c>
      <c r="K1420" s="75">
        <v>12.964</v>
      </c>
      <c r="L1420" s="75">
        <v>15.5</v>
      </c>
      <c r="M1420" s="75">
        <v>15.5</v>
      </c>
      <c r="N1420" s="75">
        <v>0</v>
      </c>
    </row>
    <row r="1421" spans="1:14">
      <c r="A1421" s="53" t="s">
        <v>4347</v>
      </c>
      <c r="B1421" s="53" t="s">
        <v>4348</v>
      </c>
      <c r="C1421" s="53" t="s">
        <v>4349</v>
      </c>
      <c r="D1421" s="53" t="s">
        <v>17</v>
      </c>
      <c r="E1421" s="53" t="s">
        <v>18</v>
      </c>
      <c r="F1421" s="53" t="s">
        <v>17</v>
      </c>
      <c r="G1421" s="53" t="s">
        <v>19</v>
      </c>
      <c r="I1421" s="53" t="s">
        <v>103</v>
      </c>
      <c r="J1421" s="75">
        <v>7.91</v>
      </c>
      <c r="K1421" s="75">
        <v>7.88</v>
      </c>
      <c r="L1421" s="75">
        <v>9</v>
      </c>
      <c r="M1421" s="75">
        <v>8</v>
      </c>
      <c r="N1421" s="75">
        <v>-1</v>
      </c>
    </row>
    <row r="1422" spans="1:14">
      <c r="A1422" s="53" t="s">
        <v>4350</v>
      </c>
      <c r="B1422" s="53" t="s">
        <v>4351</v>
      </c>
      <c r="C1422" s="53" t="s">
        <v>4352</v>
      </c>
      <c r="D1422" s="53" t="s">
        <v>17</v>
      </c>
      <c r="E1422" s="53" t="s">
        <v>18</v>
      </c>
      <c r="F1422" s="53" t="s">
        <v>17</v>
      </c>
      <c r="G1422" s="53" t="s">
        <v>19</v>
      </c>
      <c r="I1422" s="53" t="s">
        <v>103</v>
      </c>
      <c r="J1422" s="75">
        <v>9.42</v>
      </c>
      <c r="K1422" s="75">
        <v>7.936</v>
      </c>
      <c r="L1422" s="75">
        <v>9.5</v>
      </c>
      <c r="M1422" s="75">
        <v>9.5</v>
      </c>
      <c r="N1422" s="75">
        <v>0</v>
      </c>
    </row>
    <row r="1423" spans="1:14">
      <c r="A1423" s="53" t="s">
        <v>4353</v>
      </c>
      <c r="B1423" s="53" t="s">
        <v>4354</v>
      </c>
      <c r="C1423" s="53" t="s">
        <v>4355</v>
      </c>
      <c r="D1423" s="53" t="s">
        <v>17</v>
      </c>
      <c r="E1423" s="53" t="s">
        <v>18</v>
      </c>
      <c r="F1423" s="53" t="s">
        <v>17</v>
      </c>
      <c r="G1423" s="53" t="s">
        <v>19</v>
      </c>
      <c r="I1423" s="53" t="s">
        <v>103</v>
      </c>
      <c r="J1423" s="75">
        <v>11.41</v>
      </c>
      <c r="K1423" s="75">
        <v>10.552</v>
      </c>
      <c r="L1423" s="75">
        <v>11.5</v>
      </c>
      <c r="M1423" s="75">
        <v>11.5</v>
      </c>
      <c r="N1423" s="75">
        <v>0</v>
      </c>
    </row>
    <row r="1424" spans="1:14">
      <c r="A1424" s="53" t="s">
        <v>4356</v>
      </c>
      <c r="B1424" s="53" t="s">
        <v>4357</v>
      </c>
      <c r="C1424" s="53" t="s">
        <v>4358</v>
      </c>
      <c r="D1424" s="53" t="s">
        <v>17</v>
      </c>
      <c r="E1424" s="53" t="s">
        <v>18</v>
      </c>
      <c r="F1424" s="53" t="s">
        <v>17</v>
      </c>
      <c r="G1424" s="53" t="s">
        <v>19</v>
      </c>
      <c r="I1424" s="53" t="s">
        <v>570</v>
      </c>
      <c r="J1424" s="75">
        <v>95.27</v>
      </c>
      <c r="K1424" s="75">
        <v>59.73</v>
      </c>
      <c r="L1424" s="75">
        <v>96</v>
      </c>
      <c r="M1424" s="75">
        <v>96</v>
      </c>
      <c r="N1424" s="75">
        <v>0</v>
      </c>
    </row>
    <row r="1425" spans="1:14">
      <c r="A1425" s="53" t="s">
        <v>4359</v>
      </c>
      <c r="B1425" s="53" t="s">
        <v>4360</v>
      </c>
      <c r="C1425" s="53" t="s">
        <v>4361</v>
      </c>
      <c r="D1425" s="53" t="s">
        <v>17</v>
      </c>
      <c r="E1425" s="53" t="s">
        <v>18</v>
      </c>
      <c r="F1425" s="53" t="s">
        <v>17</v>
      </c>
      <c r="G1425" s="53" t="s">
        <v>19</v>
      </c>
      <c r="I1425" s="53" t="s">
        <v>570</v>
      </c>
      <c r="J1425" s="75">
        <v>95.27</v>
      </c>
      <c r="K1425" s="75">
        <v>60.63</v>
      </c>
      <c r="L1425" s="75">
        <v>96</v>
      </c>
      <c r="M1425" s="75">
        <v>96</v>
      </c>
      <c r="N1425" s="75">
        <v>0</v>
      </c>
    </row>
    <row r="1426" spans="1:14">
      <c r="A1426" s="53" t="s">
        <v>4362</v>
      </c>
      <c r="B1426" s="53" t="s">
        <v>4363</v>
      </c>
      <c r="C1426" s="53" t="s">
        <v>4364</v>
      </c>
      <c r="D1426" s="53" t="s">
        <v>17</v>
      </c>
      <c r="E1426" s="53" t="s">
        <v>18</v>
      </c>
      <c r="F1426" s="53" t="s">
        <v>17</v>
      </c>
      <c r="G1426" s="53" t="s">
        <v>19</v>
      </c>
      <c r="I1426" s="53" t="s">
        <v>570</v>
      </c>
      <c r="J1426" s="75">
        <v>82.93</v>
      </c>
      <c r="K1426" s="75">
        <v>54.764</v>
      </c>
      <c r="L1426" s="75">
        <v>96</v>
      </c>
      <c r="M1426" s="75">
        <v>83</v>
      </c>
      <c r="N1426" s="75">
        <v>-13</v>
      </c>
    </row>
    <row r="1427" spans="1:14">
      <c r="A1427" s="53" t="s">
        <v>4365</v>
      </c>
      <c r="B1427" s="53" t="s">
        <v>4366</v>
      </c>
      <c r="C1427" s="53" t="s">
        <v>4367</v>
      </c>
      <c r="D1427" s="53" t="s">
        <v>78</v>
      </c>
      <c r="E1427" s="53" t="s">
        <v>18</v>
      </c>
      <c r="F1427" s="53" t="s">
        <v>78</v>
      </c>
      <c r="G1427" s="53" t="s">
        <v>29</v>
      </c>
      <c r="I1427" s="53" t="s">
        <v>152</v>
      </c>
      <c r="J1427" s="75">
        <v>1282.5</v>
      </c>
      <c r="K1427" s="75">
        <v>1530.972</v>
      </c>
      <c r="L1427" s="75">
        <v>1531</v>
      </c>
      <c r="M1427" s="75">
        <v>1531</v>
      </c>
      <c r="N1427" s="75">
        <v>0</v>
      </c>
    </row>
    <row r="1428" spans="1:14">
      <c r="A1428" s="53" t="s">
        <v>4368</v>
      </c>
      <c r="B1428" s="53" t="s">
        <v>4369</v>
      </c>
      <c r="C1428" s="53" t="s">
        <v>4370</v>
      </c>
      <c r="D1428" s="53" t="s">
        <v>17</v>
      </c>
      <c r="E1428" s="53" t="s">
        <v>18</v>
      </c>
      <c r="F1428" s="53" t="s">
        <v>17</v>
      </c>
      <c r="G1428" s="53" t="s">
        <v>19</v>
      </c>
      <c r="I1428" s="53" t="s">
        <v>570</v>
      </c>
      <c r="J1428" s="75">
        <v>95.25</v>
      </c>
      <c r="K1428" s="75">
        <v>61.708</v>
      </c>
      <c r="L1428" s="75">
        <v>96</v>
      </c>
      <c r="M1428" s="75">
        <v>96</v>
      </c>
      <c r="N1428" s="75">
        <v>0</v>
      </c>
    </row>
    <row r="1429" spans="1:14">
      <c r="A1429" s="53" t="s">
        <v>4371</v>
      </c>
      <c r="B1429" s="53" t="s">
        <v>4372</v>
      </c>
      <c r="C1429" s="53" t="s">
        <v>4373</v>
      </c>
      <c r="D1429" s="53" t="s">
        <v>17</v>
      </c>
      <c r="E1429" s="53" t="s">
        <v>18</v>
      </c>
      <c r="F1429" s="53" t="s">
        <v>17</v>
      </c>
      <c r="G1429" s="53" t="s">
        <v>19</v>
      </c>
      <c r="I1429" s="53" t="s">
        <v>570</v>
      </c>
      <c r="J1429" s="75">
        <v>95.31</v>
      </c>
      <c r="K1429" s="75">
        <v>59.622</v>
      </c>
      <c r="L1429" s="75">
        <v>96</v>
      </c>
      <c r="M1429" s="75">
        <v>96</v>
      </c>
      <c r="N1429" s="75">
        <v>0</v>
      </c>
    </row>
    <row r="1430" spans="1:14">
      <c r="A1430" s="53" t="s">
        <v>4374</v>
      </c>
      <c r="B1430" s="53" t="s">
        <v>4375</v>
      </c>
      <c r="C1430" s="53" t="s">
        <v>4376</v>
      </c>
      <c r="D1430" s="53" t="s">
        <v>17</v>
      </c>
      <c r="E1430" s="53" t="s">
        <v>18</v>
      </c>
      <c r="F1430" s="53" t="s">
        <v>17</v>
      </c>
      <c r="G1430" s="53" t="s">
        <v>19</v>
      </c>
      <c r="I1430" s="53" t="s">
        <v>570</v>
      </c>
      <c r="J1430" s="75">
        <v>95.37</v>
      </c>
      <c r="K1430" s="75">
        <v>60.39</v>
      </c>
      <c r="L1430" s="75">
        <v>96</v>
      </c>
      <c r="M1430" s="75">
        <v>96</v>
      </c>
      <c r="N1430" s="75">
        <v>0</v>
      </c>
    </row>
    <row r="1431" spans="1:14">
      <c r="A1431" s="53" t="s">
        <v>4377</v>
      </c>
      <c r="B1431" s="53" t="s">
        <v>4378</v>
      </c>
      <c r="C1431" s="53" t="s">
        <v>4379</v>
      </c>
      <c r="D1431" s="53" t="s">
        <v>24</v>
      </c>
      <c r="E1431" s="53" t="s">
        <v>18</v>
      </c>
      <c r="F1431" s="53" t="s">
        <v>24</v>
      </c>
      <c r="G1431" s="53" t="s">
        <v>19</v>
      </c>
      <c r="I1431" s="53" t="s">
        <v>99</v>
      </c>
      <c r="J1431" s="75">
        <v>61.15</v>
      </c>
      <c r="K1431" s="75">
        <v>42.357</v>
      </c>
      <c r="L1431" s="75">
        <v>63</v>
      </c>
      <c r="M1431" s="75">
        <v>63</v>
      </c>
      <c r="N1431" s="75">
        <v>0</v>
      </c>
    </row>
    <row r="1432" spans="1:14">
      <c r="A1432" s="53" t="s">
        <v>4380</v>
      </c>
      <c r="B1432" s="53" t="s">
        <v>4381</v>
      </c>
      <c r="C1432" s="53" t="s">
        <v>4382</v>
      </c>
      <c r="D1432" s="53" t="s">
        <v>17</v>
      </c>
      <c r="E1432" s="53" t="s">
        <v>18</v>
      </c>
      <c r="F1432" s="53" t="s">
        <v>17</v>
      </c>
      <c r="G1432" s="53" t="s">
        <v>19</v>
      </c>
      <c r="I1432" s="53" t="s">
        <v>570</v>
      </c>
      <c r="J1432" s="75">
        <v>95.48</v>
      </c>
      <c r="K1432" s="75">
        <v>59.298</v>
      </c>
      <c r="L1432" s="75">
        <v>96</v>
      </c>
      <c r="M1432" s="75">
        <v>96</v>
      </c>
      <c r="N1432" s="75">
        <v>0</v>
      </c>
    </row>
    <row r="1433" spans="1:14">
      <c r="A1433" s="53" t="s">
        <v>4383</v>
      </c>
      <c r="B1433" s="53" t="s">
        <v>4384</v>
      </c>
      <c r="C1433" s="53" t="s">
        <v>4385</v>
      </c>
      <c r="D1433" s="53" t="s">
        <v>24</v>
      </c>
      <c r="E1433" s="53" t="s">
        <v>18</v>
      </c>
      <c r="F1433" s="53" t="s">
        <v>24</v>
      </c>
      <c r="G1433" s="53" t="s">
        <v>19</v>
      </c>
      <c r="I1433" s="53" t="s">
        <v>99</v>
      </c>
      <c r="J1433" s="75">
        <v>66.25</v>
      </c>
      <c r="K1433" s="75">
        <v>46.187</v>
      </c>
      <c r="L1433" s="75">
        <v>68</v>
      </c>
      <c r="M1433" s="75">
        <v>68</v>
      </c>
      <c r="N1433" s="75">
        <v>0</v>
      </c>
    </row>
    <row r="1434" spans="1:14">
      <c r="A1434" s="53" t="s">
        <v>4386</v>
      </c>
      <c r="B1434" s="53" t="s">
        <v>4387</v>
      </c>
      <c r="C1434" s="53" t="s">
        <v>4388</v>
      </c>
      <c r="D1434" s="53" t="s">
        <v>17</v>
      </c>
      <c r="E1434" s="53" t="s">
        <v>18</v>
      </c>
      <c r="F1434" s="53" t="s">
        <v>17</v>
      </c>
      <c r="G1434" s="53" t="s">
        <v>19</v>
      </c>
      <c r="I1434" s="53" t="s">
        <v>570</v>
      </c>
      <c r="J1434" s="75">
        <v>95.37</v>
      </c>
      <c r="K1434" s="75">
        <v>60.016</v>
      </c>
      <c r="L1434" s="75">
        <v>96</v>
      </c>
      <c r="M1434" s="75">
        <v>96</v>
      </c>
      <c r="N1434" s="75">
        <v>0</v>
      </c>
    </row>
    <row r="1435" spans="1:14">
      <c r="A1435" s="53" t="s">
        <v>4389</v>
      </c>
      <c r="B1435" s="53" t="s">
        <v>4390</v>
      </c>
      <c r="C1435" s="53" t="s">
        <v>4391</v>
      </c>
      <c r="D1435" s="53" t="s">
        <v>28</v>
      </c>
      <c r="E1435" s="53" t="s">
        <v>18</v>
      </c>
      <c r="F1435" s="53" t="s">
        <v>28</v>
      </c>
      <c r="G1435" s="53" t="s">
        <v>29</v>
      </c>
      <c r="I1435" s="53" t="s">
        <v>120</v>
      </c>
      <c r="J1435" s="75">
        <v>707.49</v>
      </c>
      <c r="K1435" s="75">
        <v>2.322</v>
      </c>
      <c r="L1435" s="75">
        <v>2.4</v>
      </c>
      <c r="M1435" s="75">
        <v>2.4</v>
      </c>
      <c r="N1435" s="75">
        <v>0</v>
      </c>
    </row>
    <row r="1436" spans="1:14">
      <c r="A1436" s="53" t="s">
        <v>4392</v>
      </c>
      <c r="B1436" s="53" t="s">
        <v>4393</v>
      </c>
      <c r="C1436" s="53" t="s">
        <v>4394</v>
      </c>
      <c r="D1436" s="53" t="s">
        <v>51</v>
      </c>
      <c r="E1436" s="53" t="s">
        <v>18</v>
      </c>
      <c r="F1436" s="53" t="s">
        <v>51</v>
      </c>
      <c r="G1436" s="53" t="s">
        <v>52</v>
      </c>
      <c r="I1436" s="53" t="s">
        <v>562</v>
      </c>
      <c r="J1436" s="75">
        <v>10.29</v>
      </c>
      <c r="K1436" s="75">
        <v>17.924</v>
      </c>
      <c r="L1436" s="75">
        <v>21</v>
      </c>
      <c r="M1436" s="75">
        <v>18</v>
      </c>
      <c r="N1436" s="75">
        <v>-3</v>
      </c>
    </row>
    <row r="1437" spans="1:14">
      <c r="A1437" s="53" t="s">
        <v>4395</v>
      </c>
      <c r="B1437" s="53" t="s">
        <v>4396</v>
      </c>
      <c r="C1437" s="53" t="s">
        <v>4397</v>
      </c>
      <c r="D1437" s="53" t="s">
        <v>140</v>
      </c>
      <c r="E1437" s="53" t="s">
        <v>18</v>
      </c>
      <c r="F1437" s="53" t="s">
        <v>140</v>
      </c>
      <c r="G1437" s="53" t="s">
        <v>98</v>
      </c>
      <c r="I1437" s="53" t="s">
        <v>562</v>
      </c>
      <c r="J1437" s="75">
        <v>24.31</v>
      </c>
      <c r="K1437" s="75">
        <v>24.317</v>
      </c>
      <c r="L1437" s="75">
        <v>25</v>
      </c>
      <c r="M1437" s="75">
        <v>26</v>
      </c>
      <c r="N1437" s="75">
        <v>1</v>
      </c>
    </row>
    <row r="1438" spans="1:14">
      <c r="A1438" s="53" t="s">
        <v>4398</v>
      </c>
      <c r="B1438" s="53" t="s">
        <v>4399</v>
      </c>
      <c r="C1438" s="53" t="s">
        <v>4400</v>
      </c>
      <c r="D1438" s="53" t="s">
        <v>17</v>
      </c>
      <c r="E1438" s="53" t="s">
        <v>18</v>
      </c>
      <c r="F1438" s="53" t="s">
        <v>17</v>
      </c>
      <c r="G1438" s="53" t="s">
        <v>19</v>
      </c>
      <c r="I1438" s="53" t="s">
        <v>562</v>
      </c>
      <c r="J1438" s="75">
        <v>2.15</v>
      </c>
      <c r="K1438" s="75">
        <v>3.374</v>
      </c>
      <c r="L1438" s="75">
        <v>3</v>
      </c>
      <c r="M1438" s="75">
        <v>3.5</v>
      </c>
      <c r="N1438" s="75">
        <v>0.5</v>
      </c>
    </row>
    <row r="1439" spans="1:14">
      <c r="A1439" s="53" t="s">
        <v>4401</v>
      </c>
      <c r="B1439" s="53" t="s">
        <v>4402</v>
      </c>
      <c r="C1439" s="53" t="s">
        <v>50</v>
      </c>
      <c r="D1439" s="53" t="s">
        <v>4403</v>
      </c>
      <c r="E1439" s="53" t="s">
        <v>18</v>
      </c>
      <c r="F1439" s="53" t="s">
        <v>4403</v>
      </c>
      <c r="G1439" s="73" t="s">
        <v>52</v>
      </c>
      <c r="I1439" s="53" t="s">
        <v>604</v>
      </c>
      <c r="J1439" s="75">
        <v>885.19</v>
      </c>
      <c r="K1439" s="75">
        <v>1419.736</v>
      </c>
      <c r="L1439" s="75">
        <v>1392</v>
      </c>
      <c r="M1439" s="75">
        <v>1420</v>
      </c>
      <c r="N1439" s="75">
        <v>28</v>
      </c>
    </row>
    <row r="1440" spans="1:14">
      <c r="A1440" s="53" t="s">
        <v>4404</v>
      </c>
      <c r="B1440" s="53" t="s">
        <v>4405</v>
      </c>
      <c r="C1440" s="53" t="s">
        <v>4406</v>
      </c>
      <c r="D1440" s="53" t="s">
        <v>274</v>
      </c>
      <c r="E1440" s="53" t="s">
        <v>18</v>
      </c>
      <c r="F1440" s="53" t="s">
        <v>274</v>
      </c>
      <c r="G1440" s="53" t="s">
        <v>29</v>
      </c>
      <c r="I1440" s="53" t="s">
        <v>558</v>
      </c>
      <c r="J1440" s="75">
        <v>26.84</v>
      </c>
      <c r="K1440" s="75">
        <v>56.16</v>
      </c>
      <c r="L1440" s="75">
        <v>60</v>
      </c>
      <c r="M1440" s="75">
        <v>60</v>
      </c>
      <c r="N1440" s="75">
        <v>0</v>
      </c>
    </row>
    <row r="1441" spans="1:14">
      <c r="A1441" s="53" t="s">
        <v>4407</v>
      </c>
      <c r="B1441" s="53" t="s">
        <v>4408</v>
      </c>
      <c r="C1441" s="53" t="s">
        <v>4409</v>
      </c>
      <c r="D1441" s="53" t="s">
        <v>590</v>
      </c>
      <c r="E1441" s="53" t="s">
        <v>18</v>
      </c>
      <c r="F1441" s="53" t="s">
        <v>590</v>
      </c>
      <c r="G1441" s="53" t="s">
        <v>129</v>
      </c>
      <c r="I1441" s="53" t="s">
        <v>223</v>
      </c>
      <c r="J1441" s="75">
        <v>54.37</v>
      </c>
      <c r="K1441" s="75">
        <v>61.612</v>
      </c>
      <c r="L1441" s="75">
        <v>63</v>
      </c>
      <c r="M1441" s="75">
        <v>63</v>
      </c>
      <c r="N1441" s="75">
        <v>0</v>
      </c>
    </row>
    <row r="1442" spans="1:14">
      <c r="A1442" s="53" t="s">
        <v>4410</v>
      </c>
      <c r="B1442" s="53" t="s">
        <v>4411</v>
      </c>
      <c r="C1442" s="53" t="s">
        <v>4412</v>
      </c>
      <c r="D1442" s="53" t="s">
        <v>590</v>
      </c>
      <c r="E1442" s="53" t="s">
        <v>18</v>
      </c>
      <c r="F1442" s="53" t="s">
        <v>590</v>
      </c>
      <c r="G1442" s="53" t="s">
        <v>129</v>
      </c>
      <c r="I1442" s="53" t="s">
        <v>199</v>
      </c>
      <c r="J1442" s="75">
        <v>1.39</v>
      </c>
      <c r="K1442" s="75">
        <v>2.16</v>
      </c>
      <c r="L1442" s="75">
        <v>2.5</v>
      </c>
      <c r="M1442" s="75">
        <v>2.5</v>
      </c>
      <c r="N1442" s="75">
        <v>0</v>
      </c>
    </row>
    <row r="1443" spans="1:14">
      <c r="A1443" s="53" t="s">
        <v>4413</v>
      </c>
      <c r="B1443" s="53" t="s">
        <v>4414</v>
      </c>
      <c r="C1443" s="53" t="s">
        <v>4415</v>
      </c>
      <c r="D1443" s="53" t="s">
        <v>17</v>
      </c>
      <c r="E1443" s="53" t="s">
        <v>18</v>
      </c>
      <c r="F1443" s="53" t="s">
        <v>17</v>
      </c>
      <c r="G1443" s="53" t="s">
        <v>19</v>
      </c>
      <c r="I1443" s="53" t="s">
        <v>227</v>
      </c>
      <c r="J1443" s="75">
        <v>2.18</v>
      </c>
      <c r="K1443" s="75">
        <v>2.671</v>
      </c>
      <c r="L1443" s="75">
        <v>2.5</v>
      </c>
      <c r="M1443" s="75">
        <v>3</v>
      </c>
      <c r="N1443" s="75">
        <v>0.5</v>
      </c>
    </row>
    <row r="1444" spans="1:14">
      <c r="A1444" s="53" t="s">
        <v>4416</v>
      </c>
      <c r="B1444" s="53" t="s">
        <v>4417</v>
      </c>
      <c r="C1444" s="53" t="s">
        <v>4418</v>
      </c>
      <c r="D1444" s="53" t="s">
        <v>140</v>
      </c>
      <c r="E1444" s="53" t="s">
        <v>18</v>
      </c>
      <c r="F1444" s="53" t="s">
        <v>140</v>
      </c>
      <c r="G1444" s="53" t="s">
        <v>98</v>
      </c>
      <c r="I1444" s="53" t="s">
        <v>191</v>
      </c>
      <c r="J1444" s="75">
        <v>2.33</v>
      </c>
      <c r="K1444" s="75">
        <v>0.882</v>
      </c>
      <c r="L1444" s="75">
        <v>2.5</v>
      </c>
      <c r="M1444" s="75">
        <v>2.5</v>
      </c>
      <c r="N1444" s="75">
        <v>0</v>
      </c>
    </row>
    <row r="1445" spans="1:14">
      <c r="A1445" s="53" t="s">
        <v>4419</v>
      </c>
      <c r="B1445" s="53" t="s">
        <v>4420</v>
      </c>
      <c r="C1445" s="53" t="s">
        <v>4421</v>
      </c>
      <c r="D1445" s="53" t="s">
        <v>17</v>
      </c>
      <c r="E1445" s="53" t="s">
        <v>18</v>
      </c>
      <c r="F1445" s="53" t="s">
        <v>17</v>
      </c>
      <c r="G1445" s="53" t="s">
        <v>19</v>
      </c>
      <c r="I1445" s="53" t="s">
        <v>694</v>
      </c>
      <c r="J1445" s="75">
        <v>46.14</v>
      </c>
      <c r="K1445" s="75">
        <v>56.322</v>
      </c>
      <c r="L1445" s="75">
        <v>56</v>
      </c>
      <c r="M1445" s="75">
        <v>67</v>
      </c>
      <c r="N1445" s="75">
        <v>11</v>
      </c>
    </row>
    <row r="1446" spans="1:14">
      <c r="A1446" s="53" t="s">
        <v>4422</v>
      </c>
      <c r="B1446" s="53" t="s">
        <v>4423</v>
      </c>
      <c r="C1446" s="53" t="s">
        <v>4424</v>
      </c>
      <c r="D1446" s="53" t="s">
        <v>51</v>
      </c>
      <c r="E1446" s="53" t="s">
        <v>18</v>
      </c>
      <c r="F1446" s="53" t="s">
        <v>51</v>
      </c>
      <c r="G1446" s="53" t="s">
        <v>52</v>
      </c>
      <c r="I1446" s="53" t="s">
        <v>246</v>
      </c>
      <c r="J1446" s="75">
        <v>27.45</v>
      </c>
      <c r="K1446" s="75">
        <v>13.846</v>
      </c>
      <c r="L1446" s="75">
        <v>28</v>
      </c>
      <c r="M1446" s="75">
        <v>28</v>
      </c>
      <c r="N1446" s="75">
        <v>0</v>
      </c>
    </row>
    <row r="1447" spans="1:14">
      <c r="A1447" s="53" t="s">
        <v>4425</v>
      </c>
      <c r="B1447" s="53" t="s">
        <v>4426</v>
      </c>
      <c r="C1447" s="53" t="s">
        <v>4427</v>
      </c>
      <c r="D1447" s="53" t="s">
        <v>287</v>
      </c>
      <c r="E1447" s="53" t="s">
        <v>18</v>
      </c>
      <c r="F1447" s="53" t="s">
        <v>287</v>
      </c>
      <c r="G1447" s="53" t="s">
        <v>98</v>
      </c>
      <c r="I1447" s="53" t="s">
        <v>292</v>
      </c>
      <c r="J1447" s="75">
        <v>18.23</v>
      </c>
      <c r="K1447" s="75">
        <v>4.055</v>
      </c>
      <c r="L1447" s="75">
        <v>21</v>
      </c>
      <c r="M1447" s="75">
        <v>19</v>
      </c>
      <c r="N1447" s="75">
        <v>-2</v>
      </c>
    </row>
    <row r="1448" spans="1:14">
      <c r="A1448" s="53" t="s">
        <v>4428</v>
      </c>
      <c r="B1448" s="53" t="s">
        <v>4429</v>
      </c>
      <c r="C1448" s="53" t="s">
        <v>4430</v>
      </c>
      <c r="D1448" s="53" t="s">
        <v>17</v>
      </c>
      <c r="E1448" s="53" t="s">
        <v>18</v>
      </c>
      <c r="F1448" s="53" t="s">
        <v>17</v>
      </c>
      <c r="G1448" s="53" t="s">
        <v>19</v>
      </c>
      <c r="I1448" s="53" t="s">
        <v>145</v>
      </c>
      <c r="J1448" s="75">
        <v>0.25</v>
      </c>
      <c r="K1448" s="75">
        <v>0</v>
      </c>
      <c r="L1448" s="75">
        <v>0.5</v>
      </c>
      <c r="M1448" s="75">
        <v>0.5</v>
      </c>
      <c r="N1448" s="75">
        <v>0</v>
      </c>
    </row>
    <row r="1449" spans="1:14">
      <c r="A1449" s="53" t="s">
        <v>4431</v>
      </c>
      <c r="B1449" s="53" t="s">
        <v>4432</v>
      </c>
      <c r="C1449" s="53" t="s">
        <v>50</v>
      </c>
      <c r="D1449" s="53" t="s">
        <v>51</v>
      </c>
      <c r="E1449" s="53" t="s">
        <v>18</v>
      </c>
      <c r="F1449" s="53" t="s">
        <v>51</v>
      </c>
      <c r="G1449" s="73" t="s">
        <v>52</v>
      </c>
      <c r="I1449" s="53" t="s">
        <v>1218</v>
      </c>
      <c r="J1449" s="75">
        <v>108.6</v>
      </c>
      <c r="K1449" s="75">
        <v>29.016</v>
      </c>
      <c r="L1449" s="75">
        <v>109</v>
      </c>
      <c r="M1449" s="75">
        <v>109</v>
      </c>
      <c r="N1449" s="75">
        <v>0</v>
      </c>
    </row>
    <row r="1450" spans="1:14">
      <c r="A1450" s="53" t="s">
        <v>4433</v>
      </c>
      <c r="B1450" s="53" t="s">
        <v>4434</v>
      </c>
      <c r="C1450" s="53" t="s">
        <v>4435</v>
      </c>
      <c r="D1450" s="53" t="s">
        <v>160</v>
      </c>
      <c r="E1450" s="53" t="s">
        <v>18</v>
      </c>
      <c r="F1450" s="53" t="s">
        <v>160</v>
      </c>
      <c r="G1450" s="73" t="s">
        <v>129</v>
      </c>
      <c r="I1450" s="53" t="s">
        <v>161</v>
      </c>
      <c r="J1450" s="75">
        <v>0.07</v>
      </c>
      <c r="K1450" s="75">
        <v>0</v>
      </c>
      <c r="L1450" s="75">
        <v>0.5</v>
      </c>
      <c r="M1450" s="75">
        <v>0.5</v>
      </c>
      <c r="N1450" s="75">
        <v>0</v>
      </c>
    </row>
    <row r="1451" spans="1:14">
      <c r="A1451" s="53" t="s">
        <v>4436</v>
      </c>
      <c r="B1451" s="53" t="s">
        <v>4437</v>
      </c>
      <c r="C1451" s="53" t="s">
        <v>4438</v>
      </c>
      <c r="D1451" s="53" t="s">
        <v>160</v>
      </c>
      <c r="E1451" s="53" t="s">
        <v>18</v>
      </c>
      <c r="F1451" s="53" t="s">
        <v>160</v>
      </c>
      <c r="G1451" s="53" t="s">
        <v>129</v>
      </c>
      <c r="I1451" s="53" t="s">
        <v>161</v>
      </c>
      <c r="J1451" s="75">
        <v>1.07</v>
      </c>
      <c r="K1451" s="75">
        <v>0</v>
      </c>
      <c r="L1451" s="75">
        <v>1.5</v>
      </c>
      <c r="M1451" s="75">
        <v>1.5</v>
      </c>
      <c r="N1451" s="75">
        <v>0</v>
      </c>
    </row>
    <row r="1452" spans="1:14">
      <c r="A1452" s="53" t="s">
        <v>4439</v>
      </c>
      <c r="B1452" s="53" t="s">
        <v>4440</v>
      </c>
      <c r="C1452" s="53" t="s">
        <v>4441</v>
      </c>
      <c r="D1452" s="53" t="s">
        <v>868</v>
      </c>
      <c r="E1452" s="53" t="s">
        <v>18</v>
      </c>
      <c r="F1452" s="53" t="s">
        <v>868</v>
      </c>
      <c r="G1452" s="73" t="s">
        <v>52</v>
      </c>
      <c r="I1452" s="53" t="s">
        <v>4442</v>
      </c>
      <c r="J1452" s="75">
        <v>35.1</v>
      </c>
      <c r="K1452" s="75">
        <v>18.368</v>
      </c>
      <c r="L1452" s="75">
        <v>36</v>
      </c>
      <c r="M1452" s="75">
        <v>36</v>
      </c>
      <c r="N1452" s="75">
        <v>0</v>
      </c>
    </row>
    <row r="1453" spans="1:14">
      <c r="A1453" s="53" t="s">
        <v>4443</v>
      </c>
      <c r="B1453" s="53" t="s">
        <v>4444</v>
      </c>
      <c r="C1453" s="53" t="s">
        <v>4445</v>
      </c>
      <c r="D1453" s="53" t="s">
        <v>28</v>
      </c>
      <c r="E1453" s="53" t="s">
        <v>18</v>
      </c>
      <c r="F1453" s="53" t="s">
        <v>28</v>
      </c>
      <c r="G1453" s="53" t="s">
        <v>29</v>
      </c>
      <c r="I1453" s="53" t="s">
        <v>745</v>
      </c>
      <c r="J1453" s="75">
        <v>82.31</v>
      </c>
      <c r="K1453" s="75">
        <v>1.656</v>
      </c>
      <c r="L1453" s="75">
        <v>1.7</v>
      </c>
      <c r="M1453" s="75">
        <v>1.8</v>
      </c>
      <c r="N1453" s="75">
        <v>0.1</v>
      </c>
    </row>
    <row r="1454" spans="1:14">
      <c r="A1454" s="53" t="s">
        <v>4446</v>
      </c>
      <c r="B1454" s="53" t="s">
        <v>4447</v>
      </c>
      <c r="C1454" s="53" t="s">
        <v>4448</v>
      </c>
      <c r="D1454" s="53" t="s">
        <v>2455</v>
      </c>
      <c r="E1454" s="53" t="s">
        <v>18</v>
      </c>
      <c r="F1454" s="53" t="s">
        <v>2455</v>
      </c>
      <c r="G1454" s="73" t="s">
        <v>129</v>
      </c>
      <c r="I1454" s="53" t="s">
        <v>86</v>
      </c>
      <c r="J1454" s="75">
        <v>22.86</v>
      </c>
      <c r="K1454" s="75">
        <v>24.948</v>
      </c>
      <c r="L1454" s="75">
        <v>25</v>
      </c>
      <c r="M1454" s="75">
        <v>25</v>
      </c>
      <c r="N1454" s="75">
        <v>0</v>
      </c>
    </row>
    <row r="1455" spans="1:14">
      <c r="A1455" s="53" t="s">
        <v>4449</v>
      </c>
      <c r="B1455" s="53" t="s">
        <v>4450</v>
      </c>
      <c r="C1455" s="53" t="s">
        <v>4451</v>
      </c>
      <c r="D1455" s="53" t="s">
        <v>2455</v>
      </c>
      <c r="E1455" s="53" t="s">
        <v>18</v>
      </c>
      <c r="F1455" s="53" t="s">
        <v>2455</v>
      </c>
      <c r="G1455" s="53" t="s">
        <v>129</v>
      </c>
      <c r="I1455" s="53" t="s">
        <v>86</v>
      </c>
      <c r="J1455" s="75">
        <v>22.37</v>
      </c>
      <c r="K1455" s="75">
        <v>25.41</v>
      </c>
      <c r="L1455" s="75">
        <v>25</v>
      </c>
      <c r="M1455" s="75">
        <v>26</v>
      </c>
      <c r="N1455" s="75">
        <v>1</v>
      </c>
    </row>
    <row r="1456" spans="1:14">
      <c r="A1456" s="53" t="s">
        <v>4452</v>
      </c>
      <c r="B1456" s="53" t="s">
        <v>4453</v>
      </c>
      <c r="C1456" s="53" t="s">
        <v>4454</v>
      </c>
      <c r="D1456" s="53" t="s">
        <v>845</v>
      </c>
      <c r="E1456" s="53" t="s">
        <v>18</v>
      </c>
      <c r="F1456" s="53" t="s">
        <v>845</v>
      </c>
      <c r="G1456" s="53" t="s">
        <v>129</v>
      </c>
      <c r="I1456" s="53" t="s">
        <v>86</v>
      </c>
      <c r="J1456" s="75">
        <v>2.89</v>
      </c>
      <c r="K1456" s="75">
        <v>5.967</v>
      </c>
      <c r="L1456" s="75">
        <v>6</v>
      </c>
      <c r="M1456" s="75">
        <v>9.5</v>
      </c>
      <c r="N1456" s="75">
        <v>3.5</v>
      </c>
    </row>
    <row r="1457" spans="1:14">
      <c r="A1457" s="53" t="s">
        <v>4455</v>
      </c>
      <c r="B1457" s="53" t="s">
        <v>4456</v>
      </c>
      <c r="C1457" s="53" t="s">
        <v>4457</v>
      </c>
      <c r="D1457" s="53" t="s">
        <v>17</v>
      </c>
      <c r="E1457" s="53" t="s">
        <v>18</v>
      </c>
      <c r="F1457" s="53" t="s">
        <v>17</v>
      </c>
      <c r="G1457" s="53" t="s">
        <v>19</v>
      </c>
      <c r="I1457" s="53" t="s">
        <v>223</v>
      </c>
      <c r="J1457" s="75">
        <v>0.15</v>
      </c>
      <c r="K1457" s="75">
        <v>0</v>
      </c>
      <c r="L1457" s="75">
        <v>0.5</v>
      </c>
      <c r="M1457" s="75">
        <v>0.5</v>
      </c>
      <c r="N1457" s="75">
        <v>0</v>
      </c>
    </row>
    <row r="1458" spans="1:14">
      <c r="A1458" s="53" t="s">
        <v>4458</v>
      </c>
      <c r="B1458" s="53" t="s">
        <v>4459</v>
      </c>
      <c r="C1458" s="53" t="s">
        <v>4460</v>
      </c>
      <c r="D1458" s="53" t="s">
        <v>364</v>
      </c>
      <c r="E1458" s="53" t="s">
        <v>18</v>
      </c>
      <c r="F1458" s="53" t="s">
        <v>364</v>
      </c>
      <c r="G1458" s="53" t="s">
        <v>29</v>
      </c>
      <c r="I1458" s="53" t="s">
        <v>187</v>
      </c>
      <c r="J1458" s="75">
        <v>3.38</v>
      </c>
      <c r="K1458" s="75">
        <v>2.79</v>
      </c>
      <c r="L1458" s="75">
        <v>3.5</v>
      </c>
      <c r="M1458" s="75">
        <v>22</v>
      </c>
      <c r="N1458" s="75">
        <v>18.5</v>
      </c>
    </row>
    <row r="1459" spans="1:14">
      <c r="A1459" s="53" t="s">
        <v>4461</v>
      </c>
      <c r="B1459" s="53" t="s">
        <v>4462</v>
      </c>
      <c r="C1459" s="53" t="s">
        <v>4463</v>
      </c>
      <c r="D1459" s="53" t="s">
        <v>274</v>
      </c>
      <c r="E1459" s="53" t="s">
        <v>18</v>
      </c>
      <c r="F1459" s="53" t="s">
        <v>274</v>
      </c>
      <c r="G1459" s="73" t="s">
        <v>29</v>
      </c>
      <c r="I1459" s="53" t="s">
        <v>227</v>
      </c>
      <c r="J1459" s="75">
        <v>28.4</v>
      </c>
      <c r="K1459" s="75">
        <v>19.992</v>
      </c>
      <c r="L1459" s="75">
        <v>29</v>
      </c>
      <c r="M1459" s="75">
        <v>29</v>
      </c>
      <c r="N1459" s="75">
        <v>0</v>
      </c>
    </row>
    <row r="1460" spans="1:14">
      <c r="A1460" s="53" t="s">
        <v>4464</v>
      </c>
      <c r="B1460" s="53" t="s">
        <v>4465</v>
      </c>
      <c r="C1460" s="53" t="s">
        <v>4466</v>
      </c>
      <c r="D1460" s="53" t="s">
        <v>603</v>
      </c>
      <c r="E1460" s="53" t="s">
        <v>18</v>
      </c>
      <c r="F1460" s="53" t="s">
        <v>603</v>
      </c>
      <c r="G1460" s="53" t="s">
        <v>129</v>
      </c>
      <c r="I1460" s="53" t="s">
        <v>288</v>
      </c>
      <c r="J1460" s="75">
        <v>0.18</v>
      </c>
      <c r="K1460" s="75">
        <v>0.47</v>
      </c>
      <c r="L1460" s="75">
        <v>0.5</v>
      </c>
      <c r="M1460" s="75">
        <v>0.5</v>
      </c>
      <c r="N1460" s="75">
        <v>0</v>
      </c>
    </row>
    <row r="1461" spans="1:14">
      <c r="A1461" s="53" t="s">
        <v>4467</v>
      </c>
      <c r="B1461" s="53" t="s">
        <v>4468</v>
      </c>
      <c r="C1461" s="53" t="s">
        <v>4469</v>
      </c>
      <c r="D1461" s="53" t="s">
        <v>603</v>
      </c>
      <c r="E1461" s="53" t="s">
        <v>18</v>
      </c>
      <c r="F1461" s="53" t="s">
        <v>603</v>
      </c>
      <c r="G1461" s="53" t="s">
        <v>129</v>
      </c>
      <c r="I1461" s="53" t="s">
        <v>191</v>
      </c>
      <c r="J1461" s="75">
        <v>44.03</v>
      </c>
      <c r="K1461" s="75">
        <v>55.419</v>
      </c>
      <c r="L1461" s="75">
        <v>57</v>
      </c>
      <c r="M1461" s="75">
        <v>59</v>
      </c>
      <c r="N1461" s="75">
        <v>2</v>
      </c>
    </row>
    <row r="1462" spans="1:14">
      <c r="A1462" s="53" t="s">
        <v>4470</v>
      </c>
      <c r="B1462" s="53" t="s">
        <v>4471</v>
      </c>
      <c r="C1462" s="53" t="s">
        <v>4472</v>
      </c>
      <c r="D1462" s="53" t="s">
        <v>17</v>
      </c>
      <c r="E1462" s="53" t="s">
        <v>18</v>
      </c>
      <c r="F1462" s="53" t="s">
        <v>17</v>
      </c>
      <c r="G1462" s="53" t="s">
        <v>19</v>
      </c>
      <c r="I1462" s="53" t="s">
        <v>79</v>
      </c>
      <c r="J1462" s="75">
        <v>0.29</v>
      </c>
      <c r="K1462" s="75">
        <v>0.983</v>
      </c>
      <c r="L1462" s="75">
        <v>1</v>
      </c>
      <c r="M1462" s="75">
        <v>1</v>
      </c>
      <c r="N1462" s="75">
        <v>0</v>
      </c>
    </row>
    <row r="1463" spans="1:14">
      <c r="A1463" s="53" t="s">
        <v>4473</v>
      </c>
      <c r="B1463" s="53" t="s">
        <v>4474</v>
      </c>
      <c r="C1463" s="53" t="s">
        <v>36</v>
      </c>
      <c r="D1463" s="53" t="s">
        <v>17</v>
      </c>
      <c r="E1463" s="53" t="s">
        <v>18</v>
      </c>
      <c r="F1463" s="53" t="s">
        <v>17</v>
      </c>
      <c r="G1463" s="53" t="s">
        <v>19</v>
      </c>
      <c r="I1463" s="53" t="s">
        <v>79</v>
      </c>
      <c r="J1463" s="75">
        <v>0.22</v>
      </c>
      <c r="K1463" s="75">
        <v>0.515</v>
      </c>
      <c r="L1463" s="75">
        <v>1</v>
      </c>
      <c r="M1463" s="75">
        <v>1</v>
      </c>
      <c r="N1463" s="75">
        <v>0</v>
      </c>
    </row>
    <row r="1464" spans="1:14">
      <c r="A1464" s="53" t="s">
        <v>4475</v>
      </c>
      <c r="B1464" s="53" t="s">
        <v>4476</v>
      </c>
      <c r="C1464" s="53" t="s">
        <v>4477</v>
      </c>
      <c r="D1464" s="53" t="s">
        <v>274</v>
      </c>
      <c r="E1464" s="53" t="s">
        <v>18</v>
      </c>
      <c r="F1464" s="53" t="s">
        <v>274</v>
      </c>
      <c r="G1464" s="53" t="s">
        <v>29</v>
      </c>
      <c r="I1464" s="53" t="s">
        <v>227</v>
      </c>
      <c r="J1464" s="75">
        <v>14.34</v>
      </c>
      <c r="K1464" s="75">
        <v>10.29</v>
      </c>
      <c r="L1464" s="75">
        <v>21</v>
      </c>
      <c r="M1464" s="75">
        <v>21</v>
      </c>
      <c r="N1464" s="75">
        <v>0</v>
      </c>
    </row>
    <row r="1465" spans="1:14">
      <c r="A1465" s="53" t="s">
        <v>4478</v>
      </c>
      <c r="B1465" s="53" t="s">
        <v>4479</v>
      </c>
      <c r="C1465" s="53" t="s">
        <v>4480</v>
      </c>
      <c r="D1465" s="53" t="s">
        <v>78</v>
      </c>
      <c r="E1465" s="53" t="s">
        <v>18</v>
      </c>
      <c r="F1465" s="53" t="s">
        <v>78</v>
      </c>
      <c r="G1465" s="53" t="s">
        <v>29</v>
      </c>
      <c r="I1465" s="53" t="s">
        <v>398</v>
      </c>
      <c r="J1465" s="75">
        <v>13.97</v>
      </c>
      <c r="K1465" s="75">
        <v>14.43</v>
      </c>
      <c r="L1465" s="75">
        <v>22</v>
      </c>
      <c r="M1465" s="75">
        <v>22</v>
      </c>
      <c r="N1465" s="75">
        <v>0</v>
      </c>
    </row>
    <row r="1466" spans="1:14">
      <c r="A1466" s="53" t="s">
        <v>4481</v>
      </c>
      <c r="B1466" s="53" t="s">
        <v>4482</v>
      </c>
      <c r="C1466" s="53" t="s">
        <v>4483</v>
      </c>
      <c r="D1466" s="53" t="s">
        <v>160</v>
      </c>
      <c r="E1466" s="53" t="s">
        <v>18</v>
      </c>
      <c r="F1466" s="53" t="s">
        <v>160</v>
      </c>
      <c r="G1466" s="73" t="s">
        <v>129</v>
      </c>
      <c r="I1466" s="53" t="s">
        <v>86</v>
      </c>
      <c r="J1466" s="75">
        <v>0.89</v>
      </c>
      <c r="K1466" s="75">
        <v>0.966</v>
      </c>
      <c r="L1466" s="75">
        <v>1</v>
      </c>
      <c r="M1466" s="75">
        <v>1</v>
      </c>
      <c r="N1466" s="75">
        <v>0</v>
      </c>
    </row>
    <row r="1467" spans="1:14">
      <c r="A1467" s="53" t="s">
        <v>4484</v>
      </c>
      <c r="B1467" s="53" t="s">
        <v>4485</v>
      </c>
      <c r="C1467" s="53" t="s">
        <v>4486</v>
      </c>
      <c r="D1467" s="53" t="s">
        <v>160</v>
      </c>
      <c r="E1467" s="53" t="s">
        <v>18</v>
      </c>
      <c r="F1467" s="53" t="s">
        <v>160</v>
      </c>
      <c r="G1467" s="53" t="s">
        <v>129</v>
      </c>
      <c r="I1467" s="53" t="s">
        <v>86</v>
      </c>
      <c r="J1467" s="75">
        <v>0.14</v>
      </c>
      <c r="K1467" s="75">
        <v>0.21</v>
      </c>
      <c r="L1467" s="75">
        <v>0.5</v>
      </c>
      <c r="M1467" s="75">
        <v>0.5</v>
      </c>
      <c r="N1467" s="75">
        <v>0</v>
      </c>
    </row>
    <row r="1468" spans="1:14">
      <c r="A1468" s="53" t="s">
        <v>4487</v>
      </c>
      <c r="B1468" s="53" t="s">
        <v>4488</v>
      </c>
      <c r="C1468" s="53" t="s">
        <v>4489</v>
      </c>
      <c r="D1468" s="53" t="s">
        <v>17</v>
      </c>
      <c r="E1468" s="53" t="s">
        <v>18</v>
      </c>
      <c r="F1468" s="53" t="s">
        <v>17</v>
      </c>
      <c r="G1468" s="73" t="s">
        <v>19</v>
      </c>
      <c r="I1468" s="53" t="s">
        <v>99</v>
      </c>
      <c r="J1468" s="75">
        <v>7.75</v>
      </c>
      <c r="K1468" s="75">
        <v>11.923</v>
      </c>
      <c r="L1468" s="75">
        <v>12</v>
      </c>
      <c r="M1468" s="75">
        <v>12</v>
      </c>
      <c r="N1468" s="75">
        <v>0</v>
      </c>
    </row>
    <row r="1469" spans="1:14">
      <c r="A1469" s="53" t="s">
        <v>4490</v>
      </c>
      <c r="B1469" s="53" t="s">
        <v>4491</v>
      </c>
      <c r="C1469" s="53" t="s">
        <v>50</v>
      </c>
      <c r="D1469" s="53" t="s">
        <v>51</v>
      </c>
      <c r="E1469" s="53" t="s">
        <v>18</v>
      </c>
      <c r="F1469" s="53" t="s">
        <v>51</v>
      </c>
      <c r="G1469" s="53" t="s">
        <v>52</v>
      </c>
      <c r="I1469" s="53" t="s">
        <v>191</v>
      </c>
      <c r="J1469" s="75">
        <v>249.42</v>
      </c>
      <c r="K1469" s="75">
        <v>114.87</v>
      </c>
      <c r="L1469" s="75">
        <v>250</v>
      </c>
      <c r="M1469" s="75">
        <v>255</v>
      </c>
      <c r="N1469" s="75">
        <v>5</v>
      </c>
    </row>
    <row r="1470" spans="1:14">
      <c r="A1470" s="53" t="s">
        <v>4492</v>
      </c>
      <c r="B1470" s="53" t="s">
        <v>4493</v>
      </c>
      <c r="C1470" s="53" t="s">
        <v>4494</v>
      </c>
      <c r="D1470" s="53" t="s">
        <v>17</v>
      </c>
      <c r="E1470" s="53" t="s">
        <v>18</v>
      </c>
      <c r="F1470" s="53" t="s">
        <v>17</v>
      </c>
      <c r="G1470" s="53" t="s">
        <v>19</v>
      </c>
      <c r="I1470" s="53" t="s">
        <v>227</v>
      </c>
      <c r="J1470" s="75">
        <v>23.17</v>
      </c>
      <c r="K1470" s="75">
        <v>25.864</v>
      </c>
      <c r="L1470" s="75">
        <v>26</v>
      </c>
      <c r="M1470" s="75">
        <v>26</v>
      </c>
      <c r="N1470" s="75">
        <v>0</v>
      </c>
    </row>
    <row r="1471" spans="1:14">
      <c r="A1471" s="53" t="s">
        <v>4495</v>
      </c>
      <c r="B1471" s="53" t="s">
        <v>4496</v>
      </c>
      <c r="C1471" s="53" t="s">
        <v>4497</v>
      </c>
      <c r="D1471" s="53" t="s">
        <v>17</v>
      </c>
      <c r="E1471" s="53" t="s">
        <v>18</v>
      </c>
      <c r="F1471" s="53" t="s">
        <v>17</v>
      </c>
      <c r="G1471" s="53" t="s">
        <v>19</v>
      </c>
      <c r="I1471" s="53" t="s">
        <v>99</v>
      </c>
      <c r="J1471" s="75">
        <v>2.69</v>
      </c>
      <c r="K1471" s="75">
        <v>3.595</v>
      </c>
      <c r="L1471" s="75">
        <v>3</v>
      </c>
      <c r="M1471" s="75">
        <v>4</v>
      </c>
      <c r="N1471" s="75">
        <v>1</v>
      </c>
    </row>
    <row r="1472" spans="1:14">
      <c r="A1472" s="53" t="s">
        <v>4498</v>
      </c>
      <c r="B1472" s="53" t="s">
        <v>4499</v>
      </c>
      <c r="C1472" s="53" t="s">
        <v>50</v>
      </c>
      <c r="D1472" s="53" t="s">
        <v>51</v>
      </c>
      <c r="E1472" s="53" t="s">
        <v>18</v>
      </c>
      <c r="F1472" s="53" t="s">
        <v>51</v>
      </c>
      <c r="G1472" s="73" t="s">
        <v>52</v>
      </c>
      <c r="I1472" s="53" t="s">
        <v>191</v>
      </c>
      <c r="J1472" s="75">
        <v>171.4</v>
      </c>
      <c r="K1472" s="75">
        <v>43.978</v>
      </c>
      <c r="L1472" s="75">
        <v>172</v>
      </c>
      <c r="M1472" s="75">
        <v>172</v>
      </c>
      <c r="N1472" s="75">
        <v>0</v>
      </c>
    </row>
    <row r="1473" spans="1:14">
      <c r="A1473" s="53" t="s">
        <v>4500</v>
      </c>
      <c r="B1473" s="53" t="s">
        <v>4501</v>
      </c>
      <c r="C1473" s="53" t="s">
        <v>4502</v>
      </c>
      <c r="D1473" s="53" t="s">
        <v>17</v>
      </c>
      <c r="E1473" s="53" t="s">
        <v>18</v>
      </c>
      <c r="F1473" s="53" t="s">
        <v>17</v>
      </c>
      <c r="G1473" s="53" t="s">
        <v>19</v>
      </c>
      <c r="I1473" s="53" t="s">
        <v>454</v>
      </c>
      <c r="J1473" s="75">
        <v>6.59</v>
      </c>
      <c r="K1473" s="75">
        <v>3.456</v>
      </c>
      <c r="L1473" s="75">
        <v>7</v>
      </c>
      <c r="M1473" s="75">
        <v>7</v>
      </c>
      <c r="N1473" s="75">
        <v>0</v>
      </c>
    </row>
    <row r="1474" spans="1:14">
      <c r="A1474" s="53" t="s">
        <v>4503</v>
      </c>
      <c r="B1474" s="53" t="s">
        <v>4504</v>
      </c>
      <c r="C1474" s="53" t="s">
        <v>4505</v>
      </c>
      <c r="D1474" s="53" t="s">
        <v>17</v>
      </c>
      <c r="E1474" s="53" t="s">
        <v>18</v>
      </c>
      <c r="F1474" s="53" t="s">
        <v>17</v>
      </c>
      <c r="G1474" s="53" t="s">
        <v>19</v>
      </c>
      <c r="I1474" s="53" t="s">
        <v>454</v>
      </c>
      <c r="J1474" s="75">
        <v>8.05</v>
      </c>
      <c r="K1474" s="75">
        <v>4.618</v>
      </c>
      <c r="L1474" s="75">
        <v>8</v>
      </c>
      <c r="M1474" s="75">
        <v>8.5</v>
      </c>
      <c r="N1474" s="75">
        <v>0.5</v>
      </c>
    </row>
    <row r="1475" spans="1:14">
      <c r="A1475" s="53" t="s">
        <v>4506</v>
      </c>
      <c r="B1475" s="53" t="s">
        <v>4507</v>
      </c>
      <c r="C1475" s="53" t="s">
        <v>4508</v>
      </c>
      <c r="D1475" s="53" t="s">
        <v>17</v>
      </c>
      <c r="E1475" s="53" t="s">
        <v>18</v>
      </c>
      <c r="F1475" s="53" t="s">
        <v>17</v>
      </c>
      <c r="G1475" s="53" t="s">
        <v>19</v>
      </c>
      <c r="I1475" s="53" t="s">
        <v>454</v>
      </c>
      <c r="J1475" s="75">
        <v>1.64</v>
      </c>
      <c r="K1475" s="75">
        <v>1.642</v>
      </c>
      <c r="L1475" s="75">
        <v>2</v>
      </c>
      <c r="M1475" s="75">
        <v>2</v>
      </c>
      <c r="N1475" s="75">
        <v>0</v>
      </c>
    </row>
    <row r="1476" spans="1:14">
      <c r="A1476" s="53" t="s">
        <v>4509</v>
      </c>
      <c r="B1476" s="53" t="s">
        <v>4510</v>
      </c>
      <c r="C1476" s="53" t="s">
        <v>4511</v>
      </c>
      <c r="D1476" s="53" t="s">
        <v>17</v>
      </c>
      <c r="E1476" s="53" t="s">
        <v>18</v>
      </c>
      <c r="F1476" s="53" t="s">
        <v>17</v>
      </c>
      <c r="G1476" s="53" t="s">
        <v>19</v>
      </c>
      <c r="I1476" s="53" t="s">
        <v>454</v>
      </c>
      <c r="J1476" s="75">
        <v>8.61</v>
      </c>
      <c r="K1476" s="75">
        <v>22.052</v>
      </c>
      <c r="L1476" s="75">
        <v>18.5</v>
      </c>
      <c r="M1476" s="75">
        <v>23</v>
      </c>
      <c r="N1476" s="75">
        <v>4.5</v>
      </c>
    </row>
    <row r="1477" spans="1:14">
      <c r="A1477" s="53" t="s">
        <v>4512</v>
      </c>
      <c r="B1477" s="53" t="s">
        <v>4513</v>
      </c>
      <c r="C1477" s="53" t="s">
        <v>4514</v>
      </c>
      <c r="D1477" s="53" t="s">
        <v>17</v>
      </c>
      <c r="E1477" s="53" t="s">
        <v>18</v>
      </c>
      <c r="F1477" s="53" t="s">
        <v>17</v>
      </c>
      <c r="G1477" s="53" t="s">
        <v>19</v>
      </c>
      <c r="I1477" s="53" t="s">
        <v>454</v>
      </c>
      <c r="J1477" s="75">
        <v>2.52</v>
      </c>
      <c r="K1477" s="75">
        <v>2.088</v>
      </c>
      <c r="L1477" s="75">
        <v>3</v>
      </c>
      <c r="M1477" s="75">
        <v>3</v>
      </c>
      <c r="N1477" s="75">
        <v>0</v>
      </c>
    </row>
    <row r="1478" spans="1:14">
      <c r="A1478" s="53" t="s">
        <v>4515</v>
      </c>
      <c r="B1478" s="53" t="s">
        <v>4516</v>
      </c>
      <c r="C1478" s="53" t="s">
        <v>4517</v>
      </c>
      <c r="D1478" s="53" t="s">
        <v>17</v>
      </c>
      <c r="E1478" s="53" t="s">
        <v>18</v>
      </c>
      <c r="F1478" s="53" t="s">
        <v>17</v>
      </c>
      <c r="G1478" s="53" t="s">
        <v>19</v>
      </c>
      <c r="I1478" s="53" t="s">
        <v>454</v>
      </c>
      <c r="J1478" s="75">
        <v>5.97</v>
      </c>
      <c r="K1478" s="75">
        <v>3.802</v>
      </c>
      <c r="L1478" s="75">
        <v>6</v>
      </c>
      <c r="M1478" s="75">
        <v>6</v>
      </c>
      <c r="N1478" s="75">
        <v>0</v>
      </c>
    </row>
    <row r="1479" spans="1:14">
      <c r="A1479" s="53" t="s">
        <v>4518</v>
      </c>
      <c r="B1479" s="53" t="s">
        <v>4519</v>
      </c>
      <c r="C1479" s="53" t="s">
        <v>4520</v>
      </c>
      <c r="D1479" s="53" t="s">
        <v>17</v>
      </c>
      <c r="E1479" s="53" t="s">
        <v>18</v>
      </c>
      <c r="F1479" s="53" t="s">
        <v>17</v>
      </c>
      <c r="G1479" s="53" t="s">
        <v>19</v>
      </c>
      <c r="I1479" s="53" t="s">
        <v>454</v>
      </c>
      <c r="J1479" s="75">
        <v>13.4</v>
      </c>
      <c r="K1479" s="75">
        <v>10.627</v>
      </c>
      <c r="L1479" s="75">
        <v>13.5</v>
      </c>
      <c r="M1479" s="75">
        <v>13.5</v>
      </c>
      <c r="N1479" s="75">
        <v>0</v>
      </c>
    </row>
    <row r="1480" spans="1:14">
      <c r="A1480" s="53" t="s">
        <v>4521</v>
      </c>
      <c r="B1480" s="53" t="s">
        <v>4522</v>
      </c>
      <c r="C1480" s="53" t="s">
        <v>4523</v>
      </c>
      <c r="D1480" s="53" t="s">
        <v>17</v>
      </c>
      <c r="E1480" s="53" t="s">
        <v>18</v>
      </c>
      <c r="F1480" s="53" t="s">
        <v>17</v>
      </c>
      <c r="G1480" s="73" t="s">
        <v>19</v>
      </c>
      <c r="I1480" s="53" t="s">
        <v>454</v>
      </c>
      <c r="J1480" s="75">
        <v>6.72</v>
      </c>
      <c r="K1480" s="75">
        <v>3.629</v>
      </c>
      <c r="L1480" s="75">
        <v>7</v>
      </c>
      <c r="M1480" s="75">
        <v>7</v>
      </c>
      <c r="N1480" s="75">
        <v>0</v>
      </c>
    </row>
    <row r="1481" spans="1:14">
      <c r="A1481" s="53" t="s">
        <v>4524</v>
      </c>
      <c r="B1481" s="53" t="s">
        <v>4525</v>
      </c>
      <c r="C1481" s="53" t="s">
        <v>4526</v>
      </c>
      <c r="D1481" s="53" t="s">
        <v>17</v>
      </c>
      <c r="E1481" s="53" t="s">
        <v>18</v>
      </c>
      <c r="F1481" s="53" t="s">
        <v>17</v>
      </c>
      <c r="G1481" s="53" t="s">
        <v>19</v>
      </c>
      <c r="I1481" s="53" t="s">
        <v>454</v>
      </c>
      <c r="J1481" s="75">
        <v>1.97</v>
      </c>
      <c r="K1481" s="75">
        <v>1.68</v>
      </c>
      <c r="L1481" s="75">
        <v>2</v>
      </c>
      <c r="M1481" s="75">
        <v>2</v>
      </c>
      <c r="N1481" s="75">
        <v>0</v>
      </c>
    </row>
    <row r="1482" spans="1:14">
      <c r="A1482" s="53" t="s">
        <v>4527</v>
      </c>
      <c r="B1482" s="53" t="s">
        <v>4528</v>
      </c>
      <c r="C1482" s="53" t="s">
        <v>4529</v>
      </c>
      <c r="D1482" s="53" t="s">
        <v>880</v>
      </c>
      <c r="E1482" s="53" t="s">
        <v>18</v>
      </c>
      <c r="F1482" s="53" t="s">
        <v>880</v>
      </c>
      <c r="G1482" s="53" t="s">
        <v>52</v>
      </c>
      <c r="I1482" s="53" t="s">
        <v>421</v>
      </c>
      <c r="J1482" s="75">
        <v>56.37</v>
      </c>
      <c r="K1482" s="75">
        <v>60.528</v>
      </c>
      <c r="L1482" s="75">
        <v>60</v>
      </c>
      <c r="M1482" s="75">
        <v>61</v>
      </c>
      <c r="N1482" s="75">
        <v>1</v>
      </c>
    </row>
    <row r="1483" spans="1:14">
      <c r="A1483" s="53" t="s">
        <v>4530</v>
      </c>
      <c r="B1483" s="53" t="s">
        <v>4531</v>
      </c>
      <c r="C1483" s="53" t="s">
        <v>4532</v>
      </c>
      <c r="D1483" s="53" t="s">
        <v>17</v>
      </c>
      <c r="E1483" s="53" t="s">
        <v>18</v>
      </c>
      <c r="F1483" s="53" t="s">
        <v>17</v>
      </c>
      <c r="G1483" s="53" t="s">
        <v>19</v>
      </c>
      <c r="I1483" s="53" t="s">
        <v>246</v>
      </c>
      <c r="J1483" s="75">
        <v>3.53</v>
      </c>
      <c r="K1483" s="75">
        <v>4.613</v>
      </c>
      <c r="L1483" s="75">
        <v>4</v>
      </c>
      <c r="M1483" s="75">
        <v>5</v>
      </c>
      <c r="N1483" s="75">
        <v>1</v>
      </c>
    </row>
    <row r="1484" spans="1:14">
      <c r="A1484" s="53" t="s">
        <v>4533</v>
      </c>
      <c r="B1484" s="53" t="s">
        <v>4534</v>
      </c>
      <c r="C1484" s="53" t="s">
        <v>4535</v>
      </c>
      <c r="D1484" s="53" t="s">
        <v>332</v>
      </c>
      <c r="E1484" s="53" t="s">
        <v>18</v>
      </c>
      <c r="F1484" s="53" t="s">
        <v>332</v>
      </c>
      <c r="G1484" s="53" t="s">
        <v>52</v>
      </c>
      <c r="I1484" s="53" t="s">
        <v>398</v>
      </c>
      <c r="J1484" s="75">
        <v>130.18</v>
      </c>
      <c r="K1484" s="75">
        <v>120.062</v>
      </c>
      <c r="L1484" s="75">
        <v>130</v>
      </c>
      <c r="M1484" s="75">
        <v>131</v>
      </c>
      <c r="N1484" s="75">
        <v>1</v>
      </c>
    </row>
    <row r="1485" spans="1:14">
      <c r="A1485" s="53" t="s">
        <v>4536</v>
      </c>
      <c r="B1485" s="53" t="s">
        <v>4537</v>
      </c>
      <c r="C1485" s="53" t="s">
        <v>4538</v>
      </c>
      <c r="D1485" s="53" t="s">
        <v>332</v>
      </c>
      <c r="E1485" s="53" t="s">
        <v>18</v>
      </c>
      <c r="F1485" s="53" t="s">
        <v>332</v>
      </c>
      <c r="G1485" s="53" t="s">
        <v>52</v>
      </c>
      <c r="I1485" s="53" t="s">
        <v>398</v>
      </c>
      <c r="J1485" s="75">
        <v>67.51</v>
      </c>
      <c r="K1485" s="75">
        <v>118.033</v>
      </c>
      <c r="L1485" s="75">
        <v>95</v>
      </c>
      <c r="M1485" s="75">
        <v>119</v>
      </c>
      <c r="N1485" s="75">
        <v>24</v>
      </c>
    </row>
    <row r="1486" spans="1:14">
      <c r="A1486" s="53" t="s">
        <v>4539</v>
      </c>
      <c r="B1486" s="53" t="s">
        <v>4540</v>
      </c>
      <c r="C1486" s="53" t="s">
        <v>4541</v>
      </c>
      <c r="D1486" s="53" t="s">
        <v>728</v>
      </c>
      <c r="E1486" s="53" t="s">
        <v>18</v>
      </c>
      <c r="F1486" s="53" t="s">
        <v>728</v>
      </c>
      <c r="G1486" s="53" t="s">
        <v>129</v>
      </c>
      <c r="I1486" s="53" t="s">
        <v>86</v>
      </c>
      <c r="J1486" s="75">
        <v>9.77</v>
      </c>
      <c r="K1486" s="75">
        <v>1.663</v>
      </c>
      <c r="L1486" s="75">
        <v>10</v>
      </c>
      <c r="M1486" s="75">
        <v>10</v>
      </c>
      <c r="N1486" s="75">
        <v>0</v>
      </c>
    </row>
    <row r="1487" spans="1:14">
      <c r="A1487" s="53" t="s">
        <v>4542</v>
      </c>
      <c r="B1487" s="53" t="s">
        <v>4543</v>
      </c>
      <c r="C1487" s="53" t="s">
        <v>4544</v>
      </c>
      <c r="D1487" s="53" t="s">
        <v>24</v>
      </c>
      <c r="E1487" s="53" t="s">
        <v>18</v>
      </c>
      <c r="F1487" s="53" t="s">
        <v>24</v>
      </c>
      <c r="G1487" s="53" t="s">
        <v>19</v>
      </c>
      <c r="I1487" s="53" t="s">
        <v>246</v>
      </c>
      <c r="J1487" s="75">
        <v>23.85</v>
      </c>
      <c r="K1487" s="75">
        <v>27.805</v>
      </c>
      <c r="L1487" s="75">
        <v>24</v>
      </c>
      <c r="M1487" s="75">
        <v>28</v>
      </c>
      <c r="N1487" s="75">
        <v>4</v>
      </c>
    </row>
    <row r="1488" spans="1:14">
      <c r="A1488" s="53" t="s">
        <v>4545</v>
      </c>
      <c r="B1488" s="53" t="s">
        <v>4546</v>
      </c>
      <c r="C1488" s="53" t="s">
        <v>4547</v>
      </c>
      <c r="D1488" s="53" t="s">
        <v>24</v>
      </c>
      <c r="E1488" s="53" t="s">
        <v>18</v>
      </c>
      <c r="F1488" s="53" t="s">
        <v>24</v>
      </c>
      <c r="G1488" s="53" t="s">
        <v>19</v>
      </c>
      <c r="I1488" s="53" t="s">
        <v>246</v>
      </c>
      <c r="J1488" s="75">
        <v>23.59</v>
      </c>
      <c r="K1488" s="75">
        <v>28.281</v>
      </c>
      <c r="L1488" s="75">
        <v>24</v>
      </c>
      <c r="M1488" s="75">
        <v>29</v>
      </c>
      <c r="N1488" s="75">
        <v>5</v>
      </c>
    </row>
    <row r="1489" spans="1:14">
      <c r="A1489" s="53" t="s">
        <v>4548</v>
      </c>
      <c r="B1489" s="53" t="s">
        <v>4549</v>
      </c>
      <c r="C1489" s="53" t="s">
        <v>4550</v>
      </c>
      <c r="D1489" s="53" t="s">
        <v>24</v>
      </c>
      <c r="E1489" s="53" t="s">
        <v>18</v>
      </c>
      <c r="F1489" s="53" t="s">
        <v>24</v>
      </c>
      <c r="G1489" s="53" t="s">
        <v>19</v>
      </c>
      <c r="I1489" s="53" t="s">
        <v>246</v>
      </c>
      <c r="J1489" s="75">
        <v>23.87</v>
      </c>
      <c r="K1489" s="75">
        <v>27.793</v>
      </c>
      <c r="L1489" s="75">
        <v>24</v>
      </c>
      <c r="M1489" s="75">
        <v>28</v>
      </c>
      <c r="N1489" s="75">
        <v>4</v>
      </c>
    </row>
    <row r="1490" spans="1:14">
      <c r="A1490" s="53" t="s">
        <v>4551</v>
      </c>
      <c r="B1490" s="53" t="s">
        <v>4552</v>
      </c>
      <c r="C1490" s="53" t="s">
        <v>4553</v>
      </c>
      <c r="D1490" s="53" t="s">
        <v>287</v>
      </c>
      <c r="E1490" s="53" t="s">
        <v>18</v>
      </c>
      <c r="F1490" s="53" t="s">
        <v>287</v>
      </c>
      <c r="G1490" s="53" t="s">
        <v>98</v>
      </c>
      <c r="I1490" s="53" t="s">
        <v>187</v>
      </c>
      <c r="J1490" s="75">
        <v>63.09</v>
      </c>
      <c r="K1490" s="75">
        <v>29.351</v>
      </c>
      <c r="L1490" s="75">
        <v>65</v>
      </c>
      <c r="M1490" s="75">
        <v>64</v>
      </c>
      <c r="N1490" s="75">
        <v>-1</v>
      </c>
    </row>
    <row r="1491" spans="1:14">
      <c r="A1491" s="53" t="s">
        <v>4554</v>
      </c>
      <c r="B1491" s="53" t="s">
        <v>4555</v>
      </c>
      <c r="C1491" s="53" t="s">
        <v>4556</v>
      </c>
      <c r="D1491" s="53" t="s">
        <v>17</v>
      </c>
      <c r="E1491" s="53" t="s">
        <v>18</v>
      </c>
      <c r="F1491" s="53" t="s">
        <v>17</v>
      </c>
      <c r="G1491" s="53" t="s">
        <v>19</v>
      </c>
      <c r="I1491" s="53" t="s">
        <v>99</v>
      </c>
      <c r="J1491" s="75">
        <v>7.99</v>
      </c>
      <c r="K1491" s="75">
        <v>8.122</v>
      </c>
      <c r="L1491" s="75">
        <v>8</v>
      </c>
      <c r="M1491" s="75">
        <v>8.5</v>
      </c>
      <c r="N1491" s="75">
        <v>0.5</v>
      </c>
    </row>
    <row r="1492" spans="1:14">
      <c r="A1492" s="53" t="s">
        <v>4557</v>
      </c>
      <c r="B1492" s="53" t="s">
        <v>4558</v>
      </c>
      <c r="C1492" s="53" t="s">
        <v>4559</v>
      </c>
      <c r="D1492" s="53" t="s">
        <v>4560</v>
      </c>
      <c r="E1492" s="53" t="s">
        <v>18</v>
      </c>
      <c r="F1492" s="53" t="s">
        <v>4560</v>
      </c>
      <c r="G1492" s="73" t="s">
        <v>52</v>
      </c>
      <c r="I1492" s="53" t="s">
        <v>4561</v>
      </c>
      <c r="J1492" s="75">
        <v>186.49</v>
      </c>
      <c r="K1492" s="75">
        <v>144.945</v>
      </c>
      <c r="L1492" s="75">
        <v>194</v>
      </c>
      <c r="M1492" s="75">
        <v>194</v>
      </c>
      <c r="N1492" s="75">
        <v>0</v>
      </c>
    </row>
    <row r="1493" spans="1:14">
      <c r="A1493" s="53" t="s">
        <v>4562</v>
      </c>
      <c r="B1493" s="53" t="s">
        <v>4563</v>
      </c>
      <c r="C1493" s="53" t="s">
        <v>4564</v>
      </c>
      <c r="D1493" s="53" t="s">
        <v>17</v>
      </c>
      <c r="E1493" s="53" t="s">
        <v>18</v>
      </c>
      <c r="F1493" s="53" t="s">
        <v>17</v>
      </c>
      <c r="G1493" s="73" t="s">
        <v>19</v>
      </c>
      <c r="I1493" s="53" t="s">
        <v>2305</v>
      </c>
      <c r="J1493" s="75">
        <v>24.97</v>
      </c>
      <c r="K1493" s="75">
        <v>30.306</v>
      </c>
      <c r="L1493" s="75">
        <v>30</v>
      </c>
      <c r="M1493" s="75">
        <v>31</v>
      </c>
      <c r="N1493" s="75">
        <v>1</v>
      </c>
    </row>
    <row r="1494" spans="1:14">
      <c r="A1494" s="53" t="s">
        <v>4565</v>
      </c>
      <c r="B1494" s="53" t="s">
        <v>4566</v>
      </c>
      <c r="C1494" s="53" t="s">
        <v>4567</v>
      </c>
      <c r="D1494" s="53" t="s">
        <v>266</v>
      </c>
      <c r="E1494" s="53" t="s">
        <v>18</v>
      </c>
      <c r="F1494" s="53" t="s">
        <v>267</v>
      </c>
      <c r="G1494" s="53" t="s">
        <v>170</v>
      </c>
      <c r="I1494" s="53" t="s">
        <v>353</v>
      </c>
      <c r="J1494" s="75">
        <v>178.65</v>
      </c>
      <c r="K1494" s="75">
        <v>194.671</v>
      </c>
      <c r="L1494" s="75">
        <v>188</v>
      </c>
      <c r="M1494" s="75">
        <v>195</v>
      </c>
      <c r="N1494" s="75">
        <v>7</v>
      </c>
    </row>
    <row r="1495" spans="1:14">
      <c r="A1495" s="53" t="s">
        <v>4568</v>
      </c>
      <c r="B1495" s="53" t="s">
        <v>4569</v>
      </c>
      <c r="C1495" s="53" t="s">
        <v>4570</v>
      </c>
      <c r="D1495" s="53" t="s">
        <v>310</v>
      </c>
      <c r="E1495" s="53" t="s">
        <v>18</v>
      </c>
      <c r="F1495" s="53" t="s">
        <v>310</v>
      </c>
      <c r="G1495" s="73" t="s">
        <v>29</v>
      </c>
      <c r="I1495" s="53" t="s">
        <v>1701</v>
      </c>
      <c r="J1495" s="75">
        <v>0.27</v>
      </c>
      <c r="K1495" s="75">
        <v>0.248</v>
      </c>
      <c r="L1495" s="75">
        <v>1</v>
      </c>
      <c r="M1495" s="75">
        <v>22</v>
      </c>
      <c r="N1495" s="75">
        <v>21</v>
      </c>
    </row>
    <row r="1496" spans="1:14">
      <c r="A1496" s="53" t="s">
        <v>4571</v>
      </c>
      <c r="B1496" s="53" t="s">
        <v>4572</v>
      </c>
      <c r="C1496" s="53" t="s">
        <v>4573</v>
      </c>
      <c r="D1496" s="53" t="s">
        <v>28</v>
      </c>
      <c r="E1496" s="53" t="s">
        <v>18</v>
      </c>
      <c r="F1496" s="53" t="s">
        <v>28</v>
      </c>
      <c r="G1496" s="53" t="s">
        <v>29</v>
      </c>
      <c r="I1496" s="53" t="s">
        <v>306</v>
      </c>
      <c r="J1496" s="75">
        <v>113.99</v>
      </c>
      <c r="K1496" s="75">
        <v>0.729</v>
      </c>
      <c r="L1496" s="75">
        <v>0.8</v>
      </c>
      <c r="M1496" s="75">
        <v>0.8</v>
      </c>
      <c r="N1496" s="75">
        <v>0</v>
      </c>
    </row>
    <row r="1497" spans="1:14">
      <c r="A1497" s="53" t="s">
        <v>4574</v>
      </c>
      <c r="B1497" s="53" t="s">
        <v>4575</v>
      </c>
      <c r="C1497" s="53" t="s">
        <v>4576</v>
      </c>
      <c r="D1497" s="53" t="s">
        <v>160</v>
      </c>
      <c r="E1497" s="53" t="s">
        <v>18</v>
      </c>
      <c r="F1497" s="53" t="s">
        <v>160</v>
      </c>
      <c r="G1497" s="73" t="s">
        <v>129</v>
      </c>
      <c r="I1497" s="53" t="s">
        <v>30</v>
      </c>
      <c r="J1497" s="75">
        <v>0.85</v>
      </c>
      <c r="K1497" s="75">
        <v>0</v>
      </c>
      <c r="L1497" s="75">
        <v>1</v>
      </c>
      <c r="M1497" s="75">
        <v>1</v>
      </c>
      <c r="N1497" s="75">
        <v>0</v>
      </c>
    </row>
    <row r="1498" spans="1:14">
      <c r="A1498" s="53" t="s">
        <v>4577</v>
      </c>
      <c r="B1498" s="53" t="s">
        <v>4578</v>
      </c>
      <c r="C1498" s="53" t="s">
        <v>4579</v>
      </c>
      <c r="D1498" s="53" t="s">
        <v>17</v>
      </c>
      <c r="E1498" s="53" t="s">
        <v>18</v>
      </c>
      <c r="F1498" s="53" t="s">
        <v>17</v>
      </c>
      <c r="G1498" s="53" t="s">
        <v>19</v>
      </c>
      <c r="I1498" s="53" t="s">
        <v>292</v>
      </c>
      <c r="J1498" s="75">
        <v>2.07</v>
      </c>
      <c r="K1498" s="75">
        <v>0.72</v>
      </c>
      <c r="L1498" s="75">
        <v>2.5</v>
      </c>
      <c r="M1498" s="75">
        <v>2.5</v>
      </c>
      <c r="N1498" s="75">
        <v>0</v>
      </c>
    </row>
    <row r="1499" spans="1:14">
      <c r="A1499" s="53" t="s">
        <v>4580</v>
      </c>
      <c r="B1499" s="53" t="s">
        <v>4581</v>
      </c>
      <c r="C1499" s="53" t="s">
        <v>36</v>
      </c>
      <c r="D1499" s="53" t="s">
        <v>28</v>
      </c>
      <c r="E1499" s="53" t="s">
        <v>18</v>
      </c>
      <c r="F1499" s="53" t="s">
        <v>28</v>
      </c>
      <c r="G1499" s="53" t="s">
        <v>29</v>
      </c>
      <c r="I1499" s="53" t="s">
        <v>306</v>
      </c>
      <c r="J1499" s="75">
        <v>113.99</v>
      </c>
      <c r="K1499" s="75">
        <v>0.729</v>
      </c>
      <c r="L1499" s="75">
        <v>0.8</v>
      </c>
      <c r="M1499" s="75">
        <v>0.8</v>
      </c>
      <c r="N1499" s="75">
        <v>0</v>
      </c>
    </row>
    <row r="1500" spans="1:14">
      <c r="A1500" s="53" t="s">
        <v>4582</v>
      </c>
      <c r="B1500" s="53" t="s">
        <v>4583</v>
      </c>
      <c r="C1500" s="53" t="s">
        <v>4584</v>
      </c>
      <c r="D1500" s="53" t="s">
        <v>2292</v>
      </c>
      <c r="E1500" s="53" t="s">
        <v>18</v>
      </c>
      <c r="F1500" s="53" t="s">
        <v>2292</v>
      </c>
      <c r="G1500" s="53" t="s">
        <v>129</v>
      </c>
      <c r="I1500" s="53" t="s">
        <v>203</v>
      </c>
      <c r="J1500" s="75">
        <v>7.33</v>
      </c>
      <c r="K1500" s="75">
        <v>3.844</v>
      </c>
      <c r="L1500" s="75">
        <v>7.5</v>
      </c>
      <c r="M1500" s="75">
        <v>7.5</v>
      </c>
      <c r="N1500" s="75">
        <v>0</v>
      </c>
    </row>
    <row r="1501" spans="1:14">
      <c r="A1501" s="53" t="s">
        <v>4585</v>
      </c>
      <c r="B1501" s="53" t="s">
        <v>4586</v>
      </c>
      <c r="C1501" s="53" t="s">
        <v>4587</v>
      </c>
      <c r="D1501" s="53" t="s">
        <v>611</v>
      </c>
      <c r="E1501" s="53" t="s">
        <v>18</v>
      </c>
      <c r="F1501" s="53" t="s">
        <v>611</v>
      </c>
      <c r="G1501" s="53" t="s">
        <v>129</v>
      </c>
      <c r="I1501" s="53" t="s">
        <v>145</v>
      </c>
      <c r="J1501" s="75">
        <v>37.08</v>
      </c>
      <c r="K1501" s="75">
        <v>26.021</v>
      </c>
      <c r="L1501" s="75">
        <v>37</v>
      </c>
      <c r="M1501" s="75">
        <v>38</v>
      </c>
      <c r="N1501" s="75">
        <v>1</v>
      </c>
    </row>
    <row r="1502" spans="1:14">
      <c r="A1502" s="53" t="s">
        <v>4588</v>
      </c>
      <c r="B1502" s="53" t="s">
        <v>4589</v>
      </c>
      <c r="C1502" s="53" t="s">
        <v>4590</v>
      </c>
      <c r="D1502" s="53" t="s">
        <v>17</v>
      </c>
      <c r="E1502" s="53" t="s">
        <v>18</v>
      </c>
      <c r="F1502" s="53" t="s">
        <v>17</v>
      </c>
      <c r="G1502" s="53" t="s">
        <v>19</v>
      </c>
      <c r="I1502" s="53" t="s">
        <v>191</v>
      </c>
      <c r="J1502" s="75">
        <v>3.88</v>
      </c>
      <c r="K1502" s="75">
        <v>8.525</v>
      </c>
      <c r="L1502" s="75">
        <v>7.5</v>
      </c>
      <c r="M1502" s="75">
        <v>9</v>
      </c>
      <c r="N1502" s="75">
        <v>1.5</v>
      </c>
    </row>
    <row r="1503" spans="1:14">
      <c r="A1503" s="53" t="s">
        <v>4591</v>
      </c>
      <c r="B1503" s="53" t="s">
        <v>4592</v>
      </c>
      <c r="C1503" s="53" t="s">
        <v>4593</v>
      </c>
      <c r="D1503" s="53" t="s">
        <v>17</v>
      </c>
      <c r="E1503" s="53" t="s">
        <v>18</v>
      </c>
      <c r="F1503" s="53" t="s">
        <v>17</v>
      </c>
      <c r="G1503" s="53" t="s">
        <v>19</v>
      </c>
      <c r="I1503" s="53" t="s">
        <v>145</v>
      </c>
      <c r="J1503" s="75">
        <v>69.23</v>
      </c>
      <c r="K1503" s="75">
        <v>140.56</v>
      </c>
      <c r="L1503" s="75">
        <v>90</v>
      </c>
      <c r="M1503" s="75">
        <v>150</v>
      </c>
      <c r="N1503" s="75">
        <v>60</v>
      </c>
    </row>
    <row r="1504" spans="1:14">
      <c r="A1504" s="53" t="s">
        <v>4594</v>
      </c>
      <c r="B1504" s="53" t="s">
        <v>4595</v>
      </c>
      <c r="C1504" s="53" t="s">
        <v>4596</v>
      </c>
      <c r="D1504" s="53" t="s">
        <v>17</v>
      </c>
      <c r="E1504" s="53" t="s">
        <v>18</v>
      </c>
      <c r="F1504" s="53" t="s">
        <v>17</v>
      </c>
      <c r="G1504" s="73" t="s">
        <v>19</v>
      </c>
      <c r="I1504" s="53" t="s">
        <v>156</v>
      </c>
      <c r="J1504" s="75">
        <v>19.52</v>
      </c>
      <c r="K1504" s="75">
        <v>18.135</v>
      </c>
      <c r="L1504" s="75">
        <v>19.5</v>
      </c>
      <c r="M1504" s="75">
        <v>20</v>
      </c>
      <c r="N1504" s="75">
        <v>0.5</v>
      </c>
    </row>
    <row r="1505" spans="1:14">
      <c r="A1505" s="53" t="s">
        <v>4597</v>
      </c>
      <c r="B1505" s="53" t="s">
        <v>4598</v>
      </c>
      <c r="C1505" s="53" t="s">
        <v>4599</v>
      </c>
      <c r="D1505" s="53" t="s">
        <v>17</v>
      </c>
      <c r="E1505" s="53" t="s">
        <v>18</v>
      </c>
      <c r="F1505" s="53" t="s">
        <v>17</v>
      </c>
      <c r="G1505" s="53" t="s">
        <v>19</v>
      </c>
      <c r="I1505" s="53" t="s">
        <v>152</v>
      </c>
      <c r="J1505" s="75">
        <v>54.97</v>
      </c>
      <c r="K1505" s="75">
        <v>76.524</v>
      </c>
      <c r="L1505" s="75">
        <v>77</v>
      </c>
      <c r="M1505" s="75">
        <v>77</v>
      </c>
      <c r="N1505" s="75">
        <v>0</v>
      </c>
    </row>
    <row r="1506" spans="1:14">
      <c r="A1506" s="53" t="s">
        <v>4600</v>
      </c>
      <c r="B1506" s="53" t="s">
        <v>4601</v>
      </c>
      <c r="C1506" s="53" t="s">
        <v>4602</v>
      </c>
      <c r="D1506" s="53" t="s">
        <v>17</v>
      </c>
      <c r="E1506" s="53" t="s">
        <v>18</v>
      </c>
      <c r="F1506" s="53" t="s">
        <v>17</v>
      </c>
      <c r="G1506" s="53" t="s">
        <v>19</v>
      </c>
      <c r="I1506" s="53" t="s">
        <v>227</v>
      </c>
      <c r="J1506" s="75">
        <v>2.89</v>
      </c>
      <c r="K1506" s="75">
        <v>3.213</v>
      </c>
      <c r="L1506" s="75">
        <v>3</v>
      </c>
      <c r="M1506" s="75">
        <v>5</v>
      </c>
      <c r="N1506" s="75">
        <v>2</v>
      </c>
    </row>
    <row r="1507" spans="1:14">
      <c r="A1507" s="53" t="s">
        <v>4603</v>
      </c>
      <c r="B1507" s="53" t="s">
        <v>4604</v>
      </c>
      <c r="C1507" s="53" t="s">
        <v>4605</v>
      </c>
      <c r="D1507" s="53" t="s">
        <v>140</v>
      </c>
      <c r="E1507" s="53" t="s">
        <v>18</v>
      </c>
      <c r="F1507" s="53" t="s">
        <v>140</v>
      </c>
      <c r="G1507" s="53" t="s">
        <v>98</v>
      </c>
      <c r="I1507" s="53" t="s">
        <v>191</v>
      </c>
      <c r="J1507" s="75">
        <v>2.1</v>
      </c>
      <c r="K1507" s="75">
        <v>2.917</v>
      </c>
      <c r="L1507" s="75">
        <v>2.5</v>
      </c>
      <c r="M1507" s="75">
        <v>3.5</v>
      </c>
      <c r="N1507" s="75">
        <v>1</v>
      </c>
    </row>
    <row r="1508" spans="1:14">
      <c r="A1508" s="53" t="s">
        <v>4606</v>
      </c>
      <c r="B1508" s="53" t="s">
        <v>4607</v>
      </c>
      <c r="C1508" s="53" t="s">
        <v>4608</v>
      </c>
      <c r="D1508" s="53" t="s">
        <v>78</v>
      </c>
      <c r="E1508" s="53" t="s">
        <v>18</v>
      </c>
      <c r="F1508" s="53" t="s">
        <v>78</v>
      </c>
      <c r="G1508" s="53" t="s">
        <v>29</v>
      </c>
      <c r="I1508" s="53" t="s">
        <v>90</v>
      </c>
      <c r="J1508" s="75">
        <v>165.69</v>
      </c>
      <c r="K1508" s="75">
        <v>174.836</v>
      </c>
      <c r="L1508" s="75">
        <v>172</v>
      </c>
      <c r="M1508" s="75">
        <v>175</v>
      </c>
      <c r="N1508" s="75">
        <v>3</v>
      </c>
    </row>
    <row r="1509" spans="1:14">
      <c r="A1509" s="53" t="s">
        <v>4609</v>
      </c>
      <c r="B1509" s="53" t="s">
        <v>4610</v>
      </c>
      <c r="C1509" s="53" t="s">
        <v>4611</v>
      </c>
      <c r="D1509" s="53" t="s">
        <v>51</v>
      </c>
      <c r="E1509" s="53" t="s">
        <v>18</v>
      </c>
      <c r="F1509" s="53" t="s">
        <v>51</v>
      </c>
      <c r="G1509" s="73" t="s">
        <v>52</v>
      </c>
      <c r="I1509" s="53" t="s">
        <v>232</v>
      </c>
      <c r="J1509" s="75">
        <v>28.1</v>
      </c>
      <c r="K1509" s="75">
        <v>13.834</v>
      </c>
      <c r="L1509" s="75">
        <v>29</v>
      </c>
      <c r="M1509" s="75">
        <v>29</v>
      </c>
      <c r="N1509" s="75">
        <v>0</v>
      </c>
    </row>
    <row r="1510" spans="1:14">
      <c r="A1510" s="53" t="s">
        <v>4612</v>
      </c>
      <c r="B1510" s="53" t="s">
        <v>4613</v>
      </c>
      <c r="C1510" s="53" t="s">
        <v>4614</v>
      </c>
      <c r="D1510" s="53" t="s">
        <v>51</v>
      </c>
      <c r="E1510" s="53" t="s">
        <v>18</v>
      </c>
      <c r="F1510" s="53" t="s">
        <v>51</v>
      </c>
      <c r="G1510" s="53" t="s">
        <v>52</v>
      </c>
      <c r="I1510" s="53" t="s">
        <v>232</v>
      </c>
      <c r="J1510" s="75">
        <v>62.02</v>
      </c>
      <c r="K1510" s="75">
        <v>41.872</v>
      </c>
      <c r="L1510" s="75">
        <v>63</v>
      </c>
      <c r="M1510" s="75">
        <v>63</v>
      </c>
      <c r="N1510" s="75">
        <v>0</v>
      </c>
    </row>
    <row r="1511" spans="1:14">
      <c r="A1511" s="53" t="s">
        <v>4615</v>
      </c>
      <c r="B1511" s="53" t="s">
        <v>4616</v>
      </c>
      <c r="C1511" s="53" t="s">
        <v>50</v>
      </c>
      <c r="D1511" s="53" t="s">
        <v>51</v>
      </c>
      <c r="E1511" s="53" t="s">
        <v>18</v>
      </c>
      <c r="F1511" s="53" t="s">
        <v>51</v>
      </c>
      <c r="G1511" s="53" t="s">
        <v>52</v>
      </c>
      <c r="I1511" s="53" t="s">
        <v>604</v>
      </c>
      <c r="J1511" s="75">
        <v>32.02</v>
      </c>
      <c r="K1511" s="75">
        <v>20.299</v>
      </c>
      <c r="L1511" s="75">
        <v>33</v>
      </c>
      <c r="M1511" s="75">
        <v>33</v>
      </c>
      <c r="N1511" s="75">
        <v>0</v>
      </c>
    </row>
    <row r="1512" spans="1:14">
      <c r="A1512" s="53" t="s">
        <v>4617</v>
      </c>
      <c r="B1512" s="53" t="s">
        <v>4618</v>
      </c>
      <c r="C1512" s="53" t="s">
        <v>4619</v>
      </c>
      <c r="D1512" s="53" t="s">
        <v>24</v>
      </c>
      <c r="E1512" s="53" t="s">
        <v>18</v>
      </c>
      <c r="F1512" s="53" t="s">
        <v>24</v>
      </c>
      <c r="G1512" s="53" t="s">
        <v>19</v>
      </c>
      <c r="I1512" s="53" t="s">
        <v>604</v>
      </c>
      <c r="J1512" s="75">
        <v>32.93</v>
      </c>
      <c r="K1512" s="75">
        <v>24.366</v>
      </c>
      <c r="L1512" s="75">
        <v>33</v>
      </c>
      <c r="M1512" s="75">
        <v>33</v>
      </c>
      <c r="N1512" s="75">
        <v>0</v>
      </c>
    </row>
    <row r="1513" spans="1:14">
      <c r="A1513" s="53" t="s">
        <v>4620</v>
      </c>
      <c r="B1513" s="53" t="s">
        <v>4621</v>
      </c>
      <c r="C1513" s="53" t="s">
        <v>50</v>
      </c>
      <c r="D1513" s="53" t="s">
        <v>633</v>
      </c>
      <c r="E1513" s="53" t="s">
        <v>18</v>
      </c>
      <c r="F1513" s="53" t="s">
        <v>633</v>
      </c>
      <c r="G1513" s="53" t="s">
        <v>52</v>
      </c>
      <c r="I1513" s="53" t="s">
        <v>604</v>
      </c>
      <c r="J1513" s="75">
        <v>81.6</v>
      </c>
      <c r="K1513" s="75">
        <v>47.108</v>
      </c>
      <c r="L1513" s="75">
        <v>81</v>
      </c>
      <c r="M1513" s="75">
        <v>82</v>
      </c>
      <c r="N1513" s="75">
        <v>1</v>
      </c>
    </row>
    <row r="1514" spans="1:14">
      <c r="A1514" s="53" t="s">
        <v>4622</v>
      </c>
      <c r="B1514" s="53" t="s">
        <v>4623</v>
      </c>
      <c r="C1514" s="53" t="s">
        <v>4624</v>
      </c>
      <c r="D1514" s="53" t="s">
        <v>586</v>
      </c>
      <c r="E1514" s="53" t="s">
        <v>18</v>
      </c>
      <c r="F1514" s="53" t="s">
        <v>586</v>
      </c>
      <c r="G1514" s="53" t="s">
        <v>98</v>
      </c>
      <c r="I1514" s="53" t="s">
        <v>191</v>
      </c>
      <c r="J1514" s="75">
        <v>2.91</v>
      </c>
      <c r="K1514" s="75">
        <v>4.497</v>
      </c>
      <c r="L1514" s="75">
        <v>5</v>
      </c>
      <c r="M1514" s="75">
        <v>6</v>
      </c>
      <c r="N1514" s="75">
        <v>1</v>
      </c>
    </row>
    <row r="1515" spans="1:14">
      <c r="A1515" s="53" t="s">
        <v>4625</v>
      </c>
      <c r="B1515" s="53" t="s">
        <v>4626</v>
      </c>
      <c r="C1515" s="53" t="s">
        <v>4627</v>
      </c>
      <c r="D1515" s="53" t="s">
        <v>603</v>
      </c>
      <c r="E1515" s="53" t="s">
        <v>18</v>
      </c>
      <c r="F1515" s="53" t="s">
        <v>603</v>
      </c>
      <c r="G1515" s="53" t="s">
        <v>129</v>
      </c>
      <c r="I1515" s="53" t="s">
        <v>328</v>
      </c>
      <c r="J1515" s="75">
        <v>0.21</v>
      </c>
      <c r="K1515" s="75">
        <v>0.264</v>
      </c>
      <c r="L1515" s="75">
        <v>0.5</v>
      </c>
      <c r="M1515" s="75">
        <v>0.5</v>
      </c>
      <c r="N1515" s="75">
        <v>0</v>
      </c>
    </row>
    <row r="1516" spans="1:14">
      <c r="A1516" s="53" t="s">
        <v>4628</v>
      </c>
      <c r="B1516" s="53" t="s">
        <v>4629</v>
      </c>
      <c r="C1516" s="53" t="s">
        <v>4630</v>
      </c>
      <c r="D1516" s="53" t="s">
        <v>17</v>
      </c>
      <c r="E1516" s="53" t="s">
        <v>18</v>
      </c>
      <c r="F1516" s="53" t="s">
        <v>17</v>
      </c>
      <c r="G1516" s="53" t="s">
        <v>19</v>
      </c>
      <c r="I1516" s="53" t="s">
        <v>191</v>
      </c>
      <c r="J1516" s="75">
        <v>28.76</v>
      </c>
      <c r="K1516" s="75">
        <v>29.076</v>
      </c>
      <c r="L1516" s="75">
        <v>29</v>
      </c>
      <c r="M1516" s="75">
        <v>32</v>
      </c>
      <c r="N1516" s="75">
        <v>3</v>
      </c>
    </row>
    <row r="1517" spans="1:14">
      <c r="A1517" s="53" t="s">
        <v>4631</v>
      </c>
      <c r="B1517" s="53" t="s">
        <v>4632</v>
      </c>
      <c r="C1517" s="53" t="s">
        <v>4633</v>
      </c>
      <c r="D1517" s="53" t="s">
        <v>17</v>
      </c>
      <c r="E1517" s="53" t="s">
        <v>18</v>
      </c>
      <c r="F1517" s="53" t="s">
        <v>17</v>
      </c>
      <c r="G1517" s="53" t="s">
        <v>19</v>
      </c>
      <c r="I1517" s="53" t="s">
        <v>191</v>
      </c>
      <c r="J1517" s="75">
        <v>9.52</v>
      </c>
      <c r="K1517" s="75">
        <v>29.49</v>
      </c>
      <c r="L1517" s="75">
        <v>34</v>
      </c>
      <c r="M1517" s="75">
        <v>36</v>
      </c>
      <c r="N1517" s="75">
        <v>2</v>
      </c>
    </row>
    <row r="1518" spans="1:14">
      <c r="A1518" s="53" t="s">
        <v>4634</v>
      </c>
      <c r="B1518" s="53" t="s">
        <v>4635</v>
      </c>
      <c r="C1518" s="53" t="s">
        <v>4636</v>
      </c>
      <c r="D1518" s="53" t="s">
        <v>140</v>
      </c>
      <c r="E1518" s="53" t="s">
        <v>18</v>
      </c>
      <c r="F1518" s="53" t="s">
        <v>140</v>
      </c>
      <c r="G1518" s="53" t="s">
        <v>98</v>
      </c>
      <c r="I1518" s="53" t="s">
        <v>187</v>
      </c>
      <c r="J1518" s="75">
        <v>2.67</v>
      </c>
      <c r="K1518" s="75">
        <v>6.804</v>
      </c>
      <c r="L1518" s="75">
        <v>6</v>
      </c>
      <c r="M1518" s="75">
        <v>7</v>
      </c>
      <c r="N1518" s="75">
        <v>1</v>
      </c>
    </row>
    <row r="1519" spans="1:14">
      <c r="A1519" s="53" t="s">
        <v>4637</v>
      </c>
      <c r="B1519" s="53" t="s">
        <v>4638</v>
      </c>
      <c r="C1519" s="53" t="s">
        <v>50</v>
      </c>
      <c r="D1519" s="53" t="s">
        <v>633</v>
      </c>
      <c r="E1519" s="53" t="s">
        <v>18</v>
      </c>
      <c r="F1519" s="53" t="s">
        <v>633</v>
      </c>
      <c r="G1519" s="53" t="s">
        <v>52</v>
      </c>
      <c r="I1519" s="53" t="s">
        <v>604</v>
      </c>
      <c r="J1519" s="75">
        <v>58.57</v>
      </c>
      <c r="K1519" s="75">
        <v>53.994</v>
      </c>
      <c r="L1519" s="75">
        <v>59</v>
      </c>
      <c r="M1519" s="75">
        <v>59</v>
      </c>
      <c r="N1519" s="75">
        <v>0</v>
      </c>
    </row>
    <row r="1520" spans="1:14">
      <c r="A1520" s="53" t="s">
        <v>4639</v>
      </c>
      <c r="B1520" s="53" t="s">
        <v>4640</v>
      </c>
      <c r="C1520" s="53" t="s">
        <v>4641</v>
      </c>
      <c r="D1520" s="53" t="s">
        <v>17</v>
      </c>
      <c r="E1520" s="53" t="s">
        <v>18</v>
      </c>
      <c r="F1520" s="53" t="s">
        <v>17</v>
      </c>
      <c r="G1520" s="53" t="s">
        <v>19</v>
      </c>
      <c r="I1520" s="53" t="s">
        <v>390</v>
      </c>
      <c r="J1520" s="75">
        <v>26.13</v>
      </c>
      <c r="K1520" s="75">
        <v>47.744</v>
      </c>
      <c r="L1520" s="75">
        <v>40</v>
      </c>
      <c r="M1520" s="75">
        <v>48</v>
      </c>
      <c r="N1520" s="75">
        <v>8</v>
      </c>
    </row>
    <row r="1521" spans="1:14">
      <c r="A1521" s="53" t="s">
        <v>4642</v>
      </c>
      <c r="B1521" s="53" t="s">
        <v>4643</v>
      </c>
      <c r="C1521" s="53" t="s">
        <v>4644</v>
      </c>
      <c r="D1521" s="53" t="s">
        <v>17</v>
      </c>
      <c r="E1521" s="53" t="s">
        <v>18</v>
      </c>
      <c r="F1521" s="53" t="s">
        <v>17</v>
      </c>
      <c r="G1521" s="53" t="s">
        <v>19</v>
      </c>
      <c r="I1521" s="53" t="s">
        <v>390</v>
      </c>
      <c r="J1521" s="75">
        <v>10.71</v>
      </c>
      <c r="K1521" s="75">
        <v>20.35</v>
      </c>
      <c r="L1521" s="75">
        <v>21</v>
      </c>
      <c r="M1521" s="75">
        <v>21</v>
      </c>
      <c r="N1521" s="75">
        <v>0</v>
      </c>
    </row>
    <row r="1522" spans="1:14">
      <c r="A1522" s="53" t="s">
        <v>4645</v>
      </c>
      <c r="B1522" s="53" t="s">
        <v>4646</v>
      </c>
      <c r="C1522" s="53" t="s">
        <v>4647</v>
      </c>
      <c r="D1522" s="53" t="s">
        <v>51</v>
      </c>
      <c r="E1522" s="53" t="s">
        <v>18</v>
      </c>
      <c r="F1522" s="53" t="s">
        <v>51</v>
      </c>
      <c r="G1522" s="53" t="s">
        <v>52</v>
      </c>
      <c r="I1522" s="53" t="s">
        <v>390</v>
      </c>
      <c r="J1522" s="75">
        <v>46.31</v>
      </c>
      <c r="K1522" s="75">
        <v>39.362</v>
      </c>
      <c r="L1522" s="75">
        <v>47</v>
      </c>
      <c r="M1522" s="75">
        <v>47</v>
      </c>
      <c r="N1522" s="75">
        <v>0</v>
      </c>
    </row>
    <row r="1523" spans="1:14">
      <c r="A1523" s="53" t="s">
        <v>4648</v>
      </c>
      <c r="B1523" s="53" t="s">
        <v>4649</v>
      </c>
      <c r="C1523" s="53" t="s">
        <v>50</v>
      </c>
      <c r="D1523" s="53" t="s">
        <v>4403</v>
      </c>
      <c r="E1523" s="53" t="s">
        <v>18</v>
      </c>
      <c r="F1523" s="53" t="s">
        <v>4403</v>
      </c>
      <c r="G1523" s="53" t="s">
        <v>52</v>
      </c>
      <c r="I1523" s="53" t="s">
        <v>604</v>
      </c>
      <c r="J1523" s="75">
        <v>79.46</v>
      </c>
      <c r="K1523" s="75">
        <v>128.824</v>
      </c>
      <c r="L1523" s="75">
        <v>127</v>
      </c>
      <c r="M1523" s="75">
        <v>129</v>
      </c>
      <c r="N1523" s="75">
        <v>2</v>
      </c>
    </row>
    <row r="1524" spans="1:14">
      <c r="A1524" s="53" t="s">
        <v>4650</v>
      </c>
      <c r="B1524" s="53" t="s">
        <v>4651</v>
      </c>
      <c r="C1524" s="53" t="s">
        <v>4652</v>
      </c>
      <c r="D1524" s="53" t="s">
        <v>17</v>
      </c>
      <c r="E1524" s="53" t="s">
        <v>18</v>
      </c>
      <c r="F1524" s="53" t="s">
        <v>17</v>
      </c>
      <c r="G1524" s="73" t="s">
        <v>19</v>
      </c>
      <c r="I1524" s="53" t="s">
        <v>292</v>
      </c>
      <c r="J1524" s="75">
        <v>15.18</v>
      </c>
      <c r="K1524" s="75">
        <v>6.059</v>
      </c>
      <c r="L1524" s="75">
        <v>15.5</v>
      </c>
      <c r="M1524" s="75">
        <v>15.5</v>
      </c>
      <c r="N1524" s="75">
        <v>0</v>
      </c>
    </row>
    <row r="1525" spans="1:14">
      <c r="A1525" s="53" t="s">
        <v>4653</v>
      </c>
      <c r="B1525" s="53" t="s">
        <v>4654</v>
      </c>
      <c r="C1525" s="53" t="s">
        <v>4655</v>
      </c>
      <c r="D1525" s="53" t="s">
        <v>364</v>
      </c>
      <c r="E1525" s="53" t="s">
        <v>18</v>
      </c>
      <c r="F1525" s="53" t="s">
        <v>364</v>
      </c>
      <c r="G1525" s="73" t="s">
        <v>29</v>
      </c>
      <c r="I1525" s="53" t="s">
        <v>328</v>
      </c>
      <c r="J1525" s="75">
        <v>257.47</v>
      </c>
      <c r="K1525" s="75">
        <v>337.968</v>
      </c>
      <c r="L1525" s="75">
        <v>324.5</v>
      </c>
      <c r="M1525" s="75">
        <v>338</v>
      </c>
      <c r="N1525" s="75">
        <v>13.5</v>
      </c>
    </row>
    <row r="1526" spans="1:14">
      <c r="A1526" s="53" t="s">
        <v>4656</v>
      </c>
      <c r="B1526" s="53" t="s">
        <v>4657</v>
      </c>
      <c r="C1526" s="53" t="s">
        <v>4658</v>
      </c>
      <c r="D1526" s="53" t="s">
        <v>310</v>
      </c>
      <c r="E1526" s="53" t="s">
        <v>18</v>
      </c>
      <c r="F1526" s="53" t="s">
        <v>310</v>
      </c>
      <c r="G1526" s="53" t="s">
        <v>29</v>
      </c>
      <c r="I1526" s="53" t="s">
        <v>116</v>
      </c>
      <c r="J1526" s="75">
        <v>2.85</v>
      </c>
      <c r="K1526" s="75">
        <v>1.411</v>
      </c>
      <c r="L1526" s="75">
        <v>3</v>
      </c>
      <c r="M1526" s="75">
        <v>22</v>
      </c>
      <c r="N1526" s="75">
        <v>19</v>
      </c>
    </row>
    <row r="1527" spans="1:14">
      <c r="A1527" s="53" t="s">
        <v>4659</v>
      </c>
      <c r="B1527" s="53" t="s">
        <v>4660</v>
      </c>
      <c r="C1527" s="53" t="s">
        <v>4661</v>
      </c>
      <c r="D1527" s="53" t="s">
        <v>17</v>
      </c>
      <c r="E1527" s="53" t="s">
        <v>18</v>
      </c>
      <c r="F1527" s="53" t="s">
        <v>17</v>
      </c>
      <c r="G1527" s="73" t="s">
        <v>19</v>
      </c>
      <c r="I1527" s="53" t="s">
        <v>328</v>
      </c>
      <c r="J1527" s="75">
        <v>7.72</v>
      </c>
      <c r="K1527" s="75">
        <v>12.24</v>
      </c>
      <c r="L1527" s="75">
        <v>12.5</v>
      </c>
      <c r="M1527" s="75">
        <v>12.5</v>
      </c>
      <c r="N1527" s="75">
        <v>0</v>
      </c>
    </row>
    <row r="1528" spans="1:14">
      <c r="A1528" s="53" t="s">
        <v>4662</v>
      </c>
      <c r="B1528" s="53" t="s">
        <v>4663</v>
      </c>
      <c r="C1528" s="53" t="s">
        <v>4664</v>
      </c>
      <c r="D1528" s="53" t="s">
        <v>17</v>
      </c>
      <c r="E1528" s="53" t="s">
        <v>18</v>
      </c>
      <c r="F1528" s="53" t="s">
        <v>17</v>
      </c>
      <c r="G1528" s="53" t="s">
        <v>19</v>
      </c>
      <c r="I1528" s="53" t="s">
        <v>191</v>
      </c>
      <c r="J1528" s="75">
        <v>0.19</v>
      </c>
      <c r="K1528" s="75">
        <v>0.13</v>
      </c>
      <c r="L1528" s="75">
        <v>0.5</v>
      </c>
      <c r="M1528" s="75">
        <v>0.5</v>
      </c>
      <c r="N1528" s="75">
        <v>0</v>
      </c>
    </row>
    <row r="1529" spans="1:14">
      <c r="A1529" s="53" t="s">
        <v>4665</v>
      </c>
      <c r="B1529" s="53" t="s">
        <v>4666</v>
      </c>
      <c r="C1529" s="53" t="s">
        <v>36</v>
      </c>
      <c r="D1529" s="53" t="s">
        <v>274</v>
      </c>
      <c r="E1529" s="53" t="s">
        <v>18</v>
      </c>
      <c r="F1529" s="53" t="s">
        <v>274</v>
      </c>
      <c r="G1529" s="53" t="s">
        <v>29</v>
      </c>
      <c r="I1529" s="53" t="s">
        <v>390</v>
      </c>
      <c r="J1529" s="75">
        <v>3.25</v>
      </c>
      <c r="K1529" s="75">
        <v>4.4</v>
      </c>
      <c r="L1529" s="75">
        <v>21</v>
      </c>
      <c r="M1529" s="75">
        <v>21</v>
      </c>
      <c r="N1529" s="75">
        <v>0</v>
      </c>
    </row>
    <row r="1530" spans="1:14">
      <c r="A1530" s="53" t="s">
        <v>4667</v>
      </c>
      <c r="B1530" s="53" t="s">
        <v>4668</v>
      </c>
      <c r="C1530" s="53" t="s">
        <v>4669</v>
      </c>
      <c r="D1530" s="53" t="s">
        <v>539</v>
      </c>
      <c r="E1530" s="53" t="s">
        <v>18</v>
      </c>
      <c r="F1530" s="53" t="s">
        <v>539</v>
      </c>
      <c r="G1530" s="53" t="s">
        <v>129</v>
      </c>
      <c r="I1530" s="53" t="s">
        <v>156</v>
      </c>
      <c r="J1530" s="75">
        <v>5.48</v>
      </c>
      <c r="K1530" s="75">
        <v>5.189</v>
      </c>
      <c r="L1530" s="75">
        <v>5.5</v>
      </c>
      <c r="M1530" s="75">
        <v>5.5</v>
      </c>
      <c r="N1530" s="75">
        <v>0</v>
      </c>
    </row>
    <row r="1531" spans="1:14">
      <c r="A1531" s="53" t="s">
        <v>4670</v>
      </c>
      <c r="B1531" s="53" t="s">
        <v>4671</v>
      </c>
      <c r="C1531" s="53" t="s">
        <v>4672</v>
      </c>
      <c r="D1531" s="53" t="s">
        <v>17</v>
      </c>
      <c r="E1531" s="53" t="s">
        <v>18</v>
      </c>
      <c r="F1531" s="53" t="s">
        <v>17</v>
      </c>
      <c r="G1531" s="73" t="s">
        <v>19</v>
      </c>
      <c r="I1531" s="53" t="s">
        <v>3565</v>
      </c>
      <c r="J1531" s="75">
        <v>1.26</v>
      </c>
      <c r="K1531" s="75">
        <v>2.592</v>
      </c>
      <c r="L1531" s="75">
        <v>3</v>
      </c>
      <c r="M1531" s="75">
        <v>4</v>
      </c>
      <c r="N1531" s="75">
        <v>1</v>
      </c>
    </row>
    <row r="1532" spans="1:14">
      <c r="A1532" s="53" t="s">
        <v>4673</v>
      </c>
      <c r="B1532" s="53" t="s">
        <v>4674</v>
      </c>
      <c r="C1532" s="53" t="s">
        <v>4675</v>
      </c>
      <c r="D1532" s="53" t="s">
        <v>453</v>
      </c>
      <c r="E1532" s="53" t="s">
        <v>18</v>
      </c>
      <c r="F1532" s="53" t="s">
        <v>453</v>
      </c>
      <c r="G1532" s="53" t="s">
        <v>29</v>
      </c>
      <c r="I1532" s="53" t="s">
        <v>558</v>
      </c>
      <c r="J1532" s="75">
        <v>188.27</v>
      </c>
      <c r="K1532" s="75">
        <v>195.46</v>
      </c>
      <c r="L1532" s="75">
        <v>189</v>
      </c>
      <c r="M1532" s="75">
        <v>196</v>
      </c>
      <c r="N1532" s="75">
        <v>7</v>
      </c>
    </row>
    <row r="1533" spans="1:14">
      <c r="A1533" s="53" t="s">
        <v>4676</v>
      </c>
      <c r="B1533" s="53" t="s">
        <v>4677</v>
      </c>
      <c r="C1533" s="53" t="s">
        <v>4678</v>
      </c>
      <c r="D1533" s="53" t="s">
        <v>453</v>
      </c>
      <c r="E1533" s="53" t="s">
        <v>18</v>
      </c>
      <c r="F1533" s="53" t="s">
        <v>453</v>
      </c>
      <c r="G1533" s="73" t="s">
        <v>29</v>
      </c>
      <c r="I1533" s="53" t="s">
        <v>558</v>
      </c>
      <c r="J1533" s="75">
        <v>93.93</v>
      </c>
      <c r="K1533" s="75">
        <v>96.984</v>
      </c>
      <c r="L1533" s="75">
        <v>94</v>
      </c>
      <c r="M1533" s="75">
        <v>97</v>
      </c>
      <c r="N1533" s="75">
        <v>3</v>
      </c>
    </row>
    <row r="1534" spans="1:14">
      <c r="A1534" s="53" t="s">
        <v>4679</v>
      </c>
      <c r="B1534" s="53" t="s">
        <v>4680</v>
      </c>
      <c r="C1534" s="53" t="s">
        <v>4681</v>
      </c>
      <c r="D1534" s="53" t="s">
        <v>17</v>
      </c>
      <c r="E1534" s="53" t="s">
        <v>18</v>
      </c>
      <c r="F1534" s="53" t="s">
        <v>17</v>
      </c>
      <c r="G1534" s="73" t="s">
        <v>19</v>
      </c>
      <c r="I1534" s="53" t="s">
        <v>612</v>
      </c>
      <c r="J1534" s="75">
        <v>18.44</v>
      </c>
      <c r="K1534" s="75">
        <v>25.441</v>
      </c>
      <c r="L1534" s="75">
        <v>18.5</v>
      </c>
      <c r="M1534" s="75">
        <v>27</v>
      </c>
      <c r="N1534" s="75">
        <v>8.5</v>
      </c>
    </row>
    <row r="1535" spans="1:14">
      <c r="A1535" s="53" t="s">
        <v>4682</v>
      </c>
      <c r="B1535" s="53" t="s">
        <v>4683</v>
      </c>
      <c r="C1535" s="53" t="s">
        <v>50</v>
      </c>
      <c r="D1535" s="53" t="s">
        <v>51</v>
      </c>
      <c r="E1535" s="53" t="s">
        <v>18</v>
      </c>
      <c r="F1535" s="53" t="s">
        <v>51</v>
      </c>
      <c r="G1535" s="53" t="s">
        <v>52</v>
      </c>
      <c r="I1535" s="53" t="s">
        <v>4684</v>
      </c>
      <c r="J1535" s="75">
        <v>444</v>
      </c>
      <c r="K1535" s="75">
        <v>168.756</v>
      </c>
      <c r="L1535" s="75">
        <v>450</v>
      </c>
      <c r="M1535" s="75">
        <v>450</v>
      </c>
      <c r="N1535" s="75">
        <v>0</v>
      </c>
    </row>
    <row r="1536" spans="1:14">
      <c r="A1536" s="53" t="s">
        <v>4685</v>
      </c>
      <c r="B1536" s="53" t="s">
        <v>4686</v>
      </c>
      <c r="C1536" s="53" t="s">
        <v>4687</v>
      </c>
      <c r="D1536" s="53" t="s">
        <v>85</v>
      </c>
      <c r="E1536" s="53" t="s">
        <v>18</v>
      </c>
      <c r="F1536" s="53" t="s">
        <v>85</v>
      </c>
      <c r="G1536" s="53" t="s">
        <v>29</v>
      </c>
      <c r="I1536" s="53" t="s">
        <v>442</v>
      </c>
      <c r="J1536" s="75">
        <v>44.98</v>
      </c>
      <c r="K1536" s="75">
        <v>64.618</v>
      </c>
      <c r="L1536" s="75">
        <v>54</v>
      </c>
      <c r="M1536" s="75">
        <v>75</v>
      </c>
      <c r="N1536" s="75">
        <v>21</v>
      </c>
    </row>
    <row r="1537" spans="1:14">
      <c r="A1537" s="53" t="s">
        <v>4688</v>
      </c>
      <c r="B1537" s="53" t="s">
        <v>4689</v>
      </c>
      <c r="C1537" s="53" t="s">
        <v>4690</v>
      </c>
      <c r="D1537" s="53" t="s">
        <v>428</v>
      </c>
      <c r="E1537" s="53" t="s">
        <v>18</v>
      </c>
      <c r="F1537" s="53" t="s">
        <v>428</v>
      </c>
      <c r="G1537" s="53" t="s">
        <v>29</v>
      </c>
      <c r="I1537" s="53" t="s">
        <v>442</v>
      </c>
      <c r="J1537" s="75">
        <v>27.3</v>
      </c>
      <c r="K1537" s="75">
        <v>35.787</v>
      </c>
      <c r="L1537" s="75">
        <v>36</v>
      </c>
      <c r="M1537" s="75">
        <v>42</v>
      </c>
      <c r="N1537" s="75">
        <v>6</v>
      </c>
    </row>
    <row r="1538" spans="1:14">
      <c r="A1538" s="53" t="s">
        <v>4691</v>
      </c>
      <c r="B1538" s="53" t="s">
        <v>4692</v>
      </c>
      <c r="C1538" s="53" t="s">
        <v>4693</v>
      </c>
      <c r="D1538" s="53" t="s">
        <v>287</v>
      </c>
      <c r="E1538" s="53" t="s">
        <v>18</v>
      </c>
      <c r="F1538" s="53" t="s">
        <v>287</v>
      </c>
      <c r="G1538" s="73" t="s">
        <v>98</v>
      </c>
      <c r="I1538" s="53" t="s">
        <v>442</v>
      </c>
      <c r="J1538" s="75">
        <v>6.5</v>
      </c>
      <c r="K1538" s="75">
        <v>4.66</v>
      </c>
      <c r="L1538" s="75">
        <v>11</v>
      </c>
      <c r="M1538" s="75">
        <v>7</v>
      </c>
      <c r="N1538" s="75">
        <v>-4</v>
      </c>
    </row>
    <row r="1539" spans="1:14">
      <c r="A1539" s="53" t="s">
        <v>4694</v>
      </c>
      <c r="B1539" s="53" t="s">
        <v>4695</v>
      </c>
      <c r="C1539" s="53" t="s">
        <v>4696</v>
      </c>
      <c r="D1539" s="53" t="s">
        <v>160</v>
      </c>
      <c r="E1539" s="53" t="s">
        <v>18</v>
      </c>
      <c r="F1539" s="53" t="s">
        <v>160</v>
      </c>
      <c r="G1539" s="73" t="s">
        <v>129</v>
      </c>
      <c r="I1539" s="53" t="s">
        <v>30</v>
      </c>
      <c r="J1539" s="75">
        <v>1.33</v>
      </c>
      <c r="K1539" s="75">
        <v>0</v>
      </c>
      <c r="L1539" s="75">
        <v>1.5</v>
      </c>
      <c r="M1539" s="75">
        <v>1.5</v>
      </c>
      <c r="N1539" s="75">
        <v>0</v>
      </c>
    </row>
    <row r="1540" spans="1:14">
      <c r="A1540" s="53" t="s">
        <v>4697</v>
      </c>
      <c r="B1540" s="53" t="s">
        <v>4698</v>
      </c>
      <c r="C1540" s="53" t="s">
        <v>4699</v>
      </c>
      <c r="D1540" s="53" t="s">
        <v>17</v>
      </c>
      <c r="E1540" s="53" t="s">
        <v>18</v>
      </c>
      <c r="F1540" s="53" t="s">
        <v>17</v>
      </c>
      <c r="G1540" s="53" t="s">
        <v>19</v>
      </c>
      <c r="I1540" s="53" t="s">
        <v>90</v>
      </c>
      <c r="J1540" s="75">
        <v>31.46</v>
      </c>
      <c r="K1540" s="75">
        <v>21.126</v>
      </c>
      <c r="L1540" s="75">
        <v>32</v>
      </c>
      <c r="M1540" s="75">
        <v>32</v>
      </c>
      <c r="N1540" s="75">
        <v>0</v>
      </c>
    </row>
    <row r="1541" spans="1:14">
      <c r="A1541" s="53" t="s">
        <v>4700</v>
      </c>
      <c r="B1541" s="53" t="s">
        <v>4701</v>
      </c>
      <c r="C1541" s="53" t="s">
        <v>4702</v>
      </c>
      <c r="D1541" s="53" t="s">
        <v>17</v>
      </c>
      <c r="E1541" s="53" t="s">
        <v>18</v>
      </c>
      <c r="F1541" s="53" t="s">
        <v>17</v>
      </c>
      <c r="G1541" s="53" t="s">
        <v>19</v>
      </c>
      <c r="I1541" s="53" t="s">
        <v>1006</v>
      </c>
      <c r="J1541" s="75">
        <v>0.77</v>
      </c>
      <c r="K1541" s="75">
        <v>0.634</v>
      </c>
      <c r="L1541" s="75">
        <v>1</v>
      </c>
      <c r="M1541" s="75">
        <v>1</v>
      </c>
      <c r="N1541" s="75">
        <v>0</v>
      </c>
    </row>
    <row r="1542" spans="1:14">
      <c r="A1542" s="53" t="s">
        <v>4703</v>
      </c>
      <c r="B1542" s="53" t="s">
        <v>4704</v>
      </c>
      <c r="C1542" s="53" t="s">
        <v>4705</v>
      </c>
      <c r="D1542" s="53" t="s">
        <v>590</v>
      </c>
      <c r="E1542" s="53" t="s">
        <v>18</v>
      </c>
      <c r="F1542" s="53" t="s">
        <v>590</v>
      </c>
      <c r="G1542" s="53" t="s">
        <v>129</v>
      </c>
      <c r="I1542" s="53" t="s">
        <v>328</v>
      </c>
      <c r="J1542" s="75">
        <v>2.3</v>
      </c>
      <c r="K1542" s="75">
        <v>4.004</v>
      </c>
      <c r="L1542" s="75">
        <v>4.5</v>
      </c>
      <c r="M1542" s="75">
        <v>4.5</v>
      </c>
      <c r="N1542" s="75">
        <v>0</v>
      </c>
    </row>
    <row r="1543" spans="1:14">
      <c r="A1543" s="53" t="s">
        <v>4706</v>
      </c>
      <c r="B1543" s="53" t="s">
        <v>4707</v>
      </c>
      <c r="C1543" s="53" t="s">
        <v>4708</v>
      </c>
      <c r="D1543" s="53" t="s">
        <v>274</v>
      </c>
      <c r="E1543" s="53" t="s">
        <v>18</v>
      </c>
      <c r="F1543" s="53" t="s">
        <v>274</v>
      </c>
      <c r="G1543" s="53" t="s">
        <v>29</v>
      </c>
      <c r="I1543" s="53" t="s">
        <v>191</v>
      </c>
      <c r="J1543" s="75">
        <v>40.75</v>
      </c>
      <c r="K1543" s="75">
        <v>223.657</v>
      </c>
      <c r="L1543" s="75">
        <v>221</v>
      </c>
      <c r="M1543" s="75">
        <v>239</v>
      </c>
      <c r="N1543" s="75">
        <v>18</v>
      </c>
    </row>
    <row r="1544" spans="1:14">
      <c r="A1544" s="53" t="s">
        <v>4709</v>
      </c>
      <c r="B1544" s="53" t="s">
        <v>4710</v>
      </c>
      <c r="C1544" s="53" t="s">
        <v>4711</v>
      </c>
      <c r="D1544" s="53" t="s">
        <v>17</v>
      </c>
      <c r="E1544" s="53" t="s">
        <v>18</v>
      </c>
      <c r="F1544" s="53" t="s">
        <v>17</v>
      </c>
      <c r="G1544" s="73" t="s">
        <v>19</v>
      </c>
      <c r="I1544" s="53" t="s">
        <v>767</v>
      </c>
      <c r="J1544" s="75">
        <v>0.24</v>
      </c>
      <c r="K1544" s="75">
        <v>0.297</v>
      </c>
      <c r="L1544" s="75">
        <v>0.5</v>
      </c>
      <c r="M1544" s="75">
        <v>0.5</v>
      </c>
      <c r="N1544" s="75">
        <v>0</v>
      </c>
    </row>
    <row r="1545" spans="1:14">
      <c r="A1545" s="53" t="s">
        <v>4712</v>
      </c>
      <c r="B1545" s="53" t="s">
        <v>4713</v>
      </c>
      <c r="C1545" s="53" t="s">
        <v>4714</v>
      </c>
      <c r="D1545" s="53" t="s">
        <v>880</v>
      </c>
      <c r="E1545" s="53" t="s">
        <v>18</v>
      </c>
      <c r="F1545" s="53" t="s">
        <v>880</v>
      </c>
      <c r="G1545" s="73" t="s">
        <v>52</v>
      </c>
      <c r="I1545" s="53" t="s">
        <v>223</v>
      </c>
      <c r="J1545" s="75">
        <v>180.61</v>
      </c>
      <c r="K1545" s="75">
        <v>240.316</v>
      </c>
      <c r="L1545" s="75">
        <v>236</v>
      </c>
      <c r="M1545" s="75">
        <v>241</v>
      </c>
      <c r="N1545" s="75">
        <v>5</v>
      </c>
    </row>
    <row r="1546" spans="1:14">
      <c r="A1546" s="53" t="s">
        <v>4715</v>
      </c>
      <c r="B1546" s="53" t="s">
        <v>4716</v>
      </c>
      <c r="C1546" s="53" t="s">
        <v>4715</v>
      </c>
      <c r="D1546" s="53" t="s">
        <v>128</v>
      </c>
      <c r="E1546" s="53" t="s">
        <v>18</v>
      </c>
      <c r="F1546" s="53" t="s">
        <v>128</v>
      </c>
      <c r="G1546" s="53" t="s">
        <v>129</v>
      </c>
      <c r="I1546" s="53" t="s">
        <v>1410</v>
      </c>
      <c r="J1546" s="75">
        <v>92.12</v>
      </c>
      <c r="K1546" s="75">
        <v>78.338</v>
      </c>
      <c r="L1546" s="75">
        <v>92</v>
      </c>
      <c r="M1546" s="75">
        <v>93</v>
      </c>
      <c r="N1546" s="75">
        <v>1</v>
      </c>
    </row>
    <row r="1547" spans="1:14">
      <c r="A1547" s="53" t="s">
        <v>4717</v>
      </c>
      <c r="B1547" s="53" t="s">
        <v>4718</v>
      </c>
      <c r="C1547" s="53" t="s">
        <v>4719</v>
      </c>
      <c r="D1547" s="53" t="s">
        <v>880</v>
      </c>
      <c r="E1547" s="53" t="s">
        <v>18</v>
      </c>
      <c r="F1547" s="53" t="s">
        <v>880</v>
      </c>
      <c r="G1547" s="53" t="s">
        <v>52</v>
      </c>
      <c r="I1547" s="53" t="s">
        <v>1567</v>
      </c>
      <c r="J1547" s="75">
        <v>4</v>
      </c>
      <c r="K1547" s="75">
        <v>3.542</v>
      </c>
      <c r="L1547" s="75">
        <v>21</v>
      </c>
      <c r="M1547" s="75">
        <v>21</v>
      </c>
      <c r="N1547" s="75">
        <v>0</v>
      </c>
    </row>
    <row r="1548" spans="1:14">
      <c r="A1548" s="53" t="s">
        <v>4720</v>
      </c>
      <c r="B1548" s="53" t="s">
        <v>4721</v>
      </c>
      <c r="C1548" s="53" t="s">
        <v>4722</v>
      </c>
      <c r="D1548" s="53" t="s">
        <v>1184</v>
      </c>
      <c r="E1548" s="53" t="s">
        <v>18</v>
      </c>
      <c r="F1548" s="53" t="s">
        <v>1184</v>
      </c>
      <c r="G1548" s="53" t="s">
        <v>98</v>
      </c>
      <c r="I1548" s="53" t="s">
        <v>442</v>
      </c>
      <c r="J1548" s="75">
        <v>30.94</v>
      </c>
      <c r="K1548" s="75">
        <v>30.888</v>
      </c>
      <c r="L1548" s="75">
        <v>31</v>
      </c>
      <c r="M1548" s="75">
        <v>31</v>
      </c>
      <c r="N1548" s="75">
        <v>0</v>
      </c>
    </row>
    <row r="1549" spans="1:14">
      <c r="A1549" s="53" t="s">
        <v>4723</v>
      </c>
      <c r="B1549" s="53" t="s">
        <v>4724</v>
      </c>
      <c r="C1549" s="53" t="s">
        <v>4725</v>
      </c>
      <c r="D1549" s="53" t="s">
        <v>1184</v>
      </c>
      <c r="E1549" s="53" t="s">
        <v>18</v>
      </c>
      <c r="F1549" s="53" t="s">
        <v>1184</v>
      </c>
      <c r="G1549" s="53" t="s">
        <v>98</v>
      </c>
      <c r="I1549" s="53" t="s">
        <v>442</v>
      </c>
      <c r="J1549" s="75">
        <v>7.26</v>
      </c>
      <c r="K1549" s="75">
        <v>21.038</v>
      </c>
      <c r="L1549" s="75">
        <v>21</v>
      </c>
      <c r="M1549" s="75">
        <v>22</v>
      </c>
      <c r="N1549" s="75">
        <v>1</v>
      </c>
    </row>
    <row r="1550" spans="1:14">
      <c r="A1550" s="53" t="s">
        <v>4726</v>
      </c>
      <c r="B1550" s="53" t="s">
        <v>4727</v>
      </c>
      <c r="C1550" s="53" t="s">
        <v>4728</v>
      </c>
      <c r="D1550" s="53" t="s">
        <v>168</v>
      </c>
      <c r="E1550" s="53" t="s">
        <v>18</v>
      </c>
      <c r="F1550" s="53" t="s">
        <v>169</v>
      </c>
      <c r="G1550" s="53" t="s">
        <v>170</v>
      </c>
      <c r="I1550" s="53" t="s">
        <v>191</v>
      </c>
      <c r="J1550" s="75">
        <v>179.06</v>
      </c>
      <c r="K1550" s="75">
        <v>105.575</v>
      </c>
      <c r="L1550" s="75">
        <v>178</v>
      </c>
      <c r="M1550" s="75">
        <v>180</v>
      </c>
      <c r="N1550" s="75">
        <v>2</v>
      </c>
    </row>
    <row r="1551" spans="1:14">
      <c r="A1551" s="53" t="s">
        <v>4729</v>
      </c>
      <c r="B1551" s="53" t="s">
        <v>4730</v>
      </c>
      <c r="C1551" s="53" t="s">
        <v>50</v>
      </c>
      <c r="D1551" s="53" t="s">
        <v>231</v>
      </c>
      <c r="E1551" s="53" t="s">
        <v>18</v>
      </c>
      <c r="F1551" s="53" t="s">
        <v>231</v>
      </c>
      <c r="G1551" s="73" t="s">
        <v>52</v>
      </c>
      <c r="I1551" s="53" t="s">
        <v>39</v>
      </c>
      <c r="J1551" s="75">
        <v>143.75</v>
      </c>
      <c r="K1551" s="75">
        <v>119.514</v>
      </c>
      <c r="L1551" s="75">
        <v>143</v>
      </c>
      <c r="M1551" s="75">
        <v>146</v>
      </c>
      <c r="N1551" s="75">
        <v>3</v>
      </c>
    </row>
    <row r="1552" spans="1:14">
      <c r="A1552" s="53" t="s">
        <v>4731</v>
      </c>
      <c r="B1552" s="53" t="s">
        <v>4732</v>
      </c>
      <c r="C1552" s="53" t="s">
        <v>50</v>
      </c>
      <c r="D1552" s="53" t="s">
        <v>231</v>
      </c>
      <c r="E1552" s="53" t="s">
        <v>18</v>
      </c>
      <c r="F1552" s="53" t="s">
        <v>231</v>
      </c>
      <c r="G1552" s="73" t="s">
        <v>52</v>
      </c>
      <c r="I1552" s="53" t="s">
        <v>39</v>
      </c>
      <c r="J1552" s="75">
        <v>899.83</v>
      </c>
      <c r="K1552" s="75">
        <v>640.71</v>
      </c>
      <c r="L1552" s="75">
        <v>896</v>
      </c>
      <c r="M1552" s="75">
        <v>900</v>
      </c>
      <c r="N1552" s="75">
        <v>4</v>
      </c>
    </row>
    <row r="1553" spans="1:14">
      <c r="A1553" s="53" t="s">
        <v>4733</v>
      </c>
      <c r="B1553" s="53" t="s">
        <v>4734</v>
      </c>
      <c r="C1553" s="53" t="s">
        <v>4735</v>
      </c>
      <c r="D1553" s="53" t="s">
        <v>37</v>
      </c>
      <c r="E1553" s="53" t="s">
        <v>18</v>
      </c>
      <c r="F1553" s="53" t="s">
        <v>37</v>
      </c>
      <c r="G1553" s="73" t="s">
        <v>38</v>
      </c>
      <c r="I1553" s="53" t="s">
        <v>39</v>
      </c>
      <c r="J1553" s="75">
        <v>54.77</v>
      </c>
      <c r="K1553" s="75">
        <v>40.698</v>
      </c>
      <c r="L1553" s="75">
        <v>55</v>
      </c>
      <c r="M1553" s="75">
        <v>55</v>
      </c>
      <c r="N1553" s="75">
        <v>0</v>
      </c>
    </row>
    <row r="1554" spans="1:14">
      <c r="A1554" s="53" t="s">
        <v>4736</v>
      </c>
      <c r="B1554" s="53" t="s">
        <v>4737</v>
      </c>
      <c r="C1554" s="53" t="s">
        <v>4738</v>
      </c>
      <c r="D1554" s="53" t="s">
        <v>938</v>
      </c>
      <c r="E1554" s="53" t="s">
        <v>18</v>
      </c>
      <c r="F1554" s="53" t="s">
        <v>938</v>
      </c>
      <c r="G1554" s="53" t="s">
        <v>98</v>
      </c>
      <c r="I1554" s="53" t="s">
        <v>3347</v>
      </c>
      <c r="J1554" s="75">
        <v>157.96</v>
      </c>
      <c r="K1554" s="75">
        <v>264.274</v>
      </c>
      <c r="L1554" s="75">
        <v>220</v>
      </c>
      <c r="M1554" s="75">
        <v>265</v>
      </c>
      <c r="N1554" s="75">
        <v>45</v>
      </c>
    </row>
    <row r="1555" spans="1:14">
      <c r="A1555" s="53" t="s">
        <v>4739</v>
      </c>
      <c r="B1555" s="53" t="s">
        <v>4740</v>
      </c>
      <c r="C1555" s="53" t="s">
        <v>4741</v>
      </c>
      <c r="D1555" s="53" t="s">
        <v>37</v>
      </c>
      <c r="E1555" s="53" t="s">
        <v>18</v>
      </c>
      <c r="F1555" s="53" t="s">
        <v>37</v>
      </c>
      <c r="G1555" s="73" t="s">
        <v>38</v>
      </c>
      <c r="I1555" s="53" t="s">
        <v>39</v>
      </c>
      <c r="J1555" s="75">
        <v>349.91</v>
      </c>
      <c r="K1555" s="75">
        <v>291.103</v>
      </c>
      <c r="L1555" s="75">
        <v>350</v>
      </c>
      <c r="M1555" s="75">
        <v>350</v>
      </c>
      <c r="N1555" s="75">
        <v>0</v>
      </c>
    </row>
    <row r="1556" spans="1:14">
      <c r="A1556" s="53" t="s">
        <v>4742</v>
      </c>
      <c r="B1556" s="53" t="s">
        <v>4743</v>
      </c>
      <c r="C1556" s="53" t="s">
        <v>4744</v>
      </c>
      <c r="D1556" s="53" t="s">
        <v>37</v>
      </c>
      <c r="E1556" s="53" t="s">
        <v>18</v>
      </c>
      <c r="F1556" s="53" t="s">
        <v>37</v>
      </c>
      <c r="G1556" s="53" t="s">
        <v>38</v>
      </c>
      <c r="I1556" s="53" t="s">
        <v>39</v>
      </c>
      <c r="J1556" s="75">
        <v>101.22</v>
      </c>
      <c r="K1556" s="75">
        <v>73.772</v>
      </c>
      <c r="L1556" s="75">
        <v>102</v>
      </c>
      <c r="M1556" s="75">
        <v>102</v>
      </c>
      <c r="N1556" s="75">
        <v>0</v>
      </c>
    </row>
    <row r="1557" spans="1:14">
      <c r="A1557" s="53" t="s">
        <v>4745</v>
      </c>
      <c r="B1557" s="53" t="s">
        <v>4746</v>
      </c>
      <c r="C1557" s="53" t="s">
        <v>50</v>
      </c>
      <c r="D1557" s="53" t="s">
        <v>231</v>
      </c>
      <c r="E1557" s="53" t="s">
        <v>18</v>
      </c>
      <c r="F1557" s="53" t="s">
        <v>231</v>
      </c>
      <c r="G1557" s="53" t="s">
        <v>52</v>
      </c>
      <c r="I1557" s="53" t="s">
        <v>39</v>
      </c>
      <c r="J1557" s="75">
        <v>447.93</v>
      </c>
      <c r="K1557" s="75">
        <v>336.521</v>
      </c>
      <c r="L1557" s="75">
        <v>448</v>
      </c>
      <c r="M1557" s="75">
        <v>448</v>
      </c>
      <c r="N1557" s="75">
        <v>0</v>
      </c>
    </row>
    <row r="1558" spans="1:14">
      <c r="A1558" s="53" t="s">
        <v>4747</v>
      </c>
      <c r="B1558" s="53" t="s">
        <v>4748</v>
      </c>
      <c r="C1558" s="53" t="s">
        <v>4749</v>
      </c>
      <c r="D1558" s="53" t="s">
        <v>1592</v>
      </c>
      <c r="E1558" s="53" t="s">
        <v>18</v>
      </c>
      <c r="F1558" s="53" t="s">
        <v>1592</v>
      </c>
      <c r="G1558" s="53" t="s">
        <v>52</v>
      </c>
      <c r="I1558" s="53" t="s">
        <v>99</v>
      </c>
      <c r="J1558" s="75">
        <v>27.31</v>
      </c>
      <c r="K1558" s="75">
        <v>51.408</v>
      </c>
      <c r="L1558" s="75">
        <v>44</v>
      </c>
      <c r="M1558" s="75">
        <v>56</v>
      </c>
      <c r="N1558" s="75">
        <v>12</v>
      </c>
    </row>
    <row r="1559" spans="1:14">
      <c r="A1559" s="53" t="s">
        <v>4750</v>
      </c>
      <c r="B1559" s="53" t="s">
        <v>4751</v>
      </c>
      <c r="C1559" s="53" t="s">
        <v>4752</v>
      </c>
      <c r="D1559" s="53" t="s">
        <v>1592</v>
      </c>
      <c r="E1559" s="53" t="s">
        <v>18</v>
      </c>
      <c r="F1559" s="53" t="s">
        <v>1592</v>
      </c>
      <c r="G1559" s="53" t="s">
        <v>52</v>
      </c>
      <c r="I1559" s="53" t="s">
        <v>99</v>
      </c>
      <c r="J1559" s="75">
        <v>27.36</v>
      </c>
      <c r="K1559" s="75">
        <v>50.835</v>
      </c>
      <c r="L1559" s="75">
        <v>44</v>
      </c>
      <c r="M1559" s="75">
        <v>56</v>
      </c>
      <c r="N1559" s="75">
        <v>12</v>
      </c>
    </row>
    <row r="1560" spans="1:14">
      <c r="A1560" s="53" t="s">
        <v>4753</v>
      </c>
      <c r="B1560" s="53" t="s">
        <v>4754</v>
      </c>
      <c r="C1560" s="53" t="s">
        <v>4755</v>
      </c>
      <c r="D1560" s="53" t="s">
        <v>85</v>
      </c>
      <c r="E1560" s="53" t="s">
        <v>18</v>
      </c>
      <c r="F1560" s="53" t="s">
        <v>85</v>
      </c>
      <c r="G1560" s="53" t="s">
        <v>29</v>
      </c>
      <c r="I1560" s="53" t="s">
        <v>90</v>
      </c>
      <c r="J1560" s="75">
        <v>33.72</v>
      </c>
      <c r="K1560" s="75">
        <v>21.362</v>
      </c>
      <c r="L1560" s="75">
        <v>34</v>
      </c>
      <c r="M1560" s="75">
        <v>34</v>
      </c>
      <c r="N1560" s="75">
        <v>0</v>
      </c>
    </row>
    <row r="1561" spans="1:14">
      <c r="A1561" s="53" t="s">
        <v>4756</v>
      </c>
      <c r="B1561" s="53" t="s">
        <v>4757</v>
      </c>
      <c r="C1561" s="53" t="s">
        <v>4758</v>
      </c>
      <c r="D1561" s="53" t="s">
        <v>1452</v>
      </c>
      <c r="E1561" s="53" t="s">
        <v>18</v>
      </c>
      <c r="F1561" s="53" t="s">
        <v>1452</v>
      </c>
      <c r="G1561" s="53" t="s">
        <v>98</v>
      </c>
      <c r="I1561" s="53" t="s">
        <v>130</v>
      </c>
      <c r="J1561" s="75">
        <v>21.62</v>
      </c>
      <c r="K1561" s="75">
        <v>20.685</v>
      </c>
      <c r="L1561" s="75">
        <v>24</v>
      </c>
      <c r="M1561" s="75">
        <v>24</v>
      </c>
      <c r="N1561" s="75">
        <v>0</v>
      </c>
    </row>
    <row r="1562" spans="1:14">
      <c r="A1562" s="53" t="s">
        <v>4759</v>
      </c>
      <c r="B1562" s="53" t="s">
        <v>4760</v>
      </c>
      <c r="C1562" s="53" t="s">
        <v>4761</v>
      </c>
      <c r="D1562" s="53" t="s">
        <v>287</v>
      </c>
      <c r="E1562" s="53" t="s">
        <v>18</v>
      </c>
      <c r="F1562" s="53" t="s">
        <v>287</v>
      </c>
      <c r="G1562" s="53" t="s">
        <v>98</v>
      </c>
      <c r="I1562" s="53" t="s">
        <v>442</v>
      </c>
      <c r="J1562" s="75">
        <v>14.4</v>
      </c>
      <c r="K1562" s="75">
        <v>20.103</v>
      </c>
      <c r="L1562" s="75">
        <v>21</v>
      </c>
      <c r="M1562" s="75">
        <v>24</v>
      </c>
      <c r="N1562" s="75">
        <v>3</v>
      </c>
    </row>
    <row r="1563" spans="1:14">
      <c r="A1563" s="53" t="s">
        <v>4762</v>
      </c>
      <c r="B1563" s="53" t="s">
        <v>4763</v>
      </c>
      <c r="C1563" s="53" t="s">
        <v>4764</v>
      </c>
      <c r="D1563" s="53" t="s">
        <v>128</v>
      </c>
      <c r="E1563" s="53" t="s">
        <v>18</v>
      </c>
      <c r="F1563" s="53" t="s">
        <v>128</v>
      </c>
      <c r="G1563" s="53" t="s">
        <v>129</v>
      </c>
      <c r="I1563" s="53" t="s">
        <v>130</v>
      </c>
      <c r="J1563" s="75">
        <v>17.19</v>
      </c>
      <c r="K1563" s="75">
        <v>12.138</v>
      </c>
      <c r="L1563" s="75">
        <v>17.5</v>
      </c>
      <c r="M1563" s="75">
        <v>17.5</v>
      </c>
      <c r="N1563" s="75">
        <v>0</v>
      </c>
    </row>
    <row r="1564" spans="1:14">
      <c r="A1564" s="53" t="s">
        <v>4765</v>
      </c>
      <c r="B1564" s="53" t="s">
        <v>4766</v>
      </c>
      <c r="C1564" s="53" t="s">
        <v>4767</v>
      </c>
      <c r="D1564" s="53" t="s">
        <v>603</v>
      </c>
      <c r="E1564" s="53" t="s">
        <v>18</v>
      </c>
      <c r="F1564" s="53" t="s">
        <v>603</v>
      </c>
      <c r="G1564" s="53" t="s">
        <v>129</v>
      </c>
      <c r="I1564" s="53" t="s">
        <v>20</v>
      </c>
      <c r="J1564" s="75">
        <v>5.19</v>
      </c>
      <c r="K1564" s="75">
        <v>6.811</v>
      </c>
      <c r="L1564" s="75">
        <v>7</v>
      </c>
      <c r="M1564" s="75">
        <v>7</v>
      </c>
      <c r="N1564" s="75">
        <v>0</v>
      </c>
    </row>
    <row r="1565" spans="1:14">
      <c r="A1565" s="53" t="s">
        <v>4768</v>
      </c>
      <c r="B1565" s="53" t="s">
        <v>4769</v>
      </c>
      <c r="C1565" s="53" t="s">
        <v>4770</v>
      </c>
      <c r="D1565" s="53" t="s">
        <v>160</v>
      </c>
      <c r="E1565" s="53" t="s">
        <v>18</v>
      </c>
      <c r="F1565" s="53" t="s">
        <v>160</v>
      </c>
      <c r="G1565" s="53" t="s">
        <v>129</v>
      </c>
      <c r="I1565" s="53" t="s">
        <v>86</v>
      </c>
      <c r="J1565" s="75">
        <v>0.56</v>
      </c>
      <c r="K1565" s="75">
        <v>0.248</v>
      </c>
      <c r="L1565" s="75">
        <v>1</v>
      </c>
      <c r="M1565" s="75">
        <v>1</v>
      </c>
      <c r="N1565" s="75">
        <v>0</v>
      </c>
    </row>
    <row r="1566" spans="1:14">
      <c r="A1566" s="53" t="s">
        <v>4771</v>
      </c>
      <c r="B1566" s="53" t="s">
        <v>4772</v>
      </c>
      <c r="C1566" s="53" t="s">
        <v>4773</v>
      </c>
      <c r="D1566" s="53" t="s">
        <v>37</v>
      </c>
      <c r="E1566" s="53" t="s">
        <v>18</v>
      </c>
      <c r="F1566" s="53" t="s">
        <v>37</v>
      </c>
      <c r="G1566" s="73" t="s">
        <v>38</v>
      </c>
      <c r="I1566" s="53" t="s">
        <v>39</v>
      </c>
      <c r="J1566" s="75">
        <v>104.74</v>
      </c>
      <c r="K1566" s="75">
        <v>70.47</v>
      </c>
      <c r="L1566" s="75">
        <v>105</v>
      </c>
      <c r="M1566" s="75">
        <v>105</v>
      </c>
      <c r="N1566" s="75">
        <v>0</v>
      </c>
    </row>
    <row r="1567" spans="1:14">
      <c r="A1567" s="53" t="s">
        <v>4774</v>
      </c>
      <c r="B1567" s="53" t="s">
        <v>4775</v>
      </c>
      <c r="C1567" s="53" t="s">
        <v>4776</v>
      </c>
      <c r="D1567" s="53" t="s">
        <v>17</v>
      </c>
      <c r="E1567" s="53" t="s">
        <v>18</v>
      </c>
      <c r="F1567" s="53" t="s">
        <v>17</v>
      </c>
      <c r="G1567" s="73" t="s">
        <v>19</v>
      </c>
      <c r="I1567" s="53" t="s">
        <v>152</v>
      </c>
      <c r="J1567" s="75">
        <v>1.33</v>
      </c>
      <c r="K1567" s="75">
        <v>1.814</v>
      </c>
      <c r="L1567" s="75">
        <v>2</v>
      </c>
      <c r="M1567" s="75">
        <v>2</v>
      </c>
      <c r="N1567" s="75">
        <v>0</v>
      </c>
    </row>
    <row r="1568" spans="1:14">
      <c r="A1568" s="53" t="s">
        <v>4777</v>
      </c>
      <c r="B1568" s="53" t="s">
        <v>4778</v>
      </c>
      <c r="C1568" s="53" t="s">
        <v>4779</v>
      </c>
      <c r="D1568" s="53" t="s">
        <v>140</v>
      </c>
      <c r="E1568" s="53" t="s">
        <v>18</v>
      </c>
      <c r="F1568" s="53" t="s">
        <v>140</v>
      </c>
      <c r="G1568" s="53" t="s">
        <v>98</v>
      </c>
      <c r="I1568" s="53" t="s">
        <v>99</v>
      </c>
      <c r="J1568" s="75">
        <v>3.71</v>
      </c>
      <c r="K1568" s="75">
        <v>5.491</v>
      </c>
      <c r="L1568" s="75">
        <v>5</v>
      </c>
      <c r="M1568" s="75">
        <v>6</v>
      </c>
      <c r="N1568" s="75">
        <v>1</v>
      </c>
    </row>
    <row r="1569" spans="1:14">
      <c r="A1569" s="53" t="s">
        <v>4780</v>
      </c>
      <c r="B1569" s="53" t="s">
        <v>4781</v>
      </c>
      <c r="C1569" s="53" t="s">
        <v>4782</v>
      </c>
      <c r="D1569" s="53" t="s">
        <v>17</v>
      </c>
      <c r="E1569" s="53" t="s">
        <v>18</v>
      </c>
      <c r="F1569" s="53" t="s">
        <v>17</v>
      </c>
      <c r="G1569" s="53" t="s">
        <v>19</v>
      </c>
      <c r="I1569" s="53" t="s">
        <v>103</v>
      </c>
      <c r="J1569" s="75">
        <v>42.81</v>
      </c>
      <c r="K1569" s="75">
        <v>50.445</v>
      </c>
      <c r="L1569" s="75">
        <v>44</v>
      </c>
      <c r="M1569" s="75">
        <v>51</v>
      </c>
      <c r="N1569" s="75">
        <v>7</v>
      </c>
    </row>
    <row r="1570" spans="1:14">
      <c r="A1570" s="53" t="s">
        <v>4783</v>
      </c>
      <c r="B1570" s="53" t="s">
        <v>4784</v>
      </c>
      <c r="C1570" s="53" t="s">
        <v>4785</v>
      </c>
      <c r="D1570" s="53" t="s">
        <v>160</v>
      </c>
      <c r="E1570" s="53" t="s">
        <v>18</v>
      </c>
      <c r="F1570" s="53" t="s">
        <v>160</v>
      </c>
      <c r="G1570" s="53" t="s">
        <v>129</v>
      </c>
      <c r="I1570" s="53" t="s">
        <v>337</v>
      </c>
      <c r="J1570" s="75">
        <v>3.14</v>
      </c>
      <c r="K1570" s="75">
        <v>2.479</v>
      </c>
      <c r="L1570" s="75">
        <v>3.5</v>
      </c>
      <c r="M1570" s="75">
        <v>3.5</v>
      </c>
      <c r="N1570" s="75">
        <v>0</v>
      </c>
    </row>
    <row r="1571" spans="1:14">
      <c r="A1571" s="53" t="s">
        <v>4786</v>
      </c>
      <c r="B1571" s="53" t="s">
        <v>4787</v>
      </c>
      <c r="C1571" s="53" t="s">
        <v>4788</v>
      </c>
      <c r="D1571" s="53" t="s">
        <v>160</v>
      </c>
      <c r="E1571" s="53" t="s">
        <v>18</v>
      </c>
      <c r="F1571" s="53" t="s">
        <v>160</v>
      </c>
      <c r="G1571" s="73" t="s">
        <v>129</v>
      </c>
      <c r="I1571" s="53" t="s">
        <v>337</v>
      </c>
      <c r="J1571" s="75">
        <v>3.07</v>
      </c>
      <c r="K1571" s="75">
        <v>2.479</v>
      </c>
      <c r="L1571" s="75">
        <v>3.5</v>
      </c>
      <c r="M1571" s="75">
        <v>3.5</v>
      </c>
      <c r="N1571" s="75">
        <v>0</v>
      </c>
    </row>
    <row r="1572" spans="1:14">
      <c r="A1572" s="53" t="s">
        <v>4789</v>
      </c>
      <c r="B1572" s="53" t="s">
        <v>4790</v>
      </c>
      <c r="C1572" s="53" t="s">
        <v>4791</v>
      </c>
      <c r="D1572" s="53" t="s">
        <v>160</v>
      </c>
      <c r="E1572" s="53" t="s">
        <v>18</v>
      </c>
      <c r="F1572" s="53" t="s">
        <v>160</v>
      </c>
      <c r="G1572" s="53" t="s">
        <v>129</v>
      </c>
      <c r="I1572" s="53" t="s">
        <v>337</v>
      </c>
      <c r="J1572" s="75">
        <v>3.13</v>
      </c>
      <c r="K1572" s="75">
        <v>2.479</v>
      </c>
      <c r="L1572" s="75">
        <v>3.5</v>
      </c>
      <c r="M1572" s="75">
        <v>3.5</v>
      </c>
      <c r="N1572" s="75">
        <v>0</v>
      </c>
    </row>
    <row r="1573" spans="1:14">
      <c r="A1573" s="53" t="s">
        <v>4792</v>
      </c>
      <c r="B1573" s="53" t="s">
        <v>4793</v>
      </c>
      <c r="C1573" s="53" t="s">
        <v>4794</v>
      </c>
      <c r="D1573" s="53" t="s">
        <v>160</v>
      </c>
      <c r="E1573" s="53" t="s">
        <v>18</v>
      </c>
      <c r="F1573" s="53" t="s">
        <v>160</v>
      </c>
      <c r="G1573" s="53" t="s">
        <v>129</v>
      </c>
      <c r="I1573" s="53" t="s">
        <v>337</v>
      </c>
      <c r="J1573" s="75">
        <v>3.14</v>
      </c>
      <c r="K1573" s="75">
        <v>2.591</v>
      </c>
      <c r="L1573" s="75">
        <v>3.5</v>
      </c>
      <c r="M1573" s="75">
        <v>3.5</v>
      </c>
      <c r="N1573" s="75">
        <v>0</v>
      </c>
    </row>
    <row r="1574" spans="1:14">
      <c r="A1574" s="53" t="s">
        <v>4795</v>
      </c>
      <c r="B1574" s="53" t="s">
        <v>4796</v>
      </c>
      <c r="C1574" s="53" t="s">
        <v>4797</v>
      </c>
      <c r="D1574" s="53" t="s">
        <v>160</v>
      </c>
      <c r="E1574" s="53" t="s">
        <v>18</v>
      </c>
      <c r="F1574" s="53" t="s">
        <v>160</v>
      </c>
      <c r="G1574" s="73" t="s">
        <v>129</v>
      </c>
      <c r="I1574" s="53" t="s">
        <v>337</v>
      </c>
      <c r="J1574" s="75">
        <v>3.14</v>
      </c>
      <c r="K1574" s="75">
        <v>2.383</v>
      </c>
      <c r="L1574" s="75">
        <v>3.5</v>
      </c>
      <c r="M1574" s="75">
        <v>3.5</v>
      </c>
      <c r="N1574" s="75">
        <v>0</v>
      </c>
    </row>
    <row r="1575" spans="1:14">
      <c r="A1575" s="53" t="s">
        <v>4798</v>
      </c>
      <c r="B1575" s="53" t="s">
        <v>4799</v>
      </c>
      <c r="C1575" s="53" t="s">
        <v>4800</v>
      </c>
      <c r="D1575" s="53" t="s">
        <v>160</v>
      </c>
      <c r="E1575" s="53" t="s">
        <v>18</v>
      </c>
      <c r="F1575" s="53" t="s">
        <v>160</v>
      </c>
      <c r="G1575" s="73" t="s">
        <v>129</v>
      </c>
      <c r="I1575" s="53" t="s">
        <v>161</v>
      </c>
      <c r="J1575" s="75">
        <v>0.45</v>
      </c>
      <c r="K1575" s="75">
        <v>0</v>
      </c>
      <c r="L1575" s="75">
        <v>0.5</v>
      </c>
      <c r="M1575" s="75">
        <v>0.5</v>
      </c>
      <c r="N1575" s="75">
        <v>0</v>
      </c>
    </row>
    <row r="1576" spans="1:14">
      <c r="A1576" s="53" t="s">
        <v>4801</v>
      </c>
      <c r="B1576" s="53" t="s">
        <v>4802</v>
      </c>
      <c r="C1576" s="53" t="s">
        <v>4803</v>
      </c>
      <c r="D1576" s="53" t="s">
        <v>336</v>
      </c>
      <c r="E1576" s="53" t="s">
        <v>18</v>
      </c>
      <c r="F1576" s="53" t="s">
        <v>336</v>
      </c>
      <c r="G1576" s="53" t="s">
        <v>129</v>
      </c>
      <c r="I1576" s="53" t="s">
        <v>161</v>
      </c>
      <c r="J1576" s="75">
        <v>0.34</v>
      </c>
      <c r="K1576" s="75">
        <v>0</v>
      </c>
      <c r="L1576" s="75">
        <v>0.5</v>
      </c>
      <c r="M1576" s="75">
        <v>0.5</v>
      </c>
      <c r="N1576" s="75">
        <v>0</v>
      </c>
    </row>
    <row r="1577" spans="1:14">
      <c r="A1577" s="53" t="s">
        <v>4804</v>
      </c>
      <c r="B1577" s="53" t="s">
        <v>4805</v>
      </c>
      <c r="C1577" s="53" t="s">
        <v>4806</v>
      </c>
      <c r="D1577" s="53" t="s">
        <v>17</v>
      </c>
      <c r="E1577" s="53" t="s">
        <v>18</v>
      </c>
      <c r="F1577" s="53" t="s">
        <v>17</v>
      </c>
      <c r="G1577" s="53" t="s">
        <v>19</v>
      </c>
      <c r="I1577" s="53" t="s">
        <v>90</v>
      </c>
      <c r="J1577" s="75">
        <v>1.33</v>
      </c>
      <c r="K1577" s="75">
        <v>0</v>
      </c>
      <c r="L1577" s="75">
        <v>1.5</v>
      </c>
      <c r="M1577" s="75">
        <v>1.5</v>
      </c>
      <c r="N1577" s="75">
        <v>0</v>
      </c>
    </row>
    <row r="1578" spans="1:14">
      <c r="A1578" s="53" t="s">
        <v>4807</v>
      </c>
      <c r="B1578" s="53" t="s">
        <v>4808</v>
      </c>
      <c r="C1578" s="53" t="s">
        <v>4809</v>
      </c>
      <c r="D1578" s="53" t="s">
        <v>17</v>
      </c>
      <c r="E1578" s="53" t="s">
        <v>18</v>
      </c>
      <c r="F1578" s="53" t="s">
        <v>17</v>
      </c>
      <c r="G1578" s="53" t="s">
        <v>19</v>
      </c>
      <c r="I1578" s="53" t="s">
        <v>767</v>
      </c>
      <c r="J1578" s="75">
        <v>73.62</v>
      </c>
      <c r="K1578" s="75">
        <v>95.542</v>
      </c>
      <c r="L1578" s="75">
        <v>97</v>
      </c>
      <c r="M1578" s="75">
        <v>96</v>
      </c>
      <c r="N1578" s="75">
        <v>-1</v>
      </c>
    </row>
    <row r="1579" spans="1:14">
      <c r="A1579" s="53" t="s">
        <v>4810</v>
      </c>
      <c r="B1579" s="53" t="s">
        <v>4811</v>
      </c>
      <c r="C1579" s="53" t="s">
        <v>4812</v>
      </c>
      <c r="D1579" s="53" t="s">
        <v>17</v>
      </c>
      <c r="E1579" s="53" t="s">
        <v>18</v>
      </c>
      <c r="F1579" s="53" t="s">
        <v>17</v>
      </c>
      <c r="G1579" s="53" t="s">
        <v>19</v>
      </c>
      <c r="I1579" s="53" t="s">
        <v>767</v>
      </c>
      <c r="J1579" s="75">
        <v>72.2</v>
      </c>
      <c r="K1579" s="75">
        <v>90.045</v>
      </c>
      <c r="L1579" s="75">
        <v>92</v>
      </c>
      <c r="M1579" s="75">
        <v>91</v>
      </c>
      <c r="N1579" s="75">
        <v>-1</v>
      </c>
    </row>
    <row r="1580" spans="1:14">
      <c r="A1580" s="53" t="s">
        <v>4813</v>
      </c>
      <c r="B1580" s="53" t="s">
        <v>4814</v>
      </c>
      <c r="C1580" s="53" t="s">
        <v>4815</v>
      </c>
      <c r="D1580" s="53" t="s">
        <v>17</v>
      </c>
      <c r="E1580" s="53" t="s">
        <v>18</v>
      </c>
      <c r="F1580" s="53" t="s">
        <v>17</v>
      </c>
      <c r="G1580" s="53" t="s">
        <v>19</v>
      </c>
      <c r="I1580" s="53" t="s">
        <v>767</v>
      </c>
      <c r="J1580" s="75">
        <v>57.98</v>
      </c>
      <c r="K1580" s="75">
        <v>59.632</v>
      </c>
      <c r="L1580" s="75">
        <v>61</v>
      </c>
      <c r="M1580" s="75">
        <v>60</v>
      </c>
      <c r="N1580" s="75">
        <v>-1</v>
      </c>
    </row>
    <row r="1581" spans="1:14">
      <c r="A1581" s="53" t="s">
        <v>4816</v>
      </c>
      <c r="B1581" s="53" t="s">
        <v>4817</v>
      </c>
      <c r="C1581" s="53" t="s">
        <v>4818</v>
      </c>
      <c r="D1581" s="53" t="s">
        <v>2292</v>
      </c>
      <c r="E1581" s="53" t="s">
        <v>18</v>
      </c>
      <c r="F1581" s="53" t="s">
        <v>2292</v>
      </c>
      <c r="G1581" s="53" t="s">
        <v>129</v>
      </c>
      <c r="I1581" s="53" t="s">
        <v>767</v>
      </c>
      <c r="J1581" s="75">
        <v>11.28</v>
      </c>
      <c r="K1581" s="75">
        <v>12.527</v>
      </c>
      <c r="L1581" s="75">
        <v>12.5</v>
      </c>
      <c r="M1581" s="75">
        <v>13</v>
      </c>
      <c r="N1581" s="75">
        <v>0.5</v>
      </c>
    </row>
    <row r="1582" spans="1:14">
      <c r="A1582" s="53" t="s">
        <v>4819</v>
      </c>
      <c r="B1582" s="53" t="s">
        <v>4820</v>
      </c>
      <c r="C1582" s="53" t="s">
        <v>4821</v>
      </c>
      <c r="D1582" s="53" t="s">
        <v>845</v>
      </c>
      <c r="E1582" s="53" t="s">
        <v>18</v>
      </c>
      <c r="F1582" s="53" t="s">
        <v>845</v>
      </c>
      <c r="G1582" s="53" t="s">
        <v>129</v>
      </c>
      <c r="I1582" s="53" t="s">
        <v>767</v>
      </c>
      <c r="J1582" s="75">
        <v>6.27</v>
      </c>
      <c r="K1582" s="75">
        <v>6.46</v>
      </c>
      <c r="L1582" s="75">
        <v>6.5</v>
      </c>
      <c r="M1582" s="75">
        <v>6.5</v>
      </c>
      <c r="N1582" s="75">
        <v>0</v>
      </c>
    </row>
    <row r="1583" spans="1:14">
      <c r="A1583" s="53" t="s">
        <v>4822</v>
      </c>
      <c r="B1583" s="53" t="s">
        <v>4823</v>
      </c>
      <c r="C1583" s="53" t="s">
        <v>4824</v>
      </c>
      <c r="D1583" s="53" t="s">
        <v>17</v>
      </c>
      <c r="E1583" s="53" t="s">
        <v>18</v>
      </c>
      <c r="F1583" s="53" t="s">
        <v>17</v>
      </c>
      <c r="G1583" s="53" t="s">
        <v>19</v>
      </c>
      <c r="I1583" s="53" t="s">
        <v>767</v>
      </c>
      <c r="J1583" s="75">
        <v>5.33</v>
      </c>
      <c r="K1583" s="75">
        <v>5.522</v>
      </c>
      <c r="L1583" s="75">
        <v>6</v>
      </c>
      <c r="M1583" s="75">
        <v>6</v>
      </c>
      <c r="N1583" s="75">
        <v>0</v>
      </c>
    </row>
    <row r="1584" spans="1:14">
      <c r="A1584" s="53" t="s">
        <v>4825</v>
      </c>
      <c r="B1584" s="53" t="s">
        <v>4826</v>
      </c>
      <c r="C1584" s="53" t="s">
        <v>4827</v>
      </c>
      <c r="D1584" s="53" t="s">
        <v>17</v>
      </c>
      <c r="E1584" s="53" t="s">
        <v>18</v>
      </c>
      <c r="F1584" s="53" t="s">
        <v>17</v>
      </c>
      <c r="G1584" s="53" t="s">
        <v>19</v>
      </c>
      <c r="I1584" s="53" t="s">
        <v>767</v>
      </c>
      <c r="J1584" s="75">
        <v>12.08</v>
      </c>
      <c r="K1584" s="75">
        <v>14.729</v>
      </c>
      <c r="L1584" s="75">
        <v>13</v>
      </c>
      <c r="M1584" s="75">
        <v>15</v>
      </c>
      <c r="N1584" s="75">
        <v>2</v>
      </c>
    </row>
    <row r="1585" spans="1:14">
      <c r="A1585" s="53" t="s">
        <v>4828</v>
      </c>
      <c r="B1585" s="53" t="s">
        <v>4829</v>
      </c>
      <c r="C1585" s="53" t="s">
        <v>4830</v>
      </c>
      <c r="D1585" s="53" t="s">
        <v>1452</v>
      </c>
      <c r="E1585" s="53" t="s">
        <v>18</v>
      </c>
      <c r="F1585" s="53" t="s">
        <v>1452</v>
      </c>
      <c r="G1585" s="53" t="s">
        <v>98</v>
      </c>
      <c r="I1585" s="53" t="s">
        <v>223</v>
      </c>
      <c r="J1585" s="75">
        <v>82.14</v>
      </c>
      <c r="K1585" s="75">
        <v>43.157</v>
      </c>
      <c r="L1585" s="75">
        <v>86</v>
      </c>
      <c r="M1585" s="75">
        <v>86</v>
      </c>
      <c r="N1585" s="75">
        <v>0</v>
      </c>
    </row>
    <row r="1586" spans="1:14">
      <c r="A1586" s="53" t="s">
        <v>4831</v>
      </c>
      <c r="B1586" s="53" t="s">
        <v>4832</v>
      </c>
      <c r="C1586" s="53" t="s">
        <v>4833</v>
      </c>
      <c r="D1586" s="53" t="s">
        <v>140</v>
      </c>
      <c r="E1586" s="53" t="s">
        <v>18</v>
      </c>
      <c r="F1586" s="53" t="s">
        <v>140</v>
      </c>
      <c r="G1586" s="53" t="s">
        <v>98</v>
      </c>
      <c r="I1586" s="53" t="s">
        <v>199</v>
      </c>
      <c r="J1586" s="75">
        <v>4.24</v>
      </c>
      <c r="K1586" s="75">
        <v>3.091</v>
      </c>
      <c r="L1586" s="75">
        <v>4.5</v>
      </c>
      <c r="M1586" s="75">
        <v>4.5</v>
      </c>
      <c r="N1586" s="75">
        <v>0</v>
      </c>
    </row>
    <row r="1587" spans="1:14">
      <c r="A1587" s="53" t="s">
        <v>4834</v>
      </c>
      <c r="B1587" s="53" t="s">
        <v>4835</v>
      </c>
      <c r="C1587" s="53" t="s">
        <v>4836</v>
      </c>
      <c r="D1587" s="53" t="s">
        <v>332</v>
      </c>
      <c r="E1587" s="53" t="s">
        <v>18</v>
      </c>
      <c r="F1587" s="53" t="s">
        <v>332</v>
      </c>
      <c r="G1587" s="73" t="s">
        <v>52</v>
      </c>
      <c r="I1587" s="53" t="s">
        <v>215</v>
      </c>
      <c r="J1587" s="75">
        <v>31.26</v>
      </c>
      <c r="K1587" s="75">
        <v>28.543</v>
      </c>
      <c r="L1587" s="75">
        <v>31</v>
      </c>
      <c r="M1587" s="75">
        <v>32</v>
      </c>
      <c r="N1587" s="75">
        <v>1</v>
      </c>
    </row>
    <row r="1588" spans="1:14">
      <c r="A1588" s="53" t="s">
        <v>4837</v>
      </c>
      <c r="B1588" s="53" t="s">
        <v>4838</v>
      </c>
      <c r="C1588" s="53" t="s">
        <v>4839</v>
      </c>
      <c r="D1588" s="53" t="s">
        <v>17</v>
      </c>
      <c r="E1588" s="53" t="s">
        <v>18</v>
      </c>
      <c r="F1588" s="53" t="s">
        <v>17</v>
      </c>
      <c r="G1588" s="53" t="s">
        <v>19</v>
      </c>
      <c r="I1588" s="53" t="s">
        <v>191</v>
      </c>
      <c r="J1588" s="75">
        <v>31.49</v>
      </c>
      <c r="K1588" s="75">
        <v>31.71</v>
      </c>
      <c r="L1588" s="75">
        <v>32</v>
      </c>
      <c r="M1588" s="75">
        <v>32</v>
      </c>
      <c r="N1588" s="75">
        <v>0</v>
      </c>
    </row>
    <row r="1589" spans="1:14">
      <c r="A1589" s="53" t="s">
        <v>4840</v>
      </c>
      <c r="B1589" s="53" t="s">
        <v>4841</v>
      </c>
      <c r="C1589" s="53" t="s">
        <v>4842</v>
      </c>
      <c r="D1589" s="53" t="s">
        <v>611</v>
      </c>
      <c r="E1589" s="53" t="s">
        <v>18</v>
      </c>
      <c r="F1589" s="53" t="s">
        <v>611</v>
      </c>
      <c r="G1589" s="53" t="s">
        <v>129</v>
      </c>
      <c r="I1589" s="53" t="s">
        <v>86</v>
      </c>
      <c r="J1589" s="75">
        <v>58.96</v>
      </c>
      <c r="K1589" s="75">
        <v>69.823</v>
      </c>
      <c r="L1589" s="75">
        <v>72</v>
      </c>
      <c r="M1589" s="75">
        <v>70</v>
      </c>
      <c r="N1589" s="75">
        <v>-2</v>
      </c>
    </row>
    <row r="1590" spans="1:14">
      <c r="A1590" s="53" t="s">
        <v>4843</v>
      </c>
      <c r="B1590" s="53" t="s">
        <v>4844</v>
      </c>
      <c r="C1590" s="53" t="s">
        <v>4845</v>
      </c>
      <c r="D1590" s="53" t="s">
        <v>160</v>
      </c>
      <c r="E1590" s="53" t="s">
        <v>18</v>
      </c>
      <c r="F1590" s="53" t="s">
        <v>160</v>
      </c>
      <c r="G1590" s="53" t="s">
        <v>129</v>
      </c>
      <c r="I1590" s="53" t="s">
        <v>161</v>
      </c>
      <c r="J1590" s="75">
        <v>1.33</v>
      </c>
      <c r="K1590" s="75">
        <v>1.2</v>
      </c>
      <c r="L1590" s="75">
        <v>1.5</v>
      </c>
      <c r="M1590" s="75">
        <v>1.5</v>
      </c>
      <c r="N1590" s="75">
        <v>0</v>
      </c>
    </row>
    <row r="1591" spans="1:14">
      <c r="A1591" s="53" t="s">
        <v>4846</v>
      </c>
      <c r="B1591" s="53" t="s">
        <v>4847</v>
      </c>
      <c r="C1591" s="53" t="s">
        <v>4848</v>
      </c>
      <c r="D1591" s="53" t="s">
        <v>336</v>
      </c>
      <c r="E1591" s="53" t="s">
        <v>18</v>
      </c>
      <c r="F1591" s="53" t="s">
        <v>336</v>
      </c>
      <c r="G1591" s="53" t="s">
        <v>129</v>
      </c>
      <c r="I1591" s="53" t="s">
        <v>161</v>
      </c>
      <c r="J1591" s="75">
        <v>4.43</v>
      </c>
      <c r="K1591" s="75">
        <v>5.386</v>
      </c>
      <c r="L1591" s="75">
        <v>5.5</v>
      </c>
      <c r="M1591" s="75">
        <v>5.5</v>
      </c>
      <c r="N1591" s="75">
        <v>0</v>
      </c>
    </row>
    <row r="1592" spans="1:14">
      <c r="A1592" s="53" t="s">
        <v>4849</v>
      </c>
      <c r="B1592" s="53" t="s">
        <v>4850</v>
      </c>
      <c r="C1592" s="53" t="s">
        <v>4851</v>
      </c>
      <c r="D1592" s="53" t="s">
        <v>845</v>
      </c>
      <c r="E1592" s="53" t="s">
        <v>18</v>
      </c>
      <c r="F1592" s="53" t="s">
        <v>845</v>
      </c>
      <c r="G1592" s="53" t="s">
        <v>129</v>
      </c>
      <c r="I1592" s="53" t="s">
        <v>161</v>
      </c>
      <c r="J1592" s="75">
        <v>4.78</v>
      </c>
      <c r="K1592" s="75">
        <v>4.59</v>
      </c>
      <c r="L1592" s="75">
        <v>5</v>
      </c>
      <c r="M1592" s="75">
        <v>5</v>
      </c>
      <c r="N1592" s="75">
        <v>0</v>
      </c>
    </row>
    <row r="1593" spans="1:14">
      <c r="A1593" s="53" t="s">
        <v>4852</v>
      </c>
      <c r="B1593" s="53" t="s">
        <v>4853</v>
      </c>
      <c r="C1593" s="53" t="s">
        <v>4854</v>
      </c>
      <c r="D1593" s="53" t="s">
        <v>266</v>
      </c>
      <c r="E1593" s="53" t="s">
        <v>18</v>
      </c>
      <c r="F1593" s="53" t="s">
        <v>267</v>
      </c>
      <c r="G1593" s="53" t="s">
        <v>170</v>
      </c>
      <c r="I1593" s="53" t="s">
        <v>145</v>
      </c>
      <c r="J1593" s="75">
        <v>57.19</v>
      </c>
      <c r="K1593" s="75">
        <v>35.445</v>
      </c>
      <c r="L1593" s="75">
        <v>57</v>
      </c>
      <c r="M1593" s="75">
        <v>58</v>
      </c>
      <c r="N1593" s="75">
        <v>1</v>
      </c>
    </row>
    <row r="1594" spans="1:14">
      <c r="A1594" s="53" t="s">
        <v>4855</v>
      </c>
      <c r="B1594" s="53" t="s">
        <v>4856</v>
      </c>
      <c r="C1594" s="53" t="s">
        <v>4857</v>
      </c>
      <c r="D1594" s="53" t="s">
        <v>336</v>
      </c>
      <c r="E1594" s="53" t="s">
        <v>18</v>
      </c>
      <c r="F1594" s="53" t="s">
        <v>336</v>
      </c>
      <c r="G1594" s="53" t="s">
        <v>129</v>
      </c>
      <c r="I1594" s="53" t="s">
        <v>161</v>
      </c>
      <c r="J1594" s="75">
        <v>4.44</v>
      </c>
      <c r="K1594" s="75">
        <v>4.56</v>
      </c>
      <c r="L1594" s="75">
        <v>4.5</v>
      </c>
      <c r="M1594" s="75">
        <v>5</v>
      </c>
      <c r="N1594" s="75">
        <v>0.5</v>
      </c>
    </row>
    <row r="1595" spans="1:14">
      <c r="A1595" s="53" t="s">
        <v>4858</v>
      </c>
      <c r="B1595" s="53" t="s">
        <v>4859</v>
      </c>
      <c r="C1595" s="53" t="s">
        <v>4860</v>
      </c>
      <c r="D1595" s="53" t="s">
        <v>967</v>
      </c>
      <c r="E1595" s="53" t="s">
        <v>18</v>
      </c>
      <c r="F1595" s="53" t="s">
        <v>967</v>
      </c>
      <c r="G1595" s="73" t="s">
        <v>52</v>
      </c>
      <c r="I1595" s="53" t="s">
        <v>199</v>
      </c>
      <c r="J1595" s="75">
        <v>54.76</v>
      </c>
      <c r="K1595" s="75">
        <v>69.087</v>
      </c>
      <c r="L1595" s="75">
        <v>73</v>
      </c>
      <c r="M1595" s="75">
        <v>75</v>
      </c>
      <c r="N1595" s="75">
        <v>2</v>
      </c>
    </row>
    <row r="1596" spans="1:14">
      <c r="A1596" s="53" t="s">
        <v>4861</v>
      </c>
      <c r="B1596" s="53" t="s">
        <v>4862</v>
      </c>
      <c r="C1596" s="53" t="s">
        <v>4863</v>
      </c>
      <c r="D1596" s="53" t="s">
        <v>17</v>
      </c>
      <c r="E1596" s="53" t="s">
        <v>18</v>
      </c>
      <c r="F1596" s="53" t="s">
        <v>17</v>
      </c>
      <c r="G1596" s="53" t="s">
        <v>19</v>
      </c>
      <c r="I1596" s="53" t="s">
        <v>99</v>
      </c>
      <c r="J1596" s="75">
        <v>0.21</v>
      </c>
      <c r="K1596" s="75">
        <v>0.374</v>
      </c>
      <c r="L1596" s="75">
        <v>0.5</v>
      </c>
      <c r="M1596" s="75">
        <v>0.5</v>
      </c>
      <c r="N1596" s="75">
        <v>0</v>
      </c>
    </row>
    <row r="1597" spans="1:14">
      <c r="A1597" s="53" t="s">
        <v>4864</v>
      </c>
      <c r="B1597" s="53" t="s">
        <v>4865</v>
      </c>
      <c r="C1597" s="53" t="s">
        <v>4866</v>
      </c>
      <c r="D1597" s="53" t="s">
        <v>17</v>
      </c>
      <c r="E1597" s="53" t="s">
        <v>18</v>
      </c>
      <c r="F1597" s="53" t="s">
        <v>17</v>
      </c>
      <c r="G1597" s="53" t="s">
        <v>19</v>
      </c>
      <c r="I1597" s="53" t="s">
        <v>191</v>
      </c>
      <c r="J1597" s="75">
        <v>31.96</v>
      </c>
      <c r="K1597" s="75">
        <v>21.925</v>
      </c>
      <c r="L1597" s="75">
        <v>32</v>
      </c>
      <c r="M1597" s="75">
        <v>32</v>
      </c>
      <c r="N1597" s="75">
        <v>0</v>
      </c>
    </row>
    <row r="1598" spans="1:14">
      <c r="A1598" s="53" t="s">
        <v>4867</v>
      </c>
      <c r="B1598" s="53" t="s">
        <v>4868</v>
      </c>
      <c r="C1598" s="53" t="s">
        <v>4869</v>
      </c>
      <c r="D1598" s="53" t="s">
        <v>17</v>
      </c>
      <c r="E1598" s="53" t="s">
        <v>18</v>
      </c>
      <c r="F1598" s="53" t="s">
        <v>17</v>
      </c>
      <c r="G1598" s="73" t="s">
        <v>19</v>
      </c>
      <c r="I1598" s="53" t="s">
        <v>292</v>
      </c>
      <c r="J1598" s="75">
        <v>3.26</v>
      </c>
      <c r="K1598" s="75">
        <v>0.947</v>
      </c>
      <c r="L1598" s="75">
        <v>3.5</v>
      </c>
      <c r="M1598" s="75">
        <v>3.5</v>
      </c>
      <c r="N1598" s="75">
        <v>0</v>
      </c>
    </row>
    <row r="1599" spans="1:14">
      <c r="A1599" s="53" t="s">
        <v>4870</v>
      </c>
      <c r="B1599" s="53" t="s">
        <v>4871</v>
      </c>
      <c r="C1599" s="53" t="s">
        <v>4872</v>
      </c>
      <c r="D1599" s="53" t="s">
        <v>17</v>
      </c>
      <c r="E1599" s="53" t="s">
        <v>18</v>
      </c>
      <c r="F1599" s="53" t="s">
        <v>17</v>
      </c>
      <c r="G1599" s="53" t="s">
        <v>19</v>
      </c>
      <c r="I1599" s="53" t="s">
        <v>145</v>
      </c>
      <c r="J1599" s="75">
        <v>0.69</v>
      </c>
      <c r="K1599" s="75">
        <v>0.372</v>
      </c>
      <c r="L1599" s="75">
        <v>1</v>
      </c>
      <c r="M1599" s="75">
        <v>1</v>
      </c>
      <c r="N1599" s="75">
        <v>0</v>
      </c>
    </row>
    <row r="1600" spans="1:14">
      <c r="A1600" s="53" t="s">
        <v>4873</v>
      </c>
      <c r="B1600" s="53" t="s">
        <v>4874</v>
      </c>
      <c r="C1600" s="53" t="s">
        <v>4875</v>
      </c>
      <c r="D1600" s="53" t="s">
        <v>128</v>
      </c>
      <c r="E1600" s="53" t="s">
        <v>18</v>
      </c>
      <c r="F1600" s="53" t="s">
        <v>128</v>
      </c>
      <c r="G1600" s="53" t="s">
        <v>129</v>
      </c>
      <c r="I1600" s="53" t="s">
        <v>687</v>
      </c>
      <c r="J1600" s="75">
        <v>4.74</v>
      </c>
      <c r="K1600" s="75">
        <v>4.563</v>
      </c>
      <c r="L1600" s="75">
        <v>6</v>
      </c>
      <c r="M1600" s="75">
        <v>5</v>
      </c>
      <c r="N1600" s="75">
        <v>-1</v>
      </c>
    </row>
    <row r="1601" spans="1:14">
      <c r="A1601" s="53" t="s">
        <v>4876</v>
      </c>
      <c r="B1601" s="53" t="s">
        <v>4877</v>
      </c>
      <c r="C1601" s="53" t="s">
        <v>4878</v>
      </c>
      <c r="D1601" s="53" t="s">
        <v>458</v>
      </c>
      <c r="E1601" s="53" t="s">
        <v>18</v>
      </c>
      <c r="F1601" s="53" t="s">
        <v>458</v>
      </c>
      <c r="G1601" s="53" t="s">
        <v>98</v>
      </c>
      <c r="I1601" s="53" t="s">
        <v>191</v>
      </c>
      <c r="J1601" s="75">
        <v>0.29</v>
      </c>
      <c r="K1601" s="75">
        <v>0</v>
      </c>
      <c r="L1601" s="75">
        <v>0.5</v>
      </c>
      <c r="M1601" s="75">
        <v>0.5</v>
      </c>
      <c r="N1601" s="75">
        <v>0</v>
      </c>
    </row>
    <row r="1602" spans="1:14">
      <c r="A1602" s="53" t="s">
        <v>4879</v>
      </c>
      <c r="B1602" s="53" t="s">
        <v>4880</v>
      </c>
      <c r="C1602" s="53" t="s">
        <v>4881</v>
      </c>
      <c r="D1602" s="53" t="s">
        <v>458</v>
      </c>
      <c r="E1602" s="53" t="s">
        <v>18</v>
      </c>
      <c r="F1602" s="53" t="s">
        <v>458</v>
      </c>
      <c r="G1602" s="53" t="s">
        <v>98</v>
      </c>
      <c r="I1602" s="53" t="s">
        <v>191</v>
      </c>
      <c r="J1602" s="75">
        <v>0.3</v>
      </c>
      <c r="K1602" s="75">
        <v>0</v>
      </c>
      <c r="L1602" s="75">
        <v>0.5</v>
      </c>
      <c r="M1602" s="75">
        <v>0.5</v>
      </c>
      <c r="N1602" s="75">
        <v>0</v>
      </c>
    </row>
    <row r="1603" spans="1:14">
      <c r="A1603" s="53" t="s">
        <v>4882</v>
      </c>
      <c r="B1603" s="53" t="s">
        <v>4883</v>
      </c>
      <c r="C1603" s="53" t="s">
        <v>4884</v>
      </c>
      <c r="D1603" s="53" t="s">
        <v>465</v>
      </c>
      <c r="E1603" s="53" t="s">
        <v>18</v>
      </c>
      <c r="F1603" s="53" t="s">
        <v>465</v>
      </c>
      <c r="G1603" s="73" t="s">
        <v>129</v>
      </c>
      <c r="I1603" s="53" t="s">
        <v>145</v>
      </c>
      <c r="J1603" s="75">
        <v>730.62</v>
      </c>
      <c r="K1603" s="75">
        <v>658.012</v>
      </c>
      <c r="L1603" s="75">
        <v>726</v>
      </c>
      <c r="M1603" s="75">
        <v>731</v>
      </c>
      <c r="N1603" s="75">
        <v>5</v>
      </c>
    </row>
    <row r="1604" spans="1:14">
      <c r="A1604" s="53" t="s">
        <v>4885</v>
      </c>
      <c r="B1604" s="53" t="s">
        <v>4886</v>
      </c>
      <c r="C1604" s="53" t="s">
        <v>4887</v>
      </c>
      <c r="D1604" s="53" t="s">
        <v>807</v>
      </c>
      <c r="E1604" s="53" t="s">
        <v>18</v>
      </c>
      <c r="F1604" s="53" t="s">
        <v>807</v>
      </c>
      <c r="G1604" s="53" t="s">
        <v>129</v>
      </c>
      <c r="I1604" s="53" t="s">
        <v>203</v>
      </c>
      <c r="J1604" s="75">
        <v>46.56</v>
      </c>
      <c r="K1604" s="75">
        <v>62.988</v>
      </c>
      <c r="L1604" s="75">
        <v>63</v>
      </c>
      <c r="M1604" s="75">
        <v>63</v>
      </c>
      <c r="N1604" s="75">
        <v>0</v>
      </c>
    </row>
    <row r="1605" spans="1:14">
      <c r="A1605" s="53" t="s">
        <v>4888</v>
      </c>
      <c r="B1605" s="53" t="s">
        <v>4889</v>
      </c>
      <c r="C1605" s="53" t="s">
        <v>4890</v>
      </c>
      <c r="D1605" s="53" t="s">
        <v>17</v>
      </c>
      <c r="E1605" s="53" t="s">
        <v>18</v>
      </c>
      <c r="F1605" s="53" t="s">
        <v>17</v>
      </c>
      <c r="G1605" s="53" t="s">
        <v>19</v>
      </c>
      <c r="I1605" s="53" t="s">
        <v>79</v>
      </c>
      <c r="J1605" s="75">
        <v>1.02</v>
      </c>
      <c r="K1605" s="75">
        <v>1.973</v>
      </c>
      <c r="L1605" s="75">
        <v>2</v>
      </c>
      <c r="M1605" s="75">
        <v>2</v>
      </c>
      <c r="N1605" s="75">
        <v>0</v>
      </c>
    </row>
    <row r="1606" spans="1:14">
      <c r="A1606" s="53" t="s">
        <v>4891</v>
      </c>
      <c r="B1606" s="53" t="s">
        <v>4892</v>
      </c>
      <c r="C1606" s="53" t="s">
        <v>4893</v>
      </c>
      <c r="D1606" s="53" t="s">
        <v>140</v>
      </c>
      <c r="E1606" s="53" t="s">
        <v>18</v>
      </c>
      <c r="F1606" s="53" t="s">
        <v>140</v>
      </c>
      <c r="G1606" s="53" t="s">
        <v>98</v>
      </c>
      <c r="I1606" s="53" t="s">
        <v>191</v>
      </c>
      <c r="J1606" s="75">
        <v>6.37</v>
      </c>
      <c r="K1606" s="75">
        <v>6.597</v>
      </c>
      <c r="L1606" s="75">
        <v>7</v>
      </c>
      <c r="M1606" s="75">
        <v>8</v>
      </c>
      <c r="N1606" s="75">
        <v>1</v>
      </c>
    </row>
    <row r="1607" spans="1:14">
      <c r="A1607" s="53" t="s">
        <v>4894</v>
      </c>
      <c r="B1607" s="53" t="s">
        <v>4895</v>
      </c>
      <c r="C1607" s="53" t="s">
        <v>4896</v>
      </c>
      <c r="D1607" s="53" t="s">
        <v>24</v>
      </c>
      <c r="E1607" s="53" t="s">
        <v>18</v>
      </c>
      <c r="F1607" s="53" t="s">
        <v>24</v>
      </c>
      <c r="G1607" s="53" t="s">
        <v>19</v>
      </c>
      <c r="I1607" s="53" t="s">
        <v>232</v>
      </c>
      <c r="J1607" s="75">
        <v>5.32</v>
      </c>
      <c r="K1607" s="75">
        <v>6.468</v>
      </c>
      <c r="L1607" s="75">
        <v>7</v>
      </c>
      <c r="M1607" s="75">
        <v>8</v>
      </c>
      <c r="N1607" s="75">
        <v>1</v>
      </c>
    </row>
    <row r="1608" spans="1:14">
      <c r="A1608" s="53" t="s">
        <v>4897</v>
      </c>
      <c r="B1608" s="53" t="s">
        <v>4898</v>
      </c>
      <c r="C1608" s="53" t="s">
        <v>4899</v>
      </c>
      <c r="D1608" s="53" t="s">
        <v>17</v>
      </c>
      <c r="E1608" s="53" t="s">
        <v>18</v>
      </c>
      <c r="F1608" s="53" t="s">
        <v>17</v>
      </c>
      <c r="G1608" s="73" t="s">
        <v>19</v>
      </c>
      <c r="I1608" s="53" t="s">
        <v>232</v>
      </c>
      <c r="J1608" s="75">
        <v>0.59</v>
      </c>
      <c r="K1608" s="75">
        <v>0.46</v>
      </c>
      <c r="L1608" s="75">
        <v>1</v>
      </c>
      <c r="M1608" s="75">
        <v>1</v>
      </c>
      <c r="N1608" s="75">
        <v>0</v>
      </c>
    </row>
    <row r="1609" spans="1:14">
      <c r="A1609" s="53" t="s">
        <v>4900</v>
      </c>
      <c r="B1609" s="53" t="s">
        <v>4901</v>
      </c>
      <c r="C1609" s="53" t="s">
        <v>36</v>
      </c>
      <c r="D1609" s="53" t="s">
        <v>17</v>
      </c>
      <c r="E1609" s="53" t="s">
        <v>18</v>
      </c>
      <c r="F1609" s="53" t="s">
        <v>17</v>
      </c>
      <c r="G1609" s="53" t="s">
        <v>19</v>
      </c>
      <c r="I1609" s="53" t="s">
        <v>79</v>
      </c>
      <c r="J1609" s="75">
        <v>1.12</v>
      </c>
      <c r="K1609" s="75">
        <v>2.016</v>
      </c>
      <c r="L1609" s="75">
        <v>2</v>
      </c>
      <c r="M1609" s="75">
        <v>2.5</v>
      </c>
      <c r="N1609" s="75">
        <v>0.5</v>
      </c>
    </row>
    <row r="1610" spans="1:14">
      <c r="A1610" s="53" t="s">
        <v>4902</v>
      </c>
      <c r="B1610" s="53" t="s">
        <v>4903</v>
      </c>
      <c r="C1610" s="53" t="s">
        <v>4904</v>
      </c>
      <c r="D1610" s="53" t="s">
        <v>17</v>
      </c>
      <c r="E1610" s="53" t="s">
        <v>18</v>
      </c>
      <c r="F1610" s="53" t="s">
        <v>17</v>
      </c>
      <c r="G1610" s="53" t="s">
        <v>19</v>
      </c>
      <c r="I1610" s="53" t="s">
        <v>99</v>
      </c>
      <c r="J1610" s="75">
        <v>17.31</v>
      </c>
      <c r="K1610" s="75">
        <v>31.612</v>
      </c>
      <c r="L1610" s="75">
        <v>28</v>
      </c>
      <c r="M1610" s="75">
        <v>32</v>
      </c>
      <c r="N1610" s="75">
        <v>4</v>
      </c>
    </row>
    <row r="1611" spans="1:14">
      <c r="A1611" s="53" t="s">
        <v>4905</v>
      </c>
      <c r="B1611" s="53" t="s">
        <v>4906</v>
      </c>
      <c r="C1611" s="53" t="s">
        <v>4907</v>
      </c>
      <c r="D1611" s="53" t="s">
        <v>24</v>
      </c>
      <c r="E1611" s="53" t="s">
        <v>18</v>
      </c>
      <c r="F1611" s="53" t="s">
        <v>24</v>
      </c>
      <c r="G1611" s="53" t="s">
        <v>19</v>
      </c>
      <c r="I1611" s="53" t="s">
        <v>223</v>
      </c>
      <c r="J1611" s="75">
        <v>610.51</v>
      </c>
      <c r="K1611" s="75">
        <v>354.436</v>
      </c>
      <c r="L1611" s="75">
        <v>632</v>
      </c>
      <c r="M1611" s="75">
        <v>646</v>
      </c>
      <c r="N1611" s="75">
        <v>14</v>
      </c>
    </row>
    <row r="1612" spans="1:14">
      <c r="A1612" s="53" t="s">
        <v>4908</v>
      </c>
      <c r="B1612" s="53" t="s">
        <v>4909</v>
      </c>
      <c r="C1612" s="53" t="s">
        <v>4910</v>
      </c>
      <c r="D1612" s="53" t="s">
        <v>266</v>
      </c>
      <c r="E1612" s="53" t="s">
        <v>18</v>
      </c>
      <c r="F1612" s="53" t="s">
        <v>267</v>
      </c>
      <c r="G1612" s="73" t="s">
        <v>170</v>
      </c>
      <c r="I1612" s="53" t="s">
        <v>353</v>
      </c>
      <c r="J1612" s="75">
        <v>103.15</v>
      </c>
      <c r="K1612" s="75">
        <v>127.589</v>
      </c>
      <c r="L1612" s="75">
        <v>132</v>
      </c>
      <c r="M1612" s="75">
        <v>132</v>
      </c>
      <c r="N1612" s="75">
        <v>0</v>
      </c>
    </row>
    <row r="1613" spans="1:14">
      <c r="A1613" s="53" t="s">
        <v>4911</v>
      </c>
      <c r="B1613" s="53" t="s">
        <v>4912</v>
      </c>
      <c r="C1613" s="53" t="s">
        <v>4913</v>
      </c>
      <c r="D1613" s="53" t="s">
        <v>17</v>
      </c>
      <c r="E1613" s="53" t="s">
        <v>18</v>
      </c>
      <c r="F1613" s="53" t="s">
        <v>17</v>
      </c>
      <c r="G1613" s="53" t="s">
        <v>19</v>
      </c>
      <c r="I1613" s="53" t="s">
        <v>90</v>
      </c>
      <c r="J1613" s="75">
        <v>1.61</v>
      </c>
      <c r="K1613" s="75">
        <v>2.574</v>
      </c>
      <c r="L1613" s="75">
        <v>2.5</v>
      </c>
      <c r="M1613" s="75">
        <v>3</v>
      </c>
      <c r="N1613" s="75">
        <v>0.5</v>
      </c>
    </row>
    <row r="1614" spans="1:14">
      <c r="A1614" s="53" t="s">
        <v>4914</v>
      </c>
      <c r="B1614" s="53" t="s">
        <v>4915</v>
      </c>
      <c r="C1614" s="53" t="s">
        <v>4916</v>
      </c>
      <c r="D1614" s="53" t="s">
        <v>458</v>
      </c>
      <c r="E1614" s="53" t="s">
        <v>18</v>
      </c>
      <c r="F1614" s="53" t="s">
        <v>458</v>
      </c>
      <c r="G1614" s="53" t="s">
        <v>98</v>
      </c>
      <c r="I1614" s="53" t="s">
        <v>306</v>
      </c>
      <c r="J1614" s="75">
        <v>0.43</v>
      </c>
      <c r="K1614" s="75">
        <v>2.974</v>
      </c>
      <c r="L1614" s="75">
        <v>2.5</v>
      </c>
      <c r="M1614" s="75">
        <v>3</v>
      </c>
      <c r="N1614" s="75">
        <v>0.5</v>
      </c>
    </row>
    <row r="1615" spans="1:14">
      <c r="A1615" s="53" t="s">
        <v>4917</v>
      </c>
      <c r="B1615" s="53" t="s">
        <v>4918</v>
      </c>
      <c r="C1615" s="53" t="s">
        <v>4919</v>
      </c>
      <c r="D1615" s="53" t="s">
        <v>17</v>
      </c>
      <c r="E1615" s="53" t="s">
        <v>18</v>
      </c>
      <c r="F1615" s="53" t="s">
        <v>17</v>
      </c>
      <c r="G1615" s="53" t="s">
        <v>19</v>
      </c>
      <c r="I1615" s="53" t="s">
        <v>227</v>
      </c>
      <c r="J1615" s="75">
        <v>11.4</v>
      </c>
      <c r="K1615" s="75">
        <v>4.884</v>
      </c>
      <c r="L1615" s="75">
        <v>11.5</v>
      </c>
      <c r="M1615" s="75">
        <v>11.5</v>
      </c>
      <c r="N1615" s="75">
        <v>0</v>
      </c>
    </row>
    <row r="1616" spans="1:14">
      <c r="A1616" s="53" t="s">
        <v>4920</v>
      </c>
      <c r="B1616" s="53" t="s">
        <v>4921</v>
      </c>
      <c r="C1616" s="53" t="s">
        <v>4922</v>
      </c>
      <c r="D1616" s="53" t="s">
        <v>17</v>
      </c>
      <c r="E1616" s="53" t="s">
        <v>18</v>
      </c>
      <c r="F1616" s="53" t="s">
        <v>17</v>
      </c>
      <c r="G1616" s="53" t="s">
        <v>19</v>
      </c>
      <c r="I1616" s="53" t="s">
        <v>398</v>
      </c>
      <c r="J1616" s="75">
        <v>1.37</v>
      </c>
      <c r="K1616" s="75">
        <v>1.428</v>
      </c>
      <c r="L1616" s="75">
        <v>1.5</v>
      </c>
      <c r="M1616" s="75">
        <v>2</v>
      </c>
      <c r="N1616" s="75">
        <v>0.5</v>
      </c>
    </row>
    <row r="1617" spans="1:14">
      <c r="A1617" s="53" t="s">
        <v>4923</v>
      </c>
      <c r="B1617" s="53" t="s">
        <v>4924</v>
      </c>
      <c r="C1617" s="53" t="s">
        <v>50</v>
      </c>
      <c r="D1617" s="53" t="s">
        <v>194</v>
      </c>
      <c r="E1617" s="53" t="s">
        <v>18</v>
      </c>
      <c r="F1617" s="53" t="s">
        <v>194</v>
      </c>
      <c r="G1617" s="53" t="s">
        <v>52</v>
      </c>
      <c r="I1617" s="53" t="s">
        <v>2376</v>
      </c>
      <c r="J1617" s="75">
        <v>518</v>
      </c>
      <c r="K1617" s="75">
        <v>641.676</v>
      </c>
      <c r="L1617" s="75">
        <v>654</v>
      </c>
      <c r="M1617" s="75">
        <v>680</v>
      </c>
      <c r="N1617" s="75">
        <v>26</v>
      </c>
    </row>
    <row r="1618" spans="1:14">
      <c r="A1618" s="53" t="s">
        <v>4925</v>
      </c>
      <c r="B1618" s="53" t="s">
        <v>4926</v>
      </c>
      <c r="C1618" s="53" t="s">
        <v>4927</v>
      </c>
      <c r="D1618" s="53" t="s">
        <v>266</v>
      </c>
      <c r="E1618" s="53" t="s">
        <v>18</v>
      </c>
      <c r="F1618" s="53" t="s">
        <v>267</v>
      </c>
      <c r="G1618" s="53" t="s">
        <v>170</v>
      </c>
      <c r="I1618" s="53" t="s">
        <v>864</v>
      </c>
      <c r="J1618" s="75">
        <v>193.37</v>
      </c>
      <c r="K1618" s="75">
        <v>186.441</v>
      </c>
      <c r="L1618" s="75">
        <v>192</v>
      </c>
      <c r="M1618" s="75">
        <v>194</v>
      </c>
      <c r="N1618" s="75">
        <v>2</v>
      </c>
    </row>
    <row r="1619" spans="1:14">
      <c r="A1619" s="53" t="s">
        <v>4928</v>
      </c>
      <c r="B1619" s="53" t="s">
        <v>4929</v>
      </c>
      <c r="C1619" s="53" t="s">
        <v>36</v>
      </c>
      <c r="D1619" s="53" t="s">
        <v>4930</v>
      </c>
      <c r="E1619" s="53" t="s">
        <v>18</v>
      </c>
      <c r="F1619" s="53" t="s">
        <v>4930</v>
      </c>
      <c r="G1619" s="53" t="s">
        <v>98</v>
      </c>
      <c r="I1619" s="53" t="s">
        <v>292</v>
      </c>
      <c r="J1619" s="75">
        <v>85.5</v>
      </c>
      <c r="K1619" s="75">
        <v>24.541</v>
      </c>
      <c r="L1619" s="75">
        <v>86</v>
      </c>
      <c r="M1619" s="75">
        <v>86</v>
      </c>
      <c r="N1619" s="75">
        <v>0</v>
      </c>
    </row>
    <row r="1620" spans="1:14">
      <c r="A1620" s="53" t="s">
        <v>4931</v>
      </c>
      <c r="B1620" s="53" t="s">
        <v>4932</v>
      </c>
      <c r="C1620" s="53" t="s">
        <v>4933</v>
      </c>
      <c r="D1620" s="53" t="s">
        <v>144</v>
      </c>
      <c r="E1620" s="53" t="s">
        <v>18</v>
      </c>
      <c r="F1620" s="53" t="s">
        <v>144</v>
      </c>
      <c r="G1620" s="53" t="s">
        <v>52</v>
      </c>
      <c r="I1620" s="53" t="s">
        <v>120</v>
      </c>
      <c r="J1620" s="75">
        <v>400</v>
      </c>
      <c r="K1620" s="75">
        <v>556.8</v>
      </c>
      <c r="L1620" s="75">
        <v>557</v>
      </c>
      <c r="M1620" s="75">
        <v>557</v>
      </c>
      <c r="N1620" s="75">
        <v>0</v>
      </c>
    </row>
    <row r="1621" spans="1:14">
      <c r="A1621" s="53" t="s">
        <v>4934</v>
      </c>
      <c r="B1621" s="53" t="s">
        <v>4935</v>
      </c>
      <c r="C1621" s="53" t="s">
        <v>4936</v>
      </c>
      <c r="D1621" s="53" t="s">
        <v>4937</v>
      </c>
      <c r="E1621" s="53" t="s">
        <v>18</v>
      </c>
      <c r="F1621" s="53" t="s">
        <v>4937</v>
      </c>
      <c r="G1621" s="53" t="s">
        <v>170</v>
      </c>
      <c r="I1621" s="53" t="s">
        <v>4938</v>
      </c>
      <c r="J1621" s="75">
        <v>21.27</v>
      </c>
      <c r="K1621" s="75">
        <v>19.167</v>
      </c>
      <c r="L1621" s="75">
        <v>22</v>
      </c>
      <c r="M1621" s="75">
        <v>22</v>
      </c>
      <c r="N1621" s="75">
        <v>0</v>
      </c>
    </row>
    <row r="1622" spans="1:14">
      <c r="A1622" s="53" t="s">
        <v>4939</v>
      </c>
      <c r="B1622" s="53" t="s">
        <v>4940</v>
      </c>
      <c r="C1622" s="53" t="s">
        <v>4941</v>
      </c>
      <c r="D1622" s="53" t="s">
        <v>17</v>
      </c>
      <c r="E1622" s="53" t="s">
        <v>18</v>
      </c>
      <c r="F1622" s="53" t="s">
        <v>17</v>
      </c>
      <c r="G1622" s="53" t="s">
        <v>19</v>
      </c>
      <c r="I1622" s="53" t="s">
        <v>1262</v>
      </c>
      <c r="J1622" s="75">
        <v>39.42</v>
      </c>
      <c r="K1622" s="75">
        <v>42.853</v>
      </c>
      <c r="L1622" s="75">
        <v>40</v>
      </c>
      <c r="M1622" s="75">
        <v>43</v>
      </c>
      <c r="N1622" s="75">
        <v>3</v>
      </c>
    </row>
    <row r="1623" spans="1:14">
      <c r="A1623" s="53" t="s">
        <v>4942</v>
      </c>
      <c r="B1623" s="53" t="s">
        <v>4943</v>
      </c>
      <c r="C1623" s="53" t="s">
        <v>4944</v>
      </c>
      <c r="D1623" s="53" t="s">
        <v>17</v>
      </c>
      <c r="E1623" s="53" t="s">
        <v>18</v>
      </c>
      <c r="F1623" s="53" t="s">
        <v>17</v>
      </c>
      <c r="G1623" s="53" t="s">
        <v>19</v>
      </c>
      <c r="I1623" s="53" t="s">
        <v>1262</v>
      </c>
      <c r="J1623" s="75">
        <v>39.87</v>
      </c>
      <c r="K1623" s="75">
        <v>43.545</v>
      </c>
      <c r="L1623" s="75">
        <v>40</v>
      </c>
      <c r="M1623" s="75">
        <v>44</v>
      </c>
      <c r="N1623" s="75">
        <v>4</v>
      </c>
    </row>
    <row r="1624" spans="1:14">
      <c r="A1624" s="53" t="s">
        <v>4945</v>
      </c>
      <c r="B1624" s="53" t="s">
        <v>4946</v>
      </c>
      <c r="C1624" s="53" t="s">
        <v>4947</v>
      </c>
      <c r="D1624" s="53" t="s">
        <v>4948</v>
      </c>
      <c r="E1624" s="53" t="s">
        <v>18</v>
      </c>
      <c r="F1624" s="53" t="s">
        <v>4948</v>
      </c>
      <c r="G1624" s="53" t="s">
        <v>129</v>
      </c>
      <c r="I1624" s="53" t="s">
        <v>227</v>
      </c>
      <c r="J1624" s="75">
        <v>0.11</v>
      </c>
      <c r="K1624" s="75" t="s">
        <v>36</v>
      </c>
      <c r="L1624" s="75">
        <v>0.5</v>
      </c>
      <c r="M1624" s="75" t="s">
        <v>36</v>
      </c>
      <c r="N1624" s="75" t="s">
        <v>36</v>
      </c>
    </row>
    <row r="1625" spans="1:14">
      <c r="A1625" s="53" t="s">
        <v>4949</v>
      </c>
      <c r="B1625" s="53" t="s">
        <v>4950</v>
      </c>
      <c r="C1625" s="53" t="s">
        <v>4951</v>
      </c>
      <c r="D1625" s="53" t="s">
        <v>458</v>
      </c>
      <c r="E1625" s="53" t="s">
        <v>18</v>
      </c>
      <c r="F1625" s="53" t="s">
        <v>458</v>
      </c>
      <c r="G1625" s="73" t="s">
        <v>98</v>
      </c>
      <c r="I1625" s="53" t="s">
        <v>562</v>
      </c>
      <c r="J1625" s="75">
        <v>0.77</v>
      </c>
      <c r="K1625" s="75">
        <v>0</v>
      </c>
      <c r="L1625" s="75">
        <v>1</v>
      </c>
      <c r="M1625" s="75">
        <v>1</v>
      </c>
      <c r="N1625" s="75">
        <v>0</v>
      </c>
    </row>
    <row r="1626" spans="1:14">
      <c r="A1626" s="53" t="s">
        <v>4952</v>
      </c>
      <c r="B1626" s="53" t="s">
        <v>4953</v>
      </c>
      <c r="C1626" s="53" t="s">
        <v>4954</v>
      </c>
      <c r="D1626" s="53" t="s">
        <v>17</v>
      </c>
      <c r="E1626" s="53" t="s">
        <v>18</v>
      </c>
      <c r="F1626" s="53" t="s">
        <v>17</v>
      </c>
      <c r="G1626" s="53" t="s">
        <v>19</v>
      </c>
      <c r="I1626" s="53" t="s">
        <v>558</v>
      </c>
      <c r="J1626" s="75">
        <v>0.22</v>
      </c>
      <c r="K1626" s="75">
        <v>0</v>
      </c>
      <c r="L1626" s="75">
        <v>0.5</v>
      </c>
      <c r="M1626" s="75">
        <v>0.5</v>
      </c>
      <c r="N1626" s="75">
        <v>0</v>
      </c>
    </row>
    <row r="1627" spans="1:14">
      <c r="A1627" s="53" t="s">
        <v>4955</v>
      </c>
      <c r="B1627" s="53" t="s">
        <v>4956</v>
      </c>
      <c r="C1627" s="53" t="s">
        <v>4957</v>
      </c>
      <c r="D1627" s="53" t="s">
        <v>458</v>
      </c>
      <c r="E1627" s="53" t="s">
        <v>18</v>
      </c>
      <c r="F1627" s="53" t="s">
        <v>458</v>
      </c>
      <c r="G1627" s="53" t="s">
        <v>98</v>
      </c>
      <c r="I1627" s="53" t="s">
        <v>562</v>
      </c>
      <c r="J1627" s="75">
        <v>1.72</v>
      </c>
      <c r="K1627" s="75">
        <v>1.907</v>
      </c>
      <c r="L1627" s="75">
        <v>2</v>
      </c>
      <c r="M1627" s="75">
        <v>2.5</v>
      </c>
      <c r="N1627" s="75">
        <v>0.5</v>
      </c>
    </row>
    <row r="1628" spans="1:14">
      <c r="A1628" s="53" t="s">
        <v>4958</v>
      </c>
      <c r="B1628" s="53" t="s">
        <v>4959</v>
      </c>
      <c r="C1628" s="53" t="s">
        <v>4960</v>
      </c>
      <c r="D1628" s="53" t="s">
        <v>17</v>
      </c>
      <c r="E1628" s="53" t="s">
        <v>18</v>
      </c>
      <c r="F1628" s="53" t="s">
        <v>17</v>
      </c>
      <c r="G1628" s="73" t="s">
        <v>19</v>
      </c>
      <c r="I1628" s="53" t="s">
        <v>1701</v>
      </c>
      <c r="J1628" s="75">
        <v>9.37</v>
      </c>
      <c r="K1628" s="75">
        <v>17.467</v>
      </c>
      <c r="L1628" s="75">
        <v>24</v>
      </c>
      <c r="M1628" s="75">
        <v>17.5</v>
      </c>
      <c r="N1628" s="75">
        <v>-6.5</v>
      </c>
    </row>
    <row r="1629" spans="1:14">
      <c r="A1629" s="53" t="s">
        <v>4961</v>
      </c>
      <c r="B1629" s="53" t="s">
        <v>4962</v>
      </c>
      <c r="C1629" s="53" t="s">
        <v>4963</v>
      </c>
      <c r="D1629" s="53" t="s">
        <v>256</v>
      </c>
      <c r="E1629" s="53" t="s">
        <v>18</v>
      </c>
      <c r="F1629" s="53" t="s">
        <v>256</v>
      </c>
      <c r="G1629" s="73" t="s">
        <v>19</v>
      </c>
      <c r="I1629" s="53" t="s">
        <v>20</v>
      </c>
      <c r="J1629" s="75">
        <v>4.47</v>
      </c>
      <c r="K1629" s="75">
        <v>0.882</v>
      </c>
      <c r="L1629" s="75">
        <v>4.5</v>
      </c>
      <c r="M1629" s="75">
        <v>5</v>
      </c>
      <c r="N1629" s="75">
        <v>0.5</v>
      </c>
    </row>
    <row r="1630" spans="1:14">
      <c r="A1630" s="53" t="s">
        <v>4964</v>
      </c>
      <c r="B1630" s="53" t="s">
        <v>4965</v>
      </c>
      <c r="C1630" s="53" t="s">
        <v>4966</v>
      </c>
      <c r="D1630" s="53" t="s">
        <v>78</v>
      </c>
      <c r="E1630" s="53" t="s">
        <v>18</v>
      </c>
      <c r="F1630" s="53" t="s">
        <v>78</v>
      </c>
      <c r="G1630" s="53" t="s">
        <v>29</v>
      </c>
      <c r="I1630" s="53" t="s">
        <v>120</v>
      </c>
      <c r="J1630" s="75">
        <v>14.98</v>
      </c>
      <c r="K1630" s="75">
        <v>25.263</v>
      </c>
      <c r="L1630" s="75">
        <v>25</v>
      </c>
      <c r="M1630" s="75">
        <v>26</v>
      </c>
      <c r="N1630" s="75">
        <v>1</v>
      </c>
    </row>
    <row r="1631" spans="1:14">
      <c r="A1631" s="53" t="s">
        <v>4967</v>
      </c>
      <c r="B1631" s="53" t="s">
        <v>4968</v>
      </c>
      <c r="C1631" s="53" t="s">
        <v>4969</v>
      </c>
      <c r="D1631" s="53" t="s">
        <v>24</v>
      </c>
      <c r="E1631" s="53" t="s">
        <v>18</v>
      </c>
      <c r="F1631" s="53" t="s">
        <v>24</v>
      </c>
      <c r="G1631" s="53" t="s">
        <v>19</v>
      </c>
      <c r="I1631" s="53" t="s">
        <v>120</v>
      </c>
      <c r="J1631" s="75">
        <v>0.89</v>
      </c>
      <c r="K1631" s="75">
        <v>0.408</v>
      </c>
      <c r="L1631" s="75">
        <v>1</v>
      </c>
      <c r="M1631" s="75">
        <v>1</v>
      </c>
      <c r="N1631" s="75">
        <v>0</v>
      </c>
    </row>
    <row r="1632" spans="1:14">
      <c r="A1632" s="53" t="s">
        <v>4970</v>
      </c>
      <c r="B1632" s="53" t="s">
        <v>4971</v>
      </c>
      <c r="C1632" s="53" t="s">
        <v>4972</v>
      </c>
      <c r="D1632" s="53" t="s">
        <v>274</v>
      </c>
      <c r="E1632" s="53" t="s">
        <v>18</v>
      </c>
      <c r="F1632" s="53" t="s">
        <v>274</v>
      </c>
      <c r="G1632" s="73" t="s">
        <v>29</v>
      </c>
      <c r="I1632" s="53" t="s">
        <v>558</v>
      </c>
      <c r="J1632" s="75">
        <v>17.41</v>
      </c>
      <c r="K1632" s="75">
        <v>33.6</v>
      </c>
      <c r="L1632" s="75">
        <v>36</v>
      </c>
      <c r="M1632" s="75">
        <v>36</v>
      </c>
      <c r="N1632" s="75">
        <v>0</v>
      </c>
    </row>
    <row r="1633" spans="1:14">
      <c r="A1633" s="53" t="s">
        <v>4973</v>
      </c>
      <c r="B1633" s="53" t="s">
        <v>4974</v>
      </c>
      <c r="C1633" s="53" t="s">
        <v>4975</v>
      </c>
      <c r="D1633" s="53" t="s">
        <v>4976</v>
      </c>
      <c r="E1633" s="53" t="s">
        <v>18</v>
      </c>
      <c r="F1633" s="53" t="s">
        <v>4976</v>
      </c>
      <c r="G1633" s="73" t="s">
        <v>52</v>
      </c>
      <c r="I1633" s="53" t="s">
        <v>694</v>
      </c>
      <c r="J1633" s="75">
        <v>31.48</v>
      </c>
      <c r="K1633" s="75">
        <v>40.12</v>
      </c>
      <c r="L1633" s="75">
        <v>40</v>
      </c>
      <c r="M1633" s="75">
        <v>41</v>
      </c>
      <c r="N1633" s="75">
        <v>1</v>
      </c>
    </row>
    <row r="1634" spans="1:14">
      <c r="A1634" s="53" t="s">
        <v>4977</v>
      </c>
      <c r="B1634" s="53" t="s">
        <v>4978</v>
      </c>
      <c r="C1634" s="53" t="s">
        <v>4979</v>
      </c>
      <c r="D1634" s="53" t="s">
        <v>17</v>
      </c>
      <c r="E1634" s="53" t="s">
        <v>18</v>
      </c>
      <c r="F1634" s="53" t="s">
        <v>17</v>
      </c>
      <c r="G1634" s="53" t="s">
        <v>19</v>
      </c>
      <c r="I1634" s="53" t="s">
        <v>558</v>
      </c>
      <c r="J1634" s="75">
        <v>14.48</v>
      </c>
      <c r="K1634" s="75">
        <v>41.06</v>
      </c>
      <c r="L1634" s="75">
        <v>34</v>
      </c>
      <c r="M1634" s="75">
        <v>42</v>
      </c>
      <c r="N1634" s="75">
        <v>8</v>
      </c>
    </row>
    <row r="1635" spans="1:14">
      <c r="A1635" s="53" t="s">
        <v>4980</v>
      </c>
      <c r="B1635" s="53" t="s">
        <v>4981</v>
      </c>
      <c r="C1635" s="53" t="s">
        <v>4982</v>
      </c>
      <c r="D1635" s="53" t="s">
        <v>17</v>
      </c>
      <c r="E1635" s="53" t="s">
        <v>18</v>
      </c>
      <c r="F1635" s="53" t="s">
        <v>17</v>
      </c>
      <c r="G1635" s="53" t="s">
        <v>19</v>
      </c>
      <c r="I1635" s="53" t="s">
        <v>161</v>
      </c>
      <c r="J1635" s="75">
        <v>78.22</v>
      </c>
      <c r="K1635" s="75">
        <v>29.378</v>
      </c>
      <c r="L1635" s="75">
        <v>79</v>
      </c>
      <c r="M1635" s="75">
        <v>79</v>
      </c>
      <c r="N1635" s="75">
        <v>0</v>
      </c>
    </row>
    <row r="1636" spans="1:14">
      <c r="A1636" s="53" t="s">
        <v>4983</v>
      </c>
      <c r="B1636" s="53" t="s">
        <v>4984</v>
      </c>
      <c r="C1636" s="53" t="s">
        <v>4985</v>
      </c>
      <c r="D1636" s="53" t="s">
        <v>17</v>
      </c>
      <c r="E1636" s="53" t="s">
        <v>18</v>
      </c>
      <c r="F1636" s="53" t="s">
        <v>17</v>
      </c>
      <c r="G1636" s="53" t="s">
        <v>19</v>
      </c>
      <c r="I1636" s="53" t="s">
        <v>161</v>
      </c>
      <c r="J1636" s="75">
        <v>78.26</v>
      </c>
      <c r="K1636" s="75">
        <v>29.897</v>
      </c>
      <c r="L1636" s="75">
        <v>79</v>
      </c>
      <c r="M1636" s="75">
        <v>79</v>
      </c>
      <c r="N1636" s="75">
        <v>0</v>
      </c>
    </row>
    <row r="1637" spans="1:14">
      <c r="A1637" s="53" t="s">
        <v>4986</v>
      </c>
      <c r="B1637" s="53" t="s">
        <v>4987</v>
      </c>
      <c r="C1637" s="53" t="s">
        <v>4988</v>
      </c>
      <c r="D1637" s="53" t="s">
        <v>17</v>
      </c>
      <c r="E1637" s="53" t="s">
        <v>18</v>
      </c>
      <c r="F1637" s="53" t="s">
        <v>17</v>
      </c>
      <c r="G1637" s="53" t="s">
        <v>19</v>
      </c>
      <c r="I1637" s="53" t="s">
        <v>161</v>
      </c>
      <c r="J1637" s="75">
        <v>75.98</v>
      </c>
      <c r="K1637" s="75">
        <v>28.483</v>
      </c>
      <c r="L1637" s="75">
        <v>77</v>
      </c>
      <c r="M1637" s="75">
        <v>76</v>
      </c>
      <c r="N1637" s="75">
        <v>-1</v>
      </c>
    </row>
    <row r="1638" spans="1:14">
      <c r="A1638" s="53" t="s">
        <v>4989</v>
      </c>
      <c r="B1638" s="53" t="s">
        <v>4990</v>
      </c>
      <c r="C1638" s="53" t="s">
        <v>4991</v>
      </c>
      <c r="D1638" s="53" t="s">
        <v>17</v>
      </c>
      <c r="E1638" s="53" t="s">
        <v>18</v>
      </c>
      <c r="F1638" s="53" t="s">
        <v>17</v>
      </c>
      <c r="G1638" s="53" t="s">
        <v>19</v>
      </c>
      <c r="I1638" s="53" t="s">
        <v>223</v>
      </c>
      <c r="J1638" s="75">
        <v>0.22</v>
      </c>
      <c r="K1638" s="75">
        <v>0</v>
      </c>
      <c r="L1638" s="75">
        <v>0.5</v>
      </c>
      <c r="M1638" s="75">
        <v>0.5</v>
      </c>
      <c r="N1638" s="75">
        <v>0</v>
      </c>
    </row>
    <row r="1639" spans="1:14">
      <c r="A1639" s="53" t="s">
        <v>4992</v>
      </c>
      <c r="B1639" s="53" t="s">
        <v>4993</v>
      </c>
      <c r="C1639" s="53" t="s">
        <v>4994</v>
      </c>
      <c r="D1639" s="53" t="s">
        <v>17</v>
      </c>
      <c r="E1639" s="53" t="s">
        <v>18</v>
      </c>
      <c r="F1639" s="53" t="s">
        <v>17</v>
      </c>
      <c r="G1639" s="53" t="s">
        <v>19</v>
      </c>
      <c r="I1639" s="53" t="s">
        <v>90</v>
      </c>
      <c r="J1639" s="75">
        <v>0.97</v>
      </c>
      <c r="K1639" s="75">
        <v>0</v>
      </c>
      <c r="L1639" s="75">
        <v>1</v>
      </c>
      <c r="M1639" s="75">
        <v>1</v>
      </c>
      <c r="N1639" s="75">
        <v>0</v>
      </c>
    </row>
    <row r="1640" spans="1:14">
      <c r="A1640" s="53" t="s">
        <v>4995</v>
      </c>
      <c r="B1640" s="53" t="s">
        <v>4996</v>
      </c>
      <c r="C1640" s="53" t="s">
        <v>4997</v>
      </c>
      <c r="D1640" s="53" t="s">
        <v>266</v>
      </c>
      <c r="E1640" s="53" t="s">
        <v>18</v>
      </c>
      <c r="F1640" s="53" t="s">
        <v>267</v>
      </c>
      <c r="G1640" s="53" t="s">
        <v>170</v>
      </c>
      <c r="I1640" s="53" t="s">
        <v>820</v>
      </c>
      <c r="J1640" s="75">
        <v>16.02</v>
      </c>
      <c r="K1640" s="75">
        <v>35.903</v>
      </c>
      <c r="L1640" s="75">
        <v>33</v>
      </c>
      <c r="M1640" s="75">
        <v>38</v>
      </c>
      <c r="N1640" s="75">
        <v>5</v>
      </c>
    </row>
    <row r="1641" spans="1:14">
      <c r="A1641" s="53" t="s">
        <v>4998</v>
      </c>
      <c r="B1641" s="53" t="s">
        <v>4999</v>
      </c>
      <c r="C1641" s="53" t="s">
        <v>5000</v>
      </c>
      <c r="D1641" s="53" t="s">
        <v>97</v>
      </c>
      <c r="E1641" s="53" t="s">
        <v>18</v>
      </c>
      <c r="F1641" s="53" t="s">
        <v>97</v>
      </c>
      <c r="G1641" s="53" t="s">
        <v>98</v>
      </c>
      <c r="I1641" s="53" t="s">
        <v>337</v>
      </c>
      <c r="J1641" s="75">
        <v>95.19</v>
      </c>
      <c r="K1641" s="75">
        <v>36.365</v>
      </c>
      <c r="L1641" s="75">
        <v>96</v>
      </c>
      <c r="M1641" s="75">
        <v>96</v>
      </c>
      <c r="N1641" s="75">
        <v>0</v>
      </c>
    </row>
    <row r="1642" spans="1:14">
      <c r="A1642" s="53" t="s">
        <v>5001</v>
      </c>
      <c r="B1642" s="53" t="s">
        <v>5002</v>
      </c>
      <c r="C1642" s="53" t="s">
        <v>5003</v>
      </c>
      <c r="D1642" s="53" t="s">
        <v>1184</v>
      </c>
      <c r="E1642" s="53" t="s">
        <v>18</v>
      </c>
      <c r="F1642" s="53" t="s">
        <v>1184</v>
      </c>
      <c r="G1642" s="73" t="s">
        <v>98</v>
      </c>
      <c r="I1642" s="53" t="s">
        <v>442</v>
      </c>
      <c r="J1642" s="75">
        <v>9.78</v>
      </c>
      <c r="K1642" s="75">
        <v>8.965</v>
      </c>
      <c r="L1642" s="75">
        <v>12</v>
      </c>
      <c r="M1642" s="75">
        <v>21</v>
      </c>
      <c r="N1642" s="75">
        <v>9</v>
      </c>
    </row>
    <row r="1643" spans="1:14">
      <c r="A1643" s="53" t="s">
        <v>5004</v>
      </c>
      <c r="B1643" s="53" t="s">
        <v>5005</v>
      </c>
      <c r="C1643" s="53" t="s">
        <v>5006</v>
      </c>
      <c r="D1643" s="53" t="s">
        <v>1188</v>
      </c>
      <c r="E1643" s="53" t="s">
        <v>18</v>
      </c>
      <c r="F1643" s="53" t="s">
        <v>1188</v>
      </c>
      <c r="G1643" s="53" t="s">
        <v>129</v>
      </c>
      <c r="I1643" s="53" t="s">
        <v>442</v>
      </c>
      <c r="J1643" s="75">
        <v>9.39</v>
      </c>
      <c r="K1643" s="75">
        <v>11.574</v>
      </c>
      <c r="L1643" s="75">
        <v>12</v>
      </c>
      <c r="M1643" s="75">
        <v>12</v>
      </c>
      <c r="N1643" s="75">
        <v>0</v>
      </c>
    </row>
    <row r="1644" spans="1:14">
      <c r="A1644" s="53" t="s">
        <v>5007</v>
      </c>
      <c r="B1644" s="53" t="s">
        <v>5008</v>
      </c>
      <c r="C1644" s="53" t="s">
        <v>5009</v>
      </c>
      <c r="D1644" s="53" t="s">
        <v>17</v>
      </c>
      <c r="E1644" s="53" t="s">
        <v>18</v>
      </c>
      <c r="F1644" s="53" t="s">
        <v>17</v>
      </c>
      <c r="G1644" s="53" t="s">
        <v>19</v>
      </c>
      <c r="I1644" s="53" t="s">
        <v>90</v>
      </c>
      <c r="J1644" s="75">
        <v>4.09</v>
      </c>
      <c r="K1644" s="75">
        <v>2.834</v>
      </c>
      <c r="L1644" s="75">
        <v>4.5</v>
      </c>
      <c r="M1644" s="75">
        <v>4.5</v>
      </c>
      <c r="N1644" s="75">
        <v>0</v>
      </c>
    </row>
    <row r="1645" spans="1:14">
      <c r="A1645" s="53" t="s">
        <v>5010</v>
      </c>
      <c r="B1645" s="53" t="s">
        <v>5011</v>
      </c>
      <c r="C1645" s="53" t="s">
        <v>5012</v>
      </c>
      <c r="D1645" s="53" t="s">
        <v>2455</v>
      </c>
      <c r="E1645" s="53" t="s">
        <v>18</v>
      </c>
      <c r="F1645" s="53" t="s">
        <v>2455</v>
      </c>
      <c r="G1645" s="53" t="s">
        <v>129</v>
      </c>
      <c r="I1645" s="53" t="s">
        <v>86</v>
      </c>
      <c r="J1645" s="75">
        <v>23.81</v>
      </c>
      <c r="K1645" s="75">
        <v>25.344</v>
      </c>
      <c r="L1645" s="75">
        <v>26</v>
      </c>
      <c r="M1645" s="75">
        <v>26</v>
      </c>
      <c r="N1645" s="75">
        <v>0</v>
      </c>
    </row>
    <row r="1646" spans="1:14">
      <c r="A1646" s="53" t="s">
        <v>5013</v>
      </c>
      <c r="B1646" s="53" t="s">
        <v>5014</v>
      </c>
      <c r="C1646" s="53" t="s">
        <v>5015</v>
      </c>
      <c r="D1646" s="53" t="s">
        <v>586</v>
      </c>
      <c r="E1646" s="53" t="s">
        <v>18</v>
      </c>
      <c r="F1646" s="53" t="s">
        <v>586</v>
      </c>
      <c r="G1646" s="53" t="s">
        <v>98</v>
      </c>
      <c r="I1646" s="53" t="s">
        <v>99</v>
      </c>
      <c r="J1646" s="75">
        <v>70.95</v>
      </c>
      <c r="K1646" s="75">
        <v>47.765</v>
      </c>
      <c r="L1646" s="75">
        <v>71</v>
      </c>
      <c r="M1646" s="75">
        <v>72</v>
      </c>
      <c r="N1646" s="75">
        <v>1</v>
      </c>
    </row>
    <row r="1647" spans="1:14">
      <c r="A1647" s="53" t="s">
        <v>5016</v>
      </c>
      <c r="B1647" s="53" t="s">
        <v>5017</v>
      </c>
      <c r="C1647" s="53" t="s">
        <v>5018</v>
      </c>
      <c r="D1647" s="53" t="s">
        <v>17</v>
      </c>
      <c r="E1647" s="53" t="s">
        <v>18</v>
      </c>
      <c r="F1647" s="53" t="s">
        <v>17</v>
      </c>
      <c r="G1647" s="53" t="s">
        <v>19</v>
      </c>
      <c r="I1647" s="53" t="s">
        <v>90</v>
      </c>
      <c r="J1647" s="75">
        <v>16.38</v>
      </c>
      <c r="K1647" s="75">
        <v>14.147</v>
      </c>
      <c r="L1647" s="75">
        <v>16.5</v>
      </c>
      <c r="M1647" s="75">
        <v>16.5</v>
      </c>
      <c r="N1647" s="75">
        <v>0</v>
      </c>
    </row>
    <row r="1648" spans="1:14">
      <c r="A1648" s="53" t="s">
        <v>5019</v>
      </c>
      <c r="B1648" s="53" t="s">
        <v>5020</v>
      </c>
      <c r="C1648" s="53" t="s">
        <v>5021</v>
      </c>
      <c r="D1648" s="53" t="s">
        <v>17</v>
      </c>
      <c r="E1648" s="53" t="s">
        <v>18</v>
      </c>
      <c r="F1648" s="53" t="s">
        <v>17</v>
      </c>
      <c r="G1648" s="53" t="s">
        <v>19</v>
      </c>
      <c r="I1648" s="53" t="s">
        <v>103</v>
      </c>
      <c r="J1648" s="75">
        <v>13.86</v>
      </c>
      <c r="K1648" s="75">
        <v>10.552</v>
      </c>
      <c r="L1648" s="75">
        <v>14</v>
      </c>
      <c r="M1648" s="75">
        <v>14</v>
      </c>
      <c r="N1648" s="75">
        <v>0</v>
      </c>
    </row>
    <row r="1649" spans="1:14">
      <c r="A1649" s="53" t="s">
        <v>5022</v>
      </c>
      <c r="B1649" s="53" t="s">
        <v>5023</v>
      </c>
      <c r="C1649" s="53" t="s">
        <v>5024</v>
      </c>
      <c r="D1649" s="53" t="s">
        <v>17</v>
      </c>
      <c r="E1649" s="53" t="s">
        <v>18</v>
      </c>
      <c r="F1649" s="53" t="s">
        <v>17</v>
      </c>
      <c r="G1649" s="53" t="s">
        <v>19</v>
      </c>
      <c r="I1649" s="53" t="s">
        <v>103</v>
      </c>
      <c r="J1649" s="75">
        <v>7.42</v>
      </c>
      <c r="K1649" s="75">
        <v>5.766</v>
      </c>
      <c r="L1649" s="75">
        <v>7.5</v>
      </c>
      <c r="M1649" s="75">
        <v>7.5</v>
      </c>
      <c r="N1649" s="75">
        <v>0</v>
      </c>
    </row>
    <row r="1650" spans="1:14">
      <c r="A1650" s="53" t="s">
        <v>5025</v>
      </c>
      <c r="B1650" s="53" t="s">
        <v>5026</v>
      </c>
      <c r="C1650" s="53" t="s">
        <v>5027</v>
      </c>
      <c r="D1650" s="53" t="s">
        <v>17</v>
      </c>
      <c r="E1650" s="53" t="s">
        <v>18</v>
      </c>
      <c r="F1650" s="53" t="s">
        <v>17</v>
      </c>
      <c r="G1650" s="53" t="s">
        <v>19</v>
      </c>
      <c r="I1650" s="53" t="s">
        <v>103</v>
      </c>
      <c r="J1650" s="75">
        <v>8.79</v>
      </c>
      <c r="K1650" s="75">
        <v>7.88</v>
      </c>
      <c r="L1650" s="75">
        <v>9</v>
      </c>
      <c r="M1650" s="75">
        <v>9</v>
      </c>
      <c r="N1650" s="75">
        <v>0</v>
      </c>
    </row>
    <row r="1651" spans="1:14">
      <c r="A1651" s="53" t="s">
        <v>5028</v>
      </c>
      <c r="B1651" s="53" t="s">
        <v>5029</v>
      </c>
      <c r="C1651" s="53" t="s">
        <v>5030</v>
      </c>
      <c r="D1651" s="53" t="s">
        <v>17</v>
      </c>
      <c r="E1651" s="53" t="s">
        <v>18</v>
      </c>
      <c r="F1651" s="53" t="s">
        <v>17</v>
      </c>
      <c r="G1651" s="53" t="s">
        <v>19</v>
      </c>
      <c r="I1651" s="53" t="s">
        <v>103</v>
      </c>
      <c r="J1651" s="75">
        <v>12.4</v>
      </c>
      <c r="K1651" s="75">
        <v>10.267</v>
      </c>
      <c r="L1651" s="75">
        <v>12.5</v>
      </c>
      <c r="M1651" s="75">
        <v>12.5</v>
      </c>
      <c r="N1651" s="75">
        <v>0</v>
      </c>
    </row>
    <row r="1652" spans="1:14">
      <c r="A1652" s="53" t="s">
        <v>5031</v>
      </c>
      <c r="B1652" s="53" t="s">
        <v>5032</v>
      </c>
      <c r="C1652" s="53" t="s">
        <v>5033</v>
      </c>
      <c r="D1652" s="53" t="s">
        <v>17</v>
      </c>
      <c r="E1652" s="53" t="s">
        <v>18</v>
      </c>
      <c r="F1652" s="53" t="s">
        <v>17</v>
      </c>
      <c r="G1652" s="53" t="s">
        <v>19</v>
      </c>
      <c r="I1652" s="53" t="s">
        <v>103</v>
      </c>
      <c r="J1652" s="75">
        <v>19.5</v>
      </c>
      <c r="K1652" s="75">
        <v>25.441</v>
      </c>
      <c r="L1652" s="75">
        <v>28</v>
      </c>
      <c r="M1652" s="75">
        <v>26</v>
      </c>
      <c r="N1652" s="75">
        <v>-2</v>
      </c>
    </row>
    <row r="1653" spans="1:14">
      <c r="A1653" s="53" t="s">
        <v>5034</v>
      </c>
      <c r="B1653" s="53" t="s">
        <v>5035</v>
      </c>
      <c r="C1653" s="53" t="s">
        <v>5036</v>
      </c>
      <c r="D1653" s="53" t="s">
        <v>24</v>
      </c>
      <c r="E1653" s="53" t="s">
        <v>18</v>
      </c>
      <c r="F1653" s="53" t="s">
        <v>24</v>
      </c>
      <c r="G1653" s="73" t="s">
        <v>19</v>
      </c>
      <c r="I1653" s="53" t="s">
        <v>120</v>
      </c>
      <c r="J1653" s="75">
        <v>6.2</v>
      </c>
      <c r="K1653" s="75">
        <v>9.407</v>
      </c>
      <c r="L1653" s="75">
        <v>10</v>
      </c>
      <c r="M1653" s="75">
        <v>9.5</v>
      </c>
      <c r="N1653" s="75">
        <v>-0.5</v>
      </c>
    </row>
    <row r="1654" spans="1:14">
      <c r="A1654" s="53" t="s">
        <v>5037</v>
      </c>
      <c r="B1654" s="53" t="s">
        <v>5038</v>
      </c>
      <c r="C1654" s="53" t="s">
        <v>5039</v>
      </c>
      <c r="D1654" s="53" t="s">
        <v>5040</v>
      </c>
      <c r="E1654" s="53" t="s">
        <v>18</v>
      </c>
      <c r="F1654" s="53" t="s">
        <v>5040</v>
      </c>
      <c r="G1654" s="73" t="s">
        <v>52</v>
      </c>
      <c r="I1654" s="53" t="s">
        <v>223</v>
      </c>
      <c r="J1654" s="75">
        <v>53.03</v>
      </c>
      <c r="K1654" s="75">
        <v>69.3</v>
      </c>
      <c r="L1654" s="75">
        <v>69</v>
      </c>
      <c r="M1654" s="75">
        <v>70</v>
      </c>
      <c r="N1654" s="75">
        <v>1</v>
      </c>
    </row>
    <row r="1655" spans="1:14">
      <c r="A1655" s="53" t="s">
        <v>5041</v>
      </c>
      <c r="B1655" s="53" t="s">
        <v>5042</v>
      </c>
      <c r="C1655" s="53" t="s">
        <v>36</v>
      </c>
      <c r="D1655" s="53" t="s">
        <v>274</v>
      </c>
      <c r="E1655" s="53" t="s">
        <v>18</v>
      </c>
      <c r="F1655" s="53" t="s">
        <v>274</v>
      </c>
      <c r="G1655" s="53" t="s">
        <v>29</v>
      </c>
      <c r="I1655" s="53" t="s">
        <v>390</v>
      </c>
      <c r="J1655" s="75">
        <v>165.83</v>
      </c>
      <c r="K1655" s="75">
        <v>249.835</v>
      </c>
      <c r="L1655" s="75">
        <v>260</v>
      </c>
      <c r="M1655" s="75">
        <v>260</v>
      </c>
      <c r="N1655" s="75">
        <v>0</v>
      </c>
    </row>
    <row r="1656" spans="1:14">
      <c r="A1656" s="53" t="s">
        <v>5043</v>
      </c>
      <c r="B1656" s="53" t="s">
        <v>5044</v>
      </c>
      <c r="C1656" s="53" t="s">
        <v>5045</v>
      </c>
      <c r="D1656" s="53" t="s">
        <v>17</v>
      </c>
      <c r="E1656" s="53" t="s">
        <v>18</v>
      </c>
      <c r="F1656" s="53" t="s">
        <v>17</v>
      </c>
      <c r="G1656" s="73" t="s">
        <v>19</v>
      </c>
      <c r="I1656" s="53" t="s">
        <v>152</v>
      </c>
      <c r="J1656" s="75">
        <v>10.03</v>
      </c>
      <c r="K1656" s="75">
        <v>13.72</v>
      </c>
      <c r="L1656" s="75">
        <v>10.5</v>
      </c>
      <c r="M1656" s="75">
        <v>14</v>
      </c>
      <c r="N1656" s="75">
        <v>3.5</v>
      </c>
    </row>
    <row r="1657" spans="1:14">
      <c r="A1657" s="53" t="s">
        <v>5046</v>
      </c>
      <c r="B1657" s="53" t="s">
        <v>5047</v>
      </c>
      <c r="C1657" s="53" t="s">
        <v>5048</v>
      </c>
      <c r="D1657" s="53" t="s">
        <v>845</v>
      </c>
      <c r="E1657" s="53" t="s">
        <v>18</v>
      </c>
      <c r="F1657" s="53" t="s">
        <v>845</v>
      </c>
      <c r="G1657" s="53" t="s">
        <v>129</v>
      </c>
      <c r="I1657" s="53" t="s">
        <v>145</v>
      </c>
      <c r="J1657" s="75">
        <v>8.43</v>
      </c>
      <c r="K1657" s="75">
        <v>6.161</v>
      </c>
      <c r="L1657" s="75">
        <v>8.5</v>
      </c>
      <c r="M1657" s="75">
        <v>8.5</v>
      </c>
      <c r="N1657" s="75">
        <v>0</v>
      </c>
    </row>
    <row r="1658" spans="1:14">
      <c r="A1658" s="53" t="s">
        <v>5049</v>
      </c>
      <c r="B1658" s="53" t="s">
        <v>5050</v>
      </c>
      <c r="C1658" s="53" t="s">
        <v>5051</v>
      </c>
      <c r="D1658" s="53" t="s">
        <v>17</v>
      </c>
      <c r="E1658" s="53" t="s">
        <v>18</v>
      </c>
      <c r="F1658" s="53" t="s">
        <v>17</v>
      </c>
      <c r="G1658" s="53" t="s">
        <v>19</v>
      </c>
      <c r="I1658" s="53" t="s">
        <v>1269</v>
      </c>
      <c r="J1658" s="75">
        <v>1.81</v>
      </c>
      <c r="K1658" s="75">
        <v>2.03</v>
      </c>
      <c r="L1658" s="75">
        <v>2</v>
      </c>
      <c r="M1658" s="75">
        <v>2.5</v>
      </c>
      <c r="N1658" s="75">
        <v>0.5</v>
      </c>
    </row>
    <row r="1659" spans="1:14">
      <c r="A1659" s="53" t="s">
        <v>5052</v>
      </c>
      <c r="B1659" s="53" t="s">
        <v>5053</v>
      </c>
      <c r="C1659" s="53" t="s">
        <v>5054</v>
      </c>
      <c r="D1659" s="53" t="s">
        <v>17</v>
      </c>
      <c r="E1659" s="53" t="s">
        <v>18</v>
      </c>
      <c r="F1659" s="53" t="s">
        <v>17</v>
      </c>
      <c r="G1659" s="73" t="s">
        <v>19</v>
      </c>
      <c r="I1659" s="53" t="s">
        <v>120</v>
      </c>
      <c r="J1659" s="75">
        <v>1.11</v>
      </c>
      <c r="K1659" s="75">
        <v>1.178</v>
      </c>
      <c r="L1659" s="75">
        <v>1.5</v>
      </c>
      <c r="M1659" s="75">
        <v>1.5</v>
      </c>
      <c r="N1659" s="75">
        <v>0</v>
      </c>
    </row>
    <row r="1660" spans="1:14">
      <c r="A1660" s="53" t="s">
        <v>5055</v>
      </c>
      <c r="B1660" s="53" t="s">
        <v>5056</v>
      </c>
      <c r="C1660" s="53" t="s">
        <v>5057</v>
      </c>
      <c r="D1660" s="53" t="s">
        <v>17</v>
      </c>
      <c r="E1660" s="53" t="s">
        <v>18</v>
      </c>
      <c r="F1660" s="53" t="s">
        <v>17</v>
      </c>
      <c r="G1660" s="53" t="s">
        <v>19</v>
      </c>
      <c r="I1660" s="53" t="s">
        <v>156</v>
      </c>
      <c r="J1660" s="75">
        <v>0.47</v>
      </c>
      <c r="K1660" s="75">
        <v>0.416</v>
      </c>
      <c r="L1660" s="75">
        <v>0.5</v>
      </c>
      <c r="M1660" s="75">
        <v>1.5</v>
      </c>
      <c r="N1660" s="75">
        <v>1</v>
      </c>
    </row>
    <row r="1661" spans="1:14">
      <c r="A1661" s="53" t="s">
        <v>5058</v>
      </c>
      <c r="B1661" s="53" t="s">
        <v>5059</v>
      </c>
      <c r="C1661" s="53" t="s">
        <v>5060</v>
      </c>
      <c r="D1661" s="53" t="s">
        <v>2864</v>
      </c>
      <c r="E1661" s="53" t="s">
        <v>18</v>
      </c>
      <c r="F1661" s="53" t="s">
        <v>2864</v>
      </c>
      <c r="G1661" s="53" t="s">
        <v>129</v>
      </c>
      <c r="I1661" s="53" t="s">
        <v>99</v>
      </c>
      <c r="J1661" s="75">
        <v>26.6</v>
      </c>
      <c r="K1661" s="75">
        <v>20.816</v>
      </c>
      <c r="L1661" s="75">
        <v>27</v>
      </c>
      <c r="M1661" s="75">
        <v>27</v>
      </c>
      <c r="N1661" s="75">
        <v>0</v>
      </c>
    </row>
    <row r="1662" spans="1:14">
      <c r="A1662" s="53" t="s">
        <v>5061</v>
      </c>
      <c r="B1662" s="53" t="s">
        <v>5062</v>
      </c>
      <c r="C1662" s="53" t="s">
        <v>5063</v>
      </c>
      <c r="D1662" s="53" t="s">
        <v>140</v>
      </c>
      <c r="E1662" s="53" t="s">
        <v>18</v>
      </c>
      <c r="F1662" s="53" t="s">
        <v>140</v>
      </c>
      <c r="G1662" s="73" t="s">
        <v>98</v>
      </c>
      <c r="I1662" s="53" t="s">
        <v>191</v>
      </c>
      <c r="J1662" s="75">
        <v>23.56</v>
      </c>
      <c r="K1662" s="75">
        <v>23.19</v>
      </c>
      <c r="L1662" s="75">
        <v>24</v>
      </c>
      <c r="M1662" s="75">
        <v>24</v>
      </c>
      <c r="N1662" s="75">
        <v>0</v>
      </c>
    </row>
    <row r="1663" spans="1:14">
      <c r="A1663" s="53" t="s">
        <v>5064</v>
      </c>
      <c r="B1663" s="53" t="s">
        <v>5065</v>
      </c>
      <c r="C1663" s="53" t="s">
        <v>5066</v>
      </c>
      <c r="D1663" s="53" t="s">
        <v>17</v>
      </c>
      <c r="E1663" s="53" t="s">
        <v>18</v>
      </c>
      <c r="F1663" s="53" t="s">
        <v>17</v>
      </c>
      <c r="G1663" s="53" t="s">
        <v>19</v>
      </c>
      <c r="I1663" s="53" t="s">
        <v>1038</v>
      </c>
      <c r="J1663" s="75">
        <v>2.18</v>
      </c>
      <c r="K1663" s="75">
        <v>4.234</v>
      </c>
      <c r="L1663" s="75">
        <v>3.5</v>
      </c>
      <c r="M1663" s="75">
        <v>4.5</v>
      </c>
      <c r="N1663" s="75">
        <v>1</v>
      </c>
    </row>
    <row r="1664" spans="1:14">
      <c r="A1664" s="53" t="s">
        <v>5067</v>
      </c>
      <c r="B1664" s="53" t="s">
        <v>5068</v>
      </c>
      <c r="C1664" s="53" t="s">
        <v>5069</v>
      </c>
      <c r="D1664" s="53" t="s">
        <v>17</v>
      </c>
      <c r="E1664" s="53" t="s">
        <v>18</v>
      </c>
      <c r="F1664" s="53" t="s">
        <v>17</v>
      </c>
      <c r="G1664" s="73" t="s">
        <v>19</v>
      </c>
      <c r="I1664" s="53" t="s">
        <v>156</v>
      </c>
      <c r="J1664" s="75">
        <v>9.18</v>
      </c>
      <c r="K1664" s="75">
        <v>7.569</v>
      </c>
      <c r="L1664" s="75">
        <v>9.5</v>
      </c>
      <c r="M1664" s="75">
        <v>9.5</v>
      </c>
      <c r="N1664" s="75">
        <v>0</v>
      </c>
    </row>
    <row r="1665" spans="1:14">
      <c r="A1665" s="53" t="s">
        <v>5070</v>
      </c>
      <c r="B1665" s="53" t="s">
        <v>5071</v>
      </c>
      <c r="C1665" s="53" t="s">
        <v>5072</v>
      </c>
      <c r="D1665" s="53" t="s">
        <v>17</v>
      </c>
      <c r="E1665" s="53" t="s">
        <v>18</v>
      </c>
      <c r="F1665" s="53" t="s">
        <v>17</v>
      </c>
      <c r="G1665" s="53" t="s">
        <v>19</v>
      </c>
      <c r="I1665" s="53" t="s">
        <v>239</v>
      </c>
      <c r="J1665" s="75">
        <v>1.81</v>
      </c>
      <c r="K1665" s="75">
        <v>1.82</v>
      </c>
      <c r="L1665" s="75">
        <v>2</v>
      </c>
      <c r="M1665" s="75">
        <v>2</v>
      </c>
      <c r="N1665" s="75">
        <v>0</v>
      </c>
    </row>
    <row r="1666" spans="1:14">
      <c r="A1666" s="53" t="s">
        <v>5073</v>
      </c>
      <c r="B1666" s="53" t="s">
        <v>5074</v>
      </c>
      <c r="C1666" s="53" t="s">
        <v>5075</v>
      </c>
      <c r="D1666" s="53" t="s">
        <v>17</v>
      </c>
      <c r="E1666" s="53" t="s">
        <v>18</v>
      </c>
      <c r="F1666" s="53" t="s">
        <v>17</v>
      </c>
      <c r="G1666" s="73" t="s">
        <v>19</v>
      </c>
      <c r="I1666" s="53" t="s">
        <v>390</v>
      </c>
      <c r="J1666" s="75">
        <v>1.41</v>
      </c>
      <c r="K1666" s="75">
        <v>1.755</v>
      </c>
      <c r="L1666" s="75">
        <v>2</v>
      </c>
      <c r="M1666" s="75">
        <v>2</v>
      </c>
      <c r="N1666" s="75">
        <v>0</v>
      </c>
    </row>
    <row r="1667" spans="1:14">
      <c r="A1667" s="53" t="s">
        <v>5076</v>
      </c>
      <c r="B1667" s="53" t="s">
        <v>5077</v>
      </c>
      <c r="C1667" s="53" t="s">
        <v>5078</v>
      </c>
      <c r="D1667" s="53" t="s">
        <v>17</v>
      </c>
      <c r="E1667" s="53" t="s">
        <v>18</v>
      </c>
      <c r="F1667" s="53" t="s">
        <v>17</v>
      </c>
      <c r="G1667" s="53" t="s">
        <v>19</v>
      </c>
      <c r="I1667" s="53" t="s">
        <v>145</v>
      </c>
      <c r="J1667" s="75">
        <v>0.2</v>
      </c>
      <c r="K1667" s="75">
        <v>0.768</v>
      </c>
      <c r="L1667" s="75">
        <v>1</v>
      </c>
      <c r="M1667" s="75">
        <v>1</v>
      </c>
      <c r="N1667" s="75">
        <v>0</v>
      </c>
    </row>
    <row r="1668" spans="1:14">
      <c r="A1668" s="53" t="s">
        <v>5079</v>
      </c>
      <c r="B1668" s="53" t="s">
        <v>5080</v>
      </c>
      <c r="C1668" s="53" t="s">
        <v>5081</v>
      </c>
      <c r="D1668" s="53" t="s">
        <v>17</v>
      </c>
      <c r="E1668" s="53" t="s">
        <v>18</v>
      </c>
      <c r="F1668" s="53" t="s">
        <v>17</v>
      </c>
      <c r="G1668" s="53" t="s">
        <v>19</v>
      </c>
      <c r="I1668" s="53" t="s">
        <v>99</v>
      </c>
      <c r="J1668" s="75">
        <v>0.45</v>
      </c>
      <c r="K1668" s="75">
        <v>0.862</v>
      </c>
      <c r="L1668" s="75">
        <v>1</v>
      </c>
      <c r="M1668" s="75">
        <v>1</v>
      </c>
      <c r="N1668" s="75">
        <v>0</v>
      </c>
    </row>
    <row r="1669" spans="1:14">
      <c r="A1669" s="53" t="s">
        <v>5082</v>
      </c>
      <c r="B1669" s="53" t="s">
        <v>5083</v>
      </c>
      <c r="C1669" s="53" t="s">
        <v>5084</v>
      </c>
      <c r="D1669" s="53" t="s">
        <v>85</v>
      </c>
      <c r="E1669" s="53" t="s">
        <v>18</v>
      </c>
      <c r="F1669" s="53" t="s">
        <v>85</v>
      </c>
      <c r="G1669" s="73" t="s">
        <v>29</v>
      </c>
      <c r="I1669" s="53" t="s">
        <v>20</v>
      </c>
      <c r="J1669" s="75">
        <v>100</v>
      </c>
      <c r="K1669" s="75">
        <v>50</v>
      </c>
      <c r="L1669" s="75">
        <v>83</v>
      </c>
      <c r="M1669" s="75">
        <v>100</v>
      </c>
      <c r="N1669" s="75">
        <v>17</v>
      </c>
    </row>
    <row r="1670" spans="1:14">
      <c r="A1670" s="53" t="s">
        <v>5085</v>
      </c>
      <c r="B1670" s="53" t="s">
        <v>5086</v>
      </c>
      <c r="C1670" s="53" t="s">
        <v>5087</v>
      </c>
      <c r="D1670" s="53" t="s">
        <v>4948</v>
      </c>
      <c r="E1670" s="53" t="s">
        <v>18</v>
      </c>
      <c r="F1670" s="53" t="s">
        <v>4948</v>
      </c>
      <c r="G1670" s="73" t="s">
        <v>129</v>
      </c>
      <c r="I1670" s="53" t="s">
        <v>191</v>
      </c>
      <c r="J1670" s="75">
        <v>19.31</v>
      </c>
      <c r="K1670" s="75">
        <v>27.425</v>
      </c>
      <c r="L1670" s="75">
        <v>33</v>
      </c>
      <c r="M1670" s="75">
        <v>35</v>
      </c>
      <c r="N1670" s="75">
        <v>2</v>
      </c>
    </row>
    <row r="1671" spans="1:14">
      <c r="A1671" s="53" t="s">
        <v>5088</v>
      </c>
      <c r="B1671" s="53" t="s">
        <v>5089</v>
      </c>
      <c r="C1671" s="53" t="s">
        <v>5090</v>
      </c>
      <c r="D1671" s="53" t="s">
        <v>728</v>
      </c>
      <c r="E1671" s="53" t="s">
        <v>18</v>
      </c>
      <c r="F1671" s="53" t="s">
        <v>728</v>
      </c>
      <c r="G1671" s="53" t="s">
        <v>129</v>
      </c>
      <c r="I1671" s="53" t="s">
        <v>20</v>
      </c>
      <c r="J1671" s="75">
        <v>20</v>
      </c>
      <c r="K1671" s="75">
        <v>12</v>
      </c>
      <c r="L1671" s="75">
        <v>18</v>
      </c>
      <c r="M1671" s="75">
        <v>20</v>
      </c>
      <c r="N1671" s="75">
        <v>2</v>
      </c>
    </row>
    <row r="1672" spans="1:14">
      <c r="A1672" s="53" t="s">
        <v>5091</v>
      </c>
      <c r="B1672" s="53" t="s">
        <v>5092</v>
      </c>
      <c r="C1672" s="53" t="s">
        <v>5093</v>
      </c>
      <c r="D1672" s="53" t="s">
        <v>274</v>
      </c>
      <c r="E1672" s="53" t="s">
        <v>18</v>
      </c>
      <c r="F1672" s="53" t="s">
        <v>274</v>
      </c>
      <c r="G1672" s="73" t="s">
        <v>29</v>
      </c>
      <c r="I1672" s="53" t="s">
        <v>227</v>
      </c>
      <c r="J1672" s="75">
        <v>42.91</v>
      </c>
      <c r="K1672" s="75">
        <v>29.611</v>
      </c>
      <c r="L1672" s="75">
        <v>43</v>
      </c>
      <c r="M1672" s="75">
        <v>43</v>
      </c>
      <c r="N1672" s="75">
        <v>0</v>
      </c>
    </row>
    <row r="1673" spans="1:14">
      <c r="A1673" s="53" t="s">
        <v>5094</v>
      </c>
      <c r="B1673" s="53" t="s">
        <v>5095</v>
      </c>
      <c r="C1673" s="53" t="s">
        <v>5096</v>
      </c>
      <c r="D1673" s="53" t="s">
        <v>97</v>
      </c>
      <c r="E1673" s="53" t="s">
        <v>18</v>
      </c>
      <c r="F1673" s="53" t="s">
        <v>97</v>
      </c>
      <c r="G1673" s="53" t="s">
        <v>98</v>
      </c>
      <c r="I1673" s="53" t="s">
        <v>191</v>
      </c>
      <c r="J1673" s="75">
        <v>90.45</v>
      </c>
      <c r="K1673" s="75">
        <v>82.134</v>
      </c>
      <c r="L1673" s="75">
        <v>92</v>
      </c>
      <c r="M1673" s="75">
        <v>91</v>
      </c>
      <c r="N1673" s="75">
        <v>-1</v>
      </c>
    </row>
    <row r="1674" spans="1:14">
      <c r="A1674" s="53" t="s">
        <v>5097</v>
      </c>
      <c r="B1674" s="53" t="s">
        <v>5098</v>
      </c>
      <c r="C1674" s="53" t="s">
        <v>5099</v>
      </c>
      <c r="D1674" s="53" t="s">
        <v>1184</v>
      </c>
      <c r="E1674" s="53" t="s">
        <v>18</v>
      </c>
      <c r="F1674" s="53" t="s">
        <v>1184</v>
      </c>
      <c r="G1674" s="53" t="s">
        <v>98</v>
      </c>
      <c r="I1674" s="53" t="s">
        <v>227</v>
      </c>
      <c r="J1674" s="75">
        <v>12.95</v>
      </c>
      <c r="K1674" s="75">
        <v>8.91</v>
      </c>
      <c r="L1674" s="75">
        <v>13</v>
      </c>
      <c r="M1674" s="75">
        <v>21</v>
      </c>
      <c r="N1674" s="75">
        <v>8</v>
      </c>
    </row>
    <row r="1675" spans="1:14">
      <c r="A1675" s="53" t="s">
        <v>5100</v>
      </c>
      <c r="B1675" s="53" t="s">
        <v>5101</v>
      </c>
      <c r="C1675" s="53" t="s">
        <v>5102</v>
      </c>
      <c r="D1675" s="53" t="s">
        <v>603</v>
      </c>
      <c r="E1675" s="53" t="s">
        <v>18</v>
      </c>
      <c r="F1675" s="53" t="s">
        <v>603</v>
      </c>
      <c r="G1675" s="53" t="s">
        <v>129</v>
      </c>
      <c r="I1675" s="53" t="s">
        <v>454</v>
      </c>
      <c r="J1675" s="75">
        <v>2.07</v>
      </c>
      <c r="K1675" s="75">
        <v>3.3</v>
      </c>
      <c r="L1675" s="75">
        <v>3.5</v>
      </c>
      <c r="M1675" s="75">
        <v>3.5</v>
      </c>
      <c r="N1675" s="75">
        <v>0</v>
      </c>
    </row>
    <row r="1676" spans="1:14">
      <c r="A1676" s="53" t="s">
        <v>5103</v>
      </c>
      <c r="B1676" s="53" t="s">
        <v>5104</v>
      </c>
      <c r="C1676" s="53" t="s">
        <v>5105</v>
      </c>
      <c r="D1676" s="53" t="s">
        <v>17</v>
      </c>
      <c r="E1676" s="53" t="s">
        <v>18</v>
      </c>
      <c r="F1676" s="53" t="s">
        <v>17</v>
      </c>
      <c r="G1676" s="53" t="s">
        <v>19</v>
      </c>
      <c r="I1676" s="53" t="s">
        <v>227</v>
      </c>
      <c r="J1676" s="75">
        <v>8.86</v>
      </c>
      <c r="K1676" s="75">
        <v>2.976</v>
      </c>
      <c r="L1676" s="75">
        <v>9</v>
      </c>
      <c r="M1676" s="75">
        <v>9</v>
      </c>
      <c r="N1676" s="75">
        <v>0</v>
      </c>
    </row>
    <row r="1677" spans="1:14">
      <c r="A1677" s="53" t="s">
        <v>5106</v>
      </c>
      <c r="B1677" s="53" t="s">
        <v>5107</v>
      </c>
      <c r="C1677" s="53" t="s">
        <v>5108</v>
      </c>
      <c r="D1677" s="53" t="s">
        <v>17</v>
      </c>
      <c r="E1677" s="53" t="s">
        <v>18</v>
      </c>
      <c r="F1677" s="53" t="s">
        <v>17</v>
      </c>
      <c r="G1677" s="53" t="s">
        <v>19</v>
      </c>
      <c r="I1677" s="53" t="s">
        <v>152</v>
      </c>
      <c r="J1677" s="75">
        <v>1.17</v>
      </c>
      <c r="K1677" s="75">
        <v>1.529</v>
      </c>
      <c r="L1677" s="75">
        <v>2</v>
      </c>
      <c r="M1677" s="75">
        <v>2</v>
      </c>
      <c r="N1677" s="75">
        <v>0</v>
      </c>
    </row>
    <row r="1678" spans="1:14">
      <c r="A1678" s="53" t="s">
        <v>5109</v>
      </c>
      <c r="B1678" s="53" t="s">
        <v>5110</v>
      </c>
      <c r="C1678" s="53" t="s">
        <v>36</v>
      </c>
      <c r="D1678" s="53" t="s">
        <v>4937</v>
      </c>
      <c r="E1678" s="53" t="s">
        <v>18</v>
      </c>
      <c r="F1678" s="53" t="s">
        <v>4937</v>
      </c>
      <c r="G1678" s="73" t="s">
        <v>170</v>
      </c>
      <c r="I1678" s="53" t="s">
        <v>120</v>
      </c>
      <c r="J1678" s="75">
        <v>34.93</v>
      </c>
      <c r="K1678" s="75">
        <v>17.94</v>
      </c>
      <c r="L1678" s="75">
        <v>35</v>
      </c>
      <c r="M1678" s="75">
        <v>35</v>
      </c>
      <c r="N1678" s="75">
        <v>0</v>
      </c>
    </row>
    <row r="1679" spans="1:14">
      <c r="A1679" s="53" t="s">
        <v>5111</v>
      </c>
      <c r="B1679" s="53" t="s">
        <v>5112</v>
      </c>
      <c r="C1679" s="53" t="s">
        <v>5113</v>
      </c>
      <c r="D1679" s="53" t="s">
        <v>140</v>
      </c>
      <c r="E1679" s="53" t="s">
        <v>18</v>
      </c>
      <c r="F1679" s="53" t="s">
        <v>140</v>
      </c>
      <c r="G1679" s="53" t="s">
        <v>98</v>
      </c>
      <c r="I1679" s="53" t="s">
        <v>191</v>
      </c>
      <c r="J1679" s="75">
        <v>3.35</v>
      </c>
      <c r="K1679" s="75">
        <v>3.328</v>
      </c>
      <c r="L1679" s="75">
        <v>3.5</v>
      </c>
      <c r="M1679" s="75">
        <v>3.5</v>
      </c>
      <c r="N1679" s="75">
        <v>0</v>
      </c>
    </row>
    <row r="1680" spans="1:14">
      <c r="A1680" s="53" t="s">
        <v>5114</v>
      </c>
      <c r="B1680" s="53" t="s">
        <v>5115</v>
      </c>
      <c r="C1680" s="53" t="s">
        <v>5116</v>
      </c>
      <c r="D1680" s="53" t="s">
        <v>274</v>
      </c>
      <c r="E1680" s="53" t="s">
        <v>18</v>
      </c>
      <c r="F1680" s="53" t="s">
        <v>274</v>
      </c>
      <c r="G1680" s="53" t="s">
        <v>29</v>
      </c>
      <c r="I1680" s="53" t="s">
        <v>1410</v>
      </c>
      <c r="J1680" s="75">
        <v>2440.75</v>
      </c>
      <c r="K1680" s="75">
        <v>1824.108</v>
      </c>
      <c r="L1680" s="75">
        <v>2417</v>
      </c>
      <c r="M1680" s="75">
        <v>2441</v>
      </c>
      <c r="N1680" s="75">
        <v>24</v>
      </c>
    </row>
    <row r="1681" spans="1:14">
      <c r="A1681" s="53" t="s">
        <v>5117</v>
      </c>
      <c r="B1681" s="53" t="s">
        <v>5118</v>
      </c>
      <c r="C1681" s="53" t="s">
        <v>5119</v>
      </c>
      <c r="D1681" s="53" t="s">
        <v>539</v>
      </c>
      <c r="E1681" s="53" t="s">
        <v>18</v>
      </c>
      <c r="F1681" s="53" t="s">
        <v>539</v>
      </c>
      <c r="G1681" s="53" t="s">
        <v>129</v>
      </c>
      <c r="I1681" s="53" t="s">
        <v>612</v>
      </c>
      <c r="J1681" s="75">
        <v>68.1</v>
      </c>
      <c r="K1681" s="75">
        <v>46.986</v>
      </c>
      <c r="L1681" s="75">
        <v>64</v>
      </c>
      <c r="M1681" s="75">
        <v>71</v>
      </c>
      <c r="N1681" s="75">
        <v>7</v>
      </c>
    </row>
    <row r="1682" spans="1:14">
      <c r="A1682" s="53" t="s">
        <v>5120</v>
      </c>
      <c r="B1682" s="53" t="s">
        <v>5121</v>
      </c>
      <c r="C1682" s="53" t="s">
        <v>5122</v>
      </c>
      <c r="D1682" s="53" t="s">
        <v>539</v>
      </c>
      <c r="E1682" s="53" t="s">
        <v>18</v>
      </c>
      <c r="F1682" s="53" t="s">
        <v>539</v>
      </c>
      <c r="G1682" s="53" t="s">
        <v>129</v>
      </c>
      <c r="I1682" s="53" t="s">
        <v>612</v>
      </c>
      <c r="J1682" s="75">
        <v>142.3</v>
      </c>
      <c r="K1682" s="75">
        <v>121.804</v>
      </c>
      <c r="L1682" s="75">
        <v>148</v>
      </c>
      <c r="M1682" s="75">
        <v>148</v>
      </c>
      <c r="N1682" s="75">
        <v>0</v>
      </c>
    </row>
    <row r="1683" spans="1:14">
      <c r="A1683" s="53" t="s">
        <v>5123</v>
      </c>
      <c r="B1683" s="53" t="s">
        <v>5124</v>
      </c>
      <c r="C1683" s="53" t="s">
        <v>5125</v>
      </c>
      <c r="D1683" s="53" t="s">
        <v>168</v>
      </c>
      <c r="E1683" s="53" t="s">
        <v>18</v>
      </c>
      <c r="F1683" s="53" t="s">
        <v>169</v>
      </c>
      <c r="G1683" s="53" t="s">
        <v>170</v>
      </c>
      <c r="I1683" s="53" t="s">
        <v>191</v>
      </c>
      <c r="J1683" s="75">
        <v>211.81</v>
      </c>
      <c r="K1683" s="75">
        <v>193.005</v>
      </c>
      <c r="L1683" s="75">
        <v>212</v>
      </c>
      <c r="M1683" s="75">
        <v>216</v>
      </c>
      <c r="N1683" s="75">
        <v>4</v>
      </c>
    </row>
    <row r="1684" spans="1:14">
      <c r="A1684" s="53" t="s">
        <v>5126</v>
      </c>
      <c r="B1684" s="53" t="s">
        <v>5127</v>
      </c>
      <c r="C1684" s="53" t="s">
        <v>5128</v>
      </c>
      <c r="D1684" s="53" t="s">
        <v>97</v>
      </c>
      <c r="E1684" s="53" t="s">
        <v>18</v>
      </c>
      <c r="F1684" s="53" t="s">
        <v>97</v>
      </c>
      <c r="G1684" s="53" t="s">
        <v>98</v>
      </c>
      <c r="I1684" s="53" t="s">
        <v>540</v>
      </c>
      <c r="J1684" s="75">
        <v>66</v>
      </c>
      <c r="K1684" s="75">
        <v>42.237</v>
      </c>
      <c r="L1684" s="75">
        <v>66</v>
      </c>
      <c r="M1684" s="75">
        <v>66</v>
      </c>
      <c r="N1684" s="75">
        <v>0</v>
      </c>
    </row>
    <row r="1685" spans="1:14">
      <c r="A1685" s="53" t="s">
        <v>5129</v>
      </c>
      <c r="B1685" s="53" t="s">
        <v>5130</v>
      </c>
      <c r="C1685" s="53" t="s">
        <v>5131</v>
      </c>
      <c r="D1685" s="53" t="s">
        <v>453</v>
      </c>
      <c r="E1685" s="53" t="s">
        <v>18</v>
      </c>
      <c r="F1685" s="53" t="s">
        <v>453</v>
      </c>
      <c r="G1685" s="73" t="s">
        <v>29</v>
      </c>
      <c r="I1685" s="53" t="s">
        <v>471</v>
      </c>
      <c r="J1685" s="75">
        <v>51.85</v>
      </c>
      <c r="K1685" s="75">
        <v>50.925</v>
      </c>
      <c r="L1685" s="75">
        <v>52</v>
      </c>
      <c r="M1685" s="75">
        <v>52</v>
      </c>
      <c r="N1685" s="75">
        <v>0</v>
      </c>
    </row>
    <row r="1686" spans="1:14">
      <c r="A1686" s="53" t="s">
        <v>5132</v>
      </c>
      <c r="B1686" s="53" t="s">
        <v>5133</v>
      </c>
      <c r="C1686" s="53" t="s">
        <v>5134</v>
      </c>
      <c r="D1686" s="53" t="s">
        <v>274</v>
      </c>
      <c r="E1686" s="53" t="s">
        <v>18</v>
      </c>
      <c r="F1686" s="53" t="s">
        <v>274</v>
      </c>
      <c r="G1686" s="53" t="s">
        <v>29</v>
      </c>
      <c r="I1686" s="53" t="s">
        <v>642</v>
      </c>
      <c r="J1686" s="75">
        <v>19.63</v>
      </c>
      <c r="K1686" s="75">
        <v>19.684</v>
      </c>
      <c r="L1686" s="75">
        <v>21</v>
      </c>
      <c r="M1686" s="75">
        <v>21</v>
      </c>
      <c r="N1686" s="75">
        <v>0</v>
      </c>
    </row>
    <row r="1687" spans="1:14">
      <c r="A1687" s="53" t="s">
        <v>5135</v>
      </c>
      <c r="B1687" s="53" t="s">
        <v>5136</v>
      </c>
      <c r="C1687" s="53" t="s">
        <v>5137</v>
      </c>
      <c r="D1687" s="53" t="s">
        <v>274</v>
      </c>
      <c r="E1687" s="53" t="s">
        <v>18</v>
      </c>
      <c r="F1687" s="53" t="s">
        <v>274</v>
      </c>
      <c r="G1687" s="53" t="s">
        <v>29</v>
      </c>
      <c r="I1687" s="53" t="s">
        <v>227</v>
      </c>
      <c r="J1687" s="75">
        <v>142.91</v>
      </c>
      <c r="K1687" s="75">
        <v>124.017</v>
      </c>
      <c r="L1687" s="75">
        <v>192</v>
      </c>
      <c r="M1687" s="75">
        <v>192</v>
      </c>
      <c r="N1687" s="75">
        <v>0</v>
      </c>
    </row>
    <row r="1688" spans="1:14">
      <c r="A1688" s="53" t="s">
        <v>5138</v>
      </c>
      <c r="B1688" s="53" t="s">
        <v>5139</v>
      </c>
      <c r="C1688" s="53" t="s">
        <v>5140</v>
      </c>
      <c r="D1688" s="53" t="s">
        <v>140</v>
      </c>
      <c r="E1688" s="53" t="s">
        <v>18</v>
      </c>
      <c r="F1688" s="53" t="s">
        <v>140</v>
      </c>
      <c r="G1688" s="73" t="s">
        <v>98</v>
      </c>
      <c r="I1688" s="53" t="s">
        <v>191</v>
      </c>
      <c r="J1688" s="75">
        <v>1.2</v>
      </c>
      <c r="K1688" s="75">
        <v>1.162</v>
      </c>
      <c r="L1688" s="75">
        <v>1.5</v>
      </c>
      <c r="M1688" s="75">
        <v>1.5</v>
      </c>
      <c r="N1688" s="75">
        <v>0</v>
      </c>
    </row>
    <row r="1689" spans="1:14">
      <c r="A1689" s="53" t="s">
        <v>5141</v>
      </c>
      <c r="B1689" s="53" t="s">
        <v>5142</v>
      </c>
      <c r="C1689" s="53" t="s">
        <v>5143</v>
      </c>
      <c r="D1689" s="53" t="s">
        <v>78</v>
      </c>
      <c r="E1689" s="53" t="s">
        <v>18</v>
      </c>
      <c r="F1689" s="53" t="s">
        <v>78</v>
      </c>
      <c r="G1689" s="73" t="s">
        <v>29</v>
      </c>
      <c r="I1689" s="53" t="s">
        <v>232</v>
      </c>
      <c r="J1689" s="75">
        <v>73.43</v>
      </c>
      <c r="K1689" s="75">
        <v>127.022</v>
      </c>
      <c r="L1689" s="75">
        <v>123</v>
      </c>
      <c r="M1689" s="75">
        <v>128</v>
      </c>
      <c r="N1689" s="75">
        <v>5</v>
      </c>
    </row>
    <row r="1690" spans="1:14">
      <c r="A1690" s="53" t="s">
        <v>5144</v>
      </c>
      <c r="B1690" s="53" t="s">
        <v>5145</v>
      </c>
      <c r="C1690" s="53" t="s">
        <v>5146</v>
      </c>
      <c r="D1690" s="53" t="s">
        <v>24</v>
      </c>
      <c r="E1690" s="53" t="s">
        <v>18</v>
      </c>
      <c r="F1690" s="53" t="s">
        <v>24</v>
      </c>
      <c r="G1690" s="53" t="s">
        <v>19</v>
      </c>
      <c r="I1690" s="53" t="s">
        <v>20</v>
      </c>
      <c r="J1690" s="75">
        <v>0.8</v>
      </c>
      <c r="K1690" s="75">
        <v>0.711</v>
      </c>
      <c r="L1690" s="75">
        <v>1</v>
      </c>
      <c r="M1690" s="75">
        <v>1.5</v>
      </c>
      <c r="N1690" s="75">
        <v>0.5</v>
      </c>
    </row>
    <row r="1691" spans="1:14">
      <c r="A1691" s="53" t="s">
        <v>5147</v>
      </c>
      <c r="B1691" s="53" t="s">
        <v>5148</v>
      </c>
      <c r="C1691" s="53" t="s">
        <v>5149</v>
      </c>
      <c r="D1691" s="53" t="s">
        <v>1377</v>
      </c>
      <c r="E1691" s="53" t="s">
        <v>18</v>
      </c>
      <c r="F1691" s="53" t="s">
        <v>1377</v>
      </c>
      <c r="G1691" s="53" t="s">
        <v>29</v>
      </c>
      <c r="I1691" s="53" t="s">
        <v>558</v>
      </c>
      <c r="J1691" s="75">
        <v>20.86</v>
      </c>
      <c r="K1691" s="75">
        <v>23.209</v>
      </c>
      <c r="L1691" s="75">
        <v>25</v>
      </c>
      <c r="M1691" s="75">
        <v>25</v>
      </c>
      <c r="N1691" s="75">
        <v>0</v>
      </c>
    </row>
    <row r="1692" spans="1:14">
      <c r="A1692" s="53" t="s">
        <v>5150</v>
      </c>
      <c r="B1692" s="53" t="s">
        <v>5151</v>
      </c>
      <c r="C1692" s="53" t="s">
        <v>36</v>
      </c>
      <c r="D1692" s="53" t="s">
        <v>1230</v>
      </c>
      <c r="E1692" s="53" t="s">
        <v>18</v>
      </c>
      <c r="F1692" s="53" t="s">
        <v>1231</v>
      </c>
      <c r="G1692" s="53" t="s">
        <v>36</v>
      </c>
      <c r="I1692" s="53" t="s">
        <v>558</v>
      </c>
      <c r="J1692" s="75">
        <v>4676</v>
      </c>
      <c r="K1692" s="75">
        <v>770.667</v>
      </c>
      <c r="L1692" s="75">
        <v>4676</v>
      </c>
      <c r="M1692" s="75">
        <v>4676</v>
      </c>
      <c r="N1692" s="75">
        <v>0</v>
      </c>
    </row>
    <row r="1693" spans="1:14">
      <c r="A1693" s="53" t="s">
        <v>5152</v>
      </c>
      <c r="B1693" s="53" t="s">
        <v>5153</v>
      </c>
      <c r="C1693" s="53" t="s">
        <v>5154</v>
      </c>
      <c r="D1693" s="53" t="s">
        <v>144</v>
      </c>
      <c r="E1693" s="53" t="s">
        <v>18</v>
      </c>
      <c r="F1693" s="53" t="s">
        <v>144</v>
      </c>
      <c r="G1693" s="53" t="s">
        <v>52</v>
      </c>
      <c r="I1693" s="53" t="s">
        <v>90</v>
      </c>
      <c r="J1693" s="75">
        <v>0.61</v>
      </c>
      <c r="K1693" s="75">
        <v>0.51</v>
      </c>
      <c r="L1693" s="75">
        <v>1</v>
      </c>
      <c r="M1693" s="75">
        <v>1</v>
      </c>
      <c r="N1693" s="75">
        <v>0</v>
      </c>
    </row>
    <row r="1694" spans="1:14">
      <c r="A1694" s="53" t="s">
        <v>5155</v>
      </c>
      <c r="B1694" s="53" t="s">
        <v>5156</v>
      </c>
      <c r="C1694" s="53" t="s">
        <v>5157</v>
      </c>
      <c r="D1694" s="53" t="s">
        <v>845</v>
      </c>
      <c r="E1694" s="53" t="s">
        <v>18</v>
      </c>
      <c r="F1694" s="53" t="s">
        <v>845</v>
      </c>
      <c r="G1694" s="73" t="s">
        <v>129</v>
      </c>
      <c r="I1694" s="53" t="s">
        <v>86</v>
      </c>
      <c r="J1694" s="75">
        <v>19.38</v>
      </c>
      <c r="K1694" s="75">
        <v>16.555</v>
      </c>
      <c r="L1694" s="75">
        <v>19.5</v>
      </c>
      <c r="M1694" s="75">
        <v>19.5</v>
      </c>
      <c r="N1694" s="75">
        <v>0</v>
      </c>
    </row>
    <row r="1695" spans="1:14">
      <c r="A1695" s="53" t="s">
        <v>5158</v>
      </c>
      <c r="B1695" s="53" t="s">
        <v>5159</v>
      </c>
      <c r="C1695" s="53" t="s">
        <v>5160</v>
      </c>
      <c r="D1695" s="53" t="s">
        <v>17</v>
      </c>
      <c r="E1695" s="53" t="s">
        <v>18</v>
      </c>
      <c r="F1695" s="53" t="s">
        <v>17</v>
      </c>
      <c r="G1695" s="53" t="s">
        <v>19</v>
      </c>
      <c r="I1695" s="53" t="s">
        <v>2305</v>
      </c>
      <c r="J1695" s="75">
        <v>24.81</v>
      </c>
      <c r="K1695" s="75">
        <v>23.976</v>
      </c>
      <c r="L1695" s="75">
        <v>25</v>
      </c>
      <c r="M1695" s="75">
        <v>25</v>
      </c>
      <c r="N1695" s="75">
        <v>0</v>
      </c>
    </row>
    <row r="1696" spans="1:14">
      <c r="A1696" s="53" t="s">
        <v>5161</v>
      </c>
      <c r="B1696" s="53" t="s">
        <v>5162</v>
      </c>
      <c r="C1696" s="53" t="s">
        <v>5163</v>
      </c>
      <c r="D1696" s="53" t="s">
        <v>453</v>
      </c>
      <c r="E1696" s="53" t="s">
        <v>18</v>
      </c>
      <c r="F1696" s="53" t="s">
        <v>453</v>
      </c>
      <c r="G1696" s="53" t="s">
        <v>29</v>
      </c>
      <c r="I1696" s="53" t="s">
        <v>612</v>
      </c>
      <c r="J1696" s="75">
        <v>348.57</v>
      </c>
      <c r="K1696" s="75">
        <v>430.713</v>
      </c>
      <c r="L1696" s="75">
        <v>423</v>
      </c>
      <c r="M1696" s="75">
        <v>515</v>
      </c>
      <c r="N1696" s="75">
        <v>92</v>
      </c>
    </row>
    <row r="1697" spans="1:14">
      <c r="A1697" s="53" t="s">
        <v>5164</v>
      </c>
      <c r="B1697" s="53" t="s">
        <v>5165</v>
      </c>
      <c r="C1697" s="53" t="s">
        <v>5166</v>
      </c>
      <c r="D1697" s="53" t="s">
        <v>1592</v>
      </c>
      <c r="E1697" s="53" t="s">
        <v>18</v>
      </c>
      <c r="F1697" s="53" t="s">
        <v>1592</v>
      </c>
      <c r="G1697" s="53" t="s">
        <v>52</v>
      </c>
      <c r="I1697" s="53" t="s">
        <v>120</v>
      </c>
      <c r="J1697" s="75">
        <v>16.26</v>
      </c>
      <c r="K1697" s="75">
        <v>10.764</v>
      </c>
      <c r="L1697" s="75">
        <v>17</v>
      </c>
      <c r="M1697" s="75">
        <v>17</v>
      </c>
      <c r="N1697" s="75">
        <v>0</v>
      </c>
    </row>
    <row r="1698" spans="1:14">
      <c r="A1698" s="53" t="s">
        <v>5167</v>
      </c>
      <c r="B1698" s="53" t="s">
        <v>5168</v>
      </c>
      <c r="C1698" s="53" t="s">
        <v>5169</v>
      </c>
      <c r="D1698" s="53" t="s">
        <v>590</v>
      </c>
      <c r="E1698" s="53" t="s">
        <v>18</v>
      </c>
      <c r="F1698" s="53" t="s">
        <v>590</v>
      </c>
      <c r="G1698" s="53" t="s">
        <v>129</v>
      </c>
      <c r="I1698" s="53" t="s">
        <v>535</v>
      </c>
      <c r="J1698" s="75">
        <v>38.92</v>
      </c>
      <c r="K1698" s="75">
        <v>36.702</v>
      </c>
      <c r="L1698" s="75">
        <v>44</v>
      </c>
      <c r="M1698" s="75">
        <v>39.5</v>
      </c>
      <c r="N1698" s="75">
        <v>-4.5</v>
      </c>
    </row>
    <row r="1699" spans="1:14">
      <c r="A1699" s="53" t="s">
        <v>5170</v>
      </c>
      <c r="B1699" s="53" t="s">
        <v>5171</v>
      </c>
      <c r="C1699" s="53" t="s">
        <v>5172</v>
      </c>
      <c r="D1699" s="53" t="s">
        <v>17</v>
      </c>
      <c r="E1699" s="53" t="s">
        <v>18</v>
      </c>
      <c r="F1699" s="53" t="s">
        <v>17</v>
      </c>
      <c r="G1699" s="53" t="s">
        <v>19</v>
      </c>
      <c r="I1699" s="53" t="s">
        <v>540</v>
      </c>
      <c r="J1699" s="75">
        <v>187.32</v>
      </c>
      <c r="K1699" s="75">
        <v>174.719</v>
      </c>
      <c r="L1699" s="75">
        <v>190</v>
      </c>
      <c r="M1699" s="75">
        <v>192</v>
      </c>
      <c r="N1699" s="75">
        <v>2</v>
      </c>
    </row>
    <row r="1700" spans="1:14">
      <c r="A1700" s="53" t="s">
        <v>5173</v>
      </c>
      <c r="B1700" s="53" t="s">
        <v>5174</v>
      </c>
      <c r="C1700" s="53" t="s">
        <v>50</v>
      </c>
      <c r="D1700" s="53" t="s">
        <v>231</v>
      </c>
      <c r="E1700" s="53" t="s">
        <v>18</v>
      </c>
      <c r="F1700" s="53" t="s">
        <v>231</v>
      </c>
      <c r="G1700" s="73" t="s">
        <v>52</v>
      </c>
      <c r="I1700" s="53" t="s">
        <v>323</v>
      </c>
      <c r="J1700" s="75">
        <v>409.5</v>
      </c>
      <c r="K1700" s="75">
        <v>394.593</v>
      </c>
      <c r="L1700" s="75">
        <v>408</v>
      </c>
      <c r="M1700" s="75">
        <v>410</v>
      </c>
      <c r="N1700" s="75">
        <v>2</v>
      </c>
    </row>
    <row r="1701" spans="1:14">
      <c r="A1701" s="53" t="s">
        <v>5175</v>
      </c>
      <c r="B1701" s="53" t="s">
        <v>5176</v>
      </c>
      <c r="C1701" s="53" t="s">
        <v>5177</v>
      </c>
      <c r="D1701" s="53" t="s">
        <v>17</v>
      </c>
      <c r="E1701" s="53" t="s">
        <v>18</v>
      </c>
      <c r="F1701" s="53" t="s">
        <v>17</v>
      </c>
      <c r="G1701" s="53" t="s">
        <v>19</v>
      </c>
      <c r="I1701" s="53" t="s">
        <v>1262</v>
      </c>
      <c r="J1701" s="75">
        <v>4.43</v>
      </c>
      <c r="K1701" s="75">
        <v>2.625</v>
      </c>
      <c r="L1701" s="75">
        <v>4.5</v>
      </c>
      <c r="M1701" s="75">
        <v>4.5</v>
      </c>
      <c r="N1701" s="75">
        <v>0</v>
      </c>
    </row>
    <row r="1702" spans="1:14">
      <c r="A1702" s="53" t="s">
        <v>5178</v>
      </c>
      <c r="B1702" s="53" t="s">
        <v>5179</v>
      </c>
      <c r="C1702" s="53" t="s">
        <v>5180</v>
      </c>
      <c r="D1702" s="53" t="s">
        <v>880</v>
      </c>
      <c r="E1702" s="53" t="s">
        <v>18</v>
      </c>
      <c r="F1702" s="53" t="s">
        <v>880</v>
      </c>
      <c r="G1702" s="53" t="s">
        <v>52</v>
      </c>
      <c r="I1702" s="53" t="s">
        <v>5181</v>
      </c>
      <c r="J1702" s="75">
        <v>65.66</v>
      </c>
      <c r="K1702" s="75">
        <v>30.434</v>
      </c>
      <c r="L1702" s="75">
        <v>66</v>
      </c>
      <c r="M1702" s="75">
        <v>66</v>
      </c>
      <c r="N1702" s="75">
        <v>0</v>
      </c>
    </row>
    <row r="1703" spans="1:14">
      <c r="A1703" s="53" t="s">
        <v>5182</v>
      </c>
      <c r="B1703" s="53" t="s">
        <v>5183</v>
      </c>
      <c r="C1703" s="53" t="s">
        <v>5184</v>
      </c>
      <c r="D1703" s="53" t="s">
        <v>140</v>
      </c>
      <c r="E1703" s="53" t="s">
        <v>18</v>
      </c>
      <c r="F1703" s="53" t="s">
        <v>140</v>
      </c>
      <c r="G1703" s="73" t="s">
        <v>98</v>
      </c>
      <c r="I1703" s="53" t="s">
        <v>99</v>
      </c>
      <c r="J1703" s="75">
        <v>1.53</v>
      </c>
      <c r="K1703" s="75">
        <v>1.792</v>
      </c>
      <c r="L1703" s="75">
        <v>1.5</v>
      </c>
      <c r="M1703" s="75">
        <v>2</v>
      </c>
      <c r="N1703" s="75">
        <v>0.5</v>
      </c>
    </row>
    <row r="1704" spans="1:14">
      <c r="A1704" s="53" t="s">
        <v>5185</v>
      </c>
      <c r="B1704" s="53" t="s">
        <v>5186</v>
      </c>
      <c r="C1704" s="53" t="s">
        <v>5187</v>
      </c>
      <c r="D1704" s="53" t="s">
        <v>4937</v>
      </c>
      <c r="E1704" s="53" t="s">
        <v>18</v>
      </c>
      <c r="F1704" s="53" t="s">
        <v>4937</v>
      </c>
      <c r="G1704" s="73" t="s">
        <v>170</v>
      </c>
      <c r="I1704" s="53" t="s">
        <v>4938</v>
      </c>
      <c r="J1704" s="75">
        <v>21.01</v>
      </c>
      <c r="K1704" s="75">
        <v>19.167</v>
      </c>
      <c r="L1704" s="75">
        <v>22</v>
      </c>
      <c r="M1704" s="75">
        <v>22</v>
      </c>
      <c r="N1704" s="75">
        <v>0</v>
      </c>
    </row>
    <row r="1705" spans="1:14">
      <c r="A1705" s="53" t="s">
        <v>5188</v>
      </c>
      <c r="B1705" s="53" t="s">
        <v>5189</v>
      </c>
      <c r="C1705" s="53" t="s">
        <v>5190</v>
      </c>
      <c r="D1705" s="53" t="s">
        <v>397</v>
      </c>
      <c r="E1705" s="53" t="s">
        <v>18</v>
      </c>
      <c r="F1705" s="53" t="s">
        <v>397</v>
      </c>
      <c r="G1705" s="53" t="s">
        <v>29</v>
      </c>
      <c r="I1705" s="53" t="s">
        <v>4938</v>
      </c>
      <c r="J1705" s="75">
        <v>27.3</v>
      </c>
      <c r="K1705" s="75">
        <v>39.93</v>
      </c>
      <c r="L1705" s="75">
        <v>34</v>
      </c>
      <c r="M1705" s="75">
        <v>40</v>
      </c>
      <c r="N1705" s="75">
        <v>6</v>
      </c>
    </row>
    <row r="1706" spans="1:14">
      <c r="A1706" s="53" t="s">
        <v>5191</v>
      </c>
      <c r="B1706" s="53" t="s">
        <v>5192</v>
      </c>
      <c r="C1706" s="53" t="s">
        <v>36</v>
      </c>
      <c r="D1706" s="53" t="s">
        <v>397</v>
      </c>
      <c r="E1706" s="53" t="s">
        <v>18</v>
      </c>
      <c r="F1706" s="53" t="s">
        <v>397</v>
      </c>
      <c r="G1706" s="53" t="s">
        <v>29</v>
      </c>
      <c r="I1706" s="53" t="s">
        <v>4938</v>
      </c>
      <c r="J1706" s="75">
        <v>20</v>
      </c>
      <c r="K1706" s="75">
        <v>13.5</v>
      </c>
      <c r="L1706" s="75">
        <v>21</v>
      </c>
      <c r="M1706" s="75">
        <v>21</v>
      </c>
      <c r="N1706" s="75">
        <v>0</v>
      </c>
    </row>
    <row r="1707" spans="1:14">
      <c r="A1707" s="53" t="s">
        <v>5193</v>
      </c>
      <c r="B1707" s="53" t="s">
        <v>5194</v>
      </c>
      <c r="C1707" s="53" t="s">
        <v>5195</v>
      </c>
      <c r="D1707" s="53" t="s">
        <v>17</v>
      </c>
      <c r="E1707" s="53" t="s">
        <v>18</v>
      </c>
      <c r="F1707" s="53" t="s">
        <v>17</v>
      </c>
      <c r="G1707" s="53" t="s">
        <v>19</v>
      </c>
      <c r="I1707" s="53" t="s">
        <v>2305</v>
      </c>
      <c r="J1707" s="75">
        <v>32.01</v>
      </c>
      <c r="K1707" s="75">
        <v>35.737</v>
      </c>
      <c r="L1707" s="75">
        <v>36</v>
      </c>
      <c r="M1707" s="75">
        <v>36</v>
      </c>
      <c r="N1707" s="75">
        <v>0</v>
      </c>
    </row>
    <row r="1708" spans="1:14">
      <c r="A1708" s="53" t="s">
        <v>5196</v>
      </c>
      <c r="B1708" s="53" t="s">
        <v>5197</v>
      </c>
      <c r="C1708" s="53" t="s">
        <v>5198</v>
      </c>
      <c r="D1708" s="53" t="s">
        <v>144</v>
      </c>
      <c r="E1708" s="53" t="s">
        <v>18</v>
      </c>
      <c r="F1708" s="53" t="s">
        <v>144</v>
      </c>
      <c r="G1708" s="53" t="s">
        <v>52</v>
      </c>
      <c r="I1708" s="53" t="s">
        <v>120</v>
      </c>
      <c r="J1708" s="75">
        <v>36.9</v>
      </c>
      <c r="K1708" s="75">
        <v>41.624</v>
      </c>
      <c r="L1708" s="75">
        <v>41</v>
      </c>
      <c r="M1708" s="75">
        <v>42</v>
      </c>
      <c r="N1708" s="75">
        <v>1</v>
      </c>
    </row>
    <row r="1709" spans="1:14">
      <c r="A1709" s="53" t="s">
        <v>5199</v>
      </c>
      <c r="B1709" s="53" t="s">
        <v>5200</v>
      </c>
      <c r="C1709" s="53" t="s">
        <v>5201</v>
      </c>
      <c r="D1709" s="53" t="s">
        <v>603</v>
      </c>
      <c r="E1709" s="53" t="s">
        <v>18</v>
      </c>
      <c r="F1709" s="53" t="s">
        <v>603</v>
      </c>
      <c r="G1709" s="53" t="s">
        <v>129</v>
      </c>
      <c r="I1709" s="53" t="s">
        <v>223</v>
      </c>
      <c r="J1709" s="75">
        <v>3.39</v>
      </c>
      <c r="K1709" s="75">
        <v>5.72</v>
      </c>
      <c r="L1709" s="75">
        <v>6</v>
      </c>
      <c r="M1709" s="75">
        <v>6</v>
      </c>
      <c r="N1709" s="75">
        <v>0</v>
      </c>
    </row>
    <row r="1710" spans="1:14">
      <c r="A1710" s="53" t="s">
        <v>5202</v>
      </c>
      <c r="B1710" s="53" t="s">
        <v>5203</v>
      </c>
      <c r="C1710" s="53" t="s">
        <v>5204</v>
      </c>
      <c r="D1710" s="53" t="s">
        <v>97</v>
      </c>
      <c r="E1710" s="53" t="s">
        <v>18</v>
      </c>
      <c r="F1710" s="53" t="s">
        <v>97</v>
      </c>
      <c r="G1710" s="53" t="s">
        <v>98</v>
      </c>
      <c r="I1710" s="53" t="s">
        <v>187</v>
      </c>
      <c r="J1710" s="75">
        <v>2906.94</v>
      </c>
      <c r="K1710" s="75">
        <v>2004.228</v>
      </c>
      <c r="L1710" s="75">
        <v>2914</v>
      </c>
      <c r="M1710" s="75">
        <v>2907</v>
      </c>
      <c r="N1710" s="75">
        <v>-7</v>
      </c>
    </row>
    <row r="1711" spans="1:14">
      <c r="A1711" s="53" t="s">
        <v>5205</v>
      </c>
      <c r="B1711" s="53" t="s">
        <v>5206</v>
      </c>
      <c r="C1711" s="53" t="s">
        <v>5207</v>
      </c>
      <c r="D1711" s="53" t="s">
        <v>256</v>
      </c>
      <c r="E1711" s="53" t="s">
        <v>18</v>
      </c>
      <c r="F1711" s="53" t="s">
        <v>256</v>
      </c>
      <c r="G1711" s="53" t="s">
        <v>19</v>
      </c>
      <c r="I1711" s="53" t="s">
        <v>604</v>
      </c>
      <c r="J1711" s="75">
        <v>23.02</v>
      </c>
      <c r="K1711" s="75">
        <v>23.839</v>
      </c>
      <c r="L1711" s="75">
        <v>24</v>
      </c>
      <c r="M1711" s="75">
        <v>34</v>
      </c>
      <c r="N1711" s="75">
        <v>10</v>
      </c>
    </row>
    <row r="1712" spans="1:14">
      <c r="A1712" s="53" t="s">
        <v>5208</v>
      </c>
      <c r="B1712" s="53" t="s">
        <v>5209</v>
      </c>
      <c r="C1712" s="53" t="s">
        <v>5210</v>
      </c>
      <c r="D1712" s="53" t="s">
        <v>231</v>
      </c>
      <c r="E1712" s="53" t="s">
        <v>18</v>
      </c>
      <c r="F1712" s="53" t="s">
        <v>231</v>
      </c>
      <c r="G1712" s="53" t="s">
        <v>52</v>
      </c>
      <c r="I1712" s="53" t="s">
        <v>3634</v>
      </c>
      <c r="J1712" s="75">
        <v>1343.886</v>
      </c>
      <c r="K1712" s="75">
        <v>1067.455</v>
      </c>
      <c r="L1712" s="75">
        <v>1483</v>
      </c>
      <c r="M1712" s="75">
        <v>1344</v>
      </c>
      <c r="N1712" s="75">
        <v>-139</v>
      </c>
    </row>
    <row r="1713" spans="1:14">
      <c r="A1713" s="53" t="s">
        <v>5211</v>
      </c>
      <c r="B1713" s="53" t="s">
        <v>5212</v>
      </c>
      <c r="C1713" s="53" t="s">
        <v>5213</v>
      </c>
      <c r="D1713" s="53" t="s">
        <v>256</v>
      </c>
      <c r="E1713" s="53" t="s">
        <v>18</v>
      </c>
      <c r="F1713" s="53" t="s">
        <v>256</v>
      </c>
      <c r="G1713" s="53" t="s">
        <v>19</v>
      </c>
      <c r="I1713" s="53" t="s">
        <v>540</v>
      </c>
      <c r="J1713" s="75">
        <v>1.55</v>
      </c>
      <c r="K1713" s="75">
        <v>1.664</v>
      </c>
      <c r="L1713" s="75">
        <v>2</v>
      </c>
      <c r="M1713" s="75">
        <v>2</v>
      </c>
      <c r="N1713" s="75">
        <v>0</v>
      </c>
    </row>
    <row r="1714" spans="1:14">
      <c r="A1714" s="53" t="s">
        <v>5214</v>
      </c>
      <c r="B1714" s="53" t="s">
        <v>5215</v>
      </c>
      <c r="C1714" s="53" t="s">
        <v>5216</v>
      </c>
      <c r="D1714" s="53" t="s">
        <v>17</v>
      </c>
      <c r="E1714" s="53" t="s">
        <v>18</v>
      </c>
      <c r="F1714" s="53" t="s">
        <v>17</v>
      </c>
      <c r="G1714" s="53" t="s">
        <v>19</v>
      </c>
      <c r="I1714" s="53" t="s">
        <v>390</v>
      </c>
      <c r="J1714" s="75">
        <v>20.13</v>
      </c>
      <c r="K1714" s="75">
        <v>35.109</v>
      </c>
      <c r="L1714" s="75">
        <v>29</v>
      </c>
      <c r="M1714" s="75">
        <v>36</v>
      </c>
      <c r="N1714" s="75">
        <v>7</v>
      </c>
    </row>
    <row r="1715" spans="1:14">
      <c r="A1715" s="53" t="s">
        <v>5217</v>
      </c>
      <c r="B1715" s="53" t="s">
        <v>5218</v>
      </c>
      <c r="C1715" s="53" t="s">
        <v>5219</v>
      </c>
      <c r="D1715" s="53" t="s">
        <v>160</v>
      </c>
      <c r="E1715" s="53" t="s">
        <v>18</v>
      </c>
      <c r="F1715" s="53" t="s">
        <v>160</v>
      </c>
      <c r="G1715" s="53" t="s">
        <v>129</v>
      </c>
      <c r="I1715" s="53" t="s">
        <v>207</v>
      </c>
      <c r="J1715" s="75">
        <v>0.09</v>
      </c>
      <c r="K1715" s="75">
        <v>0</v>
      </c>
      <c r="L1715" s="75">
        <v>0.5</v>
      </c>
      <c r="M1715" s="75">
        <v>0.5</v>
      </c>
      <c r="N1715" s="75">
        <v>0</v>
      </c>
    </row>
    <row r="1716" spans="1:14">
      <c r="A1716" s="53" t="s">
        <v>5220</v>
      </c>
      <c r="B1716" s="53" t="s">
        <v>5221</v>
      </c>
      <c r="C1716" s="53" t="s">
        <v>5222</v>
      </c>
      <c r="D1716" s="53" t="s">
        <v>160</v>
      </c>
      <c r="E1716" s="53" t="s">
        <v>18</v>
      </c>
      <c r="F1716" s="53" t="s">
        <v>160</v>
      </c>
      <c r="G1716" s="53" t="s">
        <v>129</v>
      </c>
      <c r="I1716" s="53" t="s">
        <v>207</v>
      </c>
      <c r="J1716" s="75">
        <v>0.09</v>
      </c>
      <c r="K1716" s="75">
        <v>0</v>
      </c>
      <c r="L1716" s="75">
        <v>0.5</v>
      </c>
      <c r="M1716" s="75">
        <v>0.5</v>
      </c>
      <c r="N1716" s="75">
        <v>0</v>
      </c>
    </row>
    <row r="1717" spans="1:14">
      <c r="A1717" s="53" t="s">
        <v>5223</v>
      </c>
      <c r="B1717" s="53" t="s">
        <v>5224</v>
      </c>
      <c r="C1717" s="53" t="s">
        <v>5225</v>
      </c>
      <c r="D1717" s="53" t="s">
        <v>17</v>
      </c>
      <c r="E1717" s="53" t="s">
        <v>18</v>
      </c>
      <c r="F1717" s="53" t="s">
        <v>17</v>
      </c>
      <c r="G1717" s="53" t="s">
        <v>19</v>
      </c>
      <c r="I1717" s="53" t="s">
        <v>20</v>
      </c>
      <c r="J1717" s="75">
        <v>1.03</v>
      </c>
      <c r="K1717" s="75">
        <v>0</v>
      </c>
      <c r="L1717" s="75">
        <v>1.5</v>
      </c>
      <c r="M1717" s="75">
        <v>1.5</v>
      </c>
      <c r="N1717" s="75">
        <v>0</v>
      </c>
    </row>
    <row r="1718" spans="1:14">
      <c r="A1718" s="53" t="s">
        <v>5226</v>
      </c>
      <c r="B1718" s="53" t="s">
        <v>5227</v>
      </c>
      <c r="C1718" s="53" t="s">
        <v>5228</v>
      </c>
      <c r="D1718" s="53" t="s">
        <v>17</v>
      </c>
      <c r="E1718" s="53" t="s">
        <v>18</v>
      </c>
      <c r="F1718" s="53" t="s">
        <v>17</v>
      </c>
      <c r="G1718" s="73" t="s">
        <v>19</v>
      </c>
      <c r="I1718" s="53" t="s">
        <v>203</v>
      </c>
      <c r="J1718" s="75">
        <v>0.09</v>
      </c>
      <c r="K1718" s="75">
        <v>0</v>
      </c>
      <c r="L1718" s="75">
        <v>0.5</v>
      </c>
      <c r="M1718" s="75">
        <v>0.5</v>
      </c>
      <c r="N1718" s="75">
        <v>0</v>
      </c>
    </row>
    <row r="1719" spans="1:14">
      <c r="A1719" s="53" t="s">
        <v>5229</v>
      </c>
      <c r="B1719" s="53" t="s">
        <v>5230</v>
      </c>
      <c r="C1719" s="53" t="s">
        <v>5231</v>
      </c>
      <c r="D1719" s="53" t="s">
        <v>17</v>
      </c>
      <c r="E1719" s="53" t="s">
        <v>18</v>
      </c>
      <c r="F1719" s="53" t="s">
        <v>17</v>
      </c>
      <c r="G1719" s="53" t="s">
        <v>19</v>
      </c>
      <c r="I1719" s="53" t="s">
        <v>1262</v>
      </c>
      <c r="J1719" s="75">
        <v>60.74</v>
      </c>
      <c r="K1719" s="75">
        <v>29.722</v>
      </c>
      <c r="L1719" s="75">
        <v>62</v>
      </c>
      <c r="M1719" s="75">
        <v>61</v>
      </c>
      <c r="N1719" s="75">
        <v>-1</v>
      </c>
    </row>
    <row r="1720" spans="1:14">
      <c r="A1720" s="53" t="s">
        <v>5232</v>
      </c>
      <c r="B1720" s="53" t="s">
        <v>5233</v>
      </c>
      <c r="C1720" s="53" t="s">
        <v>5234</v>
      </c>
      <c r="D1720" s="53" t="s">
        <v>590</v>
      </c>
      <c r="E1720" s="53" t="s">
        <v>18</v>
      </c>
      <c r="F1720" s="53" t="s">
        <v>590</v>
      </c>
      <c r="G1720" s="53" t="s">
        <v>129</v>
      </c>
      <c r="I1720" s="53" t="s">
        <v>191</v>
      </c>
      <c r="J1720" s="75">
        <v>4.98</v>
      </c>
      <c r="K1720" s="75">
        <v>4.284</v>
      </c>
      <c r="L1720" s="75">
        <v>5</v>
      </c>
      <c r="M1720" s="75">
        <v>5</v>
      </c>
      <c r="N1720" s="75">
        <v>0</v>
      </c>
    </row>
    <row r="1721" spans="1:14">
      <c r="A1721" s="53" t="s">
        <v>5235</v>
      </c>
      <c r="B1721" s="53" t="s">
        <v>5236</v>
      </c>
      <c r="C1721" s="53" t="s">
        <v>5237</v>
      </c>
      <c r="D1721" s="53" t="s">
        <v>590</v>
      </c>
      <c r="E1721" s="53" t="s">
        <v>18</v>
      </c>
      <c r="F1721" s="53" t="s">
        <v>590</v>
      </c>
      <c r="G1721" s="73" t="s">
        <v>129</v>
      </c>
      <c r="I1721" s="53" t="s">
        <v>191</v>
      </c>
      <c r="J1721" s="75">
        <v>4.93</v>
      </c>
      <c r="K1721" s="75">
        <v>4.72</v>
      </c>
      <c r="L1721" s="75">
        <v>5</v>
      </c>
      <c r="M1721" s="75">
        <v>5</v>
      </c>
      <c r="N1721" s="75">
        <v>0</v>
      </c>
    </row>
    <row r="1722" spans="1:14">
      <c r="A1722" s="53" t="s">
        <v>5238</v>
      </c>
      <c r="B1722" s="53" t="s">
        <v>5239</v>
      </c>
      <c r="C1722" s="53" t="s">
        <v>5240</v>
      </c>
      <c r="D1722" s="53" t="s">
        <v>590</v>
      </c>
      <c r="E1722" s="53" t="s">
        <v>18</v>
      </c>
      <c r="F1722" s="53" t="s">
        <v>590</v>
      </c>
      <c r="G1722" s="53" t="s">
        <v>129</v>
      </c>
      <c r="I1722" s="53" t="s">
        <v>191</v>
      </c>
      <c r="J1722" s="75">
        <v>4.9</v>
      </c>
      <c r="K1722" s="75">
        <v>4.634</v>
      </c>
      <c r="L1722" s="75">
        <v>5</v>
      </c>
      <c r="M1722" s="75">
        <v>5</v>
      </c>
      <c r="N1722" s="75">
        <v>0</v>
      </c>
    </row>
    <row r="1723" spans="1:14">
      <c r="A1723" s="53" t="s">
        <v>5241</v>
      </c>
      <c r="B1723" s="53" t="s">
        <v>5242</v>
      </c>
      <c r="C1723" s="53" t="s">
        <v>5243</v>
      </c>
      <c r="D1723" s="53" t="s">
        <v>590</v>
      </c>
      <c r="E1723" s="53" t="s">
        <v>18</v>
      </c>
      <c r="F1723" s="53" t="s">
        <v>590</v>
      </c>
      <c r="G1723" s="73" t="s">
        <v>129</v>
      </c>
      <c r="I1723" s="53" t="s">
        <v>191</v>
      </c>
      <c r="J1723" s="75">
        <v>5.03</v>
      </c>
      <c r="K1723" s="75">
        <v>3.654</v>
      </c>
      <c r="L1723" s="75">
        <v>6</v>
      </c>
      <c r="M1723" s="75">
        <v>5.5</v>
      </c>
      <c r="N1723" s="75">
        <v>-0.5</v>
      </c>
    </row>
    <row r="1724" spans="1:14">
      <c r="A1724" s="53" t="s">
        <v>5244</v>
      </c>
      <c r="B1724" s="53" t="s">
        <v>5245</v>
      </c>
      <c r="C1724" s="53" t="s">
        <v>5246</v>
      </c>
      <c r="D1724" s="53" t="s">
        <v>168</v>
      </c>
      <c r="E1724" s="53" t="s">
        <v>18</v>
      </c>
      <c r="F1724" s="53" t="s">
        <v>169</v>
      </c>
      <c r="G1724" s="53" t="s">
        <v>170</v>
      </c>
      <c r="I1724" s="53" t="s">
        <v>215</v>
      </c>
      <c r="J1724" s="75">
        <v>45.96</v>
      </c>
      <c r="K1724" s="75">
        <v>43.992</v>
      </c>
      <c r="L1724" s="75">
        <v>47</v>
      </c>
      <c r="M1724" s="75">
        <v>46</v>
      </c>
      <c r="N1724" s="75">
        <v>-1</v>
      </c>
    </row>
    <row r="1725" spans="1:14">
      <c r="A1725" s="53" t="s">
        <v>5247</v>
      </c>
      <c r="B1725" s="53" t="s">
        <v>5248</v>
      </c>
      <c r="C1725" s="53" t="s">
        <v>5249</v>
      </c>
      <c r="D1725" s="53" t="s">
        <v>17</v>
      </c>
      <c r="E1725" s="53" t="s">
        <v>18</v>
      </c>
      <c r="F1725" s="53" t="s">
        <v>17</v>
      </c>
      <c r="G1725" s="53" t="s">
        <v>19</v>
      </c>
      <c r="I1725" s="53" t="s">
        <v>337</v>
      </c>
      <c r="J1725" s="75">
        <v>34.76</v>
      </c>
      <c r="K1725" s="75">
        <v>31.782</v>
      </c>
      <c r="L1725" s="75">
        <v>36</v>
      </c>
      <c r="M1725" s="75">
        <v>35</v>
      </c>
      <c r="N1725" s="75">
        <v>-1</v>
      </c>
    </row>
    <row r="1726" spans="1:14">
      <c r="A1726" s="53" t="s">
        <v>5250</v>
      </c>
      <c r="B1726" s="53" t="s">
        <v>5251</v>
      </c>
      <c r="C1726" s="53" t="s">
        <v>5252</v>
      </c>
      <c r="D1726" s="53" t="s">
        <v>428</v>
      </c>
      <c r="E1726" s="53" t="s">
        <v>18</v>
      </c>
      <c r="F1726" s="53" t="s">
        <v>428</v>
      </c>
      <c r="G1726" s="53" t="s">
        <v>29</v>
      </c>
      <c r="I1726" s="53" t="s">
        <v>442</v>
      </c>
      <c r="J1726" s="75">
        <v>12.17</v>
      </c>
      <c r="K1726" s="75">
        <v>11.648</v>
      </c>
      <c r="L1726" s="75">
        <v>22</v>
      </c>
      <c r="M1726" s="75">
        <v>22</v>
      </c>
      <c r="N1726" s="75">
        <v>0</v>
      </c>
    </row>
    <row r="1727" spans="1:14">
      <c r="A1727" s="53" t="s">
        <v>5253</v>
      </c>
      <c r="B1727" s="53" t="s">
        <v>5254</v>
      </c>
      <c r="C1727" s="53" t="s">
        <v>5255</v>
      </c>
      <c r="D1727" s="53" t="s">
        <v>140</v>
      </c>
      <c r="E1727" s="53" t="s">
        <v>18</v>
      </c>
      <c r="F1727" s="53" t="s">
        <v>140</v>
      </c>
      <c r="G1727" s="53" t="s">
        <v>98</v>
      </c>
      <c r="I1727" s="53" t="s">
        <v>442</v>
      </c>
      <c r="J1727" s="75">
        <v>9.43</v>
      </c>
      <c r="K1727" s="75">
        <v>11.424</v>
      </c>
      <c r="L1727" s="75">
        <v>9.5</v>
      </c>
      <c r="M1727" s="75">
        <v>15</v>
      </c>
      <c r="N1727" s="75">
        <v>5.5</v>
      </c>
    </row>
    <row r="1728" spans="1:14">
      <c r="A1728" s="53" t="s">
        <v>5256</v>
      </c>
      <c r="B1728" s="53" t="s">
        <v>5257</v>
      </c>
      <c r="C1728" s="53" t="s">
        <v>5258</v>
      </c>
      <c r="D1728" s="53" t="s">
        <v>274</v>
      </c>
      <c r="E1728" s="53" t="s">
        <v>18</v>
      </c>
      <c r="F1728" s="53" t="s">
        <v>274</v>
      </c>
      <c r="G1728" s="73" t="s">
        <v>29</v>
      </c>
      <c r="I1728" s="53" t="s">
        <v>90</v>
      </c>
      <c r="J1728" s="75">
        <v>172.18</v>
      </c>
      <c r="K1728" s="75">
        <v>91.326</v>
      </c>
      <c r="L1728" s="75">
        <v>173</v>
      </c>
      <c r="M1728" s="75">
        <v>174</v>
      </c>
      <c r="N1728" s="75">
        <v>1</v>
      </c>
    </row>
    <row r="1729" spans="1:14">
      <c r="A1729" s="53" t="s">
        <v>5259</v>
      </c>
      <c r="B1729" s="53" t="s">
        <v>5260</v>
      </c>
      <c r="C1729" s="53" t="s">
        <v>5261</v>
      </c>
      <c r="D1729" s="53" t="s">
        <v>1273</v>
      </c>
      <c r="E1729" s="53" t="s">
        <v>18</v>
      </c>
      <c r="F1729" s="53" t="s">
        <v>1273</v>
      </c>
      <c r="G1729" s="53" t="s">
        <v>129</v>
      </c>
      <c r="I1729" s="53" t="s">
        <v>145</v>
      </c>
      <c r="J1729" s="75">
        <v>20.99</v>
      </c>
      <c r="K1729" s="75">
        <v>25.652</v>
      </c>
      <c r="L1729" s="75">
        <v>26</v>
      </c>
      <c r="M1729" s="75">
        <v>26</v>
      </c>
      <c r="N1729" s="75">
        <v>0</v>
      </c>
    </row>
    <row r="1730" spans="1:14">
      <c r="A1730" s="53" t="s">
        <v>5262</v>
      </c>
      <c r="B1730" s="53" t="s">
        <v>5263</v>
      </c>
      <c r="C1730" s="53" t="s">
        <v>5264</v>
      </c>
      <c r="D1730" s="53" t="s">
        <v>17</v>
      </c>
      <c r="E1730" s="53" t="s">
        <v>18</v>
      </c>
      <c r="F1730" s="53" t="s">
        <v>17</v>
      </c>
      <c r="G1730" s="73" t="s">
        <v>19</v>
      </c>
      <c r="I1730" s="53" t="s">
        <v>227</v>
      </c>
      <c r="J1730" s="75">
        <v>7.2</v>
      </c>
      <c r="K1730" s="75">
        <v>5.292</v>
      </c>
      <c r="L1730" s="75">
        <v>7.5</v>
      </c>
      <c r="M1730" s="75">
        <v>7.5</v>
      </c>
      <c r="N1730" s="75">
        <v>0</v>
      </c>
    </row>
    <row r="1731" spans="1:14">
      <c r="A1731" s="53" t="s">
        <v>5265</v>
      </c>
      <c r="B1731" s="53" t="s">
        <v>5266</v>
      </c>
      <c r="C1731" s="53" t="s">
        <v>5267</v>
      </c>
      <c r="D1731" s="53" t="s">
        <v>17</v>
      </c>
      <c r="E1731" s="53" t="s">
        <v>18</v>
      </c>
      <c r="F1731" s="53" t="s">
        <v>17</v>
      </c>
      <c r="G1731" s="53" t="s">
        <v>19</v>
      </c>
      <c r="I1731" s="53" t="s">
        <v>152</v>
      </c>
      <c r="J1731" s="75">
        <v>18.86</v>
      </c>
      <c r="K1731" s="75">
        <v>6.194</v>
      </c>
      <c r="L1731" s="75">
        <v>19</v>
      </c>
      <c r="M1731" s="75">
        <v>19</v>
      </c>
      <c r="N1731" s="75">
        <v>0</v>
      </c>
    </row>
    <row r="1732" spans="1:14">
      <c r="A1732" s="53" t="s">
        <v>5268</v>
      </c>
      <c r="B1732" s="53" t="s">
        <v>5269</v>
      </c>
      <c r="C1732" s="53" t="s">
        <v>5270</v>
      </c>
      <c r="D1732" s="53" t="s">
        <v>1592</v>
      </c>
      <c r="E1732" s="53" t="s">
        <v>18</v>
      </c>
      <c r="F1732" s="53" t="s">
        <v>1592</v>
      </c>
      <c r="G1732" s="53" t="s">
        <v>52</v>
      </c>
      <c r="I1732" s="53" t="s">
        <v>99</v>
      </c>
      <c r="J1732" s="75">
        <v>20.96</v>
      </c>
      <c r="K1732" s="75">
        <v>58.763</v>
      </c>
      <c r="L1732" s="75">
        <v>50</v>
      </c>
      <c r="M1732" s="75">
        <v>65</v>
      </c>
      <c r="N1732" s="75">
        <v>15</v>
      </c>
    </row>
    <row r="1733" spans="1:14">
      <c r="A1733" s="53" t="s">
        <v>5271</v>
      </c>
      <c r="B1733" s="53" t="s">
        <v>5272</v>
      </c>
      <c r="C1733" s="53" t="s">
        <v>5273</v>
      </c>
      <c r="D1733" s="53" t="s">
        <v>1592</v>
      </c>
      <c r="E1733" s="53" t="s">
        <v>18</v>
      </c>
      <c r="F1733" s="53" t="s">
        <v>1592</v>
      </c>
      <c r="G1733" s="73" t="s">
        <v>52</v>
      </c>
      <c r="I1733" s="53" t="s">
        <v>99</v>
      </c>
      <c r="J1733" s="75">
        <v>20.71</v>
      </c>
      <c r="K1733" s="75">
        <v>57.643</v>
      </c>
      <c r="L1733" s="75">
        <v>50</v>
      </c>
      <c r="M1733" s="75">
        <v>66</v>
      </c>
      <c r="N1733" s="75">
        <v>16</v>
      </c>
    </row>
    <row r="1734" spans="1:14">
      <c r="A1734" s="53" t="s">
        <v>5274</v>
      </c>
      <c r="B1734" s="53" t="s">
        <v>5275</v>
      </c>
      <c r="C1734" s="53" t="s">
        <v>5276</v>
      </c>
      <c r="D1734" s="53" t="s">
        <v>1592</v>
      </c>
      <c r="E1734" s="53" t="s">
        <v>18</v>
      </c>
      <c r="F1734" s="53" t="s">
        <v>1592</v>
      </c>
      <c r="G1734" s="73" t="s">
        <v>52</v>
      </c>
      <c r="I1734" s="53" t="s">
        <v>99</v>
      </c>
      <c r="J1734" s="75">
        <v>20.71</v>
      </c>
      <c r="K1734" s="75">
        <v>56.356</v>
      </c>
      <c r="L1734" s="75">
        <v>48</v>
      </c>
      <c r="M1734" s="75">
        <v>65</v>
      </c>
      <c r="N1734" s="75">
        <v>17</v>
      </c>
    </row>
    <row r="1735" spans="1:14">
      <c r="A1735" s="53" t="s">
        <v>5277</v>
      </c>
      <c r="B1735" s="53" t="s">
        <v>5278</v>
      </c>
      <c r="C1735" s="53" t="s">
        <v>5279</v>
      </c>
      <c r="D1735" s="53" t="s">
        <v>1592</v>
      </c>
      <c r="E1735" s="53" t="s">
        <v>18</v>
      </c>
      <c r="F1735" s="53" t="s">
        <v>1592</v>
      </c>
      <c r="G1735" s="53" t="s">
        <v>52</v>
      </c>
      <c r="I1735" s="53" t="s">
        <v>99</v>
      </c>
      <c r="J1735" s="75">
        <v>20.72</v>
      </c>
      <c r="K1735" s="75">
        <v>58.305</v>
      </c>
      <c r="L1735" s="75">
        <v>49</v>
      </c>
      <c r="M1735" s="75">
        <v>64</v>
      </c>
      <c r="N1735" s="75">
        <v>15</v>
      </c>
    </row>
    <row r="1736" spans="1:14">
      <c r="A1736" s="53" t="s">
        <v>5280</v>
      </c>
      <c r="B1736" s="53" t="s">
        <v>5281</v>
      </c>
      <c r="C1736" s="53" t="s">
        <v>5282</v>
      </c>
      <c r="D1736" s="53" t="s">
        <v>1592</v>
      </c>
      <c r="E1736" s="53" t="s">
        <v>18</v>
      </c>
      <c r="F1736" s="53" t="s">
        <v>1592</v>
      </c>
      <c r="G1736" s="53" t="s">
        <v>52</v>
      </c>
      <c r="I1736" s="53" t="s">
        <v>99</v>
      </c>
      <c r="J1736" s="75">
        <v>20.73</v>
      </c>
      <c r="K1736" s="75">
        <v>57.016</v>
      </c>
      <c r="L1736" s="75">
        <v>50</v>
      </c>
      <c r="M1736" s="75">
        <v>64</v>
      </c>
      <c r="N1736" s="75">
        <v>14</v>
      </c>
    </row>
    <row r="1737" spans="1:14">
      <c r="A1737" s="53" t="s">
        <v>5283</v>
      </c>
      <c r="B1737" s="53" t="s">
        <v>5284</v>
      </c>
      <c r="C1737" s="53" t="s">
        <v>5285</v>
      </c>
      <c r="D1737" s="53" t="s">
        <v>287</v>
      </c>
      <c r="E1737" s="53" t="s">
        <v>18</v>
      </c>
      <c r="F1737" s="53" t="s">
        <v>287</v>
      </c>
      <c r="G1737" s="53" t="s">
        <v>98</v>
      </c>
      <c r="I1737" s="53" t="s">
        <v>99</v>
      </c>
      <c r="J1737" s="75">
        <v>47.36</v>
      </c>
      <c r="K1737" s="75">
        <v>21.744</v>
      </c>
      <c r="L1737" s="75">
        <v>48</v>
      </c>
      <c r="M1737" s="75">
        <v>48</v>
      </c>
      <c r="N1737" s="75">
        <v>0</v>
      </c>
    </row>
    <row r="1738" spans="1:14">
      <c r="A1738" s="53" t="s">
        <v>5286</v>
      </c>
      <c r="B1738" s="53" t="s">
        <v>5287</v>
      </c>
      <c r="C1738" s="53" t="s">
        <v>5288</v>
      </c>
      <c r="D1738" s="53" t="s">
        <v>2455</v>
      </c>
      <c r="E1738" s="53" t="s">
        <v>18</v>
      </c>
      <c r="F1738" s="53" t="s">
        <v>2455</v>
      </c>
      <c r="G1738" s="53" t="s">
        <v>129</v>
      </c>
      <c r="I1738" s="53" t="s">
        <v>86</v>
      </c>
      <c r="J1738" s="75">
        <v>21.9</v>
      </c>
      <c r="K1738" s="75">
        <v>23.87</v>
      </c>
      <c r="L1738" s="75">
        <v>25</v>
      </c>
      <c r="M1738" s="75">
        <v>24</v>
      </c>
      <c r="N1738" s="75">
        <v>-1</v>
      </c>
    </row>
    <row r="1739" spans="1:14">
      <c r="A1739" s="53" t="s">
        <v>5289</v>
      </c>
      <c r="B1739" s="53" t="s">
        <v>5290</v>
      </c>
      <c r="C1739" s="53" t="s">
        <v>5291</v>
      </c>
      <c r="D1739" s="53" t="s">
        <v>2455</v>
      </c>
      <c r="E1739" s="53" t="s">
        <v>18</v>
      </c>
      <c r="F1739" s="53" t="s">
        <v>2455</v>
      </c>
      <c r="G1739" s="53" t="s">
        <v>129</v>
      </c>
      <c r="I1739" s="53" t="s">
        <v>86</v>
      </c>
      <c r="J1739" s="75">
        <v>23.78</v>
      </c>
      <c r="K1739" s="75">
        <v>28.298</v>
      </c>
      <c r="L1739" s="75">
        <v>29</v>
      </c>
      <c r="M1739" s="75">
        <v>29</v>
      </c>
      <c r="N1739" s="75">
        <v>0</v>
      </c>
    </row>
    <row r="1740" spans="1:14">
      <c r="A1740" s="53" t="s">
        <v>5292</v>
      </c>
      <c r="B1740" s="53" t="s">
        <v>5293</v>
      </c>
      <c r="C1740" s="53" t="s">
        <v>5294</v>
      </c>
      <c r="D1740" s="53" t="s">
        <v>738</v>
      </c>
      <c r="E1740" s="53" t="s">
        <v>18</v>
      </c>
      <c r="F1740" s="53" t="s">
        <v>738</v>
      </c>
      <c r="G1740" s="53" t="s">
        <v>98</v>
      </c>
      <c r="I1740" s="53" t="s">
        <v>130</v>
      </c>
      <c r="J1740" s="75">
        <v>22.44</v>
      </c>
      <c r="K1740" s="75">
        <v>31.196</v>
      </c>
      <c r="L1740" s="75">
        <v>32</v>
      </c>
      <c r="M1740" s="75">
        <v>33</v>
      </c>
      <c r="N1740" s="75">
        <v>1</v>
      </c>
    </row>
    <row r="1741" spans="1:14">
      <c r="A1741" s="53" t="s">
        <v>5295</v>
      </c>
      <c r="B1741" s="53" t="s">
        <v>5296</v>
      </c>
      <c r="C1741" s="53" t="s">
        <v>5297</v>
      </c>
      <c r="D1741" s="53" t="s">
        <v>128</v>
      </c>
      <c r="E1741" s="53" t="s">
        <v>18</v>
      </c>
      <c r="F1741" s="53" t="s">
        <v>128</v>
      </c>
      <c r="G1741" s="53" t="s">
        <v>129</v>
      </c>
      <c r="I1741" s="53" t="s">
        <v>130</v>
      </c>
      <c r="J1741" s="75">
        <v>8.89</v>
      </c>
      <c r="K1741" s="75">
        <v>6.997</v>
      </c>
      <c r="L1741" s="75">
        <v>9</v>
      </c>
      <c r="M1741" s="75">
        <v>9</v>
      </c>
      <c r="N1741" s="75">
        <v>0</v>
      </c>
    </row>
    <row r="1742" spans="1:14">
      <c r="A1742" s="53" t="s">
        <v>5298</v>
      </c>
      <c r="B1742" s="53" t="s">
        <v>5299</v>
      </c>
      <c r="C1742" s="53" t="s">
        <v>5300</v>
      </c>
      <c r="D1742" s="53" t="s">
        <v>738</v>
      </c>
      <c r="E1742" s="53" t="s">
        <v>18</v>
      </c>
      <c r="F1742" s="53" t="s">
        <v>738</v>
      </c>
      <c r="G1742" s="53" t="s">
        <v>98</v>
      </c>
      <c r="I1742" s="53" t="s">
        <v>130</v>
      </c>
      <c r="J1742" s="75">
        <v>5.59</v>
      </c>
      <c r="K1742" s="75">
        <v>5.994</v>
      </c>
      <c r="L1742" s="75">
        <v>6</v>
      </c>
      <c r="M1742" s="75">
        <v>6</v>
      </c>
      <c r="N1742" s="75">
        <v>0</v>
      </c>
    </row>
    <row r="1743" spans="1:14">
      <c r="A1743" s="53" t="s">
        <v>5301</v>
      </c>
      <c r="B1743" s="53" t="s">
        <v>5302</v>
      </c>
      <c r="C1743" s="53" t="s">
        <v>5303</v>
      </c>
      <c r="D1743" s="53" t="s">
        <v>17</v>
      </c>
      <c r="E1743" s="53" t="s">
        <v>18</v>
      </c>
      <c r="F1743" s="53" t="s">
        <v>17</v>
      </c>
      <c r="G1743" s="53" t="s">
        <v>19</v>
      </c>
      <c r="I1743" s="53" t="s">
        <v>152</v>
      </c>
      <c r="J1743" s="75">
        <v>1.4</v>
      </c>
      <c r="K1743" s="75">
        <v>1.011</v>
      </c>
      <c r="L1743" s="75">
        <v>1.5</v>
      </c>
      <c r="M1743" s="75">
        <v>1.5</v>
      </c>
      <c r="N1743" s="75">
        <v>0</v>
      </c>
    </row>
    <row r="1744" spans="1:14">
      <c r="A1744" s="53" t="s">
        <v>5304</v>
      </c>
      <c r="B1744" s="53" t="s">
        <v>5305</v>
      </c>
      <c r="C1744" s="53" t="s">
        <v>5306</v>
      </c>
      <c r="D1744" s="53" t="s">
        <v>17</v>
      </c>
      <c r="E1744" s="53" t="s">
        <v>18</v>
      </c>
      <c r="F1744" s="53" t="s">
        <v>17</v>
      </c>
      <c r="G1744" s="53" t="s">
        <v>19</v>
      </c>
      <c r="I1744" s="53" t="s">
        <v>152</v>
      </c>
      <c r="J1744" s="75">
        <v>0.56</v>
      </c>
      <c r="K1744" s="75">
        <v>0.364</v>
      </c>
      <c r="L1744" s="75">
        <v>1</v>
      </c>
      <c r="M1744" s="75">
        <v>1</v>
      </c>
      <c r="N1744" s="75">
        <v>0</v>
      </c>
    </row>
    <row r="1745" spans="1:14">
      <c r="A1745" s="53" t="s">
        <v>5307</v>
      </c>
      <c r="B1745" s="53" t="s">
        <v>5308</v>
      </c>
      <c r="C1745" s="53" t="s">
        <v>5309</v>
      </c>
      <c r="D1745" s="53" t="s">
        <v>2309</v>
      </c>
      <c r="E1745" s="53" t="s">
        <v>18</v>
      </c>
      <c r="F1745" s="53" t="s">
        <v>2309</v>
      </c>
      <c r="G1745" s="73" t="s">
        <v>129</v>
      </c>
      <c r="I1745" s="53" t="s">
        <v>130</v>
      </c>
      <c r="J1745" s="75">
        <v>9.28</v>
      </c>
      <c r="K1745" s="75">
        <v>8.134</v>
      </c>
      <c r="L1745" s="75">
        <v>9.5</v>
      </c>
      <c r="M1745" s="75">
        <v>9.5</v>
      </c>
      <c r="N1745" s="75">
        <v>0</v>
      </c>
    </row>
    <row r="1746" spans="1:14">
      <c r="A1746" s="53" t="s">
        <v>5310</v>
      </c>
      <c r="B1746" s="53" t="s">
        <v>5311</v>
      </c>
      <c r="C1746" s="53" t="s">
        <v>5312</v>
      </c>
      <c r="D1746" s="53" t="s">
        <v>17</v>
      </c>
      <c r="E1746" s="53" t="s">
        <v>18</v>
      </c>
      <c r="F1746" s="53" t="s">
        <v>17</v>
      </c>
      <c r="G1746" s="73" t="s">
        <v>19</v>
      </c>
      <c r="I1746" s="53" t="s">
        <v>90</v>
      </c>
      <c r="J1746" s="75">
        <v>1.05</v>
      </c>
      <c r="K1746" s="75">
        <v>0</v>
      </c>
      <c r="L1746" s="75">
        <v>1.5</v>
      </c>
      <c r="M1746" s="75">
        <v>1.5</v>
      </c>
      <c r="N1746" s="75">
        <v>0</v>
      </c>
    </row>
    <row r="1747" spans="1:14">
      <c r="A1747" s="53" t="s">
        <v>5313</v>
      </c>
      <c r="B1747" s="53" t="s">
        <v>5314</v>
      </c>
      <c r="C1747" s="53" t="s">
        <v>5315</v>
      </c>
      <c r="D1747" s="53" t="s">
        <v>140</v>
      </c>
      <c r="E1747" s="53" t="s">
        <v>18</v>
      </c>
      <c r="F1747" s="53" t="s">
        <v>140</v>
      </c>
      <c r="G1747" s="73" t="s">
        <v>98</v>
      </c>
      <c r="I1747" s="53" t="s">
        <v>540</v>
      </c>
      <c r="J1747" s="75">
        <v>6.83</v>
      </c>
      <c r="K1747" s="75">
        <v>7.84</v>
      </c>
      <c r="L1747" s="75">
        <v>7</v>
      </c>
      <c r="M1747" s="75">
        <v>9</v>
      </c>
      <c r="N1747" s="75">
        <v>2</v>
      </c>
    </row>
    <row r="1748" spans="1:14">
      <c r="A1748" s="53" t="s">
        <v>5316</v>
      </c>
      <c r="B1748" s="53" t="s">
        <v>5317</v>
      </c>
      <c r="C1748" s="53" t="s">
        <v>5318</v>
      </c>
      <c r="D1748" s="53" t="s">
        <v>17</v>
      </c>
      <c r="E1748" s="53" t="s">
        <v>18</v>
      </c>
      <c r="F1748" s="53" t="s">
        <v>17</v>
      </c>
      <c r="G1748" s="53" t="s">
        <v>19</v>
      </c>
      <c r="I1748" s="53" t="s">
        <v>540</v>
      </c>
      <c r="J1748" s="75">
        <v>10.96</v>
      </c>
      <c r="K1748" s="75">
        <v>14.396</v>
      </c>
      <c r="L1748" s="75">
        <v>12</v>
      </c>
      <c r="M1748" s="75">
        <v>17.5</v>
      </c>
      <c r="N1748" s="75">
        <v>5.5</v>
      </c>
    </row>
    <row r="1749" spans="1:14">
      <c r="A1749" s="53" t="s">
        <v>5319</v>
      </c>
      <c r="B1749" s="53" t="s">
        <v>5320</v>
      </c>
      <c r="C1749" s="53" t="s">
        <v>5321</v>
      </c>
      <c r="D1749" s="53" t="s">
        <v>24</v>
      </c>
      <c r="E1749" s="53" t="s">
        <v>18</v>
      </c>
      <c r="F1749" s="53" t="s">
        <v>24</v>
      </c>
      <c r="G1749" s="53" t="s">
        <v>19</v>
      </c>
      <c r="I1749" s="53" t="s">
        <v>145</v>
      </c>
      <c r="J1749" s="75">
        <v>20.79</v>
      </c>
      <c r="K1749" s="75">
        <v>22.878</v>
      </c>
      <c r="L1749" s="75">
        <v>22</v>
      </c>
      <c r="M1749" s="75">
        <v>23</v>
      </c>
      <c r="N1749" s="75">
        <v>1</v>
      </c>
    </row>
    <row r="1750" spans="1:14">
      <c r="A1750" s="53" t="s">
        <v>5322</v>
      </c>
      <c r="B1750" s="53" t="s">
        <v>5323</v>
      </c>
      <c r="C1750" s="53" t="s">
        <v>5324</v>
      </c>
      <c r="D1750" s="53" t="s">
        <v>231</v>
      </c>
      <c r="E1750" s="53" t="s">
        <v>18</v>
      </c>
      <c r="F1750" s="53" t="s">
        <v>231</v>
      </c>
      <c r="G1750" s="73" t="s">
        <v>52</v>
      </c>
      <c r="I1750" s="53" t="s">
        <v>203</v>
      </c>
      <c r="J1750" s="75">
        <v>18.7</v>
      </c>
      <c r="K1750" s="75">
        <v>26.418</v>
      </c>
      <c r="L1750" s="75">
        <v>26</v>
      </c>
      <c r="M1750" s="75">
        <v>27</v>
      </c>
      <c r="N1750" s="75">
        <v>1</v>
      </c>
    </row>
    <row r="1751" spans="1:14">
      <c r="A1751" s="53" t="s">
        <v>5325</v>
      </c>
      <c r="B1751" s="53" t="s">
        <v>5326</v>
      </c>
      <c r="C1751" s="53" t="s">
        <v>5327</v>
      </c>
      <c r="D1751" s="53" t="s">
        <v>231</v>
      </c>
      <c r="E1751" s="53" t="s">
        <v>18</v>
      </c>
      <c r="F1751" s="53" t="s">
        <v>231</v>
      </c>
      <c r="G1751" s="53" t="s">
        <v>52</v>
      </c>
      <c r="I1751" s="53" t="s">
        <v>203</v>
      </c>
      <c r="J1751" s="75">
        <v>29.52</v>
      </c>
      <c r="K1751" s="75">
        <v>23.63</v>
      </c>
      <c r="L1751" s="75">
        <v>30</v>
      </c>
      <c r="M1751" s="75">
        <v>30</v>
      </c>
      <c r="N1751" s="75">
        <v>0</v>
      </c>
    </row>
    <row r="1752" spans="1:14">
      <c r="A1752" s="53" t="s">
        <v>5328</v>
      </c>
      <c r="B1752" s="53" t="s">
        <v>5329</v>
      </c>
      <c r="C1752" s="53" t="s">
        <v>5330</v>
      </c>
      <c r="D1752" s="53" t="s">
        <v>144</v>
      </c>
      <c r="E1752" s="53" t="s">
        <v>18</v>
      </c>
      <c r="F1752" s="53" t="s">
        <v>144</v>
      </c>
      <c r="G1752" s="53" t="s">
        <v>52</v>
      </c>
      <c r="I1752" s="53" t="s">
        <v>90</v>
      </c>
      <c r="J1752" s="75">
        <v>727.5</v>
      </c>
      <c r="K1752" s="75">
        <v>612</v>
      </c>
      <c r="L1752" s="75">
        <v>728</v>
      </c>
      <c r="M1752" s="75">
        <v>728</v>
      </c>
      <c r="N1752" s="75">
        <v>0</v>
      </c>
    </row>
    <row r="1753" spans="1:14">
      <c r="A1753" s="53" t="s">
        <v>5331</v>
      </c>
      <c r="B1753" s="53" t="s">
        <v>5332</v>
      </c>
      <c r="C1753" s="53" t="s">
        <v>5333</v>
      </c>
      <c r="D1753" s="53" t="s">
        <v>611</v>
      </c>
      <c r="E1753" s="53" t="s">
        <v>18</v>
      </c>
      <c r="F1753" s="53" t="s">
        <v>611</v>
      </c>
      <c r="G1753" s="53" t="s">
        <v>129</v>
      </c>
      <c r="I1753" s="53" t="s">
        <v>86</v>
      </c>
      <c r="J1753" s="75">
        <v>39.54</v>
      </c>
      <c r="K1753" s="75">
        <v>47.393</v>
      </c>
      <c r="L1753" s="75">
        <v>48</v>
      </c>
      <c r="M1753" s="75">
        <v>48</v>
      </c>
      <c r="N1753" s="75">
        <v>0</v>
      </c>
    </row>
    <row r="1754" spans="1:14">
      <c r="A1754" s="53" t="s">
        <v>5334</v>
      </c>
      <c r="B1754" s="53" t="s">
        <v>5335</v>
      </c>
      <c r="C1754" s="53" t="s">
        <v>5336</v>
      </c>
      <c r="D1754" s="53" t="s">
        <v>140</v>
      </c>
      <c r="E1754" s="53" t="s">
        <v>18</v>
      </c>
      <c r="F1754" s="53" t="s">
        <v>140</v>
      </c>
      <c r="G1754" s="53" t="s">
        <v>98</v>
      </c>
      <c r="I1754" s="53" t="s">
        <v>199</v>
      </c>
      <c r="J1754" s="75">
        <v>22.16</v>
      </c>
      <c r="K1754" s="75">
        <v>16.006</v>
      </c>
      <c r="L1754" s="75">
        <v>23</v>
      </c>
      <c r="M1754" s="75">
        <v>23</v>
      </c>
      <c r="N1754" s="75">
        <v>0</v>
      </c>
    </row>
    <row r="1755" spans="1:14">
      <c r="A1755" s="53" t="s">
        <v>5337</v>
      </c>
      <c r="B1755" s="53" t="s">
        <v>5338</v>
      </c>
      <c r="C1755" s="53" t="s">
        <v>5339</v>
      </c>
      <c r="D1755" s="53" t="s">
        <v>140</v>
      </c>
      <c r="E1755" s="53" t="s">
        <v>18</v>
      </c>
      <c r="F1755" s="53" t="s">
        <v>140</v>
      </c>
      <c r="G1755" s="53" t="s">
        <v>98</v>
      </c>
      <c r="I1755" s="53" t="s">
        <v>199</v>
      </c>
      <c r="J1755" s="75">
        <v>18.09</v>
      </c>
      <c r="K1755" s="75">
        <v>13.142</v>
      </c>
      <c r="L1755" s="75">
        <v>19</v>
      </c>
      <c r="M1755" s="75">
        <v>19</v>
      </c>
      <c r="N1755" s="75">
        <v>0</v>
      </c>
    </row>
    <row r="1756" spans="1:14">
      <c r="A1756" s="53" t="s">
        <v>5340</v>
      </c>
      <c r="B1756" s="53" t="s">
        <v>5341</v>
      </c>
      <c r="C1756" s="53" t="s">
        <v>5342</v>
      </c>
      <c r="D1756" s="53" t="s">
        <v>140</v>
      </c>
      <c r="E1756" s="53" t="s">
        <v>18</v>
      </c>
      <c r="F1756" s="53" t="s">
        <v>140</v>
      </c>
      <c r="G1756" s="73" t="s">
        <v>98</v>
      </c>
      <c r="I1756" s="53" t="s">
        <v>199</v>
      </c>
      <c r="J1756" s="75">
        <v>23.16</v>
      </c>
      <c r="K1756" s="75">
        <v>15.818</v>
      </c>
      <c r="L1756" s="75">
        <v>24</v>
      </c>
      <c r="M1756" s="75">
        <v>24</v>
      </c>
      <c r="N1756" s="75">
        <v>0</v>
      </c>
    </row>
    <row r="1757" spans="1:14">
      <c r="A1757" s="53" t="s">
        <v>5343</v>
      </c>
      <c r="B1757" s="53" t="s">
        <v>5344</v>
      </c>
      <c r="C1757" s="53" t="s">
        <v>5345</v>
      </c>
      <c r="D1757" s="53" t="s">
        <v>160</v>
      </c>
      <c r="E1757" s="53" t="s">
        <v>18</v>
      </c>
      <c r="F1757" s="53" t="s">
        <v>160</v>
      </c>
      <c r="G1757" s="53" t="s">
        <v>129</v>
      </c>
      <c r="I1757" s="53" t="s">
        <v>337</v>
      </c>
      <c r="J1757" s="75">
        <v>1.63</v>
      </c>
      <c r="K1757" s="75">
        <v>1.617</v>
      </c>
      <c r="L1757" s="75">
        <v>2</v>
      </c>
      <c r="M1757" s="75">
        <v>2</v>
      </c>
      <c r="N1757" s="75">
        <v>0</v>
      </c>
    </row>
    <row r="1758" spans="1:14">
      <c r="A1758" s="53" t="s">
        <v>5346</v>
      </c>
      <c r="B1758" s="53" t="s">
        <v>5347</v>
      </c>
      <c r="C1758" s="53" t="s">
        <v>5348</v>
      </c>
      <c r="D1758" s="53" t="s">
        <v>17</v>
      </c>
      <c r="E1758" s="53" t="s">
        <v>18</v>
      </c>
      <c r="F1758" s="53" t="s">
        <v>17</v>
      </c>
      <c r="G1758" s="73" t="s">
        <v>19</v>
      </c>
      <c r="I1758" s="53" t="s">
        <v>199</v>
      </c>
      <c r="J1758" s="75">
        <v>0.38</v>
      </c>
      <c r="K1758" s="75">
        <v>0.45</v>
      </c>
      <c r="L1758" s="75">
        <v>1</v>
      </c>
      <c r="M1758" s="75">
        <v>1</v>
      </c>
      <c r="N1758" s="75">
        <v>0</v>
      </c>
    </row>
    <row r="1759" spans="1:14">
      <c r="A1759" s="53" t="s">
        <v>5349</v>
      </c>
      <c r="B1759" s="53" t="s">
        <v>5350</v>
      </c>
      <c r="C1759" s="53" t="s">
        <v>5351</v>
      </c>
      <c r="D1759" s="53" t="s">
        <v>160</v>
      </c>
      <c r="E1759" s="53" t="s">
        <v>18</v>
      </c>
      <c r="F1759" s="53" t="s">
        <v>160</v>
      </c>
      <c r="G1759" s="53" t="s">
        <v>129</v>
      </c>
      <c r="I1759" s="53" t="s">
        <v>337</v>
      </c>
      <c r="J1759" s="75">
        <v>3.85</v>
      </c>
      <c r="K1759" s="75">
        <v>3.042</v>
      </c>
      <c r="L1759" s="75">
        <v>4</v>
      </c>
      <c r="M1759" s="75">
        <v>4</v>
      </c>
      <c r="N1759" s="75">
        <v>0</v>
      </c>
    </row>
    <row r="1760" spans="1:14">
      <c r="A1760" s="53" t="s">
        <v>5352</v>
      </c>
      <c r="B1760" s="53" t="s">
        <v>5353</v>
      </c>
      <c r="C1760" s="53" t="s">
        <v>5354</v>
      </c>
      <c r="D1760" s="53" t="s">
        <v>160</v>
      </c>
      <c r="E1760" s="53" t="s">
        <v>18</v>
      </c>
      <c r="F1760" s="53" t="s">
        <v>160</v>
      </c>
      <c r="G1760" s="53" t="s">
        <v>129</v>
      </c>
      <c r="I1760" s="53" t="s">
        <v>337</v>
      </c>
      <c r="J1760" s="75">
        <v>3.77</v>
      </c>
      <c r="K1760" s="75">
        <v>3.042</v>
      </c>
      <c r="L1760" s="75">
        <v>4</v>
      </c>
      <c r="M1760" s="75">
        <v>4</v>
      </c>
      <c r="N1760" s="75">
        <v>0</v>
      </c>
    </row>
    <row r="1761" spans="1:14">
      <c r="A1761" s="53" t="s">
        <v>5355</v>
      </c>
      <c r="B1761" s="53" t="s">
        <v>5356</v>
      </c>
      <c r="C1761" s="53" t="s">
        <v>5357</v>
      </c>
      <c r="D1761" s="53" t="s">
        <v>160</v>
      </c>
      <c r="E1761" s="53" t="s">
        <v>18</v>
      </c>
      <c r="F1761" s="53" t="s">
        <v>160</v>
      </c>
      <c r="G1761" s="53" t="s">
        <v>129</v>
      </c>
      <c r="I1761" s="53" t="s">
        <v>337</v>
      </c>
      <c r="J1761" s="75">
        <v>1.63</v>
      </c>
      <c r="K1761" s="75">
        <v>1.694</v>
      </c>
      <c r="L1761" s="75">
        <v>2</v>
      </c>
      <c r="M1761" s="75">
        <v>2</v>
      </c>
      <c r="N1761" s="75">
        <v>0</v>
      </c>
    </row>
    <row r="1762" spans="1:14">
      <c r="A1762" s="53" t="s">
        <v>5358</v>
      </c>
      <c r="B1762" s="53" t="s">
        <v>5359</v>
      </c>
      <c r="C1762" s="53" t="s">
        <v>5360</v>
      </c>
      <c r="D1762" s="53" t="s">
        <v>160</v>
      </c>
      <c r="E1762" s="53" t="s">
        <v>18</v>
      </c>
      <c r="F1762" s="53" t="s">
        <v>160</v>
      </c>
      <c r="G1762" s="53" t="s">
        <v>129</v>
      </c>
      <c r="I1762" s="53" t="s">
        <v>337</v>
      </c>
      <c r="J1762" s="75">
        <v>1.63</v>
      </c>
      <c r="K1762" s="75">
        <v>1.617</v>
      </c>
      <c r="L1762" s="75">
        <v>2</v>
      </c>
      <c r="M1762" s="75">
        <v>2</v>
      </c>
      <c r="N1762" s="75">
        <v>0</v>
      </c>
    </row>
    <row r="1763" spans="1:14">
      <c r="A1763" s="53" t="s">
        <v>5361</v>
      </c>
      <c r="B1763" s="53" t="s">
        <v>5362</v>
      </c>
      <c r="C1763" s="53" t="s">
        <v>5363</v>
      </c>
      <c r="D1763" s="53" t="s">
        <v>160</v>
      </c>
      <c r="E1763" s="53" t="s">
        <v>18</v>
      </c>
      <c r="F1763" s="53" t="s">
        <v>160</v>
      </c>
      <c r="G1763" s="73" t="s">
        <v>129</v>
      </c>
      <c r="I1763" s="53" t="s">
        <v>337</v>
      </c>
      <c r="J1763" s="75">
        <v>1.64</v>
      </c>
      <c r="K1763" s="75">
        <v>1.617</v>
      </c>
      <c r="L1763" s="75">
        <v>2</v>
      </c>
      <c r="M1763" s="75">
        <v>2</v>
      </c>
      <c r="N1763" s="75">
        <v>0</v>
      </c>
    </row>
    <row r="1764" spans="1:14">
      <c r="A1764" s="53" t="s">
        <v>5364</v>
      </c>
      <c r="B1764" s="53" t="s">
        <v>5365</v>
      </c>
      <c r="C1764" s="53" t="s">
        <v>5366</v>
      </c>
      <c r="D1764" s="53" t="s">
        <v>160</v>
      </c>
      <c r="E1764" s="53" t="s">
        <v>18</v>
      </c>
      <c r="F1764" s="53" t="s">
        <v>160</v>
      </c>
      <c r="G1764" s="53" t="s">
        <v>129</v>
      </c>
      <c r="I1764" s="53" t="s">
        <v>337</v>
      </c>
      <c r="J1764" s="75">
        <v>1.64</v>
      </c>
      <c r="K1764" s="75">
        <v>1.617</v>
      </c>
      <c r="L1764" s="75">
        <v>2</v>
      </c>
      <c r="M1764" s="75">
        <v>2</v>
      </c>
      <c r="N1764" s="75">
        <v>0</v>
      </c>
    </row>
    <row r="1765" spans="1:14">
      <c r="A1765" s="53" t="s">
        <v>5367</v>
      </c>
      <c r="B1765" s="53" t="s">
        <v>5368</v>
      </c>
      <c r="C1765" s="53" t="s">
        <v>5369</v>
      </c>
      <c r="D1765" s="53" t="s">
        <v>160</v>
      </c>
      <c r="E1765" s="53" t="s">
        <v>18</v>
      </c>
      <c r="F1765" s="53" t="s">
        <v>160</v>
      </c>
      <c r="G1765" s="53" t="s">
        <v>129</v>
      </c>
      <c r="I1765" s="53" t="s">
        <v>337</v>
      </c>
      <c r="J1765" s="75">
        <v>3.83</v>
      </c>
      <c r="K1765" s="75">
        <v>3.042</v>
      </c>
      <c r="L1765" s="75">
        <v>4</v>
      </c>
      <c r="M1765" s="75">
        <v>4</v>
      </c>
      <c r="N1765" s="75">
        <v>0</v>
      </c>
    </row>
    <row r="1766" spans="1:14">
      <c r="A1766" s="53" t="s">
        <v>5370</v>
      </c>
      <c r="B1766" s="53" t="s">
        <v>5371</v>
      </c>
      <c r="C1766" s="53" t="s">
        <v>5372</v>
      </c>
      <c r="D1766" s="53" t="s">
        <v>160</v>
      </c>
      <c r="E1766" s="53" t="s">
        <v>18</v>
      </c>
      <c r="F1766" s="53" t="s">
        <v>160</v>
      </c>
      <c r="G1766" s="53" t="s">
        <v>129</v>
      </c>
      <c r="I1766" s="53" t="s">
        <v>337</v>
      </c>
      <c r="J1766" s="75">
        <v>3.84</v>
      </c>
      <c r="K1766" s="75">
        <v>3.042</v>
      </c>
      <c r="L1766" s="75">
        <v>4</v>
      </c>
      <c r="M1766" s="75">
        <v>4</v>
      </c>
      <c r="N1766" s="75">
        <v>0</v>
      </c>
    </row>
    <row r="1767" spans="1:14">
      <c r="A1767" s="53" t="s">
        <v>5373</v>
      </c>
      <c r="B1767" s="53" t="s">
        <v>5374</v>
      </c>
      <c r="C1767" s="53" t="s">
        <v>5375</v>
      </c>
      <c r="D1767" s="53" t="s">
        <v>160</v>
      </c>
      <c r="E1767" s="53" t="s">
        <v>18</v>
      </c>
      <c r="F1767" s="53" t="s">
        <v>160</v>
      </c>
      <c r="G1767" s="53" t="s">
        <v>129</v>
      </c>
      <c r="I1767" s="53" t="s">
        <v>337</v>
      </c>
      <c r="J1767" s="75">
        <v>3.83</v>
      </c>
      <c r="K1767" s="75">
        <v>3.042</v>
      </c>
      <c r="L1767" s="75">
        <v>4</v>
      </c>
      <c r="M1767" s="75">
        <v>4</v>
      </c>
      <c r="N1767" s="75">
        <v>0</v>
      </c>
    </row>
    <row r="1768" spans="1:14">
      <c r="A1768" s="53" t="s">
        <v>5376</v>
      </c>
      <c r="B1768" s="53" t="s">
        <v>5377</v>
      </c>
      <c r="C1768" s="53" t="s">
        <v>5378</v>
      </c>
      <c r="D1768" s="53" t="s">
        <v>17</v>
      </c>
      <c r="E1768" s="53" t="s">
        <v>18</v>
      </c>
      <c r="F1768" s="53" t="s">
        <v>17</v>
      </c>
      <c r="G1768" s="73" t="s">
        <v>19</v>
      </c>
      <c r="I1768" s="53" t="s">
        <v>152</v>
      </c>
      <c r="J1768" s="75">
        <v>1.36</v>
      </c>
      <c r="K1768" s="75">
        <v>4.8</v>
      </c>
      <c r="L1768" s="75">
        <v>4.5</v>
      </c>
      <c r="M1768" s="75">
        <v>5</v>
      </c>
      <c r="N1768" s="75">
        <v>0.5</v>
      </c>
    </row>
    <row r="1769" spans="1:14">
      <c r="A1769" s="53" t="s">
        <v>5379</v>
      </c>
      <c r="B1769" s="53" t="s">
        <v>5380</v>
      </c>
      <c r="C1769" s="53" t="s">
        <v>5381</v>
      </c>
      <c r="D1769" s="53" t="s">
        <v>4937</v>
      </c>
      <c r="E1769" s="53" t="s">
        <v>18</v>
      </c>
      <c r="F1769" s="53" t="s">
        <v>4937</v>
      </c>
      <c r="G1769" s="53" t="s">
        <v>170</v>
      </c>
      <c r="I1769" s="53" t="s">
        <v>145</v>
      </c>
      <c r="J1769" s="75">
        <v>46.85</v>
      </c>
      <c r="K1769" s="75">
        <v>41.521</v>
      </c>
      <c r="L1769" s="75">
        <v>47</v>
      </c>
      <c r="M1769" s="75">
        <v>47</v>
      </c>
      <c r="N1769" s="75">
        <v>0</v>
      </c>
    </row>
    <row r="1770" spans="1:14">
      <c r="A1770" s="53" t="s">
        <v>5382</v>
      </c>
      <c r="B1770" s="53" t="s">
        <v>5383</v>
      </c>
      <c r="C1770" s="53" t="s">
        <v>4655</v>
      </c>
      <c r="D1770" s="53" t="s">
        <v>364</v>
      </c>
      <c r="E1770" s="53" t="s">
        <v>18</v>
      </c>
      <c r="F1770" s="53" t="s">
        <v>364</v>
      </c>
      <c r="G1770" s="73" t="s">
        <v>29</v>
      </c>
      <c r="I1770" s="53" t="s">
        <v>328</v>
      </c>
      <c r="J1770" s="75">
        <v>152.62</v>
      </c>
      <c r="K1770" s="75">
        <v>174.86</v>
      </c>
      <c r="L1770" s="75">
        <v>170</v>
      </c>
      <c r="M1770" s="75">
        <v>175</v>
      </c>
      <c r="N1770" s="75">
        <v>5</v>
      </c>
    </row>
    <row r="1771" spans="1:14">
      <c r="A1771" s="53" t="s">
        <v>5384</v>
      </c>
      <c r="B1771" s="53" t="s">
        <v>5385</v>
      </c>
      <c r="C1771" s="53" t="s">
        <v>4655</v>
      </c>
      <c r="D1771" s="53" t="s">
        <v>364</v>
      </c>
      <c r="E1771" s="53" t="s">
        <v>18</v>
      </c>
      <c r="F1771" s="53" t="s">
        <v>364</v>
      </c>
      <c r="G1771" s="73" t="s">
        <v>29</v>
      </c>
      <c r="I1771" s="53" t="s">
        <v>328</v>
      </c>
      <c r="J1771" s="75">
        <v>263.06</v>
      </c>
      <c r="K1771" s="75">
        <v>221.676</v>
      </c>
      <c r="L1771" s="75">
        <v>265</v>
      </c>
      <c r="M1771" s="75">
        <v>264</v>
      </c>
      <c r="N1771" s="75">
        <v>-1</v>
      </c>
    </row>
    <row r="1772" spans="1:14">
      <c r="A1772" s="53" t="s">
        <v>5386</v>
      </c>
      <c r="B1772" s="53" t="s">
        <v>5387</v>
      </c>
      <c r="C1772" s="53" t="s">
        <v>5388</v>
      </c>
      <c r="D1772" s="53" t="s">
        <v>24</v>
      </c>
      <c r="E1772" s="53" t="s">
        <v>18</v>
      </c>
      <c r="F1772" s="53" t="s">
        <v>24</v>
      </c>
      <c r="G1772" s="53" t="s">
        <v>19</v>
      </c>
      <c r="I1772" s="53" t="s">
        <v>1262</v>
      </c>
      <c r="J1772" s="75">
        <v>43.78</v>
      </c>
      <c r="K1772" s="75">
        <v>55.798</v>
      </c>
      <c r="L1772" s="75">
        <v>48</v>
      </c>
      <c r="M1772" s="75">
        <v>56</v>
      </c>
      <c r="N1772" s="75">
        <v>8</v>
      </c>
    </row>
    <row r="1773" spans="1:14">
      <c r="A1773" s="53" t="s">
        <v>5389</v>
      </c>
      <c r="B1773" s="53" t="s">
        <v>5390</v>
      </c>
      <c r="C1773" s="53" t="s">
        <v>5391</v>
      </c>
      <c r="D1773" s="53" t="s">
        <v>24</v>
      </c>
      <c r="E1773" s="53" t="s">
        <v>18</v>
      </c>
      <c r="F1773" s="53" t="s">
        <v>24</v>
      </c>
      <c r="G1773" s="53" t="s">
        <v>19</v>
      </c>
      <c r="I1773" s="53" t="s">
        <v>1262</v>
      </c>
      <c r="J1773" s="75">
        <v>65.62</v>
      </c>
      <c r="K1773" s="75">
        <v>84.291</v>
      </c>
      <c r="L1773" s="75">
        <v>71</v>
      </c>
      <c r="M1773" s="75">
        <v>85</v>
      </c>
      <c r="N1773" s="75">
        <v>14</v>
      </c>
    </row>
    <row r="1774" spans="1:14">
      <c r="A1774" s="53" t="s">
        <v>5392</v>
      </c>
      <c r="B1774" s="53" t="s">
        <v>5393</v>
      </c>
      <c r="C1774" s="53" t="s">
        <v>5394</v>
      </c>
      <c r="D1774" s="53" t="s">
        <v>24</v>
      </c>
      <c r="E1774" s="53" t="s">
        <v>18</v>
      </c>
      <c r="F1774" s="53" t="s">
        <v>24</v>
      </c>
      <c r="G1774" s="53" t="s">
        <v>19</v>
      </c>
      <c r="I1774" s="53" t="s">
        <v>1262</v>
      </c>
      <c r="J1774" s="75">
        <v>11.66</v>
      </c>
      <c r="K1774" s="75">
        <v>25.267</v>
      </c>
      <c r="L1774" s="75">
        <v>22.5</v>
      </c>
      <c r="M1774" s="75">
        <v>26</v>
      </c>
      <c r="N1774" s="75">
        <v>3.5</v>
      </c>
    </row>
    <row r="1775" spans="1:14">
      <c r="A1775" s="53" t="s">
        <v>5395</v>
      </c>
      <c r="B1775" s="53" t="s">
        <v>5396</v>
      </c>
      <c r="C1775" s="53" t="s">
        <v>5397</v>
      </c>
      <c r="D1775" s="53" t="s">
        <v>140</v>
      </c>
      <c r="E1775" s="53" t="s">
        <v>18</v>
      </c>
      <c r="F1775" s="53" t="s">
        <v>140</v>
      </c>
      <c r="G1775" s="53" t="s">
        <v>98</v>
      </c>
      <c r="I1775" s="53" t="s">
        <v>191</v>
      </c>
      <c r="J1775" s="75">
        <v>1.37</v>
      </c>
      <c r="K1775" s="75">
        <v>1.264</v>
      </c>
      <c r="L1775" s="75">
        <v>1.5</v>
      </c>
      <c r="M1775" s="75">
        <v>2</v>
      </c>
      <c r="N1775" s="75">
        <v>0.5</v>
      </c>
    </row>
    <row r="1776" spans="1:14">
      <c r="A1776" s="53" t="s">
        <v>5398</v>
      </c>
      <c r="B1776" s="53" t="s">
        <v>5399</v>
      </c>
      <c r="C1776" s="53" t="s">
        <v>5400</v>
      </c>
      <c r="D1776" s="53" t="s">
        <v>17</v>
      </c>
      <c r="E1776" s="53" t="s">
        <v>18</v>
      </c>
      <c r="F1776" s="53" t="s">
        <v>17</v>
      </c>
      <c r="G1776" s="53" t="s">
        <v>19</v>
      </c>
      <c r="I1776" s="53" t="s">
        <v>191</v>
      </c>
      <c r="J1776" s="75">
        <v>5.31</v>
      </c>
      <c r="K1776" s="75">
        <v>19.422</v>
      </c>
      <c r="L1776" s="75">
        <v>22</v>
      </c>
      <c r="M1776" s="75">
        <v>23</v>
      </c>
      <c r="N1776" s="75">
        <v>1</v>
      </c>
    </row>
    <row r="1777" spans="1:14">
      <c r="A1777" s="53" t="s">
        <v>5401</v>
      </c>
      <c r="B1777" s="53" t="s">
        <v>5402</v>
      </c>
      <c r="C1777" s="53" t="s">
        <v>5403</v>
      </c>
      <c r="D1777" s="53" t="s">
        <v>128</v>
      </c>
      <c r="E1777" s="53" t="s">
        <v>18</v>
      </c>
      <c r="F1777" s="53" t="s">
        <v>128</v>
      </c>
      <c r="G1777" s="73" t="s">
        <v>129</v>
      </c>
      <c r="I1777" s="53" t="s">
        <v>191</v>
      </c>
      <c r="J1777" s="75">
        <v>10.81</v>
      </c>
      <c r="K1777" s="75">
        <v>18.425</v>
      </c>
      <c r="L1777" s="75">
        <v>19</v>
      </c>
      <c r="M1777" s="75">
        <v>25</v>
      </c>
      <c r="N1777" s="75">
        <v>6</v>
      </c>
    </row>
    <row r="1778" spans="1:14">
      <c r="A1778" s="53" t="s">
        <v>5404</v>
      </c>
      <c r="B1778" s="53" t="s">
        <v>5405</v>
      </c>
      <c r="C1778" s="53" t="s">
        <v>5406</v>
      </c>
      <c r="D1778" s="53" t="s">
        <v>1409</v>
      </c>
      <c r="E1778" s="53" t="s">
        <v>18</v>
      </c>
      <c r="F1778" s="53" t="s">
        <v>1409</v>
      </c>
      <c r="G1778" s="53" t="s">
        <v>52</v>
      </c>
      <c r="I1778" s="53" t="s">
        <v>1498</v>
      </c>
      <c r="J1778" s="75">
        <v>22.39</v>
      </c>
      <c r="K1778" s="75">
        <v>26.003</v>
      </c>
      <c r="L1778" s="75">
        <v>25</v>
      </c>
      <c r="M1778" s="75">
        <v>27</v>
      </c>
      <c r="N1778" s="75">
        <v>2</v>
      </c>
    </row>
    <row r="1779" spans="1:14">
      <c r="A1779" s="53" t="s">
        <v>5407</v>
      </c>
      <c r="B1779" s="53" t="s">
        <v>5408</v>
      </c>
      <c r="C1779" s="53" t="s">
        <v>5409</v>
      </c>
      <c r="D1779" s="53" t="s">
        <v>78</v>
      </c>
      <c r="E1779" s="53" t="s">
        <v>18</v>
      </c>
      <c r="F1779" s="53" t="s">
        <v>78</v>
      </c>
      <c r="G1779" s="53" t="s">
        <v>29</v>
      </c>
      <c r="I1779" s="53" t="s">
        <v>1498</v>
      </c>
      <c r="J1779" s="75">
        <v>7.39</v>
      </c>
      <c r="K1779" s="75">
        <v>11.7</v>
      </c>
      <c r="L1779" s="75">
        <v>22</v>
      </c>
      <c r="M1779" s="75">
        <v>22</v>
      </c>
      <c r="N1779" s="75">
        <v>0</v>
      </c>
    </row>
    <row r="1780" spans="1:14">
      <c r="A1780" s="53" t="s">
        <v>5410</v>
      </c>
      <c r="B1780" s="53" t="s">
        <v>5411</v>
      </c>
      <c r="C1780" s="53" t="s">
        <v>5412</v>
      </c>
      <c r="D1780" s="53" t="s">
        <v>51</v>
      </c>
      <c r="E1780" s="53" t="s">
        <v>18</v>
      </c>
      <c r="F1780" s="53" t="s">
        <v>51</v>
      </c>
      <c r="G1780" s="53" t="s">
        <v>52</v>
      </c>
      <c r="I1780" s="53" t="s">
        <v>145</v>
      </c>
      <c r="J1780" s="75">
        <v>19.98</v>
      </c>
      <c r="K1780" s="75">
        <v>13.872</v>
      </c>
      <c r="L1780" s="75">
        <v>21</v>
      </c>
      <c r="M1780" s="75">
        <v>20</v>
      </c>
      <c r="N1780" s="75">
        <v>-1</v>
      </c>
    </row>
    <row r="1781" spans="1:14">
      <c r="A1781" s="53" t="s">
        <v>5413</v>
      </c>
      <c r="B1781" s="53" t="s">
        <v>5414</v>
      </c>
      <c r="C1781" s="53" t="s">
        <v>5415</v>
      </c>
      <c r="D1781" s="53" t="s">
        <v>17</v>
      </c>
      <c r="E1781" s="53" t="s">
        <v>18</v>
      </c>
      <c r="F1781" s="53" t="s">
        <v>17</v>
      </c>
      <c r="G1781" s="53" t="s">
        <v>19</v>
      </c>
      <c r="I1781" s="53" t="s">
        <v>99</v>
      </c>
      <c r="J1781" s="75">
        <v>1.15</v>
      </c>
      <c r="K1781" s="75">
        <v>2.527</v>
      </c>
      <c r="L1781" s="75">
        <v>2</v>
      </c>
      <c r="M1781" s="75">
        <v>3</v>
      </c>
      <c r="N1781" s="75">
        <v>1</v>
      </c>
    </row>
    <row r="1782" spans="1:14">
      <c r="A1782" s="53" t="s">
        <v>5416</v>
      </c>
      <c r="B1782" s="53" t="s">
        <v>5417</v>
      </c>
      <c r="C1782" s="53" t="s">
        <v>5418</v>
      </c>
      <c r="D1782" s="53" t="s">
        <v>17</v>
      </c>
      <c r="E1782" s="53" t="s">
        <v>18</v>
      </c>
      <c r="F1782" s="53" t="s">
        <v>17</v>
      </c>
      <c r="G1782" s="53" t="s">
        <v>19</v>
      </c>
      <c r="I1782" s="53" t="s">
        <v>227</v>
      </c>
      <c r="J1782" s="75">
        <v>17.7</v>
      </c>
      <c r="K1782" s="75">
        <v>12.376</v>
      </c>
      <c r="L1782" s="75">
        <v>18</v>
      </c>
      <c r="M1782" s="75">
        <v>18</v>
      </c>
      <c r="N1782" s="75">
        <v>0</v>
      </c>
    </row>
    <row r="1783" spans="1:14">
      <c r="A1783" s="53" t="s">
        <v>5419</v>
      </c>
      <c r="B1783" s="53" t="s">
        <v>5420</v>
      </c>
      <c r="C1783" s="53" t="s">
        <v>5421</v>
      </c>
      <c r="D1783" s="53" t="s">
        <v>140</v>
      </c>
      <c r="E1783" s="53" t="s">
        <v>18</v>
      </c>
      <c r="F1783" s="53" t="s">
        <v>140</v>
      </c>
      <c r="G1783" s="53" t="s">
        <v>98</v>
      </c>
      <c r="I1783" s="53" t="s">
        <v>442</v>
      </c>
      <c r="J1783" s="75">
        <v>2.82</v>
      </c>
      <c r="K1783" s="75">
        <v>2.42</v>
      </c>
      <c r="L1783" s="75">
        <v>3</v>
      </c>
      <c r="M1783" s="75">
        <v>3</v>
      </c>
      <c r="N1783" s="75">
        <v>0</v>
      </c>
    </row>
    <row r="1784" spans="1:14">
      <c r="A1784" s="53" t="s">
        <v>5422</v>
      </c>
      <c r="B1784" s="53" t="s">
        <v>5423</v>
      </c>
      <c r="C1784" s="53" t="s">
        <v>5424</v>
      </c>
      <c r="D1784" s="53" t="s">
        <v>24</v>
      </c>
      <c r="E1784" s="53" t="s">
        <v>18</v>
      </c>
      <c r="F1784" s="53" t="s">
        <v>24</v>
      </c>
      <c r="G1784" s="53" t="s">
        <v>19</v>
      </c>
      <c r="I1784" s="53" t="s">
        <v>223</v>
      </c>
      <c r="J1784" s="75">
        <v>149.97</v>
      </c>
      <c r="K1784" s="75">
        <v>168.104</v>
      </c>
      <c r="L1784" s="75">
        <v>168</v>
      </c>
      <c r="M1784" s="75">
        <v>174</v>
      </c>
      <c r="N1784" s="75">
        <v>6</v>
      </c>
    </row>
    <row r="1785" spans="1:14">
      <c r="A1785" s="53" t="s">
        <v>5425</v>
      </c>
      <c r="B1785" s="53" t="s">
        <v>5426</v>
      </c>
      <c r="C1785" s="53" t="s">
        <v>5427</v>
      </c>
      <c r="D1785" s="53" t="s">
        <v>590</v>
      </c>
      <c r="E1785" s="53" t="s">
        <v>18</v>
      </c>
      <c r="F1785" s="53" t="s">
        <v>590</v>
      </c>
      <c r="G1785" s="53" t="s">
        <v>129</v>
      </c>
      <c r="I1785" s="53" t="s">
        <v>223</v>
      </c>
      <c r="J1785" s="75">
        <v>7.76</v>
      </c>
      <c r="K1785" s="75">
        <v>14.09</v>
      </c>
      <c r="L1785" s="75">
        <v>8.5</v>
      </c>
      <c r="M1785" s="75">
        <v>14.5</v>
      </c>
      <c r="N1785" s="75">
        <v>6</v>
      </c>
    </row>
    <row r="1786" spans="1:14">
      <c r="A1786" s="53" t="s">
        <v>5428</v>
      </c>
      <c r="B1786" s="53" t="s">
        <v>5429</v>
      </c>
      <c r="C1786" s="53" t="s">
        <v>5430</v>
      </c>
      <c r="D1786" s="53" t="s">
        <v>590</v>
      </c>
      <c r="E1786" s="53" t="s">
        <v>18</v>
      </c>
      <c r="F1786" s="53" t="s">
        <v>590</v>
      </c>
      <c r="G1786" s="53" t="s">
        <v>129</v>
      </c>
      <c r="I1786" s="53" t="s">
        <v>223</v>
      </c>
      <c r="J1786" s="75">
        <v>8.58</v>
      </c>
      <c r="K1786" s="75">
        <v>14.212</v>
      </c>
      <c r="L1786" s="75">
        <v>9.5</v>
      </c>
      <c r="M1786" s="75">
        <v>14.5</v>
      </c>
      <c r="N1786" s="75">
        <v>5</v>
      </c>
    </row>
    <row r="1787" spans="1:14">
      <c r="A1787" s="53" t="s">
        <v>5431</v>
      </c>
      <c r="B1787" s="53" t="s">
        <v>5432</v>
      </c>
      <c r="C1787" s="53" t="s">
        <v>5433</v>
      </c>
      <c r="D1787" s="53" t="s">
        <v>603</v>
      </c>
      <c r="E1787" s="53" t="s">
        <v>18</v>
      </c>
      <c r="F1787" s="53" t="s">
        <v>603</v>
      </c>
      <c r="G1787" s="53" t="s">
        <v>129</v>
      </c>
      <c r="I1787" s="53" t="s">
        <v>223</v>
      </c>
      <c r="J1787" s="75">
        <v>11.56</v>
      </c>
      <c r="K1787" s="75">
        <v>17.738</v>
      </c>
      <c r="L1787" s="75">
        <v>14.5</v>
      </c>
      <c r="M1787" s="75">
        <v>18</v>
      </c>
      <c r="N1787" s="75">
        <v>3.5</v>
      </c>
    </row>
    <row r="1788" spans="1:14">
      <c r="A1788" s="53" t="s">
        <v>5434</v>
      </c>
      <c r="B1788" s="53" t="s">
        <v>5435</v>
      </c>
      <c r="C1788" s="53" t="s">
        <v>5436</v>
      </c>
      <c r="D1788" s="53" t="s">
        <v>17</v>
      </c>
      <c r="E1788" s="53" t="s">
        <v>18</v>
      </c>
      <c r="F1788" s="53" t="s">
        <v>17</v>
      </c>
      <c r="G1788" s="73" t="s">
        <v>19</v>
      </c>
      <c r="I1788" s="53" t="s">
        <v>79</v>
      </c>
      <c r="J1788" s="75">
        <v>0.82</v>
      </c>
      <c r="K1788" s="75">
        <v>0.998</v>
      </c>
      <c r="L1788" s="75">
        <v>1</v>
      </c>
      <c r="M1788" s="75">
        <v>1</v>
      </c>
      <c r="N1788" s="75">
        <v>0</v>
      </c>
    </row>
    <row r="1789" spans="1:14">
      <c r="A1789" s="53" t="s">
        <v>5437</v>
      </c>
      <c r="B1789" s="53" t="s">
        <v>5438</v>
      </c>
      <c r="C1789" s="53" t="s">
        <v>5439</v>
      </c>
      <c r="D1789" s="53" t="s">
        <v>17</v>
      </c>
      <c r="E1789" s="53" t="s">
        <v>18</v>
      </c>
      <c r="F1789" s="53" t="s">
        <v>17</v>
      </c>
      <c r="G1789" s="73" t="s">
        <v>19</v>
      </c>
      <c r="I1789" s="53" t="s">
        <v>232</v>
      </c>
      <c r="J1789" s="75">
        <v>0.33</v>
      </c>
      <c r="K1789" s="75">
        <v>0.691</v>
      </c>
      <c r="L1789" s="75">
        <v>1</v>
      </c>
      <c r="M1789" s="75">
        <v>1</v>
      </c>
      <c r="N1789" s="75">
        <v>0</v>
      </c>
    </row>
    <row r="1790" spans="1:14">
      <c r="A1790" s="53" t="s">
        <v>5440</v>
      </c>
      <c r="B1790" s="53" t="s">
        <v>5441</v>
      </c>
      <c r="C1790" s="53" t="s">
        <v>5442</v>
      </c>
      <c r="D1790" s="53" t="s">
        <v>24</v>
      </c>
      <c r="E1790" s="53" t="s">
        <v>18</v>
      </c>
      <c r="F1790" s="53" t="s">
        <v>24</v>
      </c>
      <c r="G1790" s="53" t="s">
        <v>19</v>
      </c>
      <c r="I1790" s="53" t="s">
        <v>232</v>
      </c>
      <c r="J1790" s="75">
        <v>30.68</v>
      </c>
      <c r="K1790" s="75">
        <v>18.605</v>
      </c>
      <c r="L1790" s="75">
        <v>32</v>
      </c>
      <c r="M1790" s="75">
        <v>33</v>
      </c>
      <c r="N1790" s="75">
        <v>1</v>
      </c>
    </row>
    <row r="1791" spans="1:14">
      <c r="A1791" s="53" t="s">
        <v>5443</v>
      </c>
      <c r="B1791" s="53" t="s">
        <v>5444</v>
      </c>
      <c r="C1791" s="53" t="s">
        <v>36</v>
      </c>
      <c r="D1791" s="53" t="s">
        <v>128</v>
      </c>
      <c r="E1791" s="53" t="s">
        <v>18</v>
      </c>
      <c r="F1791" s="53" t="s">
        <v>128</v>
      </c>
      <c r="G1791" s="53" t="s">
        <v>129</v>
      </c>
      <c r="I1791" s="53" t="s">
        <v>2149</v>
      </c>
      <c r="J1791" s="75">
        <v>133.37</v>
      </c>
      <c r="K1791" s="75">
        <v>133.868</v>
      </c>
      <c r="L1791" s="75">
        <v>136</v>
      </c>
      <c r="M1791" s="75">
        <v>136</v>
      </c>
      <c r="N1791" s="75">
        <v>0</v>
      </c>
    </row>
    <row r="1792" spans="1:14">
      <c r="A1792" s="53" t="s">
        <v>5445</v>
      </c>
      <c r="B1792" s="53" t="s">
        <v>5446</v>
      </c>
      <c r="C1792" s="53" t="s">
        <v>5447</v>
      </c>
      <c r="D1792" s="53" t="s">
        <v>168</v>
      </c>
      <c r="E1792" s="53" t="s">
        <v>18</v>
      </c>
      <c r="F1792" s="53" t="s">
        <v>169</v>
      </c>
      <c r="G1792" s="73" t="s">
        <v>170</v>
      </c>
      <c r="I1792" s="53" t="s">
        <v>951</v>
      </c>
      <c r="J1792" s="75">
        <v>9.42</v>
      </c>
      <c r="K1792" s="75">
        <v>13.258</v>
      </c>
      <c r="L1792" s="75">
        <v>14</v>
      </c>
      <c r="M1792" s="75">
        <v>14</v>
      </c>
      <c r="N1792" s="75">
        <v>0</v>
      </c>
    </row>
    <row r="1793" spans="1:14">
      <c r="A1793" s="53" t="s">
        <v>5448</v>
      </c>
      <c r="B1793" s="53" t="s">
        <v>5449</v>
      </c>
      <c r="C1793" s="53" t="s">
        <v>5450</v>
      </c>
      <c r="D1793" s="53" t="s">
        <v>1273</v>
      </c>
      <c r="E1793" s="53" t="s">
        <v>18</v>
      </c>
      <c r="F1793" s="53" t="s">
        <v>1273</v>
      </c>
      <c r="G1793" s="53" t="s">
        <v>129</v>
      </c>
      <c r="I1793" s="53" t="s">
        <v>79</v>
      </c>
      <c r="J1793" s="75">
        <v>67.56</v>
      </c>
      <c r="K1793" s="75">
        <v>77.24</v>
      </c>
      <c r="L1793" s="75">
        <v>78</v>
      </c>
      <c r="M1793" s="75">
        <v>78</v>
      </c>
      <c r="N1793" s="75">
        <v>0</v>
      </c>
    </row>
    <row r="1794" spans="1:14">
      <c r="A1794" s="53" t="s">
        <v>5451</v>
      </c>
      <c r="B1794" s="53" t="s">
        <v>5452</v>
      </c>
      <c r="C1794" s="53" t="s">
        <v>5453</v>
      </c>
      <c r="D1794" s="53" t="s">
        <v>1273</v>
      </c>
      <c r="E1794" s="53" t="s">
        <v>18</v>
      </c>
      <c r="F1794" s="53" t="s">
        <v>1273</v>
      </c>
      <c r="G1794" s="53" t="s">
        <v>129</v>
      </c>
      <c r="I1794" s="53" t="s">
        <v>79</v>
      </c>
      <c r="J1794" s="75">
        <v>71.52</v>
      </c>
      <c r="K1794" s="75">
        <v>83.598</v>
      </c>
      <c r="L1794" s="75">
        <v>84</v>
      </c>
      <c r="M1794" s="75">
        <v>84</v>
      </c>
      <c r="N1794" s="75">
        <v>0</v>
      </c>
    </row>
    <row r="1795" spans="1:14">
      <c r="A1795" s="53" t="s">
        <v>5454</v>
      </c>
      <c r="B1795" s="53" t="s">
        <v>5455</v>
      </c>
      <c r="C1795" s="53" t="s">
        <v>5456</v>
      </c>
      <c r="D1795" s="53" t="s">
        <v>1273</v>
      </c>
      <c r="E1795" s="53" t="s">
        <v>18</v>
      </c>
      <c r="F1795" s="53" t="s">
        <v>1273</v>
      </c>
      <c r="G1795" s="53" t="s">
        <v>129</v>
      </c>
      <c r="I1795" s="53" t="s">
        <v>79</v>
      </c>
      <c r="J1795" s="75">
        <v>69.88</v>
      </c>
      <c r="K1795" s="75">
        <v>77.872</v>
      </c>
      <c r="L1795" s="75">
        <v>78</v>
      </c>
      <c r="M1795" s="75">
        <v>78</v>
      </c>
      <c r="N1795" s="75">
        <v>0</v>
      </c>
    </row>
    <row r="1796" spans="1:14">
      <c r="A1796" s="53" t="s">
        <v>5457</v>
      </c>
      <c r="B1796" s="53" t="s">
        <v>5458</v>
      </c>
      <c r="C1796" s="53" t="s">
        <v>5459</v>
      </c>
      <c r="D1796" s="53" t="s">
        <v>441</v>
      </c>
      <c r="E1796" s="53" t="s">
        <v>18</v>
      </c>
      <c r="F1796" s="53" t="s">
        <v>441</v>
      </c>
      <c r="G1796" s="73" t="s">
        <v>29</v>
      </c>
      <c r="I1796" s="53" t="s">
        <v>79</v>
      </c>
      <c r="J1796" s="75">
        <v>67.32</v>
      </c>
      <c r="K1796" s="75">
        <v>66.625</v>
      </c>
      <c r="L1796" s="75">
        <v>68</v>
      </c>
      <c r="M1796" s="75">
        <v>68</v>
      </c>
      <c r="N1796" s="75">
        <v>0</v>
      </c>
    </row>
    <row r="1797" spans="1:14">
      <c r="A1797" s="53" t="s">
        <v>5460</v>
      </c>
      <c r="B1797" s="53" t="s">
        <v>5461</v>
      </c>
      <c r="C1797" s="53" t="s">
        <v>5462</v>
      </c>
      <c r="D1797" s="53" t="s">
        <v>449</v>
      </c>
      <c r="E1797" s="53" t="s">
        <v>18</v>
      </c>
      <c r="F1797" s="53" t="s">
        <v>449</v>
      </c>
      <c r="G1797" s="53" t="s">
        <v>29</v>
      </c>
      <c r="I1797" s="53" t="s">
        <v>79</v>
      </c>
      <c r="J1797" s="75">
        <v>10.87</v>
      </c>
      <c r="K1797" s="75">
        <v>12.075</v>
      </c>
      <c r="L1797" s="75">
        <v>18</v>
      </c>
      <c r="M1797" s="75">
        <v>16</v>
      </c>
      <c r="N1797" s="75">
        <v>-2</v>
      </c>
    </row>
    <row r="1798" spans="1:14">
      <c r="A1798" s="53" t="s">
        <v>5463</v>
      </c>
      <c r="B1798" s="53" t="s">
        <v>5464</v>
      </c>
      <c r="C1798" s="53" t="s">
        <v>5465</v>
      </c>
      <c r="D1798" s="53" t="s">
        <v>17</v>
      </c>
      <c r="E1798" s="53" t="s">
        <v>18</v>
      </c>
      <c r="F1798" s="53" t="s">
        <v>17</v>
      </c>
      <c r="G1798" s="73" t="s">
        <v>19</v>
      </c>
      <c r="I1798" s="53" t="s">
        <v>191</v>
      </c>
      <c r="J1798" s="75">
        <v>27.42</v>
      </c>
      <c r="K1798" s="75">
        <v>49.2</v>
      </c>
      <c r="L1798" s="75">
        <v>35</v>
      </c>
      <c r="M1798" s="75">
        <v>42</v>
      </c>
      <c r="N1798" s="75">
        <v>7</v>
      </c>
    </row>
    <row r="1799" spans="1:14">
      <c r="A1799" s="53" t="s">
        <v>5466</v>
      </c>
      <c r="B1799" s="53" t="s">
        <v>5467</v>
      </c>
      <c r="C1799" s="53" t="s">
        <v>5468</v>
      </c>
      <c r="D1799" s="53" t="s">
        <v>231</v>
      </c>
      <c r="E1799" s="53" t="s">
        <v>18</v>
      </c>
      <c r="F1799" s="53" t="s">
        <v>231</v>
      </c>
      <c r="G1799" s="53" t="s">
        <v>52</v>
      </c>
      <c r="I1799" s="53" t="s">
        <v>156</v>
      </c>
      <c r="J1799" s="75">
        <v>144</v>
      </c>
      <c r="K1799" s="75">
        <v>157.5</v>
      </c>
      <c r="L1799" s="75">
        <v>195</v>
      </c>
      <c r="M1799" s="75">
        <v>158</v>
      </c>
      <c r="N1799" s="75">
        <v>-37</v>
      </c>
    </row>
    <row r="1800" spans="1:14">
      <c r="A1800" s="53" t="s">
        <v>5469</v>
      </c>
      <c r="B1800" s="53" t="s">
        <v>5470</v>
      </c>
      <c r="C1800" s="53" t="s">
        <v>5471</v>
      </c>
      <c r="D1800" s="53" t="s">
        <v>231</v>
      </c>
      <c r="E1800" s="53" t="s">
        <v>18</v>
      </c>
      <c r="F1800" s="53" t="s">
        <v>231</v>
      </c>
      <c r="G1800" s="53" t="s">
        <v>52</v>
      </c>
      <c r="I1800" s="53" t="s">
        <v>156</v>
      </c>
      <c r="J1800" s="75">
        <v>64</v>
      </c>
      <c r="K1800" s="75">
        <v>70</v>
      </c>
      <c r="L1800" s="75">
        <v>88</v>
      </c>
      <c r="M1800" s="75">
        <v>70</v>
      </c>
      <c r="N1800" s="75">
        <v>-18</v>
      </c>
    </row>
    <row r="1801" spans="1:14">
      <c r="A1801" s="53" t="s">
        <v>5472</v>
      </c>
      <c r="B1801" s="53" t="s">
        <v>5473</v>
      </c>
      <c r="C1801" s="53" t="s">
        <v>5474</v>
      </c>
      <c r="D1801" s="53" t="s">
        <v>17</v>
      </c>
      <c r="E1801" s="53" t="s">
        <v>18</v>
      </c>
      <c r="F1801" s="53" t="s">
        <v>17</v>
      </c>
      <c r="G1801" s="53" t="s">
        <v>19</v>
      </c>
      <c r="I1801" s="53" t="s">
        <v>156</v>
      </c>
      <c r="J1801" s="75">
        <v>170.76</v>
      </c>
      <c r="K1801" s="75">
        <v>204.157</v>
      </c>
      <c r="L1801" s="75">
        <v>174</v>
      </c>
      <c r="M1801" s="75">
        <v>205</v>
      </c>
      <c r="N1801" s="75">
        <v>31</v>
      </c>
    </row>
    <row r="1802" spans="1:14">
      <c r="A1802" s="53" t="s">
        <v>5475</v>
      </c>
      <c r="B1802" s="53" t="s">
        <v>5476</v>
      </c>
      <c r="C1802" s="53" t="s">
        <v>5477</v>
      </c>
      <c r="D1802" s="53" t="s">
        <v>140</v>
      </c>
      <c r="E1802" s="53" t="s">
        <v>18</v>
      </c>
      <c r="F1802" s="53" t="s">
        <v>140</v>
      </c>
      <c r="G1802" s="53" t="s">
        <v>98</v>
      </c>
      <c r="I1802" s="53" t="s">
        <v>535</v>
      </c>
      <c r="J1802" s="75">
        <v>5.1</v>
      </c>
      <c r="K1802" s="75">
        <v>8.086</v>
      </c>
      <c r="L1802" s="75">
        <v>7</v>
      </c>
      <c r="M1802" s="75">
        <v>9</v>
      </c>
      <c r="N1802" s="75">
        <v>2</v>
      </c>
    </row>
    <row r="1803" spans="1:14">
      <c r="A1803" s="53" t="s">
        <v>5478</v>
      </c>
      <c r="B1803" s="53" t="s">
        <v>5479</v>
      </c>
      <c r="C1803" s="53" t="s">
        <v>5480</v>
      </c>
      <c r="D1803" s="53" t="s">
        <v>17</v>
      </c>
      <c r="E1803" s="53" t="s">
        <v>18</v>
      </c>
      <c r="F1803" s="53" t="s">
        <v>17</v>
      </c>
      <c r="G1803" s="53" t="s">
        <v>19</v>
      </c>
      <c r="I1803" s="53" t="s">
        <v>145</v>
      </c>
      <c r="J1803" s="75">
        <v>17.92</v>
      </c>
      <c r="K1803" s="75">
        <v>11.664</v>
      </c>
      <c r="L1803" s="75">
        <v>18</v>
      </c>
      <c r="M1803" s="75">
        <v>18</v>
      </c>
      <c r="N1803" s="75">
        <v>0</v>
      </c>
    </row>
    <row r="1804" spans="1:14">
      <c r="A1804" s="53" t="s">
        <v>5481</v>
      </c>
      <c r="B1804" s="53" t="s">
        <v>5482</v>
      </c>
      <c r="C1804" s="53" t="s">
        <v>5483</v>
      </c>
      <c r="D1804" s="53" t="s">
        <v>17</v>
      </c>
      <c r="E1804" s="53" t="s">
        <v>18</v>
      </c>
      <c r="F1804" s="53" t="s">
        <v>17</v>
      </c>
      <c r="G1804" s="53" t="s">
        <v>19</v>
      </c>
      <c r="I1804" s="53" t="s">
        <v>191</v>
      </c>
      <c r="J1804" s="75">
        <v>12.69</v>
      </c>
      <c r="K1804" s="75">
        <v>12.502</v>
      </c>
      <c r="L1804" s="75">
        <v>13</v>
      </c>
      <c r="M1804" s="75">
        <v>13</v>
      </c>
      <c r="N1804" s="75">
        <v>0</v>
      </c>
    </row>
    <row r="1805" spans="1:14">
      <c r="A1805" s="53" t="s">
        <v>5484</v>
      </c>
      <c r="B1805" s="53" t="s">
        <v>5485</v>
      </c>
      <c r="C1805" s="53" t="s">
        <v>5486</v>
      </c>
      <c r="D1805" s="53" t="s">
        <v>17</v>
      </c>
      <c r="E1805" s="53" t="s">
        <v>18</v>
      </c>
      <c r="F1805" s="53" t="s">
        <v>17</v>
      </c>
      <c r="G1805" s="53" t="s">
        <v>19</v>
      </c>
      <c r="I1805" s="53" t="s">
        <v>604</v>
      </c>
      <c r="J1805" s="75">
        <v>0.63</v>
      </c>
      <c r="K1805" s="75">
        <v>0.99</v>
      </c>
      <c r="L1805" s="75">
        <v>1</v>
      </c>
      <c r="M1805" s="75">
        <v>1.5</v>
      </c>
      <c r="N1805" s="75">
        <v>0.5</v>
      </c>
    </row>
    <row r="1806" spans="1:14">
      <c r="A1806" s="53" t="s">
        <v>5487</v>
      </c>
      <c r="B1806" s="53" t="s">
        <v>5488</v>
      </c>
      <c r="C1806" s="53" t="s">
        <v>5489</v>
      </c>
      <c r="D1806" s="53" t="s">
        <v>17</v>
      </c>
      <c r="E1806" s="53" t="s">
        <v>18</v>
      </c>
      <c r="F1806" s="53" t="s">
        <v>17</v>
      </c>
      <c r="G1806" s="53" t="s">
        <v>19</v>
      </c>
      <c r="I1806" s="53" t="s">
        <v>2305</v>
      </c>
      <c r="J1806" s="75">
        <v>13.11</v>
      </c>
      <c r="K1806" s="75">
        <v>13.71</v>
      </c>
      <c r="L1806" s="75">
        <v>13.5</v>
      </c>
      <c r="M1806" s="75">
        <v>14</v>
      </c>
      <c r="N1806" s="75">
        <v>0.5</v>
      </c>
    </row>
    <row r="1807" spans="1:14">
      <c r="A1807" s="53" t="s">
        <v>5490</v>
      </c>
      <c r="B1807" s="53" t="s">
        <v>5491</v>
      </c>
      <c r="C1807" s="53" t="s">
        <v>5492</v>
      </c>
      <c r="D1807" s="53" t="s">
        <v>1188</v>
      </c>
      <c r="E1807" s="53" t="s">
        <v>18</v>
      </c>
      <c r="F1807" s="53" t="s">
        <v>1188</v>
      </c>
      <c r="G1807" s="53" t="s">
        <v>129</v>
      </c>
      <c r="I1807" s="53" t="s">
        <v>642</v>
      </c>
      <c r="J1807" s="75">
        <v>28.33</v>
      </c>
      <c r="K1807" s="75">
        <v>25.082</v>
      </c>
      <c r="L1807" s="75">
        <v>29</v>
      </c>
      <c r="M1807" s="75">
        <v>30</v>
      </c>
      <c r="N1807" s="75">
        <v>1</v>
      </c>
    </row>
    <row r="1808" spans="1:14">
      <c r="A1808" s="53" t="s">
        <v>5493</v>
      </c>
      <c r="B1808" s="53" t="s">
        <v>5494</v>
      </c>
      <c r="C1808" s="53" t="s">
        <v>5495</v>
      </c>
      <c r="D1808" s="53" t="s">
        <v>1188</v>
      </c>
      <c r="E1808" s="53" t="s">
        <v>18</v>
      </c>
      <c r="F1808" s="53" t="s">
        <v>1188</v>
      </c>
      <c r="G1808" s="73" t="s">
        <v>129</v>
      </c>
      <c r="I1808" s="53" t="s">
        <v>642</v>
      </c>
      <c r="J1808" s="75">
        <v>33</v>
      </c>
      <c r="K1808" s="75">
        <v>26.602</v>
      </c>
      <c r="L1808" s="75">
        <v>34</v>
      </c>
      <c r="M1808" s="75">
        <v>34</v>
      </c>
      <c r="N1808" s="75">
        <v>0</v>
      </c>
    </row>
    <row r="1809" spans="1:14">
      <c r="A1809" s="53" t="s">
        <v>5496</v>
      </c>
      <c r="B1809" s="53" t="s">
        <v>5497</v>
      </c>
      <c r="C1809" s="53" t="s">
        <v>5498</v>
      </c>
      <c r="D1809" s="53" t="s">
        <v>17</v>
      </c>
      <c r="E1809" s="53" t="s">
        <v>18</v>
      </c>
      <c r="F1809" s="53" t="s">
        <v>17</v>
      </c>
      <c r="G1809" s="73" t="s">
        <v>19</v>
      </c>
      <c r="I1809" s="53" t="s">
        <v>103</v>
      </c>
      <c r="J1809" s="75">
        <v>14.79</v>
      </c>
      <c r="K1809" s="75">
        <v>17.564</v>
      </c>
      <c r="L1809" s="75">
        <v>15.5</v>
      </c>
      <c r="M1809" s="75">
        <v>18</v>
      </c>
      <c r="N1809" s="75">
        <v>2.5</v>
      </c>
    </row>
    <row r="1810" spans="1:14">
      <c r="A1810" s="53" t="s">
        <v>5499</v>
      </c>
      <c r="B1810" s="53" t="s">
        <v>5500</v>
      </c>
      <c r="C1810" s="53" t="s">
        <v>5501</v>
      </c>
      <c r="D1810" s="53" t="s">
        <v>17</v>
      </c>
      <c r="E1810" s="53" t="s">
        <v>18</v>
      </c>
      <c r="F1810" s="53" t="s">
        <v>17</v>
      </c>
      <c r="G1810" s="53" t="s">
        <v>19</v>
      </c>
      <c r="I1810" s="53" t="s">
        <v>103</v>
      </c>
      <c r="J1810" s="75">
        <v>7.8</v>
      </c>
      <c r="K1810" s="75">
        <v>6.919</v>
      </c>
      <c r="L1810" s="75">
        <v>8</v>
      </c>
      <c r="M1810" s="75">
        <v>8</v>
      </c>
      <c r="N1810" s="75">
        <v>0</v>
      </c>
    </row>
    <row r="1811" spans="1:14">
      <c r="A1811" s="53" t="s">
        <v>5502</v>
      </c>
      <c r="B1811" s="53" t="s">
        <v>5503</v>
      </c>
      <c r="C1811" s="53" t="s">
        <v>5504</v>
      </c>
      <c r="D1811" s="53" t="s">
        <v>17</v>
      </c>
      <c r="E1811" s="53" t="s">
        <v>18</v>
      </c>
      <c r="F1811" s="53" t="s">
        <v>17</v>
      </c>
      <c r="G1811" s="53" t="s">
        <v>19</v>
      </c>
      <c r="I1811" s="53" t="s">
        <v>103</v>
      </c>
      <c r="J1811" s="75">
        <v>14.4</v>
      </c>
      <c r="K1811" s="75">
        <v>13.28</v>
      </c>
      <c r="L1811" s="75">
        <v>14.5</v>
      </c>
      <c r="M1811" s="75">
        <v>14.5</v>
      </c>
      <c r="N1811" s="75">
        <v>0</v>
      </c>
    </row>
    <row r="1812" spans="1:14">
      <c r="A1812" s="53" t="s">
        <v>5505</v>
      </c>
      <c r="B1812" s="53" t="s">
        <v>5506</v>
      </c>
      <c r="C1812" s="53" t="s">
        <v>5507</v>
      </c>
      <c r="D1812" s="53" t="s">
        <v>17</v>
      </c>
      <c r="E1812" s="53" t="s">
        <v>18</v>
      </c>
      <c r="F1812" s="53" t="s">
        <v>17</v>
      </c>
      <c r="G1812" s="73" t="s">
        <v>19</v>
      </c>
      <c r="I1812" s="53" t="s">
        <v>767</v>
      </c>
      <c r="J1812" s="75">
        <v>9.88</v>
      </c>
      <c r="K1812" s="75">
        <v>6.37</v>
      </c>
      <c r="L1812" s="75">
        <v>10</v>
      </c>
      <c r="M1812" s="75">
        <v>10</v>
      </c>
      <c r="N1812" s="75">
        <v>0</v>
      </c>
    </row>
    <row r="1813" spans="1:14">
      <c r="A1813" s="53" t="s">
        <v>5508</v>
      </c>
      <c r="B1813" s="53" t="s">
        <v>5509</v>
      </c>
      <c r="C1813" s="53" t="s">
        <v>5510</v>
      </c>
      <c r="D1813" s="53" t="s">
        <v>160</v>
      </c>
      <c r="E1813" s="53" t="s">
        <v>18</v>
      </c>
      <c r="F1813" s="53" t="s">
        <v>160</v>
      </c>
      <c r="G1813" s="53" t="s">
        <v>129</v>
      </c>
      <c r="I1813" s="53" t="s">
        <v>203</v>
      </c>
      <c r="J1813" s="75">
        <v>0.28</v>
      </c>
      <c r="K1813" s="75">
        <v>0</v>
      </c>
      <c r="L1813" s="75">
        <v>0.5</v>
      </c>
      <c r="M1813" s="75">
        <v>0.5</v>
      </c>
      <c r="N1813" s="75">
        <v>0</v>
      </c>
    </row>
    <row r="1814" spans="1:14">
      <c r="A1814" s="53" t="s">
        <v>5511</v>
      </c>
      <c r="B1814" s="53" t="s">
        <v>5512</v>
      </c>
      <c r="C1814" s="53" t="s">
        <v>5513</v>
      </c>
      <c r="D1814" s="53" t="s">
        <v>17</v>
      </c>
      <c r="E1814" s="53" t="s">
        <v>18</v>
      </c>
      <c r="F1814" s="53" t="s">
        <v>17</v>
      </c>
      <c r="G1814" s="73" t="s">
        <v>19</v>
      </c>
      <c r="I1814" s="53" t="s">
        <v>215</v>
      </c>
      <c r="J1814" s="75">
        <v>0.05</v>
      </c>
      <c r="K1814" s="75">
        <v>0</v>
      </c>
      <c r="L1814" s="75">
        <v>0.5</v>
      </c>
      <c r="M1814" s="75">
        <v>0.5</v>
      </c>
      <c r="N1814" s="75">
        <v>0</v>
      </c>
    </row>
    <row r="1815" spans="1:14">
      <c r="A1815" s="53" t="s">
        <v>5514</v>
      </c>
      <c r="B1815" s="53" t="s">
        <v>5515</v>
      </c>
      <c r="C1815" s="53" t="s">
        <v>5516</v>
      </c>
      <c r="D1815" s="53" t="s">
        <v>144</v>
      </c>
      <c r="E1815" s="53" t="s">
        <v>18</v>
      </c>
      <c r="F1815" s="53" t="s">
        <v>144</v>
      </c>
      <c r="G1815" s="73" t="s">
        <v>52</v>
      </c>
      <c r="I1815" s="53" t="s">
        <v>90</v>
      </c>
      <c r="J1815" s="75">
        <v>0.36</v>
      </c>
      <c r="K1815" s="75">
        <v>0</v>
      </c>
      <c r="L1815" s="75">
        <v>1</v>
      </c>
      <c r="M1815" s="75">
        <v>1</v>
      </c>
      <c r="N1815" s="75">
        <v>0</v>
      </c>
    </row>
    <row r="1816" spans="1:14">
      <c r="A1816" s="53" t="s">
        <v>5517</v>
      </c>
      <c r="B1816" s="53" t="s">
        <v>5518</v>
      </c>
      <c r="C1816" s="53" t="s">
        <v>5519</v>
      </c>
      <c r="D1816" s="53" t="s">
        <v>566</v>
      </c>
      <c r="E1816" s="53" t="s">
        <v>18</v>
      </c>
      <c r="F1816" s="53" t="s">
        <v>566</v>
      </c>
      <c r="G1816" s="53" t="s">
        <v>129</v>
      </c>
      <c r="I1816" s="53" t="s">
        <v>1488</v>
      </c>
      <c r="J1816" s="75">
        <v>54.31</v>
      </c>
      <c r="K1816" s="75">
        <v>43.206</v>
      </c>
      <c r="L1816" s="75">
        <v>55</v>
      </c>
      <c r="M1816" s="75">
        <v>55</v>
      </c>
      <c r="N1816" s="75">
        <v>0</v>
      </c>
    </row>
    <row r="1817" spans="1:14">
      <c r="A1817" s="53" t="s">
        <v>5520</v>
      </c>
      <c r="B1817" s="53" t="s">
        <v>5521</v>
      </c>
      <c r="C1817" s="53" t="s">
        <v>5522</v>
      </c>
      <c r="D1817" s="53" t="s">
        <v>458</v>
      </c>
      <c r="E1817" s="53" t="s">
        <v>18</v>
      </c>
      <c r="F1817" s="53" t="s">
        <v>458</v>
      </c>
      <c r="G1817" s="53" t="s">
        <v>98</v>
      </c>
      <c r="I1817" s="53" t="s">
        <v>562</v>
      </c>
      <c r="J1817" s="75">
        <v>0.66</v>
      </c>
      <c r="K1817" s="75">
        <v>0</v>
      </c>
      <c r="L1817" s="75">
        <v>1</v>
      </c>
      <c r="M1817" s="75">
        <v>1</v>
      </c>
      <c r="N1817" s="75">
        <v>0</v>
      </c>
    </row>
    <row r="1818" spans="1:14">
      <c r="A1818" s="53" t="s">
        <v>5523</v>
      </c>
      <c r="B1818" s="53" t="s">
        <v>5524</v>
      </c>
      <c r="C1818" s="53" t="s">
        <v>5525</v>
      </c>
      <c r="D1818" s="53" t="s">
        <v>97</v>
      </c>
      <c r="E1818" s="53" t="s">
        <v>18</v>
      </c>
      <c r="F1818" s="53" t="s">
        <v>97</v>
      </c>
      <c r="G1818" s="53" t="s">
        <v>98</v>
      </c>
      <c r="I1818" s="53" t="s">
        <v>558</v>
      </c>
      <c r="J1818" s="75">
        <v>26.77</v>
      </c>
      <c r="K1818" s="75">
        <v>55.795</v>
      </c>
      <c r="L1818" s="75">
        <v>65</v>
      </c>
      <c r="M1818" s="75">
        <v>65</v>
      </c>
      <c r="N1818" s="75">
        <v>0</v>
      </c>
    </row>
    <row r="1819" spans="1:14">
      <c r="A1819" s="53" t="s">
        <v>5526</v>
      </c>
      <c r="B1819" s="53" t="s">
        <v>5527</v>
      </c>
      <c r="C1819" s="53" t="s">
        <v>5528</v>
      </c>
      <c r="D1819" s="53" t="s">
        <v>17</v>
      </c>
      <c r="E1819" s="53" t="s">
        <v>18</v>
      </c>
      <c r="F1819" s="53" t="s">
        <v>17</v>
      </c>
      <c r="G1819" s="73" t="s">
        <v>19</v>
      </c>
      <c r="I1819" s="53" t="s">
        <v>558</v>
      </c>
      <c r="J1819" s="75">
        <v>4.8</v>
      </c>
      <c r="K1819" s="75">
        <v>16.293</v>
      </c>
      <c r="L1819" s="75">
        <v>14</v>
      </c>
      <c r="M1819" s="75">
        <v>16.5</v>
      </c>
      <c r="N1819" s="75">
        <v>2.5</v>
      </c>
    </row>
    <row r="1820" spans="1:14">
      <c r="A1820" s="53" t="s">
        <v>5529</v>
      </c>
      <c r="B1820" s="53" t="s">
        <v>5530</v>
      </c>
      <c r="C1820" s="53" t="s">
        <v>5531</v>
      </c>
      <c r="D1820" s="53" t="s">
        <v>17</v>
      </c>
      <c r="E1820" s="53" t="s">
        <v>18</v>
      </c>
      <c r="F1820" s="53" t="s">
        <v>17</v>
      </c>
      <c r="G1820" s="73" t="s">
        <v>19</v>
      </c>
      <c r="I1820" s="53" t="s">
        <v>292</v>
      </c>
      <c r="J1820" s="75">
        <v>21.09</v>
      </c>
      <c r="K1820" s="75">
        <v>28.704</v>
      </c>
      <c r="L1820" s="75">
        <v>23</v>
      </c>
      <c r="M1820" s="75">
        <v>29</v>
      </c>
      <c r="N1820" s="75">
        <v>6</v>
      </c>
    </row>
    <row r="1821" spans="1:14">
      <c r="A1821" s="53" t="s">
        <v>5532</v>
      </c>
      <c r="B1821" s="53" t="s">
        <v>5533</v>
      </c>
      <c r="C1821" s="53" t="s">
        <v>5534</v>
      </c>
      <c r="D1821" s="53" t="s">
        <v>590</v>
      </c>
      <c r="E1821" s="53" t="s">
        <v>18</v>
      </c>
      <c r="F1821" s="53" t="s">
        <v>590</v>
      </c>
      <c r="G1821" s="53" t="s">
        <v>129</v>
      </c>
      <c r="I1821" s="53" t="s">
        <v>20</v>
      </c>
      <c r="J1821" s="75">
        <v>40</v>
      </c>
      <c r="K1821" s="75">
        <v>24</v>
      </c>
      <c r="L1821" s="75">
        <v>29</v>
      </c>
      <c r="M1821" s="75">
        <v>40</v>
      </c>
      <c r="N1821" s="75">
        <v>11</v>
      </c>
    </row>
    <row r="1822" spans="1:14">
      <c r="A1822" s="53" t="s">
        <v>5535</v>
      </c>
      <c r="B1822" s="53" t="s">
        <v>5536</v>
      </c>
      <c r="C1822" s="53" t="s">
        <v>5537</v>
      </c>
      <c r="D1822" s="53" t="s">
        <v>453</v>
      </c>
      <c r="E1822" s="53" t="s">
        <v>18</v>
      </c>
      <c r="F1822" s="53" t="s">
        <v>453</v>
      </c>
      <c r="G1822" s="53" t="s">
        <v>29</v>
      </c>
      <c r="I1822" s="53" t="s">
        <v>187</v>
      </c>
      <c r="J1822" s="75">
        <v>35.44</v>
      </c>
      <c r="K1822" s="75">
        <v>93.72</v>
      </c>
      <c r="L1822" s="75">
        <v>94</v>
      </c>
      <c r="M1822" s="75">
        <v>94</v>
      </c>
      <c r="N1822" s="75">
        <v>0</v>
      </c>
    </row>
    <row r="1823" spans="1:14">
      <c r="A1823" s="53" t="s">
        <v>5538</v>
      </c>
      <c r="B1823" s="53" t="s">
        <v>5539</v>
      </c>
      <c r="C1823" s="53" t="s">
        <v>5540</v>
      </c>
      <c r="D1823" s="53" t="s">
        <v>144</v>
      </c>
      <c r="E1823" s="53" t="s">
        <v>18</v>
      </c>
      <c r="F1823" s="53" t="s">
        <v>144</v>
      </c>
      <c r="G1823" s="53" t="s">
        <v>52</v>
      </c>
      <c r="I1823" s="53" t="s">
        <v>408</v>
      </c>
      <c r="J1823" s="75">
        <v>11.36</v>
      </c>
      <c r="K1823" s="75">
        <v>5.346</v>
      </c>
      <c r="L1823" s="75">
        <v>12</v>
      </c>
      <c r="M1823" s="75">
        <v>12</v>
      </c>
      <c r="N1823" s="75">
        <v>0</v>
      </c>
    </row>
    <row r="1824" spans="1:14">
      <c r="A1824" s="53" t="s">
        <v>5541</v>
      </c>
      <c r="B1824" s="53" t="s">
        <v>5542</v>
      </c>
      <c r="C1824" s="53" t="s">
        <v>5543</v>
      </c>
      <c r="D1824" s="53" t="s">
        <v>160</v>
      </c>
      <c r="E1824" s="53" t="s">
        <v>18</v>
      </c>
      <c r="F1824" s="53" t="s">
        <v>160</v>
      </c>
      <c r="G1824" s="53" t="s">
        <v>129</v>
      </c>
      <c r="I1824" s="53" t="s">
        <v>408</v>
      </c>
      <c r="J1824" s="75">
        <v>0.37</v>
      </c>
      <c r="K1824" s="75">
        <v>0</v>
      </c>
      <c r="L1824" s="75">
        <v>0.5</v>
      </c>
      <c r="M1824" s="75">
        <v>0.5</v>
      </c>
      <c r="N1824" s="75">
        <v>0</v>
      </c>
    </row>
    <row r="1825" spans="1:14">
      <c r="A1825" s="53" t="s">
        <v>5544</v>
      </c>
      <c r="B1825" s="53" t="s">
        <v>5545</v>
      </c>
      <c r="C1825" s="53" t="s">
        <v>5546</v>
      </c>
      <c r="D1825" s="53" t="s">
        <v>17</v>
      </c>
      <c r="E1825" s="53" t="s">
        <v>18</v>
      </c>
      <c r="F1825" s="53" t="s">
        <v>17</v>
      </c>
      <c r="G1825" s="53" t="s">
        <v>19</v>
      </c>
      <c r="I1825" s="53" t="s">
        <v>279</v>
      </c>
      <c r="J1825" s="75">
        <v>20.35</v>
      </c>
      <c r="K1825" s="75">
        <v>68.601</v>
      </c>
      <c r="L1825" s="75">
        <v>46</v>
      </c>
      <c r="M1825" s="75">
        <v>69</v>
      </c>
      <c r="N1825" s="75">
        <v>23</v>
      </c>
    </row>
    <row r="1826" spans="1:14">
      <c r="A1826" s="53" t="s">
        <v>5547</v>
      </c>
      <c r="B1826" s="53" t="s">
        <v>5548</v>
      </c>
      <c r="C1826" s="53" t="s">
        <v>5549</v>
      </c>
      <c r="D1826" s="53" t="s">
        <v>17</v>
      </c>
      <c r="E1826" s="53" t="s">
        <v>18</v>
      </c>
      <c r="F1826" s="53" t="s">
        <v>17</v>
      </c>
      <c r="G1826" s="73" t="s">
        <v>19</v>
      </c>
      <c r="I1826" s="53" t="s">
        <v>191</v>
      </c>
      <c r="J1826" s="75">
        <v>77.95</v>
      </c>
      <c r="K1826" s="75">
        <v>23.168</v>
      </c>
      <c r="L1826" s="75">
        <v>78</v>
      </c>
      <c r="M1826" s="75">
        <v>78</v>
      </c>
      <c r="N1826" s="75">
        <v>0</v>
      </c>
    </row>
    <row r="1827" spans="1:14">
      <c r="A1827" s="53" t="s">
        <v>5550</v>
      </c>
      <c r="B1827" s="53" t="s">
        <v>5551</v>
      </c>
      <c r="C1827" s="53" t="s">
        <v>5552</v>
      </c>
      <c r="D1827" s="53" t="s">
        <v>17</v>
      </c>
      <c r="E1827" s="53" t="s">
        <v>18</v>
      </c>
      <c r="F1827" s="53" t="s">
        <v>17</v>
      </c>
      <c r="G1827" s="53" t="s">
        <v>19</v>
      </c>
      <c r="I1827" s="53" t="s">
        <v>454</v>
      </c>
      <c r="J1827" s="75">
        <v>0.4</v>
      </c>
      <c r="K1827" s="75">
        <v>0.52</v>
      </c>
      <c r="L1827" s="75">
        <v>0.5</v>
      </c>
      <c r="M1827" s="75">
        <v>1</v>
      </c>
      <c r="N1827" s="75">
        <v>0.5</v>
      </c>
    </row>
    <row r="1828" spans="1:14">
      <c r="A1828" s="53" t="s">
        <v>5553</v>
      </c>
      <c r="B1828" s="53" t="s">
        <v>5554</v>
      </c>
      <c r="C1828" s="53" t="s">
        <v>5555</v>
      </c>
      <c r="D1828" s="53" t="s">
        <v>17</v>
      </c>
      <c r="E1828" s="53" t="s">
        <v>18</v>
      </c>
      <c r="F1828" s="53" t="s">
        <v>17</v>
      </c>
      <c r="G1828" s="53" t="s">
        <v>19</v>
      </c>
      <c r="I1828" s="53" t="s">
        <v>219</v>
      </c>
      <c r="J1828" s="75">
        <v>0.17</v>
      </c>
      <c r="K1828" s="75">
        <v>0.468</v>
      </c>
      <c r="L1828" s="75">
        <v>0.5</v>
      </c>
      <c r="M1828" s="75">
        <v>0.5</v>
      </c>
      <c r="N1828" s="75">
        <v>0</v>
      </c>
    </row>
    <row r="1829" spans="1:14">
      <c r="A1829" s="53" t="s">
        <v>5556</v>
      </c>
      <c r="B1829" s="53" t="s">
        <v>5557</v>
      </c>
      <c r="C1829" s="53" t="s">
        <v>5558</v>
      </c>
      <c r="D1829" s="53" t="s">
        <v>2086</v>
      </c>
      <c r="E1829" s="53" t="s">
        <v>18</v>
      </c>
      <c r="F1829" s="53" t="s">
        <v>2086</v>
      </c>
      <c r="G1829" s="53" t="s">
        <v>52</v>
      </c>
      <c r="I1829" s="53" t="s">
        <v>380</v>
      </c>
      <c r="J1829" s="75">
        <v>61</v>
      </c>
      <c r="K1829" s="75">
        <v>25.847</v>
      </c>
      <c r="L1829" s="75">
        <v>61</v>
      </c>
      <c r="M1829" s="75">
        <v>61</v>
      </c>
      <c r="N1829" s="75">
        <v>0</v>
      </c>
    </row>
    <row r="1830" spans="1:14">
      <c r="A1830" s="53" t="s">
        <v>5559</v>
      </c>
      <c r="B1830" s="53" t="s">
        <v>5560</v>
      </c>
      <c r="C1830" s="53" t="s">
        <v>5561</v>
      </c>
      <c r="D1830" s="53" t="s">
        <v>37</v>
      </c>
      <c r="E1830" s="53" t="s">
        <v>18</v>
      </c>
      <c r="F1830" s="53" t="s">
        <v>37</v>
      </c>
      <c r="G1830" s="73" t="s">
        <v>38</v>
      </c>
      <c r="I1830" s="53" t="s">
        <v>39</v>
      </c>
      <c r="J1830" s="75">
        <v>161.79</v>
      </c>
      <c r="K1830" s="75">
        <v>119.674</v>
      </c>
      <c r="L1830" s="75">
        <v>162</v>
      </c>
      <c r="M1830" s="75">
        <v>162</v>
      </c>
      <c r="N1830" s="75">
        <v>0</v>
      </c>
    </row>
    <row r="1831" spans="1:14">
      <c r="A1831" s="53" t="s">
        <v>5562</v>
      </c>
      <c r="B1831" s="53" t="s">
        <v>5563</v>
      </c>
      <c r="C1831" s="53" t="s">
        <v>50</v>
      </c>
      <c r="D1831" s="53" t="s">
        <v>231</v>
      </c>
      <c r="E1831" s="53" t="s">
        <v>18</v>
      </c>
      <c r="F1831" s="53" t="s">
        <v>231</v>
      </c>
      <c r="G1831" s="53" t="s">
        <v>52</v>
      </c>
      <c r="I1831" s="53" t="s">
        <v>39</v>
      </c>
      <c r="J1831" s="75">
        <v>56.42</v>
      </c>
      <c r="K1831" s="75">
        <v>43.853</v>
      </c>
      <c r="L1831" s="75">
        <v>57</v>
      </c>
      <c r="M1831" s="75">
        <v>57</v>
      </c>
      <c r="N1831" s="75">
        <v>0</v>
      </c>
    </row>
    <row r="1832" spans="1:14">
      <c r="A1832" s="53" t="s">
        <v>5564</v>
      </c>
      <c r="B1832" s="53" t="s">
        <v>5565</v>
      </c>
      <c r="C1832" s="53" t="s">
        <v>5566</v>
      </c>
      <c r="D1832" s="53" t="s">
        <v>17</v>
      </c>
      <c r="E1832" s="53" t="s">
        <v>18</v>
      </c>
      <c r="F1832" s="53" t="s">
        <v>17</v>
      </c>
      <c r="G1832" s="73" t="s">
        <v>19</v>
      </c>
      <c r="I1832" s="53" t="s">
        <v>292</v>
      </c>
      <c r="J1832" s="75">
        <v>129.49</v>
      </c>
      <c r="K1832" s="75">
        <v>120.664</v>
      </c>
      <c r="L1832" s="75">
        <v>130</v>
      </c>
      <c r="M1832" s="75">
        <v>130</v>
      </c>
      <c r="N1832" s="75">
        <v>0</v>
      </c>
    </row>
    <row r="1833" spans="1:14">
      <c r="A1833" s="53" t="s">
        <v>5567</v>
      </c>
      <c r="B1833" s="53" t="s">
        <v>5568</v>
      </c>
      <c r="C1833" s="53" t="s">
        <v>50</v>
      </c>
      <c r="D1833" s="53" t="s">
        <v>231</v>
      </c>
      <c r="E1833" s="53" t="s">
        <v>18</v>
      </c>
      <c r="F1833" s="53" t="s">
        <v>231</v>
      </c>
      <c r="G1833" s="53" t="s">
        <v>52</v>
      </c>
      <c r="I1833" s="53" t="s">
        <v>39</v>
      </c>
      <c r="J1833" s="75">
        <v>391.04</v>
      </c>
      <c r="K1833" s="75">
        <v>312.331</v>
      </c>
      <c r="L1833" s="75">
        <v>393</v>
      </c>
      <c r="M1833" s="75">
        <v>392</v>
      </c>
      <c r="N1833" s="75">
        <v>-1</v>
      </c>
    </row>
    <row r="1834" spans="1:14">
      <c r="A1834" s="53" t="s">
        <v>5569</v>
      </c>
      <c r="B1834" s="53" t="s">
        <v>5570</v>
      </c>
      <c r="C1834" s="53" t="s">
        <v>5571</v>
      </c>
      <c r="D1834" s="53" t="s">
        <v>603</v>
      </c>
      <c r="E1834" s="53" t="s">
        <v>18</v>
      </c>
      <c r="F1834" s="53" t="s">
        <v>603</v>
      </c>
      <c r="G1834" s="53" t="s">
        <v>129</v>
      </c>
      <c r="I1834" s="53" t="s">
        <v>187</v>
      </c>
      <c r="J1834" s="75">
        <v>0.83</v>
      </c>
      <c r="K1834" s="75">
        <v>1.87</v>
      </c>
      <c r="L1834" s="75">
        <v>1.5</v>
      </c>
      <c r="M1834" s="75">
        <v>2</v>
      </c>
      <c r="N1834" s="75">
        <v>0.5</v>
      </c>
    </row>
    <row r="1835" spans="1:14">
      <c r="A1835" s="53" t="s">
        <v>5572</v>
      </c>
      <c r="B1835" s="53" t="s">
        <v>5573</v>
      </c>
      <c r="C1835" s="53" t="s">
        <v>50</v>
      </c>
      <c r="D1835" s="53" t="s">
        <v>231</v>
      </c>
      <c r="E1835" s="53" t="s">
        <v>18</v>
      </c>
      <c r="F1835" s="53" t="s">
        <v>231</v>
      </c>
      <c r="G1835" s="53" t="s">
        <v>52</v>
      </c>
      <c r="I1835" s="53" t="s">
        <v>39</v>
      </c>
      <c r="J1835" s="75">
        <v>513.68</v>
      </c>
      <c r="K1835" s="75">
        <v>397.813</v>
      </c>
      <c r="L1835" s="75">
        <v>516</v>
      </c>
      <c r="M1835" s="75">
        <v>514</v>
      </c>
      <c r="N1835" s="75">
        <v>-2</v>
      </c>
    </row>
    <row r="1836" spans="1:14">
      <c r="A1836" s="53" t="s">
        <v>5574</v>
      </c>
      <c r="B1836" s="53" t="s">
        <v>5575</v>
      </c>
      <c r="C1836" s="53" t="s">
        <v>50</v>
      </c>
      <c r="D1836" s="53" t="s">
        <v>231</v>
      </c>
      <c r="E1836" s="53" t="s">
        <v>18</v>
      </c>
      <c r="F1836" s="53" t="s">
        <v>231</v>
      </c>
      <c r="G1836" s="73" t="s">
        <v>52</v>
      </c>
      <c r="I1836" s="53" t="s">
        <v>39</v>
      </c>
      <c r="J1836" s="75">
        <v>192.22</v>
      </c>
      <c r="K1836" s="75">
        <v>154.854</v>
      </c>
      <c r="L1836" s="75">
        <v>193</v>
      </c>
      <c r="M1836" s="75">
        <v>193</v>
      </c>
      <c r="N1836" s="75">
        <v>0</v>
      </c>
    </row>
    <row r="1837" spans="1:14">
      <c r="A1837" s="53" t="s">
        <v>5576</v>
      </c>
      <c r="B1837" s="53" t="s">
        <v>5577</v>
      </c>
      <c r="C1837" s="53" t="s">
        <v>50</v>
      </c>
      <c r="D1837" s="53" t="s">
        <v>231</v>
      </c>
      <c r="E1837" s="53" t="s">
        <v>18</v>
      </c>
      <c r="F1837" s="53" t="s">
        <v>231</v>
      </c>
      <c r="G1837" s="53" t="s">
        <v>52</v>
      </c>
      <c r="I1837" s="53" t="s">
        <v>39</v>
      </c>
      <c r="J1837" s="75">
        <v>390.05</v>
      </c>
      <c r="K1837" s="75">
        <v>299.828</v>
      </c>
      <c r="L1837" s="75">
        <v>393</v>
      </c>
      <c r="M1837" s="75">
        <v>391</v>
      </c>
      <c r="N1837" s="75">
        <v>-2</v>
      </c>
    </row>
    <row r="1838" spans="1:14">
      <c r="A1838" s="53" t="s">
        <v>5578</v>
      </c>
      <c r="B1838" s="53" t="s">
        <v>5579</v>
      </c>
      <c r="C1838" s="53" t="s">
        <v>50</v>
      </c>
      <c r="D1838" s="53" t="s">
        <v>231</v>
      </c>
      <c r="E1838" s="53" t="s">
        <v>18</v>
      </c>
      <c r="F1838" s="53" t="s">
        <v>231</v>
      </c>
      <c r="G1838" s="53" t="s">
        <v>52</v>
      </c>
      <c r="I1838" s="53" t="s">
        <v>39</v>
      </c>
      <c r="J1838" s="75">
        <v>148.09</v>
      </c>
      <c r="K1838" s="75">
        <v>136.798</v>
      </c>
      <c r="L1838" s="75">
        <v>149</v>
      </c>
      <c r="M1838" s="75">
        <v>149</v>
      </c>
      <c r="N1838" s="75">
        <v>0</v>
      </c>
    </row>
    <row r="1839" spans="1:14">
      <c r="A1839" s="53" t="s">
        <v>5580</v>
      </c>
      <c r="B1839" s="53" t="s">
        <v>5581</v>
      </c>
      <c r="C1839" s="53" t="s">
        <v>50</v>
      </c>
      <c r="D1839" s="53" t="s">
        <v>231</v>
      </c>
      <c r="E1839" s="53" t="s">
        <v>18</v>
      </c>
      <c r="F1839" s="53" t="s">
        <v>231</v>
      </c>
      <c r="G1839" s="53" t="s">
        <v>52</v>
      </c>
      <c r="I1839" s="53" t="s">
        <v>39</v>
      </c>
      <c r="J1839" s="75">
        <v>163.61</v>
      </c>
      <c r="K1839" s="75">
        <v>149.692</v>
      </c>
      <c r="L1839" s="75">
        <v>164</v>
      </c>
      <c r="M1839" s="75">
        <v>164</v>
      </c>
      <c r="N1839" s="75">
        <v>0</v>
      </c>
    </row>
    <row r="1840" spans="1:14">
      <c r="A1840" s="53" t="s">
        <v>5582</v>
      </c>
      <c r="B1840" s="53" t="s">
        <v>5583</v>
      </c>
      <c r="C1840" s="53" t="s">
        <v>5584</v>
      </c>
      <c r="D1840" s="53" t="s">
        <v>967</v>
      </c>
      <c r="E1840" s="53" t="s">
        <v>18</v>
      </c>
      <c r="F1840" s="53" t="s">
        <v>967</v>
      </c>
      <c r="G1840" s="73" t="s">
        <v>52</v>
      </c>
      <c r="I1840" s="53" t="s">
        <v>540</v>
      </c>
      <c r="J1840" s="75">
        <v>39.79</v>
      </c>
      <c r="K1840" s="75">
        <v>59.772</v>
      </c>
      <c r="L1840" s="75">
        <v>59</v>
      </c>
      <c r="M1840" s="75">
        <v>60</v>
      </c>
      <c r="N1840" s="75">
        <v>1</v>
      </c>
    </row>
    <row r="1841" spans="1:14">
      <c r="A1841" s="53" t="s">
        <v>5585</v>
      </c>
      <c r="B1841" s="53" t="s">
        <v>5586</v>
      </c>
      <c r="C1841" s="53" t="s">
        <v>5587</v>
      </c>
      <c r="D1841" s="53" t="s">
        <v>590</v>
      </c>
      <c r="E1841" s="53" t="s">
        <v>18</v>
      </c>
      <c r="F1841" s="53" t="s">
        <v>590</v>
      </c>
      <c r="G1841" s="73" t="s">
        <v>129</v>
      </c>
      <c r="I1841" s="53" t="s">
        <v>612</v>
      </c>
      <c r="J1841" s="75">
        <v>79.91</v>
      </c>
      <c r="K1841" s="75">
        <v>108.158</v>
      </c>
      <c r="L1841" s="75">
        <v>111</v>
      </c>
      <c r="M1841" s="75">
        <v>111.5</v>
      </c>
      <c r="N1841" s="75">
        <v>0.5</v>
      </c>
    </row>
    <row r="1842" spans="1:14">
      <c r="A1842" s="53" t="s">
        <v>5588</v>
      </c>
      <c r="B1842" s="53" t="s">
        <v>5589</v>
      </c>
      <c r="C1842" s="53" t="s">
        <v>5590</v>
      </c>
      <c r="D1842" s="53" t="s">
        <v>128</v>
      </c>
      <c r="E1842" s="53" t="s">
        <v>18</v>
      </c>
      <c r="F1842" s="53" t="s">
        <v>128</v>
      </c>
      <c r="G1842" s="73" t="s">
        <v>129</v>
      </c>
      <c r="I1842" s="53" t="s">
        <v>288</v>
      </c>
      <c r="J1842" s="75">
        <v>0.56</v>
      </c>
      <c r="K1842" s="75">
        <v>0.477</v>
      </c>
      <c r="L1842" s="75">
        <v>1</v>
      </c>
      <c r="M1842" s="75">
        <v>1</v>
      </c>
      <c r="N1842" s="75">
        <v>0</v>
      </c>
    </row>
    <row r="1843" spans="1:14">
      <c r="A1843" s="53" t="s">
        <v>5591</v>
      </c>
      <c r="B1843" s="53" t="s">
        <v>5592</v>
      </c>
      <c r="C1843" s="53" t="s">
        <v>5593</v>
      </c>
      <c r="D1843" s="53" t="s">
        <v>17</v>
      </c>
      <c r="E1843" s="53" t="s">
        <v>18</v>
      </c>
      <c r="F1843" s="53" t="s">
        <v>17</v>
      </c>
      <c r="G1843" s="53" t="s">
        <v>19</v>
      </c>
      <c r="I1843" s="53" t="s">
        <v>288</v>
      </c>
      <c r="J1843" s="75">
        <v>0.92</v>
      </c>
      <c r="K1843" s="75">
        <v>1.382</v>
      </c>
      <c r="L1843" s="75">
        <v>1.5</v>
      </c>
      <c r="M1843" s="75">
        <v>1.5</v>
      </c>
      <c r="N1843" s="75">
        <v>0</v>
      </c>
    </row>
    <row r="1844" spans="1:14">
      <c r="A1844" s="53" t="s">
        <v>5594</v>
      </c>
      <c r="B1844" s="53" t="s">
        <v>5595</v>
      </c>
      <c r="C1844" s="53" t="s">
        <v>36</v>
      </c>
      <c r="D1844" s="53" t="s">
        <v>586</v>
      </c>
      <c r="E1844" s="53" t="s">
        <v>18</v>
      </c>
      <c r="F1844" s="53" t="s">
        <v>586</v>
      </c>
      <c r="G1844" s="53" t="s">
        <v>98</v>
      </c>
      <c r="I1844" s="53" t="s">
        <v>99</v>
      </c>
      <c r="J1844" s="75">
        <v>65.74</v>
      </c>
      <c r="K1844" s="75">
        <v>87.432</v>
      </c>
      <c r="L1844" s="75">
        <v>88</v>
      </c>
      <c r="M1844" s="75">
        <v>88</v>
      </c>
      <c r="N1844" s="75">
        <v>0</v>
      </c>
    </row>
    <row r="1845" spans="1:14">
      <c r="A1845" s="53" t="s">
        <v>5596</v>
      </c>
      <c r="B1845" s="53" t="s">
        <v>5597</v>
      </c>
      <c r="C1845" s="53" t="s">
        <v>5596</v>
      </c>
      <c r="D1845" s="53" t="s">
        <v>256</v>
      </c>
      <c r="E1845" s="53" t="s">
        <v>18</v>
      </c>
      <c r="F1845" s="53" t="s">
        <v>256</v>
      </c>
      <c r="G1845" s="53" t="s">
        <v>19</v>
      </c>
      <c r="I1845" s="53" t="s">
        <v>191</v>
      </c>
      <c r="J1845" s="75">
        <v>0.27</v>
      </c>
      <c r="K1845" s="75">
        <v>0</v>
      </c>
      <c r="L1845" s="75">
        <v>0.5</v>
      </c>
      <c r="M1845" s="75">
        <v>1</v>
      </c>
      <c r="N1845" s="75">
        <v>0.5</v>
      </c>
    </row>
    <row r="1846" spans="1:14">
      <c r="A1846" s="53" t="s">
        <v>5598</v>
      </c>
      <c r="B1846" s="53" t="s">
        <v>5599</v>
      </c>
      <c r="C1846" s="53" t="s">
        <v>36</v>
      </c>
      <c r="D1846" s="53" t="s">
        <v>1230</v>
      </c>
      <c r="E1846" s="53" t="s">
        <v>18</v>
      </c>
      <c r="F1846" s="53" t="s">
        <v>1231</v>
      </c>
      <c r="G1846" s="53" t="s">
        <v>36</v>
      </c>
      <c r="I1846" s="53" t="s">
        <v>558</v>
      </c>
      <c r="J1846" s="75">
        <v>621.98</v>
      </c>
      <c r="K1846" s="75">
        <v>1676.433</v>
      </c>
      <c r="L1846" s="75">
        <v>1677</v>
      </c>
      <c r="M1846" s="75">
        <v>1677</v>
      </c>
      <c r="N1846" s="75">
        <v>0</v>
      </c>
    </row>
    <row r="1847" spans="1:14">
      <c r="A1847" s="53" t="s">
        <v>5600</v>
      </c>
      <c r="B1847" s="53" t="s">
        <v>5601</v>
      </c>
      <c r="C1847" s="53" t="s">
        <v>5602</v>
      </c>
      <c r="D1847" s="53" t="s">
        <v>590</v>
      </c>
      <c r="E1847" s="53" t="s">
        <v>18</v>
      </c>
      <c r="F1847" s="53" t="s">
        <v>590</v>
      </c>
      <c r="G1847" s="53" t="s">
        <v>129</v>
      </c>
      <c r="I1847" s="53" t="s">
        <v>191</v>
      </c>
      <c r="J1847" s="75">
        <v>5.16</v>
      </c>
      <c r="K1847" s="75">
        <v>6.12</v>
      </c>
      <c r="L1847" s="75">
        <v>5</v>
      </c>
      <c r="M1847" s="75">
        <v>8</v>
      </c>
      <c r="N1847" s="75">
        <v>3</v>
      </c>
    </row>
    <row r="1848" spans="1:14">
      <c r="A1848" s="53" t="s">
        <v>5603</v>
      </c>
      <c r="B1848" s="53" t="s">
        <v>5604</v>
      </c>
      <c r="C1848" s="53" t="s">
        <v>5605</v>
      </c>
      <c r="D1848" s="53" t="s">
        <v>128</v>
      </c>
      <c r="E1848" s="53" t="s">
        <v>18</v>
      </c>
      <c r="F1848" s="53" t="s">
        <v>128</v>
      </c>
      <c r="G1848" s="73" t="s">
        <v>129</v>
      </c>
      <c r="I1848" s="53" t="s">
        <v>191</v>
      </c>
      <c r="J1848" s="75">
        <v>11.91</v>
      </c>
      <c r="K1848" s="75">
        <v>11.907</v>
      </c>
      <c r="L1848" s="75">
        <v>13</v>
      </c>
      <c r="M1848" s="75">
        <v>19</v>
      </c>
      <c r="N1848" s="75">
        <v>6</v>
      </c>
    </row>
    <row r="1849" spans="1:14">
      <c r="A1849" s="53" t="s">
        <v>5606</v>
      </c>
      <c r="B1849" s="53" t="s">
        <v>5607</v>
      </c>
      <c r="C1849" s="53" t="s">
        <v>5608</v>
      </c>
      <c r="D1849" s="53" t="s">
        <v>17</v>
      </c>
      <c r="E1849" s="53" t="s">
        <v>18</v>
      </c>
      <c r="F1849" s="53" t="s">
        <v>17</v>
      </c>
      <c r="G1849" s="53" t="s">
        <v>19</v>
      </c>
      <c r="I1849" s="53" t="s">
        <v>767</v>
      </c>
      <c r="J1849" s="75">
        <v>1.29</v>
      </c>
      <c r="K1849" s="75">
        <v>0.461</v>
      </c>
      <c r="L1849" s="75">
        <v>1.5</v>
      </c>
      <c r="M1849" s="75">
        <v>1.5</v>
      </c>
      <c r="N1849" s="75">
        <v>0</v>
      </c>
    </row>
    <row r="1850" spans="1:14">
      <c r="A1850" s="53" t="s">
        <v>5609</v>
      </c>
      <c r="B1850" s="53" t="s">
        <v>5610</v>
      </c>
      <c r="C1850" s="53" t="s">
        <v>5611</v>
      </c>
      <c r="D1850" s="53" t="s">
        <v>85</v>
      </c>
      <c r="E1850" s="53" t="s">
        <v>18</v>
      </c>
      <c r="F1850" s="53" t="s">
        <v>85</v>
      </c>
      <c r="G1850" s="53" t="s">
        <v>29</v>
      </c>
      <c r="I1850" s="53" t="s">
        <v>398</v>
      </c>
      <c r="J1850" s="75">
        <v>33.72</v>
      </c>
      <c r="K1850" s="75">
        <v>31.059</v>
      </c>
      <c r="L1850" s="75">
        <v>35</v>
      </c>
      <c r="M1850" s="75">
        <v>34</v>
      </c>
      <c r="N1850" s="75">
        <v>-1</v>
      </c>
    </row>
    <row r="1851" spans="1:14">
      <c r="A1851" s="53" t="s">
        <v>5612</v>
      </c>
      <c r="B1851" s="53" t="s">
        <v>5613</v>
      </c>
      <c r="C1851" s="53" t="s">
        <v>5614</v>
      </c>
      <c r="D1851" s="53" t="s">
        <v>85</v>
      </c>
      <c r="E1851" s="53" t="s">
        <v>18</v>
      </c>
      <c r="F1851" s="53" t="s">
        <v>85</v>
      </c>
      <c r="G1851" s="53" t="s">
        <v>29</v>
      </c>
      <c r="I1851" s="53" t="s">
        <v>246</v>
      </c>
      <c r="J1851" s="75">
        <v>111.75</v>
      </c>
      <c r="K1851" s="75">
        <v>54.757</v>
      </c>
      <c r="L1851" s="75">
        <v>112</v>
      </c>
      <c r="M1851" s="75">
        <v>112</v>
      </c>
      <c r="N1851" s="75">
        <v>0</v>
      </c>
    </row>
    <row r="1852" spans="1:14">
      <c r="A1852" s="53" t="s">
        <v>5615</v>
      </c>
      <c r="B1852" s="53" t="s">
        <v>5616</v>
      </c>
      <c r="C1852" s="53" t="s">
        <v>5617</v>
      </c>
      <c r="D1852" s="53" t="s">
        <v>967</v>
      </c>
      <c r="E1852" s="53" t="s">
        <v>18</v>
      </c>
      <c r="F1852" s="53" t="s">
        <v>967</v>
      </c>
      <c r="G1852" s="53" t="s">
        <v>52</v>
      </c>
      <c r="I1852" s="53" t="s">
        <v>246</v>
      </c>
      <c r="J1852" s="75">
        <v>149.59</v>
      </c>
      <c r="K1852" s="75">
        <v>58.982</v>
      </c>
      <c r="L1852" s="75">
        <v>150</v>
      </c>
      <c r="M1852" s="75">
        <v>150</v>
      </c>
      <c r="N1852" s="75">
        <v>0</v>
      </c>
    </row>
    <row r="1853" spans="1:14">
      <c r="A1853" s="53" t="s">
        <v>5618</v>
      </c>
      <c r="B1853" s="53" t="s">
        <v>5619</v>
      </c>
      <c r="C1853" s="53" t="s">
        <v>5620</v>
      </c>
      <c r="D1853" s="53" t="s">
        <v>17</v>
      </c>
      <c r="E1853" s="53" t="s">
        <v>18</v>
      </c>
      <c r="F1853" s="53" t="s">
        <v>17</v>
      </c>
      <c r="G1853" s="53" t="s">
        <v>19</v>
      </c>
      <c r="I1853" s="53" t="s">
        <v>191</v>
      </c>
      <c r="J1853" s="75">
        <v>11.35</v>
      </c>
      <c r="K1853" s="75">
        <v>9.45</v>
      </c>
      <c r="L1853" s="75">
        <v>11.5</v>
      </c>
      <c r="M1853" s="75">
        <v>11.5</v>
      </c>
      <c r="N1853" s="75">
        <v>0</v>
      </c>
    </row>
    <row r="1854" spans="1:14">
      <c r="A1854" s="53" t="s">
        <v>5621</v>
      </c>
      <c r="B1854" s="53" t="s">
        <v>5622</v>
      </c>
      <c r="C1854" s="53" t="s">
        <v>5623</v>
      </c>
      <c r="D1854" s="53" t="s">
        <v>17</v>
      </c>
      <c r="E1854" s="53" t="s">
        <v>18</v>
      </c>
      <c r="F1854" s="53" t="s">
        <v>17</v>
      </c>
      <c r="G1854" s="53" t="s">
        <v>19</v>
      </c>
      <c r="I1854" s="53" t="s">
        <v>408</v>
      </c>
      <c r="J1854" s="75">
        <v>27.25</v>
      </c>
      <c r="K1854" s="75">
        <v>74.074</v>
      </c>
      <c r="L1854" s="75">
        <v>63</v>
      </c>
      <c r="M1854" s="75">
        <v>92</v>
      </c>
      <c r="N1854" s="75">
        <v>29</v>
      </c>
    </row>
    <row r="1855" spans="1:14">
      <c r="A1855" s="53" t="s">
        <v>5624</v>
      </c>
      <c r="B1855" s="53" t="s">
        <v>5625</v>
      </c>
      <c r="C1855" s="53" t="s">
        <v>5626</v>
      </c>
      <c r="D1855" s="53" t="s">
        <v>5627</v>
      </c>
      <c r="E1855" s="53" t="s">
        <v>18</v>
      </c>
      <c r="F1855" s="53" t="s">
        <v>5628</v>
      </c>
      <c r="G1855" s="53" t="s">
        <v>52</v>
      </c>
      <c r="I1855" s="53" t="s">
        <v>156</v>
      </c>
      <c r="J1855" s="75">
        <v>159.63</v>
      </c>
      <c r="K1855" s="75">
        <v>76.681</v>
      </c>
      <c r="L1855" s="75">
        <v>170</v>
      </c>
      <c r="M1855" s="75">
        <v>168</v>
      </c>
      <c r="N1855" s="75">
        <v>-2</v>
      </c>
    </row>
    <row r="1856" spans="1:14">
      <c r="A1856" s="53" t="s">
        <v>5629</v>
      </c>
      <c r="B1856" s="53" t="s">
        <v>5630</v>
      </c>
      <c r="C1856" s="53" t="s">
        <v>5631</v>
      </c>
      <c r="D1856" s="53" t="s">
        <v>3253</v>
      </c>
      <c r="E1856" s="53" t="s">
        <v>18</v>
      </c>
      <c r="F1856" s="53" t="s">
        <v>3253</v>
      </c>
      <c r="G1856" s="53" t="s">
        <v>129</v>
      </c>
      <c r="I1856" s="53" t="s">
        <v>145</v>
      </c>
      <c r="J1856" s="75">
        <v>10.38</v>
      </c>
      <c r="K1856" s="75">
        <v>3.1</v>
      </c>
      <c r="L1856" s="75">
        <v>11</v>
      </c>
      <c r="M1856" s="75">
        <v>11</v>
      </c>
      <c r="N1856" s="75">
        <v>0</v>
      </c>
    </row>
    <row r="1857" spans="1:14">
      <c r="A1857" s="53" t="s">
        <v>5632</v>
      </c>
      <c r="B1857" s="53" t="s">
        <v>5633</v>
      </c>
      <c r="C1857" s="53" t="s">
        <v>5634</v>
      </c>
      <c r="D1857" s="53" t="s">
        <v>17</v>
      </c>
      <c r="E1857" s="53" t="s">
        <v>18</v>
      </c>
      <c r="F1857" s="53" t="s">
        <v>17</v>
      </c>
      <c r="G1857" s="53" t="s">
        <v>19</v>
      </c>
      <c r="I1857" s="53" t="s">
        <v>152</v>
      </c>
      <c r="J1857" s="75">
        <v>0.45</v>
      </c>
      <c r="K1857" s="75">
        <v>0.52</v>
      </c>
      <c r="L1857" s="75">
        <v>0.5</v>
      </c>
      <c r="M1857" s="75">
        <v>1</v>
      </c>
      <c r="N1857" s="75">
        <v>0.5</v>
      </c>
    </row>
    <row r="1858" spans="1:14">
      <c r="A1858" s="53" t="s">
        <v>5635</v>
      </c>
      <c r="B1858" s="53" t="s">
        <v>5636</v>
      </c>
      <c r="C1858" s="53" t="s">
        <v>5637</v>
      </c>
      <c r="D1858" s="53" t="s">
        <v>17</v>
      </c>
      <c r="E1858" s="53" t="s">
        <v>18</v>
      </c>
      <c r="F1858" s="53" t="s">
        <v>17</v>
      </c>
      <c r="G1858" s="53" t="s">
        <v>19</v>
      </c>
      <c r="I1858" s="53" t="s">
        <v>145</v>
      </c>
      <c r="J1858" s="75">
        <v>12.21</v>
      </c>
      <c r="K1858" s="75">
        <v>12.25</v>
      </c>
      <c r="L1858" s="75">
        <v>12.5</v>
      </c>
      <c r="M1858" s="75">
        <v>17.5</v>
      </c>
      <c r="N1858" s="75">
        <v>5</v>
      </c>
    </row>
    <row r="1859" spans="1:14">
      <c r="A1859" s="53" t="s">
        <v>5638</v>
      </c>
      <c r="B1859" s="53" t="s">
        <v>5639</v>
      </c>
      <c r="C1859" s="53" t="s">
        <v>5640</v>
      </c>
      <c r="D1859" s="53" t="s">
        <v>17</v>
      </c>
      <c r="E1859" s="53" t="s">
        <v>18</v>
      </c>
      <c r="F1859" s="53" t="s">
        <v>17</v>
      </c>
      <c r="G1859" s="53" t="s">
        <v>19</v>
      </c>
      <c r="I1859" s="53" t="s">
        <v>292</v>
      </c>
      <c r="J1859" s="75">
        <v>28.43</v>
      </c>
      <c r="K1859" s="75">
        <v>11.757</v>
      </c>
      <c r="L1859" s="75">
        <v>29</v>
      </c>
      <c r="M1859" s="75">
        <v>29</v>
      </c>
      <c r="N1859" s="75">
        <v>0</v>
      </c>
    </row>
    <row r="1860" spans="1:14">
      <c r="A1860" s="53" t="s">
        <v>5641</v>
      </c>
      <c r="B1860" s="53" t="s">
        <v>5642</v>
      </c>
      <c r="C1860" s="53" t="s">
        <v>5643</v>
      </c>
      <c r="D1860" s="53" t="s">
        <v>266</v>
      </c>
      <c r="E1860" s="53" t="s">
        <v>18</v>
      </c>
      <c r="F1860" s="53" t="s">
        <v>267</v>
      </c>
      <c r="G1860" s="53" t="s">
        <v>170</v>
      </c>
      <c r="I1860" s="53" t="s">
        <v>353</v>
      </c>
      <c r="J1860" s="75">
        <v>24.72</v>
      </c>
      <c r="K1860" s="75">
        <v>50.22</v>
      </c>
      <c r="L1860" s="75">
        <v>49</v>
      </c>
      <c r="M1860" s="75">
        <v>51</v>
      </c>
      <c r="N1860" s="75">
        <v>2</v>
      </c>
    </row>
    <row r="1861" spans="1:14">
      <c r="A1861" s="53" t="s">
        <v>5644</v>
      </c>
      <c r="B1861" s="53" t="s">
        <v>5645</v>
      </c>
      <c r="C1861" s="53" t="s">
        <v>5646</v>
      </c>
      <c r="D1861" s="53" t="s">
        <v>17</v>
      </c>
      <c r="E1861" s="53" t="s">
        <v>18</v>
      </c>
      <c r="F1861" s="53" t="s">
        <v>17</v>
      </c>
      <c r="G1861" s="53" t="s">
        <v>19</v>
      </c>
      <c r="I1861" s="53" t="s">
        <v>471</v>
      </c>
      <c r="J1861" s="75">
        <v>70.63</v>
      </c>
      <c r="K1861" s="75">
        <v>29.772</v>
      </c>
      <c r="L1861" s="75">
        <v>71</v>
      </c>
      <c r="M1861" s="75">
        <v>71</v>
      </c>
      <c r="N1861" s="75">
        <v>0</v>
      </c>
    </row>
    <row r="1862" spans="1:14">
      <c r="A1862" s="53" t="s">
        <v>5647</v>
      </c>
      <c r="B1862" s="53" t="s">
        <v>5648</v>
      </c>
      <c r="C1862" s="53" t="s">
        <v>5649</v>
      </c>
      <c r="D1862" s="53" t="s">
        <v>198</v>
      </c>
      <c r="E1862" s="53" t="s">
        <v>18</v>
      </c>
      <c r="F1862" s="53" t="s">
        <v>198</v>
      </c>
      <c r="G1862" s="53" t="s">
        <v>129</v>
      </c>
      <c r="I1862" s="53" t="s">
        <v>161</v>
      </c>
      <c r="J1862" s="75">
        <v>0.63</v>
      </c>
      <c r="K1862" s="75">
        <v>0</v>
      </c>
      <c r="L1862" s="75">
        <v>1</v>
      </c>
      <c r="M1862" s="75">
        <v>1</v>
      </c>
      <c r="N1862" s="75">
        <v>0</v>
      </c>
    </row>
    <row r="1863" spans="1:14">
      <c r="A1863" s="53" t="s">
        <v>5650</v>
      </c>
      <c r="B1863" s="53" t="s">
        <v>5651</v>
      </c>
      <c r="C1863" s="53" t="s">
        <v>5652</v>
      </c>
      <c r="D1863" s="53" t="s">
        <v>17</v>
      </c>
      <c r="E1863" s="53" t="s">
        <v>18</v>
      </c>
      <c r="F1863" s="53" t="s">
        <v>17</v>
      </c>
      <c r="G1863" s="53" t="s">
        <v>19</v>
      </c>
      <c r="I1863" s="53" t="s">
        <v>145</v>
      </c>
      <c r="J1863" s="75">
        <v>10.96</v>
      </c>
      <c r="K1863" s="75">
        <v>5.832</v>
      </c>
      <c r="L1863" s="75">
        <v>11</v>
      </c>
      <c r="M1863" s="75">
        <v>11</v>
      </c>
      <c r="N1863" s="75">
        <v>0</v>
      </c>
    </row>
    <row r="1864" spans="1:14">
      <c r="A1864" s="53" t="s">
        <v>5653</v>
      </c>
      <c r="B1864" s="53" t="s">
        <v>5654</v>
      </c>
      <c r="C1864" s="53" t="s">
        <v>5655</v>
      </c>
      <c r="D1864" s="53" t="s">
        <v>17</v>
      </c>
      <c r="E1864" s="53" t="s">
        <v>18</v>
      </c>
      <c r="F1864" s="53" t="s">
        <v>17</v>
      </c>
      <c r="G1864" s="53" t="s">
        <v>19</v>
      </c>
      <c r="I1864" s="53" t="s">
        <v>3423</v>
      </c>
      <c r="J1864" s="75">
        <v>0.62</v>
      </c>
      <c r="K1864" s="75">
        <v>1.376</v>
      </c>
      <c r="L1864" s="75">
        <v>1</v>
      </c>
      <c r="M1864" s="75">
        <v>1.5</v>
      </c>
      <c r="N1864" s="75">
        <v>0.5</v>
      </c>
    </row>
    <row r="1865" spans="1:14">
      <c r="A1865" s="53" t="s">
        <v>5656</v>
      </c>
      <c r="B1865" s="53" t="s">
        <v>5657</v>
      </c>
      <c r="C1865" s="53" t="s">
        <v>5658</v>
      </c>
      <c r="D1865" s="53" t="s">
        <v>317</v>
      </c>
      <c r="E1865" s="53" t="s">
        <v>18</v>
      </c>
      <c r="F1865" s="53" t="s">
        <v>317</v>
      </c>
      <c r="G1865" s="53" t="s">
        <v>52</v>
      </c>
      <c r="I1865" s="53" t="s">
        <v>1567</v>
      </c>
      <c r="J1865" s="75">
        <v>18.81</v>
      </c>
      <c r="K1865" s="75">
        <v>16.38</v>
      </c>
      <c r="L1865" s="75">
        <v>21</v>
      </c>
      <c r="M1865" s="75">
        <v>21</v>
      </c>
      <c r="N1865" s="75">
        <v>0</v>
      </c>
    </row>
    <row r="1866" spans="1:14">
      <c r="A1866" s="53" t="s">
        <v>5659</v>
      </c>
      <c r="B1866" s="53" t="s">
        <v>5660</v>
      </c>
      <c r="C1866" s="53" t="s">
        <v>5661</v>
      </c>
      <c r="D1866" s="53" t="s">
        <v>24</v>
      </c>
      <c r="E1866" s="53" t="s">
        <v>18</v>
      </c>
      <c r="F1866" s="53" t="s">
        <v>24</v>
      </c>
      <c r="G1866" s="53" t="s">
        <v>19</v>
      </c>
      <c r="I1866" s="53" t="s">
        <v>4015</v>
      </c>
      <c r="J1866" s="75">
        <v>6.06</v>
      </c>
      <c r="K1866" s="75">
        <v>10.19</v>
      </c>
      <c r="L1866" s="75">
        <v>8.5</v>
      </c>
      <c r="M1866" s="75">
        <v>10.5</v>
      </c>
      <c r="N1866" s="75">
        <v>2</v>
      </c>
    </row>
    <row r="1867" spans="1:14">
      <c r="A1867" s="53" t="s">
        <v>5662</v>
      </c>
      <c r="B1867" s="53" t="s">
        <v>5663</v>
      </c>
      <c r="C1867" s="53" t="s">
        <v>36</v>
      </c>
      <c r="D1867" s="53" t="s">
        <v>4930</v>
      </c>
      <c r="E1867" s="53" t="s">
        <v>18</v>
      </c>
      <c r="F1867" s="53" t="s">
        <v>4930</v>
      </c>
      <c r="G1867" s="53" t="s">
        <v>98</v>
      </c>
      <c r="I1867" s="53" t="s">
        <v>1701</v>
      </c>
      <c r="J1867" s="75">
        <v>355.43</v>
      </c>
      <c r="K1867" s="75">
        <v>972.542</v>
      </c>
      <c r="L1867" s="75">
        <v>973</v>
      </c>
      <c r="M1867" s="75">
        <v>973</v>
      </c>
      <c r="N1867" s="75">
        <v>0</v>
      </c>
    </row>
    <row r="1868" spans="1:14">
      <c r="A1868" s="53" t="s">
        <v>5664</v>
      </c>
      <c r="B1868" s="53" t="s">
        <v>5665</v>
      </c>
      <c r="C1868" s="53" t="s">
        <v>5666</v>
      </c>
      <c r="D1868" s="53" t="s">
        <v>590</v>
      </c>
      <c r="E1868" s="53" t="s">
        <v>18</v>
      </c>
      <c r="F1868" s="53" t="s">
        <v>590</v>
      </c>
      <c r="G1868" s="53" t="s">
        <v>129</v>
      </c>
      <c r="I1868" s="53" t="s">
        <v>292</v>
      </c>
      <c r="J1868" s="75">
        <v>0.45</v>
      </c>
      <c r="K1868" s="75">
        <v>0.494</v>
      </c>
      <c r="L1868" s="75">
        <v>0.5</v>
      </c>
      <c r="M1868" s="75">
        <v>0.5</v>
      </c>
      <c r="N1868" s="75">
        <v>0</v>
      </c>
    </row>
    <row r="1869" spans="1:14">
      <c r="A1869" s="53" t="s">
        <v>5667</v>
      </c>
      <c r="B1869" s="53" t="s">
        <v>5668</v>
      </c>
      <c r="C1869" s="53" t="s">
        <v>5669</v>
      </c>
      <c r="D1869" s="53" t="s">
        <v>24</v>
      </c>
      <c r="E1869" s="53" t="s">
        <v>18</v>
      </c>
      <c r="F1869" s="53" t="s">
        <v>24</v>
      </c>
      <c r="G1869" s="53" t="s">
        <v>19</v>
      </c>
      <c r="I1869" s="53" t="s">
        <v>2871</v>
      </c>
      <c r="J1869" s="75">
        <v>7.16</v>
      </c>
      <c r="K1869" s="75">
        <v>8.064</v>
      </c>
      <c r="L1869" s="75">
        <v>12</v>
      </c>
      <c r="M1869" s="75">
        <v>9</v>
      </c>
      <c r="N1869" s="75">
        <v>-3</v>
      </c>
    </row>
    <row r="1870" spans="1:14">
      <c r="A1870" s="53" t="s">
        <v>5670</v>
      </c>
      <c r="B1870" s="53" t="s">
        <v>5671</v>
      </c>
      <c r="C1870" s="53" t="s">
        <v>5672</v>
      </c>
      <c r="D1870" s="53" t="s">
        <v>17</v>
      </c>
      <c r="E1870" s="53" t="s">
        <v>18</v>
      </c>
      <c r="F1870" s="53" t="s">
        <v>17</v>
      </c>
      <c r="G1870" s="53" t="s">
        <v>19</v>
      </c>
      <c r="I1870" s="53" t="s">
        <v>99</v>
      </c>
      <c r="J1870" s="75">
        <v>5.31</v>
      </c>
      <c r="K1870" s="75">
        <v>4.706</v>
      </c>
      <c r="L1870" s="75">
        <v>5.5</v>
      </c>
      <c r="M1870" s="75">
        <v>5.5</v>
      </c>
      <c r="N1870" s="75">
        <v>0</v>
      </c>
    </row>
    <row r="1871" spans="1:14">
      <c r="A1871" s="53" t="s">
        <v>5673</v>
      </c>
      <c r="B1871" s="53" t="s">
        <v>5674</v>
      </c>
      <c r="C1871" s="53" t="s">
        <v>5675</v>
      </c>
      <c r="D1871" s="53" t="s">
        <v>586</v>
      </c>
      <c r="E1871" s="53" t="s">
        <v>18</v>
      </c>
      <c r="F1871" s="53" t="s">
        <v>586</v>
      </c>
      <c r="G1871" s="73" t="s">
        <v>98</v>
      </c>
      <c r="I1871" s="53" t="s">
        <v>191</v>
      </c>
      <c r="J1871" s="75">
        <v>11.25</v>
      </c>
      <c r="K1871" s="75">
        <v>8.82</v>
      </c>
      <c r="L1871" s="75">
        <v>11.5</v>
      </c>
      <c r="M1871" s="75">
        <v>11.5</v>
      </c>
      <c r="N1871" s="75">
        <v>0</v>
      </c>
    </row>
    <row r="1872" spans="1:14">
      <c r="A1872" s="53" t="s">
        <v>5676</v>
      </c>
      <c r="B1872" s="53" t="s">
        <v>5677</v>
      </c>
      <c r="C1872" s="53" t="s">
        <v>5678</v>
      </c>
      <c r="D1872" s="53" t="s">
        <v>24</v>
      </c>
      <c r="E1872" s="53" t="s">
        <v>18</v>
      </c>
      <c r="F1872" s="53" t="s">
        <v>24</v>
      </c>
      <c r="G1872" s="53" t="s">
        <v>19</v>
      </c>
      <c r="I1872" s="53" t="s">
        <v>246</v>
      </c>
      <c r="J1872" s="75">
        <v>24.26</v>
      </c>
      <c r="K1872" s="75">
        <v>28.397</v>
      </c>
      <c r="L1872" s="75">
        <v>25</v>
      </c>
      <c r="M1872" s="75">
        <v>29</v>
      </c>
      <c r="N1872" s="75">
        <v>4</v>
      </c>
    </row>
    <row r="1873" spans="1:14">
      <c r="A1873" s="53" t="s">
        <v>5679</v>
      </c>
      <c r="B1873" s="53" t="s">
        <v>5680</v>
      </c>
      <c r="C1873" s="53" t="s">
        <v>5681</v>
      </c>
      <c r="D1873" s="53" t="s">
        <v>24</v>
      </c>
      <c r="E1873" s="53" t="s">
        <v>18</v>
      </c>
      <c r="F1873" s="53" t="s">
        <v>24</v>
      </c>
      <c r="G1873" s="53" t="s">
        <v>19</v>
      </c>
      <c r="I1873" s="53" t="s">
        <v>246</v>
      </c>
      <c r="J1873" s="75">
        <v>23.8</v>
      </c>
      <c r="K1873" s="75">
        <v>27.862</v>
      </c>
      <c r="L1873" s="75">
        <v>24</v>
      </c>
      <c r="M1873" s="75">
        <v>28</v>
      </c>
      <c r="N1873" s="75">
        <v>4</v>
      </c>
    </row>
    <row r="1874" spans="1:14">
      <c r="A1874" s="53" t="s">
        <v>5682</v>
      </c>
      <c r="B1874" s="53" t="s">
        <v>5683</v>
      </c>
      <c r="C1874" s="53" t="s">
        <v>5684</v>
      </c>
      <c r="D1874" s="53" t="s">
        <v>432</v>
      </c>
      <c r="E1874" s="53" t="s">
        <v>18</v>
      </c>
      <c r="F1874" s="53" t="s">
        <v>432</v>
      </c>
      <c r="G1874" s="53" t="s">
        <v>98</v>
      </c>
      <c r="I1874" s="53" t="s">
        <v>191</v>
      </c>
      <c r="J1874" s="75">
        <v>53.42</v>
      </c>
      <c r="K1874" s="75">
        <v>106.587</v>
      </c>
      <c r="L1874" s="75">
        <v>107</v>
      </c>
      <c r="M1874" s="75">
        <v>107</v>
      </c>
      <c r="N1874" s="75">
        <v>0</v>
      </c>
    </row>
    <row r="1875" spans="1:14">
      <c r="A1875" s="53" t="s">
        <v>5685</v>
      </c>
      <c r="B1875" s="53" t="s">
        <v>5686</v>
      </c>
      <c r="C1875" s="53" t="s">
        <v>5687</v>
      </c>
      <c r="D1875" s="53" t="s">
        <v>78</v>
      </c>
      <c r="E1875" s="53" t="s">
        <v>18</v>
      </c>
      <c r="F1875" s="53" t="s">
        <v>78</v>
      </c>
      <c r="G1875" s="73" t="s">
        <v>29</v>
      </c>
      <c r="I1875" s="53" t="s">
        <v>767</v>
      </c>
      <c r="J1875" s="75">
        <v>62.55</v>
      </c>
      <c r="K1875" s="75">
        <v>31.116</v>
      </c>
      <c r="L1875" s="75">
        <v>63</v>
      </c>
      <c r="M1875" s="75">
        <v>63</v>
      </c>
      <c r="N1875" s="75">
        <v>0</v>
      </c>
    </row>
    <row r="1876" spans="1:14">
      <c r="A1876" s="53" t="s">
        <v>5688</v>
      </c>
      <c r="B1876" s="53" t="s">
        <v>5689</v>
      </c>
      <c r="C1876" s="53" t="s">
        <v>5690</v>
      </c>
      <c r="D1876" s="53" t="s">
        <v>168</v>
      </c>
      <c r="E1876" s="53" t="s">
        <v>18</v>
      </c>
      <c r="F1876" s="53" t="s">
        <v>169</v>
      </c>
      <c r="G1876" s="53" t="s">
        <v>170</v>
      </c>
      <c r="I1876" s="53" t="s">
        <v>1632</v>
      </c>
      <c r="J1876" s="75">
        <v>20.6</v>
      </c>
      <c r="K1876" s="75">
        <v>6.39</v>
      </c>
      <c r="L1876" s="75">
        <v>21</v>
      </c>
      <c r="M1876" s="75">
        <v>24</v>
      </c>
      <c r="N1876" s="75">
        <v>3</v>
      </c>
    </row>
    <row r="1877" spans="1:14">
      <c r="A1877" s="53" t="s">
        <v>5691</v>
      </c>
      <c r="B1877" s="53" t="s">
        <v>5692</v>
      </c>
      <c r="C1877" s="53" t="s">
        <v>50</v>
      </c>
      <c r="D1877" s="53" t="s">
        <v>194</v>
      </c>
      <c r="E1877" s="53" t="s">
        <v>18</v>
      </c>
      <c r="F1877" s="53" t="s">
        <v>194</v>
      </c>
      <c r="G1877" s="73" t="s">
        <v>52</v>
      </c>
      <c r="I1877" s="53" t="s">
        <v>3182</v>
      </c>
      <c r="J1877" s="75">
        <v>12.48</v>
      </c>
      <c r="K1877" s="75">
        <v>20.237</v>
      </c>
      <c r="L1877" s="75">
        <v>17</v>
      </c>
      <c r="M1877" s="75">
        <v>21</v>
      </c>
      <c r="N1877" s="75">
        <v>4</v>
      </c>
    </row>
    <row r="1878" spans="1:14">
      <c r="A1878" s="53" t="s">
        <v>5693</v>
      </c>
      <c r="B1878" s="53" t="s">
        <v>5694</v>
      </c>
      <c r="C1878" s="53" t="s">
        <v>50</v>
      </c>
      <c r="D1878" s="53" t="s">
        <v>194</v>
      </c>
      <c r="E1878" s="53" t="s">
        <v>18</v>
      </c>
      <c r="F1878" s="53" t="s">
        <v>194</v>
      </c>
      <c r="G1878" s="73" t="s">
        <v>52</v>
      </c>
      <c r="I1878" s="53" t="s">
        <v>3182</v>
      </c>
      <c r="J1878" s="75">
        <v>41.28</v>
      </c>
      <c r="K1878" s="75">
        <v>31.496</v>
      </c>
      <c r="L1878" s="75">
        <v>29</v>
      </c>
      <c r="M1878" s="75">
        <v>29</v>
      </c>
      <c r="N1878" s="75">
        <v>0</v>
      </c>
    </row>
    <row r="1879" spans="1:14">
      <c r="A1879" s="53" t="s">
        <v>5695</v>
      </c>
      <c r="B1879" s="53" t="s">
        <v>5696</v>
      </c>
      <c r="C1879" s="53" t="s">
        <v>50</v>
      </c>
      <c r="D1879" s="53" t="s">
        <v>194</v>
      </c>
      <c r="E1879" s="53" t="s">
        <v>18</v>
      </c>
      <c r="F1879" s="53" t="s">
        <v>194</v>
      </c>
      <c r="G1879" s="53" t="s">
        <v>52</v>
      </c>
      <c r="I1879" s="53" t="s">
        <v>3182</v>
      </c>
      <c r="J1879" s="75">
        <v>26.64</v>
      </c>
      <c r="K1879" s="75">
        <v>35.193</v>
      </c>
      <c r="L1879" s="75">
        <v>34</v>
      </c>
      <c r="M1879" s="75">
        <v>36</v>
      </c>
      <c r="N1879" s="75">
        <v>2</v>
      </c>
    </row>
    <row r="1880" spans="1:14">
      <c r="A1880" s="53" t="s">
        <v>5697</v>
      </c>
      <c r="B1880" s="53" t="s">
        <v>5698</v>
      </c>
      <c r="C1880" s="53" t="s">
        <v>50</v>
      </c>
      <c r="D1880" s="53" t="s">
        <v>194</v>
      </c>
      <c r="E1880" s="53" t="s">
        <v>18</v>
      </c>
      <c r="F1880" s="53" t="s">
        <v>194</v>
      </c>
      <c r="G1880" s="53" t="s">
        <v>52</v>
      </c>
      <c r="I1880" s="53" t="s">
        <v>3182</v>
      </c>
      <c r="J1880" s="75">
        <v>13.52</v>
      </c>
      <c r="K1880" s="75">
        <v>12.852</v>
      </c>
      <c r="L1880" s="75">
        <v>18</v>
      </c>
      <c r="M1880" s="75">
        <v>21</v>
      </c>
      <c r="N1880" s="75">
        <v>3</v>
      </c>
    </row>
    <row r="1881" spans="1:14">
      <c r="A1881" s="53" t="s">
        <v>5699</v>
      </c>
      <c r="B1881" s="53" t="s">
        <v>5700</v>
      </c>
      <c r="C1881" s="53" t="s">
        <v>50</v>
      </c>
      <c r="D1881" s="53" t="s">
        <v>194</v>
      </c>
      <c r="E1881" s="53" t="s">
        <v>18</v>
      </c>
      <c r="F1881" s="53" t="s">
        <v>194</v>
      </c>
      <c r="G1881" s="53" t="s">
        <v>52</v>
      </c>
      <c r="I1881" s="53" t="s">
        <v>3182</v>
      </c>
      <c r="J1881" s="75">
        <v>51.16</v>
      </c>
      <c r="K1881" s="75">
        <v>35.7</v>
      </c>
      <c r="L1881" s="75">
        <v>51</v>
      </c>
      <c r="M1881" s="75">
        <v>52</v>
      </c>
      <c r="N1881" s="75">
        <v>1</v>
      </c>
    </row>
    <row r="1882" spans="1:14">
      <c r="A1882" s="53" t="s">
        <v>5701</v>
      </c>
      <c r="B1882" s="53" t="s">
        <v>5702</v>
      </c>
      <c r="C1882" s="53" t="s">
        <v>50</v>
      </c>
      <c r="D1882" s="53" t="s">
        <v>194</v>
      </c>
      <c r="E1882" s="53" t="s">
        <v>18</v>
      </c>
      <c r="F1882" s="53" t="s">
        <v>194</v>
      </c>
      <c r="G1882" s="53" t="s">
        <v>52</v>
      </c>
      <c r="I1882" s="53" t="s">
        <v>3182</v>
      </c>
      <c r="J1882" s="75">
        <v>43.84</v>
      </c>
      <c r="K1882" s="75">
        <v>36.003</v>
      </c>
      <c r="L1882" s="75">
        <v>46</v>
      </c>
      <c r="M1882" s="75">
        <v>44</v>
      </c>
      <c r="N1882" s="75">
        <v>-2</v>
      </c>
    </row>
    <row r="1883" spans="1:14">
      <c r="A1883" s="53" t="s">
        <v>5703</v>
      </c>
      <c r="B1883" s="53" t="s">
        <v>5704</v>
      </c>
      <c r="C1883" s="53" t="s">
        <v>50</v>
      </c>
      <c r="D1883" s="53" t="s">
        <v>194</v>
      </c>
      <c r="E1883" s="53" t="s">
        <v>18</v>
      </c>
      <c r="F1883" s="53" t="s">
        <v>194</v>
      </c>
      <c r="G1883" s="53" t="s">
        <v>52</v>
      </c>
      <c r="I1883" s="53" t="s">
        <v>3182</v>
      </c>
      <c r="J1883" s="75">
        <v>72.01</v>
      </c>
      <c r="K1883" s="75">
        <v>44.54</v>
      </c>
      <c r="L1883" s="75">
        <v>77</v>
      </c>
      <c r="M1883" s="75">
        <v>73</v>
      </c>
      <c r="N1883" s="75">
        <v>-4</v>
      </c>
    </row>
    <row r="1884" spans="1:14">
      <c r="A1884" s="53" t="s">
        <v>5705</v>
      </c>
      <c r="B1884" s="53" t="s">
        <v>5706</v>
      </c>
      <c r="C1884" s="53" t="s">
        <v>50</v>
      </c>
      <c r="D1884" s="53" t="s">
        <v>194</v>
      </c>
      <c r="E1884" s="53" t="s">
        <v>18</v>
      </c>
      <c r="F1884" s="53" t="s">
        <v>194</v>
      </c>
      <c r="G1884" s="53" t="s">
        <v>52</v>
      </c>
      <c r="I1884" s="53" t="s">
        <v>3182</v>
      </c>
      <c r="J1884" s="75">
        <v>31.88</v>
      </c>
      <c r="K1884" s="75">
        <v>26.028</v>
      </c>
      <c r="L1884" s="75">
        <v>40</v>
      </c>
      <c r="M1884" s="75">
        <v>32</v>
      </c>
      <c r="N1884" s="75">
        <v>-8</v>
      </c>
    </row>
    <row r="1885" spans="1:14">
      <c r="A1885" s="53" t="s">
        <v>5707</v>
      </c>
      <c r="B1885" s="53" t="s">
        <v>5708</v>
      </c>
      <c r="C1885" s="53" t="s">
        <v>5709</v>
      </c>
      <c r="D1885" s="53" t="s">
        <v>28</v>
      </c>
      <c r="E1885" s="53" t="s">
        <v>18</v>
      </c>
      <c r="F1885" s="53" t="s">
        <v>28</v>
      </c>
      <c r="G1885" s="73" t="s">
        <v>29</v>
      </c>
      <c r="I1885" s="53" t="s">
        <v>99</v>
      </c>
      <c r="J1885" s="75">
        <v>93.23</v>
      </c>
      <c r="K1885" s="75">
        <v>1.085</v>
      </c>
      <c r="L1885" s="75">
        <v>1.1</v>
      </c>
      <c r="M1885" s="75">
        <v>1.2</v>
      </c>
      <c r="N1885" s="75">
        <v>0.1</v>
      </c>
    </row>
    <row r="1886" spans="1:14">
      <c r="A1886" s="53" t="s">
        <v>5710</v>
      </c>
      <c r="B1886" s="53" t="s">
        <v>5711</v>
      </c>
      <c r="C1886" s="53" t="s">
        <v>5712</v>
      </c>
      <c r="D1886" s="53" t="s">
        <v>17</v>
      </c>
      <c r="E1886" s="53" t="s">
        <v>18</v>
      </c>
      <c r="F1886" s="53" t="s">
        <v>17</v>
      </c>
      <c r="G1886" s="53" t="s">
        <v>19</v>
      </c>
      <c r="I1886" s="53" t="s">
        <v>145</v>
      </c>
      <c r="J1886" s="75">
        <v>11.71</v>
      </c>
      <c r="K1886" s="75">
        <v>20.124</v>
      </c>
      <c r="L1886" s="75">
        <v>16.5</v>
      </c>
      <c r="M1886" s="75">
        <v>24</v>
      </c>
      <c r="N1886" s="75">
        <v>7.5</v>
      </c>
    </row>
    <row r="1887" spans="1:14">
      <c r="A1887" s="53" t="s">
        <v>5713</v>
      </c>
      <c r="B1887" s="53" t="s">
        <v>5714</v>
      </c>
      <c r="C1887" s="53" t="s">
        <v>5715</v>
      </c>
      <c r="D1887" s="53" t="s">
        <v>266</v>
      </c>
      <c r="E1887" s="53" t="s">
        <v>18</v>
      </c>
      <c r="F1887" s="53" t="s">
        <v>267</v>
      </c>
      <c r="G1887" s="53" t="s">
        <v>170</v>
      </c>
      <c r="I1887" s="53" t="s">
        <v>215</v>
      </c>
      <c r="J1887" s="75">
        <v>469.1</v>
      </c>
      <c r="K1887" s="75">
        <v>755.676</v>
      </c>
      <c r="L1887" s="75">
        <v>721</v>
      </c>
      <c r="M1887" s="75">
        <v>756</v>
      </c>
      <c r="N1887" s="75">
        <v>35</v>
      </c>
    </row>
    <row r="1888" spans="1:14">
      <c r="A1888" s="53" t="s">
        <v>5716</v>
      </c>
      <c r="B1888" s="53" t="s">
        <v>5717</v>
      </c>
      <c r="C1888" s="53" t="s">
        <v>5718</v>
      </c>
      <c r="D1888" s="53" t="s">
        <v>283</v>
      </c>
      <c r="E1888" s="53" t="s">
        <v>18</v>
      </c>
      <c r="F1888" s="53" t="s">
        <v>283</v>
      </c>
      <c r="G1888" s="53" t="s">
        <v>170</v>
      </c>
      <c r="I1888" s="53" t="s">
        <v>120</v>
      </c>
      <c r="J1888" s="75">
        <v>34.32</v>
      </c>
      <c r="K1888" s="75">
        <v>25.167</v>
      </c>
      <c r="L1888" s="75">
        <v>35</v>
      </c>
      <c r="M1888" s="75">
        <v>35</v>
      </c>
      <c r="N1888" s="75">
        <v>0</v>
      </c>
    </row>
    <row r="1889" spans="1:14">
      <c r="A1889" s="53" t="s">
        <v>5719</v>
      </c>
      <c r="B1889" s="53" t="s">
        <v>5720</v>
      </c>
      <c r="C1889" s="53" t="s">
        <v>5721</v>
      </c>
      <c r="D1889" s="53" t="s">
        <v>17</v>
      </c>
      <c r="E1889" s="53" t="s">
        <v>18</v>
      </c>
      <c r="F1889" s="53" t="s">
        <v>17</v>
      </c>
      <c r="G1889" s="53" t="s">
        <v>19</v>
      </c>
      <c r="I1889" s="53" t="s">
        <v>152</v>
      </c>
      <c r="J1889" s="75">
        <v>3.33</v>
      </c>
      <c r="K1889" s="75">
        <v>2.992</v>
      </c>
      <c r="L1889" s="75">
        <v>3.5</v>
      </c>
      <c r="M1889" s="75">
        <v>3.5</v>
      </c>
      <c r="N1889" s="75">
        <v>0</v>
      </c>
    </row>
    <row r="1890" spans="1:14">
      <c r="A1890" s="53" t="s">
        <v>5722</v>
      </c>
      <c r="B1890" s="53" t="s">
        <v>5723</v>
      </c>
      <c r="C1890" s="53" t="s">
        <v>5724</v>
      </c>
      <c r="D1890" s="53" t="s">
        <v>17</v>
      </c>
      <c r="E1890" s="53" t="s">
        <v>18</v>
      </c>
      <c r="F1890" s="53" t="s">
        <v>17</v>
      </c>
      <c r="G1890" s="53" t="s">
        <v>19</v>
      </c>
      <c r="I1890" s="53" t="s">
        <v>152</v>
      </c>
      <c r="J1890" s="75">
        <v>2.92</v>
      </c>
      <c r="K1890" s="75">
        <v>2.632</v>
      </c>
      <c r="L1890" s="75">
        <v>3</v>
      </c>
      <c r="M1890" s="75">
        <v>3</v>
      </c>
      <c r="N1890" s="75">
        <v>0</v>
      </c>
    </row>
    <row r="1891" spans="1:14">
      <c r="A1891" s="53" t="s">
        <v>5725</v>
      </c>
      <c r="B1891" s="53" t="s">
        <v>5726</v>
      </c>
      <c r="C1891" s="53" t="s">
        <v>5727</v>
      </c>
      <c r="D1891" s="53" t="s">
        <v>24</v>
      </c>
      <c r="E1891" s="53" t="s">
        <v>18</v>
      </c>
      <c r="F1891" s="53" t="s">
        <v>24</v>
      </c>
      <c r="G1891" s="53" t="s">
        <v>19</v>
      </c>
      <c r="I1891" s="53" t="s">
        <v>223</v>
      </c>
      <c r="J1891" s="75">
        <v>0.41</v>
      </c>
      <c r="K1891" s="75">
        <v>0.469</v>
      </c>
      <c r="L1891" s="75">
        <v>0.5</v>
      </c>
      <c r="M1891" s="75">
        <v>0.5</v>
      </c>
      <c r="N1891" s="75">
        <v>0</v>
      </c>
    </row>
    <row r="1892" spans="1:14">
      <c r="A1892" s="53" t="s">
        <v>5728</v>
      </c>
      <c r="B1892" s="53" t="s">
        <v>5729</v>
      </c>
      <c r="C1892" s="53" t="s">
        <v>5730</v>
      </c>
      <c r="D1892" s="53" t="s">
        <v>738</v>
      </c>
      <c r="E1892" s="53" t="s">
        <v>18</v>
      </c>
      <c r="F1892" s="53" t="s">
        <v>738</v>
      </c>
      <c r="G1892" s="73" t="s">
        <v>98</v>
      </c>
      <c r="I1892" s="53" t="s">
        <v>130</v>
      </c>
      <c r="J1892" s="75">
        <v>22.49</v>
      </c>
      <c r="K1892" s="75">
        <v>31.097</v>
      </c>
      <c r="L1892" s="75">
        <v>32</v>
      </c>
      <c r="M1892" s="75">
        <v>32</v>
      </c>
      <c r="N1892" s="75">
        <v>0</v>
      </c>
    </row>
    <row r="1893" spans="1:14">
      <c r="A1893" s="53" t="s">
        <v>5731</v>
      </c>
      <c r="B1893" s="53" t="s">
        <v>5732</v>
      </c>
      <c r="C1893" s="53" t="s">
        <v>5733</v>
      </c>
      <c r="D1893" s="53" t="s">
        <v>128</v>
      </c>
      <c r="E1893" s="53" t="s">
        <v>18</v>
      </c>
      <c r="F1893" s="53" t="s">
        <v>128</v>
      </c>
      <c r="G1893" s="53" t="s">
        <v>129</v>
      </c>
      <c r="I1893" s="53" t="s">
        <v>130</v>
      </c>
      <c r="J1893" s="75">
        <v>3.79</v>
      </c>
      <c r="K1893" s="75">
        <v>2.893</v>
      </c>
      <c r="L1893" s="75">
        <v>4</v>
      </c>
      <c r="M1893" s="75">
        <v>4</v>
      </c>
      <c r="N1893" s="75">
        <v>0</v>
      </c>
    </row>
    <row r="1894" spans="1:14">
      <c r="A1894" s="53" t="s">
        <v>5734</v>
      </c>
      <c r="B1894" s="53" t="s">
        <v>5735</v>
      </c>
      <c r="C1894" s="53" t="s">
        <v>36</v>
      </c>
      <c r="D1894" s="53" t="s">
        <v>256</v>
      </c>
      <c r="E1894" s="53" t="s">
        <v>18</v>
      </c>
      <c r="F1894" s="53" t="s">
        <v>256</v>
      </c>
      <c r="G1894" s="53" t="s">
        <v>19</v>
      </c>
      <c r="I1894" s="53" t="s">
        <v>191</v>
      </c>
      <c r="J1894" s="75">
        <v>10.38</v>
      </c>
      <c r="K1894" s="75">
        <v>57.04</v>
      </c>
      <c r="L1894" s="75">
        <v>58</v>
      </c>
      <c r="M1894" s="75">
        <v>59</v>
      </c>
      <c r="N1894" s="75">
        <v>1</v>
      </c>
    </row>
    <row r="1895" spans="1:14">
      <c r="A1895" s="53" t="s">
        <v>5736</v>
      </c>
      <c r="B1895" s="53" t="s">
        <v>5737</v>
      </c>
      <c r="C1895" s="53" t="s">
        <v>5738</v>
      </c>
      <c r="D1895" s="53" t="s">
        <v>332</v>
      </c>
      <c r="E1895" s="53" t="s">
        <v>18</v>
      </c>
      <c r="F1895" s="53" t="s">
        <v>332</v>
      </c>
      <c r="G1895" s="53" t="s">
        <v>52</v>
      </c>
      <c r="I1895" s="53" t="s">
        <v>1262</v>
      </c>
      <c r="J1895" s="75">
        <v>87.05</v>
      </c>
      <c r="K1895" s="75">
        <v>97.27</v>
      </c>
      <c r="L1895" s="75">
        <v>95</v>
      </c>
      <c r="M1895" s="75">
        <v>100</v>
      </c>
      <c r="N1895" s="75">
        <v>5</v>
      </c>
    </row>
    <row r="1896" spans="1:14">
      <c r="A1896" s="53" t="s">
        <v>5739</v>
      </c>
      <c r="B1896" s="53" t="s">
        <v>5740</v>
      </c>
      <c r="C1896" s="53" t="s">
        <v>5741</v>
      </c>
      <c r="D1896" s="53" t="s">
        <v>266</v>
      </c>
      <c r="E1896" s="53" t="s">
        <v>18</v>
      </c>
      <c r="F1896" s="53" t="s">
        <v>267</v>
      </c>
      <c r="G1896" s="53" t="s">
        <v>170</v>
      </c>
      <c r="I1896" s="53" t="s">
        <v>152</v>
      </c>
      <c r="J1896" s="75">
        <v>244.17</v>
      </c>
      <c r="K1896" s="75">
        <v>325.261</v>
      </c>
      <c r="L1896" s="75">
        <v>314</v>
      </c>
      <c r="M1896" s="75">
        <v>326</v>
      </c>
      <c r="N1896" s="75">
        <v>12</v>
      </c>
    </row>
    <row r="1897" spans="1:14">
      <c r="A1897" s="53" t="s">
        <v>5742</v>
      </c>
      <c r="B1897" s="53" t="s">
        <v>5743</v>
      </c>
      <c r="C1897" s="53" t="s">
        <v>5744</v>
      </c>
      <c r="D1897" s="53" t="s">
        <v>5745</v>
      </c>
      <c r="E1897" s="53" t="s">
        <v>18</v>
      </c>
      <c r="F1897" s="53" t="s">
        <v>5745</v>
      </c>
      <c r="G1897" s="73" t="s">
        <v>52</v>
      </c>
      <c r="I1897" s="53" t="s">
        <v>207</v>
      </c>
      <c r="J1897" s="75">
        <v>64.75</v>
      </c>
      <c r="K1897" s="75">
        <v>229.051</v>
      </c>
      <c r="L1897" s="75">
        <v>229</v>
      </c>
      <c r="M1897" s="75">
        <v>230</v>
      </c>
      <c r="N1897" s="75">
        <v>1</v>
      </c>
    </row>
    <row r="1898" spans="1:14">
      <c r="A1898" s="53" t="s">
        <v>5746</v>
      </c>
      <c r="B1898" s="53" t="s">
        <v>5747</v>
      </c>
      <c r="C1898" s="53" t="s">
        <v>5748</v>
      </c>
      <c r="D1898" s="53" t="s">
        <v>938</v>
      </c>
      <c r="E1898" s="53" t="s">
        <v>18</v>
      </c>
      <c r="F1898" s="53" t="s">
        <v>938</v>
      </c>
      <c r="G1898" s="53" t="s">
        <v>98</v>
      </c>
      <c r="I1898" s="53" t="s">
        <v>227</v>
      </c>
      <c r="J1898" s="75">
        <v>54.83</v>
      </c>
      <c r="K1898" s="75">
        <v>49.414</v>
      </c>
      <c r="L1898" s="75">
        <v>55</v>
      </c>
      <c r="M1898" s="75">
        <v>55</v>
      </c>
      <c r="N1898" s="75">
        <v>0</v>
      </c>
    </row>
    <row r="1899" spans="1:14">
      <c r="A1899" s="53" t="s">
        <v>5749</v>
      </c>
      <c r="B1899" s="53" t="s">
        <v>5750</v>
      </c>
      <c r="C1899" s="53" t="s">
        <v>5751</v>
      </c>
      <c r="D1899" s="53" t="s">
        <v>17</v>
      </c>
      <c r="E1899" s="53" t="s">
        <v>18</v>
      </c>
      <c r="F1899" s="53" t="s">
        <v>17</v>
      </c>
      <c r="G1899" s="53" t="s">
        <v>19</v>
      </c>
      <c r="I1899" s="53" t="s">
        <v>227</v>
      </c>
      <c r="J1899" s="75">
        <v>21.72</v>
      </c>
      <c r="K1899" s="75">
        <v>21.672</v>
      </c>
      <c r="L1899" s="75">
        <v>23</v>
      </c>
      <c r="M1899" s="75">
        <v>22</v>
      </c>
      <c r="N1899" s="75">
        <v>-1</v>
      </c>
    </row>
    <row r="1900" spans="1:14">
      <c r="A1900" s="53" t="s">
        <v>5752</v>
      </c>
      <c r="B1900" s="53" t="s">
        <v>5753</v>
      </c>
      <c r="C1900" s="53" t="s">
        <v>5752</v>
      </c>
      <c r="D1900" s="53" t="s">
        <v>17</v>
      </c>
      <c r="E1900" s="53" t="s">
        <v>18</v>
      </c>
      <c r="F1900" s="53" t="s">
        <v>17</v>
      </c>
      <c r="G1900" s="53" t="s">
        <v>19</v>
      </c>
      <c r="I1900" s="53" t="s">
        <v>152</v>
      </c>
      <c r="J1900" s="75">
        <v>0.59</v>
      </c>
      <c r="K1900" s="75">
        <v>0.704</v>
      </c>
      <c r="L1900" s="75">
        <v>1</v>
      </c>
      <c r="M1900" s="75">
        <v>1</v>
      </c>
      <c r="N1900" s="75">
        <v>0</v>
      </c>
    </row>
    <row r="1901" spans="1:14">
      <c r="A1901" s="53" t="s">
        <v>5754</v>
      </c>
      <c r="B1901" s="53" t="s">
        <v>5755</v>
      </c>
      <c r="C1901" s="53" t="s">
        <v>5756</v>
      </c>
      <c r="D1901" s="53" t="s">
        <v>17</v>
      </c>
      <c r="E1901" s="53" t="s">
        <v>18</v>
      </c>
      <c r="F1901" s="53" t="s">
        <v>17</v>
      </c>
      <c r="G1901" s="53" t="s">
        <v>19</v>
      </c>
      <c r="I1901" s="53" t="s">
        <v>152</v>
      </c>
      <c r="J1901" s="75">
        <v>0.21</v>
      </c>
      <c r="K1901" s="75">
        <v>0.403</v>
      </c>
      <c r="L1901" s="75">
        <v>0.5</v>
      </c>
      <c r="M1901" s="75">
        <v>0.5</v>
      </c>
      <c r="N1901" s="75">
        <v>0</v>
      </c>
    </row>
    <row r="1902" spans="1:14">
      <c r="A1902" s="53" t="s">
        <v>5757</v>
      </c>
      <c r="B1902" s="53" t="s">
        <v>5758</v>
      </c>
      <c r="C1902" s="53" t="s">
        <v>5759</v>
      </c>
      <c r="D1902" s="53" t="s">
        <v>144</v>
      </c>
      <c r="E1902" s="53" t="s">
        <v>18</v>
      </c>
      <c r="F1902" s="53" t="s">
        <v>144</v>
      </c>
      <c r="G1902" s="53" t="s">
        <v>52</v>
      </c>
      <c r="I1902" s="53" t="s">
        <v>2149</v>
      </c>
      <c r="J1902" s="75">
        <v>7.37</v>
      </c>
      <c r="K1902" s="75">
        <v>4.788</v>
      </c>
      <c r="L1902" s="75">
        <v>8</v>
      </c>
      <c r="M1902" s="75">
        <v>8</v>
      </c>
      <c r="N1902" s="75">
        <v>0</v>
      </c>
    </row>
    <row r="1903" spans="1:14">
      <c r="A1903" s="53" t="s">
        <v>5760</v>
      </c>
      <c r="B1903" s="53" t="s">
        <v>5761</v>
      </c>
      <c r="C1903" s="53" t="s">
        <v>5762</v>
      </c>
      <c r="D1903" s="53" t="s">
        <v>256</v>
      </c>
      <c r="E1903" s="53" t="s">
        <v>18</v>
      </c>
      <c r="F1903" s="53" t="s">
        <v>256</v>
      </c>
      <c r="G1903" s="53" t="s">
        <v>19</v>
      </c>
      <c r="I1903" s="53" t="s">
        <v>199</v>
      </c>
      <c r="J1903" s="75">
        <v>19.41</v>
      </c>
      <c r="K1903" s="75">
        <v>22.963</v>
      </c>
      <c r="L1903" s="75">
        <v>21</v>
      </c>
      <c r="M1903" s="75">
        <v>23</v>
      </c>
      <c r="N1903" s="75">
        <v>2</v>
      </c>
    </row>
    <row r="1904" spans="1:14">
      <c r="A1904" s="53" t="s">
        <v>5763</v>
      </c>
      <c r="B1904" s="53" t="s">
        <v>5764</v>
      </c>
      <c r="C1904" s="53" t="s">
        <v>5765</v>
      </c>
      <c r="D1904" s="53" t="s">
        <v>24</v>
      </c>
      <c r="E1904" s="53" t="s">
        <v>18</v>
      </c>
      <c r="F1904" s="53" t="s">
        <v>24</v>
      </c>
      <c r="G1904" s="53" t="s">
        <v>19</v>
      </c>
      <c r="I1904" s="53" t="s">
        <v>421</v>
      </c>
      <c r="J1904" s="75">
        <v>7.88</v>
      </c>
      <c r="K1904" s="75">
        <v>10.5</v>
      </c>
      <c r="L1904" s="75">
        <v>9</v>
      </c>
      <c r="M1904" s="75">
        <v>10.5</v>
      </c>
      <c r="N1904" s="75">
        <v>1.5</v>
      </c>
    </row>
    <row r="1905" spans="1:14">
      <c r="A1905" s="53" t="s">
        <v>5766</v>
      </c>
      <c r="B1905" s="53" t="s">
        <v>5767</v>
      </c>
      <c r="C1905" s="53" t="s">
        <v>5768</v>
      </c>
      <c r="D1905" s="53" t="s">
        <v>17</v>
      </c>
      <c r="E1905" s="53" t="s">
        <v>18</v>
      </c>
      <c r="F1905" s="53" t="s">
        <v>17</v>
      </c>
      <c r="G1905" s="53" t="s">
        <v>19</v>
      </c>
      <c r="I1905" s="53" t="s">
        <v>275</v>
      </c>
      <c r="J1905" s="75">
        <v>98.03</v>
      </c>
      <c r="K1905" s="75">
        <v>87.235</v>
      </c>
      <c r="L1905" s="75">
        <v>107</v>
      </c>
      <c r="M1905" s="75">
        <v>107</v>
      </c>
      <c r="N1905" s="75">
        <v>0</v>
      </c>
    </row>
    <row r="1906" spans="1:14">
      <c r="A1906" s="53" t="s">
        <v>5769</v>
      </c>
      <c r="B1906" s="53" t="s">
        <v>5770</v>
      </c>
      <c r="C1906" s="53" t="s">
        <v>5771</v>
      </c>
      <c r="D1906" s="53" t="s">
        <v>128</v>
      </c>
      <c r="E1906" s="53" t="s">
        <v>18</v>
      </c>
      <c r="F1906" s="53" t="s">
        <v>128</v>
      </c>
      <c r="G1906" s="53" t="s">
        <v>129</v>
      </c>
      <c r="I1906" s="53" t="s">
        <v>191</v>
      </c>
      <c r="J1906" s="75">
        <v>30.37</v>
      </c>
      <c r="K1906" s="75">
        <v>33.375</v>
      </c>
      <c r="L1906" s="75">
        <v>34</v>
      </c>
      <c r="M1906" s="75">
        <v>34</v>
      </c>
      <c r="N1906" s="75">
        <v>0</v>
      </c>
    </row>
    <row r="1907" spans="1:14">
      <c r="A1907" s="53" t="s">
        <v>5772</v>
      </c>
      <c r="B1907" s="53" t="s">
        <v>5773</v>
      </c>
      <c r="C1907" s="53" t="s">
        <v>5774</v>
      </c>
      <c r="D1907" s="53" t="s">
        <v>24</v>
      </c>
      <c r="E1907" s="53" t="s">
        <v>18</v>
      </c>
      <c r="F1907" s="53" t="s">
        <v>24</v>
      </c>
      <c r="G1907" s="53" t="s">
        <v>19</v>
      </c>
      <c r="I1907" s="53" t="s">
        <v>211</v>
      </c>
      <c r="J1907" s="75">
        <v>11.85</v>
      </c>
      <c r="K1907" s="75">
        <v>11.322</v>
      </c>
      <c r="L1907" s="75">
        <v>12</v>
      </c>
      <c r="M1907" s="75">
        <v>12</v>
      </c>
      <c r="N1907" s="75">
        <v>0</v>
      </c>
    </row>
    <row r="1908" spans="1:14">
      <c r="A1908" s="53" t="s">
        <v>5775</v>
      </c>
      <c r="B1908" s="53" t="s">
        <v>5776</v>
      </c>
      <c r="C1908" s="53" t="s">
        <v>5777</v>
      </c>
      <c r="D1908" s="53" t="s">
        <v>160</v>
      </c>
      <c r="E1908" s="53" t="s">
        <v>18</v>
      </c>
      <c r="F1908" s="53" t="s">
        <v>160</v>
      </c>
      <c r="G1908" s="53" t="s">
        <v>129</v>
      </c>
      <c r="I1908" s="53" t="s">
        <v>161</v>
      </c>
      <c r="J1908" s="75">
        <v>0.35</v>
      </c>
      <c r="K1908" s="75">
        <v>0</v>
      </c>
      <c r="L1908" s="75">
        <v>0.5</v>
      </c>
      <c r="M1908" s="75">
        <v>0.5</v>
      </c>
      <c r="N1908" s="75">
        <v>0</v>
      </c>
    </row>
    <row r="1909" spans="1:14">
      <c r="A1909" s="53" t="s">
        <v>5778</v>
      </c>
      <c r="B1909" s="53" t="s">
        <v>5779</v>
      </c>
      <c r="C1909" s="53" t="s">
        <v>5780</v>
      </c>
      <c r="D1909" s="53" t="s">
        <v>160</v>
      </c>
      <c r="E1909" s="53" t="s">
        <v>18</v>
      </c>
      <c r="F1909" s="53" t="s">
        <v>160</v>
      </c>
      <c r="G1909" s="73" t="s">
        <v>129</v>
      </c>
      <c r="I1909" s="53" t="s">
        <v>161</v>
      </c>
      <c r="J1909" s="75">
        <v>0.55</v>
      </c>
      <c r="K1909" s="75">
        <v>0</v>
      </c>
      <c r="L1909" s="75">
        <v>1</v>
      </c>
      <c r="M1909" s="75">
        <v>1</v>
      </c>
      <c r="N1909" s="75">
        <v>0</v>
      </c>
    </row>
    <row r="1910" spans="1:14">
      <c r="A1910" s="53" t="s">
        <v>5781</v>
      </c>
      <c r="B1910" s="53" t="s">
        <v>5782</v>
      </c>
      <c r="C1910" s="53" t="s">
        <v>5783</v>
      </c>
      <c r="D1910" s="53" t="s">
        <v>880</v>
      </c>
      <c r="E1910" s="53" t="s">
        <v>18</v>
      </c>
      <c r="F1910" s="53" t="s">
        <v>880</v>
      </c>
      <c r="G1910" s="53" t="s">
        <v>52</v>
      </c>
      <c r="I1910" s="53" t="s">
        <v>421</v>
      </c>
      <c r="J1910" s="75">
        <v>20.39</v>
      </c>
      <c r="K1910" s="75">
        <v>8.815</v>
      </c>
      <c r="L1910" s="75">
        <v>21</v>
      </c>
      <c r="M1910" s="75">
        <v>21</v>
      </c>
      <c r="N1910" s="75">
        <v>0</v>
      </c>
    </row>
    <row r="1911" spans="1:14">
      <c r="A1911" s="53" t="s">
        <v>5784</v>
      </c>
      <c r="B1911" s="53" t="s">
        <v>5785</v>
      </c>
      <c r="C1911" s="53" t="s">
        <v>5786</v>
      </c>
      <c r="D1911" s="53" t="s">
        <v>336</v>
      </c>
      <c r="E1911" s="53" t="s">
        <v>18</v>
      </c>
      <c r="F1911" s="53" t="s">
        <v>336</v>
      </c>
      <c r="G1911" s="73" t="s">
        <v>129</v>
      </c>
      <c r="I1911" s="53" t="s">
        <v>161</v>
      </c>
      <c r="J1911" s="75">
        <v>1.14</v>
      </c>
      <c r="K1911" s="75">
        <v>1.549</v>
      </c>
      <c r="L1911" s="75">
        <v>1.5</v>
      </c>
      <c r="M1911" s="75">
        <v>2</v>
      </c>
      <c r="N1911" s="75">
        <v>0.5</v>
      </c>
    </row>
    <row r="1912" spans="1:14">
      <c r="A1912" s="53" t="s">
        <v>5787</v>
      </c>
      <c r="B1912" s="53" t="s">
        <v>5788</v>
      </c>
      <c r="C1912" s="53" t="s">
        <v>5789</v>
      </c>
      <c r="D1912" s="53" t="s">
        <v>17</v>
      </c>
      <c r="E1912" s="53" t="s">
        <v>18</v>
      </c>
      <c r="F1912" s="53" t="s">
        <v>17</v>
      </c>
      <c r="G1912" s="53" t="s">
        <v>19</v>
      </c>
      <c r="I1912" s="53" t="s">
        <v>1038</v>
      </c>
      <c r="J1912" s="75">
        <v>0.9</v>
      </c>
      <c r="K1912" s="75">
        <v>1.536</v>
      </c>
      <c r="L1912" s="75">
        <v>1.5</v>
      </c>
      <c r="M1912" s="75">
        <v>2</v>
      </c>
      <c r="N1912" s="75">
        <v>0.5</v>
      </c>
    </row>
    <row r="1913" spans="1:14">
      <c r="A1913" s="53" t="s">
        <v>5790</v>
      </c>
      <c r="B1913" s="53" t="s">
        <v>5791</v>
      </c>
      <c r="C1913" s="53" t="s">
        <v>5792</v>
      </c>
      <c r="D1913" s="53" t="s">
        <v>160</v>
      </c>
      <c r="E1913" s="53" t="s">
        <v>18</v>
      </c>
      <c r="F1913" s="53" t="s">
        <v>160</v>
      </c>
      <c r="G1913" s="73" t="s">
        <v>129</v>
      </c>
      <c r="I1913" s="53" t="s">
        <v>161</v>
      </c>
      <c r="J1913" s="75">
        <v>0.78</v>
      </c>
      <c r="K1913" s="75">
        <v>1.364</v>
      </c>
      <c r="L1913" s="75">
        <v>1.5</v>
      </c>
      <c r="M1913" s="75">
        <v>1.5</v>
      </c>
      <c r="N1913" s="75">
        <v>0</v>
      </c>
    </row>
    <row r="1914" spans="1:14">
      <c r="A1914" s="53" t="s">
        <v>5793</v>
      </c>
      <c r="B1914" s="53" t="s">
        <v>5794</v>
      </c>
      <c r="C1914" s="53" t="s">
        <v>5795</v>
      </c>
      <c r="D1914" s="53" t="s">
        <v>160</v>
      </c>
      <c r="E1914" s="53" t="s">
        <v>18</v>
      </c>
      <c r="F1914" s="53" t="s">
        <v>160</v>
      </c>
      <c r="G1914" s="73" t="s">
        <v>129</v>
      </c>
      <c r="I1914" s="53" t="s">
        <v>161</v>
      </c>
      <c r="J1914" s="75">
        <v>0.86</v>
      </c>
      <c r="K1914" s="75">
        <v>1.194</v>
      </c>
      <c r="L1914" s="75">
        <v>1.5</v>
      </c>
      <c r="M1914" s="75">
        <v>1.5</v>
      </c>
      <c r="N1914" s="75">
        <v>0</v>
      </c>
    </row>
    <row r="1915" spans="1:14">
      <c r="A1915" s="53" t="s">
        <v>5796</v>
      </c>
      <c r="B1915" s="53" t="s">
        <v>5797</v>
      </c>
      <c r="C1915" s="53" t="s">
        <v>5798</v>
      </c>
      <c r="D1915" s="53" t="s">
        <v>160</v>
      </c>
      <c r="E1915" s="53" t="s">
        <v>18</v>
      </c>
      <c r="F1915" s="53" t="s">
        <v>160</v>
      </c>
      <c r="G1915" s="53" t="s">
        <v>129</v>
      </c>
      <c r="I1915" s="53" t="s">
        <v>161</v>
      </c>
      <c r="J1915" s="75">
        <v>1.68</v>
      </c>
      <c r="K1915" s="75">
        <v>1.865</v>
      </c>
      <c r="L1915" s="75">
        <v>2</v>
      </c>
      <c r="M1915" s="75">
        <v>2</v>
      </c>
      <c r="N1915" s="75">
        <v>0</v>
      </c>
    </row>
    <row r="1916" spans="1:14">
      <c r="A1916" s="53" t="s">
        <v>5799</v>
      </c>
      <c r="B1916" s="53" t="s">
        <v>5800</v>
      </c>
      <c r="C1916" s="53" t="s">
        <v>5801</v>
      </c>
      <c r="D1916" s="53" t="s">
        <v>160</v>
      </c>
      <c r="E1916" s="53" t="s">
        <v>18</v>
      </c>
      <c r="F1916" s="53" t="s">
        <v>160</v>
      </c>
      <c r="G1916" s="53" t="s">
        <v>129</v>
      </c>
      <c r="I1916" s="53" t="s">
        <v>161</v>
      </c>
      <c r="J1916" s="75">
        <v>1.43</v>
      </c>
      <c r="K1916" s="75">
        <v>1.411</v>
      </c>
      <c r="L1916" s="75">
        <v>1.5</v>
      </c>
      <c r="M1916" s="75">
        <v>1.5</v>
      </c>
      <c r="N1916" s="75">
        <v>0</v>
      </c>
    </row>
    <row r="1917" spans="1:14">
      <c r="A1917" s="53" t="s">
        <v>5802</v>
      </c>
      <c r="B1917" s="53" t="s">
        <v>5803</v>
      </c>
      <c r="C1917" s="53" t="s">
        <v>5804</v>
      </c>
      <c r="D1917" s="53" t="s">
        <v>336</v>
      </c>
      <c r="E1917" s="53" t="s">
        <v>18</v>
      </c>
      <c r="F1917" s="53" t="s">
        <v>336</v>
      </c>
      <c r="G1917" s="53" t="s">
        <v>129</v>
      </c>
      <c r="I1917" s="53" t="s">
        <v>161</v>
      </c>
      <c r="J1917" s="75">
        <v>1.7</v>
      </c>
      <c r="K1917" s="75">
        <v>2.16</v>
      </c>
      <c r="L1917" s="75">
        <v>2.5</v>
      </c>
      <c r="M1917" s="75">
        <v>2.5</v>
      </c>
      <c r="N1917" s="75">
        <v>0</v>
      </c>
    </row>
    <row r="1918" spans="1:14">
      <c r="A1918" s="53" t="s">
        <v>5805</v>
      </c>
      <c r="B1918" s="53" t="s">
        <v>5806</v>
      </c>
      <c r="C1918" s="53" t="s">
        <v>5807</v>
      </c>
      <c r="D1918" s="53" t="s">
        <v>160</v>
      </c>
      <c r="E1918" s="53" t="s">
        <v>18</v>
      </c>
      <c r="F1918" s="53" t="s">
        <v>160</v>
      </c>
      <c r="G1918" s="53" t="s">
        <v>129</v>
      </c>
      <c r="I1918" s="53" t="s">
        <v>161</v>
      </c>
      <c r="J1918" s="75">
        <v>2.25</v>
      </c>
      <c r="K1918" s="75">
        <v>2.3</v>
      </c>
      <c r="L1918" s="75">
        <v>2.5</v>
      </c>
      <c r="M1918" s="75">
        <v>2.5</v>
      </c>
      <c r="N1918" s="75">
        <v>0</v>
      </c>
    </row>
    <row r="1919" spans="1:14">
      <c r="A1919" s="53" t="s">
        <v>5808</v>
      </c>
      <c r="B1919" s="53" t="s">
        <v>5809</v>
      </c>
      <c r="C1919" s="53" t="s">
        <v>5810</v>
      </c>
      <c r="D1919" s="53" t="s">
        <v>128</v>
      </c>
      <c r="E1919" s="53" t="s">
        <v>18</v>
      </c>
      <c r="F1919" s="53" t="s">
        <v>128</v>
      </c>
      <c r="G1919" s="53" t="s">
        <v>129</v>
      </c>
      <c r="I1919" s="53" t="s">
        <v>1269</v>
      </c>
      <c r="J1919" s="75">
        <v>6.59</v>
      </c>
      <c r="K1919" s="75">
        <v>9.44</v>
      </c>
      <c r="L1919" s="75">
        <v>9.5</v>
      </c>
      <c r="M1919" s="75">
        <v>9.5</v>
      </c>
      <c r="N1919" s="75">
        <v>0</v>
      </c>
    </row>
    <row r="1920" spans="1:14">
      <c r="A1920" s="53" t="s">
        <v>5811</v>
      </c>
      <c r="B1920" s="53" t="s">
        <v>5812</v>
      </c>
      <c r="C1920" s="53" t="s">
        <v>5813</v>
      </c>
      <c r="D1920" s="53" t="s">
        <v>17</v>
      </c>
      <c r="E1920" s="53" t="s">
        <v>18</v>
      </c>
      <c r="F1920" s="53" t="s">
        <v>17</v>
      </c>
      <c r="G1920" s="73" t="s">
        <v>19</v>
      </c>
      <c r="I1920" s="53" t="s">
        <v>454</v>
      </c>
      <c r="J1920" s="75">
        <v>8.94</v>
      </c>
      <c r="K1920" s="75">
        <v>5.964</v>
      </c>
      <c r="L1920" s="75">
        <v>9</v>
      </c>
      <c r="M1920" s="75">
        <v>9</v>
      </c>
      <c r="N1920" s="75">
        <v>0</v>
      </c>
    </row>
    <row r="1921" spans="1:14">
      <c r="A1921" s="53" t="s">
        <v>5814</v>
      </c>
      <c r="B1921" s="53" t="s">
        <v>5815</v>
      </c>
      <c r="C1921" s="53" t="s">
        <v>5816</v>
      </c>
      <c r="D1921" s="53" t="s">
        <v>603</v>
      </c>
      <c r="E1921" s="53" t="s">
        <v>18</v>
      </c>
      <c r="F1921" s="53" t="s">
        <v>603</v>
      </c>
      <c r="G1921" s="53" t="s">
        <v>129</v>
      </c>
      <c r="I1921" s="53" t="s">
        <v>454</v>
      </c>
      <c r="J1921" s="75">
        <v>17.23</v>
      </c>
      <c r="K1921" s="75">
        <v>17.294</v>
      </c>
      <c r="L1921" s="75">
        <v>17.5</v>
      </c>
      <c r="M1921" s="75">
        <v>17.5</v>
      </c>
      <c r="N1921" s="75">
        <v>0</v>
      </c>
    </row>
    <row r="1922" spans="1:14">
      <c r="A1922" s="53" t="s">
        <v>5817</v>
      </c>
      <c r="B1922" s="53" t="s">
        <v>5818</v>
      </c>
      <c r="C1922" s="53" t="s">
        <v>5819</v>
      </c>
      <c r="D1922" s="53" t="s">
        <v>17</v>
      </c>
      <c r="E1922" s="53" t="s">
        <v>18</v>
      </c>
      <c r="F1922" s="53" t="s">
        <v>17</v>
      </c>
      <c r="G1922" s="73" t="s">
        <v>19</v>
      </c>
      <c r="I1922" s="53" t="s">
        <v>454</v>
      </c>
      <c r="J1922" s="75">
        <v>8.51</v>
      </c>
      <c r="K1922" s="75">
        <v>6.609</v>
      </c>
      <c r="L1922" s="75">
        <v>9</v>
      </c>
      <c r="M1922" s="75">
        <v>9</v>
      </c>
      <c r="N1922" s="75">
        <v>0</v>
      </c>
    </row>
    <row r="1923" spans="1:14">
      <c r="A1923" s="53" t="s">
        <v>5820</v>
      </c>
      <c r="B1923" s="53" t="s">
        <v>5821</v>
      </c>
      <c r="C1923" s="53" t="s">
        <v>5822</v>
      </c>
      <c r="D1923" s="53" t="s">
        <v>17</v>
      </c>
      <c r="E1923" s="53" t="s">
        <v>18</v>
      </c>
      <c r="F1923" s="53" t="s">
        <v>17</v>
      </c>
      <c r="G1923" s="53" t="s">
        <v>19</v>
      </c>
      <c r="I1923" s="53" t="s">
        <v>454</v>
      </c>
      <c r="J1923" s="75">
        <v>5.45</v>
      </c>
      <c r="K1923" s="75">
        <v>3.456</v>
      </c>
      <c r="L1923" s="75">
        <v>5.5</v>
      </c>
      <c r="M1923" s="75">
        <v>5.5</v>
      </c>
      <c r="N1923" s="75">
        <v>0</v>
      </c>
    </row>
    <row r="1924" spans="1:14">
      <c r="A1924" s="53" t="s">
        <v>5823</v>
      </c>
      <c r="B1924" s="53" t="s">
        <v>5824</v>
      </c>
      <c r="C1924" s="53" t="s">
        <v>5825</v>
      </c>
      <c r="D1924" s="53" t="s">
        <v>603</v>
      </c>
      <c r="E1924" s="53" t="s">
        <v>18</v>
      </c>
      <c r="F1924" s="53" t="s">
        <v>603</v>
      </c>
      <c r="G1924" s="53" t="s">
        <v>129</v>
      </c>
      <c r="I1924" s="53" t="s">
        <v>454</v>
      </c>
      <c r="J1924" s="75">
        <v>5.33</v>
      </c>
      <c r="K1924" s="75">
        <v>4.997</v>
      </c>
      <c r="L1924" s="75">
        <v>5.5</v>
      </c>
      <c r="M1924" s="75">
        <v>5.5</v>
      </c>
      <c r="N1924" s="75">
        <v>0</v>
      </c>
    </row>
    <row r="1925" spans="1:14">
      <c r="A1925" s="53" t="s">
        <v>5826</v>
      </c>
      <c r="B1925" s="53" t="s">
        <v>5827</v>
      </c>
      <c r="C1925" s="53" t="s">
        <v>5828</v>
      </c>
      <c r="D1925" s="53" t="s">
        <v>17</v>
      </c>
      <c r="E1925" s="53" t="s">
        <v>18</v>
      </c>
      <c r="F1925" s="53" t="s">
        <v>17</v>
      </c>
      <c r="G1925" s="53" t="s">
        <v>19</v>
      </c>
      <c r="I1925" s="53" t="s">
        <v>454</v>
      </c>
      <c r="J1925" s="75">
        <v>21.03</v>
      </c>
      <c r="K1925" s="75">
        <v>15.422</v>
      </c>
      <c r="L1925" s="75">
        <v>21</v>
      </c>
      <c r="M1925" s="75">
        <v>22</v>
      </c>
      <c r="N1925" s="75">
        <v>1</v>
      </c>
    </row>
    <row r="1926" spans="1:14">
      <c r="A1926" s="53" t="s">
        <v>5829</v>
      </c>
      <c r="B1926" s="53" t="s">
        <v>5830</v>
      </c>
      <c r="C1926" s="53" t="s">
        <v>5831</v>
      </c>
      <c r="D1926" s="53" t="s">
        <v>603</v>
      </c>
      <c r="E1926" s="53" t="s">
        <v>18</v>
      </c>
      <c r="F1926" s="53" t="s">
        <v>603</v>
      </c>
      <c r="G1926" s="53" t="s">
        <v>129</v>
      </c>
      <c r="I1926" s="53" t="s">
        <v>454</v>
      </c>
      <c r="J1926" s="75">
        <v>4.61</v>
      </c>
      <c r="K1926" s="75">
        <v>6.272</v>
      </c>
      <c r="L1926" s="75">
        <v>7</v>
      </c>
      <c r="M1926" s="75">
        <v>6.5</v>
      </c>
      <c r="N1926" s="75">
        <v>-0.5</v>
      </c>
    </row>
    <row r="1927" spans="1:14">
      <c r="A1927" s="53" t="s">
        <v>5832</v>
      </c>
      <c r="B1927" s="53" t="s">
        <v>5833</v>
      </c>
      <c r="C1927" s="53" t="s">
        <v>5834</v>
      </c>
      <c r="D1927" s="53" t="s">
        <v>17</v>
      </c>
      <c r="E1927" s="53" t="s">
        <v>18</v>
      </c>
      <c r="F1927" s="53" t="s">
        <v>17</v>
      </c>
      <c r="G1927" s="53" t="s">
        <v>19</v>
      </c>
      <c r="I1927" s="53" t="s">
        <v>454</v>
      </c>
      <c r="J1927" s="75">
        <v>5.23</v>
      </c>
      <c r="K1927" s="75">
        <v>3.629</v>
      </c>
      <c r="L1927" s="75">
        <v>5.5</v>
      </c>
      <c r="M1927" s="75">
        <v>5.5</v>
      </c>
      <c r="N1927" s="75">
        <v>0</v>
      </c>
    </row>
    <row r="1928" spans="1:14">
      <c r="A1928" s="53" t="s">
        <v>5835</v>
      </c>
      <c r="B1928" s="53" t="s">
        <v>5836</v>
      </c>
      <c r="C1928" s="53" t="s">
        <v>5837</v>
      </c>
      <c r="D1928" s="53" t="s">
        <v>17</v>
      </c>
      <c r="E1928" s="53" t="s">
        <v>18</v>
      </c>
      <c r="F1928" s="53" t="s">
        <v>17</v>
      </c>
      <c r="G1928" s="53" t="s">
        <v>19</v>
      </c>
      <c r="I1928" s="53" t="s">
        <v>454</v>
      </c>
      <c r="J1928" s="75">
        <v>5.95</v>
      </c>
      <c r="K1928" s="75">
        <v>9.151</v>
      </c>
      <c r="L1928" s="75">
        <v>8</v>
      </c>
      <c r="M1928" s="75">
        <v>9.5</v>
      </c>
      <c r="N1928" s="75">
        <v>1.5</v>
      </c>
    </row>
    <row r="1929" spans="1:14">
      <c r="A1929" s="53" t="s">
        <v>5838</v>
      </c>
      <c r="B1929" s="53" t="s">
        <v>5839</v>
      </c>
      <c r="C1929" s="53" t="s">
        <v>5840</v>
      </c>
      <c r="D1929" s="53" t="s">
        <v>17</v>
      </c>
      <c r="E1929" s="53" t="s">
        <v>18</v>
      </c>
      <c r="F1929" s="53" t="s">
        <v>17</v>
      </c>
      <c r="G1929" s="53" t="s">
        <v>19</v>
      </c>
      <c r="I1929" s="53" t="s">
        <v>454</v>
      </c>
      <c r="J1929" s="75">
        <v>2.49</v>
      </c>
      <c r="K1929" s="75">
        <v>1.642</v>
      </c>
      <c r="L1929" s="75">
        <v>2.5</v>
      </c>
      <c r="M1929" s="75">
        <v>2.5</v>
      </c>
      <c r="N1929" s="75">
        <v>0</v>
      </c>
    </row>
    <row r="1930" spans="1:14">
      <c r="A1930" s="53" t="s">
        <v>5841</v>
      </c>
      <c r="B1930" s="53" t="s">
        <v>5842</v>
      </c>
      <c r="C1930" s="53" t="s">
        <v>5843</v>
      </c>
      <c r="D1930" s="53" t="s">
        <v>17</v>
      </c>
      <c r="E1930" s="53" t="s">
        <v>18</v>
      </c>
      <c r="F1930" s="53" t="s">
        <v>17</v>
      </c>
      <c r="G1930" s="73" t="s">
        <v>19</v>
      </c>
      <c r="I1930" s="53" t="s">
        <v>454</v>
      </c>
      <c r="J1930" s="75">
        <v>2.78</v>
      </c>
      <c r="K1930" s="75">
        <v>2.088</v>
      </c>
      <c r="L1930" s="75">
        <v>3</v>
      </c>
      <c r="M1930" s="75">
        <v>3</v>
      </c>
      <c r="N1930" s="75">
        <v>0</v>
      </c>
    </row>
    <row r="1931" spans="1:14">
      <c r="A1931" s="53" t="s">
        <v>5844</v>
      </c>
      <c r="B1931" s="53" t="s">
        <v>5845</v>
      </c>
      <c r="C1931" s="53" t="s">
        <v>5846</v>
      </c>
      <c r="D1931" s="53" t="s">
        <v>144</v>
      </c>
      <c r="E1931" s="53" t="s">
        <v>18</v>
      </c>
      <c r="F1931" s="53" t="s">
        <v>144</v>
      </c>
      <c r="G1931" s="53" t="s">
        <v>52</v>
      </c>
      <c r="I1931" s="53" t="s">
        <v>1593</v>
      </c>
      <c r="J1931" s="75">
        <v>28.5</v>
      </c>
      <c r="K1931" s="75">
        <v>8.321</v>
      </c>
      <c r="L1931" s="75">
        <v>29</v>
      </c>
      <c r="M1931" s="75">
        <v>29</v>
      </c>
      <c r="N1931" s="75">
        <v>0</v>
      </c>
    </row>
    <row r="1932" spans="1:14">
      <c r="A1932" s="53" t="s">
        <v>5847</v>
      </c>
      <c r="B1932" s="53" t="s">
        <v>5848</v>
      </c>
      <c r="C1932" s="53" t="s">
        <v>5849</v>
      </c>
      <c r="D1932" s="53" t="s">
        <v>17</v>
      </c>
      <c r="E1932" s="53" t="s">
        <v>18</v>
      </c>
      <c r="F1932" s="53" t="s">
        <v>17</v>
      </c>
      <c r="G1932" s="53" t="s">
        <v>19</v>
      </c>
      <c r="I1932" s="53" t="s">
        <v>454</v>
      </c>
      <c r="J1932" s="75">
        <v>4.33</v>
      </c>
      <c r="K1932" s="75">
        <v>3.969</v>
      </c>
      <c r="L1932" s="75">
        <v>4.5</v>
      </c>
      <c r="M1932" s="75">
        <v>4.5</v>
      </c>
      <c r="N1932" s="75">
        <v>0</v>
      </c>
    </row>
    <row r="1933" spans="1:14">
      <c r="A1933" s="53" t="s">
        <v>5850</v>
      </c>
      <c r="B1933" s="53" t="s">
        <v>5851</v>
      </c>
      <c r="C1933" s="53" t="s">
        <v>5852</v>
      </c>
      <c r="D1933" s="53" t="s">
        <v>97</v>
      </c>
      <c r="E1933" s="53" t="s">
        <v>18</v>
      </c>
      <c r="F1933" s="53" t="s">
        <v>97</v>
      </c>
      <c r="G1933" s="53" t="s">
        <v>98</v>
      </c>
      <c r="I1933" s="53" t="s">
        <v>199</v>
      </c>
      <c r="J1933" s="75">
        <v>51.99</v>
      </c>
      <c r="K1933" s="75">
        <v>64.604</v>
      </c>
      <c r="L1933" s="75">
        <v>70</v>
      </c>
      <c r="M1933" s="75">
        <v>66</v>
      </c>
      <c r="N1933" s="75">
        <v>-4</v>
      </c>
    </row>
    <row r="1934" spans="1:14">
      <c r="A1934" s="53" t="s">
        <v>5853</v>
      </c>
      <c r="B1934" s="53" t="s">
        <v>5854</v>
      </c>
      <c r="C1934" s="53" t="s">
        <v>5855</v>
      </c>
      <c r="D1934" s="53" t="s">
        <v>17</v>
      </c>
      <c r="E1934" s="53" t="s">
        <v>18</v>
      </c>
      <c r="F1934" s="53" t="s">
        <v>17</v>
      </c>
      <c r="G1934" s="73" t="s">
        <v>19</v>
      </c>
      <c r="I1934" s="53" t="s">
        <v>540</v>
      </c>
      <c r="J1934" s="75">
        <v>27.83</v>
      </c>
      <c r="K1934" s="75">
        <v>35.688</v>
      </c>
      <c r="L1934" s="75">
        <v>53</v>
      </c>
      <c r="M1934" s="75">
        <v>56</v>
      </c>
      <c r="N1934" s="75">
        <v>3</v>
      </c>
    </row>
    <row r="1935" spans="1:14">
      <c r="A1935" s="53" t="s">
        <v>5856</v>
      </c>
      <c r="B1935" s="53" t="s">
        <v>5857</v>
      </c>
      <c r="C1935" s="53" t="s">
        <v>5858</v>
      </c>
      <c r="D1935" s="53" t="s">
        <v>85</v>
      </c>
      <c r="E1935" s="53" t="s">
        <v>18</v>
      </c>
      <c r="F1935" s="53" t="s">
        <v>85</v>
      </c>
      <c r="G1935" s="73" t="s">
        <v>29</v>
      </c>
      <c r="I1935" s="53" t="s">
        <v>90</v>
      </c>
      <c r="J1935" s="75">
        <v>25.48</v>
      </c>
      <c r="K1935" s="75">
        <v>9.66</v>
      </c>
      <c r="L1935" s="75">
        <v>26</v>
      </c>
      <c r="M1935" s="75">
        <v>26</v>
      </c>
      <c r="N1935" s="75">
        <v>0</v>
      </c>
    </row>
    <row r="1936" spans="1:14">
      <c r="A1936" s="53" t="s">
        <v>5859</v>
      </c>
      <c r="B1936" s="53" t="s">
        <v>5860</v>
      </c>
      <c r="C1936" s="53" t="s">
        <v>5861</v>
      </c>
      <c r="D1936" s="53" t="s">
        <v>287</v>
      </c>
      <c r="E1936" s="53" t="s">
        <v>18</v>
      </c>
      <c r="F1936" s="53" t="s">
        <v>287</v>
      </c>
      <c r="G1936" s="73" t="s">
        <v>98</v>
      </c>
      <c r="I1936" s="53" t="s">
        <v>442</v>
      </c>
      <c r="J1936" s="75">
        <v>28.89</v>
      </c>
      <c r="K1936" s="75">
        <v>21.487</v>
      </c>
      <c r="L1936" s="75">
        <v>31</v>
      </c>
      <c r="M1936" s="75">
        <v>29</v>
      </c>
      <c r="N1936" s="75">
        <v>-2</v>
      </c>
    </row>
    <row r="1937" spans="1:14">
      <c r="A1937" s="53" t="s">
        <v>5862</v>
      </c>
      <c r="B1937" s="53" t="s">
        <v>5863</v>
      </c>
      <c r="C1937" s="53" t="s">
        <v>5864</v>
      </c>
      <c r="D1937" s="53" t="s">
        <v>17</v>
      </c>
      <c r="E1937" s="53" t="s">
        <v>18</v>
      </c>
      <c r="F1937" s="53" t="s">
        <v>17</v>
      </c>
      <c r="G1937" s="53" t="s">
        <v>19</v>
      </c>
      <c r="I1937" s="53" t="s">
        <v>99</v>
      </c>
      <c r="J1937" s="75">
        <v>21.01</v>
      </c>
      <c r="K1937" s="75">
        <v>59.134</v>
      </c>
      <c r="L1937" s="75">
        <v>51</v>
      </c>
      <c r="M1937" s="75">
        <v>67</v>
      </c>
      <c r="N1937" s="75">
        <v>16</v>
      </c>
    </row>
    <row r="1938" spans="1:14">
      <c r="A1938" s="53" t="s">
        <v>5865</v>
      </c>
      <c r="B1938" s="53" t="s">
        <v>5866</v>
      </c>
      <c r="C1938" s="53" t="s">
        <v>5867</v>
      </c>
      <c r="D1938" s="53" t="s">
        <v>17</v>
      </c>
      <c r="E1938" s="53" t="s">
        <v>18</v>
      </c>
      <c r="F1938" s="53" t="s">
        <v>17</v>
      </c>
      <c r="G1938" s="53" t="s">
        <v>19</v>
      </c>
      <c r="I1938" s="53" t="s">
        <v>99</v>
      </c>
      <c r="J1938" s="75">
        <v>21.07</v>
      </c>
      <c r="K1938" s="75">
        <v>59.22</v>
      </c>
      <c r="L1938" s="75">
        <v>50</v>
      </c>
      <c r="M1938" s="75">
        <v>68</v>
      </c>
      <c r="N1938" s="75">
        <v>18</v>
      </c>
    </row>
    <row r="1939" spans="1:14">
      <c r="A1939" s="53" t="s">
        <v>5868</v>
      </c>
      <c r="B1939" s="53" t="s">
        <v>5869</v>
      </c>
      <c r="C1939" s="53" t="s">
        <v>5870</v>
      </c>
      <c r="D1939" s="53" t="s">
        <v>1592</v>
      </c>
      <c r="E1939" s="53" t="s">
        <v>18</v>
      </c>
      <c r="F1939" s="53" t="s">
        <v>1592</v>
      </c>
      <c r="G1939" s="73" t="s">
        <v>52</v>
      </c>
      <c r="I1939" s="53" t="s">
        <v>99</v>
      </c>
      <c r="J1939" s="75">
        <v>21.03</v>
      </c>
      <c r="K1939" s="75">
        <v>58.035</v>
      </c>
      <c r="L1939" s="75">
        <v>51</v>
      </c>
      <c r="M1939" s="75">
        <v>67</v>
      </c>
      <c r="N1939" s="75">
        <v>16</v>
      </c>
    </row>
    <row r="1940" spans="1:14">
      <c r="A1940" s="53" t="s">
        <v>5871</v>
      </c>
      <c r="B1940" s="53" t="s">
        <v>5872</v>
      </c>
      <c r="C1940" s="53" t="s">
        <v>5873</v>
      </c>
      <c r="D1940" s="53" t="s">
        <v>1592</v>
      </c>
      <c r="E1940" s="53" t="s">
        <v>18</v>
      </c>
      <c r="F1940" s="53" t="s">
        <v>1592</v>
      </c>
      <c r="G1940" s="53" t="s">
        <v>52</v>
      </c>
      <c r="I1940" s="53" t="s">
        <v>99</v>
      </c>
      <c r="J1940" s="75">
        <v>21.04</v>
      </c>
      <c r="K1940" s="75">
        <v>59.834</v>
      </c>
      <c r="L1940" s="75">
        <v>52</v>
      </c>
      <c r="M1940" s="75">
        <v>67</v>
      </c>
      <c r="N1940" s="75">
        <v>15</v>
      </c>
    </row>
    <row r="1941" spans="1:14">
      <c r="A1941" s="53" t="s">
        <v>5874</v>
      </c>
      <c r="B1941" s="53" t="s">
        <v>5875</v>
      </c>
      <c r="C1941" s="53" t="s">
        <v>5876</v>
      </c>
      <c r="D1941" s="53" t="s">
        <v>17</v>
      </c>
      <c r="E1941" s="53" t="s">
        <v>18</v>
      </c>
      <c r="F1941" s="53" t="s">
        <v>17</v>
      </c>
      <c r="G1941" s="53" t="s">
        <v>19</v>
      </c>
      <c r="I1941" s="53" t="s">
        <v>99</v>
      </c>
      <c r="J1941" s="75">
        <v>21.02</v>
      </c>
      <c r="K1941" s="75">
        <v>59.219</v>
      </c>
      <c r="L1941" s="75">
        <v>50</v>
      </c>
      <c r="M1941" s="75">
        <v>66</v>
      </c>
      <c r="N1941" s="75">
        <v>16</v>
      </c>
    </row>
    <row r="1942" spans="1:14">
      <c r="A1942" s="53" t="s">
        <v>5877</v>
      </c>
      <c r="B1942" s="53" t="s">
        <v>5878</v>
      </c>
      <c r="C1942" s="53" t="s">
        <v>5879</v>
      </c>
      <c r="D1942" s="53" t="s">
        <v>256</v>
      </c>
      <c r="E1942" s="53" t="s">
        <v>18</v>
      </c>
      <c r="F1942" s="53" t="s">
        <v>256</v>
      </c>
      <c r="G1942" s="53" t="s">
        <v>19</v>
      </c>
      <c r="I1942" s="53" t="s">
        <v>20</v>
      </c>
      <c r="J1942" s="75">
        <v>1.45</v>
      </c>
      <c r="K1942" s="75">
        <v>1.664</v>
      </c>
      <c r="L1942" s="75">
        <v>2</v>
      </c>
      <c r="M1942" s="75">
        <v>2</v>
      </c>
      <c r="N1942" s="75">
        <v>0</v>
      </c>
    </row>
    <row r="1943" spans="1:14">
      <c r="A1943" s="53" t="s">
        <v>5880</v>
      </c>
      <c r="B1943" s="53" t="s">
        <v>5881</v>
      </c>
      <c r="C1943" s="53" t="s">
        <v>5882</v>
      </c>
      <c r="D1943" s="53" t="s">
        <v>880</v>
      </c>
      <c r="E1943" s="53" t="s">
        <v>18</v>
      </c>
      <c r="F1943" s="53" t="s">
        <v>880</v>
      </c>
      <c r="G1943" s="53" t="s">
        <v>52</v>
      </c>
      <c r="I1943" s="53" t="s">
        <v>86</v>
      </c>
      <c r="J1943" s="75">
        <v>65.13</v>
      </c>
      <c r="K1943" s="75">
        <v>6.961</v>
      </c>
      <c r="L1943" s="75">
        <v>66</v>
      </c>
      <c r="M1943" s="75">
        <v>66</v>
      </c>
      <c r="N1943" s="75">
        <v>0</v>
      </c>
    </row>
    <row r="1944" spans="1:14">
      <c r="A1944" s="53" t="s">
        <v>5883</v>
      </c>
      <c r="B1944" s="53" t="s">
        <v>5884</v>
      </c>
      <c r="C1944" s="53" t="s">
        <v>5885</v>
      </c>
      <c r="D1944" s="53" t="s">
        <v>2292</v>
      </c>
      <c r="E1944" s="53" t="s">
        <v>18</v>
      </c>
      <c r="F1944" s="53" t="s">
        <v>2292</v>
      </c>
      <c r="G1944" s="53" t="s">
        <v>129</v>
      </c>
      <c r="I1944" s="53" t="s">
        <v>203</v>
      </c>
      <c r="J1944" s="75">
        <v>9.7</v>
      </c>
      <c r="K1944" s="75">
        <v>13.767</v>
      </c>
      <c r="L1944" s="75">
        <v>13</v>
      </c>
      <c r="M1944" s="75">
        <v>14.5</v>
      </c>
      <c r="N1944" s="75">
        <v>1.5</v>
      </c>
    </row>
    <row r="1945" spans="1:14">
      <c r="A1945" s="53" t="s">
        <v>5886</v>
      </c>
      <c r="B1945" s="53" t="s">
        <v>5887</v>
      </c>
      <c r="C1945" s="53" t="s">
        <v>5888</v>
      </c>
      <c r="D1945" s="53" t="s">
        <v>266</v>
      </c>
      <c r="E1945" s="53" t="s">
        <v>18</v>
      </c>
      <c r="F1945" s="53" t="s">
        <v>267</v>
      </c>
      <c r="G1945" s="53" t="s">
        <v>170</v>
      </c>
      <c r="I1945" s="53" t="s">
        <v>79</v>
      </c>
      <c r="J1945" s="75">
        <v>179.87</v>
      </c>
      <c r="K1945" s="75">
        <v>155.994</v>
      </c>
      <c r="L1945" s="75">
        <v>180</v>
      </c>
      <c r="M1945" s="75">
        <v>180</v>
      </c>
      <c r="N1945" s="75">
        <v>0</v>
      </c>
    </row>
    <row r="1946" spans="1:14">
      <c r="A1946" s="53" t="s">
        <v>5889</v>
      </c>
      <c r="B1946" s="53" t="s">
        <v>5890</v>
      </c>
      <c r="C1946" s="53" t="s">
        <v>5891</v>
      </c>
      <c r="D1946" s="53" t="s">
        <v>78</v>
      </c>
      <c r="E1946" s="53" t="s">
        <v>18</v>
      </c>
      <c r="F1946" s="53" t="s">
        <v>78</v>
      </c>
      <c r="G1946" s="53" t="s">
        <v>29</v>
      </c>
      <c r="I1946" s="53" t="s">
        <v>156</v>
      </c>
      <c r="J1946" s="75">
        <v>125.2</v>
      </c>
      <c r="K1946" s="75">
        <v>50.173</v>
      </c>
      <c r="L1946" s="75">
        <v>126</v>
      </c>
      <c r="M1946" s="75">
        <v>126</v>
      </c>
      <c r="N1946" s="75">
        <v>0</v>
      </c>
    </row>
    <row r="1947" spans="1:14">
      <c r="A1947" s="53" t="s">
        <v>5892</v>
      </c>
      <c r="B1947" s="53" t="s">
        <v>5893</v>
      </c>
      <c r="C1947" s="53" t="s">
        <v>5894</v>
      </c>
      <c r="D1947" s="53" t="s">
        <v>2455</v>
      </c>
      <c r="E1947" s="53" t="s">
        <v>18</v>
      </c>
      <c r="F1947" s="53" t="s">
        <v>2455</v>
      </c>
      <c r="G1947" s="53" t="s">
        <v>129</v>
      </c>
      <c r="I1947" s="53" t="s">
        <v>86</v>
      </c>
      <c r="J1947" s="75">
        <v>23.43</v>
      </c>
      <c r="K1947" s="75">
        <v>24.833</v>
      </c>
      <c r="L1947" s="75">
        <v>25</v>
      </c>
      <c r="M1947" s="75">
        <v>25</v>
      </c>
      <c r="N1947" s="75">
        <v>0</v>
      </c>
    </row>
    <row r="1948" spans="1:14">
      <c r="A1948" s="53" t="s">
        <v>5895</v>
      </c>
      <c r="B1948" s="53" t="s">
        <v>5896</v>
      </c>
      <c r="C1948" s="53" t="s">
        <v>5897</v>
      </c>
      <c r="D1948" s="53" t="s">
        <v>2455</v>
      </c>
      <c r="E1948" s="53" t="s">
        <v>18</v>
      </c>
      <c r="F1948" s="53" t="s">
        <v>2455</v>
      </c>
      <c r="G1948" s="53" t="s">
        <v>129</v>
      </c>
      <c r="I1948" s="53" t="s">
        <v>86</v>
      </c>
      <c r="J1948" s="75">
        <v>24.53</v>
      </c>
      <c r="K1948" s="75">
        <v>26.217</v>
      </c>
      <c r="L1948" s="75">
        <v>26</v>
      </c>
      <c r="M1948" s="75">
        <v>27</v>
      </c>
      <c r="N1948" s="75">
        <v>1</v>
      </c>
    </row>
    <row r="1949" spans="1:14">
      <c r="A1949" s="53" t="s">
        <v>5898</v>
      </c>
      <c r="B1949" s="53" t="s">
        <v>5899</v>
      </c>
      <c r="C1949" s="53" t="s">
        <v>5900</v>
      </c>
      <c r="D1949" s="53" t="s">
        <v>453</v>
      </c>
      <c r="E1949" s="53" t="s">
        <v>18</v>
      </c>
      <c r="F1949" s="53" t="s">
        <v>453</v>
      </c>
      <c r="G1949" s="53" t="s">
        <v>29</v>
      </c>
      <c r="I1949" s="53" t="s">
        <v>20</v>
      </c>
      <c r="J1949" s="75">
        <v>25.69</v>
      </c>
      <c r="K1949" s="75">
        <v>18.284</v>
      </c>
      <c r="L1949" s="75">
        <v>26</v>
      </c>
      <c r="M1949" s="75">
        <v>26</v>
      </c>
      <c r="N1949" s="75">
        <v>0</v>
      </c>
    </row>
    <row r="1950" spans="1:14">
      <c r="A1950" s="53" t="s">
        <v>5901</v>
      </c>
      <c r="B1950" s="53" t="s">
        <v>5902</v>
      </c>
      <c r="C1950" s="53" t="s">
        <v>5903</v>
      </c>
      <c r="D1950" s="53" t="s">
        <v>364</v>
      </c>
      <c r="E1950" s="53" t="s">
        <v>18</v>
      </c>
      <c r="F1950" s="53" t="s">
        <v>364</v>
      </c>
      <c r="G1950" s="53" t="s">
        <v>29</v>
      </c>
      <c r="I1950" s="53" t="s">
        <v>328</v>
      </c>
      <c r="J1950" s="75">
        <v>362.35</v>
      </c>
      <c r="K1950" s="75">
        <v>332.768</v>
      </c>
      <c r="L1950" s="75">
        <v>362</v>
      </c>
      <c r="M1950" s="75">
        <v>363</v>
      </c>
      <c r="N1950" s="75">
        <v>1</v>
      </c>
    </row>
    <row r="1951" spans="1:14">
      <c r="A1951" s="53" t="s">
        <v>5904</v>
      </c>
      <c r="B1951" s="53" t="s">
        <v>5905</v>
      </c>
      <c r="C1951" s="53" t="s">
        <v>5906</v>
      </c>
      <c r="D1951" s="53" t="s">
        <v>603</v>
      </c>
      <c r="E1951" s="53" t="s">
        <v>18</v>
      </c>
      <c r="F1951" s="53" t="s">
        <v>603</v>
      </c>
      <c r="G1951" s="53" t="s">
        <v>129</v>
      </c>
      <c r="I1951" s="53" t="s">
        <v>120</v>
      </c>
      <c r="J1951" s="75">
        <v>15.87</v>
      </c>
      <c r="K1951" s="75">
        <v>10.575</v>
      </c>
      <c r="L1951" s="75">
        <v>16</v>
      </c>
      <c r="M1951" s="75">
        <v>16</v>
      </c>
      <c r="N1951" s="75">
        <v>0</v>
      </c>
    </row>
    <row r="1952" spans="1:14">
      <c r="A1952" s="53" t="s">
        <v>5907</v>
      </c>
      <c r="B1952" s="53" t="s">
        <v>5908</v>
      </c>
      <c r="C1952" s="53" t="s">
        <v>5909</v>
      </c>
      <c r="D1952" s="53" t="s">
        <v>28</v>
      </c>
      <c r="E1952" s="53" t="s">
        <v>18</v>
      </c>
      <c r="F1952" s="53" t="s">
        <v>28</v>
      </c>
      <c r="G1952" s="53" t="s">
        <v>29</v>
      </c>
      <c r="I1952" s="53" t="s">
        <v>30</v>
      </c>
      <c r="J1952" s="75">
        <v>67.72</v>
      </c>
      <c r="K1952" s="75">
        <v>0.494</v>
      </c>
      <c r="L1952" s="75">
        <v>0.5</v>
      </c>
      <c r="M1952" s="75">
        <v>0.6</v>
      </c>
      <c r="N1952" s="75">
        <v>0.1</v>
      </c>
    </row>
    <row r="1953" spans="1:14">
      <c r="A1953" s="53" t="s">
        <v>5910</v>
      </c>
      <c r="B1953" s="53" t="s">
        <v>5911</v>
      </c>
      <c r="C1953" s="53" t="s">
        <v>5912</v>
      </c>
      <c r="D1953" s="53" t="s">
        <v>4930</v>
      </c>
      <c r="E1953" s="53" t="s">
        <v>18</v>
      </c>
      <c r="F1953" s="53" t="s">
        <v>4930</v>
      </c>
      <c r="G1953" s="53" t="s">
        <v>98</v>
      </c>
      <c r="I1953" s="53" t="s">
        <v>227</v>
      </c>
      <c r="J1953" s="75">
        <v>45.85</v>
      </c>
      <c r="K1953" s="75">
        <v>21.432</v>
      </c>
      <c r="L1953" s="75">
        <v>46</v>
      </c>
      <c r="M1953" s="75">
        <v>46</v>
      </c>
      <c r="N1953" s="75">
        <v>0</v>
      </c>
    </row>
    <row r="1954" spans="1:14">
      <c r="A1954" s="53" t="s">
        <v>5913</v>
      </c>
      <c r="B1954" s="53" t="s">
        <v>5914</v>
      </c>
      <c r="C1954" s="53" t="s">
        <v>5915</v>
      </c>
      <c r="D1954" s="53" t="s">
        <v>17</v>
      </c>
      <c r="E1954" s="53" t="s">
        <v>18</v>
      </c>
      <c r="F1954" s="53" t="s">
        <v>17</v>
      </c>
      <c r="G1954" s="53" t="s">
        <v>19</v>
      </c>
      <c r="I1954" s="53" t="s">
        <v>246</v>
      </c>
      <c r="J1954" s="75">
        <v>12.26</v>
      </c>
      <c r="K1954" s="75">
        <v>12.054</v>
      </c>
      <c r="L1954" s="75">
        <v>12.5</v>
      </c>
      <c r="M1954" s="75">
        <v>14.5</v>
      </c>
      <c r="N1954" s="75">
        <v>2</v>
      </c>
    </row>
    <row r="1955" spans="1:14">
      <c r="A1955" s="53" t="s">
        <v>5916</v>
      </c>
      <c r="B1955" s="53" t="s">
        <v>5917</v>
      </c>
      <c r="C1955" s="53" t="s">
        <v>5918</v>
      </c>
      <c r="D1955" s="53" t="s">
        <v>287</v>
      </c>
      <c r="E1955" s="53" t="s">
        <v>18</v>
      </c>
      <c r="F1955" s="53" t="s">
        <v>287</v>
      </c>
      <c r="G1955" s="53" t="s">
        <v>98</v>
      </c>
      <c r="I1955" s="53" t="s">
        <v>288</v>
      </c>
      <c r="J1955" s="75">
        <v>45.88</v>
      </c>
      <c r="K1955" s="75">
        <v>31.346</v>
      </c>
      <c r="L1955" s="75">
        <v>46</v>
      </c>
      <c r="M1955" s="75">
        <v>46</v>
      </c>
      <c r="N1955" s="75">
        <v>0</v>
      </c>
    </row>
    <row r="1956" spans="1:14">
      <c r="A1956" s="53" t="s">
        <v>5919</v>
      </c>
      <c r="B1956" s="53" t="s">
        <v>5920</v>
      </c>
      <c r="C1956" s="53" t="s">
        <v>5921</v>
      </c>
      <c r="D1956" s="53" t="s">
        <v>140</v>
      </c>
      <c r="E1956" s="53" t="s">
        <v>18</v>
      </c>
      <c r="F1956" s="53" t="s">
        <v>140</v>
      </c>
      <c r="G1956" s="53" t="s">
        <v>98</v>
      </c>
      <c r="I1956" s="53" t="s">
        <v>562</v>
      </c>
      <c r="J1956" s="75">
        <v>2.29</v>
      </c>
      <c r="K1956" s="75">
        <v>2.155</v>
      </c>
      <c r="L1956" s="75">
        <v>2.5</v>
      </c>
      <c r="M1956" s="75">
        <v>3</v>
      </c>
      <c r="N1956" s="75">
        <v>0.5</v>
      </c>
    </row>
    <row r="1957" spans="1:14">
      <c r="A1957" s="53" t="s">
        <v>5922</v>
      </c>
      <c r="B1957" s="53" t="s">
        <v>5923</v>
      </c>
      <c r="C1957" s="53" t="s">
        <v>5924</v>
      </c>
      <c r="D1957" s="53" t="s">
        <v>458</v>
      </c>
      <c r="E1957" s="53" t="s">
        <v>18</v>
      </c>
      <c r="F1957" s="53" t="s">
        <v>458</v>
      </c>
      <c r="G1957" s="53" t="s">
        <v>98</v>
      </c>
      <c r="I1957" s="53" t="s">
        <v>562</v>
      </c>
      <c r="J1957" s="75">
        <v>1.63</v>
      </c>
      <c r="K1957" s="75">
        <v>2.975</v>
      </c>
      <c r="L1957" s="75">
        <v>2.5</v>
      </c>
      <c r="M1957" s="75">
        <v>3</v>
      </c>
      <c r="N1957" s="75">
        <v>0.5</v>
      </c>
    </row>
    <row r="1958" spans="1:14">
      <c r="A1958" s="53" t="s">
        <v>5925</v>
      </c>
      <c r="B1958" s="53" t="s">
        <v>5926</v>
      </c>
      <c r="C1958" s="53" t="s">
        <v>5927</v>
      </c>
      <c r="D1958" s="53" t="s">
        <v>17</v>
      </c>
      <c r="E1958" s="53" t="s">
        <v>18</v>
      </c>
      <c r="F1958" s="53" t="s">
        <v>17</v>
      </c>
      <c r="G1958" s="53" t="s">
        <v>19</v>
      </c>
      <c r="I1958" s="53" t="s">
        <v>103</v>
      </c>
      <c r="J1958" s="75">
        <v>9.9</v>
      </c>
      <c r="K1958" s="75">
        <v>7.688</v>
      </c>
      <c r="L1958" s="75">
        <v>10</v>
      </c>
      <c r="M1958" s="75">
        <v>10</v>
      </c>
      <c r="N1958" s="75">
        <v>0</v>
      </c>
    </row>
    <row r="1959" spans="1:14">
      <c r="A1959" s="53" t="s">
        <v>5928</v>
      </c>
      <c r="B1959" s="53" t="s">
        <v>5929</v>
      </c>
      <c r="C1959" s="53" t="s">
        <v>5930</v>
      </c>
      <c r="D1959" s="53" t="s">
        <v>140</v>
      </c>
      <c r="E1959" s="53" t="s">
        <v>18</v>
      </c>
      <c r="F1959" s="53" t="s">
        <v>140</v>
      </c>
      <c r="G1959" s="53" t="s">
        <v>98</v>
      </c>
      <c r="I1959" s="53" t="s">
        <v>442</v>
      </c>
      <c r="J1959" s="75">
        <v>5.48</v>
      </c>
      <c r="K1959" s="75">
        <v>10.718</v>
      </c>
      <c r="L1959" s="75">
        <v>10</v>
      </c>
      <c r="M1959" s="75">
        <v>12</v>
      </c>
      <c r="N1959" s="75">
        <v>2</v>
      </c>
    </row>
    <row r="1960" spans="1:14">
      <c r="A1960" s="53" t="s">
        <v>5931</v>
      </c>
      <c r="B1960" s="53" t="s">
        <v>5932</v>
      </c>
      <c r="C1960" s="53" t="s">
        <v>5933</v>
      </c>
      <c r="D1960" s="53" t="s">
        <v>17</v>
      </c>
      <c r="E1960" s="53" t="s">
        <v>18</v>
      </c>
      <c r="F1960" s="53" t="s">
        <v>17</v>
      </c>
      <c r="G1960" s="73" t="s">
        <v>19</v>
      </c>
      <c r="I1960" s="53" t="s">
        <v>103</v>
      </c>
      <c r="J1960" s="75">
        <v>12.42</v>
      </c>
      <c r="K1960" s="75">
        <v>10.267</v>
      </c>
      <c r="L1960" s="75">
        <v>12.5</v>
      </c>
      <c r="M1960" s="75">
        <v>12.5</v>
      </c>
      <c r="N1960" s="75">
        <v>0</v>
      </c>
    </row>
    <row r="1961" spans="1:14">
      <c r="A1961" s="53" t="s">
        <v>5934</v>
      </c>
      <c r="B1961" s="53" t="s">
        <v>5935</v>
      </c>
      <c r="C1961" s="53" t="s">
        <v>5936</v>
      </c>
      <c r="D1961" s="53" t="s">
        <v>17</v>
      </c>
      <c r="E1961" s="53" t="s">
        <v>18</v>
      </c>
      <c r="F1961" s="53" t="s">
        <v>17</v>
      </c>
      <c r="G1961" s="53" t="s">
        <v>19</v>
      </c>
      <c r="I1961" s="53" t="s">
        <v>390</v>
      </c>
      <c r="J1961" s="75">
        <v>0.47</v>
      </c>
      <c r="K1961" s="75">
        <v>0.756</v>
      </c>
      <c r="L1961" s="75">
        <v>1</v>
      </c>
      <c r="M1961" s="75">
        <v>1</v>
      </c>
      <c r="N1961" s="75">
        <v>0</v>
      </c>
    </row>
    <row r="1962" spans="1:14">
      <c r="A1962" s="53" t="s">
        <v>5937</v>
      </c>
      <c r="B1962" s="53" t="s">
        <v>5938</v>
      </c>
      <c r="C1962" s="53" t="s">
        <v>5939</v>
      </c>
      <c r="D1962" s="53" t="s">
        <v>880</v>
      </c>
      <c r="E1962" s="53" t="s">
        <v>18</v>
      </c>
      <c r="F1962" s="53" t="s">
        <v>880</v>
      </c>
      <c r="G1962" s="53" t="s">
        <v>52</v>
      </c>
      <c r="I1962" s="53" t="s">
        <v>5940</v>
      </c>
      <c r="J1962" s="75">
        <v>41.27</v>
      </c>
      <c r="K1962" s="75">
        <v>46.567</v>
      </c>
      <c r="L1962" s="75">
        <v>47</v>
      </c>
      <c r="M1962" s="75">
        <v>56</v>
      </c>
      <c r="N1962" s="75">
        <v>9</v>
      </c>
    </row>
    <row r="1963" spans="1:14">
      <c r="A1963" s="53" t="s">
        <v>5941</v>
      </c>
      <c r="B1963" s="53" t="s">
        <v>5942</v>
      </c>
      <c r="C1963" s="53" t="s">
        <v>5943</v>
      </c>
      <c r="D1963" s="53" t="s">
        <v>198</v>
      </c>
      <c r="E1963" s="53" t="s">
        <v>18</v>
      </c>
      <c r="F1963" s="53" t="s">
        <v>198</v>
      </c>
      <c r="G1963" s="53" t="s">
        <v>129</v>
      </c>
      <c r="I1963" s="53" t="s">
        <v>161</v>
      </c>
      <c r="J1963" s="75">
        <v>0.08</v>
      </c>
      <c r="K1963" s="75">
        <v>0</v>
      </c>
      <c r="L1963" s="75">
        <v>0.5</v>
      </c>
      <c r="M1963" s="75">
        <v>0.5</v>
      </c>
      <c r="N1963" s="75">
        <v>0</v>
      </c>
    </row>
    <row r="1964" spans="1:14">
      <c r="A1964" s="53" t="s">
        <v>5944</v>
      </c>
      <c r="B1964" s="53" t="s">
        <v>5945</v>
      </c>
      <c r="C1964" s="53" t="s">
        <v>5946</v>
      </c>
      <c r="D1964" s="53" t="s">
        <v>198</v>
      </c>
      <c r="E1964" s="53" t="s">
        <v>18</v>
      </c>
      <c r="F1964" s="53" t="s">
        <v>198</v>
      </c>
      <c r="G1964" s="53" t="s">
        <v>129</v>
      </c>
      <c r="I1964" s="53" t="s">
        <v>161</v>
      </c>
      <c r="J1964" s="75">
        <v>0.18</v>
      </c>
      <c r="K1964" s="75">
        <v>0</v>
      </c>
      <c r="L1964" s="75">
        <v>0.5</v>
      </c>
      <c r="M1964" s="75">
        <v>0.5</v>
      </c>
      <c r="N1964" s="75">
        <v>0</v>
      </c>
    </row>
    <row r="1965" spans="1:14">
      <c r="A1965" s="53" t="s">
        <v>5947</v>
      </c>
      <c r="B1965" s="53" t="s">
        <v>5948</v>
      </c>
      <c r="C1965" s="53" t="s">
        <v>5949</v>
      </c>
      <c r="D1965" s="53" t="s">
        <v>1725</v>
      </c>
      <c r="E1965" s="53" t="s">
        <v>18</v>
      </c>
      <c r="F1965" s="53" t="s">
        <v>1725</v>
      </c>
      <c r="G1965" s="53" t="s">
        <v>52</v>
      </c>
      <c r="I1965" s="53" t="s">
        <v>408</v>
      </c>
      <c r="J1965" s="75">
        <v>78.43</v>
      </c>
      <c r="K1965" s="75">
        <v>63.313</v>
      </c>
      <c r="L1965" s="75">
        <v>79</v>
      </c>
      <c r="M1965" s="75">
        <v>79</v>
      </c>
      <c r="N1965" s="75">
        <v>0</v>
      </c>
    </row>
    <row r="1966" spans="1:14">
      <c r="A1966" s="53" t="s">
        <v>5950</v>
      </c>
      <c r="B1966" s="53" t="s">
        <v>5951</v>
      </c>
      <c r="C1966" s="53" t="s">
        <v>5952</v>
      </c>
      <c r="D1966" s="53" t="s">
        <v>728</v>
      </c>
      <c r="E1966" s="53" t="s">
        <v>18</v>
      </c>
      <c r="F1966" s="53" t="s">
        <v>728</v>
      </c>
      <c r="G1966" s="53" t="s">
        <v>129</v>
      </c>
      <c r="I1966" s="53" t="s">
        <v>20</v>
      </c>
      <c r="J1966" s="75">
        <v>20</v>
      </c>
      <c r="K1966" s="75">
        <v>12</v>
      </c>
      <c r="L1966" s="75">
        <v>23</v>
      </c>
      <c r="M1966" s="75">
        <v>20</v>
      </c>
      <c r="N1966" s="75">
        <v>-3</v>
      </c>
    </row>
    <row r="1967" spans="1:14">
      <c r="A1967" s="53" t="s">
        <v>5953</v>
      </c>
      <c r="B1967" s="53" t="s">
        <v>5954</v>
      </c>
      <c r="C1967" s="53" t="s">
        <v>5955</v>
      </c>
      <c r="D1967" s="53" t="s">
        <v>2788</v>
      </c>
      <c r="E1967" s="53" t="s">
        <v>18</v>
      </c>
      <c r="F1967" s="53" t="s">
        <v>2788</v>
      </c>
      <c r="G1967" s="53" t="s">
        <v>170</v>
      </c>
      <c r="I1967" s="53" t="s">
        <v>5956</v>
      </c>
      <c r="J1967" s="75">
        <v>818</v>
      </c>
      <c r="K1967" s="75">
        <v>816.264</v>
      </c>
      <c r="L1967" s="75">
        <v>950</v>
      </c>
      <c r="M1967" s="75">
        <v>818</v>
      </c>
      <c r="N1967" s="75">
        <v>-132</v>
      </c>
    </row>
    <row r="1968" spans="1:14">
      <c r="A1968" s="53" t="s">
        <v>5957</v>
      </c>
      <c r="B1968" s="53" t="s">
        <v>5958</v>
      </c>
      <c r="C1968" s="53" t="s">
        <v>5959</v>
      </c>
      <c r="D1968" s="53" t="s">
        <v>28</v>
      </c>
      <c r="E1968" s="53" t="s">
        <v>18</v>
      </c>
      <c r="F1968" s="53" t="s">
        <v>28</v>
      </c>
      <c r="G1968" s="53" t="s">
        <v>29</v>
      </c>
      <c r="I1968" s="53" t="s">
        <v>337</v>
      </c>
      <c r="J1968" s="75">
        <v>1434.85</v>
      </c>
      <c r="K1968" s="75">
        <v>3.953</v>
      </c>
      <c r="L1968" s="75">
        <v>4</v>
      </c>
      <c r="M1968" s="75">
        <v>1435</v>
      </c>
      <c r="N1968" s="75">
        <v>1431</v>
      </c>
    </row>
    <row r="1969" spans="1:14">
      <c r="A1969" s="53" t="s">
        <v>5960</v>
      </c>
      <c r="B1969" s="53" t="s">
        <v>5961</v>
      </c>
      <c r="C1969" s="53" t="s">
        <v>5962</v>
      </c>
      <c r="D1969" s="53" t="s">
        <v>332</v>
      </c>
      <c r="E1969" s="53" t="s">
        <v>18</v>
      </c>
      <c r="F1969" s="53" t="s">
        <v>332</v>
      </c>
      <c r="G1969" s="53" t="s">
        <v>52</v>
      </c>
      <c r="I1969" s="53" t="s">
        <v>398</v>
      </c>
      <c r="J1969" s="75">
        <v>11.02</v>
      </c>
      <c r="K1969" s="75">
        <v>18.289</v>
      </c>
      <c r="L1969" s="75">
        <v>18</v>
      </c>
      <c r="M1969" s="75">
        <v>19</v>
      </c>
      <c r="N1969" s="75">
        <v>1</v>
      </c>
    </row>
    <row r="1970" spans="1:14">
      <c r="A1970" s="53" t="s">
        <v>5963</v>
      </c>
      <c r="B1970" s="53" t="s">
        <v>5964</v>
      </c>
      <c r="C1970" s="53" t="s">
        <v>5965</v>
      </c>
      <c r="D1970" s="53" t="s">
        <v>332</v>
      </c>
      <c r="E1970" s="53" t="s">
        <v>18</v>
      </c>
      <c r="F1970" s="53" t="s">
        <v>332</v>
      </c>
      <c r="G1970" s="53" t="s">
        <v>52</v>
      </c>
      <c r="I1970" s="53" t="s">
        <v>398</v>
      </c>
      <c r="J1970" s="75">
        <v>21.31</v>
      </c>
      <c r="K1970" s="75">
        <v>24.531</v>
      </c>
      <c r="L1970" s="75">
        <v>24</v>
      </c>
      <c r="M1970" s="75">
        <v>25</v>
      </c>
      <c r="N1970" s="75">
        <v>1</v>
      </c>
    </row>
    <row r="1971" spans="1:14">
      <c r="A1971" s="53" t="s">
        <v>5966</v>
      </c>
      <c r="B1971" s="53" t="s">
        <v>5967</v>
      </c>
      <c r="C1971" s="53" t="s">
        <v>5968</v>
      </c>
      <c r="D1971" s="53" t="s">
        <v>603</v>
      </c>
      <c r="E1971" s="53" t="s">
        <v>18</v>
      </c>
      <c r="F1971" s="53" t="s">
        <v>603</v>
      </c>
      <c r="G1971" s="53" t="s">
        <v>129</v>
      </c>
      <c r="I1971" s="53" t="s">
        <v>246</v>
      </c>
      <c r="J1971" s="75">
        <v>7.14</v>
      </c>
      <c r="K1971" s="75">
        <v>9.077</v>
      </c>
      <c r="L1971" s="75">
        <v>9.5</v>
      </c>
      <c r="M1971" s="75">
        <v>9.5</v>
      </c>
      <c r="N1971" s="75">
        <v>0</v>
      </c>
    </row>
    <row r="1972" spans="1:14">
      <c r="A1972" s="53" t="s">
        <v>5969</v>
      </c>
      <c r="B1972" s="53" t="s">
        <v>5970</v>
      </c>
      <c r="C1972" s="53" t="s">
        <v>5971</v>
      </c>
      <c r="D1972" s="53" t="s">
        <v>845</v>
      </c>
      <c r="E1972" s="53" t="s">
        <v>18</v>
      </c>
      <c r="F1972" s="53" t="s">
        <v>845</v>
      </c>
      <c r="G1972" s="53" t="s">
        <v>129</v>
      </c>
      <c r="I1972" s="53" t="s">
        <v>145</v>
      </c>
      <c r="J1972" s="75">
        <v>11.46</v>
      </c>
      <c r="K1972" s="75">
        <v>9.331</v>
      </c>
      <c r="L1972" s="75">
        <v>11.5</v>
      </c>
      <c r="M1972" s="75">
        <v>11.5</v>
      </c>
      <c r="N1972" s="75">
        <v>0</v>
      </c>
    </row>
    <row r="1973" spans="1:14">
      <c r="A1973" s="53" t="s">
        <v>5972</v>
      </c>
      <c r="B1973" s="53" t="s">
        <v>5973</v>
      </c>
      <c r="C1973" s="53" t="s">
        <v>5974</v>
      </c>
      <c r="D1973" s="53" t="s">
        <v>274</v>
      </c>
      <c r="E1973" s="53" t="s">
        <v>18</v>
      </c>
      <c r="F1973" s="53" t="s">
        <v>274</v>
      </c>
      <c r="G1973" s="53" t="s">
        <v>29</v>
      </c>
      <c r="I1973" s="53" t="s">
        <v>191</v>
      </c>
      <c r="J1973" s="75">
        <v>81.99</v>
      </c>
      <c r="K1973" s="75">
        <v>87.357</v>
      </c>
      <c r="L1973" s="75">
        <v>86</v>
      </c>
      <c r="M1973" s="75">
        <v>112</v>
      </c>
      <c r="N1973" s="75">
        <v>26</v>
      </c>
    </row>
    <row r="1974" spans="1:14">
      <c r="A1974" s="53" t="s">
        <v>5975</v>
      </c>
      <c r="B1974" s="53" t="s">
        <v>5976</v>
      </c>
      <c r="C1974" s="53" t="s">
        <v>5977</v>
      </c>
      <c r="D1974" s="53" t="s">
        <v>17</v>
      </c>
      <c r="E1974" s="53" t="s">
        <v>18</v>
      </c>
      <c r="F1974" s="53" t="s">
        <v>17</v>
      </c>
      <c r="G1974" s="73" t="s">
        <v>19</v>
      </c>
      <c r="I1974" s="53" t="s">
        <v>99</v>
      </c>
      <c r="J1974" s="75">
        <v>0.87</v>
      </c>
      <c r="K1974" s="75">
        <v>0.806</v>
      </c>
      <c r="L1974" s="75">
        <v>1</v>
      </c>
      <c r="M1974" s="75">
        <v>1</v>
      </c>
      <c r="N1974" s="75">
        <v>0</v>
      </c>
    </row>
    <row r="1975" spans="1:14">
      <c r="A1975" s="53" t="s">
        <v>5978</v>
      </c>
      <c r="B1975" s="53" t="s">
        <v>5979</v>
      </c>
      <c r="C1975" s="53" t="s">
        <v>5980</v>
      </c>
      <c r="D1975" s="53" t="s">
        <v>317</v>
      </c>
      <c r="E1975" s="53" t="s">
        <v>18</v>
      </c>
      <c r="F1975" s="53" t="s">
        <v>317</v>
      </c>
      <c r="G1975" s="53" t="s">
        <v>52</v>
      </c>
      <c r="I1975" s="53" t="s">
        <v>207</v>
      </c>
      <c r="J1975" s="75">
        <v>61.9</v>
      </c>
      <c r="K1975" s="75">
        <v>210.594</v>
      </c>
      <c r="L1975" s="75">
        <v>163</v>
      </c>
      <c r="M1975" s="75">
        <v>211</v>
      </c>
      <c r="N1975" s="75">
        <v>48</v>
      </c>
    </row>
    <row r="1976" spans="1:14">
      <c r="A1976" s="53" t="s">
        <v>5981</v>
      </c>
      <c r="B1976" s="53" t="s">
        <v>5982</v>
      </c>
      <c r="C1976" s="53" t="s">
        <v>5983</v>
      </c>
      <c r="D1976" s="53" t="s">
        <v>97</v>
      </c>
      <c r="E1976" s="53" t="s">
        <v>18</v>
      </c>
      <c r="F1976" s="53" t="s">
        <v>97</v>
      </c>
      <c r="G1976" s="53" t="s">
        <v>98</v>
      </c>
      <c r="I1976" s="53" t="s">
        <v>223</v>
      </c>
      <c r="J1976" s="75">
        <v>477.03</v>
      </c>
      <c r="K1976" s="75">
        <v>342.986</v>
      </c>
      <c r="L1976" s="75">
        <v>478</v>
      </c>
      <c r="M1976" s="75">
        <v>478</v>
      </c>
      <c r="N1976" s="75">
        <v>0</v>
      </c>
    </row>
    <row r="1977" spans="1:14">
      <c r="A1977" s="53" t="s">
        <v>5984</v>
      </c>
      <c r="B1977" s="53" t="s">
        <v>5985</v>
      </c>
      <c r="C1977" s="53" t="s">
        <v>5986</v>
      </c>
      <c r="D1977" s="53" t="s">
        <v>1452</v>
      </c>
      <c r="E1977" s="53" t="s">
        <v>18</v>
      </c>
      <c r="F1977" s="53" t="s">
        <v>1452</v>
      </c>
      <c r="G1977" s="53" t="s">
        <v>98</v>
      </c>
      <c r="I1977" s="53" t="s">
        <v>223</v>
      </c>
      <c r="J1977" s="75">
        <v>15.08</v>
      </c>
      <c r="K1977" s="75">
        <v>18.62</v>
      </c>
      <c r="L1977" s="75">
        <v>21</v>
      </c>
      <c r="M1977" s="75">
        <v>21</v>
      </c>
      <c r="N1977" s="75">
        <v>0</v>
      </c>
    </row>
    <row r="1978" spans="1:14">
      <c r="A1978" s="53" t="s">
        <v>5987</v>
      </c>
      <c r="B1978" s="53" t="s">
        <v>5988</v>
      </c>
      <c r="C1978" s="53" t="s">
        <v>5989</v>
      </c>
      <c r="D1978" s="53" t="s">
        <v>140</v>
      </c>
      <c r="E1978" s="53" t="s">
        <v>18</v>
      </c>
      <c r="F1978" s="53" t="s">
        <v>140</v>
      </c>
      <c r="G1978" s="53" t="s">
        <v>98</v>
      </c>
      <c r="I1978" s="53" t="s">
        <v>535</v>
      </c>
      <c r="J1978" s="75">
        <v>9.46</v>
      </c>
      <c r="K1978" s="75">
        <v>9.184</v>
      </c>
      <c r="L1978" s="75">
        <v>10</v>
      </c>
      <c r="M1978" s="75">
        <v>10</v>
      </c>
      <c r="N1978" s="75">
        <v>0</v>
      </c>
    </row>
    <row r="1979" spans="1:14">
      <c r="A1979" s="53" t="s">
        <v>5990</v>
      </c>
      <c r="B1979" s="53" t="s">
        <v>5991</v>
      </c>
      <c r="C1979" s="53" t="s">
        <v>5992</v>
      </c>
      <c r="D1979" s="53" t="s">
        <v>590</v>
      </c>
      <c r="E1979" s="53" t="s">
        <v>18</v>
      </c>
      <c r="F1979" s="53" t="s">
        <v>590</v>
      </c>
      <c r="G1979" s="53" t="s">
        <v>129</v>
      </c>
      <c r="I1979" s="53" t="s">
        <v>223</v>
      </c>
      <c r="J1979" s="75">
        <v>2.95</v>
      </c>
      <c r="K1979" s="75">
        <v>4.536</v>
      </c>
      <c r="L1979" s="75">
        <v>3</v>
      </c>
      <c r="M1979" s="75">
        <v>5</v>
      </c>
      <c r="N1979" s="75">
        <v>2</v>
      </c>
    </row>
    <row r="1980" spans="1:14">
      <c r="A1980" s="53" t="s">
        <v>5993</v>
      </c>
      <c r="B1980" s="53" t="s">
        <v>5994</v>
      </c>
      <c r="C1980" s="53" t="s">
        <v>5995</v>
      </c>
      <c r="D1980" s="53" t="s">
        <v>78</v>
      </c>
      <c r="E1980" s="53" t="s">
        <v>18</v>
      </c>
      <c r="F1980" s="53" t="s">
        <v>78</v>
      </c>
      <c r="G1980" s="53" t="s">
        <v>29</v>
      </c>
      <c r="I1980" s="53" t="s">
        <v>408</v>
      </c>
      <c r="J1980" s="75">
        <v>33.81</v>
      </c>
      <c r="K1980" s="75">
        <v>18.887</v>
      </c>
      <c r="L1980" s="75">
        <v>34</v>
      </c>
      <c r="M1980" s="75">
        <v>34</v>
      </c>
      <c r="N1980" s="75">
        <v>0</v>
      </c>
    </row>
    <row r="1981" spans="1:14">
      <c r="A1981" s="53" t="s">
        <v>5996</v>
      </c>
      <c r="B1981" s="53" t="s">
        <v>5997</v>
      </c>
      <c r="C1981" s="53" t="s">
        <v>5998</v>
      </c>
      <c r="D1981" s="53" t="s">
        <v>17</v>
      </c>
      <c r="E1981" s="53" t="s">
        <v>18</v>
      </c>
      <c r="F1981" s="53" t="s">
        <v>17</v>
      </c>
      <c r="G1981" s="53" t="s">
        <v>19</v>
      </c>
      <c r="I1981" s="53" t="s">
        <v>408</v>
      </c>
      <c r="J1981" s="75">
        <v>5.08</v>
      </c>
      <c r="K1981" s="75">
        <v>4.488</v>
      </c>
      <c r="L1981" s="75">
        <v>5.5</v>
      </c>
      <c r="M1981" s="75">
        <v>8</v>
      </c>
      <c r="N1981" s="75">
        <v>2.5</v>
      </c>
    </row>
    <row r="1982" spans="1:14">
      <c r="A1982" s="53" t="s">
        <v>5999</v>
      </c>
      <c r="B1982" s="53" t="s">
        <v>6000</v>
      </c>
      <c r="C1982" s="53" t="s">
        <v>6001</v>
      </c>
      <c r="D1982" s="53" t="s">
        <v>6002</v>
      </c>
      <c r="E1982" s="53" t="s">
        <v>18</v>
      </c>
      <c r="F1982" s="53" t="s">
        <v>6002</v>
      </c>
      <c r="G1982" s="53" t="s">
        <v>29</v>
      </c>
      <c r="I1982" s="53" t="s">
        <v>191</v>
      </c>
      <c r="J1982" s="75">
        <v>98.96</v>
      </c>
      <c r="K1982" s="75">
        <v>0.938</v>
      </c>
      <c r="L1982" s="75">
        <v>1</v>
      </c>
      <c r="M1982" s="75">
        <v>167</v>
      </c>
      <c r="N1982" s="75">
        <v>166</v>
      </c>
    </row>
    <row r="1983" spans="1:14">
      <c r="A1983" s="53" t="s">
        <v>6003</v>
      </c>
      <c r="B1983" s="53" t="s">
        <v>6004</v>
      </c>
      <c r="C1983" s="53" t="s">
        <v>6005</v>
      </c>
      <c r="D1983" s="53" t="s">
        <v>428</v>
      </c>
      <c r="E1983" s="53" t="s">
        <v>18</v>
      </c>
      <c r="F1983" s="53" t="s">
        <v>428</v>
      </c>
      <c r="G1983" s="53" t="s">
        <v>29</v>
      </c>
      <c r="I1983" s="53" t="s">
        <v>199</v>
      </c>
      <c r="J1983" s="75">
        <v>84.79</v>
      </c>
      <c r="K1983" s="75">
        <v>63.766</v>
      </c>
      <c r="L1983" s="75">
        <v>85</v>
      </c>
      <c r="M1983" s="75">
        <v>85</v>
      </c>
      <c r="N1983" s="75">
        <v>0</v>
      </c>
    </row>
    <row r="1984" spans="1:14">
      <c r="A1984" s="53" t="s">
        <v>6006</v>
      </c>
      <c r="B1984" s="53" t="s">
        <v>6007</v>
      </c>
      <c r="C1984" s="53" t="s">
        <v>6008</v>
      </c>
      <c r="D1984" s="53" t="s">
        <v>17</v>
      </c>
      <c r="E1984" s="53" t="s">
        <v>18</v>
      </c>
      <c r="F1984" s="53" t="s">
        <v>17</v>
      </c>
      <c r="G1984" s="53" t="s">
        <v>19</v>
      </c>
      <c r="I1984" s="53" t="s">
        <v>558</v>
      </c>
      <c r="J1984" s="75">
        <v>35.88</v>
      </c>
      <c r="K1984" s="75">
        <v>8.432</v>
      </c>
      <c r="L1984" s="75">
        <v>36</v>
      </c>
      <c r="M1984" s="75">
        <v>36</v>
      </c>
      <c r="N1984" s="75">
        <v>0</v>
      </c>
    </row>
    <row r="1985" spans="1:14">
      <c r="A1985" s="53" t="s">
        <v>6009</v>
      </c>
      <c r="B1985" s="53" t="s">
        <v>6010</v>
      </c>
      <c r="C1985" s="53" t="s">
        <v>6011</v>
      </c>
      <c r="D1985" s="53" t="s">
        <v>17</v>
      </c>
      <c r="E1985" s="53" t="s">
        <v>18</v>
      </c>
      <c r="F1985" s="53" t="s">
        <v>17</v>
      </c>
      <c r="G1985" s="53" t="s">
        <v>19</v>
      </c>
      <c r="I1985" s="53" t="s">
        <v>86</v>
      </c>
      <c r="J1985" s="75">
        <v>2.24</v>
      </c>
      <c r="K1985" s="75">
        <v>2.192</v>
      </c>
      <c r="L1985" s="75">
        <v>2.5</v>
      </c>
      <c r="M1985" s="75">
        <v>2.5</v>
      </c>
      <c r="N1985" s="75">
        <v>0</v>
      </c>
    </row>
    <row r="1986" spans="1:14">
      <c r="A1986" s="53" t="s">
        <v>6012</v>
      </c>
      <c r="B1986" s="53" t="s">
        <v>6013</v>
      </c>
      <c r="C1986" s="53" t="s">
        <v>6014</v>
      </c>
      <c r="D1986" s="53" t="s">
        <v>336</v>
      </c>
      <c r="E1986" s="53" t="s">
        <v>18</v>
      </c>
      <c r="F1986" s="53" t="s">
        <v>336</v>
      </c>
      <c r="G1986" s="53" t="s">
        <v>129</v>
      </c>
      <c r="I1986" s="53" t="s">
        <v>161</v>
      </c>
      <c r="J1986" s="75">
        <v>0.07</v>
      </c>
      <c r="K1986" s="75">
        <v>0.144</v>
      </c>
      <c r="L1986" s="75">
        <v>0.5</v>
      </c>
      <c r="M1986" s="75">
        <v>0.5</v>
      </c>
      <c r="N1986" s="75">
        <v>0</v>
      </c>
    </row>
    <row r="1987" spans="1:14">
      <c r="A1987" s="53" t="s">
        <v>6015</v>
      </c>
      <c r="B1987" s="53" t="s">
        <v>6016</v>
      </c>
      <c r="C1987" s="53" t="s">
        <v>6017</v>
      </c>
      <c r="D1987" s="53" t="s">
        <v>160</v>
      </c>
      <c r="E1987" s="53" t="s">
        <v>18</v>
      </c>
      <c r="F1987" s="53" t="s">
        <v>160</v>
      </c>
      <c r="G1987" s="53" t="s">
        <v>129</v>
      </c>
      <c r="I1987" s="53" t="s">
        <v>86</v>
      </c>
      <c r="J1987" s="75">
        <v>2.04</v>
      </c>
      <c r="K1987" s="75">
        <v>0.39</v>
      </c>
      <c r="L1987" s="75">
        <v>2.5</v>
      </c>
      <c r="M1987" s="75">
        <v>2.5</v>
      </c>
      <c r="N1987" s="75">
        <v>0</v>
      </c>
    </row>
    <row r="1988" spans="1:14">
      <c r="A1988" s="53" t="s">
        <v>6018</v>
      </c>
      <c r="B1988" s="53" t="s">
        <v>6019</v>
      </c>
      <c r="C1988" s="53" t="s">
        <v>6020</v>
      </c>
      <c r="D1988" s="53" t="s">
        <v>17</v>
      </c>
      <c r="E1988" s="53" t="s">
        <v>18</v>
      </c>
      <c r="F1988" s="53" t="s">
        <v>17</v>
      </c>
      <c r="G1988" s="53" t="s">
        <v>19</v>
      </c>
      <c r="I1988" s="53" t="s">
        <v>86</v>
      </c>
      <c r="J1988" s="75">
        <v>0.42</v>
      </c>
      <c r="K1988" s="75">
        <v>0.234</v>
      </c>
      <c r="L1988" s="75">
        <v>0.5</v>
      </c>
      <c r="M1988" s="75">
        <v>0.5</v>
      </c>
      <c r="N1988" s="75">
        <v>0</v>
      </c>
    </row>
    <row r="1989" spans="1:14">
      <c r="A1989" s="53" t="s">
        <v>6021</v>
      </c>
      <c r="B1989" s="53" t="s">
        <v>6022</v>
      </c>
      <c r="C1989" s="53" t="s">
        <v>6023</v>
      </c>
      <c r="D1989" s="53" t="s">
        <v>17</v>
      </c>
      <c r="E1989" s="53" t="s">
        <v>18</v>
      </c>
      <c r="F1989" s="53" t="s">
        <v>17</v>
      </c>
      <c r="G1989" s="53" t="s">
        <v>19</v>
      </c>
      <c r="I1989" s="53" t="s">
        <v>408</v>
      </c>
      <c r="J1989" s="75">
        <v>5.32</v>
      </c>
      <c r="K1989" s="75">
        <v>3.994</v>
      </c>
      <c r="L1989" s="75">
        <v>5.5</v>
      </c>
      <c r="M1989" s="75">
        <v>5.5</v>
      </c>
      <c r="N1989" s="75">
        <v>0</v>
      </c>
    </row>
    <row r="1990" spans="1:14">
      <c r="A1990" s="53" t="s">
        <v>6024</v>
      </c>
      <c r="B1990" s="53" t="s">
        <v>6025</v>
      </c>
      <c r="C1990" s="53" t="s">
        <v>6026</v>
      </c>
      <c r="D1990" s="53" t="s">
        <v>17</v>
      </c>
      <c r="E1990" s="53" t="s">
        <v>18</v>
      </c>
      <c r="F1990" s="53" t="s">
        <v>17</v>
      </c>
      <c r="G1990" s="53" t="s">
        <v>19</v>
      </c>
      <c r="I1990" s="53" t="s">
        <v>227</v>
      </c>
      <c r="J1990" s="75">
        <v>16.6</v>
      </c>
      <c r="K1990" s="75">
        <v>9.405</v>
      </c>
      <c r="L1990" s="75">
        <v>17</v>
      </c>
      <c r="M1990" s="75">
        <v>17</v>
      </c>
      <c r="N1990" s="75">
        <v>0</v>
      </c>
    </row>
    <row r="1991" spans="1:14">
      <c r="A1991" s="53" t="s">
        <v>6027</v>
      </c>
      <c r="B1991" s="53" t="s">
        <v>6028</v>
      </c>
      <c r="C1991" s="53" t="s">
        <v>6029</v>
      </c>
      <c r="D1991" s="53" t="s">
        <v>17</v>
      </c>
      <c r="E1991" s="53" t="s">
        <v>18</v>
      </c>
      <c r="F1991" s="53" t="s">
        <v>17</v>
      </c>
      <c r="G1991" s="53" t="s">
        <v>19</v>
      </c>
      <c r="I1991" s="53" t="s">
        <v>4078</v>
      </c>
      <c r="J1991" s="75">
        <v>2.21</v>
      </c>
      <c r="K1991" s="75">
        <v>1.936</v>
      </c>
      <c r="L1991" s="75">
        <v>2.5</v>
      </c>
      <c r="M1991" s="75">
        <v>2.5</v>
      </c>
      <c r="N1991" s="75">
        <v>0</v>
      </c>
    </row>
    <row r="1992" spans="1:14">
      <c r="A1992" s="53" t="s">
        <v>6030</v>
      </c>
      <c r="B1992" s="53" t="s">
        <v>6031</v>
      </c>
      <c r="C1992" s="53" t="s">
        <v>6032</v>
      </c>
      <c r="D1992" s="53" t="s">
        <v>186</v>
      </c>
      <c r="E1992" s="53" t="s">
        <v>18</v>
      </c>
      <c r="F1992" s="53" t="s">
        <v>186</v>
      </c>
      <c r="G1992" s="73" t="s">
        <v>98</v>
      </c>
      <c r="I1992" s="53" t="s">
        <v>99</v>
      </c>
      <c r="J1992" s="75">
        <v>21.71</v>
      </c>
      <c r="K1992" s="75">
        <v>16.641</v>
      </c>
      <c r="L1992" s="75">
        <v>22</v>
      </c>
      <c r="M1992" s="75">
        <v>22</v>
      </c>
      <c r="N1992" s="75">
        <v>0</v>
      </c>
    </row>
    <row r="1993" spans="1:14">
      <c r="A1993" s="53" t="s">
        <v>6033</v>
      </c>
      <c r="B1993" s="53" t="s">
        <v>6034</v>
      </c>
      <c r="C1993" s="53" t="s">
        <v>6035</v>
      </c>
      <c r="D1993" s="53" t="s">
        <v>1184</v>
      </c>
      <c r="E1993" s="53" t="s">
        <v>18</v>
      </c>
      <c r="F1993" s="53" t="s">
        <v>1184</v>
      </c>
      <c r="G1993" s="73" t="s">
        <v>98</v>
      </c>
      <c r="I1993" s="53" t="s">
        <v>442</v>
      </c>
      <c r="J1993" s="75">
        <v>12.12</v>
      </c>
      <c r="K1993" s="75">
        <v>11.726</v>
      </c>
      <c r="L1993" s="75">
        <v>13</v>
      </c>
      <c r="M1993" s="75">
        <v>21</v>
      </c>
      <c r="N1993" s="75">
        <v>8</v>
      </c>
    </row>
    <row r="1994" spans="1:14">
      <c r="A1994" s="53" t="s">
        <v>6036</v>
      </c>
      <c r="B1994" s="53" t="s">
        <v>6037</v>
      </c>
      <c r="C1994" s="53" t="s">
        <v>6038</v>
      </c>
      <c r="D1994" s="53" t="s">
        <v>1188</v>
      </c>
      <c r="E1994" s="53" t="s">
        <v>18</v>
      </c>
      <c r="F1994" s="53" t="s">
        <v>1188</v>
      </c>
      <c r="G1994" s="53" t="s">
        <v>129</v>
      </c>
      <c r="I1994" s="53" t="s">
        <v>442</v>
      </c>
      <c r="J1994" s="75">
        <v>28.39</v>
      </c>
      <c r="K1994" s="75">
        <v>32.796</v>
      </c>
      <c r="L1994" s="75">
        <v>34</v>
      </c>
      <c r="M1994" s="75">
        <v>33</v>
      </c>
      <c r="N1994" s="75">
        <v>-1</v>
      </c>
    </row>
    <row r="1995" spans="1:14">
      <c r="A1995" s="53" t="s">
        <v>6039</v>
      </c>
      <c r="B1995" s="53" t="s">
        <v>6040</v>
      </c>
      <c r="C1995" s="53" t="s">
        <v>6041</v>
      </c>
      <c r="D1995" s="53" t="s">
        <v>1188</v>
      </c>
      <c r="E1995" s="53" t="s">
        <v>18</v>
      </c>
      <c r="F1995" s="53" t="s">
        <v>1188</v>
      </c>
      <c r="G1995" s="53" t="s">
        <v>129</v>
      </c>
      <c r="I1995" s="53" t="s">
        <v>442</v>
      </c>
      <c r="J1995" s="75">
        <v>4.93</v>
      </c>
      <c r="K1995" s="75">
        <v>8.777</v>
      </c>
      <c r="L1995" s="75">
        <v>9</v>
      </c>
      <c r="M1995" s="75">
        <v>9</v>
      </c>
      <c r="N1995" s="75">
        <v>0</v>
      </c>
    </row>
    <row r="1996" spans="1:14">
      <c r="A1996" s="53" t="s">
        <v>6042</v>
      </c>
      <c r="B1996" s="53" t="s">
        <v>6043</v>
      </c>
      <c r="C1996" s="53" t="s">
        <v>50</v>
      </c>
      <c r="D1996" s="53" t="s">
        <v>194</v>
      </c>
      <c r="E1996" s="53" t="s">
        <v>18</v>
      </c>
      <c r="F1996" s="53" t="s">
        <v>194</v>
      </c>
      <c r="G1996" s="53" t="s">
        <v>52</v>
      </c>
      <c r="I1996" s="53" t="s">
        <v>1194</v>
      </c>
      <c r="J1996" s="75">
        <v>207.6</v>
      </c>
      <c r="K1996" s="75">
        <v>197.28</v>
      </c>
      <c r="L1996" s="75">
        <v>196</v>
      </c>
      <c r="M1996" s="75">
        <v>208</v>
      </c>
      <c r="N1996" s="75">
        <v>12</v>
      </c>
    </row>
    <row r="1997" spans="1:14">
      <c r="A1997" s="53" t="s">
        <v>6044</v>
      </c>
      <c r="B1997" s="53" t="s">
        <v>6045</v>
      </c>
      <c r="C1997" s="53" t="s">
        <v>6046</v>
      </c>
      <c r="D1997" s="53" t="s">
        <v>17</v>
      </c>
      <c r="E1997" s="53" t="s">
        <v>18</v>
      </c>
      <c r="F1997" s="53" t="s">
        <v>17</v>
      </c>
      <c r="G1997" s="53" t="s">
        <v>19</v>
      </c>
      <c r="I1997" s="53" t="s">
        <v>227</v>
      </c>
      <c r="J1997" s="75">
        <v>2.9</v>
      </c>
      <c r="K1997" s="75">
        <v>4.182</v>
      </c>
      <c r="L1997" s="75">
        <v>4.5</v>
      </c>
      <c r="M1997" s="75">
        <v>4.5</v>
      </c>
      <c r="N1997" s="75">
        <v>0</v>
      </c>
    </row>
    <row r="1998" spans="1:14">
      <c r="A1998" s="53" t="s">
        <v>6047</v>
      </c>
      <c r="B1998" s="53" t="s">
        <v>6048</v>
      </c>
      <c r="C1998" s="53" t="s">
        <v>6049</v>
      </c>
      <c r="D1998" s="53" t="s">
        <v>17</v>
      </c>
      <c r="E1998" s="53" t="s">
        <v>18</v>
      </c>
      <c r="F1998" s="53" t="s">
        <v>17</v>
      </c>
      <c r="G1998" s="53" t="s">
        <v>19</v>
      </c>
      <c r="I1998" s="53" t="s">
        <v>408</v>
      </c>
      <c r="J1998" s="75">
        <v>0.34</v>
      </c>
      <c r="K1998" s="75">
        <v>0</v>
      </c>
      <c r="L1998" s="75">
        <v>0.5</v>
      </c>
      <c r="M1998" s="75">
        <v>0.5</v>
      </c>
      <c r="N1998" s="75">
        <v>0</v>
      </c>
    </row>
    <row r="1999" spans="1:14">
      <c r="A1999" s="53" t="s">
        <v>6050</v>
      </c>
      <c r="B1999" s="53" t="s">
        <v>6051</v>
      </c>
      <c r="C1999" s="53" t="s">
        <v>6052</v>
      </c>
      <c r="D1999" s="53" t="s">
        <v>967</v>
      </c>
      <c r="E1999" s="53" t="s">
        <v>18</v>
      </c>
      <c r="F1999" s="53" t="s">
        <v>967</v>
      </c>
      <c r="G1999" s="73" t="s">
        <v>52</v>
      </c>
      <c r="I1999" s="53" t="s">
        <v>191</v>
      </c>
      <c r="J1999" s="75">
        <v>20.4</v>
      </c>
      <c r="K1999" s="75">
        <v>19.145</v>
      </c>
      <c r="L1999" s="75">
        <v>24</v>
      </c>
      <c r="M1999" s="75">
        <v>24</v>
      </c>
      <c r="N1999" s="75">
        <v>0</v>
      </c>
    </row>
    <row r="2000" spans="1:14">
      <c r="A2000" s="53" t="s">
        <v>6053</v>
      </c>
      <c r="B2000" s="53" t="s">
        <v>6054</v>
      </c>
      <c r="C2000" s="53" t="s">
        <v>36</v>
      </c>
      <c r="D2000" s="53" t="s">
        <v>231</v>
      </c>
      <c r="E2000" s="53" t="s">
        <v>18</v>
      </c>
      <c r="F2000" s="53" t="s">
        <v>231</v>
      </c>
      <c r="G2000" s="73" t="s">
        <v>52</v>
      </c>
      <c r="I2000" s="53" t="s">
        <v>6055</v>
      </c>
      <c r="J2000" s="75">
        <v>24.03</v>
      </c>
      <c r="K2000" s="75">
        <v>6.753</v>
      </c>
      <c r="L2000" s="75">
        <v>31</v>
      </c>
      <c r="M2000" s="75">
        <v>31</v>
      </c>
      <c r="N2000" s="75">
        <v>0</v>
      </c>
    </row>
    <row r="2001" spans="1:14">
      <c r="A2001" s="53" t="s">
        <v>6056</v>
      </c>
      <c r="B2001" s="53" t="s">
        <v>6057</v>
      </c>
      <c r="C2001" s="53" t="s">
        <v>6058</v>
      </c>
      <c r="D2001" s="53" t="s">
        <v>78</v>
      </c>
      <c r="E2001" s="53" t="s">
        <v>18</v>
      </c>
      <c r="F2001" s="53" t="s">
        <v>78</v>
      </c>
      <c r="G2001" s="53" t="s">
        <v>29</v>
      </c>
      <c r="I2001" s="53" t="s">
        <v>116</v>
      </c>
      <c r="J2001" s="75">
        <v>63.22</v>
      </c>
      <c r="K2001" s="75">
        <v>112.812</v>
      </c>
      <c r="L2001" s="75">
        <v>108</v>
      </c>
      <c r="M2001" s="75">
        <v>113</v>
      </c>
      <c r="N2001" s="75">
        <v>5</v>
      </c>
    </row>
    <row r="2002" spans="1:14">
      <c r="A2002" s="53" t="s">
        <v>6059</v>
      </c>
      <c r="B2002" s="53" t="s">
        <v>6060</v>
      </c>
      <c r="C2002" s="53" t="s">
        <v>6061</v>
      </c>
      <c r="D2002" s="53" t="s">
        <v>17</v>
      </c>
      <c r="E2002" s="53" t="s">
        <v>18</v>
      </c>
      <c r="F2002" s="53" t="s">
        <v>17</v>
      </c>
      <c r="G2002" s="53" t="s">
        <v>19</v>
      </c>
      <c r="I2002" s="53" t="s">
        <v>1006</v>
      </c>
      <c r="J2002" s="75">
        <v>1.2</v>
      </c>
      <c r="K2002" s="75">
        <v>2.257</v>
      </c>
      <c r="L2002" s="75">
        <v>2.5</v>
      </c>
      <c r="M2002" s="75">
        <v>2.5</v>
      </c>
      <c r="N2002" s="75">
        <v>0</v>
      </c>
    </row>
    <row r="2003" spans="1:14">
      <c r="A2003" s="53" t="s">
        <v>6062</v>
      </c>
      <c r="B2003" s="53" t="s">
        <v>6063</v>
      </c>
      <c r="C2003" s="53" t="s">
        <v>6064</v>
      </c>
      <c r="D2003" s="53" t="s">
        <v>5040</v>
      </c>
      <c r="E2003" s="53" t="s">
        <v>18</v>
      </c>
      <c r="F2003" s="53" t="s">
        <v>5040</v>
      </c>
      <c r="G2003" s="53" t="s">
        <v>52</v>
      </c>
      <c r="I2003" s="53" t="s">
        <v>306</v>
      </c>
      <c r="J2003" s="75">
        <v>53</v>
      </c>
      <c r="K2003" s="75">
        <v>49.98</v>
      </c>
      <c r="L2003" s="75">
        <v>53</v>
      </c>
      <c r="M2003" s="75">
        <v>80</v>
      </c>
      <c r="N2003" s="75">
        <v>27</v>
      </c>
    </row>
    <row r="2004" spans="1:14">
      <c r="A2004" s="53" t="s">
        <v>6065</v>
      </c>
      <c r="B2004" s="53" t="s">
        <v>6066</v>
      </c>
      <c r="C2004" s="53" t="s">
        <v>6067</v>
      </c>
      <c r="D2004" s="53" t="s">
        <v>97</v>
      </c>
      <c r="E2004" s="53" t="s">
        <v>18</v>
      </c>
      <c r="F2004" s="53" t="s">
        <v>97</v>
      </c>
      <c r="G2004" s="53" t="s">
        <v>98</v>
      </c>
      <c r="I2004" s="53" t="s">
        <v>535</v>
      </c>
      <c r="J2004" s="75">
        <v>220.36</v>
      </c>
      <c r="K2004" s="75">
        <v>230.449</v>
      </c>
      <c r="L2004" s="75">
        <v>248</v>
      </c>
      <c r="M2004" s="75">
        <v>237</v>
      </c>
      <c r="N2004" s="75">
        <v>-11</v>
      </c>
    </row>
    <row r="2005" spans="1:14">
      <c r="A2005" s="53" t="s">
        <v>6068</v>
      </c>
      <c r="B2005" s="53" t="s">
        <v>6069</v>
      </c>
      <c r="C2005" s="53" t="s">
        <v>6070</v>
      </c>
      <c r="D2005" s="53" t="s">
        <v>458</v>
      </c>
      <c r="E2005" s="53" t="s">
        <v>18</v>
      </c>
      <c r="F2005" s="53" t="s">
        <v>458</v>
      </c>
      <c r="G2005" s="73" t="s">
        <v>98</v>
      </c>
      <c r="I2005" s="53" t="s">
        <v>306</v>
      </c>
      <c r="J2005" s="75">
        <v>0.29</v>
      </c>
      <c r="K2005" s="75">
        <v>0</v>
      </c>
      <c r="L2005" s="75">
        <v>0.5</v>
      </c>
      <c r="M2005" s="75">
        <v>0.5</v>
      </c>
      <c r="N2005" s="75">
        <v>0</v>
      </c>
    </row>
    <row r="2006" spans="1:14">
      <c r="A2006" s="53" t="s">
        <v>6071</v>
      </c>
      <c r="B2006" s="53" t="s">
        <v>6072</v>
      </c>
      <c r="C2006" s="53" t="s">
        <v>6073</v>
      </c>
      <c r="D2006" s="53" t="s">
        <v>17</v>
      </c>
      <c r="E2006" s="53" t="s">
        <v>18</v>
      </c>
      <c r="F2006" s="53" t="s">
        <v>17</v>
      </c>
      <c r="G2006" s="53" t="s">
        <v>19</v>
      </c>
      <c r="I2006" s="53" t="s">
        <v>292</v>
      </c>
      <c r="J2006" s="75">
        <v>1.99</v>
      </c>
      <c r="K2006" s="75">
        <v>4.309</v>
      </c>
      <c r="L2006" s="75">
        <v>3.5</v>
      </c>
      <c r="M2006" s="75">
        <v>4.5</v>
      </c>
      <c r="N2006" s="75">
        <v>1</v>
      </c>
    </row>
    <row r="2007" spans="1:14">
      <c r="A2007" s="53" t="s">
        <v>6074</v>
      </c>
      <c r="B2007" s="53" t="s">
        <v>6075</v>
      </c>
      <c r="C2007" s="53" t="s">
        <v>6076</v>
      </c>
      <c r="D2007" s="53" t="s">
        <v>17</v>
      </c>
      <c r="E2007" s="53" t="s">
        <v>18</v>
      </c>
      <c r="F2007" s="53" t="s">
        <v>17</v>
      </c>
      <c r="G2007" s="53" t="s">
        <v>19</v>
      </c>
      <c r="I2007" s="53" t="s">
        <v>292</v>
      </c>
      <c r="J2007" s="75">
        <v>1.97</v>
      </c>
      <c r="K2007" s="75">
        <v>3.557</v>
      </c>
      <c r="L2007" s="75">
        <v>3.5</v>
      </c>
      <c r="M2007" s="75">
        <v>4</v>
      </c>
      <c r="N2007" s="75">
        <v>0.5</v>
      </c>
    </row>
    <row r="2008" spans="1:14">
      <c r="A2008" s="53" t="s">
        <v>6077</v>
      </c>
      <c r="B2008" s="53" t="s">
        <v>6078</v>
      </c>
      <c r="C2008" s="53" t="s">
        <v>6079</v>
      </c>
      <c r="D2008" s="53" t="s">
        <v>17</v>
      </c>
      <c r="E2008" s="53" t="s">
        <v>18</v>
      </c>
      <c r="F2008" s="53" t="s">
        <v>17</v>
      </c>
      <c r="G2008" s="53" t="s">
        <v>19</v>
      </c>
      <c r="I2008" s="53" t="s">
        <v>292</v>
      </c>
      <c r="J2008" s="75">
        <v>1.94</v>
      </c>
      <c r="K2008" s="75">
        <v>3.374</v>
      </c>
      <c r="L2008" s="75">
        <v>3</v>
      </c>
      <c r="M2008" s="75">
        <v>3.5</v>
      </c>
      <c r="N2008" s="75">
        <v>0.5</v>
      </c>
    </row>
    <row r="2009" spans="1:14">
      <c r="A2009" s="53" t="s">
        <v>6080</v>
      </c>
      <c r="B2009" s="53" t="s">
        <v>6081</v>
      </c>
      <c r="C2009" s="53" t="s">
        <v>6082</v>
      </c>
      <c r="D2009" s="53" t="s">
        <v>5627</v>
      </c>
      <c r="E2009" s="53" t="s">
        <v>18</v>
      </c>
      <c r="F2009" s="53" t="s">
        <v>5628</v>
      </c>
      <c r="G2009" s="53" t="s">
        <v>52</v>
      </c>
      <c r="I2009" s="53" t="s">
        <v>156</v>
      </c>
      <c r="J2009" s="75">
        <v>126.45</v>
      </c>
      <c r="K2009" s="75">
        <v>213.513</v>
      </c>
      <c r="L2009" s="75">
        <v>189</v>
      </c>
      <c r="M2009" s="75">
        <v>214</v>
      </c>
      <c r="N2009" s="75">
        <v>25</v>
      </c>
    </row>
    <row r="2010" spans="1:14">
      <c r="A2010" s="53" t="s">
        <v>6083</v>
      </c>
      <c r="B2010" s="53" t="s">
        <v>6084</v>
      </c>
      <c r="C2010" s="53" t="s">
        <v>6085</v>
      </c>
      <c r="D2010" s="53" t="s">
        <v>24</v>
      </c>
      <c r="E2010" s="53" t="s">
        <v>18</v>
      </c>
      <c r="F2010" s="53" t="s">
        <v>24</v>
      </c>
      <c r="G2010" s="53" t="s">
        <v>19</v>
      </c>
      <c r="I2010" s="53" t="s">
        <v>540</v>
      </c>
      <c r="J2010" s="75">
        <v>28.15</v>
      </c>
      <c r="K2010" s="75">
        <v>25.932</v>
      </c>
      <c r="L2010" s="75">
        <v>29</v>
      </c>
      <c r="M2010" s="75">
        <v>33</v>
      </c>
      <c r="N2010" s="75">
        <v>4</v>
      </c>
    </row>
    <row r="2011" spans="1:14">
      <c r="A2011" s="53" t="s">
        <v>6086</v>
      </c>
      <c r="B2011" s="53" t="s">
        <v>6087</v>
      </c>
      <c r="C2011" s="53" t="s">
        <v>50</v>
      </c>
      <c r="D2011" s="53" t="s">
        <v>231</v>
      </c>
      <c r="E2011" s="53" t="s">
        <v>18</v>
      </c>
      <c r="F2011" s="53" t="s">
        <v>231</v>
      </c>
      <c r="G2011" s="73" t="s">
        <v>52</v>
      </c>
      <c r="I2011" s="53" t="s">
        <v>6088</v>
      </c>
      <c r="J2011" s="75">
        <v>828</v>
      </c>
      <c r="K2011" s="75">
        <v>1672.56</v>
      </c>
      <c r="L2011" s="75">
        <v>1653</v>
      </c>
      <c r="M2011" s="75">
        <v>1673</v>
      </c>
      <c r="N2011" s="75">
        <v>20</v>
      </c>
    </row>
    <row r="2012" spans="1:14">
      <c r="A2012" s="53" t="s">
        <v>6089</v>
      </c>
      <c r="B2012" s="53" t="s">
        <v>6090</v>
      </c>
      <c r="C2012" s="53" t="s">
        <v>6091</v>
      </c>
      <c r="D2012" s="53" t="s">
        <v>274</v>
      </c>
      <c r="E2012" s="53" t="s">
        <v>18</v>
      </c>
      <c r="F2012" s="53" t="s">
        <v>274</v>
      </c>
      <c r="G2012" s="53" t="s">
        <v>29</v>
      </c>
      <c r="I2012" s="53" t="s">
        <v>642</v>
      </c>
      <c r="J2012" s="75">
        <v>20.07</v>
      </c>
      <c r="K2012" s="75">
        <v>18.408</v>
      </c>
      <c r="L2012" s="75">
        <v>21</v>
      </c>
      <c r="M2012" s="75">
        <v>21</v>
      </c>
      <c r="N2012" s="75">
        <v>0</v>
      </c>
    </row>
    <row r="2013" spans="1:14">
      <c r="A2013" s="53" t="s">
        <v>6092</v>
      </c>
      <c r="B2013" s="53" t="s">
        <v>6093</v>
      </c>
      <c r="C2013" s="53" t="s">
        <v>6094</v>
      </c>
      <c r="D2013" s="53" t="s">
        <v>17</v>
      </c>
      <c r="E2013" s="53" t="s">
        <v>18</v>
      </c>
      <c r="F2013" s="53" t="s">
        <v>17</v>
      </c>
      <c r="G2013" s="53" t="s">
        <v>19</v>
      </c>
      <c r="I2013" s="53" t="s">
        <v>227</v>
      </c>
      <c r="J2013" s="75">
        <v>17.83</v>
      </c>
      <c r="K2013" s="75">
        <v>19.23</v>
      </c>
      <c r="L2013" s="75">
        <v>18</v>
      </c>
      <c r="M2013" s="75">
        <v>19.5</v>
      </c>
      <c r="N2013" s="75">
        <v>1.5</v>
      </c>
    </row>
    <row r="2014" spans="1:14">
      <c r="A2014" s="53" t="s">
        <v>6095</v>
      </c>
      <c r="B2014" s="53" t="s">
        <v>6096</v>
      </c>
      <c r="C2014" s="53" t="s">
        <v>6097</v>
      </c>
      <c r="D2014" s="53" t="s">
        <v>17</v>
      </c>
      <c r="E2014" s="53" t="s">
        <v>18</v>
      </c>
      <c r="F2014" s="53" t="s">
        <v>17</v>
      </c>
      <c r="G2014" s="53" t="s">
        <v>19</v>
      </c>
      <c r="I2014" s="53" t="s">
        <v>570</v>
      </c>
      <c r="J2014" s="75">
        <v>37.76</v>
      </c>
      <c r="K2014" s="75">
        <v>38.161</v>
      </c>
      <c r="L2014" s="75">
        <v>40</v>
      </c>
      <c r="M2014" s="75">
        <v>40</v>
      </c>
      <c r="N2014" s="75">
        <v>0</v>
      </c>
    </row>
    <row r="2015" spans="1:14">
      <c r="A2015" s="53" t="s">
        <v>6098</v>
      </c>
      <c r="B2015" s="53" t="s">
        <v>6099</v>
      </c>
      <c r="C2015" s="53" t="s">
        <v>6100</v>
      </c>
      <c r="D2015" s="53" t="s">
        <v>17</v>
      </c>
      <c r="E2015" s="53" t="s">
        <v>18</v>
      </c>
      <c r="F2015" s="53" t="s">
        <v>17</v>
      </c>
      <c r="G2015" s="53" t="s">
        <v>19</v>
      </c>
      <c r="I2015" s="53" t="s">
        <v>570</v>
      </c>
      <c r="J2015" s="75">
        <v>72.33</v>
      </c>
      <c r="K2015" s="75">
        <v>67.601</v>
      </c>
      <c r="L2015" s="75">
        <v>73</v>
      </c>
      <c r="M2015" s="75">
        <v>73</v>
      </c>
      <c r="N2015" s="75">
        <v>0</v>
      </c>
    </row>
    <row r="2016" spans="1:14">
      <c r="A2016" s="53" t="s">
        <v>6101</v>
      </c>
      <c r="B2016" s="53" t="s">
        <v>6102</v>
      </c>
      <c r="C2016" s="53" t="s">
        <v>6103</v>
      </c>
      <c r="D2016" s="53" t="s">
        <v>24</v>
      </c>
      <c r="E2016" s="53" t="s">
        <v>18</v>
      </c>
      <c r="F2016" s="53" t="s">
        <v>24</v>
      </c>
      <c r="G2016" s="53" t="s">
        <v>19</v>
      </c>
      <c r="I2016" s="53" t="s">
        <v>246</v>
      </c>
      <c r="J2016" s="75">
        <v>24.11</v>
      </c>
      <c r="K2016" s="75">
        <v>28.933</v>
      </c>
      <c r="L2016" s="75">
        <v>25</v>
      </c>
      <c r="M2016" s="75">
        <v>29</v>
      </c>
      <c r="N2016" s="75">
        <v>4</v>
      </c>
    </row>
    <row r="2017" spans="1:14">
      <c r="A2017" s="53" t="s">
        <v>6104</v>
      </c>
      <c r="B2017" s="53" t="s">
        <v>6105</v>
      </c>
      <c r="C2017" s="53" t="s">
        <v>6106</v>
      </c>
      <c r="D2017" s="53" t="s">
        <v>24</v>
      </c>
      <c r="E2017" s="53" t="s">
        <v>18</v>
      </c>
      <c r="F2017" s="53" t="s">
        <v>24</v>
      </c>
      <c r="G2017" s="53" t="s">
        <v>19</v>
      </c>
      <c r="I2017" s="53" t="s">
        <v>246</v>
      </c>
      <c r="J2017" s="75">
        <v>24.08</v>
      </c>
      <c r="K2017" s="75">
        <v>28.281</v>
      </c>
      <c r="L2017" s="75">
        <v>25</v>
      </c>
      <c r="M2017" s="75">
        <v>29</v>
      </c>
      <c r="N2017" s="75">
        <v>4</v>
      </c>
    </row>
    <row r="2018" spans="1:14">
      <c r="A2018" s="53" t="s">
        <v>6107</v>
      </c>
      <c r="B2018" s="53" t="s">
        <v>6108</v>
      </c>
      <c r="C2018" s="53" t="s">
        <v>6109</v>
      </c>
      <c r="D2018" s="53" t="s">
        <v>24</v>
      </c>
      <c r="E2018" s="53" t="s">
        <v>18</v>
      </c>
      <c r="F2018" s="53" t="s">
        <v>24</v>
      </c>
      <c r="G2018" s="53" t="s">
        <v>19</v>
      </c>
      <c r="I2018" s="53" t="s">
        <v>246</v>
      </c>
      <c r="J2018" s="75">
        <v>24.09</v>
      </c>
      <c r="K2018" s="75">
        <v>28.896</v>
      </c>
      <c r="L2018" s="75">
        <v>25</v>
      </c>
      <c r="M2018" s="75">
        <v>29</v>
      </c>
      <c r="N2018" s="75">
        <v>4</v>
      </c>
    </row>
    <row r="2019" spans="1:14">
      <c r="A2019" s="53" t="s">
        <v>6110</v>
      </c>
      <c r="B2019" s="53" t="s">
        <v>6111</v>
      </c>
      <c r="C2019" s="53" t="s">
        <v>6112</v>
      </c>
      <c r="D2019" s="53" t="s">
        <v>97</v>
      </c>
      <c r="E2019" s="53" t="s">
        <v>18</v>
      </c>
      <c r="F2019" s="53" t="s">
        <v>97</v>
      </c>
      <c r="G2019" s="73" t="s">
        <v>98</v>
      </c>
      <c r="I2019" s="53" t="s">
        <v>535</v>
      </c>
      <c r="J2019" s="75">
        <v>66.05</v>
      </c>
      <c r="K2019" s="75">
        <v>42.69</v>
      </c>
      <c r="L2019" s="75">
        <v>78</v>
      </c>
      <c r="M2019" s="75">
        <v>78</v>
      </c>
      <c r="N2019" s="75">
        <v>0</v>
      </c>
    </row>
    <row r="2020" spans="1:14">
      <c r="A2020" s="53" t="s">
        <v>6113</v>
      </c>
      <c r="B2020" s="53" t="s">
        <v>6114</v>
      </c>
      <c r="C2020" s="53" t="s">
        <v>6115</v>
      </c>
      <c r="D2020" s="53" t="s">
        <v>28</v>
      </c>
      <c r="E2020" s="53" t="s">
        <v>18</v>
      </c>
      <c r="F2020" s="53" t="s">
        <v>28</v>
      </c>
      <c r="G2020" s="53" t="s">
        <v>29</v>
      </c>
      <c r="I2020" s="53" t="s">
        <v>156</v>
      </c>
      <c r="J2020" s="75">
        <v>111.5</v>
      </c>
      <c r="K2020" s="75">
        <v>2.427</v>
      </c>
      <c r="L2020" s="75">
        <v>2.4</v>
      </c>
      <c r="M2020" s="75">
        <v>2.6</v>
      </c>
      <c r="N2020" s="75">
        <v>0.2</v>
      </c>
    </row>
    <row r="2021" spans="1:14">
      <c r="A2021" s="53" t="s">
        <v>6116</v>
      </c>
      <c r="B2021" s="53" t="s">
        <v>6117</v>
      </c>
      <c r="C2021" s="53" t="s">
        <v>6118</v>
      </c>
      <c r="D2021" s="53" t="s">
        <v>428</v>
      </c>
      <c r="E2021" s="53" t="s">
        <v>18</v>
      </c>
      <c r="F2021" s="53" t="s">
        <v>428</v>
      </c>
      <c r="G2021" s="53" t="s">
        <v>29</v>
      </c>
      <c r="I2021" s="53" t="s">
        <v>227</v>
      </c>
      <c r="J2021" s="75">
        <v>4.08</v>
      </c>
      <c r="K2021" s="75">
        <v>21.855</v>
      </c>
      <c r="L2021" s="75">
        <v>22.5</v>
      </c>
      <c r="M2021" s="75">
        <v>24</v>
      </c>
      <c r="N2021" s="75">
        <v>1.5</v>
      </c>
    </row>
    <row r="2022" spans="1:14">
      <c r="A2022" s="53" t="s">
        <v>6119</v>
      </c>
      <c r="B2022" s="53" t="s">
        <v>6120</v>
      </c>
      <c r="C2022" s="53" t="s">
        <v>6121</v>
      </c>
      <c r="D2022" s="53" t="s">
        <v>6122</v>
      </c>
      <c r="E2022" s="53" t="s">
        <v>18</v>
      </c>
      <c r="F2022" s="53" t="s">
        <v>6122</v>
      </c>
      <c r="G2022" s="53" t="s">
        <v>170</v>
      </c>
      <c r="I2022" s="53" t="s">
        <v>275</v>
      </c>
      <c r="J2022" s="75">
        <v>305.99</v>
      </c>
      <c r="K2022" s="75">
        <v>635.642</v>
      </c>
      <c r="L2022" s="75">
        <v>610</v>
      </c>
      <c r="M2022" s="75">
        <v>636</v>
      </c>
      <c r="N2022" s="75">
        <v>26</v>
      </c>
    </row>
    <row r="2023" spans="1:14">
      <c r="A2023" s="53" t="s">
        <v>6123</v>
      </c>
      <c r="B2023" s="53" t="s">
        <v>6124</v>
      </c>
      <c r="C2023" s="53" t="s">
        <v>6125</v>
      </c>
      <c r="D2023" s="53" t="s">
        <v>274</v>
      </c>
      <c r="E2023" s="53" t="s">
        <v>18</v>
      </c>
      <c r="F2023" s="53" t="s">
        <v>274</v>
      </c>
      <c r="G2023" s="73" t="s">
        <v>29</v>
      </c>
      <c r="I2023" s="53" t="s">
        <v>275</v>
      </c>
      <c r="J2023" s="75">
        <v>17.52</v>
      </c>
      <c r="K2023" s="75">
        <v>27.287</v>
      </c>
      <c r="L2023" s="75">
        <v>21</v>
      </c>
      <c r="M2023" s="75">
        <v>28</v>
      </c>
      <c r="N2023" s="75">
        <v>7</v>
      </c>
    </row>
    <row r="2024" spans="1:14">
      <c r="A2024" s="53" t="s">
        <v>6126</v>
      </c>
      <c r="B2024" s="53" t="s">
        <v>6127</v>
      </c>
      <c r="C2024" s="53" t="s">
        <v>36</v>
      </c>
      <c r="D2024" s="53" t="s">
        <v>231</v>
      </c>
      <c r="E2024" s="53" t="s">
        <v>18</v>
      </c>
      <c r="F2024" s="53" t="s">
        <v>231</v>
      </c>
      <c r="G2024" s="53" t="s">
        <v>52</v>
      </c>
      <c r="I2024" s="53" t="s">
        <v>156</v>
      </c>
      <c r="J2024" s="75">
        <v>180</v>
      </c>
      <c r="K2024" s="75">
        <v>90</v>
      </c>
      <c r="L2024" s="75">
        <v>180</v>
      </c>
      <c r="M2024" s="75">
        <v>180</v>
      </c>
      <c r="N2024" s="75">
        <v>0</v>
      </c>
    </row>
    <row r="2025" spans="1:14">
      <c r="A2025" s="53" t="s">
        <v>6128</v>
      </c>
      <c r="B2025" s="53" t="s">
        <v>6129</v>
      </c>
      <c r="C2025" s="53" t="s">
        <v>36</v>
      </c>
      <c r="D2025" s="53" t="s">
        <v>231</v>
      </c>
      <c r="E2025" s="53" t="s">
        <v>18</v>
      </c>
      <c r="F2025" s="53" t="s">
        <v>231</v>
      </c>
      <c r="G2025" s="53" t="s">
        <v>52</v>
      </c>
      <c r="I2025" s="53" t="s">
        <v>156</v>
      </c>
      <c r="J2025" s="75">
        <v>80</v>
      </c>
      <c r="K2025" s="75">
        <v>40</v>
      </c>
      <c r="L2025" s="75">
        <v>80</v>
      </c>
      <c r="M2025" s="75">
        <v>80</v>
      </c>
      <c r="N2025" s="75">
        <v>0</v>
      </c>
    </row>
    <row r="2026" spans="1:14">
      <c r="A2026" s="53" t="s">
        <v>6130</v>
      </c>
      <c r="B2026" s="53" t="s">
        <v>6131</v>
      </c>
      <c r="C2026" s="53" t="s">
        <v>6132</v>
      </c>
      <c r="D2026" s="53" t="s">
        <v>17</v>
      </c>
      <c r="E2026" s="53" t="s">
        <v>18</v>
      </c>
      <c r="F2026" s="53" t="s">
        <v>17</v>
      </c>
      <c r="G2026" s="53" t="s">
        <v>19</v>
      </c>
      <c r="I2026" s="53" t="s">
        <v>227</v>
      </c>
      <c r="J2026" s="75">
        <v>28.82</v>
      </c>
      <c r="K2026" s="75">
        <v>39.351</v>
      </c>
      <c r="L2026" s="75">
        <v>34</v>
      </c>
      <c r="M2026" s="75">
        <v>43</v>
      </c>
      <c r="N2026" s="75">
        <v>9</v>
      </c>
    </row>
    <row r="2027" spans="1:14">
      <c r="A2027" s="53" t="s">
        <v>6133</v>
      </c>
      <c r="B2027" s="53" t="s">
        <v>6134</v>
      </c>
      <c r="C2027" s="53" t="s">
        <v>6135</v>
      </c>
      <c r="D2027" s="53" t="s">
        <v>266</v>
      </c>
      <c r="E2027" s="53" t="s">
        <v>18</v>
      </c>
      <c r="F2027" s="53" t="s">
        <v>267</v>
      </c>
      <c r="G2027" s="73" t="s">
        <v>170</v>
      </c>
      <c r="I2027" s="53" t="s">
        <v>86</v>
      </c>
      <c r="J2027" s="75">
        <v>145.69</v>
      </c>
      <c r="K2027" s="75">
        <v>119.49</v>
      </c>
      <c r="L2027" s="75">
        <v>146</v>
      </c>
      <c r="M2027" s="75">
        <v>146</v>
      </c>
      <c r="N2027" s="75">
        <v>0</v>
      </c>
    </row>
    <row r="2028" spans="1:14">
      <c r="A2028" s="53" t="s">
        <v>6136</v>
      </c>
      <c r="B2028" s="53" t="s">
        <v>6137</v>
      </c>
      <c r="C2028" s="53" t="s">
        <v>6138</v>
      </c>
      <c r="D2028" s="53" t="s">
        <v>287</v>
      </c>
      <c r="E2028" s="53" t="s">
        <v>18</v>
      </c>
      <c r="F2028" s="53" t="s">
        <v>287</v>
      </c>
      <c r="G2028" s="73" t="s">
        <v>98</v>
      </c>
      <c r="I2028" s="53" t="s">
        <v>292</v>
      </c>
      <c r="J2028" s="75">
        <v>23.44</v>
      </c>
      <c r="K2028" s="75">
        <v>31.342</v>
      </c>
      <c r="L2028" s="75">
        <v>31</v>
      </c>
      <c r="M2028" s="75">
        <v>32</v>
      </c>
      <c r="N2028" s="75">
        <v>1</v>
      </c>
    </row>
    <row r="2029" spans="1:14">
      <c r="A2029" s="53" t="s">
        <v>6139</v>
      </c>
      <c r="B2029" s="53" t="s">
        <v>6140</v>
      </c>
      <c r="C2029" s="53" t="s">
        <v>6141</v>
      </c>
      <c r="D2029" s="53" t="s">
        <v>198</v>
      </c>
      <c r="E2029" s="53" t="s">
        <v>18</v>
      </c>
      <c r="F2029" s="53" t="s">
        <v>198</v>
      </c>
      <c r="G2029" s="53" t="s">
        <v>129</v>
      </c>
      <c r="I2029" s="53" t="s">
        <v>191</v>
      </c>
      <c r="J2029" s="75">
        <v>0.09</v>
      </c>
      <c r="K2029" s="75">
        <v>0.218</v>
      </c>
      <c r="L2029" s="75">
        <v>0.5</v>
      </c>
      <c r="M2029" s="75">
        <v>0.5</v>
      </c>
      <c r="N2029" s="75">
        <v>0</v>
      </c>
    </row>
    <row r="2030" spans="1:14">
      <c r="A2030" s="53" t="s">
        <v>6142</v>
      </c>
      <c r="B2030" s="53" t="s">
        <v>6143</v>
      </c>
      <c r="C2030" s="53" t="s">
        <v>6144</v>
      </c>
      <c r="D2030" s="53" t="s">
        <v>17</v>
      </c>
      <c r="E2030" s="53" t="s">
        <v>18</v>
      </c>
      <c r="F2030" s="53" t="s">
        <v>17</v>
      </c>
      <c r="G2030" s="53" t="s">
        <v>19</v>
      </c>
      <c r="I2030" s="53" t="s">
        <v>223</v>
      </c>
      <c r="J2030" s="75">
        <v>36.56</v>
      </c>
      <c r="K2030" s="75">
        <v>19.721</v>
      </c>
      <c r="L2030" s="75">
        <v>37</v>
      </c>
      <c r="M2030" s="75">
        <v>37</v>
      </c>
      <c r="N2030" s="75">
        <v>0</v>
      </c>
    </row>
    <row r="2031" spans="1:14">
      <c r="A2031" s="53" t="s">
        <v>6145</v>
      </c>
      <c r="B2031" s="53" t="s">
        <v>6146</v>
      </c>
      <c r="C2031" s="53" t="s">
        <v>6147</v>
      </c>
      <c r="D2031" s="53" t="s">
        <v>1592</v>
      </c>
      <c r="E2031" s="53" t="s">
        <v>18</v>
      </c>
      <c r="F2031" s="53" t="s">
        <v>1592</v>
      </c>
      <c r="G2031" s="53" t="s">
        <v>52</v>
      </c>
      <c r="I2031" s="53" t="s">
        <v>6148</v>
      </c>
      <c r="J2031" s="75">
        <v>12</v>
      </c>
      <c r="K2031" s="75">
        <v>5.4</v>
      </c>
      <c r="L2031" s="75">
        <v>12</v>
      </c>
      <c r="M2031" s="75">
        <v>12</v>
      </c>
      <c r="N2031" s="75">
        <v>0</v>
      </c>
    </row>
    <row r="2032" spans="1:14">
      <c r="A2032" s="53" t="s">
        <v>6149</v>
      </c>
      <c r="B2032" s="53" t="s">
        <v>6150</v>
      </c>
      <c r="C2032" s="53" t="s">
        <v>6151</v>
      </c>
      <c r="D2032" s="53" t="s">
        <v>17</v>
      </c>
      <c r="E2032" s="53" t="s">
        <v>18</v>
      </c>
      <c r="F2032" s="53" t="s">
        <v>17</v>
      </c>
      <c r="G2032" s="53" t="s">
        <v>19</v>
      </c>
      <c r="I2032" s="53" t="s">
        <v>152</v>
      </c>
      <c r="J2032" s="75">
        <v>5.47</v>
      </c>
      <c r="K2032" s="75">
        <v>5.28</v>
      </c>
      <c r="L2032" s="75">
        <v>5.5</v>
      </c>
      <c r="M2032" s="75">
        <v>5.5</v>
      </c>
      <c r="N2032" s="75">
        <v>0</v>
      </c>
    </row>
    <row r="2033" spans="1:14">
      <c r="A2033" s="53" t="s">
        <v>6152</v>
      </c>
      <c r="B2033" s="53" t="s">
        <v>6153</v>
      </c>
      <c r="C2033" s="53" t="s">
        <v>6154</v>
      </c>
      <c r="D2033" s="53" t="s">
        <v>6122</v>
      </c>
      <c r="E2033" s="53" t="s">
        <v>18</v>
      </c>
      <c r="F2033" s="53" t="s">
        <v>6122</v>
      </c>
      <c r="G2033" s="73" t="s">
        <v>170</v>
      </c>
      <c r="I2033" s="53" t="s">
        <v>275</v>
      </c>
      <c r="J2033" s="75">
        <v>527.71</v>
      </c>
      <c r="K2033" s="75">
        <v>1219.004</v>
      </c>
      <c r="L2033" s="75">
        <v>1162</v>
      </c>
      <c r="M2033" s="75">
        <v>1220</v>
      </c>
      <c r="N2033" s="75">
        <v>58</v>
      </c>
    </row>
    <row r="2034" spans="1:14">
      <c r="A2034" s="53" t="s">
        <v>6155</v>
      </c>
      <c r="B2034" s="53" t="s">
        <v>6156</v>
      </c>
      <c r="C2034" s="53" t="s">
        <v>6157</v>
      </c>
      <c r="D2034" s="53" t="s">
        <v>938</v>
      </c>
      <c r="E2034" s="53" t="s">
        <v>18</v>
      </c>
      <c r="F2034" s="53" t="s">
        <v>938</v>
      </c>
      <c r="G2034" s="73" t="s">
        <v>98</v>
      </c>
      <c r="I2034" s="53" t="s">
        <v>191</v>
      </c>
      <c r="J2034" s="75">
        <v>35.2</v>
      </c>
      <c r="K2034" s="75">
        <v>31.525</v>
      </c>
      <c r="L2034" s="75">
        <v>36</v>
      </c>
      <c r="M2034" s="75">
        <v>37</v>
      </c>
      <c r="N2034" s="75">
        <v>1</v>
      </c>
    </row>
    <row r="2035" spans="1:14">
      <c r="A2035" s="53" t="s">
        <v>6158</v>
      </c>
      <c r="B2035" s="53" t="s">
        <v>6159</v>
      </c>
      <c r="C2035" s="53" t="s">
        <v>6160</v>
      </c>
      <c r="D2035" s="53" t="s">
        <v>24</v>
      </c>
      <c r="E2035" s="53" t="s">
        <v>18</v>
      </c>
      <c r="F2035" s="53" t="s">
        <v>24</v>
      </c>
      <c r="G2035" s="53" t="s">
        <v>19</v>
      </c>
      <c r="I2035" s="53" t="s">
        <v>99</v>
      </c>
      <c r="J2035" s="75">
        <v>48.8</v>
      </c>
      <c r="K2035" s="75">
        <v>28.733</v>
      </c>
      <c r="L2035" s="75">
        <v>50</v>
      </c>
      <c r="M2035" s="75">
        <v>50</v>
      </c>
      <c r="N2035" s="75">
        <v>0</v>
      </c>
    </row>
    <row r="2036" spans="1:14">
      <c r="A2036" s="53" t="s">
        <v>6161</v>
      </c>
      <c r="B2036" s="53" t="s">
        <v>6162</v>
      </c>
      <c r="C2036" s="53" t="s">
        <v>6163</v>
      </c>
      <c r="D2036" s="53" t="s">
        <v>24</v>
      </c>
      <c r="E2036" s="53" t="s">
        <v>18</v>
      </c>
      <c r="F2036" s="53" t="s">
        <v>24</v>
      </c>
      <c r="G2036" s="73" t="s">
        <v>19</v>
      </c>
      <c r="I2036" s="53" t="s">
        <v>99</v>
      </c>
      <c r="J2036" s="75">
        <v>38.87</v>
      </c>
      <c r="K2036" s="75">
        <v>24.438</v>
      </c>
      <c r="L2036" s="75">
        <v>40</v>
      </c>
      <c r="M2036" s="75">
        <v>40</v>
      </c>
      <c r="N2036" s="75">
        <v>0</v>
      </c>
    </row>
    <row r="2037" spans="1:14">
      <c r="A2037" s="53" t="s">
        <v>6164</v>
      </c>
      <c r="B2037" s="53" t="s">
        <v>6165</v>
      </c>
      <c r="C2037" s="53" t="s">
        <v>6166</v>
      </c>
      <c r="D2037" s="53" t="s">
        <v>24</v>
      </c>
      <c r="E2037" s="53" t="s">
        <v>18</v>
      </c>
      <c r="F2037" s="53" t="s">
        <v>24</v>
      </c>
      <c r="G2037" s="53" t="s">
        <v>19</v>
      </c>
      <c r="I2037" s="53" t="s">
        <v>99</v>
      </c>
      <c r="J2037" s="75">
        <v>48.49</v>
      </c>
      <c r="K2037" s="75">
        <v>27.586</v>
      </c>
      <c r="L2037" s="75">
        <v>49</v>
      </c>
      <c r="M2037" s="75">
        <v>49</v>
      </c>
      <c r="N2037" s="75">
        <v>0</v>
      </c>
    </row>
    <row r="2038" spans="1:14">
      <c r="A2038" s="53" t="s">
        <v>6167</v>
      </c>
      <c r="B2038" s="53" t="s">
        <v>6168</v>
      </c>
      <c r="C2038" s="53" t="s">
        <v>6169</v>
      </c>
      <c r="D2038" s="53" t="s">
        <v>24</v>
      </c>
      <c r="E2038" s="53" t="s">
        <v>18</v>
      </c>
      <c r="F2038" s="53" t="s">
        <v>24</v>
      </c>
      <c r="G2038" s="53" t="s">
        <v>19</v>
      </c>
      <c r="I2038" s="53" t="s">
        <v>99</v>
      </c>
      <c r="J2038" s="75">
        <v>43.33</v>
      </c>
      <c r="K2038" s="75">
        <v>25.76</v>
      </c>
      <c r="L2038" s="75">
        <v>44</v>
      </c>
      <c r="M2038" s="75">
        <v>44</v>
      </c>
      <c r="N2038" s="75">
        <v>0</v>
      </c>
    </row>
    <row r="2039" spans="1:14">
      <c r="A2039" s="53" t="s">
        <v>6170</v>
      </c>
      <c r="B2039" s="53" t="s">
        <v>6171</v>
      </c>
      <c r="C2039" s="53" t="s">
        <v>6172</v>
      </c>
      <c r="D2039" s="53" t="s">
        <v>17</v>
      </c>
      <c r="E2039" s="53" t="s">
        <v>18</v>
      </c>
      <c r="F2039" s="53" t="s">
        <v>17</v>
      </c>
      <c r="G2039" s="53" t="s">
        <v>19</v>
      </c>
      <c r="I2039" s="53" t="s">
        <v>79</v>
      </c>
      <c r="J2039" s="75">
        <v>0.59</v>
      </c>
      <c r="K2039" s="75">
        <v>1.583</v>
      </c>
      <c r="L2039" s="75">
        <v>2</v>
      </c>
      <c r="M2039" s="75">
        <v>2</v>
      </c>
      <c r="N2039" s="75">
        <v>0</v>
      </c>
    </row>
    <row r="2040" spans="1:14">
      <c r="A2040" s="53" t="s">
        <v>6173</v>
      </c>
      <c r="B2040" s="53" t="s">
        <v>6174</v>
      </c>
      <c r="C2040" s="53" t="s">
        <v>6175</v>
      </c>
      <c r="D2040" s="53" t="s">
        <v>17</v>
      </c>
      <c r="E2040" s="53" t="s">
        <v>18</v>
      </c>
      <c r="F2040" s="53" t="s">
        <v>17</v>
      </c>
      <c r="G2040" s="53" t="s">
        <v>19</v>
      </c>
      <c r="I2040" s="53" t="s">
        <v>145</v>
      </c>
      <c r="J2040" s="75">
        <v>10.52</v>
      </c>
      <c r="K2040" s="75">
        <v>9.605</v>
      </c>
      <c r="L2040" s="75">
        <v>11</v>
      </c>
      <c r="M2040" s="75">
        <v>11</v>
      </c>
      <c r="N2040" s="75">
        <v>0</v>
      </c>
    </row>
    <row r="2041" spans="1:14">
      <c r="A2041" s="53" t="s">
        <v>6176</v>
      </c>
      <c r="B2041" s="53" t="s">
        <v>6177</v>
      </c>
      <c r="C2041" s="53" t="s">
        <v>6178</v>
      </c>
      <c r="D2041" s="53" t="s">
        <v>24</v>
      </c>
      <c r="E2041" s="53" t="s">
        <v>18</v>
      </c>
      <c r="F2041" s="53" t="s">
        <v>24</v>
      </c>
      <c r="G2041" s="53" t="s">
        <v>19</v>
      </c>
      <c r="I2041" s="53" t="s">
        <v>1262</v>
      </c>
      <c r="J2041" s="75">
        <v>33.54</v>
      </c>
      <c r="K2041" s="75">
        <v>41.326</v>
      </c>
      <c r="L2041" s="75">
        <v>36</v>
      </c>
      <c r="M2041" s="75">
        <v>44</v>
      </c>
      <c r="N2041" s="75">
        <v>8</v>
      </c>
    </row>
    <row r="2042" spans="1:14">
      <c r="A2042" s="53" t="s">
        <v>6179</v>
      </c>
      <c r="B2042" s="53" t="s">
        <v>6180</v>
      </c>
      <c r="C2042" s="53" t="s">
        <v>6181</v>
      </c>
      <c r="D2042" s="53" t="s">
        <v>24</v>
      </c>
      <c r="E2042" s="53" t="s">
        <v>18</v>
      </c>
      <c r="F2042" s="53" t="s">
        <v>24</v>
      </c>
      <c r="G2042" s="53" t="s">
        <v>19</v>
      </c>
      <c r="I2042" s="53" t="s">
        <v>1262</v>
      </c>
      <c r="J2042" s="75">
        <v>25.11</v>
      </c>
      <c r="K2042" s="75">
        <v>31.087</v>
      </c>
      <c r="L2042" s="75">
        <v>26</v>
      </c>
      <c r="M2042" s="75">
        <v>33</v>
      </c>
      <c r="N2042" s="75">
        <v>7</v>
      </c>
    </row>
    <row r="2043" spans="1:14">
      <c r="A2043" s="53" t="s">
        <v>6182</v>
      </c>
      <c r="B2043" s="53" t="s">
        <v>6183</v>
      </c>
      <c r="C2043" s="53" t="s">
        <v>6184</v>
      </c>
      <c r="D2043" s="53" t="s">
        <v>24</v>
      </c>
      <c r="E2043" s="53" t="s">
        <v>18</v>
      </c>
      <c r="F2043" s="53" t="s">
        <v>24</v>
      </c>
      <c r="G2043" s="53" t="s">
        <v>19</v>
      </c>
      <c r="I2043" s="53" t="s">
        <v>1262</v>
      </c>
      <c r="J2043" s="75">
        <v>25.24</v>
      </c>
      <c r="K2043" s="75">
        <v>31.244</v>
      </c>
      <c r="L2043" s="75">
        <v>27</v>
      </c>
      <c r="M2043" s="75">
        <v>33</v>
      </c>
      <c r="N2043" s="75">
        <v>6</v>
      </c>
    </row>
    <row r="2044" spans="1:14">
      <c r="A2044" s="53" t="s">
        <v>6185</v>
      </c>
      <c r="B2044" s="53" t="s">
        <v>6186</v>
      </c>
      <c r="C2044" s="53" t="s">
        <v>6187</v>
      </c>
      <c r="D2044" s="53" t="s">
        <v>24</v>
      </c>
      <c r="E2044" s="53" t="s">
        <v>18</v>
      </c>
      <c r="F2044" s="53" t="s">
        <v>24</v>
      </c>
      <c r="G2044" s="73" t="s">
        <v>19</v>
      </c>
      <c r="I2044" s="53" t="s">
        <v>1262</v>
      </c>
      <c r="J2044" s="75">
        <v>34.87</v>
      </c>
      <c r="K2044" s="75">
        <v>21.525</v>
      </c>
      <c r="L2044" s="75">
        <v>36</v>
      </c>
      <c r="M2044" s="75">
        <v>36</v>
      </c>
      <c r="N2044" s="75">
        <v>0</v>
      </c>
    </row>
    <row r="2045" spans="1:14">
      <c r="A2045" s="53" t="s">
        <v>6188</v>
      </c>
      <c r="B2045" s="53" t="s">
        <v>6189</v>
      </c>
      <c r="C2045" s="53" t="s">
        <v>6190</v>
      </c>
      <c r="D2045" s="53" t="s">
        <v>24</v>
      </c>
      <c r="E2045" s="53" t="s">
        <v>18</v>
      </c>
      <c r="F2045" s="53" t="s">
        <v>24</v>
      </c>
      <c r="G2045" s="53" t="s">
        <v>19</v>
      </c>
      <c r="I2045" s="53" t="s">
        <v>1262</v>
      </c>
      <c r="J2045" s="75">
        <v>66.68</v>
      </c>
      <c r="K2045" s="75">
        <v>84.885</v>
      </c>
      <c r="L2045" s="75">
        <v>71</v>
      </c>
      <c r="M2045" s="75">
        <v>86</v>
      </c>
      <c r="N2045" s="75">
        <v>15</v>
      </c>
    </row>
    <row r="2046" spans="1:14">
      <c r="A2046" s="53" t="s">
        <v>6191</v>
      </c>
      <c r="B2046" s="53" t="s">
        <v>6192</v>
      </c>
      <c r="C2046" s="53" t="s">
        <v>6193</v>
      </c>
      <c r="D2046" s="53" t="s">
        <v>24</v>
      </c>
      <c r="E2046" s="53" t="s">
        <v>18</v>
      </c>
      <c r="F2046" s="53" t="s">
        <v>24</v>
      </c>
      <c r="G2046" s="53" t="s">
        <v>19</v>
      </c>
      <c r="I2046" s="53" t="s">
        <v>1262</v>
      </c>
      <c r="J2046" s="75">
        <v>44.49</v>
      </c>
      <c r="K2046" s="75">
        <v>56.986</v>
      </c>
      <c r="L2046" s="75">
        <v>48</v>
      </c>
      <c r="M2046" s="75">
        <v>58</v>
      </c>
      <c r="N2046" s="75">
        <v>10</v>
      </c>
    </row>
    <row r="2047" spans="1:14">
      <c r="A2047" s="53" t="s">
        <v>6194</v>
      </c>
      <c r="B2047" s="53" t="s">
        <v>6195</v>
      </c>
      <c r="C2047" s="53" t="s">
        <v>6196</v>
      </c>
      <c r="D2047" s="53" t="s">
        <v>17</v>
      </c>
      <c r="E2047" s="53" t="s">
        <v>18</v>
      </c>
      <c r="F2047" s="53" t="s">
        <v>17</v>
      </c>
      <c r="G2047" s="73" t="s">
        <v>19</v>
      </c>
      <c r="I2047" s="53" t="s">
        <v>1262</v>
      </c>
      <c r="J2047" s="75">
        <v>4.33</v>
      </c>
      <c r="K2047" s="75">
        <v>2.28</v>
      </c>
      <c r="L2047" s="75">
        <v>4.5</v>
      </c>
      <c r="M2047" s="75">
        <v>4.5</v>
      </c>
      <c r="N2047" s="75">
        <v>0</v>
      </c>
    </row>
    <row r="2048" spans="1:14">
      <c r="A2048" s="53" t="s">
        <v>6197</v>
      </c>
      <c r="B2048" s="53" t="s">
        <v>6198</v>
      </c>
      <c r="C2048" s="53" t="s">
        <v>6199</v>
      </c>
      <c r="D2048" s="53" t="s">
        <v>24</v>
      </c>
      <c r="E2048" s="53" t="s">
        <v>18</v>
      </c>
      <c r="F2048" s="53" t="s">
        <v>24</v>
      </c>
      <c r="G2048" s="53" t="s">
        <v>19</v>
      </c>
      <c r="I2048" s="53" t="s">
        <v>120</v>
      </c>
      <c r="J2048" s="75">
        <v>2.03</v>
      </c>
      <c r="K2048" s="75">
        <v>0.864</v>
      </c>
      <c r="L2048" s="75">
        <v>2.5</v>
      </c>
      <c r="M2048" s="75">
        <v>2.5</v>
      </c>
      <c r="N2048" s="75">
        <v>0</v>
      </c>
    </row>
    <row r="2049" spans="1:14">
      <c r="A2049" s="53" t="s">
        <v>6200</v>
      </c>
      <c r="B2049" s="53" t="s">
        <v>6201</v>
      </c>
      <c r="C2049" s="53" t="s">
        <v>6202</v>
      </c>
      <c r="D2049" s="53" t="s">
        <v>880</v>
      </c>
      <c r="E2049" s="53" t="s">
        <v>18</v>
      </c>
      <c r="F2049" s="53" t="s">
        <v>880</v>
      </c>
      <c r="G2049" s="53" t="s">
        <v>52</v>
      </c>
      <c r="I2049" s="53" t="s">
        <v>1006</v>
      </c>
      <c r="J2049" s="75">
        <v>55.45</v>
      </c>
      <c r="K2049" s="75">
        <v>21.398</v>
      </c>
      <c r="L2049" s="75">
        <v>56</v>
      </c>
      <c r="M2049" s="75">
        <v>56</v>
      </c>
      <c r="N2049" s="75">
        <v>0</v>
      </c>
    </row>
    <row r="2050" spans="1:14">
      <c r="A2050" s="53" t="s">
        <v>6203</v>
      </c>
      <c r="B2050" s="53" t="s">
        <v>6204</v>
      </c>
      <c r="C2050" s="53" t="s">
        <v>6205</v>
      </c>
      <c r="D2050" s="53" t="s">
        <v>1725</v>
      </c>
      <c r="E2050" s="53" t="s">
        <v>18</v>
      </c>
      <c r="F2050" s="53" t="s">
        <v>1725</v>
      </c>
      <c r="G2050" s="53" t="s">
        <v>52</v>
      </c>
      <c r="I2050" s="53" t="s">
        <v>558</v>
      </c>
      <c r="J2050" s="75">
        <v>71.58</v>
      </c>
      <c r="K2050" s="75">
        <v>90.245</v>
      </c>
      <c r="L2050" s="75">
        <v>91</v>
      </c>
      <c r="M2050" s="75">
        <v>91</v>
      </c>
      <c r="N2050" s="75">
        <v>0</v>
      </c>
    </row>
    <row r="2051" spans="1:14">
      <c r="A2051" s="53" t="s">
        <v>6206</v>
      </c>
      <c r="B2051" s="53" t="s">
        <v>6207</v>
      </c>
      <c r="C2051" s="53" t="s">
        <v>6208</v>
      </c>
      <c r="D2051" s="53" t="s">
        <v>1025</v>
      </c>
      <c r="E2051" s="53" t="s">
        <v>18</v>
      </c>
      <c r="F2051" s="53" t="s">
        <v>1025</v>
      </c>
      <c r="G2051" s="53" t="s">
        <v>129</v>
      </c>
      <c r="I2051" s="53" t="s">
        <v>103</v>
      </c>
      <c r="J2051" s="75">
        <v>4.25</v>
      </c>
      <c r="K2051" s="75">
        <v>4.096</v>
      </c>
      <c r="L2051" s="75">
        <v>5.5</v>
      </c>
      <c r="M2051" s="75">
        <v>4.5</v>
      </c>
      <c r="N2051" s="75">
        <v>-1</v>
      </c>
    </row>
    <row r="2052" spans="1:14">
      <c r="A2052" s="53" t="s">
        <v>6209</v>
      </c>
      <c r="B2052" s="53" t="s">
        <v>6210</v>
      </c>
      <c r="C2052" s="53" t="s">
        <v>6211</v>
      </c>
      <c r="D2052" s="53" t="s">
        <v>17</v>
      </c>
      <c r="E2052" s="53" t="s">
        <v>18</v>
      </c>
      <c r="F2052" s="53" t="s">
        <v>17</v>
      </c>
      <c r="G2052" s="53" t="s">
        <v>19</v>
      </c>
      <c r="I2052" s="53" t="s">
        <v>767</v>
      </c>
      <c r="J2052" s="75">
        <v>0.05</v>
      </c>
      <c r="K2052" s="75">
        <v>0.252</v>
      </c>
      <c r="L2052" s="75">
        <v>0.5</v>
      </c>
      <c r="M2052" s="75">
        <v>0.5</v>
      </c>
      <c r="N2052" s="75">
        <v>0</v>
      </c>
    </row>
    <row r="2053" spans="1:14">
      <c r="A2053" s="53" t="s">
        <v>6212</v>
      </c>
      <c r="B2053" s="53" t="s">
        <v>6213</v>
      </c>
      <c r="C2053" s="53" t="s">
        <v>6214</v>
      </c>
      <c r="D2053" s="53" t="s">
        <v>590</v>
      </c>
      <c r="E2053" s="53" t="s">
        <v>18</v>
      </c>
      <c r="F2053" s="53" t="s">
        <v>590</v>
      </c>
      <c r="G2053" s="53" t="s">
        <v>129</v>
      </c>
      <c r="I2053" s="53" t="s">
        <v>103</v>
      </c>
      <c r="J2053" s="75">
        <v>4.56</v>
      </c>
      <c r="K2053" s="75">
        <v>4.166</v>
      </c>
      <c r="L2053" s="75">
        <v>5</v>
      </c>
      <c r="M2053" s="75">
        <v>5.5</v>
      </c>
      <c r="N2053" s="75">
        <v>0.5</v>
      </c>
    </row>
    <row r="2054" spans="1:14">
      <c r="A2054" s="53" t="s">
        <v>6215</v>
      </c>
      <c r="B2054" s="53" t="s">
        <v>6216</v>
      </c>
      <c r="C2054" s="53" t="s">
        <v>6217</v>
      </c>
      <c r="D2054" s="53" t="s">
        <v>17</v>
      </c>
      <c r="E2054" s="53" t="s">
        <v>18</v>
      </c>
      <c r="F2054" s="53" t="s">
        <v>17</v>
      </c>
      <c r="G2054" s="53" t="s">
        <v>19</v>
      </c>
      <c r="I2054" s="53" t="s">
        <v>767</v>
      </c>
      <c r="J2054" s="75">
        <v>0.38</v>
      </c>
      <c r="K2054" s="75">
        <v>0.515</v>
      </c>
      <c r="L2054" s="75">
        <v>0.5</v>
      </c>
      <c r="M2054" s="75">
        <v>1</v>
      </c>
      <c r="N2054" s="75">
        <v>0.5</v>
      </c>
    </row>
    <row r="2055" spans="1:14">
      <c r="A2055" s="53" t="s">
        <v>6218</v>
      </c>
      <c r="B2055" s="53" t="s">
        <v>6219</v>
      </c>
      <c r="C2055" s="53" t="s">
        <v>6220</v>
      </c>
      <c r="D2055" s="53" t="s">
        <v>78</v>
      </c>
      <c r="E2055" s="53" t="s">
        <v>18</v>
      </c>
      <c r="F2055" s="53" t="s">
        <v>78</v>
      </c>
      <c r="G2055" s="73" t="s">
        <v>29</v>
      </c>
      <c r="I2055" s="53" t="s">
        <v>328</v>
      </c>
      <c r="J2055" s="75">
        <v>560.93</v>
      </c>
      <c r="K2055" s="75">
        <v>443.997</v>
      </c>
      <c r="L2055" s="75">
        <v>563</v>
      </c>
      <c r="M2055" s="75">
        <v>561</v>
      </c>
      <c r="N2055" s="75">
        <v>-2</v>
      </c>
    </row>
    <row r="2056" spans="1:14">
      <c r="A2056" s="53" t="s">
        <v>6221</v>
      </c>
      <c r="B2056" s="53" t="s">
        <v>6222</v>
      </c>
      <c r="C2056" s="53" t="s">
        <v>5903</v>
      </c>
      <c r="D2056" s="53" t="s">
        <v>364</v>
      </c>
      <c r="E2056" s="53" t="s">
        <v>18</v>
      </c>
      <c r="F2056" s="53" t="s">
        <v>364</v>
      </c>
      <c r="G2056" s="73" t="s">
        <v>29</v>
      </c>
      <c r="I2056" s="53" t="s">
        <v>328</v>
      </c>
      <c r="J2056" s="75">
        <v>228.7</v>
      </c>
      <c r="K2056" s="75">
        <v>180.335</v>
      </c>
      <c r="L2056" s="75">
        <v>229.5</v>
      </c>
      <c r="M2056" s="75">
        <v>229</v>
      </c>
      <c r="N2056" s="75">
        <v>-0.5</v>
      </c>
    </row>
    <row r="2057" spans="1:14">
      <c r="A2057" s="53" t="s">
        <v>6223</v>
      </c>
      <c r="B2057" s="53" t="s">
        <v>6224</v>
      </c>
      <c r="C2057" s="53" t="s">
        <v>5903</v>
      </c>
      <c r="D2057" s="53" t="s">
        <v>364</v>
      </c>
      <c r="E2057" s="53" t="s">
        <v>18</v>
      </c>
      <c r="F2057" s="53" t="s">
        <v>364</v>
      </c>
      <c r="G2057" s="53" t="s">
        <v>29</v>
      </c>
      <c r="I2057" s="53" t="s">
        <v>328</v>
      </c>
      <c r="J2057" s="75">
        <v>191.42</v>
      </c>
      <c r="K2057" s="75">
        <v>185.712</v>
      </c>
      <c r="L2057" s="75">
        <v>192</v>
      </c>
      <c r="M2057" s="75">
        <v>192</v>
      </c>
      <c r="N2057" s="75">
        <v>0</v>
      </c>
    </row>
    <row r="2058" spans="1:14">
      <c r="A2058" s="53" t="s">
        <v>6225</v>
      </c>
      <c r="B2058" s="53" t="s">
        <v>6226</v>
      </c>
      <c r="C2058" s="53" t="s">
        <v>6227</v>
      </c>
      <c r="D2058" s="53" t="s">
        <v>168</v>
      </c>
      <c r="E2058" s="53" t="s">
        <v>18</v>
      </c>
      <c r="F2058" s="53" t="s">
        <v>169</v>
      </c>
      <c r="G2058" s="73" t="s">
        <v>170</v>
      </c>
      <c r="I2058" s="53" t="s">
        <v>187</v>
      </c>
      <c r="J2058" s="75">
        <v>110.15</v>
      </c>
      <c r="K2058" s="75">
        <v>55.716</v>
      </c>
      <c r="L2058" s="75">
        <v>110</v>
      </c>
      <c r="M2058" s="75">
        <v>111</v>
      </c>
      <c r="N2058" s="75">
        <v>1</v>
      </c>
    </row>
    <row r="2059" spans="1:14">
      <c r="A2059" s="53" t="s">
        <v>6228</v>
      </c>
      <c r="B2059" s="53" t="s">
        <v>6229</v>
      </c>
      <c r="C2059" s="53" t="s">
        <v>6230</v>
      </c>
      <c r="D2059" s="53" t="s">
        <v>6231</v>
      </c>
      <c r="E2059" s="53" t="s">
        <v>18</v>
      </c>
      <c r="F2059" s="53" t="s">
        <v>6232</v>
      </c>
      <c r="G2059" s="53" t="s">
        <v>98</v>
      </c>
      <c r="I2059" s="53" t="s">
        <v>99</v>
      </c>
      <c r="J2059" s="75">
        <v>1114.55</v>
      </c>
      <c r="K2059" s="75">
        <v>808.527</v>
      </c>
      <c r="L2059" s="75">
        <v>1120</v>
      </c>
      <c r="M2059" s="75">
        <v>1118</v>
      </c>
      <c r="N2059" s="75">
        <v>-2</v>
      </c>
    </row>
    <row r="2060" spans="1:14">
      <c r="A2060" s="53" t="s">
        <v>6233</v>
      </c>
      <c r="B2060" s="53" t="s">
        <v>6234</v>
      </c>
      <c r="C2060" s="53" t="s">
        <v>6235</v>
      </c>
      <c r="D2060" s="53" t="s">
        <v>17</v>
      </c>
      <c r="E2060" s="53" t="s">
        <v>18</v>
      </c>
      <c r="F2060" s="53" t="s">
        <v>17</v>
      </c>
      <c r="G2060" s="53" t="s">
        <v>19</v>
      </c>
      <c r="I2060" s="53" t="s">
        <v>90</v>
      </c>
      <c r="J2060" s="75">
        <v>0.15</v>
      </c>
      <c r="K2060" s="75">
        <v>0</v>
      </c>
      <c r="L2060" s="75">
        <v>0.5</v>
      </c>
      <c r="M2060" s="75">
        <v>0.5</v>
      </c>
      <c r="N2060" s="75">
        <v>0</v>
      </c>
    </row>
    <row r="2061" spans="1:14">
      <c r="A2061" s="53" t="s">
        <v>6236</v>
      </c>
      <c r="B2061" s="53" t="s">
        <v>6237</v>
      </c>
      <c r="C2061" s="53" t="s">
        <v>6238</v>
      </c>
      <c r="D2061" s="53" t="s">
        <v>17</v>
      </c>
      <c r="E2061" s="53" t="s">
        <v>18</v>
      </c>
      <c r="F2061" s="53" t="s">
        <v>17</v>
      </c>
      <c r="G2061" s="53" t="s">
        <v>19</v>
      </c>
      <c r="I2061" s="53" t="s">
        <v>90</v>
      </c>
      <c r="J2061" s="75">
        <v>0.32</v>
      </c>
      <c r="K2061" s="75">
        <v>0</v>
      </c>
      <c r="L2061" s="75">
        <v>0.5</v>
      </c>
      <c r="M2061" s="75">
        <v>0.5</v>
      </c>
      <c r="N2061" s="75">
        <v>0</v>
      </c>
    </row>
    <row r="2062" spans="1:14">
      <c r="A2062" s="53" t="s">
        <v>6239</v>
      </c>
      <c r="B2062" s="53" t="s">
        <v>6240</v>
      </c>
      <c r="C2062" s="53" t="s">
        <v>6241</v>
      </c>
      <c r="D2062" s="53" t="s">
        <v>17</v>
      </c>
      <c r="E2062" s="53" t="s">
        <v>18</v>
      </c>
      <c r="F2062" s="53" t="s">
        <v>17</v>
      </c>
      <c r="G2062" s="53" t="s">
        <v>19</v>
      </c>
      <c r="I2062" s="53" t="s">
        <v>219</v>
      </c>
      <c r="J2062" s="75">
        <v>62.62</v>
      </c>
      <c r="K2062" s="75">
        <v>90.492</v>
      </c>
      <c r="L2062" s="75">
        <v>81</v>
      </c>
      <c r="M2062" s="75">
        <v>91</v>
      </c>
      <c r="N2062" s="75">
        <v>10</v>
      </c>
    </row>
    <row r="2063" spans="1:14">
      <c r="A2063" s="53" t="s">
        <v>6242</v>
      </c>
      <c r="B2063" s="53" t="s">
        <v>6243</v>
      </c>
      <c r="C2063" s="53" t="s">
        <v>6244</v>
      </c>
      <c r="D2063" s="53" t="s">
        <v>17</v>
      </c>
      <c r="E2063" s="53" t="s">
        <v>18</v>
      </c>
      <c r="F2063" s="53" t="s">
        <v>17</v>
      </c>
      <c r="G2063" s="53" t="s">
        <v>19</v>
      </c>
      <c r="I2063" s="53" t="s">
        <v>219</v>
      </c>
      <c r="J2063" s="75">
        <v>59.21</v>
      </c>
      <c r="K2063" s="75">
        <v>69.764</v>
      </c>
      <c r="L2063" s="75">
        <v>64</v>
      </c>
      <c r="M2063" s="75">
        <v>71</v>
      </c>
      <c r="N2063" s="75">
        <v>7</v>
      </c>
    </row>
    <row r="2064" spans="1:14">
      <c r="A2064" s="53" t="s">
        <v>6245</v>
      </c>
      <c r="B2064" s="53" t="s">
        <v>6246</v>
      </c>
      <c r="C2064" s="53" t="s">
        <v>6247</v>
      </c>
      <c r="D2064" s="53" t="s">
        <v>140</v>
      </c>
      <c r="E2064" s="53" t="s">
        <v>18</v>
      </c>
      <c r="F2064" s="53" t="s">
        <v>140</v>
      </c>
      <c r="G2064" s="53" t="s">
        <v>98</v>
      </c>
      <c r="I2064" s="53" t="s">
        <v>187</v>
      </c>
      <c r="J2064" s="75">
        <v>21.65</v>
      </c>
      <c r="K2064" s="75">
        <v>73.527</v>
      </c>
      <c r="L2064" s="75">
        <v>71</v>
      </c>
      <c r="M2064" s="75">
        <v>75</v>
      </c>
      <c r="N2064" s="75">
        <v>4</v>
      </c>
    </row>
    <row r="2065" spans="1:14">
      <c r="A2065" s="53" t="s">
        <v>6248</v>
      </c>
      <c r="B2065" s="53" t="s">
        <v>6249</v>
      </c>
      <c r="C2065" s="53" t="s">
        <v>6250</v>
      </c>
      <c r="D2065" s="53" t="s">
        <v>17</v>
      </c>
      <c r="E2065" s="53" t="s">
        <v>18</v>
      </c>
      <c r="F2065" s="53" t="s">
        <v>17</v>
      </c>
      <c r="G2065" s="53" t="s">
        <v>19</v>
      </c>
      <c r="I2065" s="53" t="s">
        <v>90</v>
      </c>
      <c r="J2065" s="75">
        <v>41.17</v>
      </c>
      <c r="K2065" s="75">
        <v>34.032</v>
      </c>
      <c r="L2065" s="75">
        <v>42</v>
      </c>
      <c r="M2065" s="75">
        <v>42</v>
      </c>
      <c r="N2065" s="75">
        <v>0</v>
      </c>
    </row>
    <row r="2066" spans="1:14">
      <c r="A2066" s="53" t="s">
        <v>6251</v>
      </c>
      <c r="B2066" s="53" t="s">
        <v>6252</v>
      </c>
      <c r="C2066" s="53" t="s">
        <v>6253</v>
      </c>
      <c r="D2066" s="53" t="s">
        <v>17</v>
      </c>
      <c r="E2066" s="53" t="s">
        <v>18</v>
      </c>
      <c r="F2066" s="53" t="s">
        <v>17</v>
      </c>
      <c r="G2066" s="53" t="s">
        <v>19</v>
      </c>
      <c r="I2066" s="53" t="s">
        <v>99</v>
      </c>
      <c r="J2066" s="75">
        <v>3.73</v>
      </c>
      <c r="K2066" s="75">
        <v>1.928</v>
      </c>
      <c r="L2066" s="75">
        <v>4</v>
      </c>
      <c r="M2066" s="75">
        <v>4</v>
      </c>
      <c r="N2066" s="75">
        <v>0</v>
      </c>
    </row>
    <row r="2067" spans="1:14">
      <c r="A2067" s="53" t="s">
        <v>6254</v>
      </c>
      <c r="B2067" s="53" t="s">
        <v>6255</v>
      </c>
      <c r="C2067" s="53" t="s">
        <v>6256</v>
      </c>
      <c r="D2067" s="53" t="s">
        <v>2455</v>
      </c>
      <c r="E2067" s="53" t="s">
        <v>18</v>
      </c>
      <c r="F2067" s="53" t="s">
        <v>2455</v>
      </c>
      <c r="G2067" s="73" t="s">
        <v>129</v>
      </c>
      <c r="I2067" s="53" t="s">
        <v>86</v>
      </c>
      <c r="J2067" s="75">
        <v>19.07</v>
      </c>
      <c r="K2067" s="75">
        <v>24.486</v>
      </c>
      <c r="L2067" s="75">
        <v>27</v>
      </c>
      <c r="M2067" s="75">
        <v>24.5</v>
      </c>
      <c r="N2067" s="75">
        <v>-2.5</v>
      </c>
    </row>
    <row r="2068" spans="1:14">
      <c r="A2068" s="53" t="s">
        <v>6257</v>
      </c>
      <c r="B2068" s="53" t="s">
        <v>6258</v>
      </c>
      <c r="C2068" s="53" t="s">
        <v>6259</v>
      </c>
      <c r="D2068" s="53" t="s">
        <v>2455</v>
      </c>
      <c r="E2068" s="53" t="s">
        <v>18</v>
      </c>
      <c r="F2068" s="53" t="s">
        <v>2455</v>
      </c>
      <c r="G2068" s="73" t="s">
        <v>129</v>
      </c>
      <c r="I2068" s="53" t="s">
        <v>86</v>
      </c>
      <c r="J2068" s="75">
        <v>20.62</v>
      </c>
      <c r="K2068" s="75">
        <v>24.833</v>
      </c>
      <c r="L2068" s="75">
        <v>27</v>
      </c>
      <c r="M2068" s="75">
        <v>25</v>
      </c>
      <c r="N2068" s="75">
        <v>-2</v>
      </c>
    </row>
    <row r="2069" spans="1:14">
      <c r="A2069" s="53" t="s">
        <v>6260</v>
      </c>
      <c r="B2069" s="53" t="s">
        <v>6261</v>
      </c>
      <c r="C2069" s="53" t="s">
        <v>6262</v>
      </c>
      <c r="D2069" s="53" t="s">
        <v>17</v>
      </c>
      <c r="E2069" s="53" t="s">
        <v>18</v>
      </c>
      <c r="F2069" s="53" t="s">
        <v>17</v>
      </c>
      <c r="G2069" s="53" t="s">
        <v>19</v>
      </c>
      <c r="I2069" s="53" t="s">
        <v>191</v>
      </c>
      <c r="J2069" s="75">
        <v>4.77</v>
      </c>
      <c r="K2069" s="75">
        <v>2.253</v>
      </c>
      <c r="L2069" s="75">
        <v>5</v>
      </c>
      <c r="M2069" s="75">
        <v>5</v>
      </c>
      <c r="N2069" s="75">
        <v>0</v>
      </c>
    </row>
    <row r="2070" spans="1:14">
      <c r="A2070" s="53" t="s">
        <v>6263</v>
      </c>
      <c r="B2070" s="53" t="s">
        <v>6264</v>
      </c>
      <c r="C2070" s="53" t="s">
        <v>6265</v>
      </c>
      <c r="D2070" s="53" t="s">
        <v>6266</v>
      </c>
      <c r="E2070" s="53" t="s">
        <v>18</v>
      </c>
      <c r="F2070" s="53" t="s">
        <v>6266</v>
      </c>
      <c r="G2070" s="53" t="s">
        <v>129</v>
      </c>
      <c r="I2070" s="53" t="s">
        <v>203</v>
      </c>
      <c r="J2070" s="75">
        <v>10.01</v>
      </c>
      <c r="K2070" s="75">
        <v>10.478</v>
      </c>
      <c r="L2070" s="75">
        <v>10.5</v>
      </c>
      <c r="M2070" s="75">
        <v>10.5</v>
      </c>
      <c r="N2070" s="75">
        <v>0</v>
      </c>
    </row>
    <row r="2071" spans="1:14">
      <c r="A2071" s="53" t="s">
        <v>6267</v>
      </c>
      <c r="B2071" s="53" t="s">
        <v>6268</v>
      </c>
      <c r="C2071" s="53" t="s">
        <v>6269</v>
      </c>
      <c r="D2071" s="53" t="s">
        <v>611</v>
      </c>
      <c r="E2071" s="53" t="s">
        <v>18</v>
      </c>
      <c r="F2071" s="53" t="s">
        <v>611</v>
      </c>
      <c r="G2071" s="53" t="s">
        <v>129</v>
      </c>
      <c r="I2071" s="53" t="s">
        <v>86</v>
      </c>
      <c r="J2071" s="75">
        <v>38.68</v>
      </c>
      <c r="K2071" s="75">
        <v>46.448</v>
      </c>
      <c r="L2071" s="75">
        <v>48</v>
      </c>
      <c r="M2071" s="75">
        <v>47</v>
      </c>
      <c r="N2071" s="75">
        <v>-1</v>
      </c>
    </row>
    <row r="2072" spans="1:14">
      <c r="A2072" s="53" t="s">
        <v>6270</v>
      </c>
      <c r="B2072" s="53" t="s">
        <v>6271</v>
      </c>
      <c r="C2072" s="53" t="s">
        <v>6272</v>
      </c>
      <c r="D2072" s="53" t="s">
        <v>24</v>
      </c>
      <c r="E2072" s="53" t="s">
        <v>18</v>
      </c>
      <c r="F2072" s="53" t="s">
        <v>24</v>
      </c>
      <c r="G2072" s="53" t="s">
        <v>19</v>
      </c>
      <c r="I2072" s="53" t="s">
        <v>211</v>
      </c>
      <c r="J2072" s="75">
        <v>3.67</v>
      </c>
      <c r="K2072" s="75">
        <v>5.158</v>
      </c>
      <c r="L2072" s="75">
        <v>5</v>
      </c>
      <c r="M2072" s="75">
        <v>5.5</v>
      </c>
      <c r="N2072" s="75">
        <v>0.5</v>
      </c>
    </row>
    <row r="2073" spans="1:14">
      <c r="A2073" s="53" t="s">
        <v>6273</v>
      </c>
      <c r="B2073" s="53" t="s">
        <v>6274</v>
      </c>
      <c r="C2073" s="53" t="s">
        <v>6275</v>
      </c>
      <c r="D2073" s="53" t="s">
        <v>449</v>
      </c>
      <c r="E2073" s="53" t="s">
        <v>18</v>
      </c>
      <c r="F2073" s="53" t="s">
        <v>449</v>
      </c>
      <c r="G2073" s="53" t="s">
        <v>29</v>
      </c>
      <c r="I2073" s="53" t="s">
        <v>215</v>
      </c>
      <c r="J2073" s="75">
        <v>15.47</v>
      </c>
      <c r="K2073" s="75">
        <v>13.932</v>
      </c>
      <c r="L2073" s="75">
        <v>18</v>
      </c>
      <c r="M2073" s="75">
        <v>16</v>
      </c>
      <c r="N2073" s="75">
        <v>-2</v>
      </c>
    </row>
    <row r="2074" spans="1:14">
      <c r="A2074" s="53" t="s">
        <v>6276</v>
      </c>
      <c r="B2074" s="53" t="s">
        <v>6277</v>
      </c>
      <c r="C2074" s="53" t="s">
        <v>6278</v>
      </c>
      <c r="D2074" s="53" t="s">
        <v>24</v>
      </c>
      <c r="E2074" s="53" t="s">
        <v>18</v>
      </c>
      <c r="F2074" s="53" t="s">
        <v>24</v>
      </c>
      <c r="G2074" s="53" t="s">
        <v>19</v>
      </c>
      <c r="I2074" s="53" t="s">
        <v>120</v>
      </c>
      <c r="J2074" s="75">
        <v>2.33</v>
      </c>
      <c r="K2074" s="75">
        <v>5.237</v>
      </c>
      <c r="L2074" s="75">
        <v>4.5</v>
      </c>
      <c r="M2074" s="75">
        <v>5.5</v>
      </c>
      <c r="N2074" s="75">
        <v>1</v>
      </c>
    </row>
    <row r="2075" spans="1:14">
      <c r="A2075" s="53" t="s">
        <v>6279</v>
      </c>
      <c r="B2075" s="53" t="s">
        <v>6280</v>
      </c>
      <c r="C2075" s="53" t="s">
        <v>6281</v>
      </c>
      <c r="D2075" s="53" t="s">
        <v>17</v>
      </c>
      <c r="E2075" s="53" t="s">
        <v>18</v>
      </c>
      <c r="F2075" s="53" t="s">
        <v>17</v>
      </c>
      <c r="G2075" s="53" t="s">
        <v>19</v>
      </c>
      <c r="I2075" s="53" t="s">
        <v>191</v>
      </c>
      <c r="J2075" s="75">
        <v>10.33</v>
      </c>
      <c r="K2075" s="75">
        <v>12.152</v>
      </c>
      <c r="L2075" s="75">
        <v>10.5</v>
      </c>
      <c r="M2075" s="75">
        <v>12.5</v>
      </c>
      <c r="N2075" s="75">
        <v>2</v>
      </c>
    </row>
    <row r="2076" spans="1:14">
      <c r="A2076" s="53" t="s">
        <v>6282</v>
      </c>
      <c r="B2076" s="53" t="s">
        <v>6283</v>
      </c>
      <c r="C2076" s="53" t="s">
        <v>6284</v>
      </c>
      <c r="D2076" s="53" t="s">
        <v>78</v>
      </c>
      <c r="E2076" s="53" t="s">
        <v>18</v>
      </c>
      <c r="F2076" s="53" t="s">
        <v>78</v>
      </c>
      <c r="G2076" s="53" t="s">
        <v>29</v>
      </c>
      <c r="I2076" s="53" t="s">
        <v>187</v>
      </c>
      <c r="J2076" s="75">
        <v>24.86</v>
      </c>
      <c r="K2076" s="75">
        <v>10.32</v>
      </c>
      <c r="L2076" s="75">
        <v>25</v>
      </c>
      <c r="M2076" s="75">
        <v>25</v>
      </c>
      <c r="N2076" s="75">
        <v>0</v>
      </c>
    </row>
    <row r="2077" spans="1:14">
      <c r="A2077" s="53" t="s">
        <v>6285</v>
      </c>
      <c r="B2077" s="53" t="s">
        <v>6286</v>
      </c>
      <c r="C2077" s="53" t="s">
        <v>6287</v>
      </c>
      <c r="D2077" s="53" t="s">
        <v>144</v>
      </c>
      <c r="E2077" s="53" t="s">
        <v>18</v>
      </c>
      <c r="F2077" s="53" t="s">
        <v>144</v>
      </c>
      <c r="G2077" s="53" t="s">
        <v>52</v>
      </c>
      <c r="I2077" s="53" t="s">
        <v>187</v>
      </c>
      <c r="J2077" s="75">
        <v>8.65</v>
      </c>
      <c r="K2077" s="75">
        <v>3.248</v>
      </c>
      <c r="L2077" s="75">
        <v>9</v>
      </c>
      <c r="M2077" s="75">
        <v>9</v>
      </c>
      <c r="N2077" s="75">
        <v>0</v>
      </c>
    </row>
    <row r="2078" spans="1:14">
      <c r="A2078" s="53" t="s">
        <v>6288</v>
      </c>
      <c r="B2078" s="53" t="s">
        <v>6289</v>
      </c>
      <c r="C2078" s="53" t="s">
        <v>6290</v>
      </c>
      <c r="D2078" s="53" t="s">
        <v>186</v>
      </c>
      <c r="E2078" s="53" t="s">
        <v>18</v>
      </c>
      <c r="F2078" s="53" t="s">
        <v>186</v>
      </c>
      <c r="G2078" s="53" t="s">
        <v>98</v>
      </c>
      <c r="I2078" s="53" t="s">
        <v>191</v>
      </c>
      <c r="J2078" s="75">
        <v>14.7</v>
      </c>
      <c r="K2078" s="75">
        <v>10.716</v>
      </c>
      <c r="L2078" s="75">
        <v>15</v>
      </c>
      <c r="M2078" s="75">
        <v>21</v>
      </c>
      <c r="N2078" s="75">
        <v>6</v>
      </c>
    </row>
    <row r="2079" spans="1:14">
      <c r="A2079" s="53" t="s">
        <v>6291</v>
      </c>
      <c r="B2079" s="53" t="s">
        <v>6292</v>
      </c>
      <c r="C2079" s="53" t="s">
        <v>6293</v>
      </c>
      <c r="D2079" s="53" t="s">
        <v>24</v>
      </c>
      <c r="E2079" s="53" t="s">
        <v>18</v>
      </c>
      <c r="F2079" s="53" t="s">
        <v>24</v>
      </c>
      <c r="G2079" s="53" t="s">
        <v>19</v>
      </c>
      <c r="I2079" s="53" t="s">
        <v>120</v>
      </c>
      <c r="J2079" s="75">
        <v>3.08</v>
      </c>
      <c r="K2079" s="75">
        <v>5.054</v>
      </c>
      <c r="L2079" s="75">
        <v>4.5</v>
      </c>
      <c r="M2079" s="75">
        <v>5.5</v>
      </c>
      <c r="N2079" s="75">
        <v>1</v>
      </c>
    </row>
    <row r="2080" spans="1:14">
      <c r="A2080" s="53" t="s">
        <v>6294</v>
      </c>
      <c r="B2080" s="53" t="s">
        <v>6295</v>
      </c>
      <c r="C2080" s="53" t="s">
        <v>6296</v>
      </c>
      <c r="D2080" s="53" t="s">
        <v>17</v>
      </c>
      <c r="E2080" s="53" t="s">
        <v>18</v>
      </c>
      <c r="F2080" s="53" t="s">
        <v>17</v>
      </c>
      <c r="G2080" s="53" t="s">
        <v>19</v>
      </c>
      <c r="I2080" s="53" t="s">
        <v>90</v>
      </c>
      <c r="J2080" s="75">
        <v>7.32</v>
      </c>
      <c r="K2080" s="75">
        <v>6.202</v>
      </c>
      <c r="L2080" s="75">
        <v>7.5</v>
      </c>
      <c r="M2080" s="75">
        <v>7.5</v>
      </c>
      <c r="N2080" s="75">
        <v>0</v>
      </c>
    </row>
    <row r="2081" spans="1:14">
      <c r="A2081" s="53" t="s">
        <v>6297</v>
      </c>
      <c r="B2081" s="53" t="s">
        <v>6298</v>
      </c>
      <c r="C2081" s="53" t="s">
        <v>6299</v>
      </c>
      <c r="D2081" s="53" t="s">
        <v>2455</v>
      </c>
      <c r="E2081" s="53" t="s">
        <v>18</v>
      </c>
      <c r="F2081" s="53" t="s">
        <v>2455</v>
      </c>
      <c r="G2081" s="53" t="s">
        <v>129</v>
      </c>
      <c r="I2081" s="53" t="s">
        <v>86</v>
      </c>
      <c r="J2081" s="75">
        <v>24.68</v>
      </c>
      <c r="K2081" s="75">
        <v>27.28</v>
      </c>
      <c r="L2081" s="75">
        <v>28</v>
      </c>
      <c r="M2081" s="75">
        <v>27.5</v>
      </c>
      <c r="N2081" s="75">
        <v>-0.5</v>
      </c>
    </row>
    <row r="2082" spans="1:14">
      <c r="A2082" s="53" t="s">
        <v>6300</v>
      </c>
      <c r="B2082" s="53" t="s">
        <v>6301</v>
      </c>
      <c r="C2082" s="53" t="s">
        <v>6302</v>
      </c>
      <c r="D2082" s="53" t="s">
        <v>738</v>
      </c>
      <c r="E2082" s="53" t="s">
        <v>18</v>
      </c>
      <c r="F2082" s="53" t="s">
        <v>738</v>
      </c>
      <c r="G2082" s="73" t="s">
        <v>98</v>
      </c>
      <c r="I2082" s="53" t="s">
        <v>130</v>
      </c>
      <c r="J2082" s="75">
        <v>35.86</v>
      </c>
      <c r="K2082" s="75">
        <v>25.293</v>
      </c>
      <c r="L2082" s="75">
        <v>37</v>
      </c>
      <c r="M2082" s="75">
        <v>37</v>
      </c>
      <c r="N2082" s="75">
        <v>0</v>
      </c>
    </row>
    <row r="2083" spans="1:14">
      <c r="A2083" s="53" t="s">
        <v>6303</v>
      </c>
      <c r="B2083" s="53" t="s">
        <v>6304</v>
      </c>
      <c r="C2083" s="53" t="s">
        <v>6305</v>
      </c>
      <c r="D2083" s="53" t="s">
        <v>310</v>
      </c>
      <c r="E2083" s="53" t="s">
        <v>18</v>
      </c>
      <c r="F2083" s="53" t="s">
        <v>310</v>
      </c>
      <c r="G2083" s="73" t="s">
        <v>29</v>
      </c>
      <c r="I2083" s="53" t="s">
        <v>130</v>
      </c>
      <c r="J2083" s="75">
        <v>5.3</v>
      </c>
      <c r="K2083" s="75">
        <v>6.997</v>
      </c>
      <c r="L2083" s="75">
        <v>7</v>
      </c>
      <c r="M2083" s="75">
        <v>22</v>
      </c>
      <c r="N2083" s="75">
        <v>15</v>
      </c>
    </row>
    <row r="2084" spans="1:14">
      <c r="A2084" s="53" t="s">
        <v>6306</v>
      </c>
      <c r="B2084" s="53" t="s">
        <v>6307</v>
      </c>
      <c r="C2084" s="53" t="s">
        <v>6308</v>
      </c>
      <c r="D2084" s="53" t="s">
        <v>738</v>
      </c>
      <c r="E2084" s="53" t="s">
        <v>18</v>
      </c>
      <c r="F2084" s="53" t="s">
        <v>738</v>
      </c>
      <c r="G2084" s="53" t="s">
        <v>98</v>
      </c>
      <c r="I2084" s="53" t="s">
        <v>130</v>
      </c>
      <c r="J2084" s="75">
        <v>9.54</v>
      </c>
      <c r="K2084" s="75">
        <v>8.602</v>
      </c>
      <c r="L2084" s="75">
        <v>9.5</v>
      </c>
      <c r="M2084" s="75">
        <v>10</v>
      </c>
      <c r="N2084" s="75">
        <v>0.5</v>
      </c>
    </row>
    <row r="2085" spans="1:14">
      <c r="A2085" s="53" t="s">
        <v>6309</v>
      </c>
      <c r="B2085" s="53" t="s">
        <v>6310</v>
      </c>
      <c r="C2085" s="53" t="s">
        <v>6311</v>
      </c>
      <c r="D2085" s="53" t="s">
        <v>128</v>
      </c>
      <c r="E2085" s="53" t="s">
        <v>18</v>
      </c>
      <c r="F2085" s="53" t="s">
        <v>128</v>
      </c>
      <c r="G2085" s="53" t="s">
        <v>129</v>
      </c>
      <c r="I2085" s="53" t="s">
        <v>130</v>
      </c>
      <c r="J2085" s="75">
        <v>16.74</v>
      </c>
      <c r="K2085" s="75" t="s">
        <v>36</v>
      </c>
      <c r="L2085" s="75">
        <v>18</v>
      </c>
      <c r="M2085" s="75" t="s">
        <v>36</v>
      </c>
      <c r="N2085" s="75" t="s">
        <v>36</v>
      </c>
    </row>
    <row r="2086" spans="1:14">
      <c r="A2086" s="53" t="s">
        <v>6312</v>
      </c>
      <c r="B2086" s="53" t="s">
        <v>6313</v>
      </c>
      <c r="C2086" s="53" t="s">
        <v>6314</v>
      </c>
      <c r="D2086" s="53" t="s">
        <v>28</v>
      </c>
      <c r="E2086" s="53" t="s">
        <v>18</v>
      </c>
      <c r="F2086" s="53" t="s">
        <v>28</v>
      </c>
      <c r="G2086" s="73" t="s">
        <v>29</v>
      </c>
      <c r="I2086" s="53" t="s">
        <v>215</v>
      </c>
      <c r="J2086" s="75">
        <v>512.44</v>
      </c>
      <c r="K2086" s="75">
        <v>2.265</v>
      </c>
      <c r="L2086" s="75">
        <v>2.2</v>
      </c>
      <c r="M2086" s="75">
        <v>513</v>
      </c>
      <c r="N2086" s="75">
        <v>510.8</v>
      </c>
    </row>
    <row r="2087" spans="1:14">
      <c r="A2087" s="53" t="s">
        <v>6315</v>
      </c>
      <c r="B2087" s="53" t="s">
        <v>6316</v>
      </c>
      <c r="C2087" s="53" t="s">
        <v>6317</v>
      </c>
      <c r="D2087" s="53" t="s">
        <v>814</v>
      </c>
      <c r="E2087" s="53" t="s">
        <v>18</v>
      </c>
      <c r="F2087" s="53" t="s">
        <v>814</v>
      </c>
      <c r="G2087" s="73" t="s">
        <v>29</v>
      </c>
      <c r="I2087" s="53" t="s">
        <v>664</v>
      </c>
      <c r="J2087" s="75">
        <v>98.14</v>
      </c>
      <c r="K2087" s="75">
        <v>104.565</v>
      </c>
      <c r="L2087" s="75">
        <v>105</v>
      </c>
      <c r="M2087" s="75">
        <v>105</v>
      </c>
      <c r="N2087" s="75">
        <v>0</v>
      </c>
    </row>
    <row r="2088" spans="1:14">
      <c r="A2088" s="53" t="s">
        <v>6318</v>
      </c>
      <c r="B2088" s="53" t="s">
        <v>6319</v>
      </c>
      <c r="C2088" s="53" t="s">
        <v>6320</v>
      </c>
      <c r="D2088" s="53" t="s">
        <v>364</v>
      </c>
      <c r="E2088" s="53" t="s">
        <v>18</v>
      </c>
      <c r="F2088" s="53" t="s">
        <v>364</v>
      </c>
      <c r="G2088" s="53" t="s">
        <v>29</v>
      </c>
      <c r="I2088" s="53" t="s">
        <v>215</v>
      </c>
      <c r="J2088" s="75">
        <v>41.56</v>
      </c>
      <c r="K2088" s="75">
        <v>29.754</v>
      </c>
      <c r="L2088" s="75">
        <v>42</v>
      </c>
      <c r="M2088" s="75">
        <v>42</v>
      </c>
      <c r="N2088" s="75">
        <v>0</v>
      </c>
    </row>
    <row r="2089" spans="1:14">
      <c r="A2089" s="53" t="s">
        <v>6321</v>
      </c>
      <c r="B2089" s="53" t="s">
        <v>6322</v>
      </c>
      <c r="C2089" s="53" t="s">
        <v>6323</v>
      </c>
      <c r="D2089" s="53" t="s">
        <v>17</v>
      </c>
      <c r="E2089" s="53" t="s">
        <v>18</v>
      </c>
      <c r="F2089" s="53" t="s">
        <v>17</v>
      </c>
      <c r="G2089" s="53" t="s">
        <v>19</v>
      </c>
      <c r="I2089" s="53" t="s">
        <v>540</v>
      </c>
      <c r="J2089" s="75">
        <v>1.17</v>
      </c>
      <c r="K2089" s="75">
        <v>0.629</v>
      </c>
      <c r="L2089" s="75">
        <v>1.5</v>
      </c>
      <c r="M2089" s="75">
        <v>1.5</v>
      </c>
      <c r="N2089" s="75">
        <v>0</v>
      </c>
    </row>
    <row r="2090" spans="1:14">
      <c r="A2090" s="53" t="s">
        <v>6324</v>
      </c>
      <c r="B2090" s="53" t="s">
        <v>6325</v>
      </c>
      <c r="C2090" s="53" t="s">
        <v>6326</v>
      </c>
      <c r="D2090" s="53" t="s">
        <v>24</v>
      </c>
      <c r="E2090" s="53" t="s">
        <v>18</v>
      </c>
      <c r="F2090" s="53" t="s">
        <v>24</v>
      </c>
      <c r="G2090" s="73" t="s">
        <v>19</v>
      </c>
      <c r="I2090" s="53" t="s">
        <v>223</v>
      </c>
      <c r="J2090" s="75">
        <v>19.85</v>
      </c>
      <c r="K2090" s="75">
        <v>23.901</v>
      </c>
      <c r="L2090" s="75">
        <v>21</v>
      </c>
      <c r="M2090" s="75">
        <v>25</v>
      </c>
      <c r="N2090" s="75">
        <v>4</v>
      </c>
    </row>
    <row r="2091" spans="1:14">
      <c r="A2091" s="53" t="s">
        <v>6327</v>
      </c>
      <c r="B2091" s="53" t="s">
        <v>6328</v>
      </c>
      <c r="C2091" s="53" t="s">
        <v>6329</v>
      </c>
      <c r="D2091" s="53" t="s">
        <v>24</v>
      </c>
      <c r="E2091" s="53" t="s">
        <v>18</v>
      </c>
      <c r="F2091" s="53" t="s">
        <v>24</v>
      </c>
      <c r="G2091" s="73" t="s">
        <v>19</v>
      </c>
      <c r="I2091" s="53" t="s">
        <v>223</v>
      </c>
      <c r="J2091" s="75">
        <v>37.43</v>
      </c>
      <c r="K2091" s="75">
        <v>30.096</v>
      </c>
      <c r="L2091" s="75">
        <v>38</v>
      </c>
      <c r="M2091" s="75">
        <v>38</v>
      </c>
      <c r="N2091" s="75">
        <v>0</v>
      </c>
    </row>
    <row r="2092" spans="1:14">
      <c r="A2092" s="53" t="s">
        <v>6330</v>
      </c>
      <c r="B2092" s="53" t="s">
        <v>6331</v>
      </c>
      <c r="C2092" s="53" t="s">
        <v>6332</v>
      </c>
      <c r="D2092" s="53" t="s">
        <v>17</v>
      </c>
      <c r="E2092" s="53" t="s">
        <v>18</v>
      </c>
      <c r="F2092" s="53" t="s">
        <v>17</v>
      </c>
      <c r="G2092" s="53" t="s">
        <v>19</v>
      </c>
      <c r="I2092" s="53" t="s">
        <v>191</v>
      </c>
      <c r="J2092" s="75">
        <v>11.69</v>
      </c>
      <c r="K2092" s="75">
        <v>8.347</v>
      </c>
      <c r="L2092" s="75">
        <v>12</v>
      </c>
      <c r="M2092" s="75">
        <v>12</v>
      </c>
      <c r="N2092" s="75">
        <v>0</v>
      </c>
    </row>
    <row r="2093" spans="1:14">
      <c r="A2093" s="53" t="s">
        <v>6333</v>
      </c>
      <c r="B2093" s="53" t="s">
        <v>6334</v>
      </c>
      <c r="C2093" s="53" t="s">
        <v>6335</v>
      </c>
      <c r="D2093" s="53" t="s">
        <v>2309</v>
      </c>
      <c r="E2093" s="53" t="s">
        <v>18</v>
      </c>
      <c r="F2093" s="53" t="s">
        <v>2309</v>
      </c>
      <c r="G2093" s="53" t="s">
        <v>129</v>
      </c>
      <c r="I2093" s="53" t="s">
        <v>99</v>
      </c>
      <c r="J2093" s="75">
        <v>7.33</v>
      </c>
      <c r="K2093" s="75">
        <v>7.666</v>
      </c>
      <c r="L2093" s="75">
        <v>7.5</v>
      </c>
      <c r="M2093" s="75">
        <v>8</v>
      </c>
      <c r="N2093" s="75">
        <v>0.5</v>
      </c>
    </row>
    <row r="2094" spans="1:14">
      <c r="A2094" s="53" t="s">
        <v>6336</v>
      </c>
      <c r="B2094" s="53" t="s">
        <v>6337</v>
      </c>
      <c r="C2094" s="53" t="s">
        <v>6335</v>
      </c>
      <c r="D2094" s="53" t="s">
        <v>2309</v>
      </c>
      <c r="E2094" s="53" t="s">
        <v>18</v>
      </c>
      <c r="F2094" s="53" t="s">
        <v>2309</v>
      </c>
      <c r="G2094" s="53" t="s">
        <v>129</v>
      </c>
      <c r="I2094" s="53" t="s">
        <v>99</v>
      </c>
      <c r="J2094" s="75">
        <v>7.32</v>
      </c>
      <c r="K2094" s="75">
        <v>7.666</v>
      </c>
      <c r="L2094" s="75">
        <v>7.5</v>
      </c>
      <c r="M2094" s="75">
        <v>8</v>
      </c>
      <c r="N2094" s="75">
        <v>0.5</v>
      </c>
    </row>
    <row r="2095" spans="1:14">
      <c r="A2095" s="53" t="s">
        <v>6338</v>
      </c>
      <c r="B2095" s="53" t="s">
        <v>6339</v>
      </c>
      <c r="C2095" s="53" t="s">
        <v>6340</v>
      </c>
      <c r="D2095" s="53" t="s">
        <v>266</v>
      </c>
      <c r="E2095" s="53" t="s">
        <v>18</v>
      </c>
      <c r="F2095" s="53" t="s">
        <v>267</v>
      </c>
      <c r="G2095" s="53" t="s">
        <v>170</v>
      </c>
      <c r="I2095" s="53" t="s">
        <v>145</v>
      </c>
      <c r="J2095" s="75">
        <v>105.05</v>
      </c>
      <c r="K2095" s="75">
        <v>130.427</v>
      </c>
      <c r="L2095" s="75">
        <v>124</v>
      </c>
      <c r="M2095" s="75">
        <v>131</v>
      </c>
      <c r="N2095" s="75">
        <v>7</v>
      </c>
    </row>
    <row r="2096" spans="1:14">
      <c r="A2096" s="53" t="s">
        <v>6341</v>
      </c>
      <c r="B2096" s="53" t="s">
        <v>6342</v>
      </c>
      <c r="C2096" s="53" t="s">
        <v>6343</v>
      </c>
      <c r="D2096" s="53" t="s">
        <v>17</v>
      </c>
      <c r="E2096" s="53" t="s">
        <v>18</v>
      </c>
      <c r="F2096" s="53" t="s">
        <v>17</v>
      </c>
      <c r="G2096" s="53" t="s">
        <v>19</v>
      </c>
      <c r="I2096" s="53" t="s">
        <v>99</v>
      </c>
      <c r="J2096" s="75">
        <v>22.09</v>
      </c>
      <c r="K2096" s="75">
        <v>44.174</v>
      </c>
      <c r="L2096" s="75">
        <v>38</v>
      </c>
      <c r="M2096" s="75">
        <v>45</v>
      </c>
      <c r="N2096" s="75">
        <v>7</v>
      </c>
    </row>
    <row r="2097" spans="1:14">
      <c r="A2097" s="53" t="s">
        <v>6344</v>
      </c>
      <c r="B2097" s="53" t="s">
        <v>6345</v>
      </c>
      <c r="C2097" s="53" t="s">
        <v>6346</v>
      </c>
      <c r="D2097" s="53" t="s">
        <v>287</v>
      </c>
      <c r="E2097" s="53" t="s">
        <v>18</v>
      </c>
      <c r="F2097" s="53" t="s">
        <v>287</v>
      </c>
      <c r="G2097" s="53" t="s">
        <v>98</v>
      </c>
      <c r="I2097" s="53" t="s">
        <v>99</v>
      </c>
      <c r="J2097" s="75">
        <v>9.86</v>
      </c>
      <c r="K2097" s="75">
        <v>19.721</v>
      </c>
      <c r="L2097" s="75">
        <v>21</v>
      </c>
      <c r="M2097" s="75">
        <v>20</v>
      </c>
      <c r="N2097" s="75">
        <v>-1</v>
      </c>
    </row>
    <row r="2098" spans="1:14">
      <c r="A2098" s="53" t="s">
        <v>6347</v>
      </c>
      <c r="B2098" s="53" t="s">
        <v>6348</v>
      </c>
      <c r="C2098" s="53" t="s">
        <v>6349</v>
      </c>
      <c r="D2098" s="53" t="s">
        <v>17</v>
      </c>
      <c r="E2098" s="53" t="s">
        <v>18</v>
      </c>
      <c r="F2098" s="53" t="s">
        <v>17</v>
      </c>
      <c r="G2098" s="53" t="s">
        <v>19</v>
      </c>
      <c r="I2098" s="53" t="s">
        <v>99</v>
      </c>
      <c r="J2098" s="75">
        <v>3.15</v>
      </c>
      <c r="K2098" s="75">
        <v>6.86</v>
      </c>
      <c r="L2098" s="75">
        <v>6</v>
      </c>
      <c r="M2098" s="75">
        <v>7</v>
      </c>
      <c r="N2098" s="75">
        <v>1</v>
      </c>
    </row>
    <row r="2099" spans="1:14">
      <c r="A2099" s="53" t="s">
        <v>6350</v>
      </c>
      <c r="B2099" s="53" t="s">
        <v>6351</v>
      </c>
      <c r="C2099" s="53" t="s">
        <v>6352</v>
      </c>
      <c r="D2099" s="53" t="s">
        <v>17</v>
      </c>
      <c r="E2099" s="53" t="s">
        <v>18</v>
      </c>
      <c r="F2099" s="53" t="s">
        <v>17</v>
      </c>
      <c r="G2099" s="53" t="s">
        <v>19</v>
      </c>
      <c r="I2099" s="53" t="s">
        <v>227</v>
      </c>
      <c r="J2099" s="75">
        <v>20.75</v>
      </c>
      <c r="K2099" s="75">
        <v>23.957</v>
      </c>
      <c r="L2099" s="75">
        <v>25</v>
      </c>
      <c r="M2099" s="75">
        <v>24</v>
      </c>
      <c r="N2099" s="75">
        <v>-1</v>
      </c>
    </row>
    <row r="2100" spans="1:14">
      <c r="A2100" s="53" t="s">
        <v>6353</v>
      </c>
      <c r="B2100" s="53" t="s">
        <v>6354</v>
      </c>
      <c r="C2100" s="53" t="s">
        <v>6355</v>
      </c>
      <c r="D2100" s="53" t="s">
        <v>24</v>
      </c>
      <c r="E2100" s="53" t="s">
        <v>18</v>
      </c>
      <c r="F2100" s="53" t="s">
        <v>24</v>
      </c>
      <c r="G2100" s="73" t="s">
        <v>19</v>
      </c>
      <c r="I2100" s="53" t="s">
        <v>1262</v>
      </c>
      <c r="J2100" s="75">
        <v>43.37</v>
      </c>
      <c r="K2100" s="75">
        <v>46.922</v>
      </c>
      <c r="L2100" s="75">
        <v>48</v>
      </c>
      <c r="M2100" s="75">
        <v>48</v>
      </c>
      <c r="N2100" s="75">
        <v>0</v>
      </c>
    </row>
    <row r="2101" spans="1:14">
      <c r="A2101" s="53" t="s">
        <v>6356</v>
      </c>
      <c r="B2101" s="53" t="s">
        <v>6357</v>
      </c>
      <c r="C2101" s="53" t="s">
        <v>6358</v>
      </c>
      <c r="D2101" s="53" t="s">
        <v>24</v>
      </c>
      <c r="E2101" s="53" t="s">
        <v>18</v>
      </c>
      <c r="F2101" s="53" t="s">
        <v>24</v>
      </c>
      <c r="G2101" s="53" t="s">
        <v>19</v>
      </c>
      <c r="I2101" s="53" t="s">
        <v>1262</v>
      </c>
      <c r="J2101" s="75">
        <v>38.91</v>
      </c>
      <c r="K2101" s="75">
        <v>45.104</v>
      </c>
      <c r="L2101" s="75">
        <v>47</v>
      </c>
      <c r="M2101" s="75">
        <v>46</v>
      </c>
      <c r="N2101" s="75">
        <v>-1</v>
      </c>
    </row>
    <row r="2102" spans="1:14">
      <c r="A2102" s="53" t="s">
        <v>6359</v>
      </c>
      <c r="B2102" s="53" t="s">
        <v>6360</v>
      </c>
      <c r="C2102" s="53" t="s">
        <v>6361</v>
      </c>
      <c r="D2102" s="53" t="s">
        <v>1283</v>
      </c>
      <c r="E2102" s="53" t="s">
        <v>18</v>
      </c>
      <c r="F2102" s="53" t="s">
        <v>1283</v>
      </c>
      <c r="G2102" s="53" t="s">
        <v>19</v>
      </c>
      <c r="I2102" s="53" t="s">
        <v>203</v>
      </c>
      <c r="J2102" s="75">
        <v>4.14</v>
      </c>
      <c r="K2102" s="75">
        <v>4.284</v>
      </c>
      <c r="L2102" s="75">
        <v>5</v>
      </c>
      <c r="M2102" s="75">
        <v>4.5</v>
      </c>
      <c r="N2102" s="75">
        <v>-0.5</v>
      </c>
    </row>
    <row r="2103" spans="1:14">
      <c r="A2103" s="53" t="s">
        <v>6362</v>
      </c>
      <c r="B2103" s="53" t="s">
        <v>6363</v>
      </c>
      <c r="C2103" s="53" t="s">
        <v>6364</v>
      </c>
      <c r="D2103" s="53" t="s">
        <v>17</v>
      </c>
      <c r="E2103" s="53" t="s">
        <v>18</v>
      </c>
      <c r="F2103" s="53" t="s">
        <v>17</v>
      </c>
      <c r="G2103" s="53" t="s">
        <v>19</v>
      </c>
      <c r="I2103" s="53" t="s">
        <v>223</v>
      </c>
      <c r="J2103" s="75">
        <v>7.86</v>
      </c>
      <c r="K2103" s="75">
        <v>3.968</v>
      </c>
      <c r="L2103" s="75">
        <v>8</v>
      </c>
      <c r="M2103" s="75">
        <v>8</v>
      </c>
      <c r="N2103" s="75">
        <v>0</v>
      </c>
    </row>
    <row r="2104" spans="1:14">
      <c r="A2104" s="53" t="s">
        <v>6365</v>
      </c>
      <c r="B2104" s="53" t="s">
        <v>6366</v>
      </c>
      <c r="C2104" s="53" t="s">
        <v>6367</v>
      </c>
      <c r="D2104" s="53" t="s">
        <v>24</v>
      </c>
      <c r="E2104" s="53" t="s">
        <v>18</v>
      </c>
      <c r="F2104" s="53" t="s">
        <v>24</v>
      </c>
      <c r="G2104" s="53" t="s">
        <v>19</v>
      </c>
      <c r="I2104" s="53" t="s">
        <v>211</v>
      </c>
      <c r="J2104" s="75">
        <v>42.73</v>
      </c>
      <c r="K2104" s="75">
        <v>48.282</v>
      </c>
      <c r="L2104" s="75">
        <v>43</v>
      </c>
      <c r="M2104" s="75">
        <v>49</v>
      </c>
      <c r="N2104" s="75">
        <v>6</v>
      </c>
    </row>
    <row r="2105" spans="1:14">
      <c r="A2105" s="53" t="s">
        <v>6368</v>
      </c>
      <c r="B2105" s="53" t="s">
        <v>6369</v>
      </c>
      <c r="C2105" s="53" t="s">
        <v>6370</v>
      </c>
      <c r="D2105" s="53" t="s">
        <v>24</v>
      </c>
      <c r="E2105" s="53" t="s">
        <v>18</v>
      </c>
      <c r="F2105" s="53" t="s">
        <v>24</v>
      </c>
      <c r="G2105" s="53" t="s">
        <v>19</v>
      </c>
      <c r="I2105" s="53" t="s">
        <v>211</v>
      </c>
      <c r="J2105" s="75">
        <v>43.02</v>
      </c>
      <c r="K2105" s="75">
        <v>48.331</v>
      </c>
      <c r="L2105" s="75">
        <v>43</v>
      </c>
      <c r="M2105" s="75">
        <v>50</v>
      </c>
      <c r="N2105" s="75">
        <v>7</v>
      </c>
    </row>
    <row r="2106" spans="1:14">
      <c r="A2106" s="53" t="s">
        <v>6371</v>
      </c>
      <c r="B2106" s="53" t="s">
        <v>6372</v>
      </c>
      <c r="C2106" s="53" t="s">
        <v>6373</v>
      </c>
      <c r="D2106" s="53" t="s">
        <v>24</v>
      </c>
      <c r="E2106" s="53" t="s">
        <v>18</v>
      </c>
      <c r="F2106" s="53" t="s">
        <v>24</v>
      </c>
      <c r="G2106" s="53" t="s">
        <v>19</v>
      </c>
      <c r="I2106" s="53" t="s">
        <v>211</v>
      </c>
      <c r="J2106" s="75">
        <v>14.25</v>
      </c>
      <c r="K2106" s="75">
        <v>15.641</v>
      </c>
      <c r="L2106" s="75">
        <v>14.5</v>
      </c>
      <c r="M2106" s="75">
        <v>16</v>
      </c>
      <c r="N2106" s="75">
        <v>1.5</v>
      </c>
    </row>
    <row r="2107" spans="1:14">
      <c r="A2107" s="53" t="s">
        <v>6374</v>
      </c>
      <c r="B2107" s="53" t="s">
        <v>6375</v>
      </c>
      <c r="C2107" s="53" t="s">
        <v>6376</v>
      </c>
      <c r="D2107" s="53" t="s">
        <v>24</v>
      </c>
      <c r="E2107" s="53" t="s">
        <v>18</v>
      </c>
      <c r="F2107" s="53" t="s">
        <v>24</v>
      </c>
      <c r="G2107" s="53" t="s">
        <v>19</v>
      </c>
      <c r="I2107" s="53" t="s">
        <v>211</v>
      </c>
      <c r="J2107" s="75">
        <v>14.24</v>
      </c>
      <c r="K2107" s="75">
        <v>15.96</v>
      </c>
      <c r="L2107" s="75">
        <v>14.5</v>
      </c>
      <c r="M2107" s="75">
        <v>16</v>
      </c>
      <c r="N2107" s="75">
        <v>1.5</v>
      </c>
    </row>
    <row r="2108" spans="1:14">
      <c r="A2108" s="53" t="s">
        <v>6377</v>
      </c>
      <c r="B2108" s="53" t="s">
        <v>6378</v>
      </c>
      <c r="C2108" s="53" t="s">
        <v>6379</v>
      </c>
      <c r="D2108" s="53" t="s">
        <v>24</v>
      </c>
      <c r="E2108" s="53" t="s">
        <v>18</v>
      </c>
      <c r="F2108" s="53" t="s">
        <v>24</v>
      </c>
      <c r="G2108" s="53" t="s">
        <v>19</v>
      </c>
      <c r="I2108" s="53" t="s">
        <v>211</v>
      </c>
      <c r="J2108" s="75">
        <v>14.36</v>
      </c>
      <c r="K2108" s="75">
        <v>15.96</v>
      </c>
      <c r="L2108" s="75">
        <v>14.5</v>
      </c>
      <c r="M2108" s="75">
        <v>16</v>
      </c>
      <c r="N2108" s="75">
        <v>1.5</v>
      </c>
    </row>
    <row r="2109" spans="1:14">
      <c r="A2109" s="53" t="s">
        <v>6380</v>
      </c>
      <c r="B2109" s="53" t="s">
        <v>6381</v>
      </c>
      <c r="C2109" s="53" t="s">
        <v>6382</v>
      </c>
      <c r="D2109" s="53" t="s">
        <v>24</v>
      </c>
      <c r="E2109" s="53" t="s">
        <v>18</v>
      </c>
      <c r="F2109" s="53" t="s">
        <v>24</v>
      </c>
      <c r="G2109" s="53" t="s">
        <v>19</v>
      </c>
      <c r="I2109" s="53" t="s">
        <v>211</v>
      </c>
      <c r="J2109" s="75">
        <v>14.25</v>
      </c>
      <c r="K2109" s="75">
        <v>16.708</v>
      </c>
      <c r="L2109" s="75">
        <v>14.5</v>
      </c>
      <c r="M2109" s="75">
        <v>17</v>
      </c>
      <c r="N2109" s="75">
        <v>2.5</v>
      </c>
    </row>
    <row r="2110" spans="1:14">
      <c r="A2110" s="53" t="s">
        <v>6383</v>
      </c>
      <c r="B2110" s="53" t="s">
        <v>6384</v>
      </c>
      <c r="C2110" s="53" t="s">
        <v>6385</v>
      </c>
      <c r="D2110" s="53" t="s">
        <v>24</v>
      </c>
      <c r="E2110" s="53" t="s">
        <v>18</v>
      </c>
      <c r="F2110" s="53" t="s">
        <v>24</v>
      </c>
      <c r="G2110" s="53" t="s">
        <v>19</v>
      </c>
      <c r="I2110" s="53" t="s">
        <v>211</v>
      </c>
      <c r="J2110" s="75">
        <v>14.25</v>
      </c>
      <c r="K2110" s="75">
        <v>16.279</v>
      </c>
      <c r="L2110" s="75">
        <v>14.5</v>
      </c>
      <c r="M2110" s="75">
        <v>16.5</v>
      </c>
      <c r="N2110" s="75">
        <v>2</v>
      </c>
    </row>
    <row r="2111" spans="1:14">
      <c r="A2111" s="53" t="s">
        <v>6386</v>
      </c>
      <c r="B2111" s="53" t="s">
        <v>6387</v>
      </c>
      <c r="C2111" s="53" t="s">
        <v>6388</v>
      </c>
      <c r="D2111" s="53" t="s">
        <v>24</v>
      </c>
      <c r="E2111" s="53" t="s">
        <v>18</v>
      </c>
      <c r="F2111" s="53" t="s">
        <v>24</v>
      </c>
      <c r="G2111" s="53" t="s">
        <v>19</v>
      </c>
      <c r="I2111" s="53" t="s">
        <v>211</v>
      </c>
      <c r="J2111" s="75">
        <v>14.25</v>
      </c>
      <c r="K2111" s="75">
        <v>16.162</v>
      </c>
      <c r="L2111" s="75">
        <v>14.5</v>
      </c>
      <c r="M2111" s="75">
        <v>16.5</v>
      </c>
      <c r="N2111" s="75">
        <v>2</v>
      </c>
    </row>
    <row r="2112" spans="1:14">
      <c r="A2112" s="53" t="s">
        <v>6389</v>
      </c>
      <c r="B2112" s="53" t="s">
        <v>6390</v>
      </c>
      <c r="C2112" s="53" t="s">
        <v>6391</v>
      </c>
      <c r="D2112" s="53" t="s">
        <v>24</v>
      </c>
      <c r="E2112" s="53" t="s">
        <v>18</v>
      </c>
      <c r="F2112" s="53" t="s">
        <v>24</v>
      </c>
      <c r="G2112" s="73" t="s">
        <v>19</v>
      </c>
      <c r="I2112" s="53" t="s">
        <v>211</v>
      </c>
      <c r="J2112" s="75">
        <v>14.24</v>
      </c>
      <c r="K2112" s="75">
        <v>15.96</v>
      </c>
      <c r="L2112" s="75">
        <v>14.5</v>
      </c>
      <c r="M2112" s="75">
        <v>16</v>
      </c>
      <c r="N2112" s="75">
        <v>1.5</v>
      </c>
    </row>
    <row r="2113" spans="1:14">
      <c r="A2113" s="53" t="s">
        <v>6392</v>
      </c>
      <c r="B2113" s="53" t="s">
        <v>6393</v>
      </c>
      <c r="C2113" s="53" t="s">
        <v>6394</v>
      </c>
      <c r="D2113" s="53" t="s">
        <v>97</v>
      </c>
      <c r="E2113" s="53" t="s">
        <v>18</v>
      </c>
      <c r="F2113" s="53" t="s">
        <v>97</v>
      </c>
      <c r="G2113" s="53" t="s">
        <v>98</v>
      </c>
      <c r="I2113" s="53" t="s">
        <v>187</v>
      </c>
      <c r="J2113" s="75">
        <v>240.06</v>
      </c>
      <c r="K2113" s="75">
        <v>99.616</v>
      </c>
      <c r="L2113" s="75">
        <v>241</v>
      </c>
      <c r="M2113" s="75">
        <v>241</v>
      </c>
      <c r="N2113" s="75">
        <v>0</v>
      </c>
    </row>
    <row r="2114" spans="1:14">
      <c r="A2114" s="53" t="s">
        <v>6395</v>
      </c>
      <c r="B2114" s="53" t="s">
        <v>6396</v>
      </c>
      <c r="C2114" s="53" t="s">
        <v>6397</v>
      </c>
      <c r="D2114" s="53" t="s">
        <v>24</v>
      </c>
      <c r="E2114" s="53" t="s">
        <v>18</v>
      </c>
      <c r="F2114" s="53" t="s">
        <v>24</v>
      </c>
      <c r="G2114" s="53" t="s">
        <v>19</v>
      </c>
      <c r="I2114" s="53" t="s">
        <v>211</v>
      </c>
      <c r="J2114" s="75">
        <v>14.27</v>
      </c>
      <c r="K2114" s="75">
        <v>15.96</v>
      </c>
      <c r="L2114" s="75">
        <v>14.5</v>
      </c>
      <c r="M2114" s="75">
        <v>16</v>
      </c>
      <c r="N2114" s="75">
        <v>1.5</v>
      </c>
    </row>
    <row r="2115" spans="1:14">
      <c r="A2115" s="53" t="s">
        <v>6398</v>
      </c>
      <c r="B2115" s="53" t="s">
        <v>6399</v>
      </c>
      <c r="C2115" s="53" t="s">
        <v>6400</v>
      </c>
      <c r="D2115" s="53" t="s">
        <v>24</v>
      </c>
      <c r="E2115" s="53" t="s">
        <v>18</v>
      </c>
      <c r="F2115" s="53" t="s">
        <v>24</v>
      </c>
      <c r="G2115" s="53" t="s">
        <v>19</v>
      </c>
      <c r="I2115" s="53" t="s">
        <v>211</v>
      </c>
      <c r="J2115" s="75">
        <v>42.71</v>
      </c>
      <c r="K2115" s="75">
        <v>48.619</v>
      </c>
      <c r="L2115" s="75">
        <v>43</v>
      </c>
      <c r="M2115" s="75">
        <v>50</v>
      </c>
      <c r="N2115" s="75">
        <v>7</v>
      </c>
    </row>
    <row r="2116" spans="1:14">
      <c r="A2116" s="53" t="s">
        <v>6401</v>
      </c>
      <c r="B2116" s="53" t="s">
        <v>6402</v>
      </c>
      <c r="C2116" s="53" t="s">
        <v>6403</v>
      </c>
      <c r="D2116" s="53" t="s">
        <v>24</v>
      </c>
      <c r="E2116" s="53" t="s">
        <v>18</v>
      </c>
      <c r="F2116" s="53" t="s">
        <v>24</v>
      </c>
      <c r="G2116" s="53" t="s">
        <v>19</v>
      </c>
      <c r="I2116" s="53" t="s">
        <v>211</v>
      </c>
      <c r="J2116" s="75">
        <v>42.67</v>
      </c>
      <c r="K2116" s="75">
        <v>48.485</v>
      </c>
      <c r="L2116" s="75">
        <v>43</v>
      </c>
      <c r="M2116" s="75">
        <v>50</v>
      </c>
      <c r="N2116" s="75">
        <v>7</v>
      </c>
    </row>
    <row r="2117" spans="1:14">
      <c r="A2117" s="53" t="s">
        <v>6404</v>
      </c>
      <c r="B2117" s="53" t="s">
        <v>6405</v>
      </c>
      <c r="C2117" s="53" t="s">
        <v>6406</v>
      </c>
      <c r="D2117" s="53" t="s">
        <v>24</v>
      </c>
      <c r="E2117" s="53" t="s">
        <v>18</v>
      </c>
      <c r="F2117" s="53" t="s">
        <v>24</v>
      </c>
      <c r="G2117" s="53" t="s">
        <v>19</v>
      </c>
      <c r="I2117" s="53" t="s">
        <v>211</v>
      </c>
      <c r="J2117" s="75">
        <v>14.23</v>
      </c>
      <c r="K2117" s="75">
        <v>16.77</v>
      </c>
      <c r="L2117" s="75">
        <v>14.5</v>
      </c>
      <c r="M2117" s="75">
        <v>17</v>
      </c>
      <c r="N2117" s="75">
        <v>2.5</v>
      </c>
    </row>
    <row r="2118" spans="1:14">
      <c r="A2118" s="53" t="s">
        <v>6407</v>
      </c>
      <c r="B2118" s="53" t="s">
        <v>6408</v>
      </c>
      <c r="C2118" s="53" t="s">
        <v>6409</v>
      </c>
      <c r="D2118" s="53" t="s">
        <v>24</v>
      </c>
      <c r="E2118" s="53" t="s">
        <v>18</v>
      </c>
      <c r="F2118" s="53" t="s">
        <v>24</v>
      </c>
      <c r="G2118" s="53" t="s">
        <v>19</v>
      </c>
      <c r="I2118" s="53" t="s">
        <v>211</v>
      </c>
      <c r="J2118" s="75">
        <v>14.26</v>
      </c>
      <c r="K2118" s="75">
        <v>15.96</v>
      </c>
      <c r="L2118" s="75">
        <v>14.5</v>
      </c>
      <c r="M2118" s="75">
        <v>16</v>
      </c>
      <c r="N2118" s="75">
        <v>1.5</v>
      </c>
    </row>
    <row r="2119" spans="1:14">
      <c r="A2119" s="53" t="s">
        <v>6410</v>
      </c>
      <c r="B2119" s="53" t="s">
        <v>6411</v>
      </c>
      <c r="C2119" s="53" t="s">
        <v>6412</v>
      </c>
      <c r="D2119" s="53" t="s">
        <v>24</v>
      </c>
      <c r="E2119" s="53" t="s">
        <v>18</v>
      </c>
      <c r="F2119" s="53" t="s">
        <v>24</v>
      </c>
      <c r="G2119" s="53" t="s">
        <v>19</v>
      </c>
      <c r="I2119" s="53" t="s">
        <v>211</v>
      </c>
      <c r="J2119" s="75">
        <v>14.21</v>
      </c>
      <c r="K2119" s="75">
        <v>15.99</v>
      </c>
      <c r="L2119" s="75">
        <v>14.5</v>
      </c>
      <c r="M2119" s="75">
        <v>16</v>
      </c>
      <c r="N2119" s="75">
        <v>1.5</v>
      </c>
    </row>
    <row r="2120" spans="1:14">
      <c r="A2120" s="53" t="s">
        <v>6413</v>
      </c>
      <c r="B2120" s="53" t="s">
        <v>6414</v>
      </c>
      <c r="C2120" s="53" t="s">
        <v>6415</v>
      </c>
      <c r="D2120" s="53" t="s">
        <v>24</v>
      </c>
      <c r="E2120" s="53" t="s">
        <v>18</v>
      </c>
      <c r="F2120" s="53" t="s">
        <v>24</v>
      </c>
      <c r="G2120" s="73" t="s">
        <v>19</v>
      </c>
      <c r="I2120" s="53" t="s">
        <v>211</v>
      </c>
      <c r="J2120" s="75">
        <v>14.23</v>
      </c>
      <c r="K2120" s="75">
        <v>15.96</v>
      </c>
      <c r="L2120" s="75">
        <v>14.5</v>
      </c>
      <c r="M2120" s="75">
        <v>16</v>
      </c>
      <c r="N2120" s="75">
        <v>1.5</v>
      </c>
    </row>
    <row r="2121" spans="1:14">
      <c r="A2121" s="53" t="s">
        <v>6416</v>
      </c>
      <c r="B2121" s="53" t="s">
        <v>6417</v>
      </c>
      <c r="C2121" s="53" t="s">
        <v>6418</v>
      </c>
      <c r="D2121" s="53" t="s">
        <v>24</v>
      </c>
      <c r="E2121" s="53" t="s">
        <v>18</v>
      </c>
      <c r="F2121" s="53" t="s">
        <v>24</v>
      </c>
      <c r="G2121" s="53" t="s">
        <v>19</v>
      </c>
      <c r="I2121" s="53" t="s">
        <v>211</v>
      </c>
      <c r="J2121" s="75">
        <v>14.25</v>
      </c>
      <c r="K2121" s="75">
        <v>16.4</v>
      </c>
      <c r="L2121" s="75">
        <v>14.5</v>
      </c>
      <c r="M2121" s="75">
        <v>16.5</v>
      </c>
      <c r="N2121" s="75">
        <v>2</v>
      </c>
    </row>
    <row r="2122" spans="1:14">
      <c r="A2122" s="53" t="s">
        <v>6419</v>
      </c>
      <c r="B2122" s="53" t="s">
        <v>6420</v>
      </c>
      <c r="C2122" s="53" t="s">
        <v>6421</v>
      </c>
      <c r="D2122" s="53" t="s">
        <v>24</v>
      </c>
      <c r="E2122" s="53" t="s">
        <v>18</v>
      </c>
      <c r="F2122" s="53" t="s">
        <v>24</v>
      </c>
      <c r="G2122" s="53" t="s">
        <v>19</v>
      </c>
      <c r="I2122" s="53" t="s">
        <v>211</v>
      </c>
      <c r="J2122" s="75">
        <v>42.76</v>
      </c>
      <c r="K2122" s="75">
        <v>49.826</v>
      </c>
      <c r="L2122" s="75">
        <v>43</v>
      </c>
      <c r="M2122" s="75">
        <v>51</v>
      </c>
      <c r="N2122" s="75">
        <v>8</v>
      </c>
    </row>
    <row r="2123" spans="1:14">
      <c r="A2123" s="53" t="s">
        <v>6422</v>
      </c>
      <c r="B2123" s="53" t="s">
        <v>6423</v>
      </c>
      <c r="C2123" s="53" t="s">
        <v>6424</v>
      </c>
      <c r="D2123" s="53" t="s">
        <v>24</v>
      </c>
      <c r="E2123" s="53" t="s">
        <v>18</v>
      </c>
      <c r="F2123" s="53" t="s">
        <v>24</v>
      </c>
      <c r="G2123" s="53" t="s">
        <v>19</v>
      </c>
      <c r="I2123" s="53" t="s">
        <v>211</v>
      </c>
      <c r="J2123" s="75">
        <v>14.25</v>
      </c>
      <c r="K2123" s="75">
        <v>16.052</v>
      </c>
      <c r="L2123" s="75">
        <v>14.5</v>
      </c>
      <c r="M2123" s="75">
        <v>16.5</v>
      </c>
      <c r="N2123" s="75">
        <v>2</v>
      </c>
    </row>
    <row r="2124" spans="1:14">
      <c r="A2124" s="53" t="s">
        <v>6425</v>
      </c>
      <c r="B2124" s="53" t="s">
        <v>6426</v>
      </c>
      <c r="C2124" s="53" t="s">
        <v>6427</v>
      </c>
      <c r="D2124" s="53" t="s">
        <v>24</v>
      </c>
      <c r="E2124" s="53" t="s">
        <v>18</v>
      </c>
      <c r="F2124" s="53" t="s">
        <v>24</v>
      </c>
      <c r="G2124" s="53" t="s">
        <v>19</v>
      </c>
      <c r="I2124" s="53" t="s">
        <v>211</v>
      </c>
      <c r="J2124" s="75">
        <v>14.22</v>
      </c>
      <c r="K2124" s="75">
        <v>16.598</v>
      </c>
      <c r="L2124" s="75">
        <v>14.5</v>
      </c>
      <c r="M2124" s="75">
        <v>17</v>
      </c>
      <c r="N2124" s="75">
        <v>2.5</v>
      </c>
    </row>
    <row r="2125" spans="1:14">
      <c r="A2125" s="53" t="s">
        <v>6428</v>
      </c>
      <c r="B2125" s="53" t="s">
        <v>6429</v>
      </c>
      <c r="C2125" s="53" t="s">
        <v>6430</v>
      </c>
      <c r="D2125" s="53" t="s">
        <v>24</v>
      </c>
      <c r="E2125" s="53" t="s">
        <v>18</v>
      </c>
      <c r="F2125" s="53" t="s">
        <v>24</v>
      </c>
      <c r="G2125" s="53" t="s">
        <v>19</v>
      </c>
      <c r="I2125" s="53" t="s">
        <v>211</v>
      </c>
      <c r="J2125" s="75">
        <v>14.23</v>
      </c>
      <c r="K2125" s="75">
        <v>16.4</v>
      </c>
      <c r="L2125" s="75">
        <v>14.5</v>
      </c>
      <c r="M2125" s="75">
        <v>16.5</v>
      </c>
      <c r="N2125" s="75">
        <v>2</v>
      </c>
    </row>
    <row r="2126" spans="1:14">
      <c r="A2126" s="53" t="s">
        <v>6431</v>
      </c>
      <c r="B2126" s="53" t="s">
        <v>6432</v>
      </c>
      <c r="C2126" s="53" t="s">
        <v>6433</v>
      </c>
      <c r="D2126" s="53" t="s">
        <v>24</v>
      </c>
      <c r="E2126" s="53" t="s">
        <v>18</v>
      </c>
      <c r="F2126" s="53" t="s">
        <v>24</v>
      </c>
      <c r="G2126" s="53" t="s">
        <v>19</v>
      </c>
      <c r="I2126" s="53" t="s">
        <v>211</v>
      </c>
      <c r="J2126" s="75">
        <v>14.24</v>
      </c>
      <c r="K2126" s="75">
        <v>15.99</v>
      </c>
      <c r="L2126" s="75">
        <v>14.5</v>
      </c>
      <c r="M2126" s="75">
        <v>16</v>
      </c>
      <c r="N2126" s="75">
        <v>1.5</v>
      </c>
    </row>
    <row r="2127" spans="1:14">
      <c r="A2127" s="53" t="s">
        <v>6434</v>
      </c>
      <c r="B2127" s="53" t="s">
        <v>6435</v>
      </c>
      <c r="C2127" s="53" t="s">
        <v>6436</v>
      </c>
      <c r="D2127" s="53" t="s">
        <v>24</v>
      </c>
      <c r="E2127" s="53" t="s">
        <v>18</v>
      </c>
      <c r="F2127" s="53" t="s">
        <v>24</v>
      </c>
      <c r="G2127" s="73" t="s">
        <v>19</v>
      </c>
      <c r="I2127" s="53" t="s">
        <v>211</v>
      </c>
      <c r="J2127" s="75">
        <v>14.3</v>
      </c>
      <c r="K2127" s="75">
        <v>15.892</v>
      </c>
      <c r="L2127" s="75">
        <v>14.5</v>
      </c>
      <c r="M2127" s="75">
        <v>16</v>
      </c>
      <c r="N2127" s="75">
        <v>1.5</v>
      </c>
    </row>
    <row r="2128" spans="1:14">
      <c r="A2128" s="53" t="s">
        <v>6437</v>
      </c>
      <c r="B2128" s="53" t="s">
        <v>6438</v>
      </c>
      <c r="C2128" s="53" t="s">
        <v>6439</v>
      </c>
      <c r="D2128" s="53" t="s">
        <v>453</v>
      </c>
      <c r="E2128" s="53" t="s">
        <v>18</v>
      </c>
      <c r="F2128" s="53" t="s">
        <v>453</v>
      </c>
      <c r="G2128" s="73" t="s">
        <v>29</v>
      </c>
      <c r="I2128" s="53" t="s">
        <v>161</v>
      </c>
      <c r="J2128" s="75">
        <v>3350.19</v>
      </c>
      <c r="K2128" s="75">
        <v>3351.362</v>
      </c>
      <c r="L2128" s="75">
        <v>3358</v>
      </c>
      <c r="M2128" s="75">
        <v>3352</v>
      </c>
      <c r="N2128" s="75">
        <v>-6</v>
      </c>
    </row>
    <row r="2129" spans="1:14">
      <c r="A2129" s="53" t="s">
        <v>6440</v>
      </c>
      <c r="B2129" s="53" t="s">
        <v>6441</v>
      </c>
      <c r="C2129" s="53" t="s">
        <v>6442</v>
      </c>
      <c r="D2129" s="53" t="s">
        <v>256</v>
      </c>
      <c r="E2129" s="53" t="s">
        <v>18</v>
      </c>
      <c r="F2129" s="53" t="s">
        <v>256</v>
      </c>
      <c r="G2129" s="73" t="s">
        <v>19</v>
      </c>
      <c r="I2129" s="53" t="s">
        <v>292</v>
      </c>
      <c r="J2129" s="75">
        <v>102.22</v>
      </c>
      <c r="K2129" s="75">
        <v>46.999</v>
      </c>
      <c r="L2129" s="75">
        <v>104</v>
      </c>
      <c r="M2129" s="75">
        <v>105</v>
      </c>
      <c r="N2129" s="75">
        <v>1</v>
      </c>
    </row>
    <row r="2130" spans="1:14">
      <c r="A2130" s="53" t="s">
        <v>6443</v>
      </c>
      <c r="B2130" s="53" t="s">
        <v>6444</v>
      </c>
      <c r="C2130" s="53" t="s">
        <v>6445</v>
      </c>
      <c r="D2130" s="53" t="s">
        <v>140</v>
      </c>
      <c r="E2130" s="53" t="s">
        <v>18</v>
      </c>
      <c r="F2130" s="53" t="s">
        <v>140</v>
      </c>
      <c r="G2130" s="73" t="s">
        <v>98</v>
      </c>
      <c r="I2130" s="53" t="s">
        <v>199</v>
      </c>
      <c r="J2130" s="75">
        <v>0.1</v>
      </c>
      <c r="K2130" s="75">
        <v>0.336</v>
      </c>
      <c r="L2130" s="75">
        <v>0.5</v>
      </c>
      <c r="M2130" s="75">
        <v>0.5</v>
      </c>
      <c r="N2130" s="75">
        <v>0</v>
      </c>
    </row>
    <row r="2131" spans="1:14">
      <c r="A2131" s="53" t="s">
        <v>6446</v>
      </c>
      <c r="B2131" s="53" t="s">
        <v>6447</v>
      </c>
      <c r="C2131" s="53" t="s">
        <v>6448</v>
      </c>
      <c r="D2131" s="53" t="s">
        <v>140</v>
      </c>
      <c r="E2131" s="53" t="s">
        <v>18</v>
      </c>
      <c r="F2131" s="53" t="s">
        <v>140</v>
      </c>
      <c r="G2131" s="53" t="s">
        <v>98</v>
      </c>
      <c r="I2131" s="53" t="s">
        <v>199</v>
      </c>
      <c r="J2131" s="75">
        <v>9.08</v>
      </c>
      <c r="K2131" s="75">
        <v>8.798</v>
      </c>
      <c r="L2131" s="75">
        <v>10</v>
      </c>
      <c r="M2131" s="75">
        <v>10</v>
      </c>
      <c r="N2131" s="75">
        <v>0</v>
      </c>
    </row>
    <row r="2132" spans="1:14">
      <c r="A2132" s="53" t="s">
        <v>6449</v>
      </c>
      <c r="B2132" s="53" t="s">
        <v>6450</v>
      </c>
      <c r="C2132" s="53" t="s">
        <v>6451</v>
      </c>
      <c r="D2132" s="53" t="s">
        <v>17</v>
      </c>
      <c r="E2132" s="53" t="s">
        <v>18</v>
      </c>
      <c r="F2132" s="53" t="s">
        <v>17</v>
      </c>
      <c r="G2132" s="53" t="s">
        <v>19</v>
      </c>
      <c r="I2132" s="53" t="s">
        <v>199</v>
      </c>
      <c r="J2132" s="75">
        <v>20.86</v>
      </c>
      <c r="K2132" s="75">
        <v>24.502</v>
      </c>
      <c r="L2132" s="75">
        <v>21</v>
      </c>
      <c r="M2132" s="75">
        <v>25</v>
      </c>
      <c r="N2132" s="75">
        <v>4</v>
      </c>
    </row>
    <row r="2133" spans="1:14">
      <c r="A2133" s="53" t="s">
        <v>6452</v>
      </c>
      <c r="B2133" s="53" t="s">
        <v>6453</v>
      </c>
      <c r="C2133" s="53" t="s">
        <v>6454</v>
      </c>
      <c r="D2133" s="53" t="s">
        <v>24</v>
      </c>
      <c r="E2133" s="53" t="s">
        <v>18</v>
      </c>
      <c r="F2133" s="53" t="s">
        <v>24</v>
      </c>
      <c r="G2133" s="53" t="s">
        <v>19</v>
      </c>
      <c r="I2133" s="53" t="s">
        <v>1262</v>
      </c>
      <c r="J2133" s="75">
        <v>2.43</v>
      </c>
      <c r="K2133" s="75">
        <v>2.475</v>
      </c>
      <c r="L2133" s="75">
        <v>2.5</v>
      </c>
      <c r="M2133" s="75">
        <v>2.5</v>
      </c>
      <c r="N2133" s="75">
        <v>0</v>
      </c>
    </row>
    <row r="2134" spans="1:14">
      <c r="A2134" s="53" t="s">
        <v>6455</v>
      </c>
      <c r="B2134" s="53" t="s">
        <v>6456</v>
      </c>
      <c r="C2134" s="53" t="s">
        <v>6457</v>
      </c>
      <c r="D2134" s="53" t="s">
        <v>17</v>
      </c>
      <c r="E2134" s="53" t="s">
        <v>18</v>
      </c>
      <c r="F2134" s="53" t="s">
        <v>17</v>
      </c>
      <c r="G2134" s="53" t="s">
        <v>19</v>
      </c>
      <c r="I2134" s="53" t="s">
        <v>328</v>
      </c>
      <c r="J2134" s="75">
        <v>0.56</v>
      </c>
      <c r="K2134" s="75">
        <v>0.845</v>
      </c>
      <c r="L2134" s="75">
        <v>1</v>
      </c>
      <c r="M2134" s="75">
        <v>1</v>
      </c>
      <c r="N2134" s="75">
        <v>0</v>
      </c>
    </row>
    <row r="2135" spans="1:14">
      <c r="A2135" s="53" t="s">
        <v>6458</v>
      </c>
      <c r="B2135" s="53" t="s">
        <v>6459</v>
      </c>
      <c r="C2135" s="53" t="s">
        <v>6460</v>
      </c>
      <c r="D2135" s="53" t="s">
        <v>17</v>
      </c>
      <c r="E2135" s="53" t="s">
        <v>18</v>
      </c>
      <c r="F2135" s="53" t="s">
        <v>17</v>
      </c>
      <c r="G2135" s="73" t="s">
        <v>19</v>
      </c>
      <c r="I2135" s="53" t="s">
        <v>767</v>
      </c>
      <c r="J2135" s="75">
        <v>4.18</v>
      </c>
      <c r="K2135" s="75">
        <v>6.811</v>
      </c>
      <c r="L2135" s="75">
        <v>6.5</v>
      </c>
      <c r="M2135" s="75">
        <v>7</v>
      </c>
      <c r="N2135" s="75">
        <v>0.5</v>
      </c>
    </row>
    <row r="2136" spans="1:14">
      <c r="A2136" s="53" t="s">
        <v>6461</v>
      </c>
      <c r="B2136" s="53" t="s">
        <v>6462</v>
      </c>
      <c r="C2136" s="53" t="s">
        <v>6463</v>
      </c>
      <c r="D2136" s="53" t="s">
        <v>144</v>
      </c>
      <c r="E2136" s="53" t="s">
        <v>18</v>
      </c>
      <c r="F2136" s="53" t="s">
        <v>144</v>
      </c>
      <c r="G2136" s="53" t="s">
        <v>52</v>
      </c>
      <c r="I2136" s="53" t="s">
        <v>767</v>
      </c>
      <c r="J2136" s="75">
        <v>48.55</v>
      </c>
      <c r="K2136" s="75">
        <v>41.844</v>
      </c>
      <c r="L2136" s="75">
        <v>49</v>
      </c>
      <c r="M2136" s="75">
        <v>49</v>
      </c>
      <c r="N2136" s="75">
        <v>0</v>
      </c>
    </row>
    <row r="2137" spans="1:14">
      <c r="A2137" s="53" t="s">
        <v>6464</v>
      </c>
      <c r="B2137" s="53" t="s">
        <v>6465</v>
      </c>
      <c r="C2137" s="53" t="s">
        <v>6466</v>
      </c>
      <c r="D2137" s="53" t="s">
        <v>24</v>
      </c>
      <c r="E2137" s="53" t="s">
        <v>18</v>
      </c>
      <c r="F2137" s="53" t="s">
        <v>24</v>
      </c>
      <c r="G2137" s="53" t="s">
        <v>19</v>
      </c>
      <c r="I2137" s="53" t="s">
        <v>211</v>
      </c>
      <c r="J2137" s="75">
        <v>83.2</v>
      </c>
      <c r="K2137" s="75">
        <v>97.997</v>
      </c>
      <c r="L2137" s="75">
        <v>47</v>
      </c>
      <c r="M2137" s="75">
        <v>100</v>
      </c>
      <c r="N2137" s="75">
        <v>53</v>
      </c>
    </row>
    <row r="2138" spans="1:14">
      <c r="A2138" s="53" t="s">
        <v>6467</v>
      </c>
      <c r="B2138" s="53" t="s">
        <v>6468</v>
      </c>
      <c r="C2138" s="53" t="s">
        <v>6469</v>
      </c>
      <c r="D2138" s="53" t="s">
        <v>24</v>
      </c>
      <c r="E2138" s="53" t="s">
        <v>18</v>
      </c>
      <c r="F2138" s="53" t="s">
        <v>24</v>
      </c>
      <c r="G2138" s="53" t="s">
        <v>19</v>
      </c>
      <c r="I2138" s="53" t="s">
        <v>211</v>
      </c>
      <c r="J2138" s="75">
        <v>103.54</v>
      </c>
      <c r="K2138" s="75">
        <v>116.199</v>
      </c>
      <c r="L2138" s="75">
        <v>45</v>
      </c>
      <c r="M2138" s="75">
        <v>119</v>
      </c>
      <c r="N2138" s="75">
        <v>74</v>
      </c>
    </row>
    <row r="2139" spans="1:14">
      <c r="A2139" s="53" t="s">
        <v>6470</v>
      </c>
      <c r="B2139" s="53" t="s">
        <v>6471</v>
      </c>
      <c r="C2139" s="53" t="s">
        <v>6472</v>
      </c>
      <c r="D2139" s="53" t="s">
        <v>24</v>
      </c>
      <c r="E2139" s="53" t="s">
        <v>18</v>
      </c>
      <c r="F2139" s="53" t="s">
        <v>24</v>
      </c>
      <c r="G2139" s="53" t="s">
        <v>19</v>
      </c>
      <c r="I2139" s="53" t="s">
        <v>211</v>
      </c>
      <c r="J2139" s="75">
        <v>87.14</v>
      </c>
      <c r="K2139" s="75">
        <v>95.897</v>
      </c>
      <c r="L2139" s="75">
        <v>47</v>
      </c>
      <c r="M2139" s="75">
        <v>98</v>
      </c>
      <c r="N2139" s="75">
        <v>51</v>
      </c>
    </row>
    <row r="2140" spans="1:14">
      <c r="A2140" s="53" t="s">
        <v>6473</v>
      </c>
      <c r="B2140" s="53" t="s">
        <v>6474</v>
      </c>
      <c r="C2140" s="53" t="s">
        <v>6475</v>
      </c>
      <c r="D2140" s="53" t="s">
        <v>17</v>
      </c>
      <c r="E2140" s="53" t="s">
        <v>18</v>
      </c>
      <c r="F2140" s="53" t="s">
        <v>17</v>
      </c>
      <c r="G2140" s="53" t="s">
        <v>19</v>
      </c>
      <c r="I2140" s="53" t="s">
        <v>864</v>
      </c>
      <c r="J2140" s="75">
        <v>1.96</v>
      </c>
      <c r="K2140" s="75">
        <v>2.352</v>
      </c>
      <c r="L2140" s="75">
        <v>2.5</v>
      </c>
      <c r="M2140" s="75">
        <v>2.5</v>
      </c>
      <c r="N2140" s="75">
        <v>0</v>
      </c>
    </row>
    <row r="2141" spans="1:14">
      <c r="A2141" s="53" t="s">
        <v>6476</v>
      </c>
      <c r="B2141" s="53" t="s">
        <v>6477</v>
      </c>
      <c r="C2141" s="53" t="s">
        <v>6478</v>
      </c>
      <c r="D2141" s="53" t="s">
        <v>17</v>
      </c>
      <c r="E2141" s="53" t="s">
        <v>18</v>
      </c>
      <c r="F2141" s="53" t="s">
        <v>17</v>
      </c>
      <c r="G2141" s="53" t="s">
        <v>19</v>
      </c>
      <c r="I2141" s="53" t="s">
        <v>864</v>
      </c>
      <c r="J2141" s="75">
        <v>1.14</v>
      </c>
      <c r="K2141" s="75">
        <v>0.98</v>
      </c>
      <c r="L2141" s="75">
        <v>1.5</v>
      </c>
      <c r="M2141" s="75">
        <v>1.5</v>
      </c>
      <c r="N2141" s="75">
        <v>0</v>
      </c>
    </row>
    <row r="2142" spans="1:14">
      <c r="A2142" s="53" t="s">
        <v>6479</v>
      </c>
      <c r="B2142" s="53" t="s">
        <v>6480</v>
      </c>
      <c r="C2142" s="53" t="s">
        <v>6481</v>
      </c>
      <c r="D2142" s="53" t="s">
        <v>17</v>
      </c>
      <c r="E2142" s="53" t="s">
        <v>18</v>
      </c>
      <c r="F2142" s="53" t="s">
        <v>17</v>
      </c>
      <c r="G2142" s="53" t="s">
        <v>19</v>
      </c>
      <c r="I2142" s="53" t="s">
        <v>864</v>
      </c>
      <c r="J2142" s="75">
        <v>0.98</v>
      </c>
      <c r="K2142" s="75">
        <v>1.078</v>
      </c>
      <c r="L2142" s="75">
        <v>1.5</v>
      </c>
      <c r="M2142" s="75">
        <v>1.5</v>
      </c>
      <c r="N2142" s="75">
        <v>0</v>
      </c>
    </row>
    <row r="2143" spans="1:14">
      <c r="A2143" s="53" t="s">
        <v>6482</v>
      </c>
      <c r="B2143" s="53" t="s">
        <v>6483</v>
      </c>
      <c r="C2143" s="53" t="s">
        <v>6484</v>
      </c>
      <c r="D2143" s="53" t="s">
        <v>17</v>
      </c>
      <c r="E2143" s="53" t="s">
        <v>18</v>
      </c>
      <c r="F2143" s="53" t="s">
        <v>17</v>
      </c>
      <c r="G2143" s="53" t="s">
        <v>19</v>
      </c>
      <c r="I2143" s="53" t="s">
        <v>864</v>
      </c>
      <c r="J2143" s="75">
        <v>1.75</v>
      </c>
      <c r="K2143" s="75">
        <v>2.009</v>
      </c>
      <c r="L2143" s="75">
        <v>2</v>
      </c>
      <c r="M2143" s="75">
        <v>2.5</v>
      </c>
      <c r="N2143" s="75">
        <v>0.5</v>
      </c>
    </row>
    <row r="2144" spans="1:14">
      <c r="A2144" s="53" t="s">
        <v>6485</v>
      </c>
      <c r="B2144" s="53" t="s">
        <v>6486</v>
      </c>
      <c r="C2144" s="53" t="s">
        <v>6487</v>
      </c>
      <c r="D2144" s="53" t="s">
        <v>17</v>
      </c>
      <c r="E2144" s="53" t="s">
        <v>18</v>
      </c>
      <c r="F2144" s="53" t="s">
        <v>17</v>
      </c>
      <c r="G2144" s="53" t="s">
        <v>19</v>
      </c>
      <c r="I2144" s="53" t="s">
        <v>864</v>
      </c>
      <c r="J2144" s="75">
        <v>2.07</v>
      </c>
      <c r="K2144" s="75">
        <v>2.184</v>
      </c>
      <c r="L2144" s="75">
        <v>2.5</v>
      </c>
      <c r="M2144" s="75">
        <v>2.5</v>
      </c>
      <c r="N2144" s="75">
        <v>0</v>
      </c>
    </row>
    <row r="2145" spans="1:14">
      <c r="A2145" s="53" t="s">
        <v>6488</v>
      </c>
      <c r="B2145" s="53" t="s">
        <v>6489</v>
      </c>
      <c r="C2145" s="53" t="s">
        <v>6490</v>
      </c>
      <c r="D2145" s="53" t="s">
        <v>17</v>
      </c>
      <c r="E2145" s="53" t="s">
        <v>18</v>
      </c>
      <c r="F2145" s="53" t="s">
        <v>17</v>
      </c>
      <c r="G2145" s="53" t="s">
        <v>19</v>
      </c>
      <c r="I2145" s="53" t="s">
        <v>864</v>
      </c>
      <c r="J2145" s="75">
        <v>1.29</v>
      </c>
      <c r="K2145" s="75">
        <v>2.352</v>
      </c>
      <c r="L2145" s="75">
        <v>2.5</v>
      </c>
      <c r="M2145" s="75">
        <v>2.5</v>
      </c>
      <c r="N2145" s="75">
        <v>0</v>
      </c>
    </row>
    <row r="2146" spans="1:14">
      <c r="A2146" s="53" t="s">
        <v>6491</v>
      </c>
      <c r="B2146" s="53" t="s">
        <v>6492</v>
      </c>
      <c r="C2146" s="53" t="s">
        <v>6493</v>
      </c>
      <c r="D2146" s="53" t="s">
        <v>17</v>
      </c>
      <c r="E2146" s="53" t="s">
        <v>18</v>
      </c>
      <c r="F2146" s="53" t="s">
        <v>17</v>
      </c>
      <c r="G2146" s="53" t="s">
        <v>19</v>
      </c>
      <c r="I2146" s="53" t="s">
        <v>79</v>
      </c>
      <c r="J2146" s="75">
        <v>59.21</v>
      </c>
      <c r="K2146" s="75">
        <v>37.81</v>
      </c>
      <c r="L2146" s="75">
        <v>61</v>
      </c>
      <c r="M2146" s="75">
        <v>60</v>
      </c>
      <c r="N2146" s="75">
        <v>-1</v>
      </c>
    </row>
    <row r="2147" spans="1:14">
      <c r="A2147" s="53" t="s">
        <v>6494</v>
      </c>
      <c r="B2147" s="53" t="s">
        <v>6495</v>
      </c>
      <c r="C2147" s="53" t="s">
        <v>6496</v>
      </c>
      <c r="D2147" s="53" t="s">
        <v>453</v>
      </c>
      <c r="E2147" s="53" t="s">
        <v>18</v>
      </c>
      <c r="F2147" s="53" t="s">
        <v>453</v>
      </c>
      <c r="G2147" s="53" t="s">
        <v>29</v>
      </c>
      <c r="I2147" s="53" t="s">
        <v>145</v>
      </c>
      <c r="J2147" s="75">
        <v>66.85</v>
      </c>
      <c r="K2147" s="75">
        <v>173.514</v>
      </c>
      <c r="L2147" s="75">
        <v>171</v>
      </c>
      <c r="M2147" s="75">
        <v>182</v>
      </c>
      <c r="N2147" s="75">
        <v>11</v>
      </c>
    </row>
    <row r="2148" spans="1:14">
      <c r="A2148" s="53" t="s">
        <v>6497</v>
      </c>
      <c r="B2148" s="53" t="s">
        <v>6498</v>
      </c>
      <c r="C2148" s="53" t="s">
        <v>36</v>
      </c>
      <c r="D2148" s="53" t="s">
        <v>17</v>
      </c>
      <c r="E2148" s="53" t="s">
        <v>18</v>
      </c>
      <c r="F2148" s="53" t="s">
        <v>17</v>
      </c>
      <c r="G2148" s="53" t="s">
        <v>19</v>
      </c>
      <c r="I2148" s="53" t="s">
        <v>79</v>
      </c>
      <c r="J2148" s="75">
        <v>0.57</v>
      </c>
      <c r="K2148" s="75">
        <v>1.583</v>
      </c>
      <c r="L2148" s="75">
        <v>2</v>
      </c>
      <c r="M2148" s="75">
        <v>2</v>
      </c>
      <c r="N2148" s="75">
        <v>0</v>
      </c>
    </row>
    <row r="2149" spans="1:14">
      <c r="A2149" s="53" t="s">
        <v>6499</v>
      </c>
      <c r="B2149" s="53" t="s">
        <v>6500</v>
      </c>
      <c r="C2149" s="53" t="s">
        <v>6501</v>
      </c>
      <c r="D2149" s="53" t="s">
        <v>17</v>
      </c>
      <c r="E2149" s="53" t="s">
        <v>18</v>
      </c>
      <c r="F2149" s="53" t="s">
        <v>17</v>
      </c>
      <c r="G2149" s="53" t="s">
        <v>19</v>
      </c>
      <c r="I2149" s="53" t="s">
        <v>152</v>
      </c>
      <c r="J2149" s="75">
        <v>1.18</v>
      </c>
      <c r="K2149" s="75">
        <v>2.48</v>
      </c>
      <c r="L2149" s="75">
        <v>2</v>
      </c>
      <c r="M2149" s="75">
        <v>5.5</v>
      </c>
      <c r="N2149" s="75">
        <v>3.5</v>
      </c>
    </row>
    <row r="2150" spans="1:14">
      <c r="A2150" s="53" t="s">
        <v>6502</v>
      </c>
      <c r="B2150" s="53" t="s">
        <v>6503</v>
      </c>
      <c r="C2150" s="53" t="s">
        <v>6504</v>
      </c>
      <c r="D2150" s="53" t="s">
        <v>17</v>
      </c>
      <c r="E2150" s="53" t="s">
        <v>18</v>
      </c>
      <c r="F2150" s="53" t="s">
        <v>17</v>
      </c>
      <c r="G2150" s="73" t="s">
        <v>19</v>
      </c>
      <c r="I2150" s="53" t="s">
        <v>246</v>
      </c>
      <c r="J2150" s="75">
        <v>18.13</v>
      </c>
      <c r="K2150" s="75">
        <v>22.546</v>
      </c>
      <c r="L2150" s="75">
        <v>23</v>
      </c>
      <c r="M2150" s="75">
        <v>23</v>
      </c>
      <c r="N2150" s="75">
        <v>0</v>
      </c>
    </row>
    <row r="2151" spans="1:14">
      <c r="A2151" s="53" t="s">
        <v>6505</v>
      </c>
      <c r="B2151" s="53" t="s">
        <v>6506</v>
      </c>
      <c r="C2151" s="53" t="s">
        <v>6507</v>
      </c>
      <c r="D2151" s="53" t="s">
        <v>24</v>
      </c>
      <c r="E2151" s="53" t="s">
        <v>18</v>
      </c>
      <c r="F2151" s="53" t="s">
        <v>24</v>
      </c>
      <c r="G2151" s="73" t="s">
        <v>19</v>
      </c>
      <c r="I2151" s="53" t="s">
        <v>306</v>
      </c>
      <c r="J2151" s="75">
        <v>0.67</v>
      </c>
      <c r="K2151" s="75">
        <v>0.672</v>
      </c>
      <c r="L2151" s="75">
        <v>1</v>
      </c>
      <c r="M2151" s="75">
        <v>1</v>
      </c>
      <c r="N2151" s="75">
        <v>0</v>
      </c>
    </row>
    <row r="2152" spans="1:14">
      <c r="A2152" s="53" t="s">
        <v>6508</v>
      </c>
      <c r="B2152" s="53" t="s">
        <v>6509</v>
      </c>
      <c r="C2152" s="53" t="s">
        <v>6510</v>
      </c>
      <c r="D2152" s="53" t="s">
        <v>683</v>
      </c>
      <c r="E2152" s="53" t="s">
        <v>18</v>
      </c>
      <c r="F2152" s="53" t="s">
        <v>683</v>
      </c>
      <c r="G2152" s="73" t="s">
        <v>52</v>
      </c>
      <c r="I2152" s="53" t="s">
        <v>211</v>
      </c>
      <c r="J2152" s="75">
        <v>68.39</v>
      </c>
      <c r="K2152" s="75">
        <v>17.836</v>
      </c>
      <c r="L2152" s="75">
        <v>71</v>
      </c>
      <c r="M2152" s="75">
        <v>71</v>
      </c>
      <c r="N2152" s="75">
        <v>0</v>
      </c>
    </row>
    <row r="2153" spans="1:14">
      <c r="A2153" s="53" t="s">
        <v>6511</v>
      </c>
      <c r="B2153" s="53" t="s">
        <v>6512</v>
      </c>
      <c r="C2153" s="53" t="s">
        <v>36</v>
      </c>
      <c r="D2153" s="53" t="s">
        <v>17</v>
      </c>
      <c r="E2153" s="53" t="s">
        <v>18</v>
      </c>
      <c r="F2153" s="53" t="s">
        <v>17</v>
      </c>
      <c r="G2153" s="73" t="s">
        <v>19</v>
      </c>
      <c r="I2153" s="53" t="s">
        <v>86</v>
      </c>
      <c r="J2153" s="75">
        <v>7</v>
      </c>
      <c r="K2153" s="75">
        <v>0.6</v>
      </c>
      <c r="L2153" s="75">
        <v>7</v>
      </c>
      <c r="M2153" s="75">
        <v>7</v>
      </c>
      <c r="N2153" s="75">
        <v>0</v>
      </c>
    </row>
    <row r="2154" spans="1:14">
      <c r="A2154" s="53" t="s">
        <v>6513</v>
      </c>
      <c r="B2154" s="53" t="s">
        <v>6514</v>
      </c>
      <c r="C2154" s="53" t="s">
        <v>6515</v>
      </c>
      <c r="D2154" s="53" t="s">
        <v>17</v>
      </c>
      <c r="E2154" s="53" t="s">
        <v>18</v>
      </c>
      <c r="F2154" s="53" t="s">
        <v>17</v>
      </c>
      <c r="G2154" s="73" t="s">
        <v>19</v>
      </c>
      <c r="I2154" s="53" t="s">
        <v>86</v>
      </c>
      <c r="J2154" s="75">
        <v>7</v>
      </c>
      <c r="K2154" s="75">
        <v>0.6</v>
      </c>
      <c r="L2154" s="75">
        <v>25</v>
      </c>
      <c r="M2154" s="75">
        <v>7</v>
      </c>
      <c r="N2154" s="75">
        <v>-18</v>
      </c>
    </row>
    <row r="2155" spans="1:14">
      <c r="A2155" s="53" t="s">
        <v>6516</v>
      </c>
      <c r="B2155" s="53" t="s">
        <v>6517</v>
      </c>
      <c r="C2155" s="53" t="s">
        <v>6518</v>
      </c>
      <c r="D2155" s="53" t="s">
        <v>24</v>
      </c>
      <c r="E2155" s="53" t="s">
        <v>18</v>
      </c>
      <c r="F2155" s="53" t="s">
        <v>24</v>
      </c>
      <c r="G2155" s="73" t="s">
        <v>19</v>
      </c>
      <c r="I2155" s="53" t="s">
        <v>223</v>
      </c>
      <c r="J2155" s="75">
        <v>6.7</v>
      </c>
      <c r="K2155" s="75">
        <v>7.36</v>
      </c>
      <c r="L2155" s="75">
        <v>8.5</v>
      </c>
      <c r="M2155" s="75">
        <v>7.5</v>
      </c>
      <c r="N2155" s="75">
        <v>-1</v>
      </c>
    </row>
    <row r="2156" spans="1:14">
      <c r="A2156" s="53" t="s">
        <v>6519</v>
      </c>
      <c r="B2156" s="53" t="s">
        <v>6520</v>
      </c>
      <c r="C2156" s="53" t="s">
        <v>6521</v>
      </c>
      <c r="D2156" s="53" t="s">
        <v>17</v>
      </c>
      <c r="E2156" s="53" t="s">
        <v>18</v>
      </c>
      <c r="F2156" s="53" t="s">
        <v>17</v>
      </c>
      <c r="G2156" s="53" t="s">
        <v>19</v>
      </c>
      <c r="I2156" s="53" t="s">
        <v>79</v>
      </c>
      <c r="J2156" s="75">
        <v>50.06</v>
      </c>
      <c r="K2156" s="75">
        <v>24.003</v>
      </c>
      <c r="L2156" s="75">
        <v>51</v>
      </c>
      <c r="M2156" s="75">
        <v>51</v>
      </c>
      <c r="N2156" s="75">
        <v>0</v>
      </c>
    </row>
    <row r="2157" spans="1:14">
      <c r="A2157" s="53" t="s">
        <v>6522</v>
      </c>
      <c r="B2157" s="53" t="s">
        <v>6523</v>
      </c>
      <c r="C2157" s="53" t="s">
        <v>6524</v>
      </c>
      <c r="D2157" s="53" t="s">
        <v>17</v>
      </c>
      <c r="E2157" s="53" t="s">
        <v>18</v>
      </c>
      <c r="F2157" s="53" t="s">
        <v>17</v>
      </c>
      <c r="G2157" s="53" t="s">
        <v>19</v>
      </c>
      <c r="I2157" s="53" t="s">
        <v>288</v>
      </c>
      <c r="J2157" s="75">
        <v>0.25</v>
      </c>
      <c r="K2157" s="75">
        <v>0.252</v>
      </c>
      <c r="L2157" s="75">
        <v>0.5</v>
      </c>
      <c r="M2157" s="75">
        <v>0.5</v>
      </c>
      <c r="N2157" s="75">
        <v>0</v>
      </c>
    </row>
    <row r="2158" spans="1:14">
      <c r="A2158" s="53" t="s">
        <v>6525</v>
      </c>
      <c r="B2158" s="53" t="s">
        <v>6526</v>
      </c>
      <c r="C2158" s="53" t="s">
        <v>6527</v>
      </c>
      <c r="D2158" s="53" t="s">
        <v>17</v>
      </c>
      <c r="E2158" s="53" t="s">
        <v>18</v>
      </c>
      <c r="F2158" s="53" t="s">
        <v>17</v>
      </c>
      <c r="G2158" s="53" t="s">
        <v>19</v>
      </c>
      <c r="I2158" s="53" t="s">
        <v>288</v>
      </c>
      <c r="J2158" s="75">
        <v>0.22</v>
      </c>
      <c r="K2158" s="75">
        <v>0.252</v>
      </c>
      <c r="L2158" s="75">
        <v>0.5</v>
      </c>
      <c r="M2158" s="75">
        <v>0.5</v>
      </c>
      <c r="N2158" s="75">
        <v>0</v>
      </c>
    </row>
    <row r="2159" spans="1:14">
      <c r="A2159" s="53" t="s">
        <v>6528</v>
      </c>
      <c r="B2159" s="53" t="s">
        <v>6529</v>
      </c>
      <c r="C2159" s="53" t="s">
        <v>6530</v>
      </c>
      <c r="D2159" s="53" t="s">
        <v>6531</v>
      </c>
      <c r="E2159" s="53" t="s">
        <v>18</v>
      </c>
      <c r="F2159" s="53" t="s">
        <v>6531</v>
      </c>
      <c r="G2159" s="73" t="s">
        <v>52</v>
      </c>
      <c r="I2159" s="53" t="s">
        <v>2305</v>
      </c>
      <c r="J2159" s="75">
        <v>10.66</v>
      </c>
      <c r="K2159" s="75">
        <v>32.879</v>
      </c>
      <c r="L2159" s="75">
        <v>22</v>
      </c>
      <c r="M2159" s="75">
        <v>33</v>
      </c>
      <c r="N2159" s="75">
        <v>11</v>
      </c>
    </row>
    <row r="2160" spans="1:14">
      <c r="A2160" s="53" t="s">
        <v>6532</v>
      </c>
      <c r="B2160" s="53" t="s">
        <v>6533</v>
      </c>
      <c r="C2160" s="53" t="s">
        <v>36</v>
      </c>
      <c r="D2160" s="53" t="s">
        <v>51</v>
      </c>
      <c r="E2160" s="53" t="s">
        <v>18</v>
      </c>
      <c r="F2160" s="53" t="s">
        <v>51</v>
      </c>
      <c r="G2160" s="53" t="s">
        <v>52</v>
      </c>
      <c r="I2160" s="53" t="s">
        <v>116</v>
      </c>
      <c r="J2160" s="75">
        <v>220</v>
      </c>
      <c r="K2160" s="75">
        <v>110</v>
      </c>
      <c r="L2160" s="75">
        <v>220</v>
      </c>
      <c r="M2160" s="75">
        <v>220</v>
      </c>
      <c r="N2160" s="75">
        <v>0</v>
      </c>
    </row>
    <row r="2161" spans="1:14">
      <c r="A2161" s="53" t="s">
        <v>6534</v>
      </c>
      <c r="B2161" s="53" t="s">
        <v>6535</v>
      </c>
      <c r="C2161" s="53" t="s">
        <v>6536</v>
      </c>
      <c r="D2161" s="53" t="s">
        <v>586</v>
      </c>
      <c r="E2161" s="53" t="s">
        <v>18</v>
      </c>
      <c r="F2161" s="53" t="s">
        <v>586</v>
      </c>
      <c r="G2161" s="53" t="s">
        <v>98</v>
      </c>
      <c r="I2161" s="53" t="s">
        <v>191</v>
      </c>
      <c r="J2161" s="75">
        <v>0.04</v>
      </c>
      <c r="K2161" s="75">
        <v>0</v>
      </c>
      <c r="L2161" s="75">
        <v>0.5</v>
      </c>
      <c r="M2161" s="75">
        <v>0.5</v>
      </c>
      <c r="N2161" s="75">
        <v>0</v>
      </c>
    </row>
    <row r="2162" spans="1:14">
      <c r="A2162" s="53" t="s">
        <v>6537</v>
      </c>
      <c r="B2162" s="53" t="s">
        <v>6538</v>
      </c>
      <c r="C2162" s="53" t="s">
        <v>6539</v>
      </c>
      <c r="D2162" s="53" t="s">
        <v>17</v>
      </c>
      <c r="E2162" s="53" t="s">
        <v>18</v>
      </c>
      <c r="F2162" s="53" t="s">
        <v>17</v>
      </c>
      <c r="G2162" s="53" t="s">
        <v>19</v>
      </c>
      <c r="I2162" s="53" t="s">
        <v>203</v>
      </c>
      <c r="J2162" s="75">
        <v>1.55</v>
      </c>
      <c r="K2162" s="75">
        <v>0</v>
      </c>
      <c r="L2162" s="75">
        <v>2</v>
      </c>
      <c r="M2162" s="75">
        <v>2</v>
      </c>
      <c r="N2162" s="75">
        <v>0</v>
      </c>
    </row>
    <row r="2163" spans="1:14">
      <c r="A2163" s="53" t="s">
        <v>6540</v>
      </c>
      <c r="B2163" s="53" t="s">
        <v>6541</v>
      </c>
      <c r="C2163" s="53" t="s">
        <v>6542</v>
      </c>
      <c r="D2163" s="53" t="s">
        <v>17</v>
      </c>
      <c r="E2163" s="53" t="s">
        <v>18</v>
      </c>
      <c r="F2163" s="53" t="s">
        <v>17</v>
      </c>
      <c r="G2163" s="73" t="s">
        <v>19</v>
      </c>
      <c r="I2163" s="53" t="s">
        <v>223</v>
      </c>
      <c r="J2163" s="75">
        <v>388.08</v>
      </c>
      <c r="K2163" s="75">
        <v>199.864</v>
      </c>
      <c r="L2163" s="75">
        <v>389</v>
      </c>
      <c r="M2163" s="75">
        <v>389</v>
      </c>
      <c r="N2163" s="75">
        <v>0</v>
      </c>
    </row>
    <row r="2164" spans="1:14">
      <c r="A2164" s="53" t="s">
        <v>6543</v>
      </c>
      <c r="B2164" s="53" t="s">
        <v>6544</v>
      </c>
      <c r="C2164" s="53" t="s">
        <v>6545</v>
      </c>
      <c r="D2164" s="53" t="s">
        <v>17</v>
      </c>
      <c r="E2164" s="53" t="s">
        <v>18</v>
      </c>
      <c r="F2164" s="53" t="s">
        <v>17</v>
      </c>
      <c r="G2164" s="53" t="s">
        <v>19</v>
      </c>
      <c r="I2164" s="53" t="s">
        <v>223</v>
      </c>
      <c r="J2164" s="75">
        <v>9.84</v>
      </c>
      <c r="K2164" s="75">
        <v>6.127</v>
      </c>
      <c r="L2164" s="75">
        <v>10</v>
      </c>
      <c r="M2164" s="75">
        <v>10</v>
      </c>
      <c r="N2164" s="75">
        <v>0</v>
      </c>
    </row>
    <row r="2165" spans="1:14">
      <c r="A2165" s="53" t="s">
        <v>6546</v>
      </c>
      <c r="B2165" s="53" t="s">
        <v>6547</v>
      </c>
      <c r="C2165" s="53" t="s">
        <v>6548</v>
      </c>
      <c r="D2165" s="53" t="s">
        <v>17</v>
      </c>
      <c r="E2165" s="53" t="s">
        <v>18</v>
      </c>
      <c r="F2165" s="53" t="s">
        <v>17</v>
      </c>
      <c r="G2165" s="53" t="s">
        <v>19</v>
      </c>
      <c r="I2165" s="53" t="s">
        <v>292</v>
      </c>
      <c r="J2165" s="75">
        <v>15.24</v>
      </c>
      <c r="K2165" s="75">
        <v>27.661</v>
      </c>
      <c r="L2165" s="75">
        <v>28</v>
      </c>
      <c r="M2165" s="75">
        <v>28</v>
      </c>
      <c r="N2165" s="75">
        <v>0</v>
      </c>
    </row>
    <row r="2166" spans="1:14">
      <c r="A2166" s="53" t="s">
        <v>6549</v>
      </c>
      <c r="B2166" s="53" t="s">
        <v>6550</v>
      </c>
      <c r="C2166" s="53" t="s">
        <v>6551</v>
      </c>
      <c r="D2166" s="53" t="s">
        <v>3059</v>
      </c>
      <c r="E2166" s="53" t="s">
        <v>18</v>
      </c>
      <c r="F2166" s="53" t="s">
        <v>3059</v>
      </c>
      <c r="G2166" s="53" t="s">
        <v>29</v>
      </c>
      <c r="I2166" s="53" t="s">
        <v>1068</v>
      </c>
      <c r="J2166" s="75">
        <v>60</v>
      </c>
      <c r="K2166" s="75">
        <v>42.668</v>
      </c>
      <c r="L2166" s="75">
        <v>161</v>
      </c>
      <c r="M2166" s="75">
        <v>60</v>
      </c>
      <c r="N2166" s="75">
        <v>-101</v>
      </c>
    </row>
    <row r="2167" spans="1:14">
      <c r="A2167" s="53" t="s">
        <v>6552</v>
      </c>
      <c r="B2167" s="53" t="s">
        <v>6553</v>
      </c>
      <c r="C2167" s="53" t="s">
        <v>6554</v>
      </c>
      <c r="D2167" s="53" t="s">
        <v>51</v>
      </c>
      <c r="E2167" s="53" t="s">
        <v>18</v>
      </c>
      <c r="F2167" s="53" t="s">
        <v>51</v>
      </c>
      <c r="G2167" s="73" t="s">
        <v>52</v>
      </c>
      <c r="I2167" s="53" t="s">
        <v>156</v>
      </c>
      <c r="J2167" s="75">
        <v>245.33</v>
      </c>
      <c r="K2167" s="75">
        <v>177.58</v>
      </c>
      <c r="L2167" s="75">
        <v>246</v>
      </c>
      <c r="M2167" s="75">
        <v>246</v>
      </c>
      <c r="N2167" s="75">
        <v>0</v>
      </c>
    </row>
    <row r="2168" spans="1:14">
      <c r="A2168" s="53" t="s">
        <v>6555</v>
      </c>
      <c r="B2168" s="53" t="s">
        <v>6556</v>
      </c>
      <c r="C2168" s="53" t="s">
        <v>50</v>
      </c>
      <c r="D2168" s="53" t="s">
        <v>633</v>
      </c>
      <c r="E2168" s="53" t="s">
        <v>18</v>
      </c>
      <c r="F2168" s="53" t="s">
        <v>633</v>
      </c>
      <c r="G2168" s="53" t="s">
        <v>52</v>
      </c>
      <c r="I2168" s="53" t="s">
        <v>6557</v>
      </c>
      <c r="J2168" s="75">
        <v>31.9</v>
      </c>
      <c r="K2168" s="75">
        <v>66.555</v>
      </c>
      <c r="L2168" s="75">
        <v>67</v>
      </c>
      <c r="M2168" s="75">
        <v>67</v>
      </c>
      <c r="N2168" s="75">
        <v>0</v>
      </c>
    </row>
    <row r="2169" spans="1:14">
      <c r="A2169" s="53" t="s">
        <v>6558</v>
      </c>
      <c r="B2169" s="53" t="s">
        <v>6559</v>
      </c>
      <c r="C2169" s="53" t="s">
        <v>6560</v>
      </c>
      <c r="D2169" s="53" t="s">
        <v>332</v>
      </c>
      <c r="E2169" s="53" t="s">
        <v>18</v>
      </c>
      <c r="F2169" s="53" t="s">
        <v>332</v>
      </c>
      <c r="G2169" s="53" t="s">
        <v>52</v>
      </c>
      <c r="I2169" s="53" t="s">
        <v>161</v>
      </c>
      <c r="J2169" s="75">
        <v>53.53</v>
      </c>
      <c r="K2169" s="75">
        <v>76.587</v>
      </c>
      <c r="L2169" s="75">
        <v>64</v>
      </c>
      <c r="M2169" s="75">
        <v>83</v>
      </c>
      <c r="N2169" s="75">
        <v>19</v>
      </c>
    </row>
    <row r="2170" spans="1:14">
      <c r="A2170" s="53" t="s">
        <v>6561</v>
      </c>
      <c r="B2170" s="53" t="s">
        <v>6562</v>
      </c>
      <c r="C2170" s="53" t="s">
        <v>6563</v>
      </c>
      <c r="D2170" s="53" t="s">
        <v>2309</v>
      </c>
      <c r="E2170" s="53" t="s">
        <v>18</v>
      </c>
      <c r="F2170" s="53" t="s">
        <v>2309</v>
      </c>
      <c r="G2170" s="53" t="s">
        <v>129</v>
      </c>
      <c r="I2170" s="53" t="s">
        <v>2305</v>
      </c>
      <c r="J2170" s="75">
        <v>3.94</v>
      </c>
      <c r="K2170" s="75">
        <v>6.221</v>
      </c>
      <c r="L2170" s="75">
        <v>6.5</v>
      </c>
      <c r="M2170" s="75">
        <v>6.5</v>
      </c>
      <c r="N2170" s="75">
        <v>0</v>
      </c>
    </row>
    <row r="2171" spans="1:14">
      <c r="A2171" s="53" t="s">
        <v>6564</v>
      </c>
      <c r="B2171" s="53" t="s">
        <v>6565</v>
      </c>
      <c r="C2171" s="53" t="s">
        <v>6566</v>
      </c>
      <c r="D2171" s="53" t="s">
        <v>967</v>
      </c>
      <c r="E2171" s="53" t="s">
        <v>18</v>
      </c>
      <c r="F2171" s="53" t="s">
        <v>967</v>
      </c>
      <c r="G2171" s="53" t="s">
        <v>52</v>
      </c>
      <c r="I2171" s="53" t="s">
        <v>191</v>
      </c>
      <c r="J2171" s="75">
        <v>41.39</v>
      </c>
      <c r="K2171" s="75">
        <v>39.764</v>
      </c>
      <c r="L2171" s="75">
        <v>43</v>
      </c>
      <c r="M2171" s="75">
        <v>44</v>
      </c>
      <c r="N2171" s="75">
        <v>1</v>
      </c>
    </row>
    <row r="2172" spans="1:14">
      <c r="A2172" s="53" t="s">
        <v>6567</v>
      </c>
      <c r="B2172" s="53" t="s">
        <v>6568</v>
      </c>
      <c r="C2172" s="53" t="s">
        <v>6569</v>
      </c>
      <c r="D2172" s="53" t="s">
        <v>17</v>
      </c>
      <c r="E2172" s="53" t="s">
        <v>18</v>
      </c>
      <c r="F2172" s="53" t="s">
        <v>17</v>
      </c>
      <c r="G2172" s="73" t="s">
        <v>19</v>
      </c>
      <c r="I2172" s="53" t="s">
        <v>156</v>
      </c>
      <c r="J2172" s="75">
        <v>37.05</v>
      </c>
      <c r="K2172" s="75">
        <v>46.412</v>
      </c>
      <c r="L2172" s="75">
        <v>37.5</v>
      </c>
      <c r="M2172" s="75">
        <v>47</v>
      </c>
      <c r="N2172" s="75">
        <v>9.5</v>
      </c>
    </row>
    <row r="2173" spans="1:14">
      <c r="A2173" s="53" t="s">
        <v>6570</v>
      </c>
      <c r="B2173" s="53" t="s">
        <v>6571</v>
      </c>
      <c r="C2173" s="53" t="s">
        <v>6572</v>
      </c>
      <c r="D2173" s="53" t="s">
        <v>17</v>
      </c>
      <c r="E2173" s="53" t="s">
        <v>18</v>
      </c>
      <c r="F2173" s="53" t="s">
        <v>17</v>
      </c>
      <c r="G2173" s="53" t="s">
        <v>19</v>
      </c>
      <c r="I2173" s="53" t="s">
        <v>421</v>
      </c>
      <c r="J2173" s="75">
        <v>0.81</v>
      </c>
      <c r="K2173" s="75">
        <v>0.915</v>
      </c>
      <c r="L2173" s="75">
        <v>1</v>
      </c>
      <c r="M2173" s="75">
        <v>1</v>
      </c>
      <c r="N2173" s="75">
        <v>0</v>
      </c>
    </row>
    <row r="2174" spans="1:14">
      <c r="A2174" s="53" t="s">
        <v>6573</v>
      </c>
      <c r="B2174" s="53" t="s">
        <v>6574</v>
      </c>
      <c r="C2174" s="53" t="s">
        <v>6575</v>
      </c>
      <c r="D2174" s="53" t="s">
        <v>586</v>
      </c>
      <c r="E2174" s="53" t="s">
        <v>18</v>
      </c>
      <c r="F2174" s="53" t="s">
        <v>586</v>
      </c>
      <c r="G2174" s="53" t="s">
        <v>98</v>
      </c>
      <c r="I2174" s="53" t="s">
        <v>191</v>
      </c>
      <c r="J2174" s="75">
        <v>1.56</v>
      </c>
      <c r="K2174" s="75">
        <v>2.88</v>
      </c>
      <c r="L2174" s="75">
        <v>3</v>
      </c>
      <c r="M2174" s="75">
        <v>3</v>
      </c>
      <c r="N2174" s="75">
        <v>0</v>
      </c>
    </row>
    <row r="2175" spans="1:14">
      <c r="A2175" s="53" t="s">
        <v>6576</v>
      </c>
      <c r="B2175" s="53" t="s">
        <v>6577</v>
      </c>
      <c r="C2175" s="53" t="s">
        <v>6578</v>
      </c>
      <c r="D2175" s="53" t="s">
        <v>287</v>
      </c>
      <c r="E2175" s="53" t="s">
        <v>18</v>
      </c>
      <c r="F2175" s="53" t="s">
        <v>287</v>
      </c>
      <c r="G2175" s="53" t="s">
        <v>98</v>
      </c>
      <c r="I2175" s="53" t="s">
        <v>562</v>
      </c>
      <c r="J2175" s="75">
        <v>122.16</v>
      </c>
      <c r="K2175" s="75">
        <v>106.823</v>
      </c>
      <c r="L2175" s="75">
        <v>126</v>
      </c>
      <c r="M2175" s="75">
        <v>123</v>
      </c>
      <c r="N2175" s="75">
        <v>-3</v>
      </c>
    </row>
    <row r="2176" spans="1:14">
      <c r="A2176" s="53" t="s">
        <v>6579</v>
      </c>
      <c r="B2176" s="53" t="s">
        <v>6580</v>
      </c>
      <c r="C2176" s="53" t="s">
        <v>6581</v>
      </c>
      <c r="D2176" s="53" t="s">
        <v>4948</v>
      </c>
      <c r="E2176" s="53" t="s">
        <v>18</v>
      </c>
      <c r="F2176" s="53" t="s">
        <v>4948</v>
      </c>
      <c r="G2176" s="53" t="s">
        <v>129</v>
      </c>
      <c r="I2176" s="53" t="s">
        <v>442</v>
      </c>
      <c r="J2176" s="75">
        <v>22.11</v>
      </c>
      <c r="K2176" s="75">
        <v>20.405</v>
      </c>
      <c r="L2176" s="75">
        <v>24</v>
      </c>
      <c r="M2176" s="75">
        <v>23</v>
      </c>
      <c r="N2176" s="75">
        <v>-1</v>
      </c>
    </row>
    <row r="2177" spans="1:14">
      <c r="A2177" s="53" t="s">
        <v>6582</v>
      </c>
      <c r="B2177" s="53" t="s">
        <v>6583</v>
      </c>
      <c r="C2177" s="53" t="s">
        <v>6584</v>
      </c>
      <c r="D2177" s="53" t="s">
        <v>428</v>
      </c>
      <c r="E2177" s="53" t="s">
        <v>18</v>
      </c>
      <c r="F2177" s="53" t="s">
        <v>428</v>
      </c>
      <c r="G2177" s="53" t="s">
        <v>29</v>
      </c>
      <c r="I2177" s="53" t="s">
        <v>562</v>
      </c>
      <c r="J2177" s="75">
        <v>41.19</v>
      </c>
      <c r="K2177" s="75">
        <v>26.602</v>
      </c>
      <c r="L2177" s="75">
        <v>41.5</v>
      </c>
      <c r="M2177" s="75">
        <v>42</v>
      </c>
      <c r="N2177" s="75">
        <v>0.5</v>
      </c>
    </row>
    <row r="2178" spans="1:14">
      <c r="A2178" s="53" t="s">
        <v>6585</v>
      </c>
      <c r="B2178" s="53" t="s">
        <v>6586</v>
      </c>
      <c r="C2178" s="53" t="s">
        <v>6587</v>
      </c>
      <c r="D2178" s="53" t="s">
        <v>453</v>
      </c>
      <c r="E2178" s="53" t="s">
        <v>18</v>
      </c>
      <c r="F2178" s="53" t="s">
        <v>453</v>
      </c>
      <c r="G2178" s="53" t="s">
        <v>29</v>
      </c>
      <c r="I2178" s="53" t="s">
        <v>442</v>
      </c>
      <c r="J2178" s="75">
        <v>30</v>
      </c>
      <c r="K2178" s="75">
        <v>18.75</v>
      </c>
      <c r="L2178" s="75">
        <v>36</v>
      </c>
      <c r="M2178" s="75">
        <v>30</v>
      </c>
      <c r="N2178" s="75">
        <v>-6</v>
      </c>
    </row>
    <row r="2179" spans="1:14">
      <c r="A2179" s="53" t="s">
        <v>6588</v>
      </c>
      <c r="B2179" s="53" t="s">
        <v>6589</v>
      </c>
      <c r="C2179" s="53" t="s">
        <v>36</v>
      </c>
      <c r="D2179" s="53" t="s">
        <v>6531</v>
      </c>
      <c r="E2179" s="53" t="s">
        <v>18</v>
      </c>
      <c r="F2179" s="53" t="s">
        <v>6531</v>
      </c>
      <c r="G2179" s="53" t="s">
        <v>52</v>
      </c>
      <c r="I2179" s="53" t="s">
        <v>2305</v>
      </c>
      <c r="J2179" s="75">
        <v>10.66</v>
      </c>
      <c r="K2179" s="75">
        <v>32.879</v>
      </c>
      <c r="L2179" s="75">
        <v>33</v>
      </c>
      <c r="M2179" s="75">
        <v>33</v>
      </c>
      <c r="N2179" s="75">
        <v>0</v>
      </c>
    </row>
    <row r="2180" spans="1:14">
      <c r="A2180" s="53" t="s">
        <v>6590</v>
      </c>
      <c r="B2180" s="53" t="s">
        <v>6591</v>
      </c>
      <c r="C2180" s="53" t="s">
        <v>6592</v>
      </c>
      <c r="D2180" s="53" t="s">
        <v>728</v>
      </c>
      <c r="E2180" s="53" t="s">
        <v>18</v>
      </c>
      <c r="F2180" s="53" t="s">
        <v>728</v>
      </c>
      <c r="G2180" s="73" t="s">
        <v>129</v>
      </c>
      <c r="I2180" s="53" t="s">
        <v>20</v>
      </c>
      <c r="J2180" s="75">
        <v>40</v>
      </c>
      <c r="K2180" s="75">
        <v>24</v>
      </c>
      <c r="L2180" s="75">
        <v>35</v>
      </c>
      <c r="M2180" s="75">
        <v>40</v>
      </c>
      <c r="N2180" s="75">
        <v>5</v>
      </c>
    </row>
    <row r="2181" spans="1:14">
      <c r="A2181" s="53" t="s">
        <v>6593</v>
      </c>
      <c r="B2181" s="53" t="s">
        <v>6594</v>
      </c>
      <c r="C2181" s="53" t="s">
        <v>6595</v>
      </c>
      <c r="D2181" s="53" t="s">
        <v>728</v>
      </c>
      <c r="E2181" s="53" t="s">
        <v>18</v>
      </c>
      <c r="F2181" s="53" t="s">
        <v>728</v>
      </c>
      <c r="G2181" s="53" t="s">
        <v>129</v>
      </c>
      <c r="I2181" s="53" t="s">
        <v>20</v>
      </c>
      <c r="J2181" s="75">
        <v>40</v>
      </c>
      <c r="K2181" s="75">
        <v>24</v>
      </c>
      <c r="L2181" s="75">
        <v>40</v>
      </c>
      <c r="M2181" s="75">
        <v>40</v>
      </c>
      <c r="N2181" s="75">
        <v>0</v>
      </c>
    </row>
    <row r="2182" spans="1:14">
      <c r="A2182" s="53" t="s">
        <v>6596</v>
      </c>
      <c r="B2182" s="53" t="s">
        <v>6597</v>
      </c>
      <c r="C2182" s="53" t="s">
        <v>6598</v>
      </c>
      <c r="D2182" s="53" t="s">
        <v>17</v>
      </c>
      <c r="E2182" s="53" t="s">
        <v>18</v>
      </c>
      <c r="F2182" s="53" t="s">
        <v>17</v>
      </c>
      <c r="G2182" s="73" t="s">
        <v>19</v>
      </c>
      <c r="I2182" s="53" t="s">
        <v>540</v>
      </c>
      <c r="J2182" s="75">
        <v>10.95</v>
      </c>
      <c r="K2182" s="75">
        <v>7.14</v>
      </c>
      <c r="L2182" s="75">
        <v>11</v>
      </c>
      <c r="M2182" s="75">
        <v>11</v>
      </c>
      <c r="N2182" s="75">
        <v>0</v>
      </c>
    </row>
    <row r="2183" spans="1:14">
      <c r="A2183" s="53" t="s">
        <v>6599</v>
      </c>
      <c r="B2183" s="53" t="s">
        <v>6600</v>
      </c>
      <c r="C2183" s="53" t="s">
        <v>6601</v>
      </c>
      <c r="D2183" s="53" t="s">
        <v>144</v>
      </c>
      <c r="E2183" s="53" t="s">
        <v>18</v>
      </c>
      <c r="F2183" s="53" t="s">
        <v>144</v>
      </c>
      <c r="G2183" s="53" t="s">
        <v>52</v>
      </c>
      <c r="I2183" s="53" t="s">
        <v>227</v>
      </c>
      <c r="J2183" s="75">
        <v>27.31</v>
      </c>
      <c r="K2183" s="75">
        <v>23.712</v>
      </c>
      <c r="L2183" s="75">
        <v>28</v>
      </c>
      <c r="M2183" s="75">
        <v>28</v>
      </c>
      <c r="N2183" s="75">
        <v>0</v>
      </c>
    </row>
    <row r="2184" spans="1:14">
      <c r="A2184" s="53" t="s">
        <v>6602</v>
      </c>
      <c r="B2184" s="53" t="s">
        <v>6603</v>
      </c>
      <c r="C2184" s="53" t="s">
        <v>6604</v>
      </c>
      <c r="D2184" s="53" t="s">
        <v>4930</v>
      </c>
      <c r="E2184" s="53" t="s">
        <v>18</v>
      </c>
      <c r="F2184" s="53" t="s">
        <v>4930</v>
      </c>
      <c r="G2184" s="53" t="s">
        <v>98</v>
      </c>
      <c r="I2184" s="53" t="s">
        <v>227</v>
      </c>
      <c r="J2184" s="75">
        <v>66.27</v>
      </c>
      <c r="K2184" s="75">
        <v>99.076</v>
      </c>
      <c r="L2184" s="75">
        <v>100</v>
      </c>
      <c r="M2184" s="75">
        <v>100</v>
      </c>
      <c r="N2184" s="75">
        <v>0</v>
      </c>
    </row>
    <row r="2185" spans="1:14">
      <c r="A2185" s="53" t="s">
        <v>6605</v>
      </c>
      <c r="B2185" s="53" t="s">
        <v>6606</v>
      </c>
      <c r="C2185" s="53" t="s">
        <v>6607</v>
      </c>
      <c r="D2185" s="53" t="s">
        <v>17</v>
      </c>
      <c r="E2185" s="53" t="s">
        <v>18</v>
      </c>
      <c r="F2185" s="53" t="s">
        <v>17</v>
      </c>
      <c r="G2185" s="53" t="s">
        <v>19</v>
      </c>
      <c r="I2185" s="53" t="s">
        <v>398</v>
      </c>
      <c r="J2185" s="75">
        <v>0.63</v>
      </c>
      <c r="K2185" s="75">
        <v>0</v>
      </c>
      <c r="L2185" s="75">
        <v>1</v>
      </c>
      <c r="M2185" s="75">
        <v>1</v>
      </c>
      <c r="N2185" s="75">
        <v>0</v>
      </c>
    </row>
    <row r="2186" spans="1:14">
      <c r="A2186" s="53" t="s">
        <v>6608</v>
      </c>
      <c r="B2186" s="53" t="s">
        <v>6609</v>
      </c>
      <c r="C2186" s="53" t="s">
        <v>6608</v>
      </c>
      <c r="D2186" s="53" t="s">
        <v>17</v>
      </c>
      <c r="E2186" s="53" t="s">
        <v>18</v>
      </c>
      <c r="F2186" s="53" t="s">
        <v>17</v>
      </c>
      <c r="G2186" s="53" t="s">
        <v>19</v>
      </c>
      <c r="I2186" s="53" t="s">
        <v>191</v>
      </c>
      <c r="J2186" s="75">
        <v>0.23</v>
      </c>
      <c r="K2186" s="75">
        <v>0</v>
      </c>
      <c r="L2186" s="75">
        <v>0.5</v>
      </c>
      <c r="M2186" s="75">
        <v>0.5</v>
      </c>
      <c r="N2186" s="75">
        <v>0</v>
      </c>
    </row>
    <row r="2187" spans="1:14">
      <c r="A2187" s="53" t="s">
        <v>6610</v>
      </c>
      <c r="B2187" s="53" t="s">
        <v>6611</v>
      </c>
      <c r="C2187" s="53" t="s">
        <v>6612</v>
      </c>
      <c r="D2187" s="53" t="s">
        <v>17</v>
      </c>
      <c r="E2187" s="53" t="s">
        <v>18</v>
      </c>
      <c r="F2187" s="53" t="s">
        <v>17</v>
      </c>
      <c r="G2187" s="73" t="s">
        <v>19</v>
      </c>
      <c r="I2187" s="53" t="s">
        <v>1038</v>
      </c>
      <c r="J2187" s="75">
        <v>0.45</v>
      </c>
      <c r="K2187" s="75">
        <v>0.634</v>
      </c>
      <c r="L2187" s="75">
        <v>1</v>
      </c>
      <c r="M2187" s="75">
        <v>1</v>
      </c>
      <c r="N2187" s="75">
        <v>0</v>
      </c>
    </row>
    <row r="2188" spans="1:14">
      <c r="A2188" s="53" t="s">
        <v>6613</v>
      </c>
      <c r="B2188" s="53" t="s">
        <v>6614</v>
      </c>
      <c r="C2188" s="53" t="s">
        <v>6615</v>
      </c>
      <c r="D2188" s="53" t="s">
        <v>17</v>
      </c>
      <c r="E2188" s="53" t="s">
        <v>18</v>
      </c>
      <c r="F2188" s="53" t="s">
        <v>17</v>
      </c>
      <c r="G2188" s="53" t="s">
        <v>19</v>
      </c>
      <c r="I2188" s="53" t="s">
        <v>1038</v>
      </c>
      <c r="J2188" s="75">
        <v>0.14</v>
      </c>
      <c r="K2188" s="75">
        <v>0.162</v>
      </c>
      <c r="L2188" s="75">
        <v>0.5</v>
      </c>
      <c r="M2188" s="75">
        <v>0.5</v>
      </c>
      <c r="N2188" s="75">
        <v>0</v>
      </c>
    </row>
    <row r="2189" spans="1:14">
      <c r="A2189" s="53" t="s">
        <v>6616</v>
      </c>
      <c r="B2189" s="53" t="s">
        <v>6617</v>
      </c>
      <c r="C2189" s="53" t="s">
        <v>6618</v>
      </c>
      <c r="D2189" s="53" t="s">
        <v>287</v>
      </c>
      <c r="E2189" s="53" t="s">
        <v>18</v>
      </c>
      <c r="F2189" s="53" t="s">
        <v>287</v>
      </c>
      <c r="G2189" s="53" t="s">
        <v>98</v>
      </c>
      <c r="I2189" s="53" t="s">
        <v>540</v>
      </c>
      <c r="J2189" s="75">
        <v>39.53</v>
      </c>
      <c r="K2189" s="75">
        <v>31.677</v>
      </c>
      <c r="L2189" s="75">
        <v>42</v>
      </c>
      <c r="M2189" s="75">
        <v>40</v>
      </c>
      <c r="N2189" s="75">
        <v>-2</v>
      </c>
    </row>
    <row r="2190" spans="1:14">
      <c r="A2190" s="53" t="s">
        <v>6619</v>
      </c>
      <c r="B2190" s="53" t="s">
        <v>6620</v>
      </c>
      <c r="C2190" s="53" t="s">
        <v>6621</v>
      </c>
      <c r="D2190" s="53" t="s">
        <v>17</v>
      </c>
      <c r="E2190" s="53" t="s">
        <v>18</v>
      </c>
      <c r="F2190" s="53" t="s">
        <v>17</v>
      </c>
      <c r="G2190" s="53" t="s">
        <v>19</v>
      </c>
      <c r="I2190" s="53" t="s">
        <v>227</v>
      </c>
      <c r="J2190" s="75">
        <v>13.93</v>
      </c>
      <c r="K2190" s="75">
        <v>6.963</v>
      </c>
      <c r="L2190" s="75">
        <v>14</v>
      </c>
      <c r="M2190" s="75">
        <v>14</v>
      </c>
      <c r="N2190" s="75">
        <v>0</v>
      </c>
    </row>
    <row r="2191" spans="1:14">
      <c r="A2191" s="53" t="s">
        <v>6622</v>
      </c>
      <c r="B2191" s="53" t="s">
        <v>6623</v>
      </c>
      <c r="C2191" s="53" t="s">
        <v>6624</v>
      </c>
      <c r="D2191" s="53" t="s">
        <v>17</v>
      </c>
      <c r="E2191" s="53" t="s">
        <v>18</v>
      </c>
      <c r="F2191" s="53" t="s">
        <v>17</v>
      </c>
      <c r="G2191" s="53" t="s">
        <v>19</v>
      </c>
      <c r="I2191" s="53" t="s">
        <v>454</v>
      </c>
      <c r="J2191" s="75">
        <v>6.63</v>
      </c>
      <c r="K2191" s="75">
        <v>7.193</v>
      </c>
      <c r="L2191" s="75">
        <v>7</v>
      </c>
      <c r="M2191" s="75">
        <v>7.5</v>
      </c>
      <c r="N2191" s="75">
        <v>0.5</v>
      </c>
    </row>
    <row r="2192" spans="1:14">
      <c r="A2192" s="53" t="s">
        <v>6625</v>
      </c>
      <c r="B2192" s="53" t="s">
        <v>6626</v>
      </c>
      <c r="C2192" s="53" t="s">
        <v>6627</v>
      </c>
      <c r="D2192" s="53" t="s">
        <v>17</v>
      </c>
      <c r="E2192" s="53" t="s">
        <v>18</v>
      </c>
      <c r="F2192" s="53" t="s">
        <v>17</v>
      </c>
      <c r="G2192" s="53" t="s">
        <v>19</v>
      </c>
      <c r="I2192" s="53" t="s">
        <v>454</v>
      </c>
      <c r="J2192" s="75">
        <v>4.99</v>
      </c>
      <c r="K2192" s="75">
        <v>3.528</v>
      </c>
      <c r="L2192" s="75">
        <v>5</v>
      </c>
      <c r="M2192" s="75">
        <v>5</v>
      </c>
      <c r="N2192" s="75">
        <v>0</v>
      </c>
    </row>
    <row r="2193" spans="1:14">
      <c r="A2193" s="53" t="s">
        <v>6628</v>
      </c>
      <c r="B2193" s="53" t="s">
        <v>6629</v>
      </c>
      <c r="C2193" s="53" t="s">
        <v>6630</v>
      </c>
      <c r="D2193" s="53" t="s">
        <v>17</v>
      </c>
      <c r="E2193" s="53" t="s">
        <v>18</v>
      </c>
      <c r="F2193" s="53" t="s">
        <v>17</v>
      </c>
      <c r="G2193" s="53" t="s">
        <v>19</v>
      </c>
      <c r="I2193" s="53" t="s">
        <v>454</v>
      </c>
      <c r="J2193" s="75">
        <v>5.32</v>
      </c>
      <c r="K2193" s="75">
        <v>3.456</v>
      </c>
      <c r="L2193" s="75">
        <v>5.5</v>
      </c>
      <c r="M2193" s="75">
        <v>5.5</v>
      </c>
      <c r="N2193" s="75">
        <v>0</v>
      </c>
    </row>
    <row r="2194" spans="1:14">
      <c r="A2194" s="53" t="s">
        <v>6631</v>
      </c>
      <c r="B2194" s="53" t="s">
        <v>6632</v>
      </c>
      <c r="C2194" s="53" t="s">
        <v>6633</v>
      </c>
      <c r="D2194" s="53" t="s">
        <v>17</v>
      </c>
      <c r="E2194" s="53" t="s">
        <v>18</v>
      </c>
      <c r="F2194" s="53" t="s">
        <v>17</v>
      </c>
      <c r="G2194" s="53" t="s">
        <v>19</v>
      </c>
      <c r="I2194" s="53" t="s">
        <v>454</v>
      </c>
      <c r="J2194" s="75">
        <v>44.02</v>
      </c>
      <c r="K2194" s="75">
        <v>31.236</v>
      </c>
      <c r="L2194" s="75">
        <v>44</v>
      </c>
      <c r="M2194" s="75">
        <v>45</v>
      </c>
      <c r="N2194" s="75">
        <v>1</v>
      </c>
    </row>
    <row r="2195" spans="1:14">
      <c r="A2195" s="53" t="s">
        <v>6634</v>
      </c>
      <c r="B2195" s="53" t="s">
        <v>6635</v>
      </c>
      <c r="C2195" s="53" t="s">
        <v>6636</v>
      </c>
      <c r="D2195" s="53" t="s">
        <v>17</v>
      </c>
      <c r="E2195" s="53" t="s">
        <v>18</v>
      </c>
      <c r="F2195" s="53" t="s">
        <v>17</v>
      </c>
      <c r="G2195" s="53" t="s">
        <v>19</v>
      </c>
      <c r="I2195" s="53" t="s">
        <v>454</v>
      </c>
      <c r="J2195" s="75">
        <v>5.26</v>
      </c>
      <c r="K2195" s="75">
        <v>5.487</v>
      </c>
      <c r="L2195" s="75">
        <v>5.5</v>
      </c>
      <c r="M2195" s="75">
        <v>5.5</v>
      </c>
      <c r="N2195" s="75">
        <v>0</v>
      </c>
    </row>
    <row r="2196" spans="1:14">
      <c r="A2196" s="53" t="s">
        <v>6637</v>
      </c>
      <c r="B2196" s="53" t="s">
        <v>6638</v>
      </c>
      <c r="C2196" s="53" t="s">
        <v>6639</v>
      </c>
      <c r="D2196" s="53" t="s">
        <v>17</v>
      </c>
      <c r="E2196" s="53" t="s">
        <v>18</v>
      </c>
      <c r="F2196" s="53" t="s">
        <v>17</v>
      </c>
      <c r="G2196" s="53" t="s">
        <v>19</v>
      </c>
      <c r="I2196" s="53" t="s">
        <v>454</v>
      </c>
      <c r="J2196" s="75">
        <v>3.25</v>
      </c>
      <c r="K2196" s="75">
        <v>6.597</v>
      </c>
      <c r="L2196" s="75">
        <v>5.5</v>
      </c>
      <c r="M2196" s="75">
        <v>7.5</v>
      </c>
      <c r="N2196" s="75">
        <v>2</v>
      </c>
    </row>
    <row r="2197" spans="1:14">
      <c r="A2197" s="53" t="s">
        <v>6640</v>
      </c>
      <c r="B2197" s="53" t="s">
        <v>6641</v>
      </c>
      <c r="C2197" s="53" t="s">
        <v>6642</v>
      </c>
      <c r="D2197" s="53" t="s">
        <v>17</v>
      </c>
      <c r="E2197" s="53" t="s">
        <v>18</v>
      </c>
      <c r="F2197" s="53" t="s">
        <v>17</v>
      </c>
      <c r="G2197" s="53" t="s">
        <v>19</v>
      </c>
      <c r="I2197" s="53" t="s">
        <v>454</v>
      </c>
      <c r="J2197" s="75">
        <v>8.04</v>
      </c>
      <c r="K2197" s="75">
        <v>5.964</v>
      </c>
      <c r="L2197" s="75">
        <v>8.5</v>
      </c>
      <c r="M2197" s="75">
        <v>8.5</v>
      </c>
      <c r="N2197" s="75">
        <v>0</v>
      </c>
    </row>
    <row r="2198" spans="1:14">
      <c r="A2198" s="53" t="s">
        <v>6643</v>
      </c>
      <c r="B2198" s="53" t="s">
        <v>6644</v>
      </c>
      <c r="C2198" s="53" t="s">
        <v>6645</v>
      </c>
      <c r="D2198" s="53" t="s">
        <v>17</v>
      </c>
      <c r="E2198" s="53" t="s">
        <v>18</v>
      </c>
      <c r="F2198" s="53" t="s">
        <v>17</v>
      </c>
      <c r="G2198" s="53" t="s">
        <v>19</v>
      </c>
      <c r="I2198" s="53" t="s">
        <v>454</v>
      </c>
      <c r="J2198" s="75">
        <v>6.38</v>
      </c>
      <c r="K2198" s="75">
        <v>7.56</v>
      </c>
      <c r="L2198" s="75">
        <v>6.5</v>
      </c>
      <c r="M2198" s="75">
        <v>8</v>
      </c>
      <c r="N2198" s="75">
        <v>1.5</v>
      </c>
    </row>
    <row r="2199" spans="1:14">
      <c r="A2199" s="53" t="s">
        <v>6646</v>
      </c>
      <c r="B2199" s="53" t="s">
        <v>6647</v>
      </c>
      <c r="C2199" s="53" t="s">
        <v>6648</v>
      </c>
      <c r="D2199" s="53" t="s">
        <v>17</v>
      </c>
      <c r="E2199" s="53" t="s">
        <v>18</v>
      </c>
      <c r="F2199" s="53" t="s">
        <v>17</v>
      </c>
      <c r="G2199" s="53" t="s">
        <v>19</v>
      </c>
      <c r="I2199" s="53" t="s">
        <v>292</v>
      </c>
      <c r="J2199" s="75">
        <v>9.13</v>
      </c>
      <c r="K2199" s="75">
        <v>12.182</v>
      </c>
      <c r="L2199" s="75">
        <v>10.5</v>
      </c>
      <c r="M2199" s="75">
        <v>12.5</v>
      </c>
      <c r="N2199" s="75">
        <v>2</v>
      </c>
    </row>
    <row r="2200" spans="1:14">
      <c r="A2200" s="53" t="s">
        <v>6649</v>
      </c>
      <c r="B2200" s="53" t="s">
        <v>6650</v>
      </c>
      <c r="C2200" s="53" t="s">
        <v>6651</v>
      </c>
      <c r="D2200" s="53" t="s">
        <v>140</v>
      </c>
      <c r="E2200" s="53" t="s">
        <v>18</v>
      </c>
      <c r="F2200" s="53" t="s">
        <v>140</v>
      </c>
      <c r="G2200" s="53" t="s">
        <v>98</v>
      </c>
      <c r="I2200" s="53" t="s">
        <v>187</v>
      </c>
      <c r="J2200" s="75">
        <v>4.6</v>
      </c>
      <c r="K2200" s="75">
        <v>5.148</v>
      </c>
      <c r="L2200" s="75">
        <v>5</v>
      </c>
      <c r="M2200" s="75">
        <v>6</v>
      </c>
      <c r="N2200" s="75">
        <v>1</v>
      </c>
    </row>
    <row r="2201" spans="1:14">
      <c r="A2201" s="53" t="s">
        <v>6652</v>
      </c>
      <c r="B2201" s="53" t="s">
        <v>6653</v>
      </c>
      <c r="C2201" s="53" t="s">
        <v>6654</v>
      </c>
      <c r="D2201" s="53" t="s">
        <v>17</v>
      </c>
      <c r="E2201" s="53" t="s">
        <v>18</v>
      </c>
      <c r="F2201" s="53" t="s">
        <v>17</v>
      </c>
      <c r="G2201" s="53" t="s">
        <v>19</v>
      </c>
      <c r="I2201" s="53" t="s">
        <v>454</v>
      </c>
      <c r="J2201" s="75">
        <v>4.64</v>
      </c>
      <c r="K2201" s="75">
        <v>5.58</v>
      </c>
      <c r="L2201" s="75">
        <v>5</v>
      </c>
      <c r="M2201" s="75">
        <v>6.5</v>
      </c>
      <c r="N2201" s="75">
        <v>1.5</v>
      </c>
    </row>
    <row r="2202" spans="1:14">
      <c r="A2202" s="53" t="s">
        <v>6655</v>
      </c>
      <c r="B2202" s="53" t="s">
        <v>6656</v>
      </c>
      <c r="C2202" s="53" t="s">
        <v>6657</v>
      </c>
      <c r="D2202" s="53" t="s">
        <v>17</v>
      </c>
      <c r="E2202" s="53" t="s">
        <v>18</v>
      </c>
      <c r="F2202" s="53" t="s">
        <v>17</v>
      </c>
      <c r="G2202" s="53" t="s">
        <v>19</v>
      </c>
      <c r="I2202" s="53" t="s">
        <v>454</v>
      </c>
      <c r="J2202" s="75">
        <v>4.51</v>
      </c>
      <c r="K2202" s="75">
        <v>3.456</v>
      </c>
      <c r="L2202" s="75">
        <v>5</v>
      </c>
      <c r="M2202" s="75">
        <v>5</v>
      </c>
      <c r="N2202" s="75">
        <v>0</v>
      </c>
    </row>
    <row r="2203" spans="1:14">
      <c r="A2203" s="53" t="s">
        <v>6658</v>
      </c>
      <c r="B2203" s="53" t="s">
        <v>6659</v>
      </c>
      <c r="C2203" s="53" t="s">
        <v>6660</v>
      </c>
      <c r="D2203" s="53" t="s">
        <v>17</v>
      </c>
      <c r="E2203" s="53" t="s">
        <v>18</v>
      </c>
      <c r="F2203" s="53" t="s">
        <v>17</v>
      </c>
      <c r="G2203" s="53" t="s">
        <v>19</v>
      </c>
      <c r="I2203" s="53" t="s">
        <v>152</v>
      </c>
      <c r="J2203" s="75">
        <v>64.97</v>
      </c>
      <c r="K2203" s="75">
        <v>66.802</v>
      </c>
      <c r="L2203" s="75">
        <v>66</v>
      </c>
      <c r="M2203" s="75">
        <v>67</v>
      </c>
      <c r="N2203" s="75">
        <v>1</v>
      </c>
    </row>
    <row r="2204" spans="1:14">
      <c r="A2204" s="53" t="s">
        <v>6661</v>
      </c>
      <c r="B2204" s="53" t="s">
        <v>6662</v>
      </c>
      <c r="C2204" s="53" t="s">
        <v>6663</v>
      </c>
      <c r="D2204" s="53" t="s">
        <v>124</v>
      </c>
      <c r="E2204" s="53" t="s">
        <v>18</v>
      </c>
      <c r="F2204" s="53" t="s">
        <v>124</v>
      </c>
      <c r="G2204" s="73" t="s">
        <v>52</v>
      </c>
      <c r="I2204" s="53" t="s">
        <v>675</v>
      </c>
      <c r="J2204" s="75">
        <v>34.22</v>
      </c>
      <c r="K2204" s="75">
        <v>9.472</v>
      </c>
      <c r="L2204" s="75">
        <v>35</v>
      </c>
      <c r="M2204" s="75">
        <v>35</v>
      </c>
      <c r="N2204" s="75">
        <v>0</v>
      </c>
    </row>
    <row r="2205" spans="1:14">
      <c r="A2205" s="53" t="s">
        <v>6664</v>
      </c>
      <c r="B2205" s="53" t="s">
        <v>6665</v>
      </c>
      <c r="C2205" s="53" t="s">
        <v>6666</v>
      </c>
      <c r="D2205" s="53" t="s">
        <v>97</v>
      </c>
      <c r="E2205" s="53" t="s">
        <v>18</v>
      </c>
      <c r="F2205" s="53" t="s">
        <v>97</v>
      </c>
      <c r="G2205" s="53" t="s">
        <v>98</v>
      </c>
      <c r="I2205" s="53" t="s">
        <v>558</v>
      </c>
      <c r="J2205" s="75">
        <v>122.96</v>
      </c>
      <c r="K2205" s="75">
        <v>48.435</v>
      </c>
      <c r="L2205" s="75">
        <v>123</v>
      </c>
      <c r="M2205" s="75">
        <v>123</v>
      </c>
      <c r="N2205" s="75">
        <v>0</v>
      </c>
    </row>
    <row r="2206" spans="1:14">
      <c r="A2206" s="53" t="s">
        <v>6667</v>
      </c>
      <c r="B2206" s="53" t="s">
        <v>6668</v>
      </c>
      <c r="C2206" s="53" t="s">
        <v>6669</v>
      </c>
      <c r="D2206" s="53" t="s">
        <v>17</v>
      </c>
      <c r="E2206" s="53" t="s">
        <v>18</v>
      </c>
      <c r="F2206" s="53" t="s">
        <v>17</v>
      </c>
      <c r="G2206" s="53" t="s">
        <v>19</v>
      </c>
      <c r="I2206" s="53" t="s">
        <v>215</v>
      </c>
      <c r="J2206" s="75">
        <v>3.69</v>
      </c>
      <c r="K2206" s="75">
        <v>3.844</v>
      </c>
      <c r="L2206" s="75">
        <v>4</v>
      </c>
      <c r="M2206" s="75">
        <v>4.5</v>
      </c>
      <c r="N2206" s="75">
        <v>0.5</v>
      </c>
    </row>
    <row r="2207" spans="1:14">
      <c r="A2207" s="53" t="s">
        <v>6670</v>
      </c>
      <c r="B2207" s="53" t="s">
        <v>6671</v>
      </c>
      <c r="C2207" s="53" t="s">
        <v>6672</v>
      </c>
      <c r="D2207" s="53" t="s">
        <v>28</v>
      </c>
      <c r="E2207" s="53" t="s">
        <v>18</v>
      </c>
      <c r="F2207" s="53" t="s">
        <v>28</v>
      </c>
      <c r="G2207" s="53" t="s">
        <v>29</v>
      </c>
      <c r="I2207" s="53" t="s">
        <v>337</v>
      </c>
      <c r="J2207" s="75">
        <v>235.05</v>
      </c>
      <c r="K2207" s="75">
        <v>0.804</v>
      </c>
      <c r="L2207" s="75">
        <v>0.8</v>
      </c>
      <c r="M2207" s="75">
        <v>236</v>
      </c>
      <c r="N2207" s="75">
        <v>235.2</v>
      </c>
    </row>
    <row r="2208" spans="1:14">
      <c r="A2208" s="53" t="s">
        <v>6673</v>
      </c>
      <c r="B2208" s="53" t="s">
        <v>6674</v>
      </c>
      <c r="C2208" s="53" t="s">
        <v>36</v>
      </c>
      <c r="D2208" s="53" t="s">
        <v>128</v>
      </c>
      <c r="E2208" s="53" t="s">
        <v>18</v>
      </c>
      <c r="F2208" s="53" t="s">
        <v>128</v>
      </c>
      <c r="G2208" s="53" t="s">
        <v>129</v>
      </c>
      <c r="I2208" s="53" t="s">
        <v>1262</v>
      </c>
      <c r="J2208" s="75">
        <v>24.49</v>
      </c>
      <c r="K2208" s="75">
        <v>50.442</v>
      </c>
      <c r="L2208" s="75">
        <v>52</v>
      </c>
      <c r="M2208" s="75">
        <v>52</v>
      </c>
      <c r="N2208" s="75">
        <v>0</v>
      </c>
    </row>
    <row r="2209" spans="1:14">
      <c r="A2209" s="53" t="s">
        <v>6675</v>
      </c>
      <c r="B2209" s="53" t="s">
        <v>6676</v>
      </c>
      <c r="C2209" s="53" t="s">
        <v>6677</v>
      </c>
      <c r="D2209" s="53" t="s">
        <v>17</v>
      </c>
      <c r="E2209" s="53" t="s">
        <v>18</v>
      </c>
      <c r="F2209" s="53" t="s">
        <v>17</v>
      </c>
      <c r="G2209" s="53" t="s">
        <v>19</v>
      </c>
      <c r="I2209" s="53" t="s">
        <v>103</v>
      </c>
      <c r="J2209" s="75">
        <v>9.89</v>
      </c>
      <c r="K2209" s="75">
        <v>7.688</v>
      </c>
      <c r="L2209" s="75">
        <v>12</v>
      </c>
      <c r="M2209" s="75">
        <v>10</v>
      </c>
      <c r="N2209" s="75">
        <v>-2</v>
      </c>
    </row>
    <row r="2210" spans="1:14">
      <c r="A2210" s="53" t="s">
        <v>6678</v>
      </c>
      <c r="B2210" s="53" t="s">
        <v>6679</v>
      </c>
      <c r="C2210" s="53" t="s">
        <v>6680</v>
      </c>
      <c r="D2210" s="53" t="s">
        <v>17</v>
      </c>
      <c r="E2210" s="53" t="s">
        <v>18</v>
      </c>
      <c r="F2210" s="53" t="s">
        <v>17</v>
      </c>
      <c r="G2210" s="53" t="s">
        <v>19</v>
      </c>
      <c r="I2210" s="53" t="s">
        <v>103</v>
      </c>
      <c r="J2210" s="75">
        <v>6.43</v>
      </c>
      <c r="K2210" s="75">
        <v>6.15</v>
      </c>
      <c r="L2210" s="75">
        <v>6.5</v>
      </c>
      <c r="M2210" s="75">
        <v>6.5</v>
      </c>
      <c r="N2210" s="75">
        <v>0</v>
      </c>
    </row>
    <row r="2211" spans="1:14">
      <c r="A2211" s="53" t="s">
        <v>6681</v>
      </c>
      <c r="B2211" s="53" t="s">
        <v>6682</v>
      </c>
      <c r="C2211" s="53" t="s">
        <v>6683</v>
      </c>
      <c r="D2211" s="53" t="s">
        <v>6231</v>
      </c>
      <c r="E2211" s="53" t="s">
        <v>18</v>
      </c>
      <c r="F2211" s="53" t="s">
        <v>6232</v>
      </c>
      <c r="G2211" s="53" t="s">
        <v>98</v>
      </c>
      <c r="I2211" s="53" t="s">
        <v>679</v>
      </c>
      <c r="J2211" s="75">
        <v>69.57</v>
      </c>
      <c r="K2211" s="75">
        <v>98.2</v>
      </c>
      <c r="L2211" s="75">
        <v>100</v>
      </c>
      <c r="M2211" s="75">
        <v>99</v>
      </c>
      <c r="N2211" s="75">
        <v>-1</v>
      </c>
    </row>
    <row r="2212" spans="1:14">
      <c r="A2212" s="53" t="s">
        <v>6684</v>
      </c>
      <c r="B2212" s="53" t="s">
        <v>6685</v>
      </c>
      <c r="C2212" s="53" t="s">
        <v>6686</v>
      </c>
      <c r="D2212" s="53" t="s">
        <v>17</v>
      </c>
      <c r="E2212" s="53" t="s">
        <v>18</v>
      </c>
      <c r="F2212" s="53" t="s">
        <v>17</v>
      </c>
      <c r="G2212" s="53" t="s">
        <v>19</v>
      </c>
      <c r="I2212" s="53" t="s">
        <v>1262</v>
      </c>
      <c r="J2212" s="75">
        <v>20.42</v>
      </c>
      <c r="K2212" s="75">
        <v>15.456</v>
      </c>
      <c r="L2212" s="75">
        <v>21</v>
      </c>
      <c r="M2212" s="75">
        <v>22</v>
      </c>
      <c r="N2212" s="75">
        <v>1</v>
      </c>
    </row>
    <row r="2213" spans="1:14">
      <c r="A2213" s="53" t="s">
        <v>6687</v>
      </c>
      <c r="B2213" s="53" t="s">
        <v>6688</v>
      </c>
      <c r="C2213" s="53" t="s">
        <v>6689</v>
      </c>
      <c r="D2213" s="53" t="s">
        <v>287</v>
      </c>
      <c r="E2213" s="53" t="s">
        <v>18</v>
      </c>
      <c r="F2213" s="53" t="s">
        <v>287</v>
      </c>
      <c r="G2213" s="53" t="s">
        <v>98</v>
      </c>
      <c r="I2213" s="53" t="s">
        <v>288</v>
      </c>
      <c r="J2213" s="75">
        <v>16.01</v>
      </c>
      <c r="K2213" s="75">
        <v>17.353</v>
      </c>
      <c r="L2213" s="75">
        <v>17</v>
      </c>
      <c r="M2213" s="75">
        <v>18</v>
      </c>
      <c r="N2213" s="75">
        <v>1</v>
      </c>
    </row>
    <row r="2214" spans="1:14">
      <c r="A2214" s="53" t="s">
        <v>6690</v>
      </c>
      <c r="B2214" s="53" t="s">
        <v>6691</v>
      </c>
      <c r="C2214" s="53" t="s">
        <v>6692</v>
      </c>
      <c r="D2214" s="53" t="s">
        <v>17</v>
      </c>
      <c r="E2214" s="53" t="s">
        <v>18</v>
      </c>
      <c r="F2214" s="53" t="s">
        <v>17</v>
      </c>
      <c r="G2214" s="73" t="s">
        <v>19</v>
      </c>
      <c r="I2214" s="53" t="s">
        <v>79</v>
      </c>
      <c r="J2214" s="75">
        <v>6.33</v>
      </c>
      <c r="K2214" s="75">
        <v>10.397</v>
      </c>
      <c r="L2214" s="75">
        <v>9</v>
      </c>
      <c r="M2214" s="75">
        <v>10.5</v>
      </c>
      <c r="N2214" s="75">
        <v>1.5</v>
      </c>
    </row>
    <row r="2215" spans="1:14">
      <c r="A2215" s="53" t="s">
        <v>6693</v>
      </c>
      <c r="B2215" s="53" t="s">
        <v>6694</v>
      </c>
      <c r="C2215" s="53" t="s">
        <v>6695</v>
      </c>
      <c r="D2215" s="53" t="s">
        <v>1377</v>
      </c>
      <c r="E2215" s="53" t="s">
        <v>18</v>
      </c>
      <c r="F2215" s="53" t="s">
        <v>1377</v>
      </c>
      <c r="G2215" s="73" t="s">
        <v>29</v>
      </c>
      <c r="I2215" s="53" t="s">
        <v>421</v>
      </c>
      <c r="J2215" s="75">
        <v>85.39</v>
      </c>
      <c r="K2215" s="75">
        <v>44.547</v>
      </c>
      <c r="L2215" s="75">
        <v>86</v>
      </c>
      <c r="M2215" s="75">
        <v>86</v>
      </c>
      <c r="N2215" s="75">
        <v>0</v>
      </c>
    </row>
    <row r="2216" spans="1:14">
      <c r="A2216" s="53" t="s">
        <v>6696</v>
      </c>
      <c r="B2216" s="53" t="s">
        <v>6697</v>
      </c>
      <c r="C2216" s="53" t="s">
        <v>6698</v>
      </c>
      <c r="D2216" s="53" t="s">
        <v>231</v>
      </c>
      <c r="E2216" s="53" t="s">
        <v>18</v>
      </c>
      <c r="F2216" s="53" t="s">
        <v>231</v>
      </c>
      <c r="G2216" s="53" t="s">
        <v>52</v>
      </c>
      <c r="I2216" s="53" t="s">
        <v>152</v>
      </c>
      <c r="J2216" s="75">
        <v>33.82</v>
      </c>
      <c r="K2216" s="75">
        <v>14.467</v>
      </c>
      <c r="L2216" s="75">
        <v>35</v>
      </c>
      <c r="M2216" s="75">
        <v>35</v>
      </c>
      <c r="N2216" s="75">
        <v>0</v>
      </c>
    </row>
    <row r="2217" spans="1:14">
      <c r="A2217" s="53" t="s">
        <v>6699</v>
      </c>
      <c r="B2217" s="53" t="s">
        <v>6700</v>
      </c>
      <c r="C2217" s="53" t="s">
        <v>6701</v>
      </c>
      <c r="D2217" s="53" t="s">
        <v>17</v>
      </c>
      <c r="E2217" s="53" t="s">
        <v>18</v>
      </c>
      <c r="F2217" s="53" t="s">
        <v>17</v>
      </c>
      <c r="G2217" s="53" t="s">
        <v>19</v>
      </c>
      <c r="I2217" s="53" t="s">
        <v>1262</v>
      </c>
      <c r="J2217" s="75">
        <v>3.09</v>
      </c>
      <c r="K2217" s="75">
        <v>2.325</v>
      </c>
      <c r="L2217" s="75">
        <v>3.5</v>
      </c>
      <c r="M2217" s="75">
        <v>3.5</v>
      </c>
      <c r="N2217" s="75">
        <v>0</v>
      </c>
    </row>
    <row r="2218" spans="1:14">
      <c r="A2218" s="53" t="s">
        <v>6702</v>
      </c>
      <c r="B2218" s="53" t="s">
        <v>6703</v>
      </c>
      <c r="C2218" s="53" t="s">
        <v>6704</v>
      </c>
      <c r="D2218" s="53" t="s">
        <v>17</v>
      </c>
      <c r="E2218" s="53" t="s">
        <v>18</v>
      </c>
      <c r="F2218" s="53" t="s">
        <v>17</v>
      </c>
      <c r="G2218" s="53" t="s">
        <v>19</v>
      </c>
      <c r="I2218" s="53" t="s">
        <v>558</v>
      </c>
      <c r="J2218" s="75">
        <v>3.78</v>
      </c>
      <c r="K2218" s="75">
        <v>7.8</v>
      </c>
      <c r="L2218" s="75">
        <v>6.5</v>
      </c>
      <c r="M2218" s="75">
        <v>8</v>
      </c>
      <c r="N2218" s="75">
        <v>1.5</v>
      </c>
    </row>
    <row r="2219" spans="1:14">
      <c r="A2219" s="53" t="s">
        <v>6705</v>
      </c>
      <c r="B2219" s="53" t="s">
        <v>6706</v>
      </c>
      <c r="C2219" s="53" t="s">
        <v>6707</v>
      </c>
      <c r="D2219" s="53" t="s">
        <v>186</v>
      </c>
      <c r="E2219" s="53" t="s">
        <v>18</v>
      </c>
      <c r="F2219" s="53" t="s">
        <v>186</v>
      </c>
      <c r="G2219" s="53" t="s">
        <v>98</v>
      </c>
      <c r="I2219" s="53" t="s">
        <v>99</v>
      </c>
      <c r="J2219" s="75">
        <v>294.41</v>
      </c>
      <c r="K2219" s="75">
        <v>408.768</v>
      </c>
      <c r="L2219" s="75">
        <v>397</v>
      </c>
      <c r="M2219" s="75">
        <v>409</v>
      </c>
      <c r="N2219" s="75">
        <v>12</v>
      </c>
    </row>
    <row r="2220" spans="1:14">
      <c r="A2220" s="53" t="s">
        <v>6708</v>
      </c>
      <c r="B2220" s="53" t="s">
        <v>6709</v>
      </c>
      <c r="C2220" s="53" t="s">
        <v>6710</v>
      </c>
      <c r="D2220" s="53" t="s">
        <v>17</v>
      </c>
      <c r="E2220" s="53" t="s">
        <v>18</v>
      </c>
      <c r="F2220" s="53" t="s">
        <v>17</v>
      </c>
      <c r="G2220" s="53" t="s">
        <v>19</v>
      </c>
      <c r="I2220" s="53" t="s">
        <v>79</v>
      </c>
      <c r="J2220" s="75">
        <v>1.01</v>
      </c>
      <c r="K2220" s="75">
        <v>0.442</v>
      </c>
      <c r="L2220" s="75">
        <v>1.5</v>
      </c>
      <c r="M2220" s="75">
        <v>1.5</v>
      </c>
      <c r="N2220" s="75">
        <v>0</v>
      </c>
    </row>
    <row r="2221" spans="1:14">
      <c r="A2221" s="53" t="s">
        <v>6711</v>
      </c>
      <c r="B2221" s="53" t="s">
        <v>6712</v>
      </c>
      <c r="C2221" s="53" t="s">
        <v>6713</v>
      </c>
      <c r="D2221" s="53" t="s">
        <v>1592</v>
      </c>
      <c r="E2221" s="53" t="s">
        <v>18</v>
      </c>
      <c r="F2221" s="53" t="s">
        <v>1592</v>
      </c>
      <c r="G2221" s="53" t="s">
        <v>52</v>
      </c>
      <c r="I2221" s="53" t="s">
        <v>421</v>
      </c>
      <c r="J2221" s="75">
        <v>2.68</v>
      </c>
      <c r="K2221" s="75">
        <v>10.686</v>
      </c>
      <c r="L2221" s="75">
        <v>12</v>
      </c>
      <c r="M2221" s="75">
        <v>11</v>
      </c>
      <c r="N2221" s="75">
        <v>-1</v>
      </c>
    </row>
    <row r="2222" spans="1:14">
      <c r="A2222" s="53" t="s">
        <v>6714</v>
      </c>
      <c r="B2222" s="53" t="s">
        <v>6715</v>
      </c>
      <c r="C2222" s="53" t="s">
        <v>6716</v>
      </c>
      <c r="D2222" s="53" t="s">
        <v>256</v>
      </c>
      <c r="E2222" s="53" t="s">
        <v>18</v>
      </c>
      <c r="F2222" s="53" t="s">
        <v>256</v>
      </c>
      <c r="G2222" s="53" t="s">
        <v>19</v>
      </c>
      <c r="I2222" s="53" t="s">
        <v>232</v>
      </c>
      <c r="J2222" s="75">
        <v>4.94</v>
      </c>
      <c r="K2222" s="75">
        <v>3.01</v>
      </c>
      <c r="L2222" s="75">
        <v>5</v>
      </c>
      <c r="M2222" s="75">
        <v>7</v>
      </c>
      <c r="N2222" s="75">
        <v>2</v>
      </c>
    </row>
    <row r="2223" spans="1:14">
      <c r="A2223" s="53" t="s">
        <v>6717</v>
      </c>
      <c r="B2223" s="53" t="s">
        <v>6718</v>
      </c>
      <c r="C2223" s="53" t="s">
        <v>6719</v>
      </c>
      <c r="D2223" s="53" t="s">
        <v>168</v>
      </c>
      <c r="E2223" s="53" t="s">
        <v>18</v>
      </c>
      <c r="F2223" s="53" t="s">
        <v>169</v>
      </c>
      <c r="G2223" s="53" t="s">
        <v>170</v>
      </c>
      <c r="I2223" s="53" t="s">
        <v>215</v>
      </c>
      <c r="J2223" s="75">
        <v>29.91</v>
      </c>
      <c r="K2223" s="75">
        <v>44.166</v>
      </c>
      <c r="L2223" s="75">
        <v>42</v>
      </c>
      <c r="M2223" s="75">
        <v>45</v>
      </c>
      <c r="N2223" s="75">
        <v>3</v>
      </c>
    </row>
    <row r="2224" spans="1:14">
      <c r="A2224" s="53" t="s">
        <v>6720</v>
      </c>
      <c r="B2224" s="53" t="s">
        <v>6721</v>
      </c>
      <c r="C2224" s="53" t="s">
        <v>6722</v>
      </c>
      <c r="D2224" s="53" t="s">
        <v>2375</v>
      </c>
      <c r="E2224" s="53" t="s">
        <v>18</v>
      </c>
      <c r="F2224" s="53" t="s">
        <v>2375</v>
      </c>
      <c r="G2224" s="53" t="s">
        <v>52</v>
      </c>
      <c r="I2224" s="53" t="s">
        <v>215</v>
      </c>
      <c r="J2224" s="75">
        <v>51.93</v>
      </c>
      <c r="K2224" s="75">
        <v>65.816</v>
      </c>
      <c r="L2224" s="75">
        <v>65</v>
      </c>
      <c r="M2224" s="75">
        <v>68</v>
      </c>
      <c r="N2224" s="75">
        <v>3</v>
      </c>
    </row>
    <row r="2225" spans="1:14">
      <c r="A2225" s="53" t="s">
        <v>6723</v>
      </c>
      <c r="B2225" s="53" t="s">
        <v>6724</v>
      </c>
      <c r="C2225" s="53" t="s">
        <v>6725</v>
      </c>
      <c r="D2225" s="53" t="s">
        <v>5040</v>
      </c>
      <c r="E2225" s="53" t="s">
        <v>18</v>
      </c>
      <c r="F2225" s="53" t="s">
        <v>5040</v>
      </c>
      <c r="G2225" s="53" t="s">
        <v>52</v>
      </c>
      <c r="I2225" s="53" t="s">
        <v>191</v>
      </c>
      <c r="J2225" s="75">
        <v>29.87</v>
      </c>
      <c r="K2225" s="75">
        <v>26.534</v>
      </c>
      <c r="L2225" s="75">
        <v>31</v>
      </c>
      <c r="M2225" s="75">
        <v>32</v>
      </c>
      <c r="N2225" s="75">
        <v>1</v>
      </c>
    </row>
    <row r="2226" spans="1:14">
      <c r="A2226" s="53" t="s">
        <v>6726</v>
      </c>
      <c r="B2226" s="53" t="s">
        <v>6727</v>
      </c>
      <c r="C2226" s="53" t="s">
        <v>6728</v>
      </c>
      <c r="D2226" s="53" t="s">
        <v>274</v>
      </c>
      <c r="E2226" s="53" t="s">
        <v>18</v>
      </c>
      <c r="F2226" s="53" t="s">
        <v>274</v>
      </c>
      <c r="G2226" s="53" t="s">
        <v>29</v>
      </c>
      <c r="I2226" s="53" t="s">
        <v>191</v>
      </c>
      <c r="J2226" s="75">
        <v>14.54</v>
      </c>
      <c r="K2226" s="75">
        <v>33.369</v>
      </c>
      <c r="L2226" s="75">
        <v>32</v>
      </c>
      <c r="M2226" s="75">
        <v>36</v>
      </c>
      <c r="N2226" s="75">
        <v>4</v>
      </c>
    </row>
    <row r="2227" spans="1:14">
      <c r="A2227" s="53" t="s">
        <v>6729</v>
      </c>
      <c r="B2227" s="53" t="s">
        <v>6730</v>
      </c>
      <c r="C2227" s="53" t="s">
        <v>6731</v>
      </c>
      <c r="D2227" s="53" t="s">
        <v>266</v>
      </c>
      <c r="E2227" s="53" t="s">
        <v>18</v>
      </c>
      <c r="F2227" s="53" t="s">
        <v>267</v>
      </c>
      <c r="G2227" s="73" t="s">
        <v>170</v>
      </c>
      <c r="I2227" s="53" t="s">
        <v>156</v>
      </c>
      <c r="J2227" s="75">
        <v>76.72</v>
      </c>
      <c r="K2227" s="75">
        <v>73.196</v>
      </c>
      <c r="L2227" s="75">
        <v>78</v>
      </c>
      <c r="M2227" s="75">
        <v>77</v>
      </c>
      <c r="N2227" s="75">
        <v>-1</v>
      </c>
    </row>
    <row r="2228" spans="1:14">
      <c r="A2228" s="53" t="s">
        <v>6732</v>
      </c>
      <c r="B2228" s="53" t="s">
        <v>6733</v>
      </c>
      <c r="C2228" s="53" t="s">
        <v>6734</v>
      </c>
      <c r="D2228" s="53" t="s">
        <v>590</v>
      </c>
      <c r="E2228" s="53" t="s">
        <v>18</v>
      </c>
      <c r="F2228" s="53" t="s">
        <v>590</v>
      </c>
      <c r="G2228" s="53" t="s">
        <v>129</v>
      </c>
      <c r="I2228" s="53" t="s">
        <v>442</v>
      </c>
      <c r="J2228" s="75">
        <v>11.1</v>
      </c>
      <c r="K2228" s="75">
        <v>9.792</v>
      </c>
      <c r="L2228" s="75">
        <v>11</v>
      </c>
      <c r="M2228" s="75">
        <v>15</v>
      </c>
      <c r="N2228" s="75">
        <v>4</v>
      </c>
    </row>
    <row r="2229" spans="1:14">
      <c r="A2229" s="53" t="s">
        <v>6735</v>
      </c>
      <c r="B2229" s="53" t="s">
        <v>6736</v>
      </c>
      <c r="C2229" s="53" t="s">
        <v>6737</v>
      </c>
      <c r="D2229" s="53" t="s">
        <v>938</v>
      </c>
      <c r="E2229" s="53" t="s">
        <v>18</v>
      </c>
      <c r="F2229" s="53" t="s">
        <v>938</v>
      </c>
      <c r="G2229" s="53" t="s">
        <v>98</v>
      </c>
      <c r="I2229" s="53" t="s">
        <v>191</v>
      </c>
      <c r="J2229" s="75">
        <v>35.84</v>
      </c>
      <c r="K2229" s="75">
        <v>20.761</v>
      </c>
      <c r="L2229" s="75">
        <v>36</v>
      </c>
      <c r="M2229" s="75">
        <v>36</v>
      </c>
      <c r="N2229" s="75">
        <v>0</v>
      </c>
    </row>
    <row r="2230" spans="1:14">
      <c r="A2230" s="53" t="s">
        <v>6738</v>
      </c>
      <c r="B2230" s="53" t="s">
        <v>6739</v>
      </c>
      <c r="C2230" s="53" t="s">
        <v>6740</v>
      </c>
      <c r="D2230" s="53" t="s">
        <v>51</v>
      </c>
      <c r="E2230" s="53" t="s">
        <v>18</v>
      </c>
      <c r="F2230" s="53" t="s">
        <v>51</v>
      </c>
      <c r="G2230" s="53" t="s">
        <v>52</v>
      </c>
      <c r="I2230" s="53" t="s">
        <v>421</v>
      </c>
      <c r="J2230" s="75">
        <v>374.14</v>
      </c>
      <c r="K2230" s="75">
        <v>139.968</v>
      </c>
      <c r="L2230" s="75">
        <v>375</v>
      </c>
      <c r="M2230" s="75">
        <v>375</v>
      </c>
      <c r="N2230" s="75">
        <v>0</v>
      </c>
    </row>
    <row r="2231" spans="1:14">
      <c r="A2231" s="53" t="s">
        <v>6741</v>
      </c>
      <c r="B2231" s="53" t="s">
        <v>6742</v>
      </c>
      <c r="C2231" s="53" t="s">
        <v>6743</v>
      </c>
      <c r="D2231" s="53" t="s">
        <v>590</v>
      </c>
      <c r="E2231" s="53" t="s">
        <v>18</v>
      </c>
      <c r="F2231" s="53" t="s">
        <v>590</v>
      </c>
      <c r="G2231" s="53" t="s">
        <v>129</v>
      </c>
      <c r="I2231" s="53" t="s">
        <v>292</v>
      </c>
      <c r="J2231" s="75">
        <v>2.49</v>
      </c>
      <c r="K2231" s="75">
        <v>2.323</v>
      </c>
      <c r="L2231" s="75">
        <v>2.5</v>
      </c>
      <c r="M2231" s="75">
        <v>2.5</v>
      </c>
      <c r="N2231" s="75">
        <v>0</v>
      </c>
    </row>
    <row r="2232" spans="1:14">
      <c r="A2232" s="53" t="s">
        <v>6744</v>
      </c>
      <c r="B2232" s="53" t="s">
        <v>6745</v>
      </c>
      <c r="C2232" s="53" t="s">
        <v>6746</v>
      </c>
      <c r="D2232" s="53" t="s">
        <v>357</v>
      </c>
      <c r="E2232" s="53" t="s">
        <v>18</v>
      </c>
      <c r="F2232" s="53" t="s">
        <v>357</v>
      </c>
      <c r="G2232" s="53" t="s">
        <v>129</v>
      </c>
      <c r="I2232" s="53" t="s">
        <v>145</v>
      </c>
      <c r="J2232" s="75">
        <v>56.64</v>
      </c>
      <c r="K2232" s="75">
        <v>36.199</v>
      </c>
      <c r="L2232" s="75">
        <v>57</v>
      </c>
      <c r="M2232" s="75">
        <v>57</v>
      </c>
      <c r="N2232" s="75">
        <v>0</v>
      </c>
    </row>
    <row r="2233" spans="1:14">
      <c r="A2233" s="53" t="s">
        <v>6747</v>
      </c>
      <c r="B2233" s="53" t="s">
        <v>6748</v>
      </c>
      <c r="C2233" s="53" t="s">
        <v>6749</v>
      </c>
      <c r="D2233" s="53" t="s">
        <v>97</v>
      </c>
      <c r="E2233" s="53" t="s">
        <v>18</v>
      </c>
      <c r="F2233" s="53" t="s">
        <v>97</v>
      </c>
      <c r="G2233" s="53" t="s">
        <v>98</v>
      </c>
      <c r="I2233" s="53" t="s">
        <v>99</v>
      </c>
      <c r="J2233" s="75">
        <v>21.83</v>
      </c>
      <c r="K2233" s="75">
        <v>18.326</v>
      </c>
      <c r="L2233" s="75">
        <v>22</v>
      </c>
      <c r="M2233" s="75">
        <v>22</v>
      </c>
      <c r="N2233" s="75">
        <v>0</v>
      </c>
    </row>
    <row r="2234" spans="1:14">
      <c r="A2234" s="53" t="s">
        <v>6750</v>
      </c>
      <c r="B2234" s="53" t="s">
        <v>6751</v>
      </c>
      <c r="C2234" s="53" t="s">
        <v>6752</v>
      </c>
      <c r="D2234" s="53" t="s">
        <v>1093</v>
      </c>
      <c r="E2234" s="53" t="s">
        <v>18</v>
      </c>
      <c r="F2234" s="53" t="s">
        <v>1093</v>
      </c>
      <c r="G2234" s="53" t="s">
        <v>52</v>
      </c>
      <c r="I2234" s="53" t="s">
        <v>152</v>
      </c>
      <c r="J2234" s="75">
        <v>612.55</v>
      </c>
      <c r="K2234" s="75">
        <v>531.627</v>
      </c>
      <c r="L2234" s="75">
        <v>598</v>
      </c>
      <c r="M2234" s="75">
        <v>613</v>
      </c>
      <c r="N2234" s="75">
        <v>15</v>
      </c>
    </row>
    <row r="2235" spans="1:14">
      <c r="A2235" s="53" t="s">
        <v>6753</v>
      </c>
      <c r="B2235" s="53" t="s">
        <v>6754</v>
      </c>
      <c r="C2235" s="53" t="s">
        <v>6755</v>
      </c>
      <c r="D2235" s="53" t="s">
        <v>24</v>
      </c>
      <c r="E2235" s="53" t="s">
        <v>18</v>
      </c>
      <c r="F2235" s="53" t="s">
        <v>24</v>
      </c>
      <c r="G2235" s="53" t="s">
        <v>19</v>
      </c>
      <c r="I2235" s="53" t="s">
        <v>2871</v>
      </c>
      <c r="J2235" s="75">
        <v>25.95</v>
      </c>
      <c r="K2235" s="75">
        <v>45.558</v>
      </c>
      <c r="L2235" s="75">
        <v>33</v>
      </c>
      <c r="M2235" s="75">
        <v>50</v>
      </c>
      <c r="N2235" s="75">
        <v>17</v>
      </c>
    </row>
    <row r="2236" spans="1:14">
      <c r="A2236" s="53" t="s">
        <v>6756</v>
      </c>
      <c r="B2236" s="53" t="s">
        <v>6757</v>
      </c>
      <c r="C2236" s="53" t="s">
        <v>6758</v>
      </c>
      <c r="D2236" s="53" t="s">
        <v>17</v>
      </c>
      <c r="E2236" s="53" t="s">
        <v>18</v>
      </c>
      <c r="F2236" s="53" t="s">
        <v>17</v>
      </c>
      <c r="G2236" s="73" t="s">
        <v>19</v>
      </c>
      <c r="I2236" s="53" t="s">
        <v>292</v>
      </c>
      <c r="J2236" s="75">
        <v>1.93</v>
      </c>
      <c r="K2236" s="75">
        <v>9.177</v>
      </c>
      <c r="L2236" s="75">
        <v>8</v>
      </c>
      <c r="M2236" s="75">
        <v>9.5</v>
      </c>
      <c r="N2236" s="75">
        <v>1.5</v>
      </c>
    </row>
    <row r="2237" spans="1:14">
      <c r="A2237" s="53" t="s">
        <v>6759</v>
      </c>
      <c r="B2237" s="53" t="s">
        <v>6760</v>
      </c>
      <c r="C2237" s="53" t="s">
        <v>6761</v>
      </c>
      <c r="D2237" s="53" t="s">
        <v>17</v>
      </c>
      <c r="E2237" s="53" t="s">
        <v>18</v>
      </c>
      <c r="F2237" s="53" t="s">
        <v>17</v>
      </c>
      <c r="G2237" s="53" t="s">
        <v>19</v>
      </c>
      <c r="I2237" s="53" t="s">
        <v>292</v>
      </c>
      <c r="J2237" s="75">
        <v>0.15</v>
      </c>
      <c r="K2237" s="75">
        <v>0</v>
      </c>
      <c r="L2237" s="75">
        <v>0.5</v>
      </c>
      <c r="M2237" s="75">
        <v>0.5</v>
      </c>
      <c r="N2237" s="75">
        <v>0</v>
      </c>
    </row>
    <row r="2238" spans="1:14">
      <c r="A2238" s="53" t="s">
        <v>6762</v>
      </c>
      <c r="B2238" s="53" t="s">
        <v>6763</v>
      </c>
      <c r="C2238" s="53" t="s">
        <v>6764</v>
      </c>
      <c r="D2238" s="53" t="s">
        <v>938</v>
      </c>
      <c r="E2238" s="53" t="s">
        <v>18</v>
      </c>
      <c r="F2238" s="53" t="s">
        <v>938</v>
      </c>
      <c r="G2238" s="53" t="s">
        <v>98</v>
      </c>
      <c r="I2238" s="53" t="s">
        <v>99</v>
      </c>
      <c r="J2238" s="75">
        <v>23.64</v>
      </c>
      <c r="K2238" s="75">
        <v>16.673</v>
      </c>
      <c r="L2238" s="75">
        <v>25</v>
      </c>
      <c r="M2238" s="75">
        <v>24</v>
      </c>
      <c r="N2238" s="75">
        <v>-1</v>
      </c>
    </row>
    <row r="2239" spans="1:14">
      <c r="A2239" s="53" t="s">
        <v>6765</v>
      </c>
      <c r="B2239" s="53" t="s">
        <v>6766</v>
      </c>
      <c r="C2239" s="53" t="s">
        <v>6767</v>
      </c>
      <c r="D2239" s="53" t="s">
        <v>2246</v>
      </c>
      <c r="E2239" s="53" t="s">
        <v>18</v>
      </c>
      <c r="F2239" s="53" t="s">
        <v>2246</v>
      </c>
      <c r="G2239" s="53" t="s">
        <v>52</v>
      </c>
      <c r="I2239" s="53" t="s">
        <v>1006</v>
      </c>
      <c r="J2239" s="75">
        <v>501.47</v>
      </c>
      <c r="K2239" s="75">
        <v>291.074</v>
      </c>
      <c r="L2239" s="75">
        <v>506</v>
      </c>
      <c r="M2239" s="75">
        <v>502</v>
      </c>
      <c r="N2239" s="75">
        <v>-4</v>
      </c>
    </row>
    <row r="2240" spans="1:14">
      <c r="A2240" s="53" t="s">
        <v>6768</v>
      </c>
      <c r="B2240" s="53" t="s">
        <v>6769</v>
      </c>
      <c r="C2240" s="53" t="s">
        <v>6770</v>
      </c>
      <c r="D2240" s="53" t="s">
        <v>51</v>
      </c>
      <c r="E2240" s="53" t="s">
        <v>18</v>
      </c>
      <c r="F2240" s="53" t="s">
        <v>51</v>
      </c>
      <c r="G2240" s="53" t="s">
        <v>52</v>
      </c>
      <c r="I2240" s="53" t="s">
        <v>116</v>
      </c>
      <c r="J2240" s="75">
        <v>60</v>
      </c>
      <c r="K2240" s="75">
        <v>30</v>
      </c>
      <c r="L2240" s="75">
        <v>45</v>
      </c>
      <c r="M2240" s="75">
        <v>60</v>
      </c>
      <c r="N2240" s="75">
        <v>15</v>
      </c>
    </row>
    <row r="2241" spans="1:14">
      <c r="A2241" s="53" t="s">
        <v>6771</v>
      </c>
      <c r="B2241" s="53" t="s">
        <v>6772</v>
      </c>
      <c r="C2241" s="53" t="s">
        <v>6773</v>
      </c>
      <c r="D2241" s="53" t="s">
        <v>17</v>
      </c>
      <c r="E2241" s="53" t="s">
        <v>18</v>
      </c>
      <c r="F2241" s="53" t="s">
        <v>17</v>
      </c>
      <c r="G2241" s="53" t="s">
        <v>19</v>
      </c>
      <c r="I2241" s="53" t="s">
        <v>120</v>
      </c>
      <c r="J2241" s="75">
        <v>14.87</v>
      </c>
      <c r="K2241" s="75">
        <v>9.72</v>
      </c>
      <c r="L2241" s="75">
        <v>15</v>
      </c>
      <c r="M2241" s="75">
        <v>15</v>
      </c>
      <c r="N2241" s="75">
        <v>0</v>
      </c>
    </row>
    <row r="2242" spans="1:14">
      <c r="A2242" s="53" t="s">
        <v>6774</v>
      </c>
      <c r="B2242" s="53" t="s">
        <v>6775</v>
      </c>
      <c r="C2242" s="53" t="s">
        <v>6776</v>
      </c>
      <c r="D2242" s="53" t="s">
        <v>17</v>
      </c>
      <c r="E2242" s="53" t="s">
        <v>18</v>
      </c>
      <c r="F2242" s="53" t="s">
        <v>17</v>
      </c>
      <c r="G2242" s="53" t="s">
        <v>19</v>
      </c>
      <c r="I2242" s="53" t="s">
        <v>227</v>
      </c>
      <c r="J2242" s="75">
        <v>0.37</v>
      </c>
      <c r="K2242" s="75">
        <v>0.486</v>
      </c>
      <c r="L2242" s="75">
        <v>0.5</v>
      </c>
      <c r="M2242" s="75">
        <v>1</v>
      </c>
      <c r="N2242" s="75">
        <v>0.5</v>
      </c>
    </row>
    <row r="2243" spans="1:14">
      <c r="A2243" s="53" t="s">
        <v>6777</v>
      </c>
      <c r="B2243" s="53" t="s">
        <v>6778</v>
      </c>
      <c r="C2243" s="53" t="s">
        <v>6779</v>
      </c>
      <c r="D2243" s="53" t="s">
        <v>17</v>
      </c>
      <c r="E2243" s="53" t="s">
        <v>18</v>
      </c>
      <c r="F2243" s="53" t="s">
        <v>17</v>
      </c>
      <c r="G2243" s="53" t="s">
        <v>19</v>
      </c>
      <c r="I2243" s="53" t="s">
        <v>227</v>
      </c>
      <c r="J2243" s="75">
        <v>0.53</v>
      </c>
      <c r="K2243" s="75">
        <v>0.678</v>
      </c>
      <c r="L2243" s="75">
        <v>1</v>
      </c>
      <c r="M2243" s="75">
        <v>1</v>
      </c>
      <c r="N2243" s="75">
        <v>0</v>
      </c>
    </row>
    <row r="2244" spans="1:14">
      <c r="A2244" s="53" t="s">
        <v>6780</v>
      </c>
      <c r="B2244" s="53" t="s">
        <v>6781</v>
      </c>
      <c r="C2244" s="53" t="s">
        <v>6782</v>
      </c>
      <c r="D2244" s="53" t="s">
        <v>128</v>
      </c>
      <c r="E2244" s="53" t="s">
        <v>18</v>
      </c>
      <c r="F2244" s="53" t="s">
        <v>128</v>
      </c>
      <c r="G2244" s="53" t="s">
        <v>129</v>
      </c>
      <c r="I2244" s="53" t="s">
        <v>227</v>
      </c>
      <c r="J2244" s="75">
        <v>1.26</v>
      </c>
      <c r="K2244" s="75">
        <v>1.335</v>
      </c>
      <c r="L2244" s="75">
        <v>2</v>
      </c>
      <c r="M2244" s="75">
        <v>1.5</v>
      </c>
      <c r="N2244" s="75">
        <v>-0.5</v>
      </c>
    </row>
    <row r="2245" spans="1:14">
      <c r="A2245" s="53" t="s">
        <v>6783</v>
      </c>
      <c r="B2245" s="53" t="s">
        <v>6784</v>
      </c>
      <c r="C2245" s="53" t="s">
        <v>6785</v>
      </c>
      <c r="D2245" s="53" t="s">
        <v>287</v>
      </c>
      <c r="E2245" s="53" t="s">
        <v>18</v>
      </c>
      <c r="F2245" s="53" t="s">
        <v>287</v>
      </c>
      <c r="G2245" s="53" t="s">
        <v>98</v>
      </c>
      <c r="I2245" s="53" t="s">
        <v>191</v>
      </c>
      <c r="J2245" s="75">
        <v>19.25</v>
      </c>
      <c r="K2245" s="75">
        <v>21.42</v>
      </c>
      <c r="L2245" s="75">
        <v>21</v>
      </c>
      <c r="M2245" s="75">
        <v>31</v>
      </c>
      <c r="N2245" s="75">
        <v>10</v>
      </c>
    </row>
    <row r="2246" spans="1:14">
      <c r="A2246" s="53" t="s">
        <v>6786</v>
      </c>
      <c r="B2246" s="53" t="s">
        <v>6787</v>
      </c>
      <c r="C2246" s="53" t="s">
        <v>6788</v>
      </c>
      <c r="D2246" s="53" t="s">
        <v>78</v>
      </c>
      <c r="E2246" s="53" t="s">
        <v>18</v>
      </c>
      <c r="F2246" s="53" t="s">
        <v>78</v>
      </c>
      <c r="G2246" s="53" t="s">
        <v>29</v>
      </c>
      <c r="I2246" s="53" t="s">
        <v>156</v>
      </c>
      <c r="J2246" s="75">
        <v>59.98</v>
      </c>
      <c r="K2246" s="75">
        <v>66.552</v>
      </c>
      <c r="L2246" s="75">
        <v>65</v>
      </c>
      <c r="M2246" s="75">
        <v>67</v>
      </c>
      <c r="N2246" s="75">
        <v>2</v>
      </c>
    </row>
    <row r="2247" spans="1:14">
      <c r="A2247" s="53" t="s">
        <v>6789</v>
      </c>
      <c r="B2247" s="53" t="s">
        <v>6790</v>
      </c>
      <c r="C2247" s="53" t="s">
        <v>6791</v>
      </c>
      <c r="D2247" s="53" t="s">
        <v>17</v>
      </c>
      <c r="E2247" s="53" t="s">
        <v>18</v>
      </c>
      <c r="F2247" s="53" t="s">
        <v>17</v>
      </c>
      <c r="G2247" s="53" t="s">
        <v>19</v>
      </c>
      <c r="I2247" s="53" t="s">
        <v>767</v>
      </c>
      <c r="J2247" s="75">
        <v>3.64</v>
      </c>
      <c r="K2247" s="75">
        <v>2.827</v>
      </c>
      <c r="L2247" s="75">
        <v>4</v>
      </c>
      <c r="M2247" s="75">
        <v>4</v>
      </c>
      <c r="N2247" s="75">
        <v>0</v>
      </c>
    </row>
    <row r="2248" spans="1:14">
      <c r="A2248" s="53" t="s">
        <v>6792</v>
      </c>
      <c r="B2248" s="53" t="s">
        <v>6793</v>
      </c>
      <c r="C2248" s="53" t="s">
        <v>6794</v>
      </c>
      <c r="D2248" s="53" t="s">
        <v>17</v>
      </c>
      <c r="E2248" s="53" t="s">
        <v>18</v>
      </c>
      <c r="F2248" s="53" t="s">
        <v>17</v>
      </c>
      <c r="G2248" s="53" t="s">
        <v>19</v>
      </c>
      <c r="I2248" s="53" t="s">
        <v>215</v>
      </c>
      <c r="J2248" s="75">
        <v>24.75</v>
      </c>
      <c r="K2248" s="75">
        <v>22.466</v>
      </c>
      <c r="L2248" s="75">
        <v>19</v>
      </c>
      <c r="M2248" s="75">
        <v>25</v>
      </c>
      <c r="N2248" s="75">
        <v>6</v>
      </c>
    </row>
    <row r="2249" spans="1:14">
      <c r="A2249" s="53" t="s">
        <v>6795</v>
      </c>
      <c r="B2249" s="53" t="s">
        <v>6796</v>
      </c>
      <c r="C2249" s="53" t="s">
        <v>6797</v>
      </c>
      <c r="D2249" s="53" t="s">
        <v>17</v>
      </c>
      <c r="E2249" s="53" t="s">
        <v>18</v>
      </c>
      <c r="F2249" s="53" t="s">
        <v>17</v>
      </c>
      <c r="G2249" s="53" t="s">
        <v>19</v>
      </c>
      <c r="I2249" s="53" t="s">
        <v>227</v>
      </c>
      <c r="J2249" s="75">
        <v>9.21</v>
      </c>
      <c r="K2249" s="75">
        <v>6.477</v>
      </c>
      <c r="L2249" s="75">
        <v>9.5</v>
      </c>
      <c r="M2249" s="75">
        <v>9.5</v>
      </c>
      <c r="N2249" s="75">
        <v>0</v>
      </c>
    </row>
    <row r="2250" spans="1:14">
      <c r="A2250" s="53" t="s">
        <v>6798</v>
      </c>
      <c r="B2250" s="53" t="s">
        <v>6799</v>
      </c>
      <c r="C2250" s="53" t="s">
        <v>6800</v>
      </c>
      <c r="D2250" s="53" t="s">
        <v>465</v>
      </c>
      <c r="E2250" s="53" t="s">
        <v>18</v>
      </c>
      <c r="F2250" s="53" t="s">
        <v>465</v>
      </c>
      <c r="G2250" s="53" t="s">
        <v>129</v>
      </c>
      <c r="I2250" s="53" t="s">
        <v>191</v>
      </c>
      <c r="J2250" s="75">
        <v>7.14</v>
      </c>
      <c r="K2250" s="75">
        <v>5.568</v>
      </c>
      <c r="L2250" s="75">
        <v>7</v>
      </c>
      <c r="M2250" s="75">
        <v>9</v>
      </c>
      <c r="N2250" s="75">
        <v>2</v>
      </c>
    </row>
    <row r="2251" spans="1:14">
      <c r="A2251" s="53" t="s">
        <v>6801</v>
      </c>
      <c r="B2251" s="53" t="s">
        <v>6802</v>
      </c>
      <c r="C2251" s="53" t="s">
        <v>6803</v>
      </c>
      <c r="D2251" s="53" t="s">
        <v>683</v>
      </c>
      <c r="E2251" s="53" t="s">
        <v>18</v>
      </c>
      <c r="F2251" s="53" t="s">
        <v>683</v>
      </c>
      <c r="G2251" s="53" t="s">
        <v>52</v>
      </c>
      <c r="I2251" s="53" t="s">
        <v>951</v>
      </c>
      <c r="J2251" s="75">
        <v>85.5</v>
      </c>
      <c r="K2251" s="75">
        <v>50.576</v>
      </c>
      <c r="L2251" s="75">
        <v>86</v>
      </c>
      <c r="M2251" s="75">
        <v>86</v>
      </c>
      <c r="N2251" s="75">
        <v>0</v>
      </c>
    </row>
    <row r="2252" spans="1:14">
      <c r="A2252" s="53" t="s">
        <v>6804</v>
      </c>
      <c r="B2252" s="53" t="s">
        <v>6805</v>
      </c>
      <c r="C2252" s="53" t="s">
        <v>6806</v>
      </c>
      <c r="D2252" s="53" t="s">
        <v>17</v>
      </c>
      <c r="E2252" s="53" t="s">
        <v>18</v>
      </c>
      <c r="F2252" s="53" t="s">
        <v>17</v>
      </c>
      <c r="G2252" s="53" t="s">
        <v>19</v>
      </c>
      <c r="I2252" s="53" t="s">
        <v>152</v>
      </c>
      <c r="J2252" s="75">
        <v>1.04</v>
      </c>
      <c r="K2252" s="75">
        <v>1.347</v>
      </c>
      <c r="L2252" s="75">
        <v>1.5</v>
      </c>
      <c r="M2252" s="75">
        <v>2</v>
      </c>
      <c r="N2252" s="75">
        <v>0.5</v>
      </c>
    </row>
    <row r="2253" spans="1:14">
      <c r="A2253" s="53" t="s">
        <v>6807</v>
      </c>
      <c r="B2253" s="53" t="s">
        <v>6808</v>
      </c>
      <c r="C2253" s="53" t="s">
        <v>6809</v>
      </c>
      <c r="D2253" s="53" t="s">
        <v>78</v>
      </c>
      <c r="E2253" s="53" t="s">
        <v>18</v>
      </c>
      <c r="F2253" s="53" t="s">
        <v>78</v>
      </c>
      <c r="G2253" s="53" t="s">
        <v>29</v>
      </c>
      <c r="I2253" s="53" t="s">
        <v>156</v>
      </c>
      <c r="J2253" s="75">
        <v>67.46</v>
      </c>
      <c r="K2253" s="75">
        <v>75.171</v>
      </c>
      <c r="L2253" s="75">
        <v>75</v>
      </c>
      <c r="M2253" s="75">
        <v>76</v>
      </c>
      <c r="N2253" s="75">
        <v>1</v>
      </c>
    </row>
    <row r="2254" spans="1:14">
      <c r="A2254" s="53" t="s">
        <v>6810</v>
      </c>
      <c r="B2254" s="53" t="s">
        <v>6811</v>
      </c>
      <c r="C2254" s="53" t="s">
        <v>6812</v>
      </c>
      <c r="D2254" s="53" t="s">
        <v>880</v>
      </c>
      <c r="E2254" s="53" t="s">
        <v>18</v>
      </c>
      <c r="F2254" s="53" t="s">
        <v>880</v>
      </c>
      <c r="G2254" s="53" t="s">
        <v>52</v>
      </c>
      <c r="I2254" s="53" t="s">
        <v>687</v>
      </c>
      <c r="J2254" s="75">
        <v>149.7</v>
      </c>
      <c r="K2254" s="75">
        <v>108.437</v>
      </c>
      <c r="L2254" s="75">
        <v>150</v>
      </c>
      <c r="M2254" s="75">
        <v>150</v>
      </c>
      <c r="N2254" s="75">
        <v>0</v>
      </c>
    </row>
    <row r="2255" spans="1:14">
      <c r="A2255" s="53" t="s">
        <v>6813</v>
      </c>
      <c r="B2255" s="53" t="s">
        <v>6814</v>
      </c>
      <c r="C2255" s="53" t="s">
        <v>6815</v>
      </c>
      <c r="D2255" s="53" t="s">
        <v>17</v>
      </c>
      <c r="E2255" s="53" t="s">
        <v>18</v>
      </c>
      <c r="F2255" s="53" t="s">
        <v>17</v>
      </c>
      <c r="G2255" s="53" t="s">
        <v>19</v>
      </c>
      <c r="I2255" s="53" t="s">
        <v>120</v>
      </c>
      <c r="J2255" s="75">
        <v>0.36</v>
      </c>
      <c r="K2255" s="75">
        <v>0.493</v>
      </c>
      <c r="L2255" s="75">
        <v>0.5</v>
      </c>
      <c r="M2255" s="75">
        <v>1.5</v>
      </c>
      <c r="N2255" s="75">
        <v>1</v>
      </c>
    </row>
    <row r="2256" spans="1:14">
      <c r="A2256" s="53" t="s">
        <v>6816</v>
      </c>
      <c r="B2256" s="53" t="s">
        <v>6817</v>
      </c>
      <c r="C2256" s="53" t="s">
        <v>6818</v>
      </c>
      <c r="D2256" s="53" t="s">
        <v>17</v>
      </c>
      <c r="E2256" s="53" t="s">
        <v>18</v>
      </c>
      <c r="F2256" s="53" t="s">
        <v>17</v>
      </c>
      <c r="G2256" s="53" t="s">
        <v>19</v>
      </c>
      <c r="I2256" s="53" t="s">
        <v>1038</v>
      </c>
      <c r="J2256" s="75">
        <v>0.59</v>
      </c>
      <c r="K2256" s="75">
        <v>0</v>
      </c>
      <c r="L2256" s="75">
        <v>1</v>
      </c>
      <c r="M2256" s="75">
        <v>1</v>
      </c>
      <c r="N2256" s="75">
        <v>0</v>
      </c>
    </row>
    <row r="2257" spans="1:14">
      <c r="A2257" s="53" t="s">
        <v>6819</v>
      </c>
      <c r="B2257" s="53" t="s">
        <v>6820</v>
      </c>
      <c r="C2257" s="53" t="s">
        <v>6821</v>
      </c>
      <c r="D2257" s="53" t="s">
        <v>17</v>
      </c>
      <c r="E2257" s="53" t="s">
        <v>18</v>
      </c>
      <c r="F2257" s="53" t="s">
        <v>17</v>
      </c>
      <c r="G2257" s="73" t="s">
        <v>19</v>
      </c>
      <c r="I2257" s="53" t="s">
        <v>820</v>
      </c>
      <c r="J2257" s="75">
        <v>0.07</v>
      </c>
      <c r="K2257" s="75">
        <v>0</v>
      </c>
      <c r="L2257" s="75">
        <v>0.5</v>
      </c>
      <c r="M2257" s="75">
        <v>0.5</v>
      </c>
      <c r="N2257" s="75">
        <v>0</v>
      </c>
    </row>
    <row r="2258" spans="1:14">
      <c r="A2258" s="53" t="s">
        <v>6822</v>
      </c>
      <c r="B2258" s="53" t="s">
        <v>6823</v>
      </c>
      <c r="C2258" s="53" t="s">
        <v>6824</v>
      </c>
      <c r="D2258" s="53" t="s">
        <v>266</v>
      </c>
      <c r="E2258" s="53" t="s">
        <v>18</v>
      </c>
      <c r="F2258" s="53" t="s">
        <v>267</v>
      </c>
      <c r="G2258" s="53" t="s">
        <v>170</v>
      </c>
      <c r="I2258" s="53" t="s">
        <v>145</v>
      </c>
      <c r="J2258" s="75">
        <v>183.37</v>
      </c>
      <c r="K2258" s="75">
        <v>266.993</v>
      </c>
      <c r="L2258" s="75">
        <v>250</v>
      </c>
      <c r="M2258" s="75">
        <v>267</v>
      </c>
      <c r="N2258" s="75">
        <v>17</v>
      </c>
    </row>
    <row r="2259" spans="1:14">
      <c r="A2259" s="53" t="s">
        <v>6825</v>
      </c>
      <c r="B2259" s="53" t="s">
        <v>6826</v>
      </c>
      <c r="C2259" s="53" t="s">
        <v>36</v>
      </c>
      <c r="D2259" s="53" t="s">
        <v>6231</v>
      </c>
      <c r="E2259" s="53" t="s">
        <v>18</v>
      </c>
      <c r="F2259" s="53" t="s">
        <v>6232</v>
      </c>
      <c r="G2259" s="53" t="s">
        <v>98</v>
      </c>
      <c r="I2259" s="53" t="s">
        <v>679</v>
      </c>
      <c r="J2259" s="75">
        <v>69.57</v>
      </c>
      <c r="K2259" s="75">
        <v>98.2</v>
      </c>
      <c r="L2259" s="75">
        <v>99</v>
      </c>
      <c r="M2259" s="75">
        <v>99</v>
      </c>
      <c r="N2259" s="75">
        <v>0</v>
      </c>
    </row>
    <row r="2260" spans="1:14">
      <c r="A2260" s="53" t="s">
        <v>6827</v>
      </c>
      <c r="B2260" s="53" t="s">
        <v>6828</v>
      </c>
      <c r="C2260" s="53" t="s">
        <v>6829</v>
      </c>
      <c r="D2260" s="53" t="s">
        <v>845</v>
      </c>
      <c r="E2260" s="53" t="s">
        <v>18</v>
      </c>
      <c r="F2260" s="53" t="s">
        <v>845</v>
      </c>
      <c r="G2260" s="53" t="s">
        <v>129</v>
      </c>
      <c r="I2260" s="53" t="s">
        <v>1269</v>
      </c>
      <c r="J2260" s="75">
        <v>8.68</v>
      </c>
      <c r="K2260" s="75">
        <v>12.376</v>
      </c>
      <c r="L2260" s="75">
        <v>12.5</v>
      </c>
      <c r="M2260" s="75">
        <v>12.5</v>
      </c>
      <c r="N2260" s="75">
        <v>0</v>
      </c>
    </row>
    <row r="2261" spans="1:14">
      <c r="A2261" s="53" t="s">
        <v>6830</v>
      </c>
      <c r="B2261" s="53" t="s">
        <v>6831</v>
      </c>
      <c r="C2261" s="53" t="s">
        <v>6832</v>
      </c>
      <c r="D2261" s="53" t="s">
        <v>78</v>
      </c>
      <c r="E2261" s="53" t="s">
        <v>18</v>
      </c>
      <c r="F2261" s="53" t="s">
        <v>78</v>
      </c>
      <c r="G2261" s="53" t="s">
        <v>29</v>
      </c>
      <c r="I2261" s="53" t="s">
        <v>6833</v>
      </c>
      <c r="J2261" s="75">
        <v>3.96</v>
      </c>
      <c r="K2261" s="75">
        <v>33.739</v>
      </c>
      <c r="L2261" s="75">
        <v>34</v>
      </c>
      <c r="M2261" s="75">
        <v>35</v>
      </c>
      <c r="N2261" s="75">
        <v>1</v>
      </c>
    </row>
    <row r="2262" spans="1:14">
      <c r="A2262" s="53" t="s">
        <v>6834</v>
      </c>
      <c r="B2262" s="53" t="s">
        <v>6835</v>
      </c>
      <c r="C2262" s="53" t="s">
        <v>6836</v>
      </c>
      <c r="D2262" s="53" t="s">
        <v>256</v>
      </c>
      <c r="E2262" s="53" t="s">
        <v>18</v>
      </c>
      <c r="F2262" s="53" t="s">
        <v>256</v>
      </c>
      <c r="G2262" s="53" t="s">
        <v>19</v>
      </c>
      <c r="I2262" s="53" t="s">
        <v>232</v>
      </c>
      <c r="J2262" s="75">
        <v>0.66</v>
      </c>
      <c r="K2262" s="75">
        <v>0.38</v>
      </c>
      <c r="L2262" s="75">
        <v>1</v>
      </c>
      <c r="M2262" s="75">
        <v>1</v>
      </c>
      <c r="N2262" s="75">
        <v>0</v>
      </c>
    </row>
    <row r="2263" spans="1:14">
      <c r="A2263" s="53" t="s">
        <v>6837</v>
      </c>
      <c r="B2263" s="53" t="s">
        <v>6838</v>
      </c>
      <c r="C2263" s="53" t="s">
        <v>6839</v>
      </c>
      <c r="D2263" s="53" t="s">
        <v>17</v>
      </c>
      <c r="E2263" s="53" t="s">
        <v>18</v>
      </c>
      <c r="F2263" s="53" t="s">
        <v>17</v>
      </c>
      <c r="G2263" s="73" t="s">
        <v>19</v>
      </c>
      <c r="I2263" s="53" t="s">
        <v>232</v>
      </c>
      <c r="J2263" s="75">
        <v>0.95</v>
      </c>
      <c r="K2263" s="75">
        <v>0.364</v>
      </c>
      <c r="L2263" s="75">
        <v>1</v>
      </c>
      <c r="M2263" s="75">
        <v>1</v>
      </c>
      <c r="N2263" s="75">
        <v>0</v>
      </c>
    </row>
    <row r="2264" spans="1:14">
      <c r="A2264" s="53" t="s">
        <v>6840</v>
      </c>
      <c r="B2264" s="53" t="s">
        <v>6841</v>
      </c>
      <c r="C2264" s="53" t="s">
        <v>6842</v>
      </c>
      <c r="D2264" s="53" t="s">
        <v>85</v>
      </c>
      <c r="E2264" s="53" t="s">
        <v>18</v>
      </c>
      <c r="F2264" s="53" t="s">
        <v>85</v>
      </c>
      <c r="G2264" s="53" t="s">
        <v>29</v>
      </c>
      <c r="I2264" s="53" t="s">
        <v>232</v>
      </c>
      <c r="J2264" s="75">
        <v>66.06</v>
      </c>
      <c r="K2264" s="75">
        <v>34.79</v>
      </c>
      <c r="L2264" s="75">
        <v>67</v>
      </c>
      <c r="M2264" s="75">
        <v>67</v>
      </c>
      <c r="N2264" s="75">
        <v>0</v>
      </c>
    </row>
    <row r="2265" spans="1:14">
      <c r="A2265" s="53" t="s">
        <v>6843</v>
      </c>
      <c r="B2265" s="53" t="s">
        <v>6844</v>
      </c>
      <c r="C2265" s="53" t="s">
        <v>6845</v>
      </c>
      <c r="D2265" s="53" t="s">
        <v>78</v>
      </c>
      <c r="E2265" s="53" t="s">
        <v>18</v>
      </c>
      <c r="F2265" s="53" t="s">
        <v>78</v>
      </c>
      <c r="G2265" s="53" t="s">
        <v>29</v>
      </c>
      <c r="I2265" s="53" t="s">
        <v>232</v>
      </c>
      <c r="J2265" s="75">
        <v>93.28</v>
      </c>
      <c r="K2265" s="75">
        <v>171.736</v>
      </c>
      <c r="L2265" s="75">
        <v>165</v>
      </c>
      <c r="M2265" s="75">
        <v>172</v>
      </c>
      <c r="N2265" s="75">
        <v>7</v>
      </c>
    </row>
    <row r="2266" spans="1:14">
      <c r="A2266" s="53" t="s">
        <v>6846</v>
      </c>
      <c r="B2266" s="53" t="s">
        <v>6847</v>
      </c>
      <c r="C2266" s="53" t="s">
        <v>6848</v>
      </c>
      <c r="D2266" s="53" t="s">
        <v>310</v>
      </c>
      <c r="E2266" s="53" t="s">
        <v>18</v>
      </c>
      <c r="F2266" s="53" t="s">
        <v>310</v>
      </c>
      <c r="G2266" s="53" t="s">
        <v>29</v>
      </c>
      <c r="I2266" s="53" t="s">
        <v>1109</v>
      </c>
      <c r="J2266" s="75">
        <v>2.39</v>
      </c>
      <c r="K2266" s="75">
        <v>2.48</v>
      </c>
      <c r="L2266" s="75">
        <v>2.5</v>
      </c>
      <c r="M2266" s="75">
        <v>22</v>
      </c>
      <c r="N2266" s="75">
        <v>19.5</v>
      </c>
    </row>
    <row r="2267" spans="1:14">
      <c r="A2267" s="53" t="s">
        <v>6849</v>
      </c>
      <c r="B2267" s="53" t="s">
        <v>6850</v>
      </c>
      <c r="C2267" s="53" t="s">
        <v>6851</v>
      </c>
      <c r="D2267" s="53" t="s">
        <v>17</v>
      </c>
      <c r="E2267" s="53" t="s">
        <v>18</v>
      </c>
      <c r="F2267" s="53" t="s">
        <v>17</v>
      </c>
      <c r="G2267" s="53" t="s">
        <v>19</v>
      </c>
      <c r="I2267" s="53" t="s">
        <v>2149</v>
      </c>
      <c r="J2267" s="75">
        <v>3.26</v>
      </c>
      <c r="K2267" s="75">
        <v>4.91</v>
      </c>
      <c r="L2267" s="75">
        <v>4.5</v>
      </c>
      <c r="M2267" s="75">
        <v>5</v>
      </c>
      <c r="N2267" s="75">
        <v>0.5</v>
      </c>
    </row>
    <row r="2268" spans="1:14">
      <c r="A2268" s="53" t="s">
        <v>6852</v>
      </c>
      <c r="B2268" s="53" t="s">
        <v>6853</v>
      </c>
      <c r="C2268" s="53" t="s">
        <v>6854</v>
      </c>
      <c r="D2268" s="53" t="s">
        <v>287</v>
      </c>
      <c r="E2268" s="53" t="s">
        <v>18</v>
      </c>
      <c r="F2268" s="53" t="s">
        <v>287</v>
      </c>
      <c r="G2268" s="53" t="s">
        <v>98</v>
      </c>
      <c r="I2268" s="53" t="s">
        <v>292</v>
      </c>
      <c r="J2268" s="75">
        <v>258.62</v>
      </c>
      <c r="K2268" s="75">
        <v>208.056</v>
      </c>
      <c r="L2268" s="75">
        <v>258</v>
      </c>
      <c r="M2268" s="75">
        <v>259</v>
      </c>
      <c r="N2268" s="75">
        <v>1</v>
      </c>
    </row>
    <row r="2269" spans="1:14">
      <c r="A2269" s="53" t="s">
        <v>6855</v>
      </c>
      <c r="B2269" s="53" t="s">
        <v>6856</v>
      </c>
      <c r="C2269" s="53" t="s">
        <v>6857</v>
      </c>
      <c r="D2269" s="53" t="s">
        <v>28</v>
      </c>
      <c r="E2269" s="53" t="s">
        <v>18</v>
      </c>
      <c r="F2269" s="53" t="s">
        <v>28</v>
      </c>
      <c r="G2269" s="73" t="s">
        <v>29</v>
      </c>
      <c r="I2269" s="53" t="s">
        <v>30</v>
      </c>
      <c r="J2269" s="75">
        <v>320.69</v>
      </c>
      <c r="K2269" s="75">
        <v>2.007</v>
      </c>
      <c r="L2269" s="75">
        <v>2.1</v>
      </c>
      <c r="M2269" s="75">
        <v>2.2</v>
      </c>
      <c r="N2269" s="75">
        <v>0.1</v>
      </c>
    </row>
    <row r="2270" spans="1:14">
      <c r="A2270" s="53" t="s">
        <v>6858</v>
      </c>
      <c r="B2270" s="53" t="s">
        <v>6859</v>
      </c>
      <c r="C2270" s="53" t="s">
        <v>6860</v>
      </c>
      <c r="D2270" s="53" t="s">
        <v>364</v>
      </c>
      <c r="E2270" s="53" t="s">
        <v>18</v>
      </c>
      <c r="F2270" s="53" t="s">
        <v>364</v>
      </c>
      <c r="G2270" s="53" t="s">
        <v>29</v>
      </c>
      <c r="I2270" s="53" t="s">
        <v>820</v>
      </c>
      <c r="J2270" s="75">
        <v>5.97</v>
      </c>
      <c r="K2270" s="75">
        <v>2.731</v>
      </c>
      <c r="L2270" s="75">
        <v>6</v>
      </c>
      <c r="M2270" s="75">
        <v>22</v>
      </c>
      <c r="N2270" s="75">
        <v>16</v>
      </c>
    </row>
    <row r="2271" spans="1:14">
      <c r="A2271" s="53" t="s">
        <v>6861</v>
      </c>
      <c r="B2271" s="53" t="s">
        <v>6862</v>
      </c>
      <c r="C2271" s="53" t="s">
        <v>6863</v>
      </c>
      <c r="D2271" s="53" t="s">
        <v>586</v>
      </c>
      <c r="E2271" s="53" t="s">
        <v>18</v>
      </c>
      <c r="F2271" s="53" t="s">
        <v>586</v>
      </c>
      <c r="G2271" s="53" t="s">
        <v>98</v>
      </c>
      <c r="I2271" s="53" t="s">
        <v>191</v>
      </c>
      <c r="J2271" s="75">
        <v>2.79</v>
      </c>
      <c r="K2271" s="75">
        <v>5.533</v>
      </c>
      <c r="L2271" s="75">
        <v>4.5</v>
      </c>
      <c r="M2271" s="75">
        <v>6</v>
      </c>
      <c r="N2271" s="75">
        <v>1.5</v>
      </c>
    </row>
    <row r="2272" spans="1:14">
      <c r="A2272" s="53" t="s">
        <v>6864</v>
      </c>
      <c r="B2272" s="53" t="s">
        <v>6865</v>
      </c>
      <c r="C2272" s="53" t="s">
        <v>6866</v>
      </c>
      <c r="D2272" s="53" t="s">
        <v>266</v>
      </c>
      <c r="E2272" s="53" t="s">
        <v>18</v>
      </c>
      <c r="F2272" s="53" t="s">
        <v>267</v>
      </c>
      <c r="G2272" s="53" t="s">
        <v>170</v>
      </c>
      <c r="I2272" s="53" t="s">
        <v>745</v>
      </c>
      <c r="J2272" s="75">
        <v>19.69</v>
      </c>
      <c r="K2272" s="75">
        <v>54.45</v>
      </c>
      <c r="L2272" s="75">
        <v>49</v>
      </c>
      <c r="M2272" s="75">
        <v>55</v>
      </c>
      <c r="N2272" s="75">
        <v>6</v>
      </c>
    </row>
    <row r="2273" spans="1:14">
      <c r="A2273" s="53" t="s">
        <v>6867</v>
      </c>
      <c r="B2273" s="53" t="s">
        <v>6868</v>
      </c>
      <c r="C2273" s="53" t="s">
        <v>6869</v>
      </c>
      <c r="D2273" s="53" t="s">
        <v>17</v>
      </c>
      <c r="E2273" s="53" t="s">
        <v>18</v>
      </c>
      <c r="F2273" s="53" t="s">
        <v>17</v>
      </c>
      <c r="G2273" s="53" t="s">
        <v>19</v>
      </c>
      <c r="I2273" s="53" t="s">
        <v>1269</v>
      </c>
      <c r="J2273" s="75">
        <v>0.24</v>
      </c>
      <c r="K2273" s="75">
        <v>1.495</v>
      </c>
      <c r="L2273" s="75">
        <v>1.5</v>
      </c>
      <c r="M2273" s="75">
        <v>1.5</v>
      </c>
      <c r="N2273" s="75">
        <v>0</v>
      </c>
    </row>
    <row r="2274" spans="1:14">
      <c r="A2274" s="53" t="s">
        <v>6870</v>
      </c>
      <c r="B2274" s="53" t="s">
        <v>6871</v>
      </c>
      <c r="C2274" s="53" t="s">
        <v>6870</v>
      </c>
      <c r="D2274" s="53" t="s">
        <v>17</v>
      </c>
      <c r="E2274" s="53" t="s">
        <v>18</v>
      </c>
      <c r="F2274" s="53" t="s">
        <v>17</v>
      </c>
      <c r="G2274" s="73" t="s">
        <v>19</v>
      </c>
      <c r="I2274" s="53" t="s">
        <v>120</v>
      </c>
      <c r="J2274" s="75">
        <v>2.46</v>
      </c>
      <c r="K2274" s="75">
        <v>2.402</v>
      </c>
      <c r="L2274" s="75">
        <v>2.5</v>
      </c>
      <c r="M2274" s="75">
        <v>2.5</v>
      </c>
      <c r="N2274" s="75">
        <v>0</v>
      </c>
    </row>
    <row r="2275" spans="1:14">
      <c r="A2275" s="53" t="s">
        <v>6872</v>
      </c>
      <c r="B2275" s="53" t="s">
        <v>6873</v>
      </c>
      <c r="C2275" s="53" t="s">
        <v>6874</v>
      </c>
      <c r="D2275" s="53" t="s">
        <v>17</v>
      </c>
      <c r="E2275" s="53" t="s">
        <v>18</v>
      </c>
      <c r="F2275" s="53" t="s">
        <v>17</v>
      </c>
      <c r="G2275" s="53" t="s">
        <v>19</v>
      </c>
      <c r="I2275" s="53" t="s">
        <v>246</v>
      </c>
      <c r="J2275" s="75">
        <v>12.96</v>
      </c>
      <c r="K2275" s="75">
        <v>23.03</v>
      </c>
      <c r="L2275" s="75">
        <v>19</v>
      </c>
      <c r="M2275" s="75">
        <v>24</v>
      </c>
      <c r="N2275" s="75">
        <v>5</v>
      </c>
    </row>
    <row r="2276" spans="1:14">
      <c r="A2276" s="53" t="s">
        <v>6875</v>
      </c>
      <c r="B2276" s="53" t="s">
        <v>6876</v>
      </c>
      <c r="C2276" s="53" t="s">
        <v>6877</v>
      </c>
      <c r="D2276" s="53" t="s">
        <v>17</v>
      </c>
      <c r="E2276" s="53" t="s">
        <v>18</v>
      </c>
      <c r="F2276" s="53" t="s">
        <v>17</v>
      </c>
      <c r="G2276" s="53" t="s">
        <v>19</v>
      </c>
      <c r="I2276" s="53" t="s">
        <v>540</v>
      </c>
      <c r="J2276" s="75">
        <v>5.21</v>
      </c>
      <c r="K2276" s="75">
        <v>19.975</v>
      </c>
      <c r="L2276" s="75">
        <v>16</v>
      </c>
      <c r="M2276" s="75">
        <v>22</v>
      </c>
      <c r="N2276" s="75">
        <v>6</v>
      </c>
    </row>
    <row r="2277" spans="1:14">
      <c r="A2277" s="53" t="s">
        <v>6878</v>
      </c>
      <c r="B2277" s="53" t="s">
        <v>6879</v>
      </c>
      <c r="C2277" s="53" t="s">
        <v>36</v>
      </c>
      <c r="D2277" s="53" t="s">
        <v>586</v>
      </c>
      <c r="E2277" s="53" t="s">
        <v>18</v>
      </c>
      <c r="F2277" s="53" t="s">
        <v>586</v>
      </c>
      <c r="G2277" s="53" t="s">
        <v>98</v>
      </c>
      <c r="I2277" s="53" t="s">
        <v>99</v>
      </c>
      <c r="J2277" s="75">
        <v>78.11</v>
      </c>
      <c r="K2277" s="75">
        <v>113.248</v>
      </c>
      <c r="L2277" s="75">
        <v>114</v>
      </c>
      <c r="M2277" s="75">
        <v>115</v>
      </c>
      <c r="N2277" s="75">
        <v>1</v>
      </c>
    </row>
    <row r="2278" spans="1:14">
      <c r="A2278" s="53" t="s">
        <v>6880</v>
      </c>
      <c r="B2278" s="53" t="s">
        <v>6881</v>
      </c>
      <c r="C2278" s="53" t="s">
        <v>6882</v>
      </c>
      <c r="D2278" s="53" t="s">
        <v>17</v>
      </c>
      <c r="E2278" s="53" t="s">
        <v>18</v>
      </c>
      <c r="F2278" s="53" t="s">
        <v>17</v>
      </c>
      <c r="G2278" s="53" t="s">
        <v>19</v>
      </c>
      <c r="I2278" s="53" t="s">
        <v>99</v>
      </c>
      <c r="J2278" s="75">
        <v>14.09</v>
      </c>
      <c r="K2278" s="75">
        <v>8.922</v>
      </c>
      <c r="L2278" s="75">
        <v>14.5</v>
      </c>
      <c r="M2278" s="75">
        <v>14.5</v>
      </c>
      <c r="N2278" s="75">
        <v>0</v>
      </c>
    </row>
    <row r="2279" spans="1:14">
      <c r="A2279" s="53" t="s">
        <v>6883</v>
      </c>
      <c r="B2279" s="53" t="s">
        <v>6884</v>
      </c>
      <c r="C2279" s="53" t="s">
        <v>6885</v>
      </c>
      <c r="D2279" s="53" t="s">
        <v>845</v>
      </c>
      <c r="E2279" s="53" t="s">
        <v>18</v>
      </c>
      <c r="F2279" s="53" t="s">
        <v>845</v>
      </c>
      <c r="G2279" s="73" t="s">
        <v>129</v>
      </c>
      <c r="I2279" s="53" t="s">
        <v>211</v>
      </c>
      <c r="J2279" s="75">
        <v>7.13</v>
      </c>
      <c r="K2279" s="75">
        <v>8.736</v>
      </c>
      <c r="L2279" s="75">
        <v>8.5</v>
      </c>
      <c r="M2279" s="75">
        <v>9</v>
      </c>
      <c r="N2279" s="75">
        <v>0.5</v>
      </c>
    </row>
    <row r="2280" spans="1:14">
      <c r="A2280" s="53" t="s">
        <v>6886</v>
      </c>
      <c r="B2280" s="53" t="s">
        <v>6887</v>
      </c>
      <c r="C2280" s="53" t="s">
        <v>6888</v>
      </c>
      <c r="D2280" s="53" t="s">
        <v>17</v>
      </c>
      <c r="E2280" s="53" t="s">
        <v>18</v>
      </c>
      <c r="F2280" s="53" t="s">
        <v>17</v>
      </c>
      <c r="G2280" s="53" t="s">
        <v>19</v>
      </c>
      <c r="I2280" s="53" t="s">
        <v>1218</v>
      </c>
      <c r="J2280" s="75">
        <v>9.89</v>
      </c>
      <c r="K2280" s="75">
        <v>8.61</v>
      </c>
      <c r="L2280" s="75">
        <v>10</v>
      </c>
      <c r="M2280" s="75">
        <v>12</v>
      </c>
      <c r="N2280" s="75">
        <v>2</v>
      </c>
    </row>
    <row r="2281" spans="1:14">
      <c r="A2281" s="53" t="s">
        <v>6889</v>
      </c>
      <c r="B2281" s="53" t="s">
        <v>6890</v>
      </c>
      <c r="C2281" s="53" t="s">
        <v>6891</v>
      </c>
      <c r="D2281" s="53" t="s">
        <v>231</v>
      </c>
      <c r="E2281" s="53" t="s">
        <v>18</v>
      </c>
      <c r="F2281" s="53" t="s">
        <v>231</v>
      </c>
      <c r="G2281" s="53" t="s">
        <v>52</v>
      </c>
      <c r="I2281" s="53" t="s">
        <v>390</v>
      </c>
      <c r="J2281" s="75">
        <v>63.76</v>
      </c>
      <c r="K2281" s="75">
        <v>58.353</v>
      </c>
      <c r="L2281" s="75">
        <v>64</v>
      </c>
      <c r="M2281" s="75">
        <v>64</v>
      </c>
      <c r="N2281" s="75">
        <v>0</v>
      </c>
    </row>
    <row r="2282" spans="1:14">
      <c r="A2282" s="53" t="s">
        <v>6892</v>
      </c>
      <c r="B2282" s="53" t="s">
        <v>6893</v>
      </c>
      <c r="C2282" s="53" t="s">
        <v>6894</v>
      </c>
      <c r="D2282" s="53" t="s">
        <v>17</v>
      </c>
      <c r="E2282" s="53" t="s">
        <v>18</v>
      </c>
      <c r="F2282" s="53" t="s">
        <v>17</v>
      </c>
      <c r="G2282" s="53" t="s">
        <v>19</v>
      </c>
      <c r="I2282" s="53" t="s">
        <v>540</v>
      </c>
      <c r="J2282" s="75">
        <v>25.42</v>
      </c>
      <c r="K2282" s="75">
        <v>32.604</v>
      </c>
      <c r="L2282" s="75">
        <v>33</v>
      </c>
      <c r="M2282" s="75">
        <v>33</v>
      </c>
      <c r="N2282" s="75">
        <v>0</v>
      </c>
    </row>
    <row r="2283" spans="1:14">
      <c r="A2283" s="53" t="s">
        <v>6895</v>
      </c>
      <c r="B2283" s="53" t="s">
        <v>6896</v>
      </c>
      <c r="C2283" s="53" t="s">
        <v>6897</v>
      </c>
      <c r="D2283" s="53" t="s">
        <v>17</v>
      </c>
      <c r="E2283" s="53" t="s">
        <v>18</v>
      </c>
      <c r="F2283" s="53" t="s">
        <v>17</v>
      </c>
      <c r="G2283" s="53" t="s">
        <v>19</v>
      </c>
      <c r="I2283" s="53" t="s">
        <v>145</v>
      </c>
      <c r="J2283" s="75">
        <v>20.89</v>
      </c>
      <c r="K2283" s="75">
        <v>24.99</v>
      </c>
      <c r="L2283" s="75">
        <v>21</v>
      </c>
      <c r="M2283" s="75">
        <v>25</v>
      </c>
      <c r="N2283" s="75">
        <v>4</v>
      </c>
    </row>
    <row r="2284" spans="1:14">
      <c r="A2284" s="53" t="s">
        <v>6898</v>
      </c>
      <c r="B2284" s="53" t="s">
        <v>6899</v>
      </c>
      <c r="C2284" s="53" t="s">
        <v>6900</v>
      </c>
      <c r="D2284" s="53" t="s">
        <v>24</v>
      </c>
      <c r="E2284" s="53" t="s">
        <v>18</v>
      </c>
      <c r="F2284" s="53" t="s">
        <v>24</v>
      </c>
      <c r="G2284" s="53" t="s">
        <v>19</v>
      </c>
      <c r="I2284" s="53" t="s">
        <v>246</v>
      </c>
      <c r="J2284" s="75">
        <v>24.16</v>
      </c>
      <c r="K2284" s="75">
        <v>28.35</v>
      </c>
      <c r="L2284" s="75">
        <v>25</v>
      </c>
      <c r="M2284" s="75">
        <v>29</v>
      </c>
      <c r="N2284" s="75">
        <v>4</v>
      </c>
    </row>
    <row r="2285" spans="1:14">
      <c r="A2285" s="53" t="s">
        <v>6901</v>
      </c>
      <c r="B2285" s="53" t="s">
        <v>6902</v>
      </c>
      <c r="C2285" s="53" t="s">
        <v>6903</v>
      </c>
      <c r="D2285" s="53" t="s">
        <v>24</v>
      </c>
      <c r="E2285" s="53" t="s">
        <v>18</v>
      </c>
      <c r="F2285" s="53" t="s">
        <v>24</v>
      </c>
      <c r="G2285" s="53" t="s">
        <v>19</v>
      </c>
      <c r="I2285" s="53" t="s">
        <v>246</v>
      </c>
      <c r="J2285" s="75">
        <v>23.71</v>
      </c>
      <c r="K2285" s="75">
        <v>28.35</v>
      </c>
      <c r="L2285" s="75">
        <v>24</v>
      </c>
      <c r="M2285" s="75">
        <v>29</v>
      </c>
      <c r="N2285" s="75">
        <v>5</v>
      </c>
    </row>
    <row r="2286" spans="1:14">
      <c r="A2286" s="53" t="s">
        <v>6904</v>
      </c>
      <c r="B2286" s="53" t="s">
        <v>6905</v>
      </c>
      <c r="C2286" s="53" t="s">
        <v>6906</v>
      </c>
      <c r="D2286" s="53" t="s">
        <v>24</v>
      </c>
      <c r="E2286" s="53" t="s">
        <v>18</v>
      </c>
      <c r="F2286" s="53" t="s">
        <v>24</v>
      </c>
      <c r="G2286" s="53" t="s">
        <v>19</v>
      </c>
      <c r="I2286" s="53" t="s">
        <v>246</v>
      </c>
      <c r="J2286" s="75">
        <v>23.69</v>
      </c>
      <c r="K2286" s="75">
        <v>27.862</v>
      </c>
      <c r="L2286" s="75">
        <v>25</v>
      </c>
      <c r="M2286" s="75">
        <v>28</v>
      </c>
      <c r="N2286" s="75">
        <v>3</v>
      </c>
    </row>
    <row r="2287" spans="1:14">
      <c r="A2287" s="53" t="s">
        <v>6907</v>
      </c>
      <c r="B2287" s="53" t="s">
        <v>6908</v>
      </c>
      <c r="C2287" s="53" t="s">
        <v>6909</v>
      </c>
      <c r="D2287" s="53" t="s">
        <v>24</v>
      </c>
      <c r="E2287" s="53" t="s">
        <v>18</v>
      </c>
      <c r="F2287" s="53" t="s">
        <v>24</v>
      </c>
      <c r="G2287" s="53" t="s">
        <v>19</v>
      </c>
      <c r="I2287" s="53" t="s">
        <v>246</v>
      </c>
      <c r="J2287" s="75">
        <v>23.92</v>
      </c>
      <c r="K2287" s="75">
        <v>28.814</v>
      </c>
      <c r="L2287" s="75">
        <v>25</v>
      </c>
      <c r="M2287" s="75">
        <v>29</v>
      </c>
      <c r="N2287" s="75">
        <v>4</v>
      </c>
    </row>
    <row r="2288" spans="1:14">
      <c r="A2288" s="53" t="s">
        <v>6910</v>
      </c>
      <c r="B2288" s="53" t="s">
        <v>6911</v>
      </c>
      <c r="C2288" s="53" t="s">
        <v>6912</v>
      </c>
      <c r="D2288" s="53" t="s">
        <v>144</v>
      </c>
      <c r="E2288" s="53" t="s">
        <v>18</v>
      </c>
      <c r="F2288" s="53" t="s">
        <v>144</v>
      </c>
      <c r="G2288" s="73" t="s">
        <v>52</v>
      </c>
      <c r="I2288" s="53" t="s">
        <v>152</v>
      </c>
      <c r="J2288" s="75">
        <v>130.14</v>
      </c>
      <c r="K2288" s="75">
        <v>46.988</v>
      </c>
      <c r="L2288" s="75">
        <v>131</v>
      </c>
      <c r="M2288" s="75">
        <v>131</v>
      </c>
      <c r="N2288" s="75">
        <v>0</v>
      </c>
    </row>
    <row r="2289" spans="1:14">
      <c r="A2289" s="53" t="s">
        <v>6913</v>
      </c>
      <c r="B2289" s="53" t="s">
        <v>6914</v>
      </c>
      <c r="C2289" s="53" t="s">
        <v>6915</v>
      </c>
      <c r="D2289" s="53" t="s">
        <v>266</v>
      </c>
      <c r="E2289" s="53" t="s">
        <v>18</v>
      </c>
      <c r="F2289" s="53" t="s">
        <v>267</v>
      </c>
      <c r="G2289" s="53" t="s">
        <v>170</v>
      </c>
      <c r="I2289" s="53" t="s">
        <v>687</v>
      </c>
      <c r="J2289" s="75">
        <v>42.04</v>
      </c>
      <c r="K2289" s="75">
        <v>50.288</v>
      </c>
      <c r="L2289" s="75">
        <v>48</v>
      </c>
      <c r="M2289" s="75">
        <v>51</v>
      </c>
      <c r="N2289" s="75">
        <v>3</v>
      </c>
    </row>
    <row r="2290" spans="1:14">
      <c r="A2290" s="53" t="s">
        <v>6916</v>
      </c>
      <c r="B2290" s="53" t="s">
        <v>6917</v>
      </c>
      <c r="C2290" s="53" t="s">
        <v>6918</v>
      </c>
      <c r="D2290" s="53" t="s">
        <v>5040</v>
      </c>
      <c r="E2290" s="53" t="s">
        <v>18</v>
      </c>
      <c r="F2290" s="53" t="s">
        <v>5040</v>
      </c>
      <c r="G2290" s="73" t="s">
        <v>52</v>
      </c>
      <c r="I2290" s="53" t="s">
        <v>191</v>
      </c>
      <c r="J2290" s="75">
        <v>62.89</v>
      </c>
      <c r="K2290" s="75">
        <v>67.648</v>
      </c>
      <c r="L2290" s="75">
        <v>67</v>
      </c>
      <c r="M2290" s="75">
        <v>99</v>
      </c>
      <c r="N2290" s="75">
        <v>32</v>
      </c>
    </row>
    <row r="2291" spans="1:14">
      <c r="A2291" s="53" t="s">
        <v>6919</v>
      </c>
      <c r="B2291" s="53" t="s">
        <v>6920</v>
      </c>
      <c r="C2291" s="53" t="s">
        <v>50</v>
      </c>
      <c r="D2291" s="53" t="s">
        <v>51</v>
      </c>
      <c r="E2291" s="53" t="s">
        <v>18</v>
      </c>
      <c r="F2291" s="53" t="s">
        <v>51</v>
      </c>
      <c r="G2291" s="53" t="s">
        <v>52</v>
      </c>
      <c r="I2291" s="53" t="s">
        <v>6833</v>
      </c>
      <c r="J2291" s="75">
        <v>203.83</v>
      </c>
      <c r="K2291" s="75">
        <v>136.289</v>
      </c>
      <c r="L2291" s="75">
        <v>204</v>
      </c>
      <c r="M2291" s="75">
        <v>204</v>
      </c>
      <c r="N2291" s="75">
        <v>0</v>
      </c>
    </row>
    <row r="2292" spans="1:14">
      <c r="A2292" s="53" t="s">
        <v>6921</v>
      </c>
      <c r="B2292" s="53" t="s">
        <v>6922</v>
      </c>
      <c r="C2292" s="53" t="s">
        <v>6923</v>
      </c>
      <c r="D2292" s="53" t="s">
        <v>28</v>
      </c>
      <c r="E2292" s="53" t="s">
        <v>18</v>
      </c>
      <c r="F2292" s="53" t="s">
        <v>28</v>
      </c>
      <c r="G2292" s="73" t="s">
        <v>29</v>
      </c>
      <c r="I2292" s="53" t="s">
        <v>215</v>
      </c>
      <c r="J2292" s="75">
        <v>379.36</v>
      </c>
      <c r="K2292" s="75">
        <v>2.132</v>
      </c>
      <c r="L2292" s="75">
        <v>2.1</v>
      </c>
      <c r="M2292" s="75">
        <v>406</v>
      </c>
      <c r="N2292" s="75">
        <v>403.9</v>
      </c>
    </row>
    <row r="2293" spans="1:14">
      <c r="A2293" s="53" t="s">
        <v>6924</v>
      </c>
      <c r="B2293" s="53" t="s">
        <v>6925</v>
      </c>
      <c r="C2293" s="53" t="s">
        <v>6926</v>
      </c>
      <c r="D2293" s="53" t="s">
        <v>231</v>
      </c>
      <c r="E2293" s="53" t="s">
        <v>18</v>
      </c>
      <c r="F2293" s="53" t="s">
        <v>231</v>
      </c>
      <c r="G2293" s="73" t="s">
        <v>52</v>
      </c>
      <c r="I2293" s="53" t="s">
        <v>421</v>
      </c>
      <c r="J2293" s="75">
        <v>13.61</v>
      </c>
      <c r="K2293" s="75">
        <v>15.84</v>
      </c>
      <c r="L2293" s="75">
        <v>21</v>
      </c>
      <c r="M2293" s="75">
        <v>21</v>
      </c>
      <c r="N2293" s="75">
        <v>0</v>
      </c>
    </row>
    <row r="2294" spans="1:14">
      <c r="A2294" s="53" t="s">
        <v>6927</v>
      </c>
      <c r="B2294" s="53" t="s">
        <v>6928</v>
      </c>
      <c r="C2294" s="53" t="s">
        <v>6929</v>
      </c>
      <c r="D2294" s="53" t="s">
        <v>17</v>
      </c>
      <c r="E2294" s="53" t="s">
        <v>18</v>
      </c>
      <c r="F2294" s="53" t="s">
        <v>17</v>
      </c>
      <c r="G2294" s="73" t="s">
        <v>19</v>
      </c>
      <c r="I2294" s="53" t="s">
        <v>99</v>
      </c>
      <c r="J2294" s="75">
        <v>3.8</v>
      </c>
      <c r="K2294" s="75">
        <v>3.48</v>
      </c>
      <c r="L2294" s="75">
        <v>4</v>
      </c>
      <c r="M2294" s="75">
        <v>4</v>
      </c>
      <c r="N2294" s="75">
        <v>0</v>
      </c>
    </row>
    <row r="2295" spans="1:14">
      <c r="A2295" s="53" t="s">
        <v>6930</v>
      </c>
      <c r="B2295" s="53" t="s">
        <v>6931</v>
      </c>
      <c r="C2295" s="53" t="s">
        <v>6932</v>
      </c>
      <c r="D2295" s="53" t="s">
        <v>17</v>
      </c>
      <c r="E2295" s="53" t="s">
        <v>18</v>
      </c>
      <c r="F2295" s="53" t="s">
        <v>17</v>
      </c>
      <c r="G2295" s="53" t="s">
        <v>19</v>
      </c>
      <c r="I2295" s="53" t="s">
        <v>99</v>
      </c>
      <c r="J2295" s="75">
        <v>1.94</v>
      </c>
      <c r="K2295" s="75">
        <v>1.642</v>
      </c>
      <c r="L2295" s="75">
        <v>2</v>
      </c>
      <c r="M2295" s="75">
        <v>2</v>
      </c>
      <c r="N2295" s="75">
        <v>0</v>
      </c>
    </row>
    <row r="2296" spans="1:14">
      <c r="A2296" s="53" t="s">
        <v>6933</v>
      </c>
      <c r="B2296" s="53" t="s">
        <v>6934</v>
      </c>
      <c r="C2296" s="53" t="s">
        <v>6935</v>
      </c>
      <c r="D2296" s="53" t="s">
        <v>317</v>
      </c>
      <c r="E2296" s="53" t="s">
        <v>18</v>
      </c>
      <c r="F2296" s="53" t="s">
        <v>317</v>
      </c>
      <c r="G2296" s="53" t="s">
        <v>52</v>
      </c>
      <c r="I2296" s="53" t="s">
        <v>2871</v>
      </c>
      <c r="J2296" s="75">
        <v>243.05</v>
      </c>
      <c r="K2296" s="75">
        <v>201.424</v>
      </c>
      <c r="L2296" s="75">
        <v>244</v>
      </c>
      <c r="M2296" s="75">
        <v>244</v>
      </c>
      <c r="N2296" s="75">
        <v>0</v>
      </c>
    </row>
    <row r="2297" spans="1:14">
      <c r="A2297" s="53" t="s">
        <v>6936</v>
      </c>
      <c r="B2297" s="53" t="s">
        <v>6937</v>
      </c>
      <c r="C2297" s="53" t="s">
        <v>6938</v>
      </c>
      <c r="D2297" s="53" t="s">
        <v>97</v>
      </c>
      <c r="E2297" s="53" t="s">
        <v>18</v>
      </c>
      <c r="F2297" s="53" t="s">
        <v>97</v>
      </c>
      <c r="G2297" s="53" t="s">
        <v>98</v>
      </c>
      <c r="I2297" s="53" t="s">
        <v>191</v>
      </c>
      <c r="J2297" s="75">
        <v>144.08</v>
      </c>
      <c r="K2297" s="75">
        <v>152.661</v>
      </c>
      <c r="L2297" s="75">
        <v>155</v>
      </c>
      <c r="M2297" s="75">
        <v>212</v>
      </c>
      <c r="N2297" s="75">
        <v>57</v>
      </c>
    </row>
    <row r="2298" spans="1:14">
      <c r="A2298" s="53" t="s">
        <v>6939</v>
      </c>
      <c r="B2298" s="53" t="s">
        <v>6940</v>
      </c>
      <c r="C2298" s="53" t="s">
        <v>6941</v>
      </c>
      <c r="D2298" s="53" t="s">
        <v>17</v>
      </c>
      <c r="E2298" s="53" t="s">
        <v>18</v>
      </c>
      <c r="F2298" s="53" t="s">
        <v>17</v>
      </c>
      <c r="G2298" s="53" t="s">
        <v>19</v>
      </c>
      <c r="I2298" s="53" t="s">
        <v>145</v>
      </c>
      <c r="J2298" s="75">
        <v>60.77</v>
      </c>
      <c r="K2298" s="75">
        <v>36</v>
      </c>
      <c r="L2298" s="75">
        <v>61</v>
      </c>
      <c r="M2298" s="75">
        <v>61</v>
      </c>
      <c r="N2298" s="75">
        <v>0</v>
      </c>
    </row>
    <row r="2299" spans="1:14">
      <c r="A2299" s="53" t="s">
        <v>6942</v>
      </c>
      <c r="B2299" s="53" t="s">
        <v>6943</v>
      </c>
      <c r="C2299" s="53" t="s">
        <v>6944</v>
      </c>
      <c r="D2299" s="53" t="s">
        <v>287</v>
      </c>
      <c r="E2299" s="53" t="s">
        <v>18</v>
      </c>
      <c r="F2299" s="53" t="s">
        <v>287</v>
      </c>
      <c r="G2299" s="53" t="s">
        <v>98</v>
      </c>
      <c r="I2299" s="53" t="s">
        <v>191</v>
      </c>
      <c r="J2299" s="75">
        <v>337.63</v>
      </c>
      <c r="K2299" s="75">
        <v>99.318</v>
      </c>
      <c r="L2299" s="75">
        <v>341</v>
      </c>
      <c r="M2299" s="75">
        <v>338</v>
      </c>
      <c r="N2299" s="75">
        <v>-3</v>
      </c>
    </row>
    <row r="2300" spans="1:14">
      <c r="A2300" s="53" t="s">
        <v>6945</v>
      </c>
      <c r="B2300" s="53" t="s">
        <v>6946</v>
      </c>
      <c r="C2300" s="53" t="s">
        <v>6947</v>
      </c>
      <c r="D2300" s="53" t="s">
        <v>17</v>
      </c>
      <c r="E2300" s="53" t="s">
        <v>18</v>
      </c>
      <c r="F2300" s="53" t="s">
        <v>17</v>
      </c>
      <c r="G2300" s="53" t="s">
        <v>19</v>
      </c>
      <c r="I2300" s="53" t="s">
        <v>191</v>
      </c>
      <c r="J2300" s="75">
        <v>61.62</v>
      </c>
      <c r="K2300" s="75">
        <v>60.053</v>
      </c>
      <c r="L2300" s="75">
        <v>63</v>
      </c>
      <c r="M2300" s="75">
        <v>73</v>
      </c>
      <c r="N2300" s="75">
        <v>10</v>
      </c>
    </row>
    <row r="2301" spans="1:14">
      <c r="A2301" s="53" t="s">
        <v>6948</v>
      </c>
      <c r="B2301" s="53" t="s">
        <v>6949</v>
      </c>
      <c r="C2301" s="53" t="s">
        <v>6950</v>
      </c>
      <c r="D2301" s="53" t="s">
        <v>17</v>
      </c>
      <c r="E2301" s="53" t="s">
        <v>18</v>
      </c>
      <c r="F2301" s="53" t="s">
        <v>17</v>
      </c>
      <c r="G2301" s="73" t="s">
        <v>19</v>
      </c>
      <c r="I2301" s="53" t="s">
        <v>191</v>
      </c>
      <c r="J2301" s="75">
        <v>60.8</v>
      </c>
      <c r="K2301" s="75">
        <v>55.536</v>
      </c>
      <c r="L2301" s="75">
        <v>62</v>
      </c>
      <c r="M2301" s="75">
        <v>67</v>
      </c>
      <c r="N2301" s="75">
        <v>5</v>
      </c>
    </row>
    <row r="2302" spans="1:14">
      <c r="A2302" s="53" t="s">
        <v>6951</v>
      </c>
      <c r="B2302" s="53" t="s">
        <v>6952</v>
      </c>
      <c r="C2302" s="53" t="s">
        <v>6953</v>
      </c>
      <c r="D2302" s="53" t="s">
        <v>17</v>
      </c>
      <c r="E2302" s="53" t="s">
        <v>18</v>
      </c>
      <c r="F2302" s="53" t="s">
        <v>17</v>
      </c>
      <c r="G2302" s="53" t="s">
        <v>19</v>
      </c>
      <c r="I2302" s="53" t="s">
        <v>328</v>
      </c>
      <c r="J2302" s="75">
        <v>16.12</v>
      </c>
      <c r="K2302" s="75">
        <v>17.39</v>
      </c>
      <c r="L2302" s="75">
        <v>17.5</v>
      </c>
      <c r="M2302" s="75">
        <v>17.5</v>
      </c>
      <c r="N2302" s="75">
        <v>0</v>
      </c>
    </row>
    <row r="2303" spans="1:14">
      <c r="A2303" s="53" t="s">
        <v>6954</v>
      </c>
      <c r="B2303" s="53" t="s">
        <v>6955</v>
      </c>
      <c r="C2303" s="53" t="s">
        <v>6956</v>
      </c>
      <c r="D2303" s="53" t="s">
        <v>17</v>
      </c>
      <c r="E2303" s="53" t="s">
        <v>18</v>
      </c>
      <c r="F2303" s="53" t="s">
        <v>17</v>
      </c>
      <c r="G2303" s="53" t="s">
        <v>19</v>
      </c>
      <c r="I2303" s="53" t="s">
        <v>328</v>
      </c>
      <c r="J2303" s="75">
        <v>4.32</v>
      </c>
      <c r="K2303" s="75">
        <v>5.6</v>
      </c>
      <c r="L2303" s="75">
        <v>6</v>
      </c>
      <c r="M2303" s="75">
        <v>6</v>
      </c>
      <c r="N2303" s="75">
        <v>0</v>
      </c>
    </row>
    <row r="2304" spans="1:14">
      <c r="A2304" s="53" t="s">
        <v>6957</v>
      </c>
      <c r="B2304" s="53" t="s">
        <v>6958</v>
      </c>
      <c r="C2304" s="53" t="s">
        <v>6959</v>
      </c>
      <c r="D2304" s="53" t="s">
        <v>364</v>
      </c>
      <c r="E2304" s="53" t="s">
        <v>18</v>
      </c>
      <c r="F2304" s="53" t="s">
        <v>364</v>
      </c>
      <c r="G2304" s="53" t="s">
        <v>29</v>
      </c>
      <c r="I2304" s="53" t="s">
        <v>328</v>
      </c>
      <c r="J2304" s="75">
        <v>553.88</v>
      </c>
      <c r="K2304" s="75">
        <v>476.864</v>
      </c>
      <c r="L2304" s="75">
        <v>556</v>
      </c>
      <c r="M2304" s="75">
        <v>554</v>
      </c>
      <c r="N2304" s="75">
        <v>-2</v>
      </c>
    </row>
    <row r="2305" spans="1:14">
      <c r="A2305" s="53" t="s">
        <v>6960</v>
      </c>
      <c r="B2305" s="53" t="s">
        <v>6961</v>
      </c>
      <c r="C2305" s="53" t="s">
        <v>6962</v>
      </c>
      <c r="D2305" s="53" t="s">
        <v>17</v>
      </c>
      <c r="E2305" s="53" t="s">
        <v>18</v>
      </c>
      <c r="F2305" s="53" t="s">
        <v>17</v>
      </c>
      <c r="G2305" s="53" t="s">
        <v>19</v>
      </c>
      <c r="I2305" s="53" t="s">
        <v>191</v>
      </c>
      <c r="J2305" s="75">
        <v>20.48</v>
      </c>
      <c r="K2305" s="75">
        <v>18.707</v>
      </c>
      <c r="L2305" s="75">
        <v>21</v>
      </c>
      <c r="M2305" s="75">
        <v>21</v>
      </c>
      <c r="N2305" s="75">
        <v>0</v>
      </c>
    </row>
    <row r="2306" spans="1:14">
      <c r="A2306" s="53" t="s">
        <v>6963</v>
      </c>
      <c r="B2306" s="53" t="s">
        <v>6964</v>
      </c>
      <c r="C2306" s="53" t="s">
        <v>6959</v>
      </c>
      <c r="D2306" s="53" t="s">
        <v>364</v>
      </c>
      <c r="E2306" s="53" t="s">
        <v>18</v>
      </c>
      <c r="F2306" s="53" t="s">
        <v>364</v>
      </c>
      <c r="G2306" s="53" t="s">
        <v>29</v>
      </c>
      <c r="I2306" s="53" t="s">
        <v>328</v>
      </c>
      <c r="J2306" s="75">
        <v>181.33</v>
      </c>
      <c r="K2306" s="75">
        <v>162.39</v>
      </c>
      <c r="L2306" s="75">
        <v>182</v>
      </c>
      <c r="M2306" s="75">
        <v>182</v>
      </c>
      <c r="N2306" s="75">
        <v>0</v>
      </c>
    </row>
    <row r="2307" spans="1:14">
      <c r="A2307" s="53" t="s">
        <v>6965</v>
      </c>
      <c r="B2307" s="53" t="s">
        <v>6966</v>
      </c>
      <c r="C2307" s="53" t="s">
        <v>6967</v>
      </c>
      <c r="D2307" s="53" t="s">
        <v>880</v>
      </c>
      <c r="E2307" s="53" t="s">
        <v>18</v>
      </c>
      <c r="F2307" s="53" t="s">
        <v>880</v>
      </c>
      <c r="G2307" s="53" t="s">
        <v>52</v>
      </c>
      <c r="I2307" s="53" t="s">
        <v>421</v>
      </c>
      <c r="J2307" s="75">
        <v>179</v>
      </c>
      <c r="K2307" s="75">
        <v>343.867</v>
      </c>
      <c r="L2307" s="75">
        <v>344</v>
      </c>
      <c r="M2307" s="75">
        <v>344</v>
      </c>
      <c r="N2307" s="75">
        <v>0</v>
      </c>
    </row>
    <row r="2308" spans="1:14">
      <c r="A2308" s="53" t="s">
        <v>6968</v>
      </c>
      <c r="B2308" s="53" t="s">
        <v>6969</v>
      </c>
      <c r="C2308" s="53" t="s">
        <v>6970</v>
      </c>
      <c r="D2308" s="53" t="s">
        <v>428</v>
      </c>
      <c r="E2308" s="53" t="s">
        <v>18</v>
      </c>
      <c r="F2308" s="53" t="s">
        <v>428</v>
      </c>
      <c r="G2308" s="53" t="s">
        <v>29</v>
      </c>
      <c r="I2308" s="53" t="s">
        <v>558</v>
      </c>
      <c r="J2308" s="75">
        <v>20.45</v>
      </c>
      <c r="K2308" s="75">
        <v>12.006</v>
      </c>
      <c r="L2308" s="75">
        <v>22</v>
      </c>
      <c r="M2308" s="75">
        <v>22</v>
      </c>
      <c r="N2308" s="75">
        <v>0</v>
      </c>
    </row>
    <row r="2309" spans="1:14">
      <c r="A2309" s="53" t="s">
        <v>6971</v>
      </c>
      <c r="B2309" s="53" t="s">
        <v>6972</v>
      </c>
      <c r="C2309" s="53" t="s">
        <v>6973</v>
      </c>
      <c r="D2309" s="53" t="s">
        <v>2309</v>
      </c>
      <c r="E2309" s="53" t="s">
        <v>18</v>
      </c>
      <c r="F2309" s="53" t="s">
        <v>2309</v>
      </c>
      <c r="G2309" s="73" t="s">
        <v>129</v>
      </c>
      <c r="I2309" s="53" t="s">
        <v>130</v>
      </c>
      <c r="J2309" s="75">
        <v>18.31</v>
      </c>
      <c r="K2309" s="75">
        <v>15.048</v>
      </c>
      <c r="L2309" s="75">
        <v>18.5</v>
      </c>
      <c r="M2309" s="75">
        <v>18.5</v>
      </c>
      <c r="N2309" s="75">
        <v>0</v>
      </c>
    </row>
    <row r="2310" spans="1:14">
      <c r="A2310" s="53" t="s">
        <v>6974</v>
      </c>
      <c r="B2310" s="53" t="s">
        <v>6975</v>
      </c>
      <c r="C2310" s="53" t="s">
        <v>6976</v>
      </c>
      <c r="D2310" s="53" t="s">
        <v>738</v>
      </c>
      <c r="E2310" s="53" t="s">
        <v>18</v>
      </c>
      <c r="F2310" s="53" t="s">
        <v>738</v>
      </c>
      <c r="G2310" s="53" t="s">
        <v>98</v>
      </c>
      <c r="I2310" s="53" t="s">
        <v>130</v>
      </c>
      <c r="J2310" s="75">
        <v>19.51</v>
      </c>
      <c r="K2310" s="75">
        <v>34.15</v>
      </c>
      <c r="L2310" s="75">
        <v>35</v>
      </c>
      <c r="M2310" s="75">
        <v>35</v>
      </c>
      <c r="N2310" s="75">
        <v>0</v>
      </c>
    </row>
    <row r="2311" spans="1:14">
      <c r="A2311" s="53" t="s">
        <v>6977</v>
      </c>
      <c r="B2311" s="53" t="s">
        <v>6978</v>
      </c>
      <c r="C2311" s="53" t="s">
        <v>6979</v>
      </c>
      <c r="D2311" s="53" t="s">
        <v>256</v>
      </c>
      <c r="E2311" s="53" t="s">
        <v>18</v>
      </c>
      <c r="F2311" s="53" t="s">
        <v>256</v>
      </c>
      <c r="G2311" s="53" t="s">
        <v>19</v>
      </c>
      <c r="I2311" s="53" t="s">
        <v>187</v>
      </c>
      <c r="J2311" s="75">
        <v>13.03</v>
      </c>
      <c r="K2311" s="75">
        <v>10.702</v>
      </c>
      <c r="L2311" s="75">
        <v>13.5</v>
      </c>
      <c r="M2311" s="75">
        <v>14</v>
      </c>
      <c r="N2311" s="75">
        <v>0.5</v>
      </c>
    </row>
    <row r="2312" spans="1:14">
      <c r="A2312" s="53" t="s">
        <v>6980</v>
      </c>
      <c r="B2312" s="53" t="s">
        <v>6981</v>
      </c>
      <c r="C2312" s="53" t="s">
        <v>6982</v>
      </c>
      <c r="D2312" s="53" t="s">
        <v>17</v>
      </c>
      <c r="E2312" s="53" t="s">
        <v>18</v>
      </c>
      <c r="F2312" s="53" t="s">
        <v>17</v>
      </c>
      <c r="G2312" s="73" t="s">
        <v>19</v>
      </c>
      <c r="I2312" s="53" t="s">
        <v>1262</v>
      </c>
      <c r="J2312" s="75">
        <v>32</v>
      </c>
      <c r="K2312" s="75">
        <v>35.172</v>
      </c>
      <c r="L2312" s="75">
        <v>36</v>
      </c>
      <c r="M2312" s="75">
        <v>36</v>
      </c>
      <c r="N2312" s="75">
        <v>0</v>
      </c>
    </row>
    <row r="2313" spans="1:14">
      <c r="A2313" s="53" t="s">
        <v>6983</v>
      </c>
      <c r="B2313" s="53" t="s">
        <v>6984</v>
      </c>
      <c r="C2313" s="53" t="s">
        <v>6985</v>
      </c>
      <c r="D2313" s="53" t="s">
        <v>1377</v>
      </c>
      <c r="E2313" s="53" t="s">
        <v>18</v>
      </c>
      <c r="F2313" s="53" t="s">
        <v>1377</v>
      </c>
      <c r="G2313" s="53" t="s">
        <v>29</v>
      </c>
      <c r="I2313" s="53" t="s">
        <v>199</v>
      </c>
      <c r="J2313" s="75">
        <v>159.61</v>
      </c>
      <c r="K2313" s="75">
        <v>193.964</v>
      </c>
      <c r="L2313" s="75">
        <v>185</v>
      </c>
      <c r="M2313" s="75">
        <v>195</v>
      </c>
      <c r="N2313" s="75">
        <v>10</v>
      </c>
    </row>
    <row r="2314" spans="1:14">
      <c r="A2314" s="53" t="s">
        <v>6986</v>
      </c>
      <c r="B2314" s="53" t="s">
        <v>6987</v>
      </c>
      <c r="C2314" s="53" t="s">
        <v>6988</v>
      </c>
      <c r="D2314" s="53" t="s">
        <v>160</v>
      </c>
      <c r="E2314" s="53" t="s">
        <v>18</v>
      </c>
      <c r="F2314" s="53" t="s">
        <v>160</v>
      </c>
      <c r="G2314" s="73" t="s">
        <v>129</v>
      </c>
      <c r="I2314" s="53" t="s">
        <v>161</v>
      </c>
      <c r="J2314" s="75">
        <v>0.21</v>
      </c>
      <c r="K2314" s="75">
        <v>0</v>
      </c>
      <c r="L2314" s="75">
        <v>0.5</v>
      </c>
      <c r="M2314" s="75">
        <v>0.5</v>
      </c>
      <c r="N2314" s="75">
        <v>0</v>
      </c>
    </row>
    <row r="2315" spans="1:14">
      <c r="A2315" s="53" t="s">
        <v>6989</v>
      </c>
      <c r="B2315" s="53" t="s">
        <v>6990</v>
      </c>
      <c r="C2315" s="53" t="s">
        <v>6991</v>
      </c>
      <c r="D2315" s="53" t="s">
        <v>1377</v>
      </c>
      <c r="E2315" s="53" t="s">
        <v>18</v>
      </c>
      <c r="F2315" s="53" t="s">
        <v>1377</v>
      </c>
      <c r="G2315" s="73" t="s">
        <v>29</v>
      </c>
      <c r="I2315" s="53" t="s">
        <v>199</v>
      </c>
      <c r="J2315" s="75">
        <v>65.85</v>
      </c>
      <c r="K2315" s="75">
        <v>60.693</v>
      </c>
      <c r="L2315" s="75">
        <v>66</v>
      </c>
      <c r="M2315" s="75">
        <v>66</v>
      </c>
      <c r="N2315" s="75">
        <v>0</v>
      </c>
    </row>
    <row r="2316" spans="1:14">
      <c r="A2316" s="53" t="s">
        <v>6992</v>
      </c>
      <c r="B2316" s="53" t="s">
        <v>6993</v>
      </c>
      <c r="C2316" s="53" t="s">
        <v>6994</v>
      </c>
      <c r="D2316" s="53" t="s">
        <v>4290</v>
      </c>
      <c r="E2316" s="53" t="s">
        <v>18</v>
      </c>
      <c r="F2316" s="53" t="s">
        <v>4290</v>
      </c>
      <c r="G2316" s="53" t="s">
        <v>129</v>
      </c>
      <c r="I2316" s="53" t="s">
        <v>191</v>
      </c>
      <c r="J2316" s="75">
        <v>42.15</v>
      </c>
      <c r="K2316" s="75">
        <v>46.628</v>
      </c>
      <c r="L2316" s="75">
        <v>48</v>
      </c>
      <c r="M2316" s="75">
        <v>48</v>
      </c>
      <c r="N2316" s="75">
        <v>0</v>
      </c>
    </row>
    <row r="2317" spans="1:14">
      <c r="A2317" s="53" t="s">
        <v>6995</v>
      </c>
      <c r="B2317" s="53" t="s">
        <v>6996</v>
      </c>
      <c r="C2317" s="53" t="s">
        <v>6997</v>
      </c>
      <c r="D2317" s="53" t="s">
        <v>17</v>
      </c>
      <c r="E2317" s="53" t="s">
        <v>18</v>
      </c>
      <c r="F2317" s="53" t="s">
        <v>17</v>
      </c>
      <c r="G2317" s="73" t="s">
        <v>19</v>
      </c>
      <c r="I2317" s="53" t="s">
        <v>1262</v>
      </c>
      <c r="J2317" s="75">
        <v>29.46</v>
      </c>
      <c r="K2317" s="75">
        <v>54.021</v>
      </c>
      <c r="L2317" s="75">
        <v>46</v>
      </c>
      <c r="M2317" s="75">
        <v>55</v>
      </c>
      <c r="N2317" s="75">
        <v>9</v>
      </c>
    </row>
    <row r="2318" spans="1:14">
      <c r="A2318" s="53" t="s">
        <v>6998</v>
      </c>
      <c r="B2318" s="53" t="s">
        <v>6999</v>
      </c>
      <c r="C2318" s="53" t="s">
        <v>7000</v>
      </c>
      <c r="D2318" s="53" t="s">
        <v>17</v>
      </c>
      <c r="E2318" s="53" t="s">
        <v>18</v>
      </c>
      <c r="F2318" s="53" t="s">
        <v>17</v>
      </c>
      <c r="G2318" s="73" t="s">
        <v>19</v>
      </c>
      <c r="I2318" s="53" t="s">
        <v>1262</v>
      </c>
      <c r="J2318" s="75">
        <v>26.91</v>
      </c>
      <c r="K2318" s="75">
        <v>52.018</v>
      </c>
      <c r="L2318" s="75">
        <v>44</v>
      </c>
      <c r="M2318" s="75">
        <v>53</v>
      </c>
      <c r="N2318" s="75">
        <v>9</v>
      </c>
    </row>
    <row r="2319" spans="1:14">
      <c r="A2319" s="53" t="s">
        <v>7001</v>
      </c>
      <c r="B2319" s="53" t="s">
        <v>7002</v>
      </c>
      <c r="C2319" s="53" t="s">
        <v>7003</v>
      </c>
      <c r="D2319" s="53" t="s">
        <v>256</v>
      </c>
      <c r="E2319" s="53" t="s">
        <v>18</v>
      </c>
      <c r="F2319" s="53" t="s">
        <v>256</v>
      </c>
      <c r="G2319" s="53" t="s">
        <v>19</v>
      </c>
      <c r="I2319" s="53" t="s">
        <v>191</v>
      </c>
      <c r="J2319" s="75">
        <v>26.25</v>
      </c>
      <c r="K2319" s="75">
        <v>21.772</v>
      </c>
      <c r="L2319" s="75">
        <v>28</v>
      </c>
      <c r="M2319" s="75">
        <v>27</v>
      </c>
      <c r="N2319" s="75">
        <v>-1</v>
      </c>
    </row>
    <row r="2320" spans="1:14">
      <c r="A2320" s="53" t="s">
        <v>7004</v>
      </c>
      <c r="B2320" s="53" t="s">
        <v>7005</v>
      </c>
      <c r="C2320" s="53" t="s">
        <v>7006</v>
      </c>
      <c r="D2320" s="53" t="s">
        <v>17</v>
      </c>
      <c r="E2320" s="53" t="s">
        <v>18</v>
      </c>
      <c r="F2320" s="53" t="s">
        <v>17</v>
      </c>
      <c r="G2320" s="53" t="s">
        <v>19</v>
      </c>
      <c r="I2320" s="53" t="s">
        <v>215</v>
      </c>
      <c r="J2320" s="75">
        <v>48.05</v>
      </c>
      <c r="K2320" s="75">
        <v>38.282</v>
      </c>
      <c r="L2320" s="75">
        <v>49</v>
      </c>
      <c r="M2320" s="75">
        <v>49</v>
      </c>
      <c r="N2320" s="75">
        <v>0</v>
      </c>
    </row>
    <row r="2321" spans="1:14">
      <c r="A2321" s="53" t="s">
        <v>7007</v>
      </c>
      <c r="B2321" s="53" t="s">
        <v>7008</v>
      </c>
      <c r="C2321" s="53" t="s">
        <v>7009</v>
      </c>
      <c r="D2321" s="53" t="s">
        <v>845</v>
      </c>
      <c r="E2321" s="53" t="s">
        <v>18</v>
      </c>
      <c r="F2321" s="53" t="s">
        <v>845</v>
      </c>
      <c r="G2321" s="73" t="s">
        <v>129</v>
      </c>
      <c r="I2321" s="53" t="s">
        <v>20</v>
      </c>
      <c r="J2321" s="75">
        <v>6.01</v>
      </c>
      <c r="K2321" s="75">
        <v>8.294</v>
      </c>
      <c r="L2321" s="75">
        <v>8.5</v>
      </c>
      <c r="M2321" s="75">
        <v>8.5</v>
      </c>
      <c r="N2321" s="75">
        <v>0</v>
      </c>
    </row>
    <row r="2322" spans="1:14">
      <c r="A2322" s="53" t="s">
        <v>7010</v>
      </c>
      <c r="B2322" s="53" t="s">
        <v>7011</v>
      </c>
      <c r="C2322" s="53" t="s">
        <v>7012</v>
      </c>
      <c r="D2322" s="53" t="s">
        <v>586</v>
      </c>
      <c r="E2322" s="53" t="s">
        <v>18</v>
      </c>
      <c r="F2322" s="53" t="s">
        <v>586</v>
      </c>
      <c r="G2322" s="53" t="s">
        <v>98</v>
      </c>
      <c r="I2322" s="53" t="s">
        <v>99</v>
      </c>
      <c r="J2322" s="75">
        <v>2.61</v>
      </c>
      <c r="K2322" s="75">
        <v>3.234</v>
      </c>
      <c r="L2322" s="75">
        <v>3</v>
      </c>
      <c r="M2322" s="75">
        <v>3.5</v>
      </c>
      <c r="N2322" s="75">
        <v>0.5</v>
      </c>
    </row>
    <row r="2323" spans="1:14">
      <c r="A2323" s="53" t="s">
        <v>7013</v>
      </c>
      <c r="B2323" s="53" t="s">
        <v>7014</v>
      </c>
      <c r="C2323" s="53" t="s">
        <v>7015</v>
      </c>
      <c r="D2323" s="53" t="s">
        <v>24</v>
      </c>
      <c r="E2323" s="53" t="s">
        <v>18</v>
      </c>
      <c r="F2323" s="53" t="s">
        <v>24</v>
      </c>
      <c r="G2323" s="53" t="s">
        <v>19</v>
      </c>
      <c r="I2323" s="53" t="s">
        <v>211</v>
      </c>
      <c r="J2323" s="75">
        <v>39.12</v>
      </c>
      <c r="K2323" s="75">
        <v>40.392</v>
      </c>
      <c r="L2323" s="75">
        <v>41</v>
      </c>
      <c r="M2323" s="75">
        <v>41</v>
      </c>
      <c r="N2323" s="75">
        <v>0</v>
      </c>
    </row>
    <row r="2324" spans="1:14">
      <c r="A2324" s="53" t="s">
        <v>7016</v>
      </c>
      <c r="B2324" s="53" t="s">
        <v>7017</v>
      </c>
      <c r="C2324" s="53" t="s">
        <v>7018</v>
      </c>
      <c r="D2324" s="53" t="s">
        <v>144</v>
      </c>
      <c r="E2324" s="53" t="s">
        <v>18</v>
      </c>
      <c r="F2324" s="53" t="s">
        <v>144</v>
      </c>
      <c r="G2324" s="53" t="s">
        <v>52</v>
      </c>
      <c r="I2324" s="53" t="s">
        <v>353</v>
      </c>
      <c r="J2324" s="75">
        <v>20.04</v>
      </c>
      <c r="K2324" s="75">
        <v>8.727</v>
      </c>
      <c r="L2324" s="75">
        <v>21</v>
      </c>
      <c r="M2324" s="75">
        <v>21</v>
      </c>
      <c r="N2324" s="75">
        <v>0</v>
      </c>
    </row>
    <row r="2325" spans="1:14">
      <c r="A2325" s="53" t="s">
        <v>7019</v>
      </c>
      <c r="B2325" s="53" t="s">
        <v>7020</v>
      </c>
      <c r="C2325" s="53" t="s">
        <v>7021</v>
      </c>
      <c r="D2325" s="53" t="s">
        <v>144</v>
      </c>
      <c r="E2325" s="53" t="s">
        <v>18</v>
      </c>
      <c r="F2325" s="53" t="s">
        <v>144</v>
      </c>
      <c r="G2325" s="73" t="s">
        <v>52</v>
      </c>
      <c r="I2325" s="53" t="s">
        <v>353</v>
      </c>
      <c r="J2325" s="75">
        <v>19.92</v>
      </c>
      <c r="K2325" s="75">
        <v>8.727</v>
      </c>
      <c r="L2325" s="75">
        <v>20</v>
      </c>
      <c r="M2325" s="75">
        <v>20</v>
      </c>
      <c r="N2325" s="75">
        <v>0</v>
      </c>
    </row>
    <row r="2326" spans="1:14">
      <c r="A2326" s="53" t="s">
        <v>7022</v>
      </c>
      <c r="B2326" s="53" t="s">
        <v>7023</v>
      </c>
      <c r="C2326" s="53" t="s">
        <v>7024</v>
      </c>
      <c r="D2326" s="53" t="s">
        <v>24</v>
      </c>
      <c r="E2326" s="53" t="s">
        <v>18</v>
      </c>
      <c r="F2326" s="53" t="s">
        <v>24</v>
      </c>
      <c r="G2326" s="53" t="s">
        <v>19</v>
      </c>
      <c r="I2326" s="53" t="s">
        <v>211</v>
      </c>
      <c r="J2326" s="75">
        <v>42.81</v>
      </c>
      <c r="K2326" s="75">
        <v>44.255</v>
      </c>
      <c r="L2326" s="75">
        <v>47</v>
      </c>
      <c r="M2326" s="75">
        <v>46</v>
      </c>
      <c r="N2326" s="75">
        <v>-1</v>
      </c>
    </row>
    <row r="2327" spans="1:14">
      <c r="A2327" s="53" t="s">
        <v>7025</v>
      </c>
      <c r="B2327" s="53" t="s">
        <v>7026</v>
      </c>
      <c r="C2327" s="53" t="s">
        <v>7027</v>
      </c>
      <c r="D2327" s="53" t="s">
        <v>336</v>
      </c>
      <c r="E2327" s="53" t="s">
        <v>18</v>
      </c>
      <c r="F2327" s="53" t="s">
        <v>336</v>
      </c>
      <c r="G2327" s="53" t="s">
        <v>129</v>
      </c>
      <c r="I2327" s="53" t="s">
        <v>161</v>
      </c>
      <c r="J2327" s="75">
        <v>0.88</v>
      </c>
      <c r="K2327" s="75">
        <v>1.21</v>
      </c>
      <c r="L2327" s="75">
        <v>1.5</v>
      </c>
      <c r="M2327" s="75">
        <v>1.5</v>
      </c>
      <c r="N2327" s="75">
        <v>0</v>
      </c>
    </row>
    <row r="2328" spans="1:14">
      <c r="A2328" s="53" t="s">
        <v>7028</v>
      </c>
      <c r="B2328" s="53" t="s">
        <v>7029</v>
      </c>
      <c r="C2328" s="53" t="s">
        <v>7030</v>
      </c>
      <c r="D2328" s="53" t="s">
        <v>160</v>
      </c>
      <c r="E2328" s="53" t="s">
        <v>18</v>
      </c>
      <c r="F2328" s="53" t="s">
        <v>7031</v>
      </c>
      <c r="G2328" s="53" t="s">
        <v>129</v>
      </c>
      <c r="I2328" s="53" t="s">
        <v>161</v>
      </c>
      <c r="J2328" s="75">
        <v>1.23</v>
      </c>
      <c r="K2328" s="75">
        <v>1.364</v>
      </c>
      <c r="L2328" s="75">
        <v>1.5</v>
      </c>
      <c r="M2328" s="75">
        <v>1.5</v>
      </c>
      <c r="N2328" s="75">
        <v>0</v>
      </c>
    </row>
    <row r="2329" spans="1:14">
      <c r="A2329" s="53" t="s">
        <v>7032</v>
      </c>
      <c r="B2329" s="53" t="s">
        <v>7033</v>
      </c>
      <c r="C2329" s="53" t="s">
        <v>7034</v>
      </c>
      <c r="D2329" s="53" t="s">
        <v>17</v>
      </c>
      <c r="E2329" s="53" t="s">
        <v>18</v>
      </c>
      <c r="F2329" s="53" t="s">
        <v>17</v>
      </c>
      <c r="G2329" s="53" t="s">
        <v>19</v>
      </c>
      <c r="I2329" s="53" t="s">
        <v>239</v>
      </c>
      <c r="J2329" s="75">
        <v>30.54</v>
      </c>
      <c r="K2329" s="75">
        <v>32.894</v>
      </c>
      <c r="L2329" s="75">
        <v>34</v>
      </c>
      <c r="M2329" s="75">
        <v>33</v>
      </c>
      <c r="N2329" s="75">
        <v>-1</v>
      </c>
    </row>
    <row r="2330" spans="1:14">
      <c r="A2330" s="53" t="s">
        <v>7035</v>
      </c>
      <c r="B2330" s="53" t="s">
        <v>7036</v>
      </c>
      <c r="C2330" s="53" t="s">
        <v>7037</v>
      </c>
      <c r="D2330" s="53" t="s">
        <v>78</v>
      </c>
      <c r="E2330" s="53" t="s">
        <v>18</v>
      </c>
      <c r="F2330" s="53" t="s">
        <v>78</v>
      </c>
      <c r="G2330" s="53" t="s">
        <v>29</v>
      </c>
      <c r="I2330" s="53" t="s">
        <v>421</v>
      </c>
      <c r="J2330" s="75">
        <v>77.66</v>
      </c>
      <c r="K2330" s="75">
        <v>33.498</v>
      </c>
      <c r="L2330" s="75">
        <v>78</v>
      </c>
      <c r="M2330" s="75">
        <v>78</v>
      </c>
      <c r="N2330" s="75">
        <v>0</v>
      </c>
    </row>
    <row r="2331" spans="1:14">
      <c r="A2331" s="53" t="s">
        <v>7038</v>
      </c>
      <c r="B2331" s="53" t="s">
        <v>7039</v>
      </c>
      <c r="C2331" s="53" t="s">
        <v>7040</v>
      </c>
      <c r="D2331" s="53" t="s">
        <v>17</v>
      </c>
      <c r="E2331" s="53" t="s">
        <v>18</v>
      </c>
      <c r="F2331" s="53" t="s">
        <v>17</v>
      </c>
      <c r="G2331" s="53" t="s">
        <v>19</v>
      </c>
      <c r="I2331" s="53" t="s">
        <v>558</v>
      </c>
      <c r="J2331" s="75">
        <v>6.21</v>
      </c>
      <c r="K2331" s="75">
        <v>5.421</v>
      </c>
      <c r="L2331" s="75">
        <v>6.5</v>
      </c>
      <c r="M2331" s="75">
        <v>6.5</v>
      </c>
      <c r="N2331" s="75">
        <v>0</v>
      </c>
    </row>
    <row r="2332" spans="1:14">
      <c r="A2332" s="53" t="s">
        <v>7041</v>
      </c>
      <c r="B2332" s="53" t="s">
        <v>7042</v>
      </c>
      <c r="C2332" s="53" t="s">
        <v>7043</v>
      </c>
      <c r="D2332" s="53" t="s">
        <v>7044</v>
      </c>
      <c r="E2332" s="53" t="s">
        <v>18</v>
      </c>
      <c r="F2332" s="53" t="s">
        <v>7044</v>
      </c>
      <c r="G2332" s="53" t="s">
        <v>52</v>
      </c>
      <c r="I2332" s="53" t="s">
        <v>275</v>
      </c>
      <c r="J2332" s="75">
        <v>38.78</v>
      </c>
      <c r="K2332" s="75">
        <v>51.172</v>
      </c>
      <c r="L2332" s="75">
        <v>52</v>
      </c>
      <c r="M2332" s="75">
        <v>52</v>
      </c>
      <c r="N2332" s="75">
        <v>0</v>
      </c>
    </row>
    <row r="2333" spans="1:14">
      <c r="A2333" s="53" t="s">
        <v>7045</v>
      </c>
      <c r="B2333" s="53" t="s">
        <v>7046</v>
      </c>
      <c r="C2333" s="53" t="s">
        <v>7047</v>
      </c>
      <c r="D2333" s="53" t="s">
        <v>140</v>
      </c>
      <c r="E2333" s="53" t="s">
        <v>18</v>
      </c>
      <c r="F2333" s="53" t="s">
        <v>140</v>
      </c>
      <c r="G2333" s="53" t="s">
        <v>98</v>
      </c>
      <c r="I2333" s="53" t="s">
        <v>191</v>
      </c>
      <c r="J2333" s="75">
        <v>41.53</v>
      </c>
      <c r="K2333" s="75">
        <v>48.605</v>
      </c>
      <c r="L2333" s="75">
        <v>43</v>
      </c>
      <c r="M2333" s="75">
        <v>51</v>
      </c>
      <c r="N2333" s="75">
        <v>8</v>
      </c>
    </row>
    <row r="2334" spans="1:14">
      <c r="A2334" s="53" t="s">
        <v>7048</v>
      </c>
      <c r="B2334" s="53" t="s">
        <v>7049</v>
      </c>
      <c r="C2334" s="53" t="s">
        <v>7050</v>
      </c>
      <c r="D2334" s="53" t="s">
        <v>17</v>
      </c>
      <c r="E2334" s="53" t="s">
        <v>18</v>
      </c>
      <c r="F2334" s="53" t="s">
        <v>17</v>
      </c>
      <c r="G2334" s="53" t="s">
        <v>19</v>
      </c>
      <c r="I2334" s="53" t="s">
        <v>191</v>
      </c>
      <c r="J2334" s="75">
        <v>4</v>
      </c>
      <c r="K2334" s="75">
        <v>3.85</v>
      </c>
      <c r="L2334" s="75">
        <v>4</v>
      </c>
      <c r="M2334" s="75">
        <v>4</v>
      </c>
      <c r="N2334" s="75">
        <v>0</v>
      </c>
    </row>
    <row r="2335" spans="1:14">
      <c r="A2335" s="53" t="s">
        <v>7051</v>
      </c>
      <c r="B2335" s="53" t="s">
        <v>7052</v>
      </c>
      <c r="C2335" s="53" t="s">
        <v>7053</v>
      </c>
      <c r="D2335" s="53" t="s">
        <v>17</v>
      </c>
      <c r="E2335" s="53" t="s">
        <v>18</v>
      </c>
      <c r="F2335" s="53" t="s">
        <v>17</v>
      </c>
      <c r="G2335" s="53" t="s">
        <v>19</v>
      </c>
      <c r="I2335" s="53" t="s">
        <v>191</v>
      </c>
      <c r="J2335" s="75">
        <v>27.07</v>
      </c>
      <c r="K2335" s="75">
        <v>25.6</v>
      </c>
      <c r="L2335" s="75">
        <v>30</v>
      </c>
      <c r="M2335" s="75">
        <v>30</v>
      </c>
      <c r="N2335" s="75">
        <v>0</v>
      </c>
    </row>
    <row r="2336" spans="1:14">
      <c r="A2336" s="53" t="s">
        <v>7054</v>
      </c>
      <c r="B2336" s="53" t="s">
        <v>7055</v>
      </c>
      <c r="C2336" s="53" t="s">
        <v>7056</v>
      </c>
      <c r="D2336" s="53" t="s">
        <v>17</v>
      </c>
      <c r="E2336" s="53" t="s">
        <v>18</v>
      </c>
      <c r="F2336" s="53" t="s">
        <v>17</v>
      </c>
      <c r="G2336" s="53" t="s">
        <v>19</v>
      </c>
      <c r="I2336" s="53" t="s">
        <v>99</v>
      </c>
      <c r="J2336" s="75">
        <v>1.39</v>
      </c>
      <c r="K2336" s="75">
        <v>2.728</v>
      </c>
      <c r="L2336" s="75">
        <v>2.5</v>
      </c>
      <c r="M2336" s="75">
        <v>3</v>
      </c>
      <c r="N2336" s="75">
        <v>0.5</v>
      </c>
    </row>
    <row r="2337" spans="1:14">
      <c r="A2337" s="53" t="s">
        <v>7057</v>
      </c>
      <c r="B2337" s="53" t="s">
        <v>7058</v>
      </c>
      <c r="C2337" s="53" t="s">
        <v>7059</v>
      </c>
      <c r="D2337" s="53" t="s">
        <v>85</v>
      </c>
      <c r="E2337" s="53" t="s">
        <v>18</v>
      </c>
      <c r="F2337" s="53" t="s">
        <v>85</v>
      </c>
      <c r="G2337" s="53" t="s">
        <v>29</v>
      </c>
      <c r="I2337" s="53" t="s">
        <v>90</v>
      </c>
      <c r="J2337" s="75">
        <v>63.09</v>
      </c>
      <c r="K2337" s="75">
        <v>40.032</v>
      </c>
      <c r="L2337" s="75">
        <v>64</v>
      </c>
      <c r="M2337" s="75">
        <v>64</v>
      </c>
      <c r="N2337" s="75">
        <v>0</v>
      </c>
    </row>
    <row r="2338" spans="1:14">
      <c r="A2338" s="53" t="s">
        <v>7060</v>
      </c>
      <c r="B2338" s="53" t="s">
        <v>7061</v>
      </c>
      <c r="C2338" s="53" t="s">
        <v>7062</v>
      </c>
      <c r="D2338" s="53" t="s">
        <v>85</v>
      </c>
      <c r="E2338" s="53" t="s">
        <v>18</v>
      </c>
      <c r="F2338" s="53" t="s">
        <v>85</v>
      </c>
      <c r="G2338" s="53" t="s">
        <v>29</v>
      </c>
      <c r="I2338" s="53" t="s">
        <v>90</v>
      </c>
      <c r="J2338" s="75">
        <v>63.21</v>
      </c>
      <c r="K2338" s="75">
        <v>41.752</v>
      </c>
      <c r="L2338" s="75">
        <v>64</v>
      </c>
      <c r="M2338" s="75">
        <v>64</v>
      </c>
      <c r="N2338" s="75">
        <v>0</v>
      </c>
    </row>
    <row r="2339" spans="1:14">
      <c r="A2339" s="53" t="s">
        <v>7063</v>
      </c>
      <c r="B2339" s="53" t="s">
        <v>7064</v>
      </c>
      <c r="C2339" s="53" t="s">
        <v>7065</v>
      </c>
      <c r="D2339" s="53" t="s">
        <v>85</v>
      </c>
      <c r="E2339" s="53" t="s">
        <v>18</v>
      </c>
      <c r="F2339" s="53" t="s">
        <v>85</v>
      </c>
      <c r="G2339" s="73" t="s">
        <v>29</v>
      </c>
      <c r="I2339" s="53" t="s">
        <v>246</v>
      </c>
      <c r="J2339" s="75">
        <v>24.72</v>
      </c>
      <c r="K2339" s="75">
        <v>7.095</v>
      </c>
      <c r="L2339" s="75">
        <v>25</v>
      </c>
      <c r="M2339" s="75">
        <v>25</v>
      </c>
      <c r="N2339" s="75">
        <v>0</v>
      </c>
    </row>
    <row r="2340" spans="1:14">
      <c r="A2340" s="53" t="s">
        <v>7066</v>
      </c>
      <c r="B2340" s="53" t="s">
        <v>7067</v>
      </c>
      <c r="C2340" s="53" t="s">
        <v>7068</v>
      </c>
      <c r="D2340" s="53" t="s">
        <v>2309</v>
      </c>
      <c r="E2340" s="53" t="s">
        <v>18</v>
      </c>
      <c r="F2340" s="53" t="s">
        <v>2309</v>
      </c>
      <c r="G2340" s="53" t="s">
        <v>129</v>
      </c>
      <c r="I2340" s="53" t="s">
        <v>191</v>
      </c>
      <c r="J2340" s="75">
        <v>0.29</v>
      </c>
      <c r="K2340" s="75">
        <v>0.288</v>
      </c>
      <c r="L2340" s="75">
        <v>0.5</v>
      </c>
      <c r="M2340" s="75">
        <v>0.5</v>
      </c>
      <c r="N2340" s="75">
        <v>0</v>
      </c>
    </row>
    <row r="2341" spans="1:14">
      <c r="A2341" s="53" t="s">
        <v>7069</v>
      </c>
      <c r="B2341" s="53" t="s">
        <v>7070</v>
      </c>
      <c r="C2341" s="53" t="s">
        <v>2787</v>
      </c>
      <c r="D2341" s="53" t="s">
        <v>2788</v>
      </c>
      <c r="E2341" s="53" t="s">
        <v>18</v>
      </c>
      <c r="F2341" s="53" t="s">
        <v>2788</v>
      </c>
      <c r="G2341" s="53" t="s">
        <v>170</v>
      </c>
      <c r="I2341" s="53" t="s">
        <v>79</v>
      </c>
      <c r="J2341" s="75">
        <v>1959</v>
      </c>
      <c r="K2341" s="75">
        <v>1687.239</v>
      </c>
      <c r="L2341" s="75">
        <v>1961</v>
      </c>
      <c r="M2341" s="75">
        <v>1959</v>
      </c>
      <c r="N2341" s="75">
        <v>-2</v>
      </c>
    </row>
    <row r="2342" spans="1:14">
      <c r="A2342" s="53" t="s">
        <v>7071</v>
      </c>
      <c r="B2342" s="53" t="s">
        <v>7072</v>
      </c>
      <c r="C2342" s="53" t="s">
        <v>7073</v>
      </c>
      <c r="D2342" s="53" t="s">
        <v>97</v>
      </c>
      <c r="E2342" s="53" t="s">
        <v>18</v>
      </c>
      <c r="F2342" s="53" t="s">
        <v>97</v>
      </c>
      <c r="G2342" s="53" t="s">
        <v>98</v>
      </c>
      <c r="I2342" s="53" t="s">
        <v>223</v>
      </c>
      <c r="J2342" s="75">
        <v>37.24</v>
      </c>
      <c r="K2342" s="75">
        <v>42.779</v>
      </c>
      <c r="L2342" s="75">
        <v>45</v>
      </c>
      <c r="M2342" s="75">
        <v>45</v>
      </c>
      <c r="N2342" s="75">
        <v>0</v>
      </c>
    </row>
    <row r="2343" spans="1:14">
      <c r="A2343" s="53" t="s">
        <v>7074</v>
      </c>
      <c r="B2343" s="53" t="s">
        <v>7075</v>
      </c>
      <c r="C2343" s="53" t="s">
        <v>7076</v>
      </c>
      <c r="D2343" s="53" t="s">
        <v>458</v>
      </c>
      <c r="E2343" s="53" t="s">
        <v>18</v>
      </c>
      <c r="F2343" s="53" t="s">
        <v>458</v>
      </c>
      <c r="G2343" s="53" t="s">
        <v>98</v>
      </c>
      <c r="I2343" s="53" t="s">
        <v>199</v>
      </c>
      <c r="J2343" s="75">
        <v>0.18</v>
      </c>
      <c r="K2343" s="75">
        <v>0</v>
      </c>
      <c r="L2343" s="75">
        <v>0.5</v>
      </c>
      <c r="M2343" s="75">
        <v>0.5</v>
      </c>
      <c r="N2343" s="75">
        <v>0</v>
      </c>
    </row>
    <row r="2344" spans="1:14">
      <c r="A2344" s="53" t="s">
        <v>7077</v>
      </c>
      <c r="B2344" s="53" t="s">
        <v>7078</v>
      </c>
      <c r="C2344" s="53" t="s">
        <v>7079</v>
      </c>
      <c r="D2344" s="53" t="s">
        <v>24</v>
      </c>
      <c r="E2344" s="53" t="s">
        <v>18</v>
      </c>
      <c r="F2344" s="53" t="s">
        <v>24</v>
      </c>
      <c r="G2344" s="53" t="s">
        <v>19</v>
      </c>
      <c r="I2344" s="53" t="s">
        <v>1262</v>
      </c>
      <c r="J2344" s="75">
        <v>39.18</v>
      </c>
      <c r="K2344" s="75">
        <v>24.18</v>
      </c>
      <c r="L2344" s="75">
        <v>40</v>
      </c>
      <c r="M2344" s="75">
        <v>40</v>
      </c>
      <c r="N2344" s="75">
        <v>0</v>
      </c>
    </row>
    <row r="2345" spans="1:14">
      <c r="A2345" s="53" t="s">
        <v>7080</v>
      </c>
      <c r="B2345" s="53" t="s">
        <v>7081</v>
      </c>
      <c r="C2345" s="53" t="s">
        <v>7082</v>
      </c>
      <c r="D2345" s="53" t="s">
        <v>24</v>
      </c>
      <c r="E2345" s="53" t="s">
        <v>18</v>
      </c>
      <c r="F2345" s="53" t="s">
        <v>24</v>
      </c>
      <c r="G2345" s="53" t="s">
        <v>19</v>
      </c>
      <c r="I2345" s="53" t="s">
        <v>1262</v>
      </c>
      <c r="J2345" s="75">
        <v>57.04</v>
      </c>
      <c r="K2345" s="75">
        <v>36.109</v>
      </c>
      <c r="L2345" s="75">
        <v>59</v>
      </c>
      <c r="M2345" s="75">
        <v>59</v>
      </c>
      <c r="N2345" s="75">
        <v>0</v>
      </c>
    </row>
    <row r="2346" spans="1:14">
      <c r="A2346" s="53" t="s">
        <v>7083</v>
      </c>
      <c r="B2346" s="53" t="s">
        <v>7084</v>
      </c>
      <c r="C2346" s="53" t="s">
        <v>7085</v>
      </c>
      <c r="D2346" s="53" t="s">
        <v>17</v>
      </c>
      <c r="E2346" s="53" t="s">
        <v>18</v>
      </c>
      <c r="F2346" s="53" t="s">
        <v>17</v>
      </c>
      <c r="G2346" s="53" t="s">
        <v>19</v>
      </c>
      <c r="I2346" s="53" t="s">
        <v>1262</v>
      </c>
      <c r="J2346" s="75">
        <v>57.96</v>
      </c>
      <c r="K2346" s="75">
        <v>21.48</v>
      </c>
      <c r="L2346" s="75">
        <v>59</v>
      </c>
      <c r="M2346" s="75">
        <v>58</v>
      </c>
      <c r="N2346" s="75">
        <v>-1</v>
      </c>
    </row>
    <row r="2347" spans="1:14">
      <c r="A2347" s="53" t="s">
        <v>7086</v>
      </c>
      <c r="B2347" s="53" t="s">
        <v>7087</v>
      </c>
      <c r="C2347" s="53" t="s">
        <v>7088</v>
      </c>
      <c r="D2347" s="53" t="s">
        <v>17</v>
      </c>
      <c r="E2347" s="53" t="s">
        <v>18</v>
      </c>
      <c r="F2347" s="53" t="s">
        <v>17</v>
      </c>
      <c r="G2347" s="53" t="s">
        <v>19</v>
      </c>
      <c r="I2347" s="53" t="s">
        <v>1262</v>
      </c>
      <c r="J2347" s="75">
        <v>74.48</v>
      </c>
      <c r="K2347" s="75">
        <v>29.705</v>
      </c>
      <c r="L2347" s="75">
        <v>76</v>
      </c>
      <c r="M2347" s="75">
        <v>75</v>
      </c>
      <c r="N2347" s="75">
        <v>-1</v>
      </c>
    </row>
    <row r="2348" spans="1:14">
      <c r="A2348" s="53" t="s">
        <v>7089</v>
      </c>
      <c r="B2348" s="53" t="s">
        <v>7090</v>
      </c>
      <c r="C2348" s="53" t="s">
        <v>7091</v>
      </c>
      <c r="D2348" s="53" t="s">
        <v>140</v>
      </c>
      <c r="E2348" s="53" t="s">
        <v>18</v>
      </c>
      <c r="F2348" s="53" t="s">
        <v>140</v>
      </c>
      <c r="G2348" s="53" t="s">
        <v>98</v>
      </c>
      <c r="I2348" s="53" t="s">
        <v>199</v>
      </c>
      <c r="J2348" s="75">
        <v>18.08</v>
      </c>
      <c r="K2348" s="75">
        <v>15.504</v>
      </c>
      <c r="L2348" s="75">
        <v>18</v>
      </c>
      <c r="M2348" s="75">
        <v>18.5</v>
      </c>
      <c r="N2348" s="75">
        <v>0.5</v>
      </c>
    </row>
    <row r="2349" spans="1:14">
      <c r="A2349" s="53" t="s">
        <v>7092</v>
      </c>
      <c r="B2349" s="53" t="s">
        <v>7093</v>
      </c>
      <c r="C2349" s="53" t="s">
        <v>7094</v>
      </c>
      <c r="D2349" s="53" t="s">
        <v>140</v>
      </c>
      <c r="E2349" s="53" t="s">
        <v>18</v>
      </c>
      <c r="F2349" s="53" t="s">
        <v>140</v>
      </c>
      <c r="G2349" s="53" t="s">
        <v>98</v>
      </c>
      <c r="I2349" s="53" t="s">
        <v>199</v>
      </c>
      <c r="J2349" s="75">
        <v>20.53</v>
      </c>
      <c r="K2349" s="75">
        <v>19.056</v>
      </c>
      <c r="L2349" s="75">
        <v>22</v>
      </c>
      <c r="M2349" s="75">
        <v>22</v>
      </c>
      <c r="N2349" s="75">
        <v>0</v>
      </c>
    </row>
    <row r="2350" spans="1:14">
      <c r="A2350" s="53" t="s">
        <v>7095</v>
      </c>
      <c r="B2350" s="53" t="s">
        <v>7096</v>
      </c>
      <c r="C2350" s="53" t="s">
        <v>7097</v>
      </c>
      <c r="D2350" s="53" t="s">
        <v>186</v>
      </c>
      <c r="E2350" s="53" t="s">
        <v>18</v>
      </c>
      <c r="F2350" s="53" t="s">
        <v>186</v>
      </c>
      <c r="G2350" s="53" t="s">
        <v>98</v>
      </c>
      <c r="I2350" s="53" t="s">
        <v>562</v>
      </c>
      <c r="J2350" s="75">
        <v>168.67</v>
      </c>
      <c r="K2350" s="75">
        <v>126.921</v>
      </c>
      <c r="L2350" s="75">
        <v>169</v>
      </c>
      <c r="M2350" s="75">
        <v>169</v>
      </c>
      <c r="N2350" s="75">
        <v>0</v>
      </c>
    </row>
    <row r="2351" spans="1:14">
      <c r="A2351" s="53" t="s">
        <v>7098</v>
      </c>
      <c r="B2351" s="53" t="s">
        <v>7099</v>
      </c>
      <c r="C2351" s="53" t="s">
        <v>7100</v>
      </c>
      <c r="D2351" s="53" t="s">
        <v>17</v>
      </c>
      <c r="E2351" s="53" t="s">
        <v>18</v>
      </c>
      <c r="F2351" s="53" t="s">
        <v>17</v>
      </c>
      <c r="G2351" s="53" t="s">
        <v>19</v>
      </c>
      <c r="I2351" s="53" t="s">
        <v>540</v>
      </c>
      <c r="J2351" s="75">
        <v>0.48</v>
      </c>
      <c r="K2351" s="75">
        <v>0.252</v>
      </c>
      <c r="L2351" s="75">
        <v>0.5</v>
      </c>
      <c r="M2351" s="75">
        <v>0.5</v>
      </c>
      <c r="N2351" s="75">
        <v>0</v>
      </c>
    </row>
    <row r="2352" spans="1:14">
      <c r="A2352" s="53" t="s">
        <v>7101</v>
      </c>
      <c r="B2352" s="53" t="s">
        <v>7102</v>
      </c>
      <c r="C2352" s="53" t="s">
        <v>36</v>
      </c>
      <c r="D2352" s="53" t="s">
        <v>28</v>
      </c>
      <c r="E2352" s="53" t="s">
        <v>18</v>
      </c>
      <c r="F2352" s="53" t="s">
        <v>28</v>
      </c>
      <c r="G2352" s="73" t="s">
        <v>29</v>
      </c>
      <c r="I2352" s="53" t="s">
        <v>156</v>
      </c>
      <c r="J2352" s="75">
        <v>67.46</v>
      </c>
      <c r="K2352" s="75">
        <v>0.451</v>
      </c>
      <c r="L2352" s="75">
        <v>0.6</v>
      </c>
      <c r="M2352" s="75">
        <v>0.6</v>
      </c>
      <c r="N2352" s="75">
        <v>0</v>
      </c>
    </row>
    <row r="2353" spans="1:14">
      <c r="A2353" s="53" t="s">
        <v>7103</v>
      </c>
      <c r="B2353" s="53" t="s">
        <v>7104</v>
      </c>
      <c r="C2353" s="53" t="s">
        <v>7105</v>
      </c>
      <c r="D2353" s="53" t="s">
        <v>465</v>
      </c>
      <c r="E2353" s="53" t="s">
        <v>18</v>
      </c>
      <c r="F2353" s="53" t="s">
        <v>465</v>
      </c>
      <c r="G2353" s="53" t="s">
        <v>129</v>
      </c>
      <c r="I2353" s="53" t="s">
        <v>191</v>
      </c>
      <c r="J2353" s="75">
        <v>962.75</v>
      </c>
      <c r="K2353" s="75" t="s">
        <v>36</v>
      </c>
      <c r="L2353" s="75">
        <v>964</v>
      </c>
      <c r="M2353" s="75">
        <v>964</v>
      </c>
      <c r="N2353" s="75">
        <v>0</v>
      </c>
    </row>
    <row r="2354" spans="1:14">
      <c r="A2354" s="53" t="s">
        <v>7106</v>
      </c>
      <c r="B2354" s="53" t="s">
        <v>7107</v>
      </c>
      <c r="C2354" s="53" t="s">
        <v>7108</v>
      </c>
      <c r="D2354" s="53" t="s">
        <v>17</v>
      </c>
      <c r="E2354" s="53" t="s">
        <v>18</v>
      </c>
      <c r="F2354" s="53" t="s">
        <v>17</v>
      </c>
      <c r="G2354" s="53" t="s">
        <v>19</v>
      </c>
      <c r="I2354" s="53" t="s">
        <v>2305</v>
      </c>
      <c r="J2354" s="75">
        <v>56.05</v>
      </c>
      <c r="K2354" s="75">
        <v>56.717</v>
      </c>
      <c r="L2354" s="75">
        <v>58</v>
      </c>
      <c r="M2354" s="75">
        <v>58</v>
      </c>
      <c r="N2354" s="75">
        <v>0</v>
      </c>
    </row>
    <row r="2355" spans="1:14">
      <c r="A2355" s="53" t="s">
        <v>7109</v>
      </c>
      <c r="B2355" s="53" t="s">
        <v>7110</v>
      </c>
      <c r="C2355" s="53" t="s">
        <v>7111</v>
      </c>
      <c r="D2355" s="53" t="s">
        <v>458</v>
      </c>
      <c r="E2355" s="53" t="s">
        <v>18</v>
      </c>
      <c r="F2355" s="53" t="s">
        <v>458</v>
      </c>
      <c r="G2355" s="53" t="s">
        <v>98</v>
      </c>
      <c r="I2355" s="53" t="s">
        <v>562</v>
      </c>
      <c r="J2355" s="75">
        <v>0.46</v>
      </c>
      <c r="K2355" s="75">
        <v>0</v>
      </c>
      <c r="L2355" s="75">
        <v>0.5</v>
      </c>
      <c r="M2355" s="75">
        <v>0.5</v>
      </c>
      <c r="N2355" s="75">
        <v>0</v>
      </c>
    </row>
    <row r="2356" spans="1:14">
      <c r="A2356" s="53" t="s">
        <v>7112</v>
      </c>
      <c r="B2356" s="53" t="s">
        <v>7113</v>
      </c>
      <c r="C2356" s="53" t="s">
        <v>7114</v>
      </c>
      <c r="D2356" s="53" t="s">
        <v>458</v>
      </c>
      <c r="E2356" s="53" t="s">
        <v>18</v>
      </c>
      <c r="F2356" s="53" t="s">
        <v>458</v>
      </c>
      <c r="G2356" s="53" t="s">
        <v>98</v>
      </c>
      <c r="I2356" s="53" t="s">
        <v>562</v>
      </c>
      <c r="J2356" s="75">
        <v>0.63</v>
      </c>
      <c r="K2356" s="75">
        <v>0</v>
      </c>
      <c r="L2356" s="75">
        <v>1</v>
      </c>
      <c r="M2356" s="75">
        <v>1</v>
      </c>
      <c r="N2356" s="75">
        <v>0</v>
      </c>
    </row>
    <row r="2357" spans="1:14">
      <c r="A2357" s="53" t="s">
        <v>7115</v>
      </c>
      <c r="B2357" s="53" t="s">
        <v>7116</v>
      </c>
      <c r="C2357" s="53" t="s">
        <v>7117</v>
      </c>
      <c r="D2357" s="53" t="s">
        <v>28</v>
      </c>
      <c r="E2357" s="53" t="s">
        <v>18</v>
      </c>
      <c r="F2357" s="53" t="s">
        <v>28</v>
      </c>
      <c r="G2357" s="53" t="s">
        <v>29</v>
      </c>
      <c r="I2357" s="53" t="s">
        <v>292</v>
      </c>
      <c r="J2357" s="75">
        <v>332.66</v>
      </c>
      <c r="K2357" s="75">
        <v>0.512</v>
      </c>
      <c r="L2357" s="75">
        <v>1</v>
      </c>
      <c r="M2357" s="75">
        <v>1</v>
      </c>
      <c r="N2357" s="75">
        <v>0</v>
      </c>
    </row>
    <row r="2358" spans="1:14">
      <c r="A2358" s="53" t="s">
        <v>7118</v>
      </c>
      <c r="B2358" s="53" t="s">
        <v>7119</v>
      </c>
      <c r="C2358" s="53" t="s">
        <v>7120</v>
      </c>
      <c r="D2358" s="53" t="s">
        <v>17</v>
      </c>
      <c r="E2358" s="53" t="s">
        <v>18</v>
      </c>
      <c r="F2358" s="53" t="s">
        <v>17</v>
      </c>
      <c r="G2358" s="73" t="s">
        <v>19</v>
      </c>
      <c r="I2358" s="53" t="s">
        <v>562</v>
      </c>
      <c r="J2358" s="75">
        <v>0.26</v>
      </c>
      <c r="K2358" s="75">
        <v>0</v>
      </c>
      <c r="L2358" s="75">
        <v>0.5</v>
      </c>
      <c r="M2358" s="75">
        <v>0.5</v>
      </c>
      <c r="N2358" s="75">
        <v>0</v>
      </c>
    </row>
    <row r="2359" spans="1:14">
      <c r="A2359" s="53" t="s">
        <v>7121</v>
      </c>
      <c r="B2359" s="53" t="s">
        <v>7122</v>
      </c>
      <c r="C2359" s="53" t="s">
        <v>7123</v>
      </c>
      <c r="D2359" s="53" t="s">
        <v>17</v>
      </c>
      <c r="E2359" s="53" t="s">
        <v>18</v>
      </c>
      <c r="F2359" s="53" t="s">
        <v>17</v>
      </c>
      <c r="G2359" s="53" t="s">
        <v>19</v>
      </c>
      <c r="I2359" s="53" t="s">
        <v>191</v>
      </c>
      <c r="J2359" s="75">
        <v>5.41</v>
      </c>
      <c r="K2359" s="75">
        <v>0.968</v>
      </c>
      <c r="L2359" s="75">
        <v>5.5</v>
      </c>
      <c r="M2359" s="75">
        <v>6</v>
      </c>
      <c r="N2359" s="75">
        <v>0.5</v>
      </c>
    </row>
    <row r="2360" spans="1:14">
      <c r="A2360" s="53" t="s">
        <v>7124</v>
      </c>
      <c r="B2360" s="53" t="s">
        <v>7125</v>
      </c>
      <c r="C2360" s="53" t="s">
        <v>7126</v>
      </c>
      <c r="D2360" s="53" t="s">
        <v>97</v>
      </c>
      <c r="E2360" s="53" t="s">
        <v>18</v>
      </c>
      <c r="F2360" s="53" t="s">
        <v>97</v>
      </c>
      <c r="G2360" s="53" t="s">
        <v>98</v>
      </c>
      <c r="I2360" s="53" t="s">
        <v>223</v>
      </c>
      <c r="J2360" s="75">
        <v>399.08</v>
      </c>
      <c r="K2360" s="75">
        <v>279.705</v>
      </c>
      <c r="L2360" s="75">
        <v>400</v>
      </c>
      <c r="M2360" s="75">
        <v>400</v>
      </c>
      <c r="N2360" s="75">
        <v>0</v>
      </c>
    </row>
    <row r="2361" spans="1:14">
      <c r="A2361" s="53" t="s">
        <v>7127</v>
      </c>
      <c r="B2361" s="53" t="s">
        <v>7128</v>
      </c>
      <c r="C2361" s="53" t="s">
        <v>7129</v>
      </c>
      <c r="D2361" s="53" t="s">
        <v>140</v>
      </c>
      <c r="E2361" s="53" t="s">
        <v>18</v>
      </c>
      <c r="F2361" s="53" t="s">
        <v>140</v>
      </c>
      <c r="G2361" s="53" t="s">
        <v>98</v>
      </c>
      <c r="I2361" s="53" t="s">
        <v>199</v>
      </c>
      <c r="J2361" s="75">
        <v>1.61</v>
      </c>
      <c r="K2361" s="75">
        <v>2.822</v>
      </c>
      <c r="L2361" s="75">
        <v>2.5</v>
      </c>
      <c r="M2361" s="75">
        <v>5</v>
      </c>
      <c r="N2361" s="75">
        <v>2.5</v>
      </c>
    </row>
    <row r="2362" spans="1:14">
      <c r="A2362" s="53" t="s">
        <v>7130</v>
      </c>
      <c r="B2362" s="53" t="s">
        <v>7131</v>
      </c>
      <c r="C2362" s="53" t="s">
        <v>7132</v>
      </c>
      <c r="D2362" s="53" t="s">
        <v>7133</v>
      </c>
      <c r="E2362" s="53" t="s">
        <v>18</v>
      </c>
      <c r="F2362" s="53" t="s">
        <v>7134</v>
      </c>
      <c r="G2362" s="53" t="s">
        <v>98</v>
      </c>
      <c r="I2362" s="53" t="s">
        <v>187</v>
      </c>
      <c r="J2362" s="75">
        <v>276.61</v>
      </c>
      <c r="K2362" s="75">
        <v>431.074</v>
      </c>
      <c r="L2362" s="75">
        <v>432</v>
      </c>
      <c r="M2362" s="75">
        <v>432</v>
      </c>
      <c r="N2362" s="75">
        <v>0</v>
      </c>
    </row>
    <row r="2363" spans="1:14">
      <c r="A2363" s="53" t="s">
        <v>7135</v>
      </c>
      <c r="B2363" s="53" t="s">
        <v>7136</v>
      </c>
      <c r="C2363" s="53" t="s">
        <v>7137</v>
      </c>
      <c r="D2363" s="53" t="s">
        <v>938</v>
      </c>
      <c r="E2363" s="53" t="s">
        <v>18</v>
      </c>
      <c r="F2363" s="53" t="s">
        <v>938</v>
      </c>
      <c r="G2363" s="53" t="s">
        <v>98</v>
      </c>
      <c r="I2363" s="53" t="s">
        <v>199</v>
      </c>
      <c r="J2363" s="75">
        <v>76.24</v>
      </c>
      <c r="K2363" s="75">
        <v>82.721</v>
      </c>
      <c r="L2363" s="75">
        <v>81</v>
      </c>
      <c r="M2363" s="75">
        <v>84</v>
      </c>
      <c r="N2363" s="75">
        <v>3</v>
      </c>
    </row>
    <row r="2364" spans="1:14">
      <c r="A2364" s="53" t="s">
        <v>7138</v>
      </c>
      <c r="B2364" s="53" t="s">
        <v>7139</v>
      </c>
      <c r="C2364" s="53" t="s">
        <v>7140</v>
      </c>
      <c r="D2364" s="53" t="s">
        <v>24</v>
      </c>
      <c r="E2364" s="53" t="s">
        <v>18</v>
      </c>
      <c r="F2364" s="53" t="s">
        <v>24</v>
      </c>
      <c r="G2364" s="53" t="s">
        <v>19</v>
      </c>
      <c r="I2364" s="53" t="s">
        <v>120</v>
      </c>
      <c r="J2364" s="75">
        <v>0.07</v>
      </c>
      <c r="K2364" s="75">
        <v>0.33</v>
      </c>
      <c r="L2364" s="75">
        <v>0.5</v>
      </c>
      <c r="M2364" s="75">
        <v>0.5</v>
      </c>
      <c r="N2364" s="75">
        <v>0</v>
      </c>
    </row>
    <row r="2365" spans="1:14">
      <c r="A2365" s="53" t="s">
        <v>7141</v>
      </c>
      <c r="B2365" s="53" t="s">
        <v>7142</v>
      </c>
      <c r="C2365" s="53" t="s">
        <v>7143</v>
      </c>
      <c r="D2365" s="53" t="s">
        <v>465</v>
      </c>
      <c r="E2365" s="53" t="s">
        <v>18</v>
      </c>
      <c r="F2365" s="53" t="s">
        <v>465</v>
      </c>
      <c r="G2365" s="53" t="s">
        <v>129</v>
      </c>
      <c r="I2365" s="53" t="s">
        <v>199</v>
      </c>
      <c r="J2365" s="75">
        <v>1.15</v>
      </c>
      <c r="K2365" s="75" t="s">
        <v>36</v>
      </c>
      <c r="L2365" s="75">
        <v>2.6</v>
      </c>
      <c r="M2365" s="75">
        <v>3</v>
      </c>
      <c r="N2365" s="75">
        <v>0.4</v>
      </c>
    </row>
    <row r="2366" spans="1:14">
      <c r="A2366" s="53" t="s">
        <v>7144</v>
      </c>
      <c r="B2366" s="53" t="s">
        <v>7145</v>
      </c>
      <c r="C2366" s="53" t="s">
        <v>7146</v>
      </c>
      <c r="D2366" s="53" t="s">
        <v>17</v>
      </c>
      <c r="E2366" s="53" t="s">
        <v>18</v>
      </c>
      <c r="F2366" s="53" t="s">
        <v>17</v>
      </c>
      <c r="G2366" s="53" t="s">
        <v>19</v>
      </c>
      <c r="I2366" s="53" t="s">
        <v>152</v>
      </c>
      <c r="J2366" s="75">
        <v>1.95</v>
      </c>
      <c r="K2366" s="75">
        <v>2.829</v>
      </c>
      <c r="L2366" s="75">
        <v>3</v>
      </c>
      <c r="M2366" s="75">
        <v>3</v>
      </c>
      <c r="N2366" s="75">
        <v>0</v>
      </c>
    </row>
    <row r="2367" spans="1:14">
      <c r="A2367" s="53" t="s">
        <v>7147</v>
      </c>
      <c r="B2367" s="53" t="s">
        <v>7148</v>
      </c>
      <c r="C2367" s="53" t="s">
        <v>7149</v>
      </c>
      <c r="D2367" s="53" t="s">
        <v>539</v>
      </c>
      <c r="E2367" s="53" t="s">
        <v>18</v>
      </c>
      <c r="F2367" s="53" t="s">
        <v>539</v>
      </c>
      <c r="G2367" s="53" t="s">
        <v>129</v>
      </c>
      <c r="I2367" s="53" t="s">
        <v>145</v>
      </c>
      <c r="J2367" s="75">
        <v>0.21</v>
      </c>
      <c r="K2367" s="75">
        <v>0.324</v>
      </c>
      <c r="L2367" s="75">
        <v>0.5</v>
      </c>
      <c r="M2367" s="75">
        <v>0.5</v>
      </c>
      <c r="N2367" s="75">
        <v>0</v>
      </c>
    </row>
    <row r="2368" spans="1:14">
      <c r="A2368" s="53" t="s">
        <v>7150</v>
      </c>
      <c r="B2368" s="53" t="s">
        <v>7151</v>
      </c>
      <c r="C2368" s="53" t="s">
        <v>7152</v>
      </c>
      <c r="D2368" s="53" t="s">
        <v>603</v>
      </c>
      <c r="E2368" s="53" t="s">
        <v>18</v>
      </c>
      <c r="F2368" s="53" t="s">
        <v>603</v>
      </c>
      <c r="G2368" s="53" t="s">
        <v>129</v>
      </c>
      <c r="I2368" s="53" t="s">
        <v>20</v>
      </c>
      <c r="J2368" s="75">
        <v>11.55</v>
      </c>
      <c r="K2368" s="75">
        <v>7.603</v>
      </c>
      <c r="L2368" s="75">
        <v>12</v>
      </c>
      <c r="M2368" s="75">
        <v>12</v>
      </c>
      <c r="N2368" s="75">
        <v>0</v>
      </c>
    </row>
    <row r="2369" spans="1:14">
      <c r="A2369" s="53" t="s">
        <v>7153</v>
      </c>
      <c r="B2369" s="53" t="s">
        <v>7154</v>
      </c>
      <c r="C2369" s="53" t="s">
        <v>7155</v>
      </c>
      <c r="D2369" s="53" t="s">
        <v>17</v>
      </c>
      <c r="E2369" s="53" t="s">
        <v>18</v>
      </c>
      <c r="F2369" s="53" t="s">
        <v>17</v>
      </c>
      <c r="G2369" s="53" t="s">
        <v>19</v>
      </c>
      <c r="I2369" s="53" t="s">
        <v>558</v>
      </c>
      <c r="J2369" s="75">
        <v>7.16</v>
      </c>
      <c r="K2369" s="75">
        <v>20.496</v>
      </c>
      <c r="L2369" s="75">
        <v>20.5</v>
      </c>
      <c r="M2369" s="75">
        <v>21</v>
      </c>
      <c r="N2369" s="75">
        <v>0.5</v>
      </c>
    </row>
    <row r="2370" spans="1:14">
      <c r="A2370" s="53" t="s">
        <v>7156</v>
      </c>
      <c r="B2370" s="53" t="s">
        <v>7157</v>
      </c>
      <c r="C2370" s="53" t="s">
        <v>7158</v>
      </c>
      <c r="D2370" s="53" t="s">
        <v>168</v>
      </c>
      <c r="E2370" s="53" t="s">
        <v>18</v>
      </c>
      <c r="F2370" s="53" t="s">
        <v>169</v>
      </c>
      <c r="G2370" s="53" t="s">
        <v>170</v>
      </c>
      <c r="I2370" s="53" t="s">
        <v>145</v>
      </c>
      <c r="J2370" s="75">
        <v>129.3</v>
      </c>
      <c r="K2370" s="75">
        <v>85.776</v>
      </c>
      <c r="L2370" s="75">
        <v>147</v>
      </c>
      <c r="M2370" s="75">
        <v>147</v>
      </c>
      <c r="N2370" s="75">
        <v>0</v>
      </c>
    </row>
    <row r="2371" spans="1:14">
      <c r="A2371" s="53" t="s">
        <v>7159</v>
      </c>
      <c r="B2371" s="53" t="s">
        <v>7160</v>
      </c>
      <c r="C2371" s="53" t="s">
        <v>7161</v>
      </c>
      <c r="D2371" s="53" t="s">
        <v>458</v>
      </c>
      <c r="E2371" s="53" t="s">
        <v>18</v>
      </c>
      <c r="F2371" s="53" t="s">
        <v>458</v>
      </c>
      <c r="G2371" s="53" t="s">
        <v>98</v>
      </c>
      <c r="I2371" s="53" t="s">
        <v>306</v>
      </c>
      <c r="J2371" s="75">
        <v>0.31</v>
      </c>
      <c r="K2371" s="75">
        <v>0</v>
      </c>
      <c r="L2371" s="75">
        <v>0.5</v>
      </c>
      <c r="M2371" s="75">
        <v>0.5</v>
      </c>
      <c r="N2371" s="75">
        <v>0</v>
      </c>
    </row>
    <row r="2372" spans="1:14">
      <c r="A2372" s="53" t="s">
        <v>7162</v>
      </c>
      <c r="B2372" s="53" t="s">
        <v>7163</v>
      </c>
      <c r="C2372" s="53" t="s">
        <v>7164</v>
      </c>
      <c r="D2372" s="53" t="s">
        <v>28</v>
      </c>
      <c r="E2372" s="53" t="s">
        <v>18</v>
      </c>
      <c r="F2372" s="53" t="s">
        <v>28</v>
      </c>
      <c r="G2372" s="53" t="s">
        <v>29</v>
      </c>
      <c r="I2372" s="53" t="s">
        <v>79</v>
      </c>
      <c r="J2372" s="75">
        <v>4055.52</v>
      </c>
      <c r="K2372" s="75">
        <v>11.066</v>
      </c>
      <c r="L2372" s="75">
        <v>11.3</v>
      </c>
      <c r="M2372" s="75">
        <v>4056</v>
      </c>
      <c r="N2372" s="75">
        <v>4044.7</v>
      </c>
    </row>
    <row r="2373" spans="1:14">
      <c r="A2373" s="53" t="s">
        <v>7165</v>
      </c>
      <c r="B2373" s="53" t="s">
        <v>7166</v>
      </c>
      <c r="C2373" s="53" t="s">
        <v>7167</v>
      </c>
      <c r="D2373" s="53" t="s">
        <v>7168</v>
      </c>
      <c r="E2373" s="53" t="s">
        <v>18</v>
      </c>
      <c r="F2373" s="53" t="s">
        <v>7168</v>
      </c>
      <c r="G2373" s="53" t="s">
        <v>170</v>
      </c>
      <c r="I2373" s="53" t="s">
        <v>20</v>
      </c>
      <c r="J2373" s="75">
        <v>60</v>
      </c>
      <c r="K2373" s="75">
        <v>30</v>
      </c>
      <c r="L2373" s="75">
        <v>54</v>
      </c>
      <c r="M2373" s="75">
        <v>60</v>
      </c>
      <c r="N2373" s="75">
        <v>6</v>
      </c>
    </row>
    <row r="2374" spans="1:14">
      <c r="A2374" s="53" t="s">
        <v>7169</v>
      </c>
      <c r="B2374" s="53" t="s">
        <v>7170</v>
      </c>
      <c r="C2374" s="53" t="s">
        <v>7171</v>
      </c>
      <c r="D2374" s="53" t="s">
        <v>17</v>
      </c>
      <c r="E2374" s="53" t="s">
        <v>18</v>
      </c>
      <c r="F2374" s="53" t="s">
        <v>17</v>
      </c>
      <c r="G2374" s="73" t="s">
        <v>19</v>
      </c>
      <c r="I2374" s="53" t="s">
        <v>145</v>
      </c>
      <c r="J2374" s="75">
        <v>0.16</v>
      </c>
      <c r="K2374" s="75">
        <v>0.461</v>
      </c>
      <c r="L2374" s="75">
        <v>0.5</v>
      </c>
      <c r="M2374" s="75">
        <v>0.5</v>
      </c>
      <c r="N2374" s="75">
        <v>0</v>
      </c>
    </row>
    <row r="2375" spans="1:14">
      <c r="A2375" s="53" t="s">
        <v>7172</v>
      </c>
      <c r="B2375" s="53" t="s">
        <v>7173</v>
      </c>
      <c r="C2375" s="53" t="s">
        <v>7174</v>
      </c>
      <c r="D2375" s="53" t="s">
        <v>938</v>
      </c>
      <c r="E2375" s="53" t="s">
        <v>18</v>
      </c>
      <c r="F2375" s="53" t="s">
        <v>938</v>
      </c>
      <c r="G2375" s="53" t="s">
        <v>98</v>
      </c>
      <c r="I2375" s="53" t="s">
        <v>191</v>
      </c>
      <c r="J2375" s="75">
        <v>20.47</v>
      </c>
      <c r="K2375" s="75">
        <v>19.488</v>
      </c>
      <c r="L2375" s="75">
        <v>24</v>
      </c>
      <c r="M2375" s="75">
        <v>24</v>
      </c>
      <c r="N2375" s="75">
        <v>0</v>
      </c>
    </row>
    <row r="2376" spans="1:14">
      <c r="A2376" s="53" t="s">
        <v>7175</v>
      </c>
      <c r="B2376" s="53" t="s">
        <v>7176</v>
      </c>
      <c r="C2376" s="53" t="s">
        <v>7177</v>
      </c>
      <c r="D2376" s="53" t="s">
        <v>453</v>
      </c>
      <c r="E2376" s="53" t="s">
        <v>18</v>
      </c>
      <c r="F2376" s="53" t="s">
        <v>453</v>
      </c>
      <c r="G2376" s="53" t="s">
        <v>29</v>
      </c>
      <c r="I2376" s="53" t="s">
        <v>191</v>
      </c>
      <c r="J2376" s="75">
        <v>19.32</v>
      </c>
      <c r="K2376" s="75">
        <v>19.536</v>
      </c>
      <c r="L2376" s="75">
        <v>22</v>
      </c>
      <c r="M2376" s="75">
        <v>25</v>
      </c>
      <c r="N2376" s="75">
        <v>3</v>
      </c>
    </row>
    <row r="2377" spans="1:14">
      <c r="A2377" s="53" t="s">
        <v>7178</v>
      </c>
      <c r="B2377" s="53" t="s">
        <v>7179</v>
      </c>
      <c r="C2377" s="53" t="s">
        <v>7180</v>
      </c>
      <c r="D2377" s="53" t="s">
        <v>17</v>
      </c>
      <c r="E2377" s="53" t="s">
        <v>18</v>
      </c>
      <c r="F2377" s="53" t="s">
        <v>17</v>
      </c>
      <c r="G2377" s="73" t="s">
        <v>19</v>
      </c>
      <c r="I2377" s="53" t="s">
        <v>99</v>
      </c>
      <c r="J2377" s="75">
        <v>24.27</v>
      </c>
      <c r="K2377" s="75">
        <v>16.236</v>
      </c>
      <c r="L2377" s="75">
        <v>25</v>
      </c>
      <c r="M2377" s="75">
        <v>25</v>
      </c>
      <c r="N2377" s="75">
        <v>0</v>
      </c>
    </row>
    <row r="2378" spans="1:14">
      <c r="A2378" s="53" t="s">
        <v>7181</v>
      </c>
      <c r="B2378" s="53" t="s">
        <v>7182</v>
      </c>
      <c r="C2378" s="53" t="s">
        <v>7183</v>
      </c>
      <c r="D2378" s="53" t="s">
        <v>17</v>
      </c>
      <c r="E2378" s="53" t="s">
        <v>18</v>
      </c>
      <c r="F2378" s="53" t="s">
        <v>17</v>
      </c>
      <c r="G2378" s="53" t="s">
        <v>19</v>
      </c>
      <c r="I2378" s="53" t="s">
        <v>199</v>
      </c>
      <c r="J2378" s="75">
        <v>29.45</v>
      </c>
      <c r="K2378" s="75">
        <v>27.632</v>
      </c>
      <c r="L2378" s="75">
        <v>30</v>
      </c>
      <c r="M2378" s="75">
        <v>30</v>
      </c>
      <c r="N2378" s="75">
        <v>0</v>
      </c>
    </row>
    <row r="2379" spans="1:14">
      <c r="A2379" s="53" t="s">
        <v>7184</v>
      </c>
      <c r="B2379" s="53" t="s">
        <v>7185</v>
      </c>
      <c r="C2379" s="53" t="s">
        <v>7186</v>
      </c>
      <c r="D2379" s="53" t="s">
        <v>140</v>
      </c>
      <c r="E2379" s="53" t="s">
        <v>18</v>
      </c>
      <c r="F2379" s="53" t="s">
        <v>140</v>
      </c>
      <c r="G2379" s="53" t="s">
        <v>98</v>
      </c>
      <c r="I2379" s="53" t="s">
        <v>191</v>
      </c>
      <c r="J2379" s="75">
        <v>35.17</v>
      </c>
      <c r="K2379" s="75">
        <v>28.559</v>
      </c>
      <c r="L2379" s="75">
        <v>36</v>
      </c>
      <c r="M2379" s="75">
        <v>36</v>
      </c>
      <c r="N2379" s="75">
        <v>0</v>
      </c>
    </row>
    <row r="2380" spans="1:14">
      <c r="A2380" s="53" t="s">
        <v>7187</v>
      </c>
      <c r="B2380" s="53" t="s">
        <v>7188</v>
      </c>
      <c r="C2380" s="53" t="s">
        <v>7189</v>
      </c>
      <c r="D2380" s="53" t="s">
        <v>17</v>
      </c>
      <c r="E2380" s="53" t="s">
        <v>18</v>
      </c>
      <c r="F2380" s="53" t="s">
        <v>17</v>
      </c>
      <c r="G2380" s="53" t="s">
        <v>19</v>
      </c>
      <c r="I2380" s="53" t="s">
        <v>675</v>
      </c>
      <c r="J2380" s="75">
        <v>12.06</v>
      </c>
      <c r="K2380" s="75">
        <v>11.73</v>
      </c>
      <c r="L2380" s="75">
        <v>12.5</v>
      </c>
      <c r="M2380" s="75">
        <v>12.5</v>
      </c>
      <c r="N2380" s="75">
        <v>0</v>
      </c>
    </row>
    <row r="2381" spans="1:14">
      <c r="A2381" s="53" t="s">
        <v>7190</v>
      </c>
      <c r="B2381" s="53" t="s">
        <v>7191</v>
      </c>
      <c r="C2381" s="53" t="s">
        <v>50</v>
      </c>
      <c r="D2381" s="53" t="s">
        <v>1093</v>
      </c>
      <c r="E2381" s="53" t="s">
        <v>18</v>
      </c>
      <c r="F2381" s="53" t="s">
        <v>1093</v>
      </c>
      <c r="G2381" s="53" t="s">
        <v>52</v>
      </c>
      <c r="I2381" s="53" t="s">
        <v>540</v>
      </c>
      <c r="J2381" s="75">
        <v>433.5</v>
      </c>
      <c r="K2381" s="75">
        <v>1054.563</v>
      </c>
      <c r="L2381" s="75">
        <v>970</v>
      </c>
      <c r="M2381" s="75">
        <v>1055</v>
      </c>
      <c r="N2381" s="75">
        <v>85</v>
      </c>
    </row>
    <row r="2382" spans="1:14">
      <c r="A2382" s="53" t="s">
        <v>7192</v>
      </c>
      <c r="B2382" s="53" t="s">
        <v>7193</v>
      </c>
      <c r="C2382" s="53" t="s">
        <v>7194</v>
      </c>
      <c r="D2382" s="53" t="s">
        <v>2455</v>
      </c>
      <c r="E2382" s="53" t="s">
        <v>18</v>
      </c>
      <c r="F2382" s="53" t="s">
        <v>2455</v>
      </c>
      <c r="G2382" s="73" t="s">
        <v>129</v>
      </c>
      <c r="I2382" s="53" t="s">
        <v>161</v>
      </c>
      <c r="J2382" s="75">
        <v>79.55</v>
      </c>
      <c r="K2382" s="75">
        <v>71.981</v>
      </c>
      <c r="L2382" s="75">
        <v>80</v>
      </c>
      <c r="M2382" s="75">
        <v>94</v>
      </c>
      <c r="N2382" s="75">
        <v>14</v>
      </c>
    </row>
    <row r="2383" spans="1:14">
      <c r="A2383" s="53" t="s">
        <v>7195</v>
      </c>
      <c r="B2383" s="53" t="s">
        <v>7196</v>
      </c>
      <c r="C2383" s="53" t="s">
        <v>7197</v>
      </c>
      <c r="D2383" s="53" t="s">
        <v>2455</v>
      </c>
      <c r="E2383" s="53" t="s">
        <v>18</v>
      </c>
      <c r="F2383" s="53" t="s">
        <v>2455</v>
      </c>
      <c r="G2383" s="73" t="s">
        <v>129</v>
      </c>
      <c r="I2383" s="53" t="s">
        <v>161</v>
      </c>
      <c r="J2383" s="75">
        <v>79.41</v>
      </c>
      <c r="K2383" s="75">
        <v>73.808</v>
      </c>
      <c r="L2383" s="75">
        <v>80</v>
      </c>
      <c r="M2383" s="75">
        <v>93.5</v>
      </c>
      <c r="N2383" s="75">
        <v>13.5</v>
      </c>
    </row>
    <row r="2384" spans="1:14">
      <c r="A2384" s="53" t="s">
        <v>7198</v>
      </c>
      <c r="B2384" s="53" t="s">
        <v>7199</v>
      </c>
      <c r="C2384" s="53" t="s">
        <v>7200</v>
      </c>
      <c r="D2384" s="53" t="s">
        <v>2455</v>
      </c>
      <c r="E2384" s="53" t="s">
        <v>18</v>
      </c>
      <c r="F2384" s="53" t="s">
        <v>2455</v>
      </c>
      <c r="G2384" s="53" t="s">
        <v>129</v>
      </c>
      <c r="I2384" s="53" t="s">
        <v>161</v>
      </c>
      <c r="J2384" s="75">
        <v>80.16</v>
      </c>
      <c r="K2384" s="75">
        <v>72.645</v>
      </c>
      <c r="L2384" s="75">
        <v>80</v>
      </c>
      <c r="M2384" s="75">
        <v>94.5</v>
      </c>
      <c r="N2384" s="75">
        <v>14.5</v>
      </c>
    </row>
    <row r="2385" spans="1:14">
      <c r="A2385" s="53" t="s">
        <v>7201</v>
      </c>
      <c r="B2385" s="53" t="s">
        <v>7202</v>
      </c>
      <c r="C2385" s="53" t="s">
        <v>7203</v>
      </c>
      <c r="D2385" s="53" t="s">
        <v>2455</v>
      </c>
      <c r="E2385" s="53" t="s">
        <v>18</v>
      </c>
      <c r="F2385" s="53" t="s">
        <v>2455</v>
      </c>
      <c r="G2385" s="73" t="s">
        <v>129</v>
      </c>
      <c r="I2385" s="53" t="s">
        <v>161</v>
      </c>
      <c r="J2385" s="75">
        <v>79.58</v>
      </c>
      <c r="K2385" s="75">
        <v>74.576</v>
      </c>
      <c r="L2385" s="75">
        <v>80</v>
      </c>
      <c r="M2385" s="75">
        <v>94.5</v>
      </c>
      <c r="N2385" s="75">
        <v>14.5</v>
      </c>
    </row>
    <row r="2386" spans="1:14">
      <c r="A2386" s="53" t="s">
        <v>7204</v>
      </c>
      <c r="B2386" s="53" t="s">
        <v>7205</v>
      </c>
      <c r="C2386" s="53" t="s">
        <v>7206</v>
      </c>
      <c r="D2386" s="53" t="s">
        <v>17</v>
      </c>
      <c r="E2386" s="53" t="s">
        <v>18</v>
      </c>
      <c r="F2386" s="53" t="s">
        <v>17</v>
      </c>
      <c r="G2386" s="53" t="s">
        <v>19</v>
      </c>
      <c r="I2386" s="53" t="s">
        <v>161</v>
      </c>
      <c r="J2386" s="75">
        <v>1.95</v>
      </c>
      <c r="K2386" s="75">
        <v>3.654</v>
      </c>
      <c r="L2386" s="75">
        <v>3.5</v>
      </c>
      <c r="M2386" s="75">
        <v>4</v>
      </c>
      <c r="N2386" s="75">
        <v>0.5</v>
      </c>
    </row>
    <row r="2387" spans="1:14">
      <c r="A2387" s="53" t="s">
        <v>7207</v>
      </c>
      <c r="B2387" s="53" t="s">
        <v>7208</v>
      </c>
      <c r="C2387" s="53" t="s">
        <v>7209</v>
      </c>
      <c r="D2387" s="53" t="s">
        <v>128</v>
      </c>
      <c r="E2387" s="53" t="s">
        <v>18</v>
      </c>
      <c r="F2387" s="53" t="s">
        <v>128</v>
      </c>
      <c r="G2387" s="53" t="s">
        <v>129</v>
      </c>
      <c r="I2387" s="53" t="s">
        <v>1567</v>
      </c>
      <c r="J2387" s="75">
        <v>5.5</v>
      </c>
      <c r="K2387" s="75">
        <v>6.283</v>
      </c>
      <c r="L2387" s="75">
        <v>7</v>
      </c>
      <c r="M2387" s="75">
        <v>6.5</v>
      </c>
      <c r="N2387" s="75">
        <v>-0.5</v>
      </c>
    </row>
    <row r="2388" spans="1:14">
      <c r="A2388" s="53" t="s">
        <v>7210</v>
      </c>
      <c r="B2388" s="53" t="s">
        <v>7211</v>
      </c>
      <c r="C2388" s="53" t="s">
        <v>7212</v>
      </c>
      <c r="D2388" s="53" t="s">
        <v>17</v>
      </c>
      <c r="E2388" s="53" t="s">
        <v>18</v>
      </c>
      <c r="F2388" s="53" t="s">
        <v>17</v>
      </c>
      <c r="G2388" s="53" t="s">
        <v>19</v>
      </c>
      <c r="I2388" s="53" t="s">
        <v>398</v>
      </c>
      <c r="J2388" s="75">
        <v>0.82</v>
      </c>
      <c r="K2388" s="75">
        <v>0</v>
      </c>
      <c r="L2388" s="75">
        <v>1</v>
      </c>
      <c r="M2388" s="75">
        <v>1</v>
      </c>
      <c r="N2388" s="75">
        <v>0</v>
      </c>
    </row>
    <row r="2389" spans="1:14">
      <c r="A2389" s="53" t="s">
        <v>7213</v>
      </c>
      <c r="B2389" s="53" t="s">
        <v>7214</v>
      </c>
      <c r="C2389" s="53" t="s">
        <v>7215</v>
      </c>
      <c r="D2389" s="53" t="s">
        <v>186</v>
      </c>
      <c r="E2389" s="53" t="s">
        <v>18</v>
      </c>
      <c r="F2389" s="53" t="s">
        <v>186</v>
      </c>
      <c r="G2389" s="53" t="s">
        <v>98</v>
      </c>
      <c r="I2389" s="53" t="s">
        <v>191</v>
      </c>
      <c r="J2389" s="75">
        <v>549.44</v>
      </c>
      <c r="K2389" s="75">
        <v>483.819</v>
      </c>
      <c r="L2389" s="75">
        <v>551</v>
      </c>
      <c r="M2389" s="75">
        <v>551</v>
      </c>
      <c r="N2389" s="75">
        <v>0</v>
      </c>
    </row>
    <row r="2390" spans="1:14">
      <c r="A2390" s="53" t="s">
        <v>7216</v>
      </c>
      <c r="B2390" s="53" t="s">
        <v>7217</v>
      </c>
      <c r="C2390" s="53" t="s">
        <v>7218</v>
      </c>
      <c r="D2390" s="53" t="s">
        <v>17</v>
      </c>
      <c r="E2390" s="53" t="s">
        <v>18</v>
      </c>
      <c r="F2390" s="53" t="s">
        <v>17</v>
      </c>
      <c r="G2390" s="53" t="s">
        <v>19</v>
      </c>
      <c r="I2390" s="53" t="s">
        <v>1262</v>
      </c>
      <c r="J2390" s="75">
        <v>37.34</v>
      </c>
      <c r="K2390" s="75">
        <v>38.371</v>
      </c>
      <c r="L2390" s="75">
        <v>38</v>
      </c>
      <c r="M2390" s="75">
        <v>39</v>
      </c>
      <c r="N2390" s="75">
        <v>1</v>
      </c>
    </row>
    <row r="2391" spans="1:14">
      <c r="A2391" s="53" t="s">
        <v>7219</v>
      </c>
      <c r="B2391" s="53" t="s">
        <v>7220</v>
      </c>
      <c r="C2391" s="53" t="s">
        <v>7221</v>
      </c>
      <c r="D2391" s="53" t="s">
        <v>2864</v>
      </c>
      <c r="E2391" s="53" t="s">
        <v>18</v>
      </c>
      <c r="F2391" s="53" t="s">
        <v>2864</v>
      </c>
      <c r="G2391" s="53" t="s">
        <v>129</v>
      </c>
      <c r="I2391" s="53" t="s">
        <v>2305</v>
      </c>
      <c r="J2391" s="75">
        <v>1.26</v>
      </c>
      <c r="K2391" s="75" t="s">
        <v>36</v>
      </c>
      <c r="L2391" s="75">
        <v>2.5</v>
      </c>
      <c r="M2391" s="75">
        <v>2.5</v>
      </c>
      <c r="N2391" s="75">
        <v>0</v>
      </c>
    </row>
    <row r="2392" spans="1:14">
      <c r="A2392" s="53" t="s">
        <v>7222</v>
      </c>
      <c r="B2392" s="53" t="s">
        <v>7223</v>
      </c>
      <c r="C2392" s="53" t="s">
        <v>7224</v>
      </c>
      <c r="D2392" s="53" t="s">
        <v>128</v>
      </c>
      <c r="E2392" s="53" t="s">
        <v>18</v>
      </c>
      <c r="F2392" s="53" t="s">
        <v>128</v>
      </c>
      <c r="G2392" s="53" t="s">
        <v>129</v>
      </c>
      <c r="I2392" s="53" t="s">
        <v>191</v>
      </c>
      <c r="J2392" s="75">
        <v>15.71</v>
      </c>
      <c r="K2392" s="75">
        <v>19.591</v>
      </c>
      <c r="L2392" s="75">
        <v>15.8</v>
      </c>
      <c r="M2392" s="75">
        <v>21</v>
      </c>
      <c r="N2392" s="75">
        <v>5.2</v>
      </c>
    </row>
    <row r="2393" spans="1:14">
      <c r="A2393" s="53" t="s">
        <v>7225</v>
      </c>
      <c r="B2393" s="53" t="s">
        <v>7226</v>
      </c>
      <c r="C2393" s="53" t="s">
        <v>50</v>
      </c>
      <c r="D2393" s="53" t="s">
        <v>633</v>
      </c>
      <c r="E2393" s="53" t="s">
        <v>18</v>
      </c>
      <c r="F2393" s="53" t="s">
        <v>633</v>
      </c>
      <c r="G2393" s="53" t="s">
        <v>52</v>
      </c>
      <c r="I2393" s="53" t="s">
        <v>604</v>
      </c>
      <c r="J2393" s="75">
        <v>93.54</v>
      </c>
      <c r="K2393" s="75">
        <v>46.665</v>
      </c>
      <c r="L2393" s="75">
        <v>100</v>
      </c>
      <c r="M2393" s="75">
        <v>94</v>
      </c>
      <c r="N2393" s="75">
        <v>-6</v>
      </c>
    </row>
    <row r="2394" spans="1:14">
      <c r="A2394" s="53" t="s">
        <v>7227</v>
      </c>
      <c r="B2394" s="53" t="s">
        <v>7228</v>
      </c>
      <c r="C2394" s="53" t="s">
        <v>7229</v>
      </c>
      <c r="D2394" s="53" t="s">
        <v>17</v>
      </c>
      <c r="E2394" s="53" t="s">
        <v>18</v>
      </c>
      <c r="F2394" s="53" t="s">
        <v>17</v>
      </c>
      <c r="G2394" s="53" t="s">
        <v>19</v>
      </c>
      <c r="I2394" s="53" t="s">
        <v>152</v>
      </c>
      <c r="J2394" s="75">
        <v>1.01</v>
      </c>
      <c r="K2394" s="75">
        <v>3.59</v>
      </c>
      <c r="L2394" s="75">
        <v>4</v>
      </c>
      <c r="M2394" s="75">
        <v>4</v>
      </c>
      <c r="N2394" s="75">
        <v>0</v>
      </c>
    </row>
    <row r="2395" spans="1:14">
      <c r="A2395" s="53" t="s">
        <v>7230</v>
      </c>
      <c r="B2395" s="53" t="s">
        <v>7231</v>
      </c>
      <c r="C2395" s="53" t="s">
        <v>7232</v>
      </c>
      <c r="D2395" s="53" t="s">
        <v>17</v>
      </c>
      <c r="E2395" s="53" t="s">
        <v>18</v>
      </c>
      <c r="F2395" s="53" t="s">
        <v>17</v>
      </c>
      <c r="G2395" s="53" t="s">
        <v>19</v>
      </c>
      <c r="I2395" s="53" t="s">
        <v>442</v>
      </c>
      <c r="J2395" s="75">
        <v>17.23</v>
      </c>
      <c r="K2395" s="75">
        <v>20.227</v>
      </c>
      <c r="L2395" s="75">
        <v>17.5</v>
      </c>
      <c r="M2395" s="75">
        <v>24</v>
      </c>
      <c r="N2395" s="75">
        <v>6.5</v>
      </c>
    </row>
    <row r="2396" spans="1:14">
      <c r="A2396" s="53" t="s">
        <v>7233</v>
      </c>
      <c r="B2396" s="53" t="s">
        <v>7234</v>
      </c>
      <c r="C2396" s="53" t="s">
        <v>7235</v>
      </c>
      <c r="D2396" s="53" t="s">
        <v>738</v>
      </c>
      <c r="E2396" s="53" t="s">
        <v>18</v>
      </c>
      <c r="F2396" s="53" t="s">
        <v>738</v>
      </c>
      <c r="G2396" s="73" t="s">
        <v>98</v>
      </c>
      <c r="I2396" s="53" t="s">
        <v>442</v>
      </c>
      <c r="J2396" s="75">
        <v>2.14</v>
      </c>
      <c r="K2396" s="75">
        <v>2.344</v>
      </c>
      <c r="L2396" s="75">
        <v>3</v>
      </c>
      <c r="M2396" s="75">
        <v>4</v>
      </c>
      <c r="N2396" s="75">
        <v>1</v>
      </c>
    </row>
    <row r="2397" spans="1:14">
      <c r="A2397" s="53" t="s">
        <v>7236</v>
      </c>
      <c r="B2397" s="53" t="s">
        <v>7237</v>
      </c>
      <c r="C2397" s="53" t="s">
        <v>7238</v>
      </c>
      <c r="D2397" s="53" t="s">
        <v>590</v>
      </c>
      <c r="E2397" s="53" t="s">
        <v>18</v>
      </c>
      <c r="F2397" s="53" t="s">
        <v>590</v>
      </c>
      <c r="G2397" s="53" t="s">
        <v>129</v>
      </c>
      <c r="I2397" s="53" t="s">
        <v>442</v>
      </c>
      <c r="J2397" s="75">
        <v>9.72</v>
      </c>
      <c r="K2397" s="75">
        <v>11.187</v>
      </c>
      <c r="L2397" s="75">
        <v>9.7</v>
      </c>
      <c r="M2397" s="75">
        <v>14.5</v>
      </c>
      <c r="N2397" s="75">
        <v>4.8</v>
      </c>
    </row>
    <row r="2398" spans="1:14">
      <c r="A2398" s="53" t="s">
        <v>7239</v>
      </c>
      <c r="B2398" s="53" t="s">
        <v>7240</v>
      </c>
      <c r="C2398" s="53" t="s">
        <v>7241</v>
      </c>
      <c r="D2398" s="53" t="s">
        <v>85</v>
      </c>
      <c r="E2398" s="53" t="s">
        <v>18</v>
      </c>
      <c r="F2398" s="53" t="s">
        <v>85</v>
      </c>
      <c r="G2398" s="53" t="s">
        <v>29</v>
      </c>
      <c r="I2398" s="53" t="s">
        <v>353</v>
      </c>
      <c r="J2398" s="75">
        <v>24.8</v>
      </c>
      <c r="K2398" s="75">
        <v>34.154</v>
      </c>
      <c r="L2398" s="75">
        <v>30</v>
      </c>
      <c r="M2398" s="75">
        <v>35</v>
      </c>
      <c r="N2398" s="75">
        <v>5</v>
      </c>
    </row>
    <row r="2399" spans="1:14">
      <c r="A2399" s="53" t="s">
        <v>7242</v>
      </c>
      <c r="B2399" s="53" t="s">
        <v>7243</v>
      </c>
      <c r="C2399" s="53" t="s">
        <v>7244</v>
      </c>
      <c r="D2399" s="53" t="s">
        <v>266</v>
      </c>
      <c r="E2399" s="53" t="s">
        <v>18</v>
      </c>
      <c r="F2399" s="53" t="s">
        <v>267</v>
      </c>
      <c r="G2399" s="53" t="s">
        <v>170</v>
      </c>
      <c r="I2399" s="53" t="s">
        <v>353</v>
      </c>
      <c r="J2399" s="75">
        <v>18.53</v>
      </c>
      <c r="K2399" s="75">
        <v>26.359</v>
      </c>
      <c r="L2399" s="75">
        <v>29</v>
      </c>
      <c r="M2399" s="75">
        <v>27</v>
      </c>
      <c r="N2399" s="75">
        <v>-2</v>
      </c>
    </row>
    <row r="2400" spans="1:14">
      <c r="A2400" s="53" t="s">
        <v>7245</v>
      </c>
      <c r="B2400" s="53" t="s">
        <v>7246</v>
      </c>
      <c r="C2400" s="53" t="s">
        <v>7247</v>
      </c>
      <c r="D2400" s="53" t="s">
        <v>274</v>
      </c>
      <c r="E2400" s="53" t="s">
        <v>18</v>
      </c>
      <c r="F2400" s="53" t="s">
        <v>274</v>
      </c>
      <c r="G2400" s="53" t="s">
        <v>29</v>
      </c>
      <c r="I2400" s="53" t="s">
        <v>99</v>
      </c>
      <c r="J2400" s="75">
        <v>53.57</v>
      </c>
      <c r="K2400" s="75">
        <v>45.163</v>
      </c>
      <c r="L2400" s="75">
        <v>54</v>
      </c>
      <c r="M2400" s="75">
        <v>54</v>
      </c>
      <c r="N2400" s="75">
        <v>0</v>
      </c>
    </row>
    <row r="2401" spans="1:14">
      <c r="A2401" s="53" t="s">
        <v>7248</v>
      </c>
      <c r="B2401" s="53" t="s">
        <v>7249</v>
      </c>
      <c r="C2401" s="53" t="s">
        <v>7250</v>
      </c>
      <c r="D2401" s="53" t="s">
        <v>78</v>
      </c>
      <c r="E2401" s="53" t="s">
        <v>18</v>
      </c>
      <c r="F2401" s="53" t="s">
        <v>78</v>
      </c>
      <c r="G2401" s="73" t="s">
        <v>29</v>
      </c>
      <c r="I2401" s="53" t="s">
        <v>558</v>
      </c>
      <c r="J2401" s="75">
        <v>32.51</v>
      </c>
      <c r="K2401" s="75">
        <v>67.527</v>
      </c>
      <c r="L2401" s="75">
        <v>68</v>
      </c>
      <c r="M2401" s="75">
        <v>68</v>
      </c>
      <c r="N2401" s="75">
        <v>0</v>
      </c>
    </row>
    <row r="2402" spans="1:14">
      <c r="A2402" s="53" t="s">
        <v>7251</v>
      </c>
      <c r="B2402" s="53" t="s">
        <v>7252</v>
      </c>
      <c r="C2402" s="53" t="s">
        <v>7253</v>
      </c>
      <c r="D2402" s="53" t="s">
        <v>128</v>
      </c>
      <c r="E2402" s="53" t="s">
        <v>18</v>
      </c>
      <c r="F2402" s="53" t="s">
        <v>128</v>
      </c>
      <c r="G2402" s="73" t="s">
        <v>129</v>
      </c>
      <c r="I2402" s="53" t="s">
        <v>99</v>
      </c>
      <c r="J2402" s="75">
        <v>2.03</v>
      </c>
      <c r="K2402" s="75">
        <v>2.067</v>
      </c>
      <c r="L2402" s="75">
        <v>2.1</v>
      </c>
      <c r="M2402" s="75">
        <v>2.5</v>
      </c>
      <c r="N2402" s="75">
        <v>0.4</v>
      </c>
    </row>
    <row r="2403" spans="1:14">
      <c r="A2403" s="53" t="s">
        <v>7254</v>
      </c>
      <c r="B2403" s="53" t="s">
        <v>7255</v>
      </c>
      <c r="C2403" s="53" t="s">
        <v>7256</v>
      </c>
      <c r="D2403" s="53" t="s">
        <v>2864</v>
      </c>
      <c r="E2403" s="53" t="s">
        <v>18</v>
      </c>
      <c r="F2403" s="53" t="s">
        <v>2864</v>
      </c>
      <c r="G2403" s="53" t="s">
        <v>129</v>
      </c>
      <c r="I2403" s="53" t="s">
        <v>292</v>
      </c>
      <c r="J2403" s="75">
        <v>1.35</v>
      </c>
      <c r="K2403" s="75">
        <v>2.038</v>
      </c>
      <c r="L2403" s="75">
        <v>2.5</v>
      </c>
      <c r="M2403" s="75">
        <v>2.5</v>
      </c>
      <c r="N2403" s="75">
        <v>0</v>
      </c>
    </row>
    <row r="2404" spans="1:14">
      <c r="A2404" s="53" t="s">
        <v>7257</v>
      </c>
      <c r="B2404" s="53" t="s">
        <v>7258</v>
      </c>
      <c r="C2404" s="53" t="s">
        <v>7259</v>
      </c>
      <c r="D2404" s="53" t="s">
        <v>97</v>
      </c>
      <c r="E2404" s="53" t="s">
        <v>18</v>
      </c>
      <c r="F2404" s="53" t="s">
        <v>97</v>
      </c>
      <c r="G2404" s="53" t="s">
        <v>98</v>
      </c>
      <c r="I2404" s="53" t="s">
        <v>540</v>
      </c>
      <c r="J2404" s="75">
        <v>130.54</v>
      </c>
      <c r="K2404" s="75">
        <v>60.106</v>
      </c>
      <c r="L2404" s="75">
        <v>135</v>
      </c>
      <c r="M2404" s="75">
        <v>135</v>
      </c>
      <c r="N2404" s="75">
        <v>0</v>
      </c>
    </row>
    <row r="2405" spans="1:14">
      <c r="A2405" s="53" t="s">
        <v>7260</v>
      </c>
      <c r="B2405" s="53" t="s">
        <v>7261</v>
      </c>
      <c r="C2405" s="53" t="s">
        <v>7262</v>
      </c>
      <c r="D2405" s="53" t="s">
        <v>17</v>
      </c>
      <c r="E2405" s="53" t="s">
        <v>18</v>
      </c>
      <c r="F2405" s="53" t="s">
        <v>17</v>
      </c>
      <c r="G2405" s="53" t="s">
        <v>19</v>
      </c>
      <c r="I2405" s="53" t="s">
        <v>1269</v>
      </c>
      <c r="J2405" s="75">
        <v>6.51</v>
      </c>
      <c r="K2405" s="75">
        <v>10.73</v>
      </c>
      <c r="L2405" s="75">
        <v>9</v>
      </c>
      <c r="M2405" s="75">
        <v>11</v>
      </c>
      <c r="N2405" s="75">
        <v>2</v>
      </c>
    </row>
    <row r="2406" spans="1:14">
      <c r="A2406" s="53" t="s">
        <v>7263</v>
      </c>
      <c r="B2406" s="53" t="s">
        <v>7264</v>
      </c>
      <c r="C2406" s="53" t="s">
        <v>7265</v>
      </c>
      <c r="D2406" s="53" t="s">
        <v>17</v>
      </c>
      <c r="E2406" s="53" t="s">
        <v>18</v>
      </c>
      <c r="F2406" s="53" t="s">
        <v>17</v>
      </c>
      <c r="G2406" s="73" t="s">
        <v>19</v>
      </c>
      <c r="I2406" s="53" t="s">
        <v>227</v>
      </c>
      <c r="J2406" s="75">
        <v>64.16</v>
      </c>
      <c r="K2406" s="75">
        <v>63.975</v>
      </c>
      <c r="L2406" s="75">
        <v>66</v>
      </c>
      <c r="M2406" s="75">
        <v>65</v>
      </c>
      <c r="N2406" s="75">
        <v>-1</v>
      </c>
    </row>
    <row r="2407" spans="1:14">
      <c r="A2407" s="53" t="s">
        <v>7266</v>
      </c>
      <c r="B2407" s="53" t="s">
        <v>7267</v>
      </c>
      <c r="C2407" s="53" t="s">
        <v>7268</v>
      </c>
      <c r="D2407" s="53" t="s">
        <v>17</v>
      </c>
      <c r="E2407" s="53" t="s">
        <v>18</v>
      </c>
      <c r="F2407" s="53" t="s">
        <v>17</v>
      </c>
      <c r="G2407" s="53" t="s">
        <v>19</v>
      </c>
      <c r="I2407" s="53" t="s">
        <v>540</v>
      </c>
      <c r="J2407" s="75">
        <v>7.53</v>
      </c>
      <c r="K2407" s="75">
        <v>3.249</v>
      </c>
      <c r="L2407" s="75">
        <v>8</v>
      </c>
      <c r="M2407" s="75">
        <v>8</v>
      </c>
      <c r="N2407" s="75">
        <v>0</v>
      </c>
    </row>
    <row r="2408" spans="1:14">
      <c r="A2408" s="53" t="s">
        <v>7269</v>
      </c>
      <c r="B2408" s="53" t="s">
        <v>7270</v>
      </c>
      <c r="C2408" s="53" t="s">
        <v>2787</v>
      </c>
      <c r="D2408" s="53" t="s">
        <v>7271</v>
      </c>
      <c r="E2408" s="53" t="s">
        <v>18</v>
      </c>
      <c r="F2408" s="53" t="s">
        <v>7271</v>
      </c>
      <c r="G2408" s="53" t="s">
        <v>170</v>
      </c>
      <c r="I2408" s="53" t="s">
        <v>7272</v>
      </c>
      <c r="J2408" s="75">
        <v>822.46</v>
      </c>
      <c r="K2408" s="75">
        <v>923.029</v>
      </c>
      <c r="L2408" s="75">
        <v>925</v>
      </c>
      <c r="M2408" s="75">
        <v>924</v>
      </c>
      <c r="N2408" s="75">
        <v>-1</v>
      </c>
    </row>
    <row r="2409" spans="1:14">
      <c r="A2409" s="53" t="s">
        <v>7273</v>
      </c>
      <c r="B2409" s="53" t="s">
        <v>7274</v>
      </c>
      <c r="C2409" s="53" t="s">
        <v>7275</v>
      </c>
      <c r="D2409" s="53" t="s">
        <v>332</v>
      </c>
      <c r="E2409" s="53" t="s">
        <v>18</v>
      </c>
      <c r="F2409" s="53" t="s">
        <v>332</v>
      </c>
      <c r="G2409" s="73" t="s">
        <v>52</v>
      </c>
      <c r="I2409" s="53" t="s">
        <v>421</v>
      </c>
      <c r="J2409" s="75">
        <v>57.64</v>
      </c>
      <c r="K2409" s="75">
        <v>58.064</v>
      </c>
      <c r="L2409" s="75">
        <v>58</v>
      </c>
      <c r="M2409" s="75">
        <v>59</v>
      </c>
      <c r="N2409" s="75">
        <v>1</v>
      </c>
    </row>
    <row r="2410" spans="1:14">
      <c r="A2410" s="53" t="s">
        <v>7276</v>
      </c>
      <c r="B2410" s="53" t="s">
        <v>7277</v>
      </c>
      <c r="C2410" s="53" t="s">
        <v>7278</v>
      </c>
      <c r="D2410" s="53" t="s">
        <v>17</v>
      </c>
      <c r="E2410" s="53" t="s">
        <v>18</v>
      </c>
      <c r="F2410" s="53" t="s">
        <v>17</v>
      </c>
      <c r="G2410" s="53" t="s">
        <v>19</v>
      </c>
      <c r="I2410" s="53" t="s">
        <v>145</v>
      </c>
      <c r="J2410" s="75">
        <v>8.9</v>
      </c>
      <c r="K2410" s="75">
        <v>5.016</v>
      </c>
      <c r="L2410" s="75">
        <v>9</v>
      </c>
      <c r="M2410" s="75">
        <v>9</v>
      </c>
      <c r="N2410" s="75">
        <v>0</v>
      </c>
    </row>
    <row r="2411" spans="1:14">
      <c r="A2411" s="53" t="s">
        <v>7279</v>
      </c>
      <c r="B2411" s="53" t="s">
        <v>7280</v>
      </c>
      <c r="C2411" s="53" t="s">
        <v>7281</v>
      </c>
      <c r="D2411" s="53" t="s">
        <v>17</v>
      </c>
      <c r="E2411" s="53" t="s">
        <v>18</v>
      </c>
      <c r="F2411" s="53" t="s">
        <v>17</v>
      </c>
      <c r="G2411" s="53" t="s">
        <v>19</v>
      </c>
      <c r="I2411" s="53" t="s">
        <v>454</v>
      </c>
      <c r="J2411" s="75">
        <v>1.03</v>
      </c>
      <c r="K2411" s="75">
        <v>0.662</v>
      </c>
      <c r="L2411" s="75">
        <v>1.5</v>
      </c>
      <c r="M2411" s="75">
        <v>1.5</v>
      </c>
      <c r="N2411" s="75">
        <v>0</v>
      </c>
    </row>
    <row r="2412" spans="1:14">
      <c r="A2412" s="53" t="s">
        <v>7282</v>
      </c>
      <c r="B2412" s="53" t="s">
        <v>7283</v>
      </c>
      <c r="C2412" s="53" t="s">
        <v>7284</v>
      </c>
      <c r="D2412" s="53" t="s">
        <v>17</v>
      </c>
      <c r="E2412" s="53" t="s">
        <v>18</v>
      </c>
      <c r="F2412" s="53" t="s">
        <v>17</v>
      </c>
      <c r="G2412" s="53" t="s">
        <v>19</v>
      </c>
      <c r="I2412" s="53" t="s">
        <v>215</v>
      </c>
      <c r="J2412" s="75">
        <v>0.21</v>
      </c>
      <c r="K2412" s="75">
        <v>0</v>
      </c>
      <c r="L2412" s="75">
        <v>0.5</v>
      </c>
      <c r="M2412" s="75">
        <v>0.5</v>
      </c>
      <c r="N2412" s="75">
        <v>0</v>
      </c>
    </row>
    <row r="2413" spans="1:14">
      <c r="A2413" s="53" t="s">
        <v>7285</v>
      </c>
      <c r="B2413" s="53" t="s">
        <v>7286</v>
      </c>
      <c r="C2413" s="53" t="s">
        <v>7287</v>
      </c>
      <c r="D2413" s="53" t="s">
        <v>17</v>
      </c>
      <c r="E2413" s="53" t="s">
        <v>18</v>
      </c>
      <c r="F2413" s="53" t="s">
        <v>17</v>
      </c>
      <c r="G2413" s="53" t="s">
        <v>19</v>
      </c>
      <c r="I2413" s="53" t="s">
        <v>288</v>
      </c>
      <c r="J2413" s="75">
        <v>17.71</v>
      </c>
      <c r="K2413" s="75">
        <v>15.635</v>
      </c>
      <c r="L2413" s="75">
        <v>18</v>
      </c>
      <c r="M2413" s="75">
        <v>19</v>
      </c>
      <c r="N2413" s="75">
        <v>1</v>
      </c>
    </row>
    <row r="2414" spans="1:14">
      <c r="A2414" s="53" t="s">
        <v>7288</v>
      </c>
      <c r="B2414" s="53" t="s">
        <v>7289</v>
      </c>
      <c r="C2414" s="53" t="s">
        <v>7290</v>
      </c>
      <c r="D2414" s="53" t="s">
        <v>3059</v>
      </c>
      <c r="E2414" s="53" t="s">
        <v>18</v>
      </c>
      <c r="F2414" s="53" t="s">
        <v>3059</v>
      </c>
      <c r="G2414" s="53" t="s">
        <v>29</v>
      </c>
      <c r="I2414" s="53" t="s">
        <v>215</v>
      </c>
      <c r="J2414" s="75">
        <v>41.12</v>
      </c>
      <c r="K2414" s="75">
        <v>32.357</v>
      </c>
      <c r="L2414" s="75">
        <v>42</v>
      </c>
      <c r="M2414" s="75">
        <v>42</v>
      </c>
      <c r="N2414" s="75">
        <v>0</v>
      </c>
    </row>
    <row r="2415" spans="1:14">
      <c r="A2415" s="53" t="s">
        <v>7291</v>
      </c>
      <c r="B2415" s="53" t="s">
        <v>7292</v>
      </c>
      <c r="C2415" s="53" t="s">
        <v>7293</v>
      </c>
      <c r="D2415" s="53" t="s">
        <v>1184</v>
      </c>
      <c r="E2415" s="53" t="s">
        <v>18</v>
      </c>
      <c r="F2415" s="53" t="s">
        <v>1184</v>
      </c>
      <c r="G2415" s="73" t="s">
        <v>98</v>
      </c>
      <c r="I2415" s="53" t="s">
        <v>442</v>
      </c>
      <c r="J2415" s="75">
        <v>21.56</v>
      </c>
      <c r="K2415" s="75">
        <v>19.228</v>
      </c>
      <c r="L2415" s="75">
        <v>22</v>
      </c>
      <c r="M2415" s="75">
        <v>22</v>
      </c>
      <c r="N2415" s="75">
        <v>0</v>
      </c>
    </row>
    <row r="2416" spans="1:14">
      <c r="A2416" s="53" t="s">
        <v>7294</v>
      </c>
      <c r="B2416" s="53" t="s">
        <v>7295</v>
      </c>
      <c r="C2416" s="53" t="s">
        <v>7296</v>
      </c>
      <c r="D2416" s="53" t="s">
        <v>586</v>
      </c>
      <c r="E2416" s="53" t="s">
        <v>18</v>
      </c>
      <c r="F2416" s="53" t="s">
        <v>586</v>
      </c>
      <c r="G2416" s="53" t="s">
        <v>98</v>
      </c>
      <c r="I2416" s="53" t="s">
        <v>442</v>
      </c>
      <c r="J2416" s="75">
        <v>0.98</v>
      </c>
      <c r="K2416" s="75">
        <v>1.03</v>
      </c>
      <c r="L2416" s="75">
        <v>1</v>
      </c>
      <c r="M2416" s="75">
        <v>1.5</v>
      </c>
      <c r="N2416" s="75">
        <v>0.5</v>
      </c>
    </row>
    <row r="2417" spans="1:14">
      <c r="A2417" s="53" t="s">
        <v>7297</v>
      </c>
      <c r="B2417" s="53" t="s">
        <v>7298</v>
      </c>
      <c r="C2417" s="53" t="s">
        <v>50</v>
      </c>
      <c r="D2417" s="53" t="s">
        <v>51</v>
      </c>
      <c r="E2417" s="53" t="s">
        <v>18</v>
      </c>
      <c r="F2417" s="53" t="s">
        <v>51</v>
      </c>
      <c r="G2417" s="53" t="s">
        <v>52</v>
      </c>
      <c r="I2417" s="53" t="s">
        <v>1218</v>
      </c>
      <c r="J2417" s="75">
        <v>19.25</v>
      </c>
      <c r="K2417" s="75">
        <v>8.835</v>
      </c>
      <c r="L2417" s="75">
        <v>21</v>
      </c>
      <c r="M2417" s="75">
        <v>20</v>
      </c>
      <c r="N2417" s="75">
        <v>-1</v>
      </c>
    </row>
    <row r="2418" spans="1:14">
      <c r="A2418" s="53" t="s">
        <v>7299</v>
      </c>
      <c r="B2418" s="53" t="s">
        <v>7300</v>
      </c>
      <c r="C2418" s="53" t="s">
        <v>50</v>
      </c>
      <c r="D2418" s="53" t="s">
        <v>51</v>
      </c>
      <c r="E2418" s="53" t="s">
        <v>18</v>
      </c>
      <c r="F2418" s="53" t="s">
        <v>51</v>
      </c>
      <c r="G2418" s="73" t="s">
        <v>52</v>
      </c>
      <c r="I2418" s="53" t="s">
        <v>1218</v>
      </c>
      <c r="J2418" s="75">
        <v>13.92</v>
      </c>
      <c r="K2418" s="75">
        <v>4.03</v>
      </c>
      <c r="L2418" s="75">
        <v>21</v>
      </c>
      <c r="M2418" s="75">
        <v>14</v>
      </c>
      <c r="N2418" s="75">
        <v>-7</v>
      </c>
    </row>
    <row r="2419" spans="1:14">
      <c r="A2419" s="53" t="s">
        <v>7301</v>
      </c>
      <c r="B2419" s="53" t="s">
        <v>7302</v>
      </c>
      <c r="C2419" s="53" t="s">
        <v>50</v>
      </c>
      <c r="D2419" s="53" t="s">
        <v>51</v>
      </c>
      <c r="E2419" s="53" t="s">
        <v>18</v>
      </c>
      <c r="F2419" s="53" t="s">
        <v>51</v>
      </c>
      <c r="G2419" s="53" t="s">
        <v>52</v>
      </c>
      <c r="I2419" s="53" t="s">
        <v>1218</v>
      </c>
      <c r="J2419" s="75">
        <v>18.38</v>
      </c>
      <c r="K2419" s="75">
        <v>8.835</v>
      </c>
      <c r="L2419" s="75">
        <v>21</v>
      </c>
      <c r="M2419" s="75">
        <v>19</v>
      </c>
      <c r="N2419" s="75">
        <v>-2</v>
      </c>
    </row>
    <row r="2420" spans="1:14">
      <c r="A2420" s="53" t="s">
        <v>7303</v>
      </c>
      <c r="B2420" s="53" t="s">
        <v>7304</v>
      </c>
      <c r="C2420" s="53" t="s">
        <v>7305</v>
      </c>
      <c r="D2420" s="53" t="s">
        <v>1592</v>
      </c>
      <c r="E2420" s="53" t="s">
        <v>18</v>
      </c>
      <c r="F2420" s="53" t="s">
        <v>1592</v>
      </c>
      <c r="G2420" s="53" t="s">
        <v>52</v>
      </c>
      <c r="I2420" s="53" t="s">
        <v>279</v>
      </c>
      <c r="J2420" s="75">
        <v>20.36</v>
      </c>
      <c r="K2420" s="75">
        <v>13.219</v>
      </c>
      <c r="L2420" s="75">
        <v>21</v>
      </c>
      <c r="M2420" s="75">
        <v>21</v>
      </c>
      <c r="N2420" s="75">
        <v>0</v>
      </c>
    </row>
    <row r="2421" spans="1:14">
      <c r="A2421" s="53" t="s">
        <v>7306</v>
      </c>
      <c r="B2421" s="53" t="s">
        <v>7307</v>
      </c>
      <c r="C2421" s="53" t="s">
        <v>7308</v>
      </c>
      <c r="D2421" s="53" t="s">
        <v>17</v>
      </c>
      <c r="E2421" s="53" t="s">
        <v>18</v>
      </c>
      <c r="F2421" s="53" t="s">
        <v>17</v>
      </c>
      <c r="G2421" s="73" t="s">
        <v>19</v>
      </c>
      <c r="I2421" s="53" t="s">
        <v>408</v>
      </c>
      <c r="J2421" s="75">
        <v>4</v>
      </c>
      <c r="K2421" s="75">
        <v>3.36</v>
      </c>
      <c r="L2421" s="75">
        <v>4</v>
      </c>
      <c r="M2421" s="75">
        <v>4</v>
      </c>
      <c r="N2421" s="75">
        <v>0</v>
      </c>
    </row>
    <row r="2422" spans="1:14">
      <c r="A2422" s="53" t="s">
        <v>7309</v>
      </c>
      <c r="B2422" s="53" t="s">
        <v>7310</v>
      </c>
      <c r="C2422" s="53" t="s">
        <v>7311</v>
      </c>
      <c r="D2422" s="53" t="s">
        <v>17</v>
      </c>
      <c r="E2422" s="53" t="s">
        <v>18</v>
      </c>
      <c r="F2422" s="53" t="s">
        <v>17</v>
      </c>
      <c r="G2422" s="53" t="s">
        <v>19</v>
      </c>
      <c r="I2422" s="53" t="s">
        <v>246</v>
      </c>
      <c r="J2422" s="75">
        <v>2.44</v>
      </c>
      <c r="K2422" s="75">
        <v>2.394</v>
      </c>
      <c r="L2422" s="75">
        <v>2.5</v>
      </c>
      <c r="M2422" s="75">
        <v>2.5</v>
      </c>
      <c r="N2422" s="75">
        <v>0</v>
      </c>
    </row>
    <row r="2423" spans="1:14">
      <c r="A2423" s="53" t="s">
        <v>7312</v>
      </c>
      <c r="B2423" s="53" t="s">
        <v>7313</v>
      </c>
      <c r="C2423" s="53" t="s">
        <v>7314</v>
      </c>
      <c r="D2423" s="53" t="s">
        <v>17</v>
      </c>
      <c r="E2423" s="53" t="s">
        <v>18</v>
      </c>
      <c r="F2423" s="53" t="s">
        <v>17</v>
      </c>
      <c r="G2423" s="53" t="s">
        <v>19</v>
      </c>
      <c r="I2423" s="53" t="s">
        <v>20</v>
      </c>
      <c r="J2423" s="75">
        <v>54.43</v>
      </c>
      <c r="K2423" s="75">
        <v>57.803</v>
      </c>
      <c r="L2423" s="75">
        <v>58</v>
      </c>
      <c r="M2423" s="75">
        <v>58</v>
      </c>
      <c r="N2423" s="75">
        <v>0</v>
      </c>
    </row>
    <row r="2424" spans="1:14">
      <c r="A2424" s="53" t="s">
        <v>7315</v>
      </c>
      <c r="B2424" s="53" t="s">
        <v>7316</v>
      </c>
      <c r="C2424" s="53" t="s">
        <v>7317</v>
      </c>
      <c r="D2424" s="53" t="s">
        <v>17</v>
      </c>
      <c r="E2424" s="53" t="s">
        <v>18</v>
      </c>
      <c r="F2424" s="53" t="s">
        <v>17</v>
      </c>
      <c r="G2424" s="73" t="s">
        <v>19</v>
      </c>
      <c r="I2424" s="53" t="s">
        <v>20</v>
      </c>
      <c r="J2424" s="75">
        <v>48.18</v>
      </c>
      <c r="K2424" s="75">
        <v>49.048</v>
      </c>
      <c r="L2424" s="75">
        <v>51</v>
      </c>
      <c r="M2424" s="75">
        <v>50</v>
      </c>
      <c r="N2424" s="75">
        <v>-1</v>
      </c>
    </row>
    <row r="2425" spans="1:14">
      <c r="A2425" s="53" t="s">
        <v>7318</v>
      </c>
      <c r="B2425" s="53" t="s">
        <v>7319</v>
      </c>
      <c r="C2425" s="53" t="s">
        <v>7320</v>
      </c>
      <c r="D2425" s="53" t="s">
        <v>465</v>
      </c>
      <c r="E2425" s="53" t="s">
        <v>18</v>
      </c>
      <c r="F2425" s="53" t="s">
        <v>465</v>
      </c>
      <c r="G2425" s="53" t="s">
        <v>129</v>
      </c>
      <c r="I2425" s="53" t="s">
        <v>191</v>
      </c>
      <c r="J2425" s="75">
        <v>7.63</v>
      </c>
      <c r="K2425" s="75" t="s">
        <v>36</v>
      </c>
      <c r="L2425" s="75">
        <v>8</v>
      </c>
      <c r="M2425" s="75">
        <v>8</v>
      </c>
      <c r="N2425" s="75">
        <v>0</v>
      </c>
    </row>
    <row r="2426" spans="1:14">
      <c r="A2426" s="53" t="s">
        <v>7321</v>
      </c>
      <c r="B2426" s="53" t="s">
        <v>7322</v>
      </c>
      <c r="C2426" s="53" t="s">
        <v>7323</v>
      </c>
      <c r="D2426" s="53" t="s">
        <v>17</v>
      </c>
      <c r="E2426" s="53" t="s">
        <v>18</v>
      </c>
      <c r="F2426" s="53" t="s">
        <v>17</v>
      </c>
      <c r="G2426" s="53" t="s">
        <v>19</v>
      </c>
      <c r="I2426" s="53" t="s">
        <v>1262</v>
      </c>
      <c r="J2426" s="75">
        <v>25.24</v>
      </c>
      <c r="K2426" s="75">
        <v>24.052</v>
      </c>
      <c r="L2426" s="75">
        <v>40</v>
      </c>
      <c r="M2426" s="75">
        <v>26</v>
      </c>
      <c r="N2426" s="75">
        <v>-14</v>
      </c>
    </row>
    <row r="2427" spans="1:14">
      <c r="A2427" s="53" t="s">
        <v>7324</v>
      </c>
      <c r="B2427" s="53" t="s">
        <v>7325</v>
      </c>
      <c r="C2427" s="53" t="s">
        <v>50</v>
      </c>
      <c r="D2427" s="53" t="s">
        <v>1903</v>
      </c>
      <c r="E2427" s="53" t="s">
        <v>18</v>
      </c>
      <c r="F2427" s="53" t="s">
        <v>1903</v>
      </c>
      <c r="G2427" s="53" t="s">
        <v>52</v>
      </c>
      <c r="I2427" s="53" t="s">
        <v>223</v>
      </c>
      <c r="J2427" s="75">
        <v>104.57</v>
      </c>
      <c r="K2427" s="75">
        <v>62.807</v>
      </c>
      <c r="L2427" s="75">
        <v>105</v>
      </c>
      <c r="M2427" s="75">
        <v>105</v>
      </c>
      <c r="N2427" s="75">
        <v>0</v>
      </c>
    </row>
    <row r="2428" spans="1:14">
      <c r="A2428" s="53" t="s">
        <v>7326</v>
      </c>
      <c r="B2428" s="53" t="s">
        <v>7327</v>
      </c>
      <c r="C2428" s="53" t="s">
        <v>50</v>
      </c>
      <c r="D2428" s="53" t="s">
        <v>2246</v>
      </c>
      <c r="E2428" s="53" t="s">
        <v>18</v>
      </c>
      <c r="F2428" s="53" t="s">
        <v>2246</v>
      </c>
      <c r="G2428" s="53" t="s">
        <v>52</v>
      </c>
      <c r="I2428" s="53" t="s">
        <v>223</v>
      </c>
      <c r="J2428" s="75">
        <v>566.85</v>
      </c>
      <c r="K2428" s="75">
        <v>344.555</v>
      </c>
      <c r="L2428" s="75">
        <v>567</v>
      </c>
      <c r="M2428" s="75">
        <v>567</v>
      </c>
      <c r="N2428" s="75">
        <v>0</v>
      </c>
    </row>
    <row r="2429" spans="1:14">
      <c r="A2429" s="53" t="s">
        <v>7328</v>
      </c>
      <c r="B2429" s="53" t="s">
        <v>7329</v>
      </c>
      <c r="C2429" s="53" t="s">
        <v>50</v>
      </c>
      <c r="D2429" s="53" t="s">
        <v>231</v>
      </c>
      <c r="E2429" s="53" t="s">
        <v>18</v>
      </c>
      <c r="F2429" s="53" t="s">
        <v>231</v>
      </c>
      <c r="G2429" s="73" t="s">
        <v>52</v>
      </c>
      <c r="I2429" s="53" t="s">
        <v>223</v>
      </c>
      <c r="J2429" s="75">
        <v>410.06</v>
      </c>
      <c r="K2429" s="75">
        <v>251.078</v>
      </c>
      <c r="L2429" s="75">
        <v>410</v>
      </c>
      <c r="M2429" s="75">
        <v>411</v>
      </c>
      <c r="N2429" s="75">
        <v>1</v>
      </c>
    </row>
    <row r="2430" spans="1:14">
      <c r="A2430" s="53" t="s">
        <v>7330</v>
      </c>
      <c r="B2430" s="53" t="s">
        <v>7331</v>
      </c>
      <c r="C2430" s="53" t="s">
        <v>7332</v>
      </c>
      <c r="D2430" s="53" t="s">
        <v>17</v>
      </c>
      <c r="E2430" s="53" t="s">
        <v>18</v>
      </c>
      <c r="F2430" s="53" t="s">
        <v>17</v>
      </c>
      <c r="G2430" s="73" t="s">
        <v>19</v>
      </c>
      <c r="I2430" s="53" t="s">
        <v>191</v>
      </c>
      <c r="J2430" s="75">
        <v>21.2</v>
      </c>
      <c r="K2430" s="75">
        <v>6.758</v>
      </c>
      <c r="L2430" s="75">
        <v>22</v>
      </c>
      <c r="M2430" s="75">
        <v>22</v>
      </c>
      <c r="N2430" s="75">
        <v>0</v>
      </c>
    </row>
    <row r="2431" spans="1:14">
      <c r="A2431" s="53" t="s">
        <v>7333</v>
      </c>
      <c r="B2431" s="53" t="s">
        <v>7334</v>
      </c>
      <c r="C2431" s="53" t="s">
        <v>7335</v>
      </c>
      <c r="D2431" s="53" t="s">
        <v>17</v>
      </c>
      <c r="E2431" s="53" t="s">
        <v>18</v>
      </c>
      <c r="F2431" s="53" t="s">
        <v>17</v>
      </c>
      <c r="G2431" s="73" t="s">
        <v>19</v>
      </c>
      <c r="I2431" s="53" t="s">
        <v>390</v>
      </c>
      <c r="J2431" s="75">
        <v>5.02</v>
      </c>
      <c r="K2431" s="75">
        <v>10.547</v>
      </c>
      <c r="L2431" s="75">
        <v>9.5</v>
      </c>
      <c r="M2431" s="75">
        <v>11</v>
      </c>
      <c r="N2431" s="75">
        <v>1.5</v>
      </c>
    </row>
    <row r="2432" spans="1:14">
      <c r="A2432" s="53" t="s">
        <v>7336</v>
      </c>
      <c r="B2432" s="53" t="s">
        <v>7337</v>
      </c>
      <c r="C2432" s="53" t="s">
        <v>7338</v>
      </c>
      <c r="D2432" s="53" t="s">
        <v>17</v>
      </c>
      <c r="E2432" s="53" t="s">
        <v>18</v>
      </c>
      <c r="F2432" s="53" t="s">
        <v>17</v>
      </c>
      <c r="G2432" s="73" t="s">
        <v>19</v>
      </c>
      <c r="I2432" s="53" t="s">
        <v>390</v>
      </c>
      <c r="J2432" s="75">
        <v>0.64</v>
      </c>
      <c r="K2432" s="75">
        <v>1.663</v>
      </c>
      <c r="L2432" s="75">
        <v>2</v>
      </c>
      <c r="M2432" s="75">
        <v>2</v>
      </c>
      <c r="N2432" s="75">
        <v>0</v>
      </c>
    </row>
    <row r="2433" spans="1:14">
      <c r="A2433" s="53" t="s">
        <v>7339</v>
      </c>
      <c r="B2433" s="53" t="s">
        <v>7340</v>
      </c>
      <c r="C2433" s="53" t="s">
        <v>7341</v>
      </c>
      <c r="D2433" s="53" t="s">
        <v>17</v>
      </c>
      <c r="E2433" s="53" t="s">
        <v>18</v>
      </c>
      <c r="F2433" s="53" t="s">
        <v>17</v>
      </c>
      <c r="G2433" s="53" t="s">
        <v>19</v>
      </c>
      <c r="I2433" s="53" t="s">
        <v>390</v>
      </c>
      <c r="J2433" s="75">
        <v>0.36</v>
      </c>
      <c r="K2433" s="75">
        <v>1.478</v>
      </c>
      <c r="L2433" s="75">
        <v>2</v>
      </c>
      <c r="M2433" s="75">
        <v>1.5</v>
      </c>
      <c r="N2433" s="75">
        <v>-0.5</v>
      </c>
    </row>
    <row r="2434" spans="1:14">
      <c r="A2434" s="53" t="s">
        <v>7342</v>
      </c>
      <c r="B2434" s="53" t="s">
        <v>7343</v>
      </c>
      <c r="C2434" s="53" t="s">
        <v>7344</v>
      </c>
      <c r="D2434" s="53" t="s">
        <v>24</v>
      </c>
      <c r="E2434" s="53" t="s">
        <v>18</v>
      </c>
      <c r="F2434" s="53" t="s">
        <v>24</v>
      </c>
      <c r="G2434" s="53" t="s">
        <v>19</v>
      </c>
      <c r="I2434" s="53" t="s">
        <v>246</v>
      </c>
      <c r="J2434" s="75">
        <v>23.48</v>
      </c>
      <c r="K2434" s="75">
        <v>29.441</v>
      </c>
      <c r="L2434" s="75">
        <v>25</v>
      </c>
      <c r="M2434" s="75">
        <v>30</v>
      </c>
      <c r="N2434" s="75">
        <v>5</v>
      </c>
    </row>
    <row r="2435" spans="1:14">
      <c r="A2435" s="53" t="s">
        <v>7345</v>
      </c>
      <c r="B2435" s="53" t="s">
        <v>7346</v>
      </c>
      <c r="C2435" s="53" t="s">
        <v>7347</v>
      </c>
      <c r="D2435" s="53" t="s">
        <v>24</v>
      </c>
      <c r="E2435" s="53" t="s">
        <v>18</v>
      </c>
      <c r="F2435" s="53" t="s">
        <v>24</v>
      </c>
      <c r="G2435" s="53" t="s">
        <v>19</v>
      </c>
      <c r="I2435" s="53" t="s">
        <v>246</v>
      </c>
      <c r="J2435" s="75">
        <v>24.07</v>
      </c>
      <c r="K2435" s="75">
        <v>28.933</v>
      </c>
      <c r="L2435" s="75">
        <v>25</v>
      </c>
      <c r="M2435" s="75">
        <v>29</v>
      </c>
      <c r="N2435" s="75">
        <v>4</v>
      </c>
    </row>
    <row r="2436" spans="1:14">
      <c r="A2436" s="53" t="s">
        <v>7348</v>
      </c>
      <c r="B2436" s="53" t="s">
        <v>7349</v>
      </c>
      <c r="C2436" s="53" t="s">
        <v>7350</v>
      </c>
      <c r="D2436" s="53" t="s">
        <v>24</v>
      </c>
      <c r="E2436" s="53" t="s">
        <v>18</v>
      </c>
      <c r="F2436" s="53" t="s">
        <v>24</v>
      </c>
      <c r="G2436" s="73" t="s">
        <v>19</v>
      </c>
      <c r="I2436" s="53" t="s">
        <v>246</v>
      </c>
      <c r="J2436" s="75">
        <v>24.05</v>
      </c>
      <c r="K2436" s="75">
        <v>29.986</v>
      </c>
      <c r="L2436" s="75">
        <v>26</v>
      </c>
      <c r="M2436" s="75">
        <v>30</v>
      </c>
      <c r="N2436" s="75">
        <v>4</v>
      </c>
    </row>
    <row r="2437" spans="1:14">
      <c r="A2437" s="53" t="s">
        <v>7351</v>
      </c>
      <c r="B2437" s="53" t="s">
        <v>7352</v>
      </c>
      <c r="C2437" s="53" t="s">
        <v>7353</v>
      </c>
      <c r="D2437" s="53" t="s">
        <v>24</v>
      </c>
      <c r="E2437" s="53" t="s">
        <v>18</v>
      </c>
      <c r="F2437" s="53" t="s">
        <v>24</v>
      </c>
      <c r="G2437" s="53" t="s">
        <v>19</v>
      </c>
      <c r="I2437" s="53" t="s">
        <v>246</v>
      </c>
      <c r="J2437" s="75">
        <v>23.71</v>
      </c>
      <c r="K2437" s="75">
        <v>28.814</v>
      </c>
      <c r="L2437" s="75">
        <v>25</v>
      </c>
      <c r="M2437" s="75">
        <v>29</v>
      </c>
      <c r="N2437" s="75">
        <v>4</v>
      </c>
    </row>
    <row r="2438" spans="1:14">
      <c r="A2438" s="53" t="s">
        <v>7354</v>
      </c>
      <c r="B2438" s="53" t="s">
        <v>7355</v>
      </c>
      <c r="C2438" s="53" t="s">
        <v>7356</v>
      </c>
      <c r="D2438" s="53" t="s">
        <v>24</v>
      </c>
      <c r="E2438" s="53" t="s">
        <v>18</v>
      </c>
      <c r="F2438" s="53" t="s">
        <v>24</v>
      </c>
      <c r="G2438" s="53" t="s">
        <v>19</v>
      </c>
      <c r="I2438" s="53" t="s">
        <v>246</v>
      </c>
      <c r="J2438" s="75">
        <v>23.57</v>
      </c>
      <c r="K2438" s="75">
        <v>29.469</v>
      </c>
      <c r="L2438" s="75">
        <v>25</v>
      </c>
      <c r="M2438" s="75">
        <v>30</v>
      </c>
      <c r="N2438" s="75">
        <v>5</v>
      </c>
    </row>
    <row r="2439" spans="1:14">
      <c r="A2439" s="53" t="s">
        <v>7357</v>
      </c>
      <c r="B2439" s="53" t="s">
        <v>7358</v>
      </c>
      <c r="C2439" s="53" t="s">
        <v>7359</v>
      </c>
      <c r="D2439" s="53" t="s">
        <v>17</v>
      </c>
      <c r="E2439" s="53" t="s">
        <v>18</v>
      </c>
      <c r="F2439" s="53" t="s">
        <v>17</v>
      </c>
      <c r="G2439" s="53" t="s">
        <v>19</v>
      </c>
      <c r="I2439" s="53" t="s">
        <v>390</v>
      </c>
      <c r="J2439" s="75">
        <v>11.32</v>
      </c>
      <c r="K2439" s="75">
        <v>22.656</v>
      </c>
      <c r="L2439" s="75">
        <v>19</v>
      </c>
      <c r="M2439" s="75">
        <v>23</v>
      </c>
      <c r="N2439" s="75">
        <v>4</v>
      </c>
    </row>
    <row r="2440" spans="1:14">
      <c r="A2440" s="53" t="s">
        <v>7360</v>
      </c>
      <c r="B2440" s="53" t="s">
        <v>7361</v>
      </c>
      <c r="C2440" s="53" t="s">
        <v>7362</v>
      </c>
      <c r="D2440" s="53" t="s">
        <v>1409</v>
      </c>
      <c r="E2440" s="53" t="s">
        <v>18</v>
      </c>
      <c r="F2440" s="53" t="s">
        <v>1409</v>
      </c>
      <c r="G2440" s="53" t="s">
        <v>52</v>
      </c>
      <c r="I2440" s="53" t="s">
        <v>152</v>
      </c>
      <c r="J2440" s="75">
        <v>130.33</v>
      </c>
      <c r="K2440" s="75">
        <v>73.163</v>
      </c>
      <c r="L2440" s="75">
        <v>131</v>
      </c>
      <c r="M2440" s="75">
        <v>131</v>
      </c>
      <c r="N2440" s="75">
        <v>0</v>
      </c>
    </row>
    <row r="2441" spans="1:14">
      <c r="A2441" s="53" t="s">
        <v>7363</v>
      </c>
      <c r="B2441" s="53" t="s">
        <v>7364</v>
      </c>
      <c r="C2441" s="53" t="s">
        <v>7365</v>
      </c>
      <c r="D2441" s="53" t="s">
        <v>17</v>
      </c>
      <c r="E2441" s="53" t="s">
        <v>18</v>
      </c>
      <c r="F2441" s="53" t="s">
        <v>17</v>
      </c>
      <c r="G2441" s="53" t="s">
        <v>19</v>
      </c>
      <c r="I2441" s="53" t="s">
        <v>246</v>
      </c>
      <c r="J2441" s="75">
        <v>0.39</v>
      </c>
      <c r="K2441" s="75">
        <v>0.192</v>
      </c>
      <c r="L2441" s="75">
        <v>0.5</v>
      </c>
      <c r="M2441" s="75">
        <v>0.5</v>
      </c>
      <c r="N2441" s="75">
        <v>0</v>
      </c>
    </row>
    <row r="2442" spans="1:14">
      <c r="A2442" s="53" t="s">
        <v>7366</v>
      </c>
      <c r="B2442" s="53" t="s">
        <v>7367</v>
      </c>
      <c r="C2442" s="53" t="s">
        <v>7368</v>
      </c>
      <c r="D2442" s="53" t="s">
        <v>144</v>
      </c>
      <c r="E2442" s="53" t="s">
        <v>18</v>
      </c>
      <c r="F2442" s="53" t="s">
        <v>144</v>
      </c>
      <c r="G2442" s="53" t="s">
        <v>52</v>
      </c>
      <c r="I2442" s="53" t="s">
        <v>30</v>
      </c>
      <c r="J2442" s="75">
        <v>314.41</v>
      </c>
      <c r="K2442" s="75">
        <v>178.927</v>
      </c>
      <c r="L2442" s="75">
        <v>315</v>
      </c>
      <c r="M2442" s="75">
        <v>315</v>
      </c>
      <c r="N2442" s="75">
        <v>0</v>
      </c>
    </row>
    <row r="2443" spans="1:14">
      <c r="A2443" s="53" t="s">
        <v>7369</v>
      </c>
      <c r="B2443" s="53" t="s">
        <v>7370</v>
      </c>
      <c r="C2443" s="53" t="s">
        <v>7371</v>
      </c>
      <c r="D2443" s="53" t="s">
        <v>17</v>
      </c>
      <c r="E2443" s="53" t="s">
        <v>18</v>
      </c>
      <c r="F2443" s="53" t="s">
        <v>17</v>
      </c>
      <c r="G2443" s="53" t="s">
        <v>19</v>
      </c>
      <c r="I2443" s="53" t="s">
        <v>2305</v>
      </c>
      <c r="J2443" s="75">
        <v>2.48</v>
      </c>
      <c r="K2443" s="75">
        <v>3.931</v>
      </c>
      <c r="L2443" s="75">
        <v>3.5</v>
      </c>
      <c r="M2443" s="75">
        <v>4</v>
      </c>
      <c r="N2443" s="75">
        <v>0.5</v>
      </c>
    </row>
    <row r="2444" spans="1:14">
      <c r="A2444" s="53" t="s">
        <v>7372</v>
      </c>
      <c r="B2444" s="53" t="s">
        <v>7373</v>
      </c>
      <c r="C2444" s="53" t="s">
        <v>7374</v>
      </c>
      <c r="D2444" s="53" t="s">
        <v>198</v>
      </c>
      <c r="E2444" s="53" t="s">
        <v>18</v>
      </c>
      <c r="F2444" s="53" t="s">
        <v>198</v>
      </c>
      <c r="G2444" s="53" t="s">
        <v>129</v>
      </c>
      <c r="I2444" s="53" t="s">
        <v>820</v>
      </c>
      <c r="J2444" s="75">
        <v>0.97</v>
      </c>
      <c r="K2444" s="75">
        <v>2.033</v>
      </c>
      <c r="L2444" s="75">
        <v>2.5</v>
      </c>
      <c r="M2444" s="75">
        <v>3.5</v>
      </c>
      <c r="N2444" s="75">
        <v>1</v>
      </c>
    </row>
    <row r="2445" spans="1:14">
      <c r="A2445" s="53" t="s">
        <v>7375</v>
      </c>
      <c r="B2445" s="53" t="s">
        <v>7376</v>
      </c>
      <c r="C2445" s="53" t="s">
        <v>7377</v>
      </c>
      <c r="D2445" s="53" t="s">
        <v>168</v>
      </c>
      <c r="E2445" s="53" t="s">
        <v>18</v>
      </c>
      <c r="F2445" s="53" t="s">
        <v>169</v>
      </c>
      <c r="G2445" s="53" t="s">
        <v>170</v>
      </c>
      <c r="I2445" s="53" t="s">
        <v>215</v>
      </c>
      <c r="J2445" s="75">
        <v>40.53</v>
      </c>
      <c r="K2445" s="75">
        <v>52.7</v>
      </c>
      <c r="L2445" s="75">
        <v>50</v>
      </c>
      <c r="M2445" s="75">
        <v>53</v>
      </c>
      <c r="N2445" s="75">
        <v>3</v>
      </c>
    </row>
    <row r="2446" spans="1:14">
      <c r="A2446" s="53" t="s">
        <v>7378</v>
      </c>
      <c r="B2446" s="53" t="s">
        <v>7379</v>
      </c>
      <c r="C2446" s="53" t="s">
        <v>7380</v>
      </c>
      <c r="D2446" s="53" t="s">
        <v>2375</v>
      </c>
      <c r="E2446" s="53" t="s">
        <v>18</v>
      </c>
      <c r="F2446" s="53" t="s">
        <v>2375</v>
      </c>
      <c r="G2446" s="73" t="s">
        <v>52</v>
      </c>
      <c r="I2446" s="53" t="s">
        <v>215</v>
      </c>
      <c r="J2446" s="75">
        <v>42.42</v>
      </c>
      <c r="K2446" s="75">
        <v>39.352</v>
      </c>
      <c r="L2446" s="75">
        <v>43</v>
      </c>
      <c r="M2446" s="75">
        <v>52</v>
      </c>
      <c r="N2446" s="75">
        <v>9</v>
      </c>
    </row>
    <row r="2447" spans="1:14">
      <c r="A2447" s="53" t="s">
        <v>7381</v>
      </c>
      <c r="B2447" s="53" t="s">
        <v>7382</v>
      </c>
      <c r="C2447" s="53" t="s">
        <v>7383</v>
      </c>
      <c r="D2447" s="53" t="s">
        <v>2375</v>
      </c>
      <c r="E2447" s="53" t="s">
        <v>18</v>
      </c>
      <c r="F2447" s="53" t="s">
        <v>2375</v>
      </c>
      <c r="G2447" s="53" t="s">
        <v>52</v>
      </c>
      <c r="I2447" s="53" t="s">
        <v>215</v>
      </c>
      <c r="J2447" s="75">
        <v>67.27</v>
      </c>
      <c r="K2447" s="75">
        <v>87.474</v>
      </c>
      <c r="L2447" s="75">
        <v>87</v>
      </c>
      <c r="M2447" s="75">
        <v>90</v>
      </c>
      <c r="N2447" s="75">
        <v>3</v>
      </c>
    </row>
    <row r="2448" spans="1:14">
      <c r="A2448" s="53" t="s">
        <v>7384</v>
      </c>
      <c r="B2448" s="53" t="s">
        <v>7385</v>
      </c>
      <c r="C2448" s="53" t="s">
        <v>7386</v>
      </c>
      <c r="D2448" s="53" t="s">
        <v>586</v>
      </c>
      <c r="E2448" s="53" t="s">
        <v>18</v>
      </c>
      <c r="F2448" s="53" t="s">
        <v>586</v>
      </c>
      <c r="G2448" s="53" t="s">
        <v>98</v>
      </c>
      <c r="I2448" s="53" t="s">
        <v>99</v>
      </c>
      <c r="J2448" s="75">
        <v>9.43</v>
      </c>
      <c r="K2448" s="75">
        <v>8.114</v>
      </c>
      <c r="L2448" s="75">
        <v>9.5</v>
      </c>
      <c r="M2448" s="75">
        <v>9.5</v>
      </c>
      <c r="N2448" s="75">
        <v>0</v>
      </c>
    </row>
    <row r="2449" spans="1:14">
      <c r="A2449" s="53" t="s">
        <v>7387</v>
      </c>
      <c r="B2449" s="53" t="s">
        <v>7388</v>
      </c>
      <c r="C2449" s="53" t="s">
        <v>7389</v>
      </c>
      <c r="D2449" s="53" t="s">
        <v>17</v>
      </c>
      <c r="E2449" s="53" t="s">
        <v>18</v>
      </c>
      <c r="F2449" s="53" t="s">
        <v>17</v>
      </c>
      <c r="G2449" s="53" t="s">
        <v>19</v>
      </c>
      <c r="I2449" s="53" t="s">
        <v>152</v>
      </c>
      <c r="J2449" s="75">
        <v>1.69</v>
      </c>
      <c r="K2449" s="75">
        <v>2.094</v>
      </c>
      <c r="L2449" s="75">
        <v>2.5</v>
      </c>
      <c r="M2449" s="75">
        <v>2.5</v>
      </c>
      <c r="N2449" s="75">
        <v>0</v>
      </c>
    </row>
    <row r="2450" spans="1:14">
      <c r="A2450" s="53" t="s">
        <v>7390</v>
      </c>
      <c r="B2450" s="53" t="s">
        <v>7391</v>
      </c>
      <c r="C2450" s="53" t="s">
        <v>7392</v>
      </c>
      <c r="D2450" s="53" t="s">
        <v>1283</v>
      </c>
      <c r="E2450" s="53" t="s">
        <v>18</v>
      </c>
      <c r="F2450" s="53" t="s">
        <v>1283</v>
      </c>
      <c r="G2450" s="53" t="s">
        <v>19</v>
      </c>
      <c r="I2450" s="53" t="s">
        <v>86</v>
      </c>
      <c r="J2450" s="75">
        <v>4.18</v>
      </c>
      <c r="K2450" s="75">
        <v>4.096</v>
      </c>
      <c r="L2450" s="75">
        <v>4.5</v>
      </c>
      <c r="M2450" s="75">
        <v>4.5</v>
      </c>
      <c r="N2450" s="75">
        <v>0</v>
      </c>
    </row>
    <row r="2451" spans="1:14">
      <c r="A2451" s="53" t="s">
        <v>7393</v>
      </c>
      <c r="B2451" s="53" t="s">
        <v>7394</v>
      </c>
      <c r="C2451" s="53" t="s">
        <v>7395</v>
      </c>
      <c r="D2451" s="53" t="s">
        <v>17</v>
      </c>
      <c r="E2451" s="53" t="s">
        <v>18</v>
      </c>
      <c r="F2451" s="53" t="s">
        <v>17</v>
      </c>
      <c r="G2451" s="53" t="s">
        <v>19</v>
      </c>
      <c r="I2451" s="53" t="s">
        <v>7396</v>
      </c>
      <c r="J2451" s="75">
        <v>16.18</v>
      </c>
      <c r="K2451" s="75">
        <v>3.802</v>
      </c>
      <c r="L2451" s="75">
        <v>16.5</v>
      </c>
      <c r="M2451" s="75">
        <v>16.5</v>
      </c>
      <c r="N2451" s="75">
        <v>0</v>
      </c>
    </row>
    <row r="2452" spans="1:14">
      <c r="A2452" s="53" t="s">
        <v>7397</v>
      </c>
      <c r="B2452" s="53" t="s">
        <v>7398</v>
      </c>
      <c r="C2452" s="53" t="s">
        <v>7399</v>
      </c>
      <c r="D2452" s="53" t="s">
        <v>198</v>
      </c>
      <c r="E2452" s="53" t="s">
        <v>18</v>
      </c>
      <c r="F2452" s="53" t="s">
        <v>198</v>
      </c>
      <c r="G2452" s="53" t="s">
        <v>129</v>
      </c>
      <c r="I2452" s="53" t="s">
        <v>191</v>
      </c>
      <c r="J2452" s="75">
        <v>0.07</v>
      </c>
      <c r="K2452" s="75" t="s">
        <v>36</v>
      </c>
      <c r="L2452" s="75">
        <v>0.5</v>
      </c>
      <c r="M2452" s="75">
        <v>0.5</v>
      </c>
      <c r="N2452" s="75">
        <v>0</v>
      </c>
    </row>
    <row r="2453" spans="1:14">
      <c r="A2453" s="53" t="s">
        <v>7400</v>
      </c>
      <c r="B2453" s="53" t="s">
        <v>7401</v>
      </c>
      <c r="C2453" s="53" t="s">
        <v>50</v>
      </c>
      <c r="D2453" s="53" t="s">
        <v>231</v>
      </c>
      <c r="E2453" s="53" t="s">
        <v>18</v>
      </c>
      <c r="F2453" s="53" t="s">
        <v>231</v>
      </c>
      <c r="G2453" s="53" t="s">
        <v>52</v>
      </c>
      <c r="I2453" s="53" t="s">
        <v>604</v>
      </c>
      <c r="J2453" s="75">
        <v>565.29</v>
      </c>
      <c r="K2453" s="75">
        <v>595.983</v>
      </c>
      <c r="L2453" s="75">
        <v>596</v>
      </c>
      <c r="M2453" s="75">
        <v>650</v>
      </c>
      <c r="N2453" s="75">
        <v>54</v>
      </c>
    </row>
    <row r="2454" spans="1:14">
      <c r="A2454" s="53" t="s">
        <v>7402</v>
      </c>
      <c r="B2454" s="53" t="s">
        <v>7403</v>
      </c>
      <c r="C2454" s="53" t="s">
        <v>7404</v>
      </c>
      <c r="D2454" s="53" t="s">
        <v>590</v>
      </c>
      <c r="E2454" s="53" t="s">
        <v>18</v>
      </c>
      <c r="F2454" s="53" t="s">
        <v>590</v>
      </c>
      <c r="G2454" s="53" t="s">
        <v>129</v>
      </c>
      <c r="I2454" s="53" t="s">
        <v>20</v>
      </c>
      <c r="J2454" s="75">
        <v>20</v>
      </c>
      <c r="K2454" s="75">
        <v>12</v>
      </c>
      <c r="L2454" s="75">
        <v>2.5</v>
      </c>
      <c r="M2454" s="75">
        <v>20</v>
      </c>
      <c r="N2454" s="75">
        <v>17.5</v>
      </c>
    </row>
    <row r="2455" spans="1:14">
      <c r="A2455" s="53" t="s">
        <v>7405</v>
      </c>
      <c r="B2455" s="53" t="s">
        <v>7406</v>
      </c>
      <c r="C2455" s="53" t="s">
        <v>7407</v>
      </c>
      <c r="D2455" s="53" t="s">
        <v>24</v>
      </c>
      <c r="E2455" s="53" t="s">
        <v>18</v>
      </c>
      <c r="F2455" s="53" t="s">
        <v>24</v>
      </c>
      <c r="G2455" s="53" t="s">
        <v>19</v>
      </c>
      <c r="I2455" s="53" t="s">
        <v>130</v>
      </c>
      <c r="J2455" s="75">
        <v>3.87</v>
      </c>
      <c r="K2455" s="75">
        <v>3.881</v>
      </c>
      <c r="L2455" s="75">
        <v>4</v>
      </c>
      <c r="M2455" s="75">
        <v>4</v>
      </c>
      <c r="N2455" s="75">
        <v>0</v>
      </c>
    </row>
    <row r="2456" spans="1:14">
      <c r="A2456" s="53" t="s">
        <v>7408</v>
      </c>
      <c r="B2456" s="53" t="s">
        <v>7409</v>
      </c>
      <c r="C2456" s="53" t="s">
        <v>7410</v>
      </c>
      <c r="D2456" s="53" t="s">
        <v>17</v>
      </c>
      <c r="E2456" s="53" t="s">
        <v>18</v>
      </c>
      <c r="F2456" s="53" t="s">
        <v>17</v>
      </c>
      <c r="G2456" s="53" t="s">
        <v>19</v>
      </c>
      <c r="I2456" s="53" t="s">
        <v>694</v>
      </c>
      <c r="J2456" s="75">
        <v>0.08</v>
      </c>
      <c r="K2456" s="75">
        <v>0</v>
      </c>
      <c r="L2456" s="75">
        <v>0.5</v>
      </c>
      <c r="M2456" s="75">
        <v>0.5</v>
      </c>
      <c r="N2456" s="75">
        <v>0</v>
      </c>
    </row>
    <row r="2457" spans="1:14">
      <c r="A2457" s="53" t="s">
        <v>7411</v>
      </c>
      <c r="B2457" s="53" t="s">
        <v>7412</v>
      </c>
      <c r="C2457" s="53" t="s">
        <v>7413</v>
      </c>
      <c r="D2457" s="53" t="s">
        <v>441</v>
      </c>
      <c r="E2457" s="53" t="s">
        <v>18</v>
      </c>
      <c r="F2457" s="53" t="s">
        <v>441</v>
      </c>
      <c r="G2457" s="53" t="s">
        <v>29</v>
      </c>
      <c r="I2457" s="53" t="s">
        <v>1793</v>
      </c>
      <c r="J2457" s="75">
        <v>116.54</v>
      </c>
      <c r="K2457" s="75">
        <v>118.444</v>
      </c>
      <c r="L2457" s="75">
        <v>119</v>
      </c>
      <c r="M2457" s="75">
        <v>119</v>
      </c>
      <c r="N2457" s="75">
        <v>0</v>
      </c>
    </row>
    <row r="2458" spans="1:14">
      <c r="A2458" s="53" t="s">
        <v>7414</v>
      </c>
      <c r="B2458" s="53" t="s">
        <v>7415</v>
      </c>
      <c r="C2458" s="53" t="s">
        <v>7416</v>
      </c>
      <c r="D2458" s="53" t="s">
        <v>287</v>
      </c>
      <c r="E2458" s="53" t="s">
        <v>18</v>
      </c>
      <c r="F2458" s="53" t="s">
        <v>287</v>
      </c>
      <c r="G2458" s="53" t="s">
        <v>98</v>
      </c>
      <c r="I2458" s="53" t="s">
        <v>442</v>
      </c>
      <c r="J2458" s="75">
        <v>110</v>
      </c>
      <c r="K2458" s="75">
        <v>1.837</v>
      </c>
      <c r="L2458" s="75">
        <v>185</v>
      </c>
      <c r="M2458" s="75">
        <v>110</v>
      </c>
      <c r="N2458" s="75">
        <v>-75</v>
      </c>
    </row>
    <row r="2459" spans="1:14">
      <c r="A2459" s="53" t="s">
        <v>7417</v>
      </c>
      <c r="B2459" s="53" t="s">
        <v>7418</v>
      </c>
      <c r="C2459" s="53" t="s">
        <v>7419</v>
      </c>
      <c r="D2459" s="53" t="s">
        <v>2292</v>
      </c>
      <c r="E2459" s="53" t="s">
        <v>18</v>
      </c>
      <c r="F2459" s="53" t="s">
        <v>2292</v>
      </c>
      <c r="G2459" s="53" t="s">
        <v>129</v>
      </c>
      <c r="I2459" s="53" t="s">
        <v>203</v>
      </c>
      <c r="J2459" s="75">
        <v>15.43</v>
      </c>
      <c r="K2459" s="75">
        <v>7.115</v>
      </c>
      <c r="L2459" s="75">
        <v>15.5</v>
      </c>
      <c r="M2459" s="75">
        <v>15.5</v>
      </c>
      <c r="N2459" s="75">
        <v>0</v>
      </c>
    </row>
    <row r="2460" spans="1:14">
      <c r="A2460" s="53" t="s">
        <v>7420</v>
      </c>
      <c r="B2460" s="53" t="s">
        <v>7421</v>
      </c>
      <c r="C2460" s="53" t="s">
        <v>7422</v>
      </c>
      <c r="D2460" s="53" t="s">
        <v>140</v>
      </c>
      <c r="E2460" s="53" t="s">
        <v>18</v>
      </c>
      <c r="F2460" s="53" t="s">
        <v>140</v>
      </c>
      <c r="G2460" s="53" t="s">
        <v>98</v>
      </c>
      <c r="I2460" s="53" t="s">
        <v>1113</v>
      </c>
      <c r="J2460" s="75">
        <v>10.28</v>
      </c>
      <c r="K2460" s="75">
        <v>11.218</v>
      </c>
      <c r="L2460" s="75">
        <v>11</v>
      </c>
      <c r="M2460" s="75">
        <v>12</v>
      </c>
      <c r="N2460" s="75">
        <v>1</v>
      </c>
    </row>
    <row r="2461" spans="1:14">
      <c r="A2461" s="53" t="s">
        <v>7423</v>
      </c>
      <c r="B2461" s="53" t="s">
        <v>7424</v>
      </c>
      <c r="C2461" s="53" t="s">
        <v>7425</v>
      </c>
      <c r="D2461" s="53" t="s">
        <v>728</v>
      </c>
      <c r="E2461" s="53" t="s">
        <v>18</v>
      </c>
      <c r="F2461" s="53" t="s">
        <v>728</v>
      </c>
      <c r="G2461" s="53" t="s">
        <v>129</v>
      </c>
      <c r="I2461" s="53" t="s">
        <v>199</v>
      </c>
      <c r="J2461" s="75">
        <v>385.66</v>
      </c>
      <c r="K2461" s="75">
        <v>491.947</v>
      </c>
      <c r="L2461" s="75">
        <v>517</v>
      </c>
      <c r="M2461" s="75">
        <v>542</v>
      </c>
      <c r="N2461" s="75">
        <v>25</v>
      </c>
    </row>
    <row r="2462" spans="1:14">
      <c r="A2462" s="53" t="s">
        <v>7426</v>
      </c>
      <c r="B2462" s="53" t="s">
        <v>7427</v>
      </c>
      <c r="C2462" s="53" t="s">
        <v>7428</v>
      </c>
      <c r="D2462" s="53" t="s">
        <v>17</v>
      </c>
      <c r="E2462" s="53" t="s">
        <v>18</v>
      </c>
      <c r="F2462" s="53" t="s">
        <v>17</v>
      </c>
      <c r="G2462" s="53" t="s">
        <v>19</v>
      </c>
      <c r="I2462" s="53" t="s">
        <v>191</v>
      </c>
      <c r="J2462" s="75">
        <v>18.09</v>
      </c>
      <c r="K2462" s="75">
        <v>21.996</v>
      </c>
      <c r="L2462" s="75">
        <v>23</v>
      </c>
      <c r="M2462" s="75">
        <v>26</v>
      </c>
      <c r="N2462" s="75">
        <v>3</v>
      </c>
    </row>
    <row r="2463" spans="1:14">
      <c r="A2463" s="53" t="s">
        <v>7429</v>
      </c>
      <c r="B2463" s="53" t="s">
        <v>7430</v>
      </c>
      <c r="C2463" s="53" t="s">
        <v>7431</v>
      </c>
      <c r="D2463" s="53" t="s">
        <v>17</v>
      </c>
      <c r="E2463" s="53" t="s">
        <v>18</v>
      </c>
      <c r="F2463" s="53" t="s">
        <v>17</v>
      </c>
      <c r="G2463" s="53" t="s">
        <v>19</v>
      </c>
      <c r="I2463" s="53" t="s">
        <v>99</v>
      </c>
      <c r="J2463" s="75">
        <v>38.15</v>
      </c>
      <c r="K2463" s="75">
        <v>36.782</v>
      </c>
      <c r="L2463" s="75">
        <v>39</v>
      </c>
      <c r="M2463" s="75">
        <v>40</v>
      </c>
      <c r="N2463" s="75">
        <v>1</v>
      </c>
    </row>
    <row r="2464" spans="1:14">
      <c r="A2464" s="53" t="s">
        <v>7432</v>
      </c>
      <c r="B2464" s="53" t="s">
        <v>7433</v>
      </c>
      <c r="C2464" s="53" t="s">
        <v>7434</v>
      </c>
      <c r="D2464" s="53" t="s">
        <v>17</v>
      </c>
      <c r="E2464" s="53" t="s">
        <v>18</v>
      </c>
      <c r="F2464" s="53" t="s">
        <v>17</v>
      </c>
      <c r="G2464" s="53" t="s">
        <v>19</v>
      </c>
      <c r="I2464" s="53" t="s">
        <v>99</v>
      </c>
      <c r="J2464" s="75">
        <v>38.08</v>
      </c>
      <c r="K2464" s="75">
        <v>36.754</v>
      </c>
      <c r="L2464" s="75">
        <v>39</v>
      </c>
      <c r="M2464" s="75">
        <v>40</v>
      </c>
      <c r="N2464" s="75">
        <v>1</v>
      </c>
    </row>
    <row r="2465" spans="1:14">
      <c r="A2465" s="53" t="s">
        <v>7435</v>
      </c>
      <c r="B2465" s="53" t="s">
        <v>7436</v>
      </c>
      <c r="C2465" s="53" t="s">
        <v>7437</v>
      </c>
      <c r="D2465" s="53" t="s">
        <v>17</v>
      </c>
      <c r="E2465" s="53" t="s">
        <v>18</v>
      </c>
      <c r="F2465" s="53" t="s">
        <v>17</v>
      </c>
      <c r="G2465" s="53" t="s">
        <v>19</v>
      </c>
      <c r="I2465" s="53" t="s">
        <v>120</v>
      </c>
      <c r="J2465" s="75">
        <v>0.7</v>
      </c>
      <c r="K2465" s="75">
        <v>0</v>
      </c>
      <c r="L2465" s="75">
        <v>1</v>
      </c>
      <c r="M2465" s="75">
        <v>1</v>
      </c>
      <c r="N2465" s="75">
        <v>0</v>
      </c>
    </row>
    <row r="2466" spans="1:14">
      <c r="A2466" s="53" t="s">
        <v>7438</v>
      </c>
      <c r="B2466" s="53" t="s">
        <v>7439</v>
      </c>
      <c r="C2466" s="53" t="s">
        <v>7440</v>
      </c>
      <c r="D2466" s="53" t="s">
        <v>458</v>
      </c>
      <c r="E2466" s="53" t="s">
        <v>18</v>
      </c>
      <c r="F2466" s="53" t="s">
        <v>458</v>
      </c>
      <c r="G2466" s="73" t="s">
        <v>98</v>
      </c>
      <c r="I2466" s="53" t="s">
        <v>223</v>
      </c>
      <c r="J2466" s="75">
        <v>1.79</v>
      </c>
      <c r="K2466" s="75">
        <v>2.567</v>
      </c>
      <c r="L2466" s="75">
        <v>2.5</v>
      </c>
      <c r="M2466" s="75">
        <v>3</v>
      </c>
      <c r="N2466" s="75">
        <v>0.5</v>
      </c>
    </row>
    <row r="2467" spans="1:14">
      <c r="A2467" s="53" t="s">
        <v>7441</v>
      </c>
      <c r="B2467" s="53" t="s">
        <v>7442</v>
      </c>
      <c r="C2467" s="53" t="s">
        <v>7443</v>
      </c>
      <c r="D2467" s="53" t="s">
        <v>458</v>
      </c>
      <c r="E2467" s="53" t="s">
        <v>18</v>
      </c>
      <c r="F2467" s="53" t="s">
        <v>458</v>
      </c>
      <c r="G2467" s="53" t="s">
        <v>98</v>
      </c>
      <c r="I2467" s="53" t="s">
        <v>223</v>
      </c>
      <c r="J2467" s="75">
        <v>1.74</v>
      </c>
      <c r="K2467" s="75">
        <v>2.567</v>
      </c>
      <c r="L2467" s="75">
        <v>2.5</v>
      </c>
      <c r="M2467" s="75">
        <v>3</v>
      </c>
      <c r="N2467" s="75">
        <v>0.5</v>
      </c>
    </row>
    <row r="2468" spans="1:14">
      <c r="A2468" s="53" t="s">
        <v>7444</v>
      </c>
      <c r="B2468" s="53" t="s">
        <v>7445</v>
      </c>
      <c r="C2468" s="53" t="s">
        <v>7446</v>
      </c>
      <c r="D2468" s="53" t="s">
        <v>458</v>
      </c>
      <c r="E2468" s="53" t="s">
        <v>18</v>
      </c>
      <c r="F2468" s="53" t="s">
        <v>458</v>
      </c>
      <c r="G2468" s="53" t="s">
        <v>98</v>
      </c>
      <c r="I2468" s="53" t="s">
        <v>223</v>
      </c>
      <c r="J2468" s="75">
        <v>2.71</v>
      </c>
      <c r="K2468" s="75">
        <v>3.571</v>
      </c>
      <c r="L2468" s="75">
        <v>3.5</v>
      </c>
      <c r="M2468" s="75">
        <v>4</v>
      </c>
      <c r="N2468" s="75">
        <v>0.5</v>
      </c>
    </row>
    <row r="2469" spans="1:14">
      <c r="A2469" s="53" t="s">
        <v>7447</v>
      </c>
      <c r="B2469" s="53" t="s">
        <v>7448</v>
      </c>
      <c r="C2469" s="53" t="s">
        <v>7449</v>
      </c>
      <c r="D2469" s="53" t="s">
        <v>458</v>
      </c>
      <c r="E2469" s="53" t="s">
        <v>18</v>
      </c>
      <c r="F2469" s="53" t="s">
        <v>458</v>
      </c>
      <c r="G2469" s="53" t="s">
        <v>98</v>
      </c>
      <c r="I2469" s="53" t="s">
        <v>223</v>
      </c>
      <c r="J2469" s="75">
        <v>0.87</v>
      </c>
      <c r="K2469" s="75">
        <v>1.148</v>
      </c>
      <c r="L2469" s="75">
        <v>1.5</v>
      </c>
      <c r="M2469" s="75">
        <v>1.5</v>
      </c>
      <c r="N2469" s="75">
        <v>0</v>
      </c>
    </row>
    <row r="2470" spans="1:14">
      <c r="A2470" s="53" t="s">
        <v>7450</v>
      </c>
      <c r="B2470" s="53" t="s">
        <v>7451</v>
      </c>
      <c r="C2470" s="53" t="s">
        <v>7452</v>
      </c>
      <c r="D2470" s="53" t="s">
        <v>458</v>
      </c>
      <c r="E2470" s="53" t="s">
        <v>18</v>
      </c>
      <c r="F2470" s="53" t="s">
        <v>458</v>
      </c>
      <c r="G2470" s="53" t="s">
        <v>98</v>
      </c>
      <c r="I2470" s="53" t="s">
        <v>223</v>
      </c>
      <c r="J2470" s="75">
        <v>1.81</v>
      </c>
      <c r="K2470" s="75">
        <v>2.567</v>
      </c>
      <c r="L2470" s="75">
        <v>2.5</v>
      </c>
      <c r="M2470" s="75">
        <v>3</v>
      </c>
      <c r="N2470" s="75">
        <v>0.5</v>
      </c>
    </row>
    <row r="2471" spans="1:14">
      <c r="A2471" s="53" t="s">
        <v>7453</v>
      </c>
      <c r="B2471" s="53" t="s">
        <v>7454</v>
      </c>
      <c r="C2471" s="53" t="s">
        <v>7455</v>
      </c>
      <c r="D2471" s="53" t="s">
        <v>458</v>
      </c>
      <c r="E2471" s="53" t="s">
        <v>18</v>
      </c>
      <c r="F2471" s="53" t="s">
        <v>458</v>
      </c>
      <c r="G2471" s="53" t="s">
        <v>98</v>
      </c>
      <c r="I2471" s="53" t="s">
        <v>223</v>
      </c>
      <c r="J2471" s="75">
        <v>1.75</v>
      </c>
      <c r="K2471" s="75">
        <v>2.567</v>
      </c>
      <c r="L2471" s="75">
        <v>2.5</v>
      </c>
      <c r="M2471" s="75">
        <v>3</v>
      </c>
      <c r="N2471" s="75">
        <v>0.5</v>
      </c>
    </row>
    <row r="2472" spans="1:14">
      <c r="A2472" s="53" t="s">
        <v>7456</v>
      </c>
      <c r="B2472" s="53" t="s">
        <v>7457</v>
      </c>
      <c r="C2472" s="53" t="s">
        <v>7458</v>
      </c>
      <c r="D2472" s="53" t="s">
        <v>458</v>
      </c>
      <c r="E2472" s="53" t="s">
        <v>18</v>
      </c>
      <c r="F2472" s="53" t="s">
        <v>458</v>
      </c>
      <c r="G2472" s="73" t="s">
        <v>98</v>
      </c>
      <c r="I2472" s="53" t="s">
        <v>223</v>
      </c>
      <c r="J2472" s="75">
        <v>1.73</v>
      </c>
      <c r="K2472" s="75">
        <v>2.484</v>
      </c>
      <c r="L2472" s="75">
        <v>2.5</v>
      </c>
      <c r="M2472" s="75">
        <v>2.5</v>
      </c>
      <c r="N2472" s="75">
        <v>0</v>
      </c>
    </row>
    <row r="2473" spans="1:14">
      <c r="A2473" s="53" t="s">
        <v>7459</v>
      </c>
      <c r="B2473" s="53" t="s">
        <v>7460</v>
      </c>
      <c r="C2473" s="53" t="s">
        <v>7461</v>
      </c>
      <c r="D2473" s="53" t="s">
        <v>458</v>
      </c>
      <c r="E2473" s="53" t="s">
        <v>18</v>
      </c>
      <c r="F2473" s="53" t="s">
        <v>458</v>
      </c>
      <c r="G2473" s="53" t="s">
        <v>98</v>
      </c>
      <c r="I2473" s="53" t="s">
        <v>223</v>
      </c>
      <c r="J2473" s="75">
        <v>1.72</v>
      </c>
      <c r="K2473" s="75">
        <v>2.567</v>
      </c>
      <c r="L2473" s="75">
        <v>2.5</v>
      </c>
      <c r="M2473" s="75">
        <v>3</v>
      </c>
      <c r="N2473" s="75">
        <v>0.5</v>
      </c>
    </row>
    <row r="2474" spans="1:14">
      <c r="A2474" s="53" t="s">
        <v>7462</v>
      </c>
      <c r="B2474" s="53" t="s">
        <v>7463</v>
      </c>
      <c r="C2474" s="53" t="s">
        <v>7464</v>
      </c>
      <c r="D2474" s="53" t="s">
        <v>24</v>
      </c>
      <c r="E2474" s="53" t="s">
        <v>18</v>
      </c>
      <c r="F2474" s="53" t="s">
        <v>24</v>
      </c>
      <c r="G2474" s="53" t="s">
        <v>19</v>
      </c>
      <c r="I2474" s="53" t="s">
        <v>223</v>
      </c>
      <c r="J2474" s="75">
        <v>1.68</v>
      </c>
      <c r="K2474" s="75">
        <v>2.567</v>
      </c>
      <c r="L2474" s="75">
        <v>2.5</v>
      </c>
      <c r="M2474" s="75">
        <v>3</v>
      </c>
      <c r="N2474" s="75">
        <v>0.5</v>
      </c>
    </row>
    <row r="2475" spans="1:14">
      <c r="A2475" s="53" t="s">
        <v>7465</v>
      </c>
      <c r="B2475" s="53" t="s">
        <v>7466</v>
      </c>
      <c r="C2475" s="53" t="s">
        <v>7467</v>
      </c>
      <c r="D2475" s="53" t="s">
        <v>458</v>
      </c>
      <c r="E2475" s="53" t="s">
        <v>18</v>
      </c>
      <c r="F2475" s="53" t="s">
        <v>458</v>
      </c>
      <c r="G2475" s="53" t="s">
        <v>98</v>
      </c>
      <c r="I2475" s="53" t="s">
        <v>223</v>
      </c>
      <c r="J2475" s="75">
        <v>1.79</v>
      </c>
      <c r="K2475" s="75">
        <v>2.567</v>
      </c>
      <c r="L2475" s="75">
        <v>2.5</v>
      </c>
      <c r="M2475" s="75">
        <v>3</v>
      </c>
      <c r="N2475" s="75">
        <v>0.5</v>
      </c>
    </row>
    <row r="2476" spans="1:14">
      <c r="A2476" s="53" t="s">
        <v>7468</v>
      </c>
      <c r="B2476" s="53" t="s">
        <v>7469</v>
      </c>
      <c r="C2476" s="53" t="s">
        <v>7470</v>
      </c>
      <c r="D2476" s="53" t="s">
        <v>458</v>
      </c>
      <c r="E2476" s="53" t="s">
        <v>18</v>
      </c>
      <c r="F2476" s="53" t="s">
        <v>458</v>
      </c>
      <c r="G2476" s="53" t="s">
        <v>98</v>
      </c>
      <c r="I2476" s="53" t="s">
        <v>223</v>
      </c>
      <c r="J2476" s="75">
        <v>1.68</v>
      </c>
      <c r="K2476" s="75">
        <v>2.567</v>
      </c>
      <c r="L2476" s="75">
        <v>2.5</v>
      </c>
      <c r="M2476" s="75">
        <v>3</v>
      </c>
      <c r="N2476" s="75">
        <v>0.5</v>
      </c>
    </row>
    <row r="2477" spans="1:14">
      <c r="A2477" s="53" t="s">
        <v>7471</v>
      </c>
      <c r="B2477" s="53" t="s">
        <v>7472</v>
      </c>
      <c r="C2477" s="53" t="s">
        <v>7473</v>
      </c>
      <c r="D2477" s="53" t="s">
        <v>458</v>
      </c>
      <c r="E2477" s="53" t="s">
        <v>18</v>
      </c>
      <c r="F2477" s="53" t="s">
        <v>458</v>
      </c>
      <c r="G2477" s="53" t="s">
        <v>98</v>
      </c>
      <c r="I2477" s="53" t="s">
        <v>223</v>
      </c>
      <c r="J2477" s="75">
        <v>1.99</v>
      </c>
      <c r="K2477" s="75">
        <v>2.567</v>
      </c>
      <c r="L2477" s="75">
        <v>2.5</v>
      </c>
      <c r="M2477" s="75">
        <v>3</v>
      </c>
      <c r="N2477" s="75">
        <v>0.5</v>
      </c>
    </row>
    <row r="2478" spans="1:14">
      <c r="A2478" s="53" t="s">
        <v>7474</v>
      </c>
      <c r="B2478" s="53" t="s">
        <v>7475</v>
      </c>
      <c r="C2478" s="53" t="s">
        <v>7476</v>
      </c>
      <c r="D2478" s="53" t="s">
        <v>24</v>
      </c>
      <c r="E2478" s="53" t="s">
        <v>18</v>
      </c>
      <c r="F2478" s="53" t="s">
        <v>24</v>
      </c>
      <c r="G2478" s="53" t="s">
        <v>19</v>
      </c>
      <c r="I2478" s="53" t="s">
        <v>130</v>
      </c>
      <c r="J2478" s="75">
        <v>39.45</v>
      </c>
      <c r="K2478" s="75">
        <v>42.955</v>
      </c>
      <c r="L2478" s="75">
        <v>46</v>
      </c>
      <c r="M2478" s="75">
        <v>44</v>
      </c>
      <c r="N2478" s="75">
        <v>-2</v>
      </c>
    </row>
    <row r="2479" spans="1:14">
      <c r="A2479" s="53" t="s">
        <v>7477</v>
      </c>
      <c r="B2479" s="53" t="s">
        <v>7478</v>
      </c>
      <c r="C2479" s="53" t="s">
        <v>7479</v>
      </c>
      <c r="D2479" s="53" t="s">
        <v>1452</v>
      </c>
      <c r="E2479" s="53" t="s">
        <v>18</v>
      </c>
      <c r="F2479" s="53" t="s">
        <v>1452</v>
      </c>
      <c r="G2479" s="73" t="s">
        <v>98</v>
      </c>
      <c r="I2479" s="53" t="s">
        <v>130</v>
      </c>
      <c r="J2479" s="75">
        <v>23.03</v>
      </c>
      <c r="K2479" s="75">
        <v>17.365</v>
      </c>
      <c r="L2479" s="75">
        <v>24</v>
      </c>
      <c r="M2479" s="75">
        <v>24</v>
      </c>
      <c r="N2479" s="75">
        <v>0</v>
      </c>
    </row>
    <row r="2480" spans="1:14">
      <c r="A2480" s="53" t="s">
        <v>7480</v>
      </c>
      <c r="B2480" s="53" t="s">
        <v>7481</v>
      </c>
      <c r="C2480" s="53" t="s">
        <v>7482</v>
      </c>
      <c r="D2480" s="53" t="s">
        <v>24</v>
      </c>
      <c r="E2480" s="53" t="s">
        <v>18</v>
      </c>
      <c r="F2480" s="53" t="s">
        <v>24</v>
      </c>
      <c r="G2480" s="53" t="s">
        <v>19</v>
      </c>
      <c r="I2480" s="53" t="s">
        <v>130</v>
      </c>
      <c r="J2480" s="75">
        <v>23.07</v>
      </c>
      <c r="K2480" s="75">
        <v>17.51</v>
      </c>
      <c r="L2480" s="75">
        <v>24</v>
      </c>
      <c r="M2480" s="75">
        <v>24</v>
      </c>
      <c r="N2480" s="75">
        <v>0</v>
      </c>
    </row>
    <row r="2481" spans="1:14">
      <c r="A2481" s="53" t="s">
        <v>7483</v>
      </c>
      <c r="B2481" s="53" t="s">
        <v>7484</v>
      </c>
      <c r="C2481" s="53" t="s">
        <v>7485</v>
      </c>
      <c r="D2481" s="53" t="s">
        <v>24</v>
      </c>
      <c r="E2481" s="53" t="s">
        <v>18</v>
      </c>
      <c r="F2481" s="53" t="s">
        <v>24</v>
      </c>
      <c r="G2481" s="53" t="s">
        <v>19</v>
      </c>
      <c r="I2481" s="53" t="s">
        <v>130</v>
      </c>
      <c r="J2481" s="75">
        <v>26.14</v>
      </c>
      <c r="K2481" s="75">
        <v>20.627</v>
      </c>
      <c r="L2481" s="75">
        <v>27</v>
      </c>
      <c r="M2481" s="75">
        <v>27</v>
      </c>
      <c r="N2481" s="75">
        <v>0</v>
      </c>
    </row>
    <row r="2482" spans="1:14">
      <c r="A2482" s="53" t="s">
        <v>7486</v>
      </c>
      <c r="B2482" s="53" t="s">
        <v>7487</v>
      </c>
      <c r="C2482" s="53" t="s">
        <v>7488</v>
      </c>
      <c r="D2482" s="53" t="s">
        <v>128</v>
      </c>
      <c r="E2482" s="53" t="s">
        <v>18</v>
      </c>
      <c r="F2482" s="53" t="s">
        <v>128</v>
      </c>
      <c r="G2482" s="73" t="s">
        <v>129</v>
      </c>
      <c r="I2482" s="53" t="s">
        <v>130</v>
      </c>
      <c r="J2482" s="75">
        <v>19.56</v>
      </c>
      <c r="K2482" s="75">
        <v>20.254</v>
      </c>
      <c r="L2482" s="75">
        <v>20</v>
      </c>
      <c r="M2482" s="75">
        <v>25</v>
      </c>
      <c r="N2482" s="75">
        <v>5</v>
      </c>
    </row>
    <row r="2483" spans="1:14">
      <c r="A2483" s="53" t="s">
        <v>7489</v>
      </c>
      <c r="B2483" s="53" t="s">
        <v>7490</v>
      </c>
      <c r="C2483" s="53" t="s">
        <v>7491</v>
      </c>
      <c r="D2483" s="53" t="s">
        <v>24</v>
      </c>
      <c r="E2483" s="53" t="s">
        <v>18</v>
      </c>
      <c r="F2483" s="53" t="s">
        <v>24</v>
      </c>
      <c r="G2483" s="53" t="s">
        <v>19</v>
      </c>
      <c r="I2483" s="53" t="s">
        <v>130</v>
      </c>
      <c r="J2483" s="75">
        <v>38.29</v>
      </c>
      <c r="K2483" s="75">
        <v>27.005</v>
      </c>
      <c r="L2483" s="75">
        <v>40</v>
      </c>
      <c r="M2483" s="75">
        <v>40</v>
      </c>
      <c r="N2483" s="75">
        <v>0</v>
      </c>
    </row>
    <row r="2484" spans="1:14">
      <c r="A2484" s="53" t="s">
        <v>7492</v>
      </c>
      <c r="B2484" s="53" t="s">
        <v>7493</v>
      </c>
      <c r="C2484" s="53" t="s">
        <v>7494</v>
      </c>
      <c r="D2484" s="53" t="s">
        <v>51</v>
      </c>
      <c r="E2484" s="53" t="s">
        <v>18</v>
      </c>
      <c r="F2484" s="53" t="s">
        <v>51</v>
      </c>
      <c r="G2484" s="53" t="s">
        <v>52</v>
      </c>
      <c r="I2484" s="53" t="s">
        <v>675</v>
      </c>
      <c r="J2484" s="75">
        <v>49.03</v>
      </c>
      <c r="K2484" s="75">
        <v>25.648</v>
      </c>
      <c r="L2484" s="75">
        <v>50</v>
      </c>
      <c r="M2484" s="75">
        <v>50</v>
      </c>
      <c r="N2484" s="75">
        <v>0</v>
      </c>
    </row>
    <row r="2485" spans="1:14">
      <c r="A2485" s="53" t="s">
        <v>7495</v>
      </c>
      <c r="B2485" s="53" t="s">
        <v>7496</v>
      </c>
      <c r="C2485" s="53" t="s">
        <v>7497</v>
      </c>
      <c r="D2485" s="53" t="s">
        <v>128</v>
      </c>
      <c r="E2485" s="53" t="s">
        <v>18</v>
      </c>
      <c r="F2485" s="53" t="s">
        <v>128</v>
      </c>
      <c r="G2485" s="53" t="s">
        <v>129</v>
      </c>
      <c r="I2485" s="53" t="s">
        <v>130</v>
      </c>
      <c r="J2485" s="75">
        <v>9.92</v>
      </c>
      <c r="K2485" s="75">
        <v>9.802</v>
      </c>
      <c r="L2485" s="75">
        <v>10</v>
      </c>
      <c r="M2485" s="75">
        <v>10</v>
      </c>
      <c r="N2485" s="75">
        <v>0</v>
      </c>
    </row>
    <row r="2486" spans="1:14">
      <c r="A2486" s="53" t="s">
        <v>7498</v>
      </c>
      <c r="B2486" s="53" t="s">
        <v>7499</v>
      </c>
      <c r="C2486" s="53" t="s">
        <v>7500</v>
      </c>
      <c r="D2486" s="53" t="s">
        <v>738</v>
      </c>
      <c r="E2486" s="53" t="s">
        <v>18</v>
      </c>
      <c r="F2486" s="53" t="s">
        <v>738</v>
      </c>
      <c r="G2486" s="53" t="s">
        <v>98</v>
      </c>
      <c r="I2486" s="53" t="s">
        <v>130</v>
      </c>
      <c r="J2486" s="75">
        <v>13.11</v>
      </c>
      <c r="K2486" s="75">
        <v>8.593</v>
      </c>
      <c r="L2486" s="75">
        <v>13.5</v>
      </c>
      <c r="M2486" s="75">
        <v>14</v>
      </c>
      <c r="N2486" s="75">
        <v>0.5</v>
      </c>
    </row>
    <row r="2487" spans="1:14">
      <c r="A2487" s="53" t="s">
        <v>7501</v>
      </c>
      <c r="B2487" s="53" t="s">
        <v>7502</v>
      </c>
      <c r="C2487" s="53" t="s">
        <v>7503</v>
      </c>
      <c r="D2487" s="53" t="s">
        <v>128</v>
      </c>
      <c r="E2487" s="53" t="s">
        <v>18</v>
      </c>
      <c r="F2487" s="53" t="s">
        <v>128</v>
      </c>
      <c r="G2487" s="53" t="s">
        <v>129</v>
      </c>
      <c r="I2487" s="53" t="s">
        <v>130</v>
      </c>
      <c r="J2487" s="75">
        <v>6.82</v>
      </c>
      <c r="K2487" s="75">
        <v>5.72</v>
      </c>
      <c r="L2487" s="75">
        <v>6.9</v>
      </c>
      <c r="M2487" s="75">
        <v>7</v>
      </c>
      <c r="N2487" s="75">
        <v>0.1</v>
      </c>
    </row>
    <row r="2488" spans="1:14">
      <c r="A2488" s="53" t="s">
        <v>7504</v>
      </c>
      <c r="B2488" s="53" t="s">
        <v>7505</v>
      </c>
      <c r="C2488" s="53" t="s">
        <v>7506</v>
      </c>
      <c r="D2488" s="53" t="s">
        <v>458</v>
      </c>
      <c r="E2488" s="53" t="s">
        <v>18</v>
      </c>
      <c r="F2488" s="53" t="s">
        <v>458</v>
      </c>
      <c r="G2488" s="53" t="s">
        <v>98</v>
      </c>
      <c r="I2488" s="53" t="s">
        <v>223</v>
      </c>
      <c r="J2488" s="75">
        <v>2.54</v>
      </c>
      <c r="K2488" s="75">
        <v>3.571</v>
      </c>
      <c r="L2488" s="75">
        <v>3.5</v>
      </c>
      <c r="M2488" s="75">
        <v>4</v>
      </c>
      <c r="N2488" s="75">
        <v>0.5</v>
      </c>
    </row>
    <row r="2489" spans="1:14">
      <c r="A2489" s="53" t="s">
        <v>7507</v>
      </c>
      <c r="B2489" s="53" t="s">
        <v>7508</v>
      </c>
      <c r="C2489" s="53" t="s">
        <v>7509</v>
      </c>
      <c r="D2489" s="53" t="s">
        <v>458</v>
      </c>
      <c r="E2489" s="53" t="s">
        <v>18</v>
      </c>
      <c r="F2489" s="53" t="s">
        <v>458</v>
      </c>
      <c r="G2489" s="53" t="s">
        <v>98</v>
      </c>
      <c r="I2489" s="53" t="s">
        <v>223</v>
      </c>
      <c r="J2489" s="75">
        <v>3.32</v>
      </c>
      <c r="K2489" s="75">
        <v>4.147</v>
      </c>
      <c r="L2489" s="75">
        <v>4</v>
      </c>
      <c r="M2489" s="75">
        <v>4.5</v>
      </c>
      <c r="N2489" s="75">
        <v>0.5</v>
      </c>
    </row>
    <row r="2490" spans="1:14">
      <c r="A2490" s="53" t="s">
        <v>7510</v>
      </c>
      <c r="B2490" s="53" t="s">
        <v>7511</v>
      </c>
      <c r="C2490" s="53" t="s">
        <v>7512</v>
      </c>
      <c r="D2490" s="53" t="s">
        <v>458</v>
      </c>
      <c r="E2490" s="53" t="s">
        <v>18</v>
      </c>
      <c r="F2490" s="53" t="s">
        <v>458</v>
      </c>
      <c r="G2490" s="53" t="s">
        <v>98</v>
      </c>
      <c r="I2490" s="53" t="s">
        <v>223</v>
      </c>
      <c r="J2490" s="75">
        <v>1.78</v>
      </c>
      <c r="K2490" s="75">
        <v>2.567</v>
      </c>
      <c r="L2490" s="75">
        <v>2.5</v>
      </c>
      <c r="M2490" s="75">
        <v>3</v>
      </c>
      <c r="N2490" s="75">
        <v>0.5</v>
      </c>
    </row>
    <row r="2491" spans="1:14">
      <c r="A2491" s="53" t="s">
        <v>7513</v>
      </c>
      <c r="B2491" s="53" t="s">
        <v>7514</v>
      </c>
      <c r="C2491" s="53" t="s">
        <v>7515</v>
      </c>
      <c r="D2491" s="53" t="s">
        <v>458</v>
      </c>
      <c r="E2491" s="53" t="s">
        <v>18</v>
      </c>
      <c r="F2491" s="53" t="s">
        <v>458</v>
      </c>
      <c r="G2491" s="53" t="s">
        <v>98</v>
      </c>
      <c r="I2491" s="53" t="s">
        <v>223</v>
      </c>
      <c r="J2491" s="75">
        <v>1.69</v>
      </c>
      <c r="K2491" s="75">
        <v>2.567</v>
      </c>
      <c r="L2491" s="75">
        <v>2.5</v>
      </c>
      <c r="M2491" s="75">
        <v>3</v>
      </c>
      <c r="N2491" s="75">
        <v>0.5</v>
      </c>
    </row>
    <row r="2492" spans="1:14">
      <c r="A2492" s="53" t="s">
        <v>7516</v>
      </c>
      <c r="B2492" s="53" t="s">
        <v>7517</v>
      </c>
      <c r="C2492" s="53" t="s">
        <v>7518</v>
      </c>
      <c r="D2492" s="53" t="s">
        <v>17</v>
      </c>
      <c r="E2492" s="53" t="s">
        <v>18</v>
      </c>
      <c r="F2492" s="53" t="s">
        <v>17</v>
      </c>
      <c r="G2492" s="53" t="s">
        <v>19</v>
      </c>
      <c r="I2492" s="53" t="s">
        <v>191</v>
      </c>
      <c r="J2492" s="75">
        <v>10.45</v>
      </c>
      <c r="K2492" s="75">
        <v>23.424</v>
      </c>
      <c r="L2492" s="75">
        <v>21</v>
      </c>
      <c r="M2492" s="75">
        <v>21</v>
      </c>
      <c r="N2492" s="75">
        <v>0</v>
      </c>
    </row>
    <row r="2493" spans="1:14">
      <c r="A2493" s="53" t="s">
        <v>7519</v>
      </c>
      <c r="B2493" s="53" t="s">
        <v>7520</v>
      </c>
      <c r="C2493" s="53" t="s">
        <v>7521</v>
      </c>
      <c r="D2493" s="53" t="s">
        <v>17</v>
      </c>
      <c r="E2493" s="53" t="s">
        <v>18</v>
      </c>
      <c r="F2493" s="53" t="s">
        <v>17</v>
      </c>
      <c r="G2493" s="53" t="s">
        <v>19</v>
      </c>
      <c r="I2493" s="53" t="s">
        <v>99</v>
      </c>
      <c r="J2493" s="75">
        <v>20.31</v>
      </c>
      <c r="K2493" s="75">
        <v>20.79</v>
      </c>
      <c r="L2493" s="75">
        <v>22</v>
      </c>
      <c r="M2493" s="75">
        <v>21</v>
      </c>
      <c r="N2493" s="75">
        <v>-1</v>
      </c>
    </row>
    <row r="2494" spans="1:14">
      <c r="A2494" s="53" t="s">
        <v>7522</v>
      </c>
      <c r="B2494" s="53" t="s">
        <v>7523</v>
      </c>
      <c r="C2494" s="53" t="s">
        <v>7524</v>
      </c>
      <c r="D2494" s="53" t="s">
        <v>186</v>
      </c>
      <c r="E2494" s="53" t="s">
        <v>18</v>
      </c>
      <c r="F2494" s="53" t="s">
        <v>186</v>
      </c>
      <c r="G2494" s="53" t="s">
        <v>98</v>
      </c>
      <c r="I2494" s="53" t="s">
        <v>191</v>
      </c>
      <c r="J2494" s="75">
        <v>107.81</v>
      </c>
      <c r="K2494" s="75">
        <v>129.371</v>
      </c>
      <c r="L2494" s="75">
        <v>118</v>
      </c>
      <c r="M2494" s="75">
        <v>130</v>
      </c>
      <c r="N2494" s="75">
        <v>12</v>
      </c>
    </row>
    <row r="2495" spans="1:14">
      <c r="A2495" s="53" t="s">
        <v>7525</v>
      </c>
      <c r="B2495" s="53" t="s">
        <v>7526</v>
      </c>
      <c r="C2495" s="53" t="s">
        <v>7527</v>
      </c>
      <c r="D2495" s="53" t="s">
        <v>17</v>
      </c>
      <c r="E2495" s="53" t="s">
        <v>18</v>
      </c>
      <c r="F2495" s="53" t="s">
        <v>17</v>
      </c>
      <c r="G2495" s="53" t="s">
        <v>19</v>
      </c>
      <c r="I2495" s="53" t="s">
        <v>191</v>
      </c>
      <c r="J2495" s="75">
        <v>1.24</v>
      </c>
      <c r="K2495" s="75">
        <v>2.352</v>
      </c>
      <c r="L2495" s="75">
        <v>2.5</v>
      </c>
      <c r="M2495" s="75">
        <v>2.5</v>
      </c>
      <c r="N2495" s="75">
        <v>0</v>
      </c>
    </row>
    <row r="2496" spans="1:14">
      <c r="A2496" s="53" t="s">
        <v>7528</v>
      </c>
      <c r="B2496" s="53" t="s">
        <v>7529</v>
      </c>
      <c r="C2496" s="53" t="s">
        <v>7530</v>
      </c>
      <c r="D2496" s="53" t="s">
        <v>17</v>
      </c>
      <c r="E2496" s="53" t="s">
        <v>18</v>
      </c>
      <c r="F2496" s="53" t="s">
        <v>17</v>
      </c>
      <c r="G2496" s="73" t="s">
        <v>19</v>
      </c>
      <c r="I2496" s="53" t="s">
        <v>191</v>
      </c>
      <c r="J2496" s="75">
        <v>2.04</v>
      </c>
      <c r="K2496" s="75">
        <v>2.71</v>
      </c>
      <c r="L2496" s="75">
        <v>2.5</v>
      </c>
      <c r="M2496" s="75">
        <v>3</v>
      </c>
      <c r="N2496" s="75">
        <v>0.5</v>
      </c>
    </row>
    <row r="2497" spans="1:14">
      <c r="A2497" s="53" t="s">
        <v>7531</v>
      </c>
      <c r="B2497" s="53" t="s">
        <v>7532</v>
      </c>
      <c r="C2497" s="53" t="s">
        <v>7533</v>
      </c>
      <c r="D2497" s="53" t="s">
        <v>1273</v>
      </c>
      <c r="E2497" s="53" t="s">
        <v>18</v>
      </c>
      <c r="F2497" s="53" t="s">
        <v>1273</v>
      </c>
      <c r="G2497" s="53" t="s">
        <v>129</v>
      </c>
      <c r="I2497" s="53" t="s">
        <v>337</v>
      </c>
      <c r="J2497" s="75">
        <v>48.17</v>
      </c>
      <c r="K2497" s="75" t="s">
        <v>36</v>
      </c>
      <c r="L2497" s="75">
        <v>0</v>
      </c>
      <c r="M2497" s="75">
        <v>49</v>
      </c>
      <c r="N2497" s="75" t="s">
        <v>36</v>
      </c>
    </row>
    <row r="2498" spans="1:14">
      <c r="A2498" s="53" t="s">
        <v>7534</v>
      </c>
      <c r="B2498" s="53" t="s">
        <v>7535</v>
      </c>
      <c r="C2498" s="53" t="s">
        <v>7536</v>
      </c>
      <c r="D2498" s="53" t="s">
        <v>17</v>
      </c>
      <c r="E2498" s="53" t="s">
        <v>18</v>
      </c>
      <c r="F2498" s="53" t="s">
        <v>17</v>
      </c>
      <c r="G2498" s="53" t="s">
        <v>19</v>
      </c>
      <c r="I2498" s="53" t="s">
        <v>191</v>
      </c>
      <c r="J2498" s="75">
        <v>6.84</v>
      </c>
      <c r="K2498" s="75">
        <v>3.515</v>
      </c>
      <c r="L2498" s="75">
        <v>7</v>
      </c>
      <c r="M2498" s="75">
        <v>7</v>
      </c>
      <c r="N2498" s="75">
        <v>0</v>
      </c>
    </row>
    <row r="2499" spans="1:14">
      <c r="A2499" s="53" t="s">
        <v>7537</v>
      </c>
      <c r="B2499" s="53" t="s">
        <v>7538</v>
      </c>
      <c r="C2499" s="53" t="s">
        <v>7539</v>
      </c>
      <c r="D2499" s="53" t="s">
        <v>17</v>
      </c>
      <c r="E2499" s="53" t="s">
        <v>18</v>
      </c>
      <c r="F2499" s="53" t="s">
        <v>17</v>
      </c>
      <c r="G2499" s="53" t="s">
        <v>19</v>
      </c>
      <c r="I2499" s="53" t="s">
        <v>191</v>
      </c>
      <c r="J2499" s="75">
        <v>4.22</v>
      </c>
      <c r="K2499" s="75">
        <v>2.496</v>
      </c>
      <c r="L2499" s="75">
        <v>4.5</v>
      </c>
      <c r="M2499" s="75">
        <v>4.5</v>
      </c>
      <c r="N2499" s="75">
        <v>0</v>
      </c>
    </row>
    <row r="2500" spans="1:14">
      <c r="A2500" s="53" t="s">
        <v>7540</v>
      </c>
      <c r="B2500" s="53" t="s">
        <v>7541</v>
      </c>
      <c r="C2500" s="53" t="s">
        <v>7542</v>
      </c>
      <c r="D2500" s="53" t="s">
        <v>17</v>
      </c>
      <c r="E2500" s="53" t="s">
        <v>18</v>
      </c>
      <c r="F2500" s="53" t="s">
        <v>17</v>
      </c>
      <c r="G2500" s="53" t="s">
        <v>19</v>
      </c>
      <c r="I2500" s="53" t="s">
        <v>408</v>
      </c>
      <c r="J2500" s="75">
        <v>1.09</v>
      </c>
      <c r="K2500" s="75">
        <v>0</v>
      </c>
      <c r="L2500" s="75">
        <v>1.5</v>
      </c>
      <c r="M2500" s="75">
        <v>1.5</v>
      </c>
      <c r="N2500" s="75">
        <v>0</v>
      </c>
    </row>
    <row r="2501" spans="1:14">
      <c r="A2501" s="53" t="s">
        <v>7543</v>
      </c>
      <c r="B2501" s="53" t="s">
        <v>7544</v>
      </c>
      <c r="C2501" s="53" t="s">
        <v>7545</v>
      </c>
      <c r="D2501" s="53" t="s">
        <v>17</v>
      </c>
      <c r="E2501" s="53" t="s">
        <v>18</v>
      </c>
      <c r="F2501" s="53" t="s">
        <v>17</v>
      </c>
      <c r="G2501" s="53" t="s">
        <v>19</v>
      </c>
      <c r="I2501" s="53" t="s">
        <v>90</v>
      </c>
      <c r="J2501" s="75">
        <v>1.13</v>
      </c>
      <c r="K2501" s="75">
        <v>0</v>
      </c>
      <c r="L2501" s="75">
        <v>1.5</v>
      </c>
      <c r="M2501" s="75">
        <v>1.5</v>
      </c>
      <c r="N2501" s="75">
        <v>0</v>
      </c>
    </row>
    <row r="2502" spans="1:14">
      <c r="A2502" s="53" t="s">
        <v>7546</v>
      </c>
      <c r="B2502" s="53" t="s">
        <v>7547</v>
      </c>
      <c r="C2502" s="53" t="s">
        <v>7548</v>
      </c>
      <c r="D2502" s="53" t="s">
        <v>168</v>
      </c>
      <c r="E2502" s="53" t="s">
        <v>18</v>
      </c>
      <c r="F2502" s="53" t="s">
        <v>169</v>
      </c>
      <c r="G2502" s="53" t="s">
        <v>170</v>
      </c>
      <c r="I2502" s="53" t="s">
        <v>90</v>
      </c>
      <c r="J2502" s="75">
        <v>88.78</v>
      </c>
      <c r="K2502" s="75">
        <v>57.919</v>
      </c>
      <c r="L2502" s="75">
        <v>90</v>
      </c>
      <c r="M2502" s="75">
        <v>89</v>
      </c>
      <c r="N2502" s="75">
        <v>-1</v>
      </c>
    </row>
    <row r="2503" spans="1:14">
      <c r="A2503" s="53" t="s">
        <v>7549</v>
      </c>
      <c r="B2503" s="53" t="s">
        <v>7550</v>
      </c>
      <c r="C2503" s="53" t="s">
        <v>7551</v>
      </c>
      <c r="D2503" s="53" t="s">
        <v>17</v>
      </c>
      <c r="E2503" s="53" t="s">
        <v>18</v>
      </c>
      <c r="F2503" s="53" t="s">
        <v>17</v>
      </c>
      <c r="G2503" s="53" t="s">
        <v>19</v>
      </c>
      <c r="I2503" s="53" t="s">
        <v>90</v>
      </c>
      <c r="J2503" s="75">
        <v>20.36</v>
      </c>
      <c r="K2503" s="75">
        <v>15.318</v>
      </c>
      <c r="L2503" s="75">
        <v>21</v>
      </c>
      <c r="M2503" s="75">
        <v>21</v>
      </c>
      <c r="N2503" s="75">
        <v>0</v>
      </c>
    </row>
    <row r="2504" spans="1:14">
      <c r="A2504" s="53" t="s">
        <v>7552</v>
      </c>
      <c r="B2504" s="53" t="s">
        <v>7553</v>
      </c>
      <c r="C2504" s="53" t="s">
        <v>7554</v>
      </c>
      <c r="D2504" s="53" t="s">
        <v>1409</v>
      </c>
      <c r="E2504" s="53" t="s">
        <v>18</v>
      </c>
      <c r="F2504" s="53" t="s">
        <v>1409</v>
      </c>
      <c r="G2504" s="53" t="s">
        <v>52</v>
      </c>
      <c r="I2504" s="53" t="s">
        <v>380</v>
      </c>
      <c r="J2504" s="75">
        <v>97.89</v>
      </c>
      <c r="K2504" s="75">
        <v>94.339</v>
      </c>
      <c r="L2504" s="75">
        <v>116</v>
      </c>
      <c r="M2504" s="75">
        <v>116</v>
      </c>
      <c r="N2504" s="75">
        <v>0</v>
      </c>
    </row>
    <row r="2505" spans="1:14">
      <c r="A2505" s="53" t="s">
        <v>7555</v>
      </c>
      <c r="B2505" s="53" t="s">
        <v>7556</v>
      </c>
      <c r="C2505" s="53" t="s">
        <v>7557</v>
      </c>
      <c r="D2505" s="53" t="s">
        <v>17</v>
      </c>
      <c r="E2505" s="53" t="s">
        <v>18</v>
      </c>
      <c r="F2505" s="53" t="s">
        <v>17</v>
      </c>
      <c r="G2505" s="53" t="s">
        <v>19</v>
      </c>
      <c r="I2505" s="53" t="s">
        <v>540</v>
      </c>
      <c r="J2505" s="75">
        <v>1.42</v>
      </c>
      <c r="K2505" s="75">
        <v>2.68</v>
      </c>
      <c r="L2505" s="75">
        <v>3</v>
      </c>
      <c r="M2505" s="75">
        <v>3</v>
      </c>
      <c r="N2505" s="75">
        <v>0</v>
      </c>
    </row>
    <row r="2506" spans="1:14">
      <c r="A2506" s="53" t="s">
        <v>7558</v>
      </c>
      <c r="B2506" s="53" t="s">
        <v>7559</v>
      </c>
      <c r="C2506" s="53" t="s">
        <v>7560</v>
      </c>
      <c r="D2506" s="53" t="s">
        <v>24</v>
      </c>
      <c r="E2506" s="53" t="s">
        <v>18</v>
      </c>
      <c r="F2506" s="53" t="s">
        <v>24</v>
      </c>
      <c r="G2506" s="53" t="s">
        <v>19</v>
      </c>
      <c r="I2506" s="53" t="s">
        <v>1262</v>
      </c>
      <c r="J2506" s="75">
        <v>74.41</v>
      </c>
      <c r="K2506" s="75">
        <v>66.42</v>
      </c>
      <c r="L2506" s="75">
        <v>77</v>
      </c>
      <c r="M2506" s="75">
        <v>75</v>
      </c>
      <c r="N2506" s="75">
        <v>-2</v>
      </c>
    </row>
    <row r="2507" spans="1:14">
      <c r="A2507" s="53" t="s">
        <v>7561</v>
      </c>
      <c r="B2507" s="53" t="s">
        <v>7562</v>
      </c>
      <c r="C2507" s="53" t="s">
        <v>7563</v>
      </c>
      <c r="D2507" s="53" t="s">
        <v>24</v>
      </c>
      <c r="E2507" s="53" t="s">
        <v>18</v>
      </c>
      <c r="F2507" s="53" t="s">
        <v>24</v>
      </c>
      <c r="G2507" s="53" t="s">
        <v>19</v>
      </c>
      <c r="I2507" s="53" t="s">
        <v>1262</v>
      </c>
      <c r="J2507" s="75">
        <v>28.99</v>
      </c>
      <c r="K2507" s="75">
        <v>24.534</v>
      </c>
      <c r="L2507" s="75">
        <v>29</v>
      </c>
      <c r="M2507" s="75">
        <v>30</v>
      </c>
      <c r="N2507" s="75">
        <v>1</v>
      </c>
    </row>
    <row r="2508" spans="1:14">
      <c r="A2508" s="53" t="s">
        <v>7564</v>
      </c>
      <c r="B2508" s="53" t="s">
        <v>7565</v>
      </c>
      <c r="C2508" s="53" t="s">
        <v>7566</v>
      </c>
      <c r="D2508" s="53" t="s">
        <v>186</v>
      </c>
      <c r="E2508" s="53" t="s">
        <v>18</v>
      </c>
      <c r="F2508" s="53" t="s">
        <v>186</v>
      </c>
      <c r="G2508" s="73" t="s">
        <v>98</v>
      </c>
      <c r="I2508" s="53" t="s">
        <v>187</v>
      </c>
      <c r="J2508" s="75">
        <v>8.22</v>
      </c>
      <c r="K2508" s="75">
        <v>14.133</v>
      </c>
      <c r="L2508" s="75">
        <v>14</v>
      </c>
      <c r="M2508" s="75">
        <v>15</v>
      </c>
      <c r="N2508" s="75">
        <v>1</v>
      </c>
    </row>
    <row r="2509" spans="1:14">
      <c r="A2509" s="53" t="s">
        <v>7567</v>
      </c>
      <c r="B2509" s="53" t="s">
        <v>7568</v>
      </c>
      <c r="C2509" s="53" t="s">
        <v>50</v>
      </c>
      <c r="D2509" s="53" t="s">
        <v>1516</v>
      </c>
      <c r="E2509" s="53" t="s">
        <v>18</v>
      </c>
      <c r="F2509" s="53" t="s">
        <v>1516</v>
      </c>
      <c r="G2509" s="73" t="s">
        <v>52</v>
      </c>
      <c r="I2509" s="53" t="s">
        <v>1038</v>
      </c>
      <c r="J2509" s="75">
        <v>139.62</v>
      </c>
      <c r="K2509" s="75">
        <v>103.1</v>
      </c>
      <c r="L2509" s="75">
        <v>140</v>
      </c>
      <c r="M2509" s="75">
        <v>140</v>
      </c>
      <c r="N2509" s="75">
        <v>0</v>
      </c>
    </row>
    <row r="2510" spans="1:14">
      <c r="A2510" s="53" t="s">
        <v>7569</v>
      </c>
      <c r="B2510" s="53" t="s">
        <v>7570</v>
      </c>
      <c r="C2510" s="53" t="s">
        <v>7571</v>
      </c>
      <c r="D2510" s="53" t="s">
        <v>256</v>
      </c>
      <c r="E2510" s="53" t="s">
        <v>18</v>
      </c>
      <c r="F2510" s="53" t="s">
        <v>256</v>
      </c>
      <c r="G2510" s="53" t="s">
        <v>19</v>
      </c>
      <c r="I2510" s="53" t="s">
        <v>540</v>
      </c>
      <c r="J2510" s="75">
        <v>4.87</v>
      </c>
      <c r="K2510" s="75">
        <v>5.208</v>
      </c>
      <c r="L2510" s="75">
        <v>5</v>
      </c>
      <c r="M2510" s="75">
        <v>6</v>
      </c>
      <c r="N2510" s="75">
        <v>1</v>
      </c>
    </row>
    <row r="2511" spans="1:14">
      <c r="A2511" s="53" t="s">
        <v>7572</v>
      </c>
      <c r="B2511" s="53" t="s">
        <v>7573</v>
      </c>
      <c r="C2511" s="53" t="s">
        <v>7574</v>
      </c>
      <c r="D2511" s="53" t="s">
        <v>453</v>
      </c>
      <c r="E2511" s="53" t="s">
        <v>18</v>
      </c>
      <c r="F2511" s="53" t="s">
        <v>453</v>
      </c>
      <c r="G2511" s="53" t="s">
        <v>29</v>
      </c>
      <c r="I2511" s="53" t="s">
        <v>191</v>
      </c>
      <c r="J2511" s="75">
        <v>37.56</v>
      </c>
      <c r="K2511" s="75">
        <v>39.168</v>
      </c>
      <c r="L2511" s="75">
        <v>40</v>
      </c>
      <c r="M2511" s="75">
        <v>40</v>
      </c>
      <c r="N2511" s="75">
        <v>0</v>
      </c>
    </row>
    <row r="2512" spans="1:14">
      <c r="A2512" s="53" t="s">
        <v>7575</v>
      </c>
      <c r="B2512" s="53" t="s">
        <v>7576</v>
      </c>
      <c r="C2512" s="53" t="s">
        <v>7577</v>
      </c>
      <c r="D2512" s="53" t="s">
        <v>140</v>
      </c>
      <c r="E2512" s="53" t="s">
        <v>18</v>
      </c>
      <c r="F2512" s="53" t="s">
        <v>140</v>
      </c>
      <c r="G2512" s="53" t="s">
        <v>98</v>
      </c>
      <c r="I2512" s="53" t="s">
        <v>191</v>
      </c>
      <c r="J2512" s="75">
        <v>21.78</v>
      </c>
      <c r="K2512" s="75">
        <v>16.006</v>
      </c>
      <c r="L2512" s="75">
        <v>22</v>
      </c>
      <c r="M2512" s="75">
        <v>22</v>
      </c>
      <c r="N2512" s="75">
        <v>0</v>
      </c>
    </row>
    <row r="2513" spans="1:14">
      <c r="A2513" s="53" t="s">
        <v>7578</v>
      </c>
      <c r="B2513" s="53" t="s">
        <v>7579</v>
      </c>
      <c r="C2513" s="53" t="s">
        <v>7580</v>
      </c>
      <c r="D2513" s="53" t="s">
        <v>3253</v>
      </c>
      <c r="E2513" s="53" t="s">
        <v>18</v>
      </c>
      <c r="F2513" s="53" t="s">
        <v>3253</v>
      </c>
      <c r="G2513" s="53" t="s">
        <v>129</v>
      </c>
      <c r="I2513" s="53" t="s">
        <v>337</v>
      </c>
      <c r="J2513" s="75">
        <v>5.73</v>
      </c>
      <c r="K2513" s="75">
        <v>4.512</v>
      </c>
      <c r="L2513" s="75">
        <v>6</v>
      </c>
      <c r="M2513" s="75">
        <v>6</v>
      </c>
      <c r="N2513" s="75">
        <v>0</v>
      </c>
    </row>
    <row r="2514" spans="1:14">
      <c r="A2514" s="53" t="s">
        <v>7581</v>
      </c>
      <c r="B2514" s="53" t="s">
        <v>7582</v>
      </c>
      <c r="C2514" s="53" t="s">
        <v>7583</v>
      </c>
      <c r="D2514" s="53" t="s">
        <v>17</v>
      </c>
      <c r="E2514" s="53" t="s">
        <v>18</v>
      </c>
      <c r="F2514" s="53" t="s">
        <v>17</v>
      </c>
      <c r="G2514" s="73" t="s">
        <v>19</v>
      </c>
      <c r="I2514" s="53" t="s">
        <v>239</v>
      </c>
      <c r="J2514" s="75">
        <v>2.2</v>
      </c>
      <c r="K2514" s="75">
        <v>0.72</v>
      </c>
      <c r="L2514" s="75">
        <v>2.5</v>
      </c>
      <c r="M2514" s="75">
        <v>2.5</v>
      </c>
      <c r="N2514" s="75">
        <v>0</v>
      </c>
    </row>
    <row r="2515" spans="1:14">
      <c r="A2515" s="53" t="s">
        <v>7584</v>
      </c>
      <c r="B2515" s="53" t="s">
        <v>7585</v>
      </c>
      <c r="C2515" s="53" t="s">
        <v>7586</v>
      </c>
      <c r="D2515" s="53" t="s">
        <v>17</v>
      </c>
      <c r="E2515" s="53" t="s">
        <v>18</v>
      </c>
      <c r="F2515" s="53" t="s">
        <v>17</v>
      </c>
      <c r="G2515" s="53" t="s">
        <v>19</v>
      </c>
      <c r="I2515" s="53" t="s">
        <v>239</v>
      </c>
      <c r="J2515" s="75">
        <v>33.78</v>
      </c>
      <c r="K2515" s="75">
        <v>2.174</v>
      </c>
      <c r="L2515" s="75">
        <v>35</v>
      </c>
      <c r="M2515" s="75">
        <v>35</v>
      </c>
      <c r="N2515" s="75">
        <v>0</v>
      </c>
    </row>
    <row r="2516" spans="1:14">
      <c r="A2516" s="53" t="s">
        <v>7587</v>
      </c>
      <c r="B2516" s="53" t="s">
        <v>7588</v>
      </c>
      <c r="C2516" s="53" t="s">
        <v>7589</v>
      </c>
      <c r="D2516" s="53" t="s">
        <v>17</v>
      </c>
      <c r="E2516" s="53" t="s">
        <v>18</v>
      </c>
      <c r="F2516" s="53" t="s">
        <v>17</v>
      </c>
      <c r="G2516" s="73" t="s">
        <v>19</v>
      </c>
      <c r="I2516" s="53" t="s">
        <v>99</v>
      </c>
      <c r="J2516" s="75">
        <v>41.63</v>
      </c>
      <c r="K2516" s="75">
        <v>54.76</v>
      </c>
      <c r="L2516" s="75">
        <v>48</v>
      </c>
      <c r="M2516" s="75">
        <v>56</v>
      </c>
      <c r="N2516" s="75">
        <v>8</v>
      </c>
    </row>
    <row r="2517" spans="1:14">
      <c r="A2517" s="53" t="s">
        <v>7590</v>
      </c>
      <c r="B2517" s="53" t="s">
        <v>7591</v>
      </c>
      <c r="C2517" s="53" t="s">
        <v>7592</v>
      </c>
      <c r="D2517" s="53" t="s">
        <v>140</v>
      </c>
      <c r="E2517" s="53" t="s">
        <v>18</v>
      </c>
      <c r="F2517" s="53" t="s">
        <v>140</v>
      </c>
      <c r="G2517" s="73" t="s">
        <v>98</v>
      </c>
      <c r="I2517" s="53" t="s">
        <v>99</v>
      </c>
      <c r="J2517" s="75">
        <v>13.85</v>
      </c>
      <c r="K2517" s="75">
        <v>18.421</v>
      </c>
      <c r="L2517" s="75">
        <v>15.5</v>
      </c>
      <c r="M2517" s="75">
        <v>19</v>
      </c>
      <c r="N2517" s="75">
        <v>3.5</v>
      </c>
    </row>
    <row r="2518" spans="1:14">
      <c r="A2518" s="53" t="s">
        <v>7593</v>
      </c>
      <c r="B2518" s="53" t="s">
        <v>7594</v>
      </c>
      <c r="C2518" s="53" t="s">
        <v>7595</v>
      </c>
      <c r="D2518" s="53" t="s">
        <v>17</v>
      </c>
      <c r="E2518" s="53" t="s">
        <v>18</v>
      </c>
      <c r="F2518" s="53" t="s">
        <v>17</v>
      </c>
      <c r="G2518" s="53" t="s">
        <v>19</v>
      </c>
      <c r="I2518" s="53" t="s">
        <v>99</v>
      </c>
      <c r="J2518" s="75">
        <v>41.49</v>
      </c>
      <c r="K2518" s="75">
        <v>54.332</v>
      </c>
      <c r="L2518" s="75">
        <v>48</v>
      </c>
      <c r="M2518" s="75">
        <v>55</v>
      </c>
      <c r="N2518" s="75">
        <v>7</v>
      </c>
    </row>
    <row r="2519" spans="1:14">
      <c r="A2519" s="53" t="s">
        <v>7596</v>
      </c>
      <c r="B2519" s="53" t="s">
        <v>7597</v>
      </c>
      <c r="C2519" s="53" t="s">
        <v>7598</v>
      </c>
      <c r="D2519" s="53" t="s">
        <v>17</v>
      </c>
      <c r="E2519" s="53" t="s">
        <v>18</v>
      </c>
      <c r="F2519" s="53" t="s">
        <v>17</v>
      </c>
      <c r="G2519" s="53" t="s">
        <v>19</v>
      </c>
      <c r="I2519" s="53" t="s">
        <v>99</v>
      </c>
      <c r="J2519" s="75">
        <v>27.72</v>
      </c>
      <c r="K2519" s="75">
        <v>37.564</v>
      </c>
      <c r="L2519" s="75">
        <v>31</v>
      </c>
      <c r="M2519" s="75">
        <v>38</v>
      </c>
      <c r="N2519" s="75">
        <v>7</v>
      </c>
    </row>
    <row r="2520" spans="1:14">
      <c r="A2520" s="53" t="s">
        <v>7599</v>
      </c>
      <c r="B2520" s="53" t="s">
        <v>7600</v>
      </c>
      <c r="C2520" s="53" t="s">
        <v>7601</v>
      </c>
      <c r="D2520" s="53" t="s">
        <v>140</v>
      </c>
      <c r="E2520" s="53" t="s">
        <v>18</v>
      </c>
      <c r="F2520" s="53" t="s">
        <v>140</v>
      </c>
      <c r="G2520" s="73" t="s">
        <v>98</v>
      </c>
      <c r="I2520" s="53" t="s">
        <v>99</v>
      </c>
      <c r="J2520" s="75">
        <v>13.82</v>
      </c>
      <c r="K2520" s="75">
        <v>17.993</v>
      </c>
      <c r="L2520" s="75">
        <v>15.5</v>
      </c>
      <c r="M2520" s="75">
        <v>18</v>
      </c>
      <c r="N2520" s="75">
        <v>2.5</v>
      </c>
    </row>
    <row r="2521" spans="1:14">
      <c r="A2521" s="53" t="s">
        <v>7602</v>
      </c>
      <c r="B2521" s="53" t="s">
        <v>7603</v>
      </c>
      <c r="C2521" s="53" t="s">
        <v>7604</v>
      </c>
      <c r="D2521" s="53" t="s">
        <v>17</v>
      </c>
      <c r="E2521" s="53" t="s">
        <v>18</v>
      </c>
      <c r="F2521" s="53" t="s">
        <v>17</v>
      </c>
      <c r="G2521" s="73" t="s">
        <v>19</v>
      </c>
      <c r="I2521" s="53" t="s">
        <v>99</v>
      </c>
      <c r="J2521" s="75">
        <v>48.62</v>
      </c>
      <c r="K2521" s="75">
        <v>77.58</v>
      </c>
      <c r="L2521" s="75">
        <v>67</v>
      </c>
      <c r="M2521" s="75">
        <v>79</v>
      </c>
      <c r="N2521" s="75">
        <v>12</v>
      </c>
    </row>
    <row r="2522" spans="1:14">
      <c r="A2522" s="53" t="s">
        <v>7605</v>
      </c>
      <c r="B2522" s="53" t="s">
        <v>7606</v>
      </c>
      <c r="C2522" s="53" t="s">
        <v>7607</v>
      </c>
      <c r="D2522" s="53" t="s">
        <v>17</v>
      </c>
      <c r="E2522" s="53" t="s">
        <v>18</v>
      </c>
      <c r="F2522" s="53" t="s">
        <v>17</v>
      </c>
      <c r="G2522" s="73" t="s">
        <v>19</v>
      </c>
      <c r="I2522" s="53" t="s">
        <v>99</v>
      </c>
      <c r="J2522" s="75">
        <v>31.42</v>
      </c>
      <c r="K2522" s="75">
        <v>50.544</v>
      </c>
      <c r="L2522" s="75">
        <v>44</v>
      </c>
      <c r="M2522" s="75">
        <v>52</v>
      </c>
      <c r="N2522" s="75">
        <v>8</v>
      </c>
    </row>
    <row r="2523" spans="1:14">
      <c r="A2523" s="53" t="s">
        <v>7608</v>
      </c>
      <c r="B2523" s="53" t="s">
        <v>7609</v>
      </c>
      <c r="C2523" s="53" t="s">
        <v>7610</v>
      </c>
      <c r="D2523" s="53" t="s">
        <v>17</v>
      </c>
      <c r="E2523" s="53" t="s">
        <v>18</v>
      </c>
      <c r="F2523" s="53" t="s">
        <v>17</v>
      </c>
      <c r="G2523" s="53" t="s">
        <v>19</v>
      </c>
      <c r="I2523" s="53" t="s">
        <v>99</v>
      </c>
      <c r="J2523" s="75">
        <v>15.63</v>
      </c>
      <c r="K2523" s="75">
        <v>25.488</v>
      </c>
      <c r="L2523" s="75">
        <v>25</v>
      </c>
      <c r="M2523" s="75">
        <v>26</v>
      </c>
      <c r="N2523" s="75">
        <v>1</v>
      </c>
    </row>
    <row r="2524" spans="1:14">
      <c r="A2524" s="53" t="s">
        <v>7611</v>
      </c>
      <c r="B2524" s="53" t="s">
        <v>7612</v>
      </c>
      <c r="C2524" s="53" t="s">
        <v>7613</v>
      </c>
      <c r="D2524" s="53" t="s">
        <v>160</v>
      </c>
      <c r="E2524" s="53" t="s">
        <v>18</v>
      </c>
      <c r="F2524" s="53" t="s">
        <v>160</v>
      </c>
      <c r="G2524" s="53" t="s">
        <v>129</v>
      </c>
      <c r="I2524" s="53" t="s">
        <v>211</v>
      </c>
      <c r="J2524" s="75">
        <v>1.42</v>
      </c>
      <c r="K2524" s="75">
        <v>1.715</v>
      </c>
      <c r="L2524" s="75">
        <v>2</v>
      </c>
      <c r="M2524" s="75">
        <v>2</v>
      </c>
      <c r="N2524" s="75">
        <v>0</v>
      </c>
    </row>
    <row r="2525" spans="1:14">
      <c r="A2525" s="53" t="s">
        <v>7614</v>
      </c>
      <c r="B2525" s="53" t="s">
        <v>7615</v>
      </c>
      <c r="C2525" s="53" t="s">
        <v>7616</v>
      </c>
      <c r="D2525" s="53" t="s">
        <v>17</v>
      </c>
      <c r="E2525" s="53" t="s">
        <v>18</v>
      </c>
      <c r="F2525" s="53" t="s">
        <v>17</v>
      </c>
      <c r="G2525" s="53" t="s">
        <v>19</v>
      </c>
      <c r="I2525" s="53" t="s">
        <v>99</v>
      </c>
      <c r="J2525" s="75">
        <v>16.33</v>
      </c>
      <c r="K2525" s="75">
        <v>25.272</v>
      </c>
      <c r="L2525" s="75">
        <v>25</v>
      </c>
      <c r="M2525" s="75">
        <v>26</v>
      </c>
      <c r="N2525" s="75">
        <v>1</v>
      </c>
    </row>
    <row r="2526" spans="1:14">
      <c r="A2526" s="53" t="s">
        <v>7617</v>
      </c>
      <c r="B2526" s="53" t="s">
        <v>7618</v>
      </c>
      <c r="C2526" s="53" t="s">
        <v>7619</v>
      </c>
      <c r="D2526" s="53" t="s">
        <v>17</v>
      </c>
      <c r="E2526" s="53" t="s">
        <v>18</v>
      </c>
      <c r="F2526" s="53" t="s">
        <v>17</v>
      </c>
      <c r="G2526" s="53" t="s">
        <v>19</v>
      </c>
      <c r="I2526" s="53" t="s">
        <v>99</v>
      </c>
      <c r="J2526" s="75">
        <v>15.95</v>
      </c>
      <c r="K2526" s="75">
        <v>25.74</v>
      </c>
      <c r="L2526" s="75">
        <v>25</v>
      </c>
      <c r="M2526" s="75">
        <v>26</v>
      </c>
      <c r="N2526" s="75">
        <v>1</v>
      </c>
    </row>
    <row r="2527" spans="1:14">
      <c r="A2527" s="53" t="s">
        <v>7620</v>
      </c>
      <c r="B2527" s="53" t="s">
        <v>7621</v>
      </c>
      <c r="C2527" s="53" t="s">
        <v>7622</v>
      </c>
      <c r="D2527" s="53" t="s">
        <v>17</v>
      </c>
      <c r="E2527" s="53" t="s">
        <v>18</v>
      </c>
      <c r="F2527" s="53" t="s">
        <v>17</v>
      </c>
      <c r="G2527" s="53" t="s">
        <v>19</v>
      </c>
      <c r="I2527" s="53" t="s">
        <v>145</v>
      </c>
      <c r="J2527" s="75">
        <v>43.57</v>
      </c>
      <c r="K2527" s="75">
        <v>23.79</v>
      </c>
      <c r="L2527" s="75">
        <v>44</v>
      </c>
      <c r="M2527" s="75">
        <v>44</v>
      </c>
      <c r="N2527" s="75">
        <v>0</v>
      </c>
    </row>
    <row r="2528" spans="1:14">
      <c r="A2528" s="53" t="s">
        <v>7623</v>
      </c>
      <c r="B2528" s="53" t="s">
        <v>7624</v>
      </c>
      <c r="C2528" s="53" t="s">
        <v>7625</v>
      </c>
      <c r="D2528" s="53" t="s">
        <v>24</v>
      </c>
      <c r="E2528" s="53" t="s">
        <v>18</v>
      </c>
      <c r="F2528" s="53" t="s">
        <v>24</v>
      </c>
      <c r="G2528" s="53" t="s">
        <v>19</v>
      </c>
      <c r="I2528" s="53" t="s">
        <v>211</v>
      </c>
      <c r="J2528" s="75">
        <v>73.52</v>
      </c>
      <c r="K2528" s="75">
        <v>70.48</v>
      </c>
      <c r="L2528" s="75">
        <v>75</v>
      </c>
      <c r="M2528" s="75">
        <v>75</v>
      </c>
      <c r="N2528" s="75">
        <v>0</v>
      </c>
    </row>
    <row r="2529" spans="1:14">
      <c r="A2529" s="53" t="s">
        <v>7626</v>
      </c>
      <c r="B2529" s="53" t="s">
        <v>7627</v>
      </c>
      <c r="C2529" s="53" t="s">
        <v>7628</v>
      </c>
      <c r="D2529" s="53" t="s">
        <v>17</v>
      </c>
      <c r="E2529" s="53" t="s">
        <v>18</v>
      </c>
      <c r="F2529" s="53" t="s">
        <v>17</v>
      </c>
      <c r="G2529" s="73" t="s">
        <v>19</v>
      </c>
      <c r="I2529" s="53" t="s">
        <v>540</v>
      </c>
      <c r="J2529" s="75">
        <v>0.09</v>
      </c>
      <c r="K2529" s="75">
        <v>0</v>
      </c>
      <c r="L2529" s="75">
        <v>0.5</v>
      </c>
      <c r="M2529" s="75">
        <v>0.5</v>
      </c>
      <c r="N2529" s="75">
        <v>0</v>
      </c>
    </row>
    <row r="2530" spans="1:14">
      <c r="A2530" s="53" t="s">
        <v>7629</v>
      </c>
      <c r="B2530" s="53" t="s">
        <v>7630</v>
      </c>
      <c r="C2530" s="53" t="s">
        <v>7631</v>
      </c>
      <c r="D2530" s="53" t="s">
        <v>586</v>
      </c>
      <c r="E2530" s="53" t="s">
        <v>18</v>
      </c>
      <c r="F2530" s="53" t="s">
        <v>586</v>
      </c>
      <c r="G2530" s="73" t="s">
        <v>98</v>
      </c>
      <c r="I2530" s="53" t="s">
        <v>442</v>
      </c>
      <c r="J2530" s="75">
        <v>2.37</v>
      </c>
      <c r="K2530" s="75">
        <v>2.42</v>
      </c>
      <c r="L2530" s="75">
        <v>2.5</v>
      </c>
      <c r="M2530" s="75">
        <v>3</v>
      </c>
      <c r="N2530" s="75">
        <v>0.5</v>
      </c>
    </row>
    <row r="2531" spans="1:14">
      <c r="A2531" s="53" t="s">
        <v>7632</v>
      </c>
      <c r="B2531" s="53" t="s">
        <v>7633</v>
      </c>
      <c r="C2531" s="53" t="s">
        <v>7634</v>
      </c>
      <c r="D2531" s="53" t="s">
        <v>51</v>
      </c>
      <c r="E2531" s="53" t="s">
        <v>18</v>
      </c>
      <c r="F2531" s="53" t="s">
        <v>51</v>
      </c>
      <c r="G2531" s="73" t="s">
        <v>52</v>
      </c>
      <c r="I2531" s="53" t="s">
        <v>232</v>
      </c>
      <c r="J2531" s="75">
        <v>18.21</v>
      </c>
      <c r="K2531" s="75">
        <v>31.442</v>
      </c>
      <c r="L2531" s="75">
        <v>32</v>
      </c>
      <c r="M2531" s="75">
        <v>32</v>
      </c>
      <c r="N2531" s="75">
        <v>0</v>
      </c>
    </row>
    <row r="2532" spans="1:14">
      <c r="A2532" s="53" t="s">
        <v>7635</v>
      </c>
      <c r="B2532" s="53" t="s">
        <v>7636</v>
      </c>
      <c r="C2532" s="53" t="s">
        <v>7637</v>
      </c>
      <c r="D2532" s="53" t="s">
        <v>24</v>
      </c>
      <c r="E2532" s="53" t="s">
        <v>18</v>
      </c>
      <c r="F2532" s="53" t="s">
        <v>24</v>
      </c>
      <c r="G2532" s="73" t="s">
        <v>19</v>
      </c>
      <c r="I2532" s="53" t="s">
        <v>223</v>
      </c>
      <c r="J2532" s="75">
        <v>48.88</v>
      </c>
      <c r="K2532" s="75">
        <v>54.937</v>
      </c>
      <c r="L2532" s="75">
        <v>50</v>
      </c>
      <c r="M2532" s="75">
        <v>57</v>
      </c>
      <c r="N2532" s="75">
        <v>7</v>
      </c>
    </row>
    <row r="2533" spans="1:14">
      <c r="A2533" s="53" t="s">
        <v>7638</v>
      </c>
      <c r="B2533" s="53" t="s">
        <v>7639</v>
      </c>
      <c r="C2533" s="53" t="s">
        <v>7640</v>
      </c>
      <c r="D2533" s="53" t="s">
        <v>317</v>
      </c>
      <c r="E2533" s="53" t="s">
        <v>18</v>
      </c>
      <c r="F2533" s="53" t="s">
        <v>317</v>
      </c>
      <c r="G2533" s="73" t="s">
        <v>52</v>
      </c>
      <c r="I2533" s="53" t="s">
        <v>227</v>
      </c>
      <c r="J2533" s="75">
        <v>32.44</v>
      </c>
      <c r="K2533" s="75">
        <v>16.117</v>
      </c>
      <c r="L2533" s="75">
        <v>33</v>
      </c>
      <c r="M2533" s="75">
        <v>33</v>
      </c>
      <c r="N2533" s="75">
        <v>0</v>
      </c>
    </row>
    <row r="2534" spans="1:14">
      <c r="A2534" s="53" t="s">
        <v>7641</v>
      </c>
      <c r="B2534" s="53" t="s">
        <v>7642</v>
      </c>
      <c r="C2534" s="53" t="s">
        <v>7643</v>
      </c>
      <c r="D2534" s="53" t="s">
        <v>17</v>
      </c>
      <c r="E2534" s="53" t="s">
        <v>18</v>
      </c>
      <c r="F2534" s="53" t="s">
        <v>17</v>
      </c>
      <c r="G2534" s="53" t="s">
        <v>19</v>
      </c>
      <c r="I2534" s="53" t="s">
        <v>199</v>
      </c>
      <c r="J2534" s="75">
        <v>64.09</v>
      </c>
      <c r="K2534" s="75">
        <v>47.819</v>
      </c>
      <c r="L2534" s="75">
        <v>65</v>
      </c>
      <c r="M2534" s="75">
        <v>65</v>
      </c>
      <c r="N2534" s="75">
        <v>0</v>
      </c>
    </row>
    <row r="2535" spans="1:14">
      <c r="A2535" s="53" t="s">
        <v>7644</v>
      </c>
      <c r="B2535" s="53" t="s">
        <v>7645</v>
      </c>
      <c r="C2535" s="53" t="s">
        <v>7646</v>
      </c>
      <c r="D2535" s="53" t="s">
        <v>17</v>
      </c>
      <c r="E2535" s="53" t="s">
        <v>18</v>
      </c>
      <c r="F2535" s="53" t="s">
        <v>17</v>
      </c>
      <c r="G2535" s="53" t="s">
        <v>19</v>
      </c>
      <c r="I2535" s="53" t="s">
        <v>191</v>
      </c>
      <c r="J2535" s="75">
        <v>0.25</v>
      </c>
      <c r="K2535" s="75">
        <v>0</v>
      </c>
      <c r="L2535" s="75">
        <v>0.5</v>
      </c>
      <c r="M2535" s="75">
        <v>0.5</v>
      </c>
      <c r="N2535" s="75">
        <v>0</v>
      </c>
    </row>
    <row r="2536" spans="1:14">
      <c r="A2536" s="53" t="s">
        <v>7647</v>
      </c>
      <c r="B2536" s="53" t="s">
        <v>7648</v>
      </c>
      <c r="C2536" s="53" t="s">
        <v>7649</v>
      </c>
      <c r="D2536" s="53" t="s">
        <v>17</v>
      </c>
      <c r="E2536" s="53" t="s">
        <v>18</v>
      </c>
      <c r="F2536" s="53" t="s">
        <v>17</v>
      </c>
      <c r="G2536" s="53" t="s">
        <v>19</v>
      </c>
      <c r="I2536" s="53" t="s">
        <v>191</v>
      </c>
      <c r="J2536" s="75">
        <v>0.14</v>
      </c>
      <c r="K2536" s="75">
        <v>0</v>
      </c>
      <c r="L2536" s="75">
        <v>0.5</v>
      </c>
      <c r="M2536" s="75">
        <v>0.5</v>
      </c>
      <c r="N2536" s="75">
        <v>0</v>
      </c>
    </row>
    <row r="2537" spans="1:14">
      <c r="A2537" s="53" t="s">
        <v>7650</v>
      </c>
      <c r="B2537" s="53" t="s">
        <v>7651</v>
      </c>
      <c r="C2537" s="53" t="s">
        <v>7652</v>
      </c>
      <c r="D2537" s="53" t="s">
        <v>458</v>
      </c>
      <c r="E2537" s="53" t="s">
        <v>18</v>
      </c>
      <c r="F2537" s="53" t="s">
        <v>458</v>
      </c>
      <c r="G2537" s="73" t="s">
        <v>98</v>
      </c>
      <c r="I2537" s="53" t="s">
        <v>191</v>
      </c>
      <c r="J2537" s="75">
        <v>0.15</v>
      </c>
      <c r="K2537" s="75">
        <v>0</v>
      </c>
      <c r="L2537" s="75">
        <v>0.5</v>
      </c>
      <c r="M2537" s="75">
        <v>0.5</v>
      </c>
      <c r="N2537" s="75">
        <v>0</v>
      </c>
    </row>
    <row r="2538" spans="1:14">
      <c r="A2538" s="53" t="s">
        <v>7653</v>
      </c>
      <c r="B2538" s="53" t="s">
        <v>7654</v>
      </c>
      <c r="C2538" s="53" t="s">
        <v>7655</v>
      </c>
      <c r="D2538" s="53" t="s">
        <v>17</v>
      </c>
      <c r="E2538" s="53" t="s">
        <v>18</v>
      </c>
      <c r="F2538" s="53" t="s">
        <v>17</v>
      </c>
      <c r="G2538" s="53" t="s">
        <v>19</v>
      </c>
      <c r="I2538" s="53" t="s">
        <v>191</v>
      </c>
      <c r="J2538" s="75">
        <v>0.3</v>
      </c>
      <c r="K2538" s="75">
        <v>0</v>
      </c>
      <c r="L2538" s="75">
        <v>0.5</v>
      </c>
      <c r="M2538" s="75">
        <v>0.5</v>
      </c>
      <c r="N2538" s="75">
        <v>0</v>
      </c>
    </row>
    <row r="2539" spans="1:14">
      <c r="A2539" s="53" t="s">
        <v>7656</v>
      </c>
      <c r="B2539" s="53" t="s">
        <v>7657</v>
      </c>
      <c r="C2539" s="53" t="s">
        <v>7658</v>
      </c>
      <c r="D2539" s="53" t="s">
        <v>458</v>
      </c>
      <c r="E2539" s="53" t="s">
        <v>18</v>
      </c>
      <c r="F2539" s="53" t="s">
        <v>458</v>
      </c>
      <c r="G2539" s="53" t="s">
        <v>98</v>
      </c>
      <c r="I2539" s="53" t="s">
        <v>191</v>
      </c>
      <c r="J2539" s="75">
        <v>0.29</v>
      </c>
      <c r="K2539" s="75">
        <v>0</v>
      </c>
      <c r="L2539" s="75">
        <v>0.5</v>
      </c>
      <c r="M2539" s="75">
        <v>0.5</v>
      </c>
      <c r="N2539" s="75">
        <v>0</v>
      </c>
    </row>
    <row r="2540" spans="1:14">
      <c r="A2540" s="53" t="s">
        <v>7659</v>
      </c>
      <c r="B2540" s="53" t="s">
        <v>7660</v>
      </c>
      <c r="C2540" s="53" t="s">
        <v>7661</v>
      </c>
      <c r="D2540" s="53" t="s">
        <v>458</v>
      </c>
      <c r="E2540" s="53" t="s">
        <v>18</v>
      </c>
      <c r="F2540" s="53" t="s">
        <v>458</v>
      </c>
      <c r="G2540" s="73" t="s">
        <v>98</v>
      </c>
      <c r="I2540" s="53" t="s">
        <v>191</v>
      </c>
      <c r="J2540" s="75">
        <v>0.71</v>
      </c>
      <c r="K2540" s="75">
        <v>0</v>
      </c>
      <c r="L2540" s="75">
        <v>1</v>
      </c>
      <c r="M2540" s="75">
        <v>1</v>
      </c>
      <c r="N2540" s="75">
        <v>0</v>
      </c>
    </row>
    <row r="2541" spans="1:14">
      <c r="A2541" s="53" t="s">
        <v>7662</v>
      </c>
      <c r="B2541" s="53" t="s">
        <v>7663</v>
      </c>
      <c r="C2541" s="53" t="s">
        <v>7664</v>
      </c>
      <c r="D2541" s="53" t="s">
        <v>458</v>
      </c>
      <c r="E2541" s="53" t="s">
        <v>18</v>
      </c>
      <c r="F2541" s="53" t="s">
        <v>458</v>
      </c>
      <c r="G2541" s="53" t="s">
        <v>98</v>
      </c>
      <c r="I2541" s="53" t="s">
        <v>191</v>
      </c>
      <c r="J2541" s="75">
        <v>0.22</v>
      </c>
      <c r="K2541" s="75">
        <v>0</v>
      </c>
      <c r="L2541" s="75">
        <v>0.5</v>
      </c>
      <c r="M2541" s="75">
        <v>0.5</v>
      </c>
      <c r="N2541" s="75">
        <v>0</v>
      </c>
    </row>
    <row r="2542" spans="1:14">
      <c r="A2542" s="53" t="s">
        <v>7665</v>
      </c>
      <c r="B2542" s="53" t="s">
        <v>7666</v>
      </c>
      <c r="C2542" s="53" t="s">
        <v>7667</v>
      </c>
      <c r="D2542" s="53" t="s">
        <v>17</v>
      </c>
      <c r="E2542" s="53" t="s">
        <v>18</v>
      </c>
      <c r="F2542" s="53" t="s">
        <v>17</v>
      </c>
      <c r="G2542" s="73" t="s">
        <v>19</v>
      </c>
      <c r="I2542" s="53" t="s">
        <v>191</v>
      </c>
      <c r="J2542" s="75">
        <v>0.32</v>
      </c>
      <c r="K2542" s="75">
        <v>0</v>
      </c>
      <c r="L2542" s="75">
        <v>0.4</v>
      </c>
      <c r="M2542" s="75">
        <v>0.5</v>
      </c>
      <c r="N2542" s="75">
        <v>0.1</v>
      </c>
    </row>
    <row r="2543" spans="1:14">
      <c r="A2543" s="53" t="s">
        <v>7668</v>
      </c>
      <c r="B2543" s="53" t="s">
        <v>7669</v>
      </c>
      <c r="C2543" s="53" t="s">
        <v>7670</v>
      </c>
      <c r="D2543" s="53" t="s">
        <v>17</v>
      </c>
      <c r="E2543" s="53" t="s">
        <v>18</v>
      </c>
      <c r="F2543" s="53" t="s">
        <v>17</v>
      </c>
      <c r="G2543" s="73" t="s">
        <v>19</v>
      </c>
      <c r="I2543" s="53" t="s">
        <v>191</v>
      </c>
      <c r="J2543" s="75">
        <v>0.3</v>
      </c>
      <c r="K2543" s="75">
        <v>0</v>
      </c>
      <c r="L2543" s="75">
        <v>0.5</v>
      </c>
      <c r="M2543" s="75">
        <v>0.5</v>
      </c>
      <c r="N2543" s="75">
        <v>0</v>
      </c>
    </row>
    <row r="2544" spans="1:14">
      <c r="A2544" s="53" t="s">
        <v>7671</v>
      </c>
      <c r="B2544" s="53" t="s">
        <v>7672</v>
      </c>
      <c r="C2544" s="53" t="s">
        <v>7673</v>
      </c>
      <c r="D2544" s="53" t="s">
        <v>458</v>
      </c>
      <c r="E2544" s="53" t="s">
        <v>18</v>
      </c>
      <c r="F2544" s="53" t="s">
        <v>458</v>
      </c>
      <c r="G2544" s="73" t="s">
        <v>98</v>
      </c>
      <c r="I2544" s="53" t="s">
        <v>191</v>
      </c>
      <c r="J2544" s="75">
        <v>0.36</v>
      </c>
      <c r="K2544" s="75">
        <v>0</v>
      </c>
      <c r="L2544" s="75">
        <v>0.5</v>
      </c>
      <c r="M2544" s="75">
        <v>0.5</v>
      </c>
      <c r="N2544" s="75">
        <v>0</v>
      </c>
    </row>
    <row r="2545" spans="1:14">
      <c r="A2545" s="53" t="s">
        <v>7674</v>
      </c>
      <c r="B2545" s="53" t="s">
        <v>7675</v>
      </c>
      <c r="C2545" s="53" t="s">
        <v>7676</v>
      </c>
      <c r="D2545" s="53" t="s">
        <v>458</v>
      </c>
      <c r="E2545" s="53" t="s">
        <v>18</v>
      </c>
      <c r="F2545" s="53" t="s">
        <v>458</v>
      </c>
      <c r="G2545" s="73" t="s">
        <v>98</v>
      </c>
      <c r="I2545" s="53" t="s">
        <v>191</v>
      </c>
      <c r="J2545" s="75">
        <v>0.1</v>
      </c>
      <c r="K2545" s="75">
        <v>0</v>
      </c>
      <c r="L2545" s="75">
        <v>0.5</v>
      </c>
      <c r="M2545" s="75">
        <v>0.5</v>
      </c>
      <c r="N2545" s="75">
        <v>0</v>
      </c>
    </row>
    <row r="2546" spans="1:14">
      <c r="A2546" s="53" t="s">
        <v>7677</v>
      </c>
      <c r="B2546" s="53" t="s">
        <v>7678</v>
      </c>
      <c r="C2546" s="53" t="s">
        <v>7679</v>
      </c>
      <c r="D2546" s="53" t="s">
        <v>287</v>
      </c>
      <c r="E2546" s="53" t="s">
        <v>18</v>
      </c>
      <c r="F2546" s="53" t="s">
        <v>287</v>
      </c>
      <c r="G2546" s="53" t="s">
        <v>98</v>
      </c>
      <c r="I2546" s="53" t="s">
        <v>562</v>
      </c>
      <c r="J2546" s="75">
        <v>81.6</v>
      </c>
      <c r="K2546" s="75">
        <v>77.342</v>
      </c>
      <c r="L2546" s="75">
        <v>84</v>
      </c>
      <c r="M2546" s="75">
        <v>120</v>
      </c>
      <c r="N2546" s="75">
        <v>36</v>
      </c>
    </row>
    <row r="2547" spans="1:14">
      <c r="A2547" s="53" t="s">
        <v>7680</v>
      </c>
      <c r="B2547" s="53" t="s">
        <v>7681</v>
      </c>
      <c r="C2547" s="53" t="s">
        <v>7682</v>
      </c>
      <c r="D2547" s="53" t="s">
        <v>453</v>
      </c>
      <c r="E2547" s="53" t="s">
        <v>18</v>
      </c>
      <c r="F2547" s="53" t="s">
        <v>453</v>
      </c>
      <c r="G2547" s="53" t="s">
        <v>29</v>
      </c>
      <c r="I2547" s="53" t="s">
        <v>562</v>
      </c>
      <c r="J2547" s="75">
        <v>9.68</v>
      </c>
      <c r="K2547" s="75">
        <v>14.907</v>
      </c>
      <c r="L2547" s="75">
        <v>22</v>
      </c>
      <c r="M2547" s="75">
        <v>22</v>
      </c>
      <c r="N2547" s="75">
        <v>0</v>
      </c>
    </row>
    <row r="2548" spans="1:14">
      <c r="A2548" s="53" t="s">
        <v>7683</v>
      </c>
      <c r="B2548" s="53" t="s">
        <v>7684</v>
      </c>
      <c r="C2548" s="53" t="s">
        <v>7685</v>
      </c>
      <c r="D2548" s="53" t="s">
        <v>17</v>
      </c>
      <c r="E2548" s="53" t="s">
        <v>18</v>
      </c>
      <c r="F2548" s="53" t="s">
        <v>17</v>
      </c>
      <c r="G2548" s="53" t="s">
        <v>19</v>
      </c>
      <c r="I2548" s="53" t="s">
        <v>562</v>
      </c>
      <c r="J2548" s="75">
        <v>2.46</v>
      </c>
      <c r="K2548" s="75">
        <v>3.373</v>
      </c>
      <c r="L2548" s="75">
        <v>3</v>
      </c>
      <c r="M2548" s="75">
        <v>3.5</v>
      </c>
      <c r="N2548" s="75">
        <v>0.5</v>
      </c>
    </row>
    <row r="2549" spans="1:14">
      <c r="A2549" s="53" t="s">
        <v>7686</v>
      </c>
      <c r="B2549" s="53" t="s">
        <v>7687</v>
      </c>
      <c r="C2549" s="53" t="s">
        <v>50</v>
      </c>
      <c r="D2549" s="53" t="s">
        <v>51</v>
      </c>
      <c r="E2549" s="53" t="s">
        <v>18</v>
      </c>
      <c r="F2549" s="53" t="s">
        <v>51</v>
      </c>
      <c r="G2549" s="53" t="s">
        <v>52</v>
      </c>
      <c r="I2549" s="53" t="s">
        <v>408</v>
      </c>
      <c r="J2549" s="75">
        <v>116.59</v>
      </c>
      <c r="K2549" s="75">
        <v>81.395</v>
      </c>
      <c r="L2549" s="75">
        <v>117</v>
      </c>
      <c r="M2549" s="75">
        <v>117</v>
      </c>
      <c r="N2549" s="75">
        <v>0</v>
      </c>
    </row>
    <row r="2550" spans="1:14">
      <c r="A2550" s="53" t="s">
        <v>7688</v>
      </c>
      <c r="B2550" s="53" t="s">
        <v>7689</v>
      </c>
      <c r="C2550" s="53" t="s">
        <v>7690</v>
      </c>
      <c r="D2550" s="53" t="s">
        <v>128</v>
      </c>
      <c r="E2550" s="53" t="s">
        <v>18</v>
      </c>
      <c r="F2550" s="53" t="s">
        <v>128</v>
      </c>
      <c r="G2550" s="73" t="s">
        <v>129</v>
      </c>
      <c r="I2550" s="53" t="s">
        <v>99</v>
      </c>
      <c r="J2550" s="75">
        <v>1.33</v>
      </c>
      <c r="K2550" s="75">
        <v>1.368</v>
      </c>
      <c r="L2550" s="75">
        <v>1.32</v>
      </c>
      <c r="M2550" s="75">
        <v>2</v>
      </c>
      <c r="N2550" s="75">
        <v>0.68</v>
      </c>
    </row>
    <row r="2551" spans="1:14">
      <c r="A2551" s="53" t="s">
        <v>7691</v>
      </c>
      <c r="B2551" s="53" t="s">
        <v>7692</v>
      </c>
      <c r="C2551" s="53" t="s">
        <v>7693</v>
      </c>
      <c r="D2551" s="53" t="s">
        <v>17</v>
      </c>
      <c r="E2551" s="53" t="s">
        <v>18</v>
      </c>
      <c r="F2551" s="53" t="s">
        <v>17</v>
      </c>
      <c r="G2551" s="53" t="s">
        <v>19</v>
      </c>
      <c r="I2551" s="53" t="s">
        <v>227</v>
      </c>
      <c r="J2551" s="75">
        <v>87.13</v>
      </c>
      <c r="K2551" s="75">
        <v>66.144</v>
      </c>
      <c r="L2551" s="75">
        <v>91</v>
      </c>
      <c r="M2551" s="75">
        <v>91</v>
      </c>
      <c r="N2551" s="75">
        <v>0</v>
      </c>
    </row>
    <row r="2552" spans="1:14">
      <c r="A2552" s="53" t="s">
        <v>7694</v>
      </c>
      <c r="B2552" s="53" t="s">
        <v>7695</v>
      </c>
      <c r="C2552" s="53" t="s">
        <v>7696</v>
      </c>
      <c r="D2552" s="53" t="s">
        <v>465</v>
      </c>
      <c r="E2552" s="53" t="s">
        <v>18</v>
      </c>
      <c r="F2552" s="53" t="s">
        <v>465</v>
      </c>
      <c r="G2552" s="53" t="s">
        <v>129</v>
      </c>
      <c r="I2552" s="53" t="s">
        <v>664</v>
      </c>
      <c r="J2552" s="75">
        <v>0.3</v>
      </c>
      <c r="K2552" s="75" t="s">
        <v>36</v>
      </c>
      <c r="L2552" s="75">
        <v>1</v>
      </c>
      <c r="M2552" s="75">
        <v>1</v>
      </c>
      <c r="N2552" s="75">
        <v>0</v>
      </c>
    </row>
    <row r="2553" spans="1:14">
      <c r="A2553" s="53" t="s">
        <v>7697</v>
      </c>
      <c r="B2553" s="53" t="s">
        <v>7698</v>
      </c>
      <c r="C2553" s="53" t="s">
        <v>50</v>
      </c>
      <c r="D2553" s="53" t="s">
        <v>51</v>
      </c>
      <c r="E2553" s="53" t="s">
        <v>18</v>
      </c>
      <c r="F2553" s="53" t="s">
        <v>51</v>
      </c>
      <c r="G2553" s="73" t="s">
        <v>52</v>
      </c>
      <c r="I2553" s="53" t="s">
        <v>471</v>
      </c>
      <c r="J2553" s="75">
        <v>494.04</v>
      </c>
      <c r="K2553" s="75">
        <v>399.091</v>
      </c>
      <c r="L2553" s="75">
        <v>495</v>
      </c>
      <c r="M2553" s="75">
        <v>495</v>
      </c>
      <c r="N2553" s="75">
        <v>0</v>
      </c>
    </row>
    <row r="2554" spans="1:14">
      <c r="A2554" s="53" t="s">
        <v>7699</v>
      </c>
      <c r="B2554" s="53" t="s">
        <v>7700</v>
      </c>
      <c r="C2554" s="53" t="s">
        <v>50</v>
      </c>
      <c r="D2554" s="53" t="s">
        <v>51</v>
      </c>
      <c r="E2554" s="53" t="s">
        <v>18</v>
      </c>
      <c r="F2554" s="53" t="s">
        <v>51</v>
      </c>
      <c r="G2554" s="73" t="s">
        <v>52</v>
      </c>
      <c r="I2554" s="53" t="s">
        <v>471</v>
      </c>
      <c r="J2554" s="75">
        <v>120.75</v>
      </c>
      <c r="K2554" s="75">
        <v>102.598</v>
      </c>
      <c r="L2554" s="75">
        <v>121</v>
      </c>
      <c r="M2554" s="75">
        <v>121</v>
      </c>
      <c r="N2554" s="75">
        <v>0</v>
      </c>
    </row>
    <row r="2555" spans="1:14">
      <c r="A2555" s="53" t="s">
        <v>7701</v>
      </c>
      <c r="B2555" s="53" t="s">
        <v>7702</v>
      </c>
      <c r="C2555" s="53" t="s">
        <v>7703</v>
      </c>
      <c r="D2555" s="53" t="s">
        <v>51</v>
      </c>
      <c r="E2555" s="53" t="s">
        <v>18</v>
      </c>
      <c r="F2555" s="53" t="s">
        <v>51</v>
      </c>
      <c r="G2555" s="73" t="s">
        <v>52</v>
      </c>
      <c r="I2555" s="53" t="s">
        <v>116</v>
      </c>
      <c r="J2555" s="75">
        <v>80</v>
      </c>
      <c r="K2555" s="75">
        <v>40</v>
      </c>
      <c r="L2555" s="75">
        <v>65</v>
      </c>
      <c r="M2555" s="75">
        <v>80</v>
      </c>
      <c r="N2555" s="75">
        <v>15</v>
      </c>
    </row>
    <row r="2556" spans="1:14">
      <c r="A2556" s="53" t="s">
        <v>7704</v>
      </c>
      <c r="B2556" s="53" t="s">
        <v>7705</v>
      </c>
      <c r="C2556" s="53" t="s">
        <v>7706</v>
      </c>
      <c r="D2556" s="53" t="s">
        <v>967</v>
      </c>
      <c r="E2556" s="53" t="s">
        <v>18</v>
      </c>
      <c r="F2556" s="53" t="s">
        <v>967</v>
      </c>
      <c r="G2556" s="53" t="s">
        <v>52</v>
      </c>
      <c r="I2556" s="53" t="s">
        <v>223</v>
      </c>
      <c r="J2556" s="75">
        <v>49.64</v>
      </c>
      <c r="K2556" s="75">
        <v>190.333</v>
      </c>
      <c r="L2556" s="75">
        <v>204</v>
      </c>
      <c r="M2556" s="75">
        <v>204</v>
      </c>
      <c r="N2556" s="75">
        <v>0</v>
      </c>
    </row>
    <row r="2557" spans="1:14">
      <c r="A2557" s="53" t="s">
        <v>7707</v>
      </c>
      <c r="B2557" s="53" t="s">
        <v>7708</v>
      </c>
      <c r="C2557" s="53" t="s">
        <v>7709</v>
      </c>
      <c r="D2557" s="53" t="s">
        <v>17</v>
      </c>
      <c r="E2557" s="53" t="s">
        <v>18</v>
      </c>
      <c r="F2557" s="53" t="s">
        <v>17</v>
      </c>
      <c r="G2557" s="53" t="s">
        <v>19</v>
      </c>
      <c r="I2557" s="53" t="s">
        <v>79</v>
      </c>
      <c r="J2557" s="75">
        <v>2.27</v>
      </c>
      <c r="K2557" s="75">
        <v>5.465</v>
      </c>
      <c r="L2557" s="75">
        <v>5.5</v>
      </c>
      <c r="M2557" s="75">
        <v>6.5</v>
      </c>
      <c r="N2557" s="75">
        <v>1</v>
      </c>
    </row>
    <row r="2558" spans="1:14">
      <c r="A2558" s="53" t="s">
        <v>7710</v>
      </c>
      <c r="B2558" s="53" t="s">
        <v>7711</v>
      </c>
      <c r="C2558" s="53" t="s">
        <v>36</v>
      </c>
      <c r="D2558" s="53" t="s">
        <v>6531</v>
      </c>
      <c r="E2558" s="53" t="s">
        <v>18</v>
      </c>
      <c r="F2558" s="53" t="s">
        <v>6531</v>
      </c>
      <c r="G2558" s="53" t="s">
        <v>52</v>
      </c>
      <c r="I2558" s="53" t="s">
        <v>7712</v>
      </c>
      <c r="J2558" s="75">
        <v>19.51</v>
      </c>
      <c r="K2558" s="75">
        <v>20.798</v>
      </c>
      <c r="L2558" s="75">
        <v>26</v>
      </c>
      <c r="M2558" s="75">
        <v>26</v>
      </c>
      <c r="N2558" s="75">
        <v>0</v>
      </c>
    </row>
    <row r="2559" spans="1:14">
      <c r="A2559" s="53" t="s">
        <v>7713</v>
      </c>
      <c r="B2559" s="53" t="s">
        <v>7714</v>
      </c>
      <c r="C2559" s="53" t="s">
        <v>7715</v>
      </c>
      <c r="D2559" s="53" t="s">
        <v>17</v>
      </c>
      <c r="E2559" s="53" t="s">
        <v>18</v>
      </c>
      <c r="F2559" s="53" t="s">
        <v>17</v>
      </c>
      <c r="G2559" s="53" t="s">
        <v>19</v>
      </c>
      <c r="I2559" s="53" t="s">
        <v>199</v>
      </c>
      <c r="J2559" s="75">
        <v>3.53</v>
      </c>
      <c r="K2559" s="75">
        <v>3.689</v>
      </c>
      <c r="L2559" s="75">
        <v>4</v>
      </c>
      <c r="M2559" s="75">
        <v>4</v>
      </c>
      <c r="N2559" s="75">
        <v>0</v>
      </c>
    </row>
    <row r="2560" spans="1:14">
      <c r="A2560" s="53" t="s">
        <v>7716</v>
      </c>
      <c r="B2560" s="53" t="s">
        <v>7717</v>
      </c>
      <c r="C2560" s="53" t="s">
        <v>7718</v>
      </c>
      <c r="D2560" s="53" t="s">
        <v>17</v>
      </c>
      <c r="E2560" s="53" t="s">
        <v>18</v>
      </c>
      <c r="F2560" s="53" t="s">
        <v>17</v>
      </c>
      <c r="G2560" s="53" t="s">
        <v>19</v>
      </c>
      <c r="I2560" s="53" t="s">
        <v>2305</v>
      </c>
      <c r="J2560" s="75">
        <v>6.18</v>
      </c>
      <c r="K2560" s="75">
        <v>4.766</v>
      </c>
      <c r="L2560" s="75">
        <v>6.5</v>
      </c>
      <c r="M2560" s="75">
        <v>6.5</v>
      </c>
      <c r="N2560" s="75">
        <v>0</v>
      </c>
    </row>
    <row r="2561" spans="1:14">
      <c r="A2561" s="53" t="s">
        <v>7719</v>
      </c>
      <c r="B2561" s="53" t="s">
        <v>7720</v>
      </c>
      <c r="C2561" s="53" t="s">
        <v>7721</v>
      </c>
      <c r="D2561" s="53" t="s">
        <v>17</v>
      </c>
      <c r="E2561" s="53" t="s">
        <v>18</v>
      </c>
      <c r="F2561" s="53" t="s">
        <v>17</v>
      </c>
      <c r="G2561" s="53" t="s">
        <v>19</v>
      </c>
      <c r="I2561" s="53" t="s">
        <v>558</v>
      </c>
      <c r="J2561" s="75">
        <v>27.15</v>
      </c>
      <c r="K2561" s="75">
        <v>71.88</v>
      </c>
      <c r="L2561" s="75">
        <v>72</v>
      </c>
      <c r="M2561" s="75">
        <v>74</v>
      </c>
      <c r="N2561" s="75">
        <v>2</v>
      </c>
    </row>
    <row r="2562" spans="1:14">
      <c r="A2562" s="53" t="s">
        <v>7722</v>
      </c>
      <c r="B2562" s="53" t="s">
        <v>7723</v>
      </c>
      <c r="C2562" s="53" t="s">
        <v>7724</v>
      </c>
      <c r="D2562" s="53" t="s">
        <v>168</v>
      </c>
      <c r="E2562" s="53" t="s">
        <v>18</v>
      </c>
      <c r="F2562" s="53" t="s">
        <v>169</v>
      </c>
      <c r="G2562" s="53" t="s">
        <v>170</v>
      </c>
      <c r="I2562" s="53" t="s">
        <v>1262</v>
      </c>
      <c r="J2562" s="75">
        <v>54.21</v>
      </c>
      <c r="K2562" s="75">
        <v>45.868</v>
      </c>
      <c r="L2562" s="75">
        <v>55</v>
      </c>
      <c r="M2562" s="75">
        <v>55</v>
      </c>
      <c r="N2562" s="75">
        <v>0</v>
      </c>
    </row>
    <row r="2563" spans="1:14">
      <c r="A2563" s="53" t="s">
        <v>7725</v>
      </c>
      <c r="B2563" s="53" t="s">
        <v>7726</v>
      </c>
      <c r="C2563" s="53" t="s">
        <v>7727</v>
      </c>
      <c r="D2563" s="53" t="s">
        <v>266</v>
      </c>
      <c r="E2563" s="53" t="s">
        <v>18</v>
      </c>
      <c r="F2563" s="53" t="s">
        <v>267</v>
      </c>
      <c r="G2563" s="53" t="s">
        <v>170</v>
      </c>
      <c r="I2563" s="53" t="s">
        <v>1262</v>
      </c>
      <c r="J2563" s="75">
        <v>31.66</v>
      </c>
      <c r="K2563" s="75">
        <v>26.112</v>
      </c>
      <c r="L2563" s="75">
        <v>32</v>
      </c>
      <c r="M2563" s="75">
        <v>32</v>
      </c>
      <c r="N2563" s="75">
        <v>0</v>
      </c>
    </row>
    <row r="2564" spans="1:14">
      <c r="A2564" s="53" t="s">
        <v>7728</v>
      </c>
      <c r="B2564" s="53" t="s">
        <v>7729</v>
      </c>
      <c r="C2564" s="53" t="s">
        <v>7730</v>
      </c>
      <c r="D2564" s="53" t="s">
        <v>51</v>
      </c>
      <c r="E2564" s="53" t="s">
        <v>18</v>
      </c>
      <c r="F2564" s="53" t="s">
        <v>51</v>
      </c>
      <c r="G2564" s="53" t="s">
        <v>52</v>
      </c>
      <c r="I2564" s="53" t="s">
        <v>116</v>
      </c>
      <c r="J2564" s="75">
        <v>180</v>
      </c>
      <c r="K2564" s="75">
        <v>90</v>
      </c>
      <c r="L2564" s="75">
        <v>150</v>
      </c>
      <c r="M2564" s="75">
        <v>180</v>
      </c>
      <c r="N2564" s="75">
        <v>30</v>
      </c>
    </row>
    <row r="2565" spans="1:14">
      <c r="A2565" s="53" t="s">
        <v>7731</v>
      </c>
      <c r="B2565" s="53" t="s">
        <v>7732</v>
      </c>
      <c r="C2565" s="53" t="s">
        <v>7733</v>
      </c>
      <c r="D2565" s="53" t="s">
        <v>266</v>
      </c>
      <c r="E2565" s="53" t="s">
        <v>18</v>
      </c>
      <c r="F2565" s="53" t="s">
        <v>267</v>
      </c>
      <c r="G2565" s="53" t="s">
        <v>170</v>
      </c>
      <c r="I2565" s="53" t="s">
        <v>20</v>
      </c>
      <c r="J2565" s="75">
        <v>120</v>
      </c>
      <c r="K2565" s="75">
        <v>60</v>
      </c>
      <c r="L2565" s="75">
        <v>112</v>
      </c>
      <c r="M2565" s="75">
        <v>120</v>
      </c>
      <c r="N2565" s="75">
        <v>8</v>
      </c>
    </row>
    <row r="2566" spans="1:14">
      <c r="A2566" s="53" t="s">
        <v>7734</v>
      </c>
      <c r="B2566" s="53" t="s">
        <v>7735</v>
      </c>
      <c r="C2566" s="53" t="s">
        <v>7736</v>
      </c>
      <c r="D2566" s="53" t="s">
        <v>728</v>
      </c>
      <c r="E2566" s="53" t="s">
        <v>18</v>
      </c>
      <c r="F2566" s="53" t="s">
        <v>728</v>
      </c>
      <c r="G2566" s="53" t="s">
        <v>129</v>
      </c>
      <c r="I2566" s="53" t="s">
        <v>20</v>
      </c>
      <c r="J2566" s="75">
        <v>20</v>
      </c>
      <c r="K2566" s="75">
        <v>12</v>
      </c>
      <c r="L2566" s="75">
        <v>21.5</v>
      </c>
      <c r="M2566" s="75">
        <v>20</v>
      </c>
      <c r="N2566" s="75">
        <v>-1.5</v>
      </c>
    </row>
    <row r="2567" spans="1:14">
      <c r="A2567" s="53" t="s">
        <v>7737</v>
      </c>
      <c r="B2567" s="53" t="s">
        <v>7738</v>
      </c>
      <c r="C2567" s="53" t="s">
        <v>7739</v>
      </c>
      <c r="D2567" s="53" t="s">
        <v>539</v>
      </c>
      <c r="E2567" s="53" t="s">
        <v>18</v>
      </c>
      <c r="F2567" s="53" t="s">
        <v>539</v>
      </c>
      <c r="G2567" s="53" t="s">
        <v>129</v>
      </c>
      <c r="I2567" s="53" t="s">
        <v>20</v>
      </c>
      <c r="J2567" s="75">
        <v>20</v>
      </c>
      <c r="K2567" s="75">
        <v>12</v>
      </c>
      <c r="L2567" s="75">
        <v>11</v>
      </c>
      <c r="M2567" s="75">
        <v>20</v>
      </c>
      <c r="N2567" s="75">
        <v>9</v>
      </c>
    </row>
    <row r="2568" spans="1:14">
      <c r="A2568" s="53" t="s">
        <v>7740</v>
      </c>
      <c r="B2568" s="53" t="s">
        <v>7741</v>
      </c>
      <c r="C2568" s="53" t="s">
        <v>7742</v>
      </c>
      <c r="D2568" s="53" t="s">
        <v>17</v>
      </c>
      <c r="E2568" s="53" t="s">
        <v>18</v>
      </c>
      <c r="F2568" s="53" t="s">
        <v>17</v>
      </c>
      <c r="G2568" s="53" t="s">
        <v>19</v>
      </c>
      <c r="I2568" s="53" t="s">
        <v>398</v>
      </c>
      <c r="J2568" s="75">
        <v>0.63</v>
      </c>
      <c r="K2568" s="75">
        <v>0</v>
      </c>
      <c r="L2568" s="75">
        <v>1</v>
      </c>
      <c r="M2568" s="75">
        <v>1</v>
      </c>
      <c r="N2568" s="75">
        <v>0</v>
      </c>
    </row>
    <row r="2569" spans="1:14">
      <c r="A2569" s="53" t="s">
        <v>7743</v>
      </c>
      <c r="B2569" s="53" t="s">
        <v>7744</v>
      </c>
      <c r="C2569" s="53" t="s">
        <v>7745</v>
      </c>
      <c r="D2569" s="53" t="s">
        <v>17</v>
      </c>
      <c r="E2569" s="53" t="s">
        <v>18</v>
      </c>
      <c r="F2569" s="53" t="s">
        <v>17</v>
      </c>
      <c r="G2569" s="53" t="s">
        <v>19</v>
      </c>
      <c r="I2569" s="53" t="s">
        <v>145</v>
      </c>
      <c r="J2569" s="75">
        <v>1.94</v>
      </c>
      <c r="K2569" s="75">
        <v>1.142</v>
      </c>
      <c r="L2569" s="75">
        <v>2</v>
      </c>
      <c r="M2569" s="75">
        <v>2</v>
      </c>
      <c r="N2569" s="75">
        <v>0</v>
      </c>
    </row>
    <row r="2570" spans="1:14">
      <c r="A2570" s="53" t="s">
        <v>7746</v>
      </c>
      <c r="B2570" s="53" t="s">
        <v>7747</v>
      </c>
      <c r="C2570" s="53" t="s">
        <v>7748</v>
      </c>
      <c r="D2570" s="53" t="s">
        <v>17</v>
      </c>
      <c r="E2570" s="53" t="s">
        <v>18</v>
      </c>
      <c r="F2570" s="53" t="s">
        <v>17</v>
      </c>
      <c r="G2570" s="53" t="s">
        <v>19</v>
      </c>
      <c r="I2570" s="53" t="s">
        <v>152</v>
      </c>
      <c r="J2570" s="75">
        <v>3.41</v>
      </c>
      <c r="K2570" s="75">
        <v>2.94</v>
      </c>
      <c r="L2570" s="75">
        <v>3.5</v>
      </c>
      <c r="M2570" s="75">
        <v>3.5</v>
      </c>
      <c r="N2570" s="75">
        <v>0</v>
      </c>
    </row>
    <row r="2571" spans="1:14">
      <c r="A2571" s="53" t="s">
        <v>7749</v>
      </c>
      <c r="B2571" s="53" t="s">
        <v>7750</v>
      </c>
      <c r="C2571" s="53" t="s">
        <v>7751</v>
      </c>
      <c r="D2571" s="53" t="s">
        <v>144</v>
      </c>
      <c r="E2571" s="53" t="s">
        <v>18</v>
      </c>
      <c r="F2571" s="53" t="s">
        <v>144</v>
      </c>
      <c r="G2571" s="53" t="s">
        <v>52</v>
      </c>
      <c r="I2571" s="53" t="s">
        <v>1410</v>
      </c>
      <c r="J2571" s="75">
        <v>15.45</v>
      </c>
      <c r="K2571" s="75">
        <v>18.207</v>
      </c>
      <c r="L2571" s="75">
        <v>19</v>
      </c>
      <c r="M2571" s="75">
        <v>19</v>
      </c>
      <c r="N2571" s="75">
        <v>0</v>
      </c>
    </row>
    <row r="2572" spans="1:14">
      <c r="A2572" s="53" t="s">
        <v>7752</v>
      </c>
      <c r="B2572" s="53" t="s">
        <v>7753</v>
      </c>
      <c r="C2572" s="53" t="s">
        <v>7754</v>
      </c>
      <c r="D2572" s="53" t="s">
        <v>17</v>
      </c>
      <c r="E2572" s="53" t="s">
        <v>18</v>
      </c>
      <c r="F2572" s="53" t="s">
        <v>17</v>
      </c>
      <c r="G2572" s="73" t="s">
        <v>19</v>
      </c>
      <c r="I2572" s="53" t="s">
        <v>1006</v>
      </c>
      <c r="J2572" s="75">
        <v>19.98</v>
      </c>
      <c r="K2572" s="75">
        <v>27.466</v>
      </c>
      <c r="L2572" s="75">
        <v>24</v>
      </c>
      <c r="M2572" s="75">
        <v>28</v>
      </c>
      <c r="N2572" s="75">
        <v>4</v>
      </c>
    </row>
    <row r="2573" spans="1:14">
      <c r="A2573" s="53" t="s">
        <v>7755</v>
      </c>
      <c r="B2573" s="53" t="s">
        <v>7756</v>
      </c>
      <c r="C2573" s="53" t="s">
        <v>7757</v>
      </c>
      <c r="D2573" s="53" t="s">
        <v>453</v>
      </c>
      <c r="E2573" s="53" t="s">
        <v>18</v>
      </c>
      <c r="F2573" s="53" t="s">
        <v>453</v>
      </c>
      <c r="G2573" s="53" t="s">
        <v>29</v>
      </c>
      <c r="I2573" s="53" t="s">
        <v>1006</v>
      </c>
      <c r="J2573" s="75">
        <v>26.81</v>
      </c>
      <c r="K2573" s="75">
        <v>26.217</v>
      </c>
      <c r="L2573" s="75">
        <v>27</v>
      </c>
      <c r="M2573" s="75">
        <v>27</v>
      </c>
      <c r="N2573" s="75">
        <v>0</v>
      </c>
    </row>
    <row r="2574" spans="1:14">
      <c r="A2574" s="53" t="s">
        <v>7758</v>
      </c>
      <c r="B2574" s="53" t="s">
        <v>7759</v>
      </c>
      <c r="C2574" s="53" t="s">
        <v>7760</v>
      </c>
      <c r="D2574" s="53" t="s">
        <v>231</v>
      </c>
      <c r="E2574" s="53" t="s">
        <v>18</v>
      </c>
      <c r="F2574" s="53" t="s">
        <v>231</v>
      </c>
      <c r="G2574" s="53" t="s">
        <v>52</v>
      </c>
      <c r="I2574" s="53" t="s">
        <v>1006</v>
      </c>
      <c r="J2574" s="75">
        <v>21</v>
      </c>
      <c r="K2574" s="75">
        <v>21.45</v>
      </c>
      <c r="L2574" s="75">
        <v>22</v>
      </c>
      <c r="M2574" s="75">
        <v>22</v>
      </c>
      <c r="N2574" s="75">
        <v>0</v>
      </c>
    </row>
    <row r="2575" spans="1:14">
      <c r="A2575" s="53" t="s">
        <v>7761</v>
      </c>
      <c r="B2575" s="53" t="s">
        <v>7762</v>
      </c>
      <c r="C2575" s="53" t="s">
        <v>7763</v>
      </c>
      <c r="D2575" s="53" t="s">
        <v>3253</v>
      </c>
      <c r="E2575" s="53" t="s">
        <v>18</v>
      </c>
      <c r="F2575" s="53" t="s">
        <v>3253</v>
      </c>
      <c r="G2575" s="53" t="s">
        <v>129</v>
      </c>
      <c r="I2575" s="53" t="s">
        <v>337</v>
      </c>
      <c r="J2575" s="75">
        <v>4.94</v>
      </c>
      <c r="K2575" s="75">
        <v>3.765</v>
      </c>
      <c r="L2575" s="75">
        <v>5</v>
      </c>
      <c r="M2575" s="75">
        <v>5</v>
      </c>
      <c r="N2575" s="75">
        <v>0</v>
      </c>
    </row>
    <row r="2576" spans="1:14">
      <c r="A2576" s="53" t="s">
        <v>7764</v>
      </c>
      <c r="B2576" s="53" t="s">
        <v>7765</v>
      </c>
      <c r="C2576" s="53" t="s">
        <v>7766</v>
      </c>
      <c r="D2576" s="53" t="s">
        <v>453</v>
      </c>
      <c r="E2576" s="53" t="s">
        <v>18</v>
      </c>
      <c r="F2576" s="53" t="s">
        <v>453</v>
      </c>
      <c r="G2576" s="73" t="s">
        <v>29</v>
      </c>
      <c r="I2576" s="53" t="s">
        <v>1006</v>
      </c>
      <c r="J2576" s="75">
        <v>19.52</v>
      </c>
      <c r="K2576" s="75">
        <v>33.058</v>
      </c>
      <c r="L2576" s="75">
        <v>34</v>
      </c>
      <c r="M2576" s="75">
        <v>34</v>
      </c>
      <c r="N2576" s="75">
        <v>0</v>
      </c>
    </row>
    <row r="2577" spans="1:14">
      <c r="A2577" s="53" t="s">
        <v>7767</v>
      </c>
      <c r="B2577" s="53" t="s">
        <v>7768</v>
      </c>
      <c r="C2577" s="53" t="s">
        <v>7769</v>
      </c>
      <c r="D2577" s="53" t="s">
        <v>97</v>
      </c>
      <c r="E2577" s="53" t="s">
        <v>18</v>
      </c>
      <c r="F2577" s="53" t="s">
        <v>97</v>
      </c>
      <c r="G2577" s="53" t="s">
        <v>98</v>
      </c>
      <c r="I2577" s="53" t="s">
        <v>540</v>
      </c>
      <c r="J2577" s="75">
        <v>26.04</v>
      </c>
      <c r="K2577" s="75">
        <v>21.648</v>
      </c>
      <c r="L2577" s="75">
        <v>27</v>
      </c>
      <c r="M2577" s="75">
        <v>27</v>
      </c>
      <c r="N2577" s="75">
        <v>0</v>
      </c>
    </row>
    <row r="2578" spans="1:14">
      <c r="A2578" s="53" t="s">
        <v>7770</v>
      </c>
      <c r="B2578" s="53" t="s">
        <v>7771</v>
      </c>
      <c r="C2578" s="53" t="s">
        <v>7772</v>
      </c>
      <c r="D2578" s="53" t="s">
        <v>2455</v>
      </c>
      <c r="E2578" s="53" t="s">
        <v>18</v>
      </c>
      <c r="F2578" s="53" t="s">
        <v>2455</v>
      </c>
      <c r="G2578" s="53" t="s">
        <v>129</v>
      </c>
      <c r="I2578" s="53" t="s">
        <v>86</v>
      </c>
      <c r="J2578" s="75">
        <v>23.62</v>
      </c>
      <c r="K2578" s="75">
        <v>26.784</v>
      </c>
      <c r="L2578" s="75">
        <v>27</v>
      </c>
      <c r="M2578" s="75">
        <v>27</v>
      </c>
      <c r="N2578" s="75">
        <v>0</v>
      </c>
    </row>
    <row r="2579" spans="1:14">
      <c r="A2579" s="53" t="s">
        <v>7773</v>
      </c>
      <c r="B2579" s="53" t="s">
        <v>7774</v>
      </c>
      <c r="C2579" s="53" t="s">
        <v>7775</v>
      </c>
      <c r="D2579" s="53" t="s">
        <v>2455</v>
      </c>
      <c r="E2579" s="53" t="s">
        <v>18</v>
      </c>
      <c r="F2579" s="53" t="s">
        <v>2455</v>
      </c>
      <c r="G2579" s="53" t="s">
        <v>129</v>
      </c>
      <c r="I2579" s="53" t="s">
        <v>86</v>
      </c>
      <c r="J2579" s="75">
        <v>24.23</v>
      </c>
      <c r="K2579" s="75">
        <v>27.3</v>
      </c>
      <c r="L2579" s="75">
        <v>28</v>
      </c>
      <c r="M2579" s="75">
        <v>27.5</v>
      </c>
      <c r="N2579" s="75">
        <v>-0.5</v>
      </c>
    </row>
    <row r="2580" spans="1:14">
      <c r="A2580" s="53" t="s">
        <v>7776</v>
      </c>
      <c r="B2580" s="53" t="s">
        <v>7777</v>
      </c>
      <c r="C2580" s="53" t="s">
        <v>7778</v>
      </c>
      <c r="D2580" s="53" t="s">
        <v>332</v>
      </c>
      <c r="E2580" s="53" t="s">
        <v>18</v>
      </c>
      <c r="F2580" s="53" t="s">
        <v>332</v>
      </c>
      <c r="G2580" s="53" t="s">
        <v>52</v>
      </c>
      <c r="I2580" s="53" t="s">
        <v>1701</v>
      </c>
      <c r="J2580" s="75">
        <v>12.58</v>
      </c>
      <c r="K2580" s="75">
        <v>17.237</v>
      </c>
      <c r="L2580" s="75">
        <v>18</v>
      </c>
      <c r="M2580" s="75">
        <v>18</v>
      </c>
      <c r="N2580" s="75">
        <v>0</v>
      </c>
    </row>
    <row r="2581" spans="1:14">
      <c r="A2581" s="53" t="s">
        <v>7779</v>
      </c>
      <c r="B2581" s="53" t="s">
        <v>7780</v>
      </c>
      <c r="C2581" s="53" t="s">
        <v>7781</v>
      </c>
      <c r="D2581" s="53" t="s">
        <v>967</v>
      </c>
      <c r="E2581" s="53" t="s">
        <v>18</v>
      </c>
      <c r="F2581" s="53" t="s">
        <v>967</v>
      </c>
      <c r="G2581" s="53" t="s">
        <v>52</v>
      </c>
      <c r="I2581" s="53" t="s">
        <v>227</v>
      </c>
      <c r="J2581" s="75">
        <v>111.74</v>
      </c>
      <c r="K2581" s="75">
        <v>84.704</v>
      </c>
      <c r="L2581" s="75">
        <v>112</v>
      </c>
      <c r="M2581" s="75">
        <v>112</v>
      </c>
      <c r="N2581" s="75">
        <v>0</v>
      </c>
    </row>
    <row r="2582" spans="1:14">
      <c r="A2582" s="53" t="s">
        <v>7782</v>
      </c>
      <c r="B2582" s="53" t="s">
        <v>7783</v>
      </c>
      <c r="C2582" s="53" t="s">
        <v>7784</v>
      </c>
      <c r="D2582" s="53" t="s">
        <v>880</v>
      </c>
      <c r="E2582" s="53" t="s">
        <v>18</v>
      </c>
      <c r="F2582" s="53" t="s">
        <v>880</v>
      </c>
      <c r="G2582" s="53" t="s">
        <v>52</v>
      </c>
      <c r="I2582" s="53" t="s">
        <v>30</v>
      </c>
      <c r="J2582" s="75">
        <v>332.95</v>
      </c>
      <c r="K2582" s="75">
        <v>168.164</v>
      </c>
      <c r="L2582" s="75">
        <v>333</v>
      </c>
      <c r="M2582" s="75">
        <v>333</v>
      </c>
      <c r="N2582" s="75">
        <v>0</v>
      </c>
    </row>
    <row r="2583" spans="1:14">
      <c r="A2583" s="53" t="s">
        <v>7785</v>
      </c>
      <c r="B2583" s="53" t="s">
        <v>7786</v>
      </c>
      <c r="C2583" s="53" t="s">
        <v>7787</v>
      </c>
      <c r="D2583" s="53" t="s">
        <v>17</v>
      </c>
      <c r="E2583" s="53" t="s">
        <v>18</v>
      </c>
      <c r="F2583" s="53" t="s">
        <v>17</v>
      </c>
      <c r="G2583" s="53" t="s">
        <v>19</v>
      </c>
      <c r="I2583" s="53" t="s">
        <v>227</v>
      </c>
      <c r="J2583" s="75">
        <v>5.63</v>
      </c>
      <c r="K2583" s="75">
        <v>40.003</v>
      </c>
      <c r="L2583" s="75">
        <v>34</v>
      </c>
      <c r="M2583" s="75">
        <v>44</v>
      </c>
      <c r="N2583" s="75">
        <v>10</v>
      </c>
    </row>
    <row r="2584" spans="1:14">
      <c r="A2584" s="53" t="s">
        <v>7788</v>
      </c>
      <c r="B2584" s="53" t="s">
        <v>7789</v>
      </c>
      <c r="C2584" s="53" t="s">
        <v>7790</v>
      </c>
      <c r="D2584" s="53" t="s">
        <v>17</v>
      </c>
      <c r="E2584" s="53" t="s">
        <v>18</v>
      </c>
      <c r="F2584" s="53" t="s">
        <v>17</v>
      </c>
      <c r="G2584" s="53" t="s">
        <v>19</v>
      </c>
      <c r="I2584" s="53" t="s">
        <v>292</v>
      </c>
      <c r="J2584" s="75">
        <v>10.83</v>
      </c>
      <c r="K2584" s="75">
        <v>14.912</v>
      </c>
      <c r="L2584" s="75">
        <v>12</v>
      </c>
      <c r="M2584" s="75">
        <v>15</v>
      </c>
      <c r="N2584" s="75">
        <v>3</v>
      </c>
    </row>
    <row r="2585" spans="1:14">
      <c r="A2585" s="53" t="s">
        <v>7791</v>
      </c>
      <c r="B2585" s="53" t="s">
        <v>7792</v>
      </c>
      <c r="C2585" s="53" t="s">
        <v>2787</v>
      </c>
      <c r="D2585" s="53" t="s">
        <v>2788</v>
      </c>
      <c r="E2585" s="53" t="s">
        <v>18</v>
      </c>
      <c r="F2585" s="53" t="s">
        <v>2788</v>
      </c>
      <c r="G2585" s="73" t="s">
        <v>170</v>
      </c>
      <c r="I2585" s="53" t="s">
        <v>687</v>
      </c>
      <c r="J2585" s="75">
        <v>186.5</v>
      </c>
      <c r="K2585" s="75">
        <v>160.285</v>
      </c>
      <c r="L2585" s="75">
        <v>182</v>
      </c>
      <c r="M2585" s="75">
        <v>187</v>
      </c>
      <c r="N2585" s="75">
        <v>5</v>
      </c>
    </row>
    <row r="2586" spans="1:14">
      <c r="A2586" s="53" t="s">
        <v>7793</v>
      </c>
      <c r="B2586" s="53" t="s">
        <v>7794</v>
      </c>
      <c r="C2586" s="53" t="s">
        <v>7795</v>
      </c>
      <c r="D2586" s="53" t="s">
        <v>266</v>
      </c>
      <c r="E2586" s="53" t="s">
        <v>18</v>
      </c>
      <c r="F2586" s="53" t="s">
        <v>267</v>
      </c>
      <c r="G2586" s="53" t="s">
        <v>170</v>
      </c>
      <c r="I2586" s="53" t="s">
        <v>120</v>
      </c>
      <c r="J2586" s="75">
        <v>192.28</v>
      </c>
      <c r="K2586" s="75">
        <v>206.625</v>
      </c>
      <c r="L2586" s="75">
        <v>199</v>
      </c>
      <c r="M2586" s="75">
        <v>207</v>
      </c>
      <c r="N2586" s="75">
        <v>8</v>
      </c>
    </row>
    <row r="2587" spans="1:14">
      <c r="A2587" s="53" t="s">
        <v>7796</v>
      </c>
      <c r="B2587" s="53" t="s">
        <v>7797</v>
      </c>
      <c r="C2587" s="53" t="s">
        <v>7798</v>
      </c>
      <c r="D2587" s="53" t="s">
        <v>17</v>
      </c>
      <c r="E2587" s="53" t="s">
        <v>18</v>
      </c>
      <c r="F2587" s="53" t="s">
        <v>17</v>
      </c>
      <c r="G2587" s="53" t="s">
        <v>19</v>
      </c>
      <c r="I2587" s="53" t="s">
        <v>7799</v>
      </c>
      <c r="J2587" s="75">
        <v>20.95</v>
      </c>
      <c r="K2587" s="75">
        <v>21.645</v>
      </c>
      <c r="L2587" s="75">
        <v>21</v>
      </c>
      <c r="M2587" s="75">
        <v>22</v>
      </c>
      <c r="N2587" s="75">
        <v>1</v>
      </c>
    </row>
    <row r="2588" spans="1:14">
      <c r="A2588" s="53" t="s">
        <v>7800</v>
      </c>
      <c r="B2588" s="53" t="s">
        <v>7801</v>
      </c>
      <c r="C2588" s="53" t="s">
        <v>7802</v>
      </c>
      <c r="D2588" s="53" t="s">
        <v>17</v>
      </c>
      <c r="E2588" s="53" t="s">
        <v>18</v>
      </c>
      <c r="F2588" s="53" t="s">
        <v>17</v>
      </c>
      <c r="G2588" s="73" t="s">
        <v>19</v>
      </c>
      <c r="I2588" s="53" t="s">
        <v>215</v>
      </c>
      <c r="J2588" s="75">
        <v>12.23</v>
      </c>
      <c r="K2588" s="75">
        <v>10.962</v>
      </c>
      <c r="L2588" s="75">
        <v>12.5</v>
      </c>
      <c r="M2588" s="75">
        <v>12.5</v>
      </c>
      <c r="N2588" s="75">
        <v>0</v>
      </c>
    </row>
    <row r="2589" spans="1:14">
      <c r="A2589" s="53" t="s">
        <v>7803</v>
      </c>
      <c r="B2589" s="53" t="s">
        <v>7804</v>
      </c>
      <c r="C2589" s="53" t="s">
        <v>7805</v>
      </c>
      <c r="D2589" s="53" t="s">
        <v>539</v>
      </c>
      <c r="E2589" s="53" t="s">
        <v>18</v>
      </c>
      <c r="F2589" s="53" t="s">
        <v>539</v>
      </c>
      <c r="G2589" s="53" t="s">
        <v>129</v>
      </c>
      <c r="I2589" s="53" t="s">
        <v>1593</v>
      </c>
      <c r="J2589" s="75">
        <v>3.25</v>
      </c>
      <c r="K2589" s="75">
        <v>3.05</v>
      </c>
      <c r="L2589" s="75">
        <v>3.5</v>
      </c>
      <c r="M2589" s="75">
        <v>3.5</v>
      </c>
      <c r="N2589" s="75">
        <v>0</v>
      </c>
    </row>
    <row r="2590" spans="1:14">
      <c r="A2590" s="53" t="s">
        <v>7806</v>
      </c>
      <c r="B2590" s="53" t="s">
        <v>7807</v>
      </c>
      <c r="C2590" s="53" t="s">
        <v>7808</v>
      </c>
      <c r="D2590" s="53" t="s">
        <v>168</v>
      </c>
      <c r="E2590" s="53" t="s">
        <v>18</v>
      </c>
      <c r="F2590" s="53" t="s">
        <v>169</v>
      </c>
      <c r="G2590" s="53" t="s">
        <v>170</v>
      </c>
      <c r="I2590" s="53" t="s">
        <v>215</v>
      </c>
      <c r="J2590" s="75">
        <v>9.78</v>
      </c>
      <c r="K2590" s="75">
        <v>10.285</v>
      </c>
      <c r="L2590" s="75">
        <v>12</v>
      </c>
      <c r="M2590" s="75">
        <v>16</v>
      </c>
      <c r="N2590" s="75">
        <v>4</v>
      </c>
    </row>
    <row r="2591" spans="1:14">
      <c r="A2591" s="53" t="s">
        <v>7809</v>
      </c>
      <c r="B2591" s="53" t="s">
        <v>7810</v>
      </c>
      <c r="C2591" s="53" t="s">
        <v>7811</v>
      </c>
      <c r="D2591" s="53" t="s">
        <v>2375</v>
      </c>
      <c r="E2591" s="53" t="s">
        <v>18</v>
      </c>
      <c r="F2591" s="53" t="s">
        <v>2375</v>
      </c>
      <c r="G2591" s="73" t="s">
        <v>52</v>
      </c>
      <c r="I2591" s="53" t="s">
        <v>215</v>
      </c>
      <c r="J2591" s="75">
        <v>17.42</v>
      </c>
      <c r="K2591" s="75">
        <v>17.16</v>
      </c>
      <c r="L2591" s="75">
        <v>21</v>
      </c>
      <c r="M2591" s="75">
        <v>21</v>
      </c>
      <c r="N2591" s="75">
        <v>0</v>
      </c>
    </row>
    <row r="2592" spans="1:14">
      <c r="A2592" s="53" t="s">
        <v>7812</v>
      </c>
      <c r="B2592" s="53" t="s">
        <v>7813</v>
      </c>
      <c r="C2592" s="53" t="s">
        <v>7814</v>
      </c>
      <c r="D2592" s="53" t="s">
        <v>2292</v>
      </c>
      <c r="E2592" s="53" t="s">
        <v>18</v>
      </c>
      <c r="F2592" s="53" t="s">
        <v>2292</v>
      </c>
      <c r="G2592" s="53" t="s">
        <v>129</v>
      </c>
      <c r="I2592" s="53" t="s">
        <v>203</v>
      </c>
      <c r="J2592" s="75">
        <v>6.64</v>
      </c>
      <c r="K2592" s="75">
        <v>5.83</v>
      </c>
      <c r="L2592" s="75">
        <v>7</v>
      </c>
      <c r="M2592" s="75">
        <v>7</v>
      </c>
      <c r="N2592" s="75">
        <v>0</v>
      </c>
    </row>
    <row r="2593" spans="1:14">
      <c r="A2593" s="53" t="s">
        <v>7815</v>
      </c>
      <c r="B2593" s="53" t="s">
        <v>7816</v>
      </c>
      <c r="C2593" s="53" t="s">
        <v>7817</v>
      </c>
      <c r="D2593" s="53" t="s">
        <v>17</v>
      </c>
      <c r="E2593" s="53" t="s">
        <v>18</v>
      </c>
      <c r="F2593" s="53" t="s">
        <v>17</v>
      </c>
      <c r="G2593" s="53" t="s">
        <v>19</v>
      </c>
      <c r="I2593" s="53" t="s">
        <v>540</v>
      </c>
      <c r="J2593" s="75">
        <v>202.94</v>
      </c>
      <c r="K2593" s="75">
        <v>219.799</v>
      </c>
      <c r="L2593" s="75">
        <v>240</v>
      </c>
      <c r="M2593" s="75">
        <v>240</v>
      </c>
      <c r="N2593" s="75">
        <v>0</v>
      </c>
    </row>
    <row r="2594" spans="1:14">
      <c r="A2594" s="53" t="s">
        <v>7818</v>
      </c>
      <c r="B2594" s="53" t="s">
        <v>7819</v>
      </c>
      <c r="C2594" s="53" t="s">
        <v>7820</v>
      </c>
      <c r="D2594" s="53" t="s">
        <v>880</v>
      </c>
      <c r="E2594" s="53" t="s">
        <v>18</v>
      </c>
      <c r="F2594" s="53" t="s">
        <v>880</v>
      </c>
      <c r="G2594" s="53" t="s">
        <v>52</v>
      </c>
      <c r="I2594" s="53" t="s">
        <v>30</v>
      </c>
      <c r="J2594" s="75">
        <v>889.23</v>
      </c>
      <c r="K2594" s="75">
        <v>853.112</v>
      </c>
      <c r="L2594" s="75">
        <v>889</v>
      </c>
      <c r="M2594" s="75">
        <v>890</v>
      </c>
      <c r="N2594" s="75">
        <v>1</v>
      </c>
    </row>
    <row r="2595" spans="1:14">
      <c r="A2595" s="53" t="s">
        <v>7821</v>
      </c>
      <c r="B2595" s="53" t="s">
        <v>7822</v>
      </c>
      <c r="C2595" s="53" t="s">
        <v>7823</v>
      </c>
      <c r="D2595" s="53" t="s">
        <v>17</v>
      </c>
      <c r="E2595" s="53" t="s">
        <v>18</v>
      </c>
      <c r="F2595" s="53" t="s">
        <v>17</v>
      </c>
      <c r="G2595" s="73" t="s">
        <v>19</v>
      </c>
      <c r="I2595" s="53" t="s">
        <v>99</v>
      </c>
      <c r="J2595" s="75">
        <v>281.58</v>
      </c>
      <c r="K2595" s="75">
        <v>110.681</v>
      </c>
      <c r="L2595" s="75">
        <v>281</v>
      </c>
      <c r="M2595" s="75">
        <v>289</v>
      </c>
      <c r="N2595" s="75">
        <v>8</v>
      </c>
    </row>
    <row r="2596" spans="1:14">
      <c r="A2596" s="53" t="s">
        <v>7824</v>
      </c>
      <c r="B2596" s="53" t="s">
        <v>7825</v>
      </c>
      <c r="C2596" s="53" t="s">
        <v>7826</v>
      </c>
      <c r="D2596" s="53" t="s">
        <v>17</v>
      </c>
      <c r="E2596" s="53" t="s">
        <v>18</v>
      </c>
      <c r="F2596" s="53" t="s">
        <v>17</v>
      </c>
      <c r="G2596" s="53" t="s">
        <v>19</v>
      </c>
      <c r="I2596" s="53" t="s">
        <v>246</v>
      </c>
      <c r="J2596" s="75">
        <v>7.88</v>
      </c>
      <c r="K2596" s="75">
        <v>4.416</v>
      </c>
      <c r="L2596" s="75">
        <v>8</v>
      </c>
      <c r="M2596" s="75">
        <v>8</v>
      </c>
      <c r="N2596" s="75">
        <v>0</v>
      </c>
    </row>
    <row r="2597" spans="1:14">
      <c r="A2597" s="53" t="s">
        <v>7827</v>
      </c>
      <c r="B2597" s="53" t="s">
        <v>7828</v>
      </c>
      <c r="C2597" s="53" t="s">
        <v>7829</v>
      </c>
      <c r="D2597" s="53" t="s">
        <v>17</v>
      </c>
      <c r="E2597" s="53" t="s">
        <v>18</v>
      </c>
      <c r="F2597" s="53" t="s">
        <v>17</v>
      </c>
      <c r="G2597" s="73" t="s">
        <v>19</v>
      </c>
      <c r="I2597" s="53" t="s">
        <v>246</v>
      </c>
      <c r="J2597" s="75">
        <v>7.9</v>
      </c>
      <c r="K2597" s="75">
        <v>4.365</v>
      </c>
      <c r="L2597" s="75">
        <v>8</v>
      </c>
      <c r="M2597" s="75">
        <v>8</v>
      </c>
      <c r="N2597" s="75">
        <v>0</v>
      </c>
    </row>
    <row r="2598" spans="1:14">
      <c r="A2598" s="53" t="s">
        <v>7830</v>
      </c>
      <c r="B2598" s="53" t="s">
        <v>7831</v>
      </c>
      <c r="C2598" s="53" t="s">
        <v>7832</v>
      </c>
      <c r="D2598" s="53" t="s">
        <v>17</v>
      </c>
      <c r="E2598" s="53" t="s">
        <v>18</v>
      </c>
      <c r="F2598" s="53" t="s">
        <v>17</v>
      </c>
      <c r="G2598" s="53" t="s">
        <v>19</v>
      </c>
      <c r="I2598" s="53" t="s">
        <v>246</v>
      </c>
      <c r="J2598" s="75">
        <v>8.44</v>
      </c>
      <c r="K2598" s="75">
        <v>4.706</v>
      </c>
      <c r="L2598" s="75">
        <v>8.5</v>
      </c>
      <c r="M2598" s="75">
        <v>8.5</v>
      </c>
      <c r="N2598" s="75">
        <v>0</v>
      </c>
    </row>
    <row r="2599" spans="1:14">
      <c r="A2599" s="53" t="s">
        <v>7833</v>
      </c>
      <c r="B2599" s="53" t="s">
        <v>7834</v>
      </c>
      <c r="C2599" s="53" t="s">
        <v>7835</v>
      </c>
      <c r="D2599" s="53" t="s">
        <v>17</v>
      </c>
      <c r="E2599" s="53" t="s">
        <v>18</v>
      </c>
      <c r="F2599" s="53" t="s">
        <v>17</v>
      </c>
      <c r="G2599" s="53" t="s">
        <v>19</v>
      </c>
      <c r="I2599" s="53" t="s">
        <v>203</v>
      </c>
      <c r="J2599" s="75">
        <v>2.13</v>
      </c>
      <c r="K2599" s="75">
        <v>4.541</v>
      </c>
      <c r="L2599" s="75">
        <v>4.5</v>
      </c>
      <c r="M2599" s="75">
        <v>6</v>
      </c>
      <c r="N2599" s="75">
        <v>1.5</v>
      </c>
    </row>
    <row r="2600" spans="1:14">
      <c r="A2600" s="53" t="s">
        <v>7836</v>
      </c>
      <c r="B2600" s="53" t="s">
        <v>7837</v>
      </c>
      <c r="C2600" s="53" t="s">
        <v>7838</v>
      </c>
      <c r="D2600" s="53" t="s">
        <v>97</v>
      </c>
      <c r="E2600" s="53" t="s">
        <v>18</v>
      </c>
      <c r="F2600" s="53" t="s">
        <v>97</v>
      </c>
      <c r="G2600" s="53" t="s">
        <v>98</v>
      </c>
      <c r="I2600" s="53" t="s">
        <v>535</v>
      </c>
      <c r="J2600" s="75">
        <v>19.12</v>
      </c>
      <c r="K2600" s="75">
        <v>17.343</v>
      </c>
      <c r="L2600" s="75">
        <v>21</v>
      </c>
      <c r="M2600" s="75">
        <v>21</v>
      </c>
      <c r="N2600" s="75">
        <v>0</v>
      </c>
    </row>
    <row r="2601" spans="1:14">
      <c r="A2601" s="53" t="s">
        <v>7839</v>
      </c>
      <c r="B2601" s="53" t="s">
        <v>7840</v>
      </c>
      <c r="C2601" s="53" t="s">
        <v>7841</v>
      </c>
      <c r="D2601" s="53" t="s">
        <v>274</v>
      </c>
      <c r="E2601" s="53" t="s">
        <v>18</v>
      </c>
      <c r="F2601" s="53" t="s">
        <v>274</v>
      </c>
      <c r="G2601" s="53" t="s">
        <v>29</v>
      </c>
      <c r="I2601" s="53" t="s">
        <v>558</v>
      </c>
      <c r="J2601" s="75">
        <v>80.49</v>
      </c>
      <c r="K2601" s="75">
        <v>169.495</v>
      </c>
      <c r="L2601" s="75">
        <v>162</v>
      </c>
      <c r="M2601" s="75">
        <v>170</v>
      </c>
      <c r="N2601" s="75">
        <v>8</v>
      </c>
    </row>
    <row r="2602" spans="1:14">
      <c r="A2602" s="53" t="s">
        <v>7842</v>
      </c>
      <c r="B2602" s="53" t="s">
        <v>7843</v>
      </c>
      <c r="C2602" s="53" t="s">
        <v>7844</v>
      </c>
      <c r="D2602" s="53" t="s">
        <v>256</v>
      </c>
      <c r="E2602" s="53" t="s">
        <v>18</v>
      </c>
      <c r="F2602" s="53" t="s">
        <v>256</v>
      </c>
      <c r="G2602" s="53" t="s">
        <v>19</v>
      </c>
      <c r="I2602" s="53" t="s">
        <v>227</v>
      </c>
      <c r="J2602" s="75">
        <v>11.22</v>
      </c>
      <c r="K2602" s="75">
        <v>4.64</v>
      </c>
      <c r="L2602" s="75">
        <v>11.5</v>
      </c>
      <c r="M2602" s="75">
        <v>12</v>
      </c>
      <c r="N2602" s="75">
        <v>0.5</v>
      </c>
    </row>
    <row r="2603" spans="1:14">
      <c r="A2603" s="53" t="s">
        <v>7845</v>
      </c>
      <c r="B2603" s="53" t="s">
        <v>7846</v>
      </c>
      <c r="C2603" s="53" t="s">
        <v>7847</v>
      </c>
      <c r="D2603" s="53" t="s">
        <v>4930</v>
      </c>
      <c r="E2603" s="53" t="s">
        <v>18</v>
      </c>
      <c r="F2603" s="53" t="s">
        <v>4930</v>
      </c>
      <c r="G2603" s="53" t="s">
        <v>98</v>
      </c>
      <c r="I2603" s="53" t="s">
        <v>227</v>
      </c>
      <c r="J2603" s="75">
        <v>292.48</v>
      </c>
      <c r="K2603" s="75">
        <v>131.569</v>
      </c>
      <c r="L2603" s="75">
        <v>293</v>
      </c>
      <c r="M2603" s="75">
        <v>293</v>
      </c>
      <c r="N2603" s="75">
        <v>0</v>
      </c>
    </row>
    <row r="2604" spans="1:14">
      <c r="A2604" s="53" t="s">
        <v>7848</v>
      </c>
      <c r="B2604" s="53" t="s">
        <v>7849</v>
      </c>
      <c r="C2604" s="53" t="s">
        <v>7850</v>
      </c>
      <c r="D2604" s="53" t="s">
        <v>17</v>
      </c>
      <c r="E2604" s="53" t="s">
        <v>18</v>
      </c>
      <c r="F2604" s="53" t="s">
        <v>17</v>
      </c>
      <c r="G2604" s="53" t="s">
        <v>19</v>
      </c>
      <c r="I2604" s="53" t="s">
        <v>199</v>
      </c>
      <c r="J2604" s="75">
        <v>0.59</v>
      </c>
      <c r="K2604" s="75">
        <v>0</v>
      </c>
      <c r="L2604" s="75">
        <v>1</v>
      </c>
      <c r="M2604" s="75">
        <v>1</v>
      </c>
      <c r="N2604" s="75">
        <v>0</v>
      </c>
    </row>
    <row r="2605" spans="1:14">
      <c r="A2605" s="53" t="s">
        <v>7851</v>
      </c>
      <c r="B2605" s="53" t="s">
        <v>7852</v>
      </c>
      <c r="C2605" s="53" t="s">
        <v>7853</v>
      </c>
      <c r="D2605" s="53" t="s">
        <v>160</v>
      </c>
      <c r="E2605" s="53" t="s">
        <v>18</v>
      </c>
      <c r="F2605" s="53" t="s">
        <v>160</v>
      </c>
      <c r="G2605" s="53" t="s">
        <v>129</v>
      </c>
      <c r="I2605" s="53" t="s">
        <v>1793</v>
      </c>
      <c r="J2605" s="75">
        <v>0.95</v>
      </c>
      <c r="K2605" s="75">
        <v>1.012</v>
      </c>
      <c r="L2605" s="75">
        <v>1.5</v>
      </c>
      <c r="M2605" s="75">
        <v>1.5</v>
      </c>
      <c r="N2605" s="75">
        <v>0</v>
      </c>
    </row>
    <row r="2606" spans="1:14">
      <c r="A2606" s="53" t="s">
        <v>7854</v>
      </c>
      <c r="B2606" s="53" t="s">
        <v>7855</v>
      </c>
      <c r="C2606" s="53" t="s">
        <v>7856</v>
      </c>
      <c r="D2606" s="53" t="s">
        <v>17</v>
      </c>
      <c r="E2606" s="53" t="s">
        <v>18</v>
      </c>
      <c r="F2606" s="53" t="s">
        <v>17</v>
      </c>
      <c r="G2606" s="53" t="s">
        <v>19</v>
      </c>
      <c r="I2606" s="53" t="s">
        <v>675</v>
      </c>
      <c r="J2606" s="75">
        <v>0.87</v>
      </c>
      <c r="K2606" s="75">
        <v>2.218</v>
      </c>
      <c r="L2606" s="75">
        <v>2</v>
      </c>
      <c r="M2606" s="75">
        <v>2.5</v>
      </c>
      <c r="N2606" s="75">
        <v>0.5</v>
      </c>
    </row>
    <row r="2607" spans="1:14">
      <c r="A2607" s="53" t="s">
        <v>7857</v>
      </c>
      <c r="B2607" s="53" t="s">
        <v>7858</v>
      </c>
      <c r="C2607" s="53" t="s">
        <v>7859</v>
      </c>
      <c r="D2607" s="53" t="s">
        <v>17</v>
      </c>
      <c r="E2607" s="53" t="s">
        <v>18</v>
      </c>
      <c r="F2607" s="53" t="s">
        <v>17</v>
      </c>
      <c r="G2607" s="53" t="s">
        <v>19</v>
      </c>
      <c r="I2607" s="53" t="s">
        <v>767</v>
      </c>
      <c r="J2607" s="75">
        <v>0.2</v>
      </c>
      <c r="K2607" s="75">
        <v>0.372</v>
      </c>
      <c r="L2607" s="75">
        <v>0.5</v>
      </c>
      <c r="M2607" s="75">
        <v>0.5</v>
      </c>
      <c r="N2607" s="75">
        <v>0</v>
      </c>
    </row>
    <row r="2608" spans="1:14">
      <c r="A2608" s="53" t="s">
        <v>7860</v>
      </c>
      <c r="B2608" s="53" t="s">
        <v>7861</v>
      </c>
      <c r="C2608" s="53" t="s">
        <v>7862</v>
      </c>
      <c r="D2608" s="53" t="s">
        <v>97</v>
      </c>
      <c r="E2608" s="53" t="s">
        <v>18</v>
      </c>
      <c r="F2608" s="53" t="s">
        <v>97</v>
      </c>
      <c r="G2608" s="53" t="s">
        <v>98</v>
      </c>
      <c r="I2608" s="53" t="s">
        <v>562</v>
      </c>
      <c r="J2608" s="75">
        <v>16.42</v>
      </c>
      <c r="K2608" s="75">
        <v>18.025</v>
      </c>
      <c r="L2608" s="75">
        <v>21</v>
      </c>
      <c r="M2608" s="75">
        <v>21</v>
      </c>
      <c r="N2608" s="75">
        <v>0</v>
      </c>
    </row>
    <row r="2609" spans="1:14">
      <c r="A2609" s="53" t="s">
        <v>7863</v>
      </c>
      <c r="B2609" s="53" t="s">
        <v>7864</v>
      </c>
      <c r="C2609" s="53" t="s">
        <v>7865</v>
      </c>
      <c r="D2609" s="53" t="s">
        <v>17</v>
      </c>
      <c r="E2609" s="53" t="s">
        <v>18</v>
      </c>
      <c r="F2609" s="53" t="s">
        <v>17</v>
      </c>
      <c r="G2609" s="53" t="s">
        <v>19</v>
      </c>
      <c r="I2609" s="53" t="s">
        <v>20</v>
      </c>
      <c r="J2609" s="75">
        <v>50.19</v>
      </c>
      <c r="K2609" s="75">
        <v>40.639</v>
      </c>
      <c r="L2609" s="75">
        <v>52</v>
      </c>
      <c r="M2609" s="75">
        <v>52</v>
      </c>
      <c r="N2609" s="75">
        <v>0</v>
      </c>
    </row>
    <row r="2610" spans="1:14">
      <c r="A2610" s="53" t="s">
        <v>7866</v>
      </c>
      <c r="B2610" s="53" t="s">
        <v>7867</v>
      </c>
      <c r="C2610" s="53" t="s">
        <v>7868</v>
      </c>
      <c r="D2610" s="53" t="s">
        <v>17</v>
      </c>
      <c r="E2610" s="53" t="s">
        <v>18</v>
      </c>
      <c r="F2610" s="53" t="s">
        <v>17</v>
      </c>
      <c r="G2610" s="53" t="s">
        <v>19</v>
      </c>
      <c r="I2610" s="53" t="s">
        <v>408</v>
      </c>
      <c r="J2610" s="75">
        <v>7.94</v>
      </c>
      <c r="K2610" s="75">
        <v>7.099</v>
      </c>
      <c r="L2610" s="75">
        <v>8</v>
      </c>
      <c r="M2610" s="75">
        <v>8</v>
      </c>
      <c r="N2610" s="75">
        <v>0</v>
      </c>
    </row>
    <row r="2611" spans="1:14">
      <c r="A2611" s="53" t="s">
        <v>7869</v>
      </c>
      <c r="B2611" s="53" t="s">
        <v>7870</v>
      </c>
      <c r="C2611" s="53" t="s">
        <v>7871</v>
      </c>
      <c r="D2611" s="53" t="s">
        <v>160</v>
      </c>
      <c r="E2611" s="53" t="s">
        <v>18</v>
      </c>
      <c r="F2611" s="53" t="s">
        <v>160</v>
      </c>
      <c r="G2611" s="53" t="s">
        <v>129</v>
      </c>
      <c r="I2611" s="53" t="s">
        <v>408</v>
      </c>
      <c r="J2611" s="75">
        <v>1.85</v>
      </c>
      <c r="K2611" s="75">
        <v>2.583</v>
      </c>
      <c r="L2611" s="75">
        <v>2.5</v>
      </c>
      <c r="M2611" s="75">
        <v>3</v>
      </c>
      <c r="N2611" s="75">
        <v>0.5</v>
      </c>
    </row>
    <row r="2612" spans="1:14">
      <c r="A2612" s="53" t="s">
        <v>7872</v>
      </c>
      <c r="B2612" s="53" t="s">
        <v>7873</v>
      </c>
      <c r="C2612" s="53" t="s">
        <v>7874</v>
      </c>
      <c r="D2612" s="53" t="s">
        <v>24</v>
      </c>
      <c r="E2612" s="53" t="s">
        <v>18</v>
      </c>
      <c r="F2612" s="53" t="s">
        <v>24</v>
      </c>
      <c r="G2612" s="53" t="s">
        <v>19</v>
      </c>
      <c r="I2612" s="53" t="s">
        <v>246</v>
      </c>
      <c r="J2612" s="75">
        <v>24.19</v>
      </c>
      <c r="K2612" s="75">
        <v>28.397</v>
      </c>
      <c r="L2612" s="75">
        <v>25</v>
      </c>
      <c r="M2612" s="75">
        <v>29</v>
      </c>
      <c r="N2612" s="75">
        <v>4</v>
      </c>
    </row>
    <row r="2613" spans="1:14">
      <c r="A2613" s="53" t="s">
        <v>7875</v>
      </c>
      <c r="B2613" s="53" t="s">
        <v>7876</v>
      </c>
      <c r="C2613" s="53" t="s">
        <v>7877</v>
      </c>
      <c r="D2613" s="53" t="s">
        <v>24</v>
      </c>
      <c r="E2613" s="53" t="s">
        <v>18</v>
      </c>
      <c r="F2613" s="53" t="s">
        <v>24</v>
      </c>
      <c r="G2613" s="53" t="s">
        <v>19</v>
      </c>
      <c r="I2613" s="53" t="s">
        <v>246</v>
      </c>
      <c r="J2613" s="75">
        <v>24.15</v>
      </c>
      <c r="K2613" s="75">
        <v>28.896</v>
      </c>
      <c r="L2613" s="75">
        <v>25</v>
      </c>
      <c r="M2613" s="75">
        <v>29</v>
      </c>
      <c r="N2613" s="75">
        <v>4</v>
      </c>
    </row>
    <row r="2614" spans="1:14">
      <c r="A2614" s="53" t="s">
        <v>7878</v>
      </c>
      <c r="B2614" s="53" t="s">
        <v>7879</v>
      </c>
      <c r="C2614" s="53" t="s">
        <v>7880</v>
      </c>
      <c r="D2614" s="53" t="s">
        <v>24</v>
      </c>
      <c r="E2614" s="53" t="s">
        <v>18</v>
      </c>
      <c r="F2614" s="53" t="s">
        <v>24</v>
      </c>
      <c r="G2614" s="53" t="s">
        <v>19</v>
      </c>
      <c r="I2614" s="53" t="s">
        <v>246</v>
      </c>
      <c r="J2614" s="75">
        <v>23.41</v>
      </c>
      <c r="K2614" s="75">
        <v>28.35</v>
      </c>
      <c r="L2614" s="75">
        <v>24</v>
      </c>
      <c r="M2614" s="75">
        <v>29</v>
      </c>
      <c r="N2614" s="75">
        <v>5</v>
      </c>
    </row>
    <row r="2615" spans="1:14">
      <c r="A2615" s="53" t="s">
        <v>7881</v>
      </c>
      <c r="B2615" s="53" t="s">
        <v>7882</v>
      </c>
      <c r="C2615" s="53" t="s">
        <v>7883</v>
      </c>
      <c r="D2615" s="53" t="s">
        <v>17</v>
      </c>
      <c r="E2615" s="53" t="s">
        <v>18</v>
      </c>
      <c r="F2615" s="53" t="s">
        <v>17</v>
      </c>
      <c r="G2615" s="53" t="s">
        <v>19</v>
      </c>
      <c r="I2615" s="53" t="s">
        <v>215</v>
      </c>
      <c r="J2615" s="75">
        <v>8.7</v>
      </c>
      <c r="K2615" s="75">
        <v>9.742</v>
      </c>
      <c r="L2615" s="75">
        <v>9</v>
      </c>
      <c r="M2615" s="75">
        <v>12</v>
      </c>
      <c r="N2615" s="75">
        <v>3</v>
      </c>
    </row>
    <row r="2616" spans="1:14">
      <c r="A2616" s="53" t="s">
        <v>7884</v>
      </c>
      <c r="B2616" s="53" t="s">
        <v>7885</v>
      </c>
      <c r="C2616" s="53" t="s">
        <v>7886</v>
      </c>
      <c r="D2616" s="53" t="s">
        <v>256</v>
      </c>
      <c r="E2616" s="53" t="s">
        <v>18</v>
      </c>
      <c r="F2616" s="53" t="s">
        <v>256</v>
      </c>
      <c r="G2616" s="53" t="s">
        <v>19</v>
      </c>
      <c r="I2616" s="53" t="s">
        <v>7799</v>
      </c>
      <c r="J2616" s="75">
        <v>18</v>
      </c>
      <c r="K2616" s="75">
        <v>33.76</v>
      </c>
      <c r="L2616" s="75">
        <v>36</v>
      </c>
      <c r="M2616" s="75">
        <v>36</v>
      </c>
      <c r="N2616" s="75">
        <v>0</v>
      </c>
    </row>
    <row r="2617" spans="1:14">
      <c r="A2617" s="53" t="s">
        <v>7887</v>
      </c>
      <c r="B2617" s="53" t="s">
        <v>7888</v>
      </c>
      <c r="C2617" s="53" t="s">
        <v>7889</v>
      </c>
      <c r="D2617" s="53" t="s">
        <v>160</v>
      </c>
      <c r="E2617" s="53" t="s">
        <v>18</v>
      </c>
      <c r="F2617" s="53" t="s">
        <v>160</v>
      </c>
      <c r="G2617" s="73" t="s">
        <v>129</v>
      </c>
      <c r="I2617" s="53" t="s">
        <v>337</v>
      </c>
      <c r="J2617" s="75">
        <v>2.71</v>
      </c>
      <c r="K2617" s="75">
        <v>3.761</v>
      </c>
      <c r="L2617" s="75">
        <v>4</v>
      </c>
      <c r="M2617" s="75">
        <v>4</v>
      </c>
      <c r="N2617" s="75">
        <v>0</v>
      </c>
    </row>
    <row r="2618" spans="1:14">
      <c r="A2618" s="53" t="s">
        <v>7890</v>
      </c>
      <c r="B2618" s="53" t="s">
        <v>7891</v>
      </c>
      <c r="C2618" s="53" t="s">
        <v>7892</v>
      </c>
      <c r="D2618" s="53" t="s">
        <v>160</v>
      </c>
      <c r="E2618" s="53" t="s">
        <v>18</v>
      </c>
      <c r="F2618" s="53" t="s">
        <v>160</v>
      </c>
      <c r="G2618" s="53" t="s">
        <v>129</v>
      </c>
      <c r="I2618" s="53" t="s">
        <v>337</v>
      </c>
      <c r="J2618" s="75">
        <v>1.07</v>
      </c>
      <c r="K2618" s="75">
        <v>0.87</v>
      </c>
      <c r="L2618" s="75">
        <v>1.5</v>
      </c>
      <c r="M2618" s="75">
        <v>1.5</v>
      </c>
      <c r="N2618" s="75">
        <v>0</v>
      </c>
    </row>
    <row r="2619" spans="1:14">
      <c r="A2619" s="53" t="s">
        <v>7893</v>
      </c>
      <c r="B2619" s="53" t="s">
        <v>7894</v>
      </c>
      <c r="C2619" s="53" t="s">
        <v>7895</v>
      </c>
      <c r="D2619" s="53" t="s">
        <v>17</v>
      </c>
      <c r="E2619" s="53" t="s">
        <v>18</v>
      </c>
      <c r="F2619" s="53" t="s">
        <v>17</v>
      </c>
      <c r="G2619" s="53" t="s">
        <v>19</v>
      </c>
      <c r="I2619" s="53" t="s">
        <v>223</v>
      </c>
      <c r="J2619" s="75">
        <v>0.32</v>
      </c>
      <c r="K2619" s="75">
        <v>0.528</v>
      </c>
      <c r="L2619" s="75">
        <v>1</v>
      </c>
      <c r="M2619" s="75">
        <v>1</v>
      </c>
      <c r="N2619" s="75">
        <v>0</v>
      </c>
    </row>
    <row r="2620" spans="1:14">
      <c r="A2620" s="53" t="s">
        <v>7896</v>
      </c>
      <c r="B2620" s="53" t="s">
        <v>7897</v>
      </c>
      <c r="C2620" s="53" t="s">
        <v>50</v>
      </c>
      <c r="D2620" s="53" t="s">
        <v>1516</v>
      </c>
      <c r="E2620" s="53" t="s">
        <v>18</v>
      </c>
      <c r="F2620" s="53" t="s">
        <v>1516</v>
      </c>
      <c r="G2620" s="53" t="s">
        <v>52</v>
      </c>
      <c r="I2620" s="53" t="s">
        <v>323</v>
      </c>
      <c r="J2620" s="75">
        <v>574.5</v>
      </c>
      <c r="K2620" s="75">
        <v>527.325</v>
      </c>
      <c r="L2620" s="75">
        <v>575</v>
      </c>
      <c r="M2620" s="75">
        <v>575</v>
      </c>
      <c r="N2620" s="75">
        <v>0</v>
      </c>
    </row>
    <row r="2621" spans="1:14">
      <c r="A2621" s="53" t="s">
        <v>7898</v>
      </c>
      <c r="B2621" s="53" t="s">
        <v>7899</v>
      </c>
      <c r="C2621" s="53" t="s">
        <v>7900</v>
      </c>
      <c r="D2621" s="53" t="s">
        <v>28</v>
      </c>
      <c r="E2621" s="53" t="s">
        <v>18</v>
      </c>
      <c r="F2621" s="53" t="s">
        <v>28</v>
      </c>
      <c r="G2621" s="53" t="s">
        <v>29</v>
      </c>
      <c r="I2621" s="53" t="s">
        <v>215</v>
      </c>
      <c r="J2621" s="75">
        <v>2399.55</v>
      </c>
      <c r="K2621" s="75">
        <v>10.868</v>
      </c>
      <c r="L2621" s="75">
        <v>10.2</v>
      </c>
      <c r="M2621" s="75">
        <v>2400</v>
      </c>
      <c r="N2621" s="75">
        <v>2389.8</v>
      </c>
    </row>
    <row r="2622" spans="1:14">
      <c r="A2622" s="53" t="s">
        <v>7901</v>
      </c>
      <c r="B2622" s="53" t="s">
        <v>7902</v>
      </c>
      <c r="C2622" s="53" t="s">
        <v>7903</v>
      </c>
      <c r="D2622" s="53" t="s">
        <v>24</v>
      </c>
      <c r="E2622" s="53" t="s">
        <v>18</v>
      </c>
      <c r="F2622" s="53" t="s">
        <v>24</v>
      </c>
      <c r="G2622" s="53" t="s">
        <v>19</v>
      </c>
      <c r="I2622" s="53" t="s">
        <v>211</v>
      </c>
      <c r="J2622" s="75">
        <v>57</v>
      </c>
      <c r="K2622" s="75">
        <v>47.25</v>
      </c>
      <c r="L2622" s="75">
        <v>62</v>
      </c>
      <c r="M2622" s="75">
        <v>57</v>
      </c>
      <c r="N2622" s="75">
        <v>-5</v>
      </c>
    </row>
    <row r="2623" spans="1:14">
      <c r="A2623" s="53" t="s">
        <v>7904</v>
      </c>
      <c r="B2623" s="53" t="s">
        <v>7905</v>
      </c>
      <c r="C2623" s="53" t="s">
        <v>7906</v>
      </c>
      <c r="D2623" s="53" t="s">
        <v>17</v>
      </c>
      <c r="E2623" s="53" t="s">
        <v>18</v>
      </c>
      <c r="F2623" s="53" t="s">
        <v>17</v>
      </c>
      <c r="G2623" s="53" t="s">
        <v>19</v>
      </c>
      <c r="I2623" s="53" t="s">
        <v>292</v>
      </c>
      <c r="J2623" s="75">
        <v>79.52</v>
      </c>
      <c r="K2623" s="75">
        <v>17.155</v>
      </c>
      <c r="L2623" s="75">
        <v>80</v>
      </c>
      <c r="M2623" s="75">
        <v>80</v>
      </c>
      <c r="N2623" s="75">
        <v>0</v>
      </c>
    </row>
    <row r="2624" spans="1:14">
      <c r="A2624" s="53" t="s">
        <v>7907</v>
      </c>
      <c r="B2624" s="53" t="s">
        <v>7908</v>
      </c>
      <c r="C2624" s="53" t="s">
        <v>7909</v>
      </c>
      <c r="D2624" s="53" t="s">
        <v>168</v>
      </c>
      <c r="E2624" s="53" t="s">
        <v>18</v>
      </c>
      <c r="F2624" s="53" t="s">
        <v>169</v>
      </c>
      <c r="G2624" s="53" t="s">
        <v>170</v>
      </c>
      <c r="I2624" s="53" t="s">
        <v>145</v>
      </c>
      <c r="J2624" s="75">
        <v>191.09</v>
      </c>
      <c r="K2624" s="75">
        <v>71.253</v>
      </c>
      <c r="L2624" s="75">
        <v>192</v>
      </c>
      <c r="M2624" s="75">
        <v>192</v>
      </c>
      <c r="N2624" s="75">
        <v>0</v>
      </c>
    </row>
    <row r="2625" spans="1:14">
      <c r="A2625" s="53" t="s">
        <v>7910</v>
      </c>
      <c r="B2625" s="53" t="s">
        <v>7911</v>
      </c>
      <c r="C2625" s="53" t="s">
        <v>7912</v>
      </c>
      <c r="D2625" s="53" t="s">
        <v>78</v>
      </c>
      <c r="E2625" s="53" t="s">
        <v>18</v>
      </c>
      <c r="F2625" s="53" t="s">
        <v>78</v>
      </c>
      <c r="G2625" s="53" t="s">
        <v>29</v>
      </c>
      <c r="I2625" s="53" t="s">
        <v>145</v>
      </c>
      <c r="J2625" s="75">
        <v>19.74</v>
      </c>
      <c r="K2625" s="75">
        <v>15.6</v>
      </c>
      <c r="L2625" s="75">
        <v>22</v>
      </c>
      <c r="M2625" s="75">
        <v>22</v>
      </c>
      <c r="N2625" s="75">
        <v>0</v>
      </c>
    </row>
    <row r="2626" spans="1:14">
      <c r="A2626" s="53" t="s">
        <v>7913</v>
      </c>
      <c r="B2626" s="53" t="s">
        <v>7914</v>
      </c>
      <c r="C2626" s="53" t="s">
        <v>7915</v>
      </c>
      <c r="D2626" s="53" t="s">
        <v>17</v>
      </c>
      <c r="E2626" s="53" t="s">
        <v>18</v>
      </c>
      <c r="F2626" s="53" t="s">
        <v>17</v>
      </c>
      <c r="G2626" s="53" t="s">
        <v>19</v>
      </c>
      <c r="I2626" s="53" t="s">
        <v>7799</v>
      </c>
      <c r="J2626" s="75">
        <v>0.43</v>
      </c>
      <c r="K2626" s="75">
        <v>0.515</v>
      </c>
      <c r="L2626" s="75">
        <v>0.5</v>
      </c>
      <c r="M2626" s="75">
        <v>1</v>
      </c>
      <c r="N2626" s="75">
        <v>0.5</v>
      </c>
    </row>
    <row r="2627" spans="1:14">
      <c r="A2627" s="53" t="s">
        <v>7916</v>
      </c>
      <c r="B2627" s="53" t="s">
        <v>7917</v>
      </c>
      <c r="C2627" s="53" t="s">
        <v>7918</v>
      </c>
      <c r="D2627" s="53" t="s">
        <v>17</v>
      </c>
      <c r="E2627" s="53" t="s">
        <v>18</v>
      </c>
      <c r="F2627" s="53" t="s">
        <v>17</v>
      </c>
      <c r="G2627" s="53" t="s">
        <v>19</v>
      </c>
      <c r="I2627" s="53" t="s">
        <v>1038</v>
      </c>
      <c r="J2627" s="75">
        <v>24.74</v>
      </c>
      <c r="K2627" s="75">
        <v>10.254</v>
      </c>
      <c r="L2627" s="75">
        <v>25</v>
      </c>
      <c r="M2627" s="75">
        <v>26</v>
      </c>
      <c r="N2627" s="75">
        <v>1</v>
      </c>
    </row>
    <row r="2628" spans="1:14">
      <c r="A2628" s="53" t="s">
        <v>7919</v>
      </c>
      <c r="B2628" s="53" t="s">
        <v>7920</v>
      </c>
      <c r="C2628" s="53" t="s">
        <v>7921</v>
      </c>
      <c r="D2628" s="53" t="s">
        <v>17</v>
      </c>
      <c r="E2628" s="53" t="s">
        <v>18</v>
      </c>
      <c r="F2628" s="53" t="s">
        <v>17</v>
      </c>
      <c r="G2628" s="53" t="s">
        <v>19</v>
      </c>
      <c r="I2628" s="53" t="s">
        <v>1038</v>
      </c>
      <c r="J2628" s="75">
        <v>24.62</v>
      </c>
      <c r="K2628" s="75">
        <v>10.759</v>
      </c>
      <c r="L2628" s="75">
        <v>25</v>
      </c>
      <c r="M2628" s="75">
        <v>26</v>
      </c>
      <c r="N2628" s="75">
        <v>1</v>
      </c>
    </row>
    <row r="2629" spans="1:14">
      <c r="A2629" s="53" t="s">
        <v>7922</v>
      </c>
      <c r="B2629" s="53" t="s">
        <v>7923</v>
      </c>
      <c r="C2629" s="53" t="s">
        <v>7924</v>
      </c>
      <c r="D2629" s="53" t="s">
        <v>17</v>
      </c>
      <c r="E2629" s="53" t="s">
        <v>18</v>
      </c>
      <c r="F2629" s="53" t="s">
        <v>17</v>
      </c>
      <c r="G2629" s="53" t="s">
        <v>19</v>
      </c>
      <c r="I2629" s="53" t="s">
        <v>1038</v>
      </c>
      <c r="J2629" s="75">
        <v>24.61</v>
      </c>
      <c r="K2629" s="75">
        <v>10.608</v>
      </c>
      <c r="L2629" s="75">
        <v>25</v>
      </c>
      <c r="M2629" s="75">
        <v>26</v>
      </c>
      <c r="N2629" s="75">
        <v>1</v>
      </c>
    </row>
    <row r="2630" spans="1:14">
      <c r="A2630" s="53" t="s">
        <v>7925</v>
      </c>
      <c r="B2630" s="53" t="s">
        <v>7926</v>
      </c>
      <c r="C2630" s="53" t="s">
        <v>7927</v>
      </c>
      <c r="D2630" s="53" t="s">
        <v>17</v>
      </c>
      <c r="E2630" s="53" t="s">
        <v>18</v>
      </c>
      <c r="F2630" s="53" t="s">
        <v>17</v>
      </c>
      <c r="G2630" s="53" t="s">
        <v>19</v>
      </c>
      <c r="I2630" s="53" t="s">
        <v>1038</v>
      </c>
      <c r="J2630" s="75">
        <v>24.66</v>
      </c>
      <c r="K2630" s="75">
        <v>10.764</v>
      </c>
      <c r="L2630" s="75">
        <v>25</v>
      </c>
      <c r="M2630" s="75">
        <v>26</v>
      </c>
      <c r="N2630" s="75">
        <v>1</v>
      </c>
    </row>
    <row r="2631" spans="1:14">
      <c r="A2631" s="53" t="s">
        <v>7928</v>
      </c>
      <c r="B2631" s="53" t="s">
        <v>7929</v>
      </c>
      <c r="C2631" s="53" t="s">
        <v>50</v>
      </c>
      <c r="D2631" s="53" t="s">
        <v>1516</v>
      </c>
      <c r="E2631" s="53" t="s">
        <v>18</v>
      </c>
      <c r="F2631" s="53" t="s">
        <v>1516</v>
      </c>
      <c r="G2631" s="53" t="s">
        <v>52</v>
      </c>
      <c r="I2631" s="53" t="s">
        <v>152</v>
      </c>
      <c r="J2631" s="75">
        <v>65.44</v>
      </c>
      <c r="K2631" s="75">
        <v>58.888</v>
      </c>
      <c r="L2631" s="75">
        <v>101</v>
      </c>
      <c r="M2631" s="75">
        <v>101</v>
      </c>
      <c r="N2631" s="75">
        <v>0</v>
      </c>
    </row>
    <row r="2632" spans="1:14">
      <c r="A2632" s="53" t="s">
        <v>7930</v>
      </c>
      <c r="B2632" s="53" t="s">
        <v>7931</v>
      </c>
      <c r="C2632" s="53" t="s">
        <v>50</v>
      </c>
      <c r="D2632" s="53" t="s">
        <v>231</v>
      </c>
      <c r="E2632" s="53" t="s">
        <v>18</v>
      </c>
      <c r="F2632" s="53" t="s">
        <v>231</v>
      </c>
      <c r="G2632" s="73" t="s">
        <v>52</v>
      </c>
      <c r="I2632" s="53" t="s">
        <v>223</v>
      </c>
      <c r="J2632" s="75">
        <v>405.18</v>
      </c>
      <c r="K2632" s="75">
        <v>516.951</v>
      </c>
      <c r="L2632" s="75">
        <v>497</v>
      </c>
      <c r="M2632" s="75">
        <v>519</v>
      </c>
      <c r="N2632" s="75">
        <v>22</v>
      </c>
    </row>
    <row r="2633" spans="1:14">
      <c r="A2633" s="53" t="s">
        <v>7932</v>
      </c>
      <c r="B2633" s="53" t="s">
        <v>7933</v>
      </c>
      <c r="C2633" s="53" t="s">
        <v>7934</v>
      </c>
      <c r="D2633" s="53" t="s">
        <v>7935</v>
      </c>
      <c r="E2633" s="53" t="s">
        <v>18</v>
      </c>
      <c r="F2633" s="53" t="s">
        <v>7935</v>
      </c>
      <c r="G2633" s="53" t="s">
        <v>52</v>
      </c>
      <c r="I2633" s="53" t="s">
        <v>2900</v>
      </c>
      <c r="J2633" s="75">
        <v>597.5</v>
      </c>
      <c r="K2633" s="75">
        <v>686.842</v>
      </c>
      <c r="L2633" s="75">
        <v>725</v>
      </c>
      <c r="M2633" s="75">
        <v>687</v>
      </c>
      <c r="N2633" s="75">
        <v>-38</v>
      </c>
    </row>
    <row r="2634" spans="1:14">
      <c r="A2634" s="53" t="s">
        <v>7936</v>
      </c>
      <c r="B2634" s="53" t="s">
        <v>7937</v>
      </c>
      <c r="C2634" s="53" t="s">
        <v>7938</v>
      </c>
      <c r="D2634" s="53" t="s">
        <v>78</v>
      </c>
      <c r="E2634" s="53" t="s">
        <v>18</v>
      </c>
      <c r="F2634" s="53" t="s">
        <v>78</v>
      </c>
      <c r="G2634" s="53" t="s">
        <v>29</v>
      </c>
      <c r="I2634" s="53" t="s">
        <v>152</v>
      </c>
      <c r="J2634" s="75">
        <v>280.08</v>
      </c>
      <c r="K2634" s="75">
        <v>257.502</v>
      </c>
      <c r="L2634" s="75">
        <v>280</v>
      </c>
      <c r="M2634" s="75">
        <v>281</v>
      </c>
      <c r="N2634" s="75">
        <v>1</v>
      </c>
    </row>
    <row r="2635" spans="1:14">
      <c r="A2635" s="53" t="s">
        <v>7939</v>
      </c>
      <c r="B2635" s="53" t="s">
        <v>7940</v>
      </c>
      <c r="C2635" s="53" t="s">
        <v>7941</v>
      </c>
      <c r="D2635" s="53" t="s">
        <v>5040</v>
      </c>
      <c r="E2635" s="53" t="s">
        <v>18</v>
      </c>
      <c r="F2635" s="53" t="s">
        <v>5040</v>
      </c>
      <c r="G2635" s="53" t="s">
        <v>52</v>
      </c>
      <c r="I2635" s="53" t="s">
        <v>328</v>
      </c>
      <c r="J2635" s="75">
        <v>150.21</v>
      </c>
      <c r="K2635" s="75">
        <v>214.868</v>
      </c>
      <c r="L2635" s="75">
        <v>212</v>
      </c>
      <c r="M2635" s="75">
        <v>215</v>
      </c>
      <c r="N2635" s="75">
        <v>3</v>
      </c>
    </row>
    <row r="2636" spans="1:14">
      <c r="A2636" s="53" t="s">
        <v>7942</v>
      </c>
      <c r="B2636" s="53" t="s">
        <v>7943</v>
      </c>
      <c r="C2636" s="53" t="s">
        <v>7944</v>
      </c>
      <c r="D2636" s="53" t="s">
        <v>17</v>
      </c>
      <c r="E2636" s="53" t="s">
        <v>18</v>
      </c>
      <c r="F2636" s="53" t="s">
        <v>17</v>
      </c>
      <c r="G2636" s="53" t="s">
        <v>19</v>
      </c>
      <c r="I2636" s="53" t="s">
        <v>1006</v>
      </c>
      <c r="J2636" s="75">
        <v>1.01</v>
      </c>
      <c r="K2636" s="75">
        <v>0</v>
      </c>
      <c r="L2636" s="75">
        <v>1.5</v>
      </c>
      <c r="M2636" s="75">
        <v>1.5</v>
      </c>
      <c r="N2636" s="75">
        <v>0</v>
      </c>
    </row>
    <row r="2637" spans="1:14">
      <c r="A2637" s="53" t="s">
        <v>7945</v>
      </c>
      <c r="B2637" s="53" t="s">
        <v>7946</v>
      </c>
      <c r="C2637" s="53" t="s">
        <v>7947</v>
      </c>
      <c r="D2637" s="53" t="s">
        <v>590</v>
      </c>
      <c r="E2637" s="53" t="s">
        <v>18</v>
      </c>
      <c r="F2637" s="53" t="s">
        <v>590</v>
      </c>
      <c r="G2637" s="53" t="s">
        <v>129</v>
      </c>
      <c r="I2637" s="53" t="s">
        <v>2305</v>
      </c>
      <c r="J2637" s="75">
        <v>1.66</v>
      </c>
      <c r="K2637" s="75">
        <v>1.307</v>
      </c>
      <c r="L2637" s="75">
        <v>1.7</v>
      </c>
      <c r="M2637" s="75">
        <v>2</v>
      </c>
      <c r="N2637" s="75">
        <v>0.3</v>
      </c>
    </row>
    <row r="2638" spans="1:14">
      <c r="A2638" s="53" t="s">
        <v>7948</v>
      </c>
      <c r="B2638" s="53" t="s">
        <v>7949</v>
      </c>
      <c r="C2638" s="53" t="s">
        <v>7950</v>
      </c>
      <c r="D2638" s="53" t="s">
        <v>1188</v>
      </c>
      <c r="E2638" s="53" t="s">
        <v>18</v>
      </c>
      <c r="F2638" s="53" t="s">
        <v>1188</v>
      </c>
      <c r="G2638" s="53" t="s">
        <v>129</v>
      </c>
      <c r="I2638" s="53" t="s">
        <v>642</v>
      </c>
      <c r="J2638" s="75">
        <v>32.76</v>
      </c>
      <c r="K2638" s="75">
        <v>21.126</v>
      </c>
      <c r="L2638" s="75">
        <v>33</v>
      </c>
      <c r="M2638" s="75">
        <v>34</v>
      </c>
      <c r="N2638" s="75">
        <v>1</v>
      </c>
    </row>
    <row r="2639" spans="1:14">
      <c r="A2639" s="53" t="s">
        <v>7951</v>
      </c>
      <c r="B2639" s="53" t="s">
        <v>7952</v>
      </c>
      <c r="C2639" s="53" t="s">
        <v>7953</v>
      </c>
      <c r="D2639" s="53" t="s">
        <v>17</v>
      </c>
      <c r="E2639" s="53" t="s">
        <v>18</v>
      </c>
      <c r="F2639" s="53" t="s">
        <v>17</v>
      </c>
      <c r="G2639" s="53" t="s">
        <v>19</v>
      </c>
      <c r="I2639" s="53" t="s">
        <v>3662</v>
      </c>
      <c r="J2639" s="75">
        <v>38.82</v>
      </c>
      <c r="K2639" s="75">
        <v>34.016</v>
      </c>
      <c r="L2639" s="75">
        <v>44</v>
      </c>
      <c r="M2639" s="75">
        <v>44</v>
      </c>
      <c r="N2639" s="75">
        <v>0</v>
      </c>
    </row>
    <row r="2640" spans="1:14">
      <c r="A2640" s="53" t="s">
        <v>7954</v>
      </c>
      <c r="B2640" s="53" t="s">
        <v>7955</v>
      </c>
      <c r="C2640" s="53" t="s">
        <v>7956</v>
      </c>
      <c r="D2640" s="53" t="s">
        <v>603</v>
      </c>
      <c r="E2640" s="53" t="s">
        <v>18</v>
      </c>
      <c r="F2640" s="53" t="s">
        <v>603</v>
      </c>
      <c r="G2640" s="53" t="s">
        <v>129</v>
      </c>
      <c r="I2640" s="53" t="s">
        <v>120</v>
      </c>
      <c r="J2640" s="75">
        <v>5.51</v>
      </c>
      <c r="K2640" s="75">
        <v>5.005</v>
      </c>
      <c r="L2640" s="75">
        <v>5.5</v>
      </c>
      <c r="M2640" s="75">
        <v>6</v>
      </c>
      <c r="N2640" s="75">
        <v>0.5</v>
      </c>
    </row>
    <row r="2641" spans="1:14">
      <c r="A2641" s="53" t="s">
        <v>7957</v>
      </c>
      <c r="B2641" s="53" t="s">
        <v>7958</v>
      </c>
      <c r="C2641" s="53" t="s">
        <v>7959</v>
      </c>
      <c r="D2641" s="53" t="s">
        <v>7960</v>
      </c>
      <c r="E2641" s="53" t="s">
        <v>18</v>
      </c>
      <c r="F2641" s="53" t="s">
        <v>7960</v>
      </c>
      <c r="G2641" s="53" t="s">
        <v>52</v>
      </c>
      <c r="I2641" s="53" t="s">
        <v>211</v>
      </c>
      <c r="J2641" s="75">
        <v>287.09</v>
      </c>
      <c r="K2641" s="75">
        <v>319.91</v>
      </c>
      <c r="L2641" s="75">
        <v>302</v>
      </c>
      <c r="M2641" s="75">
        <v>320</v>
      </c>
      <c r="N2641" s="75">
        <v>18</v>
      </c>
    </row>
    <row r="2642" spans="1:14">
      <c r="A2642" s="53" t="s">
        <v>7961</v>
      </c>
      <c r="B2642" s="53" t="s">
        <v>7962</v>
      </c>
      <c r="C2642" s="53" t="s">
        <v>7963</v>
      </c>
      <c r="D2642" s="53" t="s">
        <v>231</v>
      </c>
      <c r="E2642" s="53" t="s">
        <v>18</v>
      </c>
      <c r="F2642" s="53" t="s">
        <v>231</v>
      </c>
      <c r="G2642" s="73" t="s">
        <v>52</v>
      </c>
      <c r="I2642" s="53" t="s">
        <v>152</v>
      </c>
      <c r="J2642" s="75">
        <v>61.09</v>
      </c>
      <c r="K2642" s="75">
        <v>29.845</v>
      </c>
      <c r="L2642" s="75">
        <v>62</v>
      </c>
      <c r="M2642" s="75">
        <v>62</v>
      </c>
      <c r="N2642" s="75">
        <v>0</v>
      </c>
    </row>
    <row r="2643" spans="1:14">
      <c r="A2643" s="53" t="s">
        <v>7964</v>
      </c>
      <c r="B2643" s="53" t="s">
        <v>7965</v>
      </c>
      <c r="C2643" s="53" t="s">
        <v>7966</v>
      </c>
      <c r="D2643" s="53" t="s">
        <v>78</v>
      </c>
      <c r="E2643" s="53" t="s">
        <v>18</v>
      </c>
      <c r="F2643" s="53" t="s">
        <v>78</v>
      </c>
      <c r="G2643" s="73" t="s">
        <v>29</v>
      </c>
      <c r="I2643" s="53" t="s">
        <v>2149</v>
      </c>
      <c r="J2643" s="75">
        <v>4.76</v>
      </c>
      <c r="K2643" s="75">
        <v>15.4</v>
      </c>
      <c r="L2643" s="75">
        <v>5</v>
      </c>
      <c r="M2643" s="75">
        <v>22</v>
      </c>
      <c r="N2643" s="75">
        <v>17</v>
      </c>
    </row>
    <row r="2644" spans="1:14">
      <c r="A2644" s="53" t="s">
        <v>7967</v>
      </c>
      <c r="B2644" s="53" t="s">
        <v>7968</v>
      </c>
      <c r="C2644" s="53" t="s">
        <v>7969</v>
      </c>
      <c r="D2644" s="53" t="s">
        <v>938</v>
      </c>
      <c r="E2644" s="53" t="s">
        <v>18</v>
      </c>
      <c r="F2644" s="53" t="s">
        <v>938</v>
      </c>
      <c r="G2644" s="53" t="s">
        <v>98</v>
      </c>
      <c r="I2644" s="53" t="s">
        <v>558</v>
      </c>
      <c r="J2644" s="75">
        <v>24.09</v>
      </c>
      <c r="K2644" s="75">
        <v>25.84</v>
      </c>
      <c r="L2644" s="75">
        <v>25</v>
      </c>
      <c r="M2644" s="75">
        <v>26</v>
      </c>
      <c r="N2644" s="75">
        <v>1</v>
      </c>
    </row>
    <row r="2645" spans="1:14">
      <c r="A2645" s="53" t="s">
        <v>7970</v>
      </c>
      <c r="B2645" s="53" t="s">
        <v>7971</v>
      </c>
      <c r="C2645" s="53" t="s">
        <v>7972</v>
      </c>
      <c r="D2645" s="53" t="s">
        <v>256</v>
      </c>
      <c r="E2645" s="53" t="s">
        <v>18</v>
      </c>
      <c r="F2645" s="53" t="s">
        <v>256</v>
      </c>
      <c r="G2645" s="53" t="s">
        <v>19</v>
      </c>
      <c r="I2645" s="53" t="s">
        <v>191</v>
      </c>
      <c r="J2645" s="75">
        <v>1.21</v>
      </c>
      <c r="K2645" s="75">
        <v>2.97</v>
      </c>
      <c r="L2645" s="75">
        <v>2.5</v>
      </c>
      <c r="M2645" s="75">
        <v>3.5</v>
      </c>
      <c r="N2645" s="75">
        <v>1</v>
      </c>
    </row>
    <row r="2646" spans="1:14">
      <c r="A2646" s="53" t="s">
        <v>7973</v>
      </c>
      <c r="B2646" s="53" t="s">
        <v>7974</v>
      </c>
      <c r="C2646" s="53" t="s">
        <v>7975</v>
      </c>
      <c r="D2646" s="53" t="s">
        <v>1080</v>
      </c>
      <c r="E2646" s="53" t="s">
        <v>18</v>
      </c>
      <c r="F2646" s="53" t="s">
        <v>1080</v>
      </c>
      <c r="G2646" s="53" t="s">
        <v>19</v>
      </c>
      <c r="I2646" s="53" t="s">
        <v>7976</v>
      </c>
      <c r="J2646" s="75">
        <v>20</v>
      </c>
      <c r="K2646" s="75">
        <v>12</v>
      </c>
      <c r="L2646" s="75">
        <v>25</v>
      </c>
      <c r="M2646" s="75">
        <v>20</v>
      </c>
      <c r="N2646" s="75">
        <v>-5</v>
      </c>
    </row>
    <row r="2647" spans="1:14">
      <c r="A2647" s="53" t="s">
        <v>7977</v>
      </c>
      <c r="B2647" s="53" t="s">
        <v>7978</v>
      </c>
      <c r="C2647" s="53" t="s">
        <v>7979</v>
      </c>
      <c r="D2647" s="53" t="s">
        <v>17</v>
      </c>
      <c r="E2647" s="53" t="s">
        <v>18</v>
      </c>
      <c r="F2647" s="53" t="s">
        <v>17</v>
      </c>
      <c r="G2647" s="53" t="s">
        <v>19</v>
      </c>
      <c r="I2647" s="53" t="s">
        <v>90</v>
      </c>
      <c r="J2647" s="75">
        <v>11.95</v>
      </c>
      <c r="K2647" s="75">
        <v>11.477</v>
      </c>
      <c r="L2647" s="75">
        <v>12</v>
      </c>
      <c r="M2647" s="75">
        <v>12</v>
      </c>
      <c r="N2647" s="75">
        <v>0</v>
      </c>
    </row>
    <row r="2648" spans="1:14">
      <c r="A2648" s="53" t="s">
        <v>7980</v>
      </c>
      <c r="B2648" s="53" t="s">
        <v>7981</v>
      </c>
      <c r="C2648" s="53" t="s">
        <v>7982</v>
      </c>
      <c r="D2648" s="53" t="s">
        <v>428</v>
      </c>
      <c r="E2648" s="53" t="s">
        <v>18</v>
      </c>
      <c r="F2648" s="53" t="s">
        <v>428</v>
      </c>
      <c r="G2648" s="73" t="s">
        <v>29</v>
      </c>
      <c r="I2648" s="53" t="s">
        <v>675</v>
      </c>
      <c r="J2648" s="75">
        <v>23.01</v>
      </c>
      <c r="K2648" s="75">
        <v>37.808</v>
      </c>
      <c r="L2648" s="75">
        <v>36.5</v>
      </c>
      <c r="M2648" s="75">
        <v>38</v>
      </c>
      <c r="N2648" s="75">
        <v>1.5</v>
      </c>
    </row>
    <row r="2649" spans="1:14">
      <c r="A2649" s="53" t="s">
        <v>7983</v>
      </c>
      <c r="B2649" s="53" t="s">
        <v>7984</v>
      </c>
      <c r="C2649" s="53" t="s">
        <v>7985</v>
      </c>
      <c r="D2649" s="53" t="s">
        <v>274</v>
      </c>
      <c r="E2649" s="53" t="s">
        <v>18</v>
      </c>
      <c r="F2649" s="53" t="s">
        <v>274</v>
      </c>
      <c r="G2649" s="53" t="s">
        <v>29</v>
      </c>
      <c r="I2649" s="53" t="s">
        <v>558</v>
      </c>
      <c r="J2649" s="75">
        <v>169.71</v>
      </c>
      <c r="K2649" s="75">
        <v>360.991</v>
      </c>
      <c r="L2649" s="75">
        <v>404</v>
      </c>
      <c r="M2649" s="75">
        <v>384</v>
      </c>
      <c r="N2649" s="75">
        <v>-20</v>
      </c>
    </row>
    <row r="2650" spans="1:14">
      <c r="A2650" s="53" t="s">
        <v>7986</v>
      </c>
      <c r="B2650" s="53" t="s">
        <v>7987</v>
      </c>
      <c r="C2650" s="53" t="s">
        <v>7988</v>
      </c>
      <c r="D2650" s="53" t="s">
        <v>880</v>
      </c>
      <c r="E2650" s="53" t="s">
        <v>18</v>
      </c>
      <c r="F2650" s="53" t="s">
        <v>880</v>
      </c>
      <c r="G2650" s="53" t="s">
        <v>52</v>
      </c>
      <c r="I2650" s="53" t="s">
        <v>30</v>
      </c>
      <c r="J2650" s="75">
        <v>97.66</v>
      </c>
      <c r="K2650" s="75">
        <v>80.06</v>
      </c>
      <c r="L2650" s="75">
        <v>100</v>
      </c>
      <c r="M2650" s="75">
        <v>100</v>
      </c>
      <c r="N2650" s="75">
        <v>0</v>
      </c>
    </row>
    <row r="2651" spans="1:14">
      <c r="A2651" s="53" t="s">
        <v>7989</v>
      </c>
      <c r="B2651" s="53" t="s">
        <v>7990</v>
      </c>
      <c r="C2651" s="53" t="s">
        <v>7991</v>
      </c>
      <c r="D2651" s="53" t="s">
        <v>397</v>
      </c>
      <c r="E2651" s="53" t="s">
        <v>18</v>
      </c>
      <c r="F2651" s="53" t="s">
        <v>397</v>
      </c>
      <c r="G2651" s="53" t="s">
        <v>29</v>
      </c>
      <c r="I2651" s="53" t="s">
        <v>30</v>
      </c>
      <c r="J2651" s="75">
        <v>56.48</v>
      </c>
      <c r="K2651" s="75">
        <v>54.172</v>
      </c>
      <c r="L2651" s="75">
        <v>57</v>
      </c>
      <c r="M2651" s="75">
        <v>57</v>
      </c>
      <c r="N2651" s="75">
        <v>0</v>
      </c>
    </row>
    <row r="2652" spans="1:14">
      <c r="A2652" s="53" t="s">
        <v>7992</v>
      </c>
      <c r="B2652" s="53" t="s">
        <v>7993</v>
      </c>
      <c r="C2652" s="53" t="s">
        <v>36</v>
      </c>
      <c r="D2652" s="53" t="s">
        <v>1230</v>
      </c>
      <c r="E2652" s="53" t="s">
        <v>18</v>
      </c>
      <c r="F2652" s="53" t="s">
        <v>1231</v>
      </c>
      <c r="G2652" s="53" t="s">
        <v>36</v>
      </c>
      <c r="I2652" s="53" t="s">
        <v>292</v>
      </c>
      <c r="J2652" s="75">
        <v>418</v>
      </c>
      <c r="K2652" s="75">
        <v>679.25</v>
      </c>
      <c r="L2652" s="75">
        <v>680</v>
      </c>
      <c r="M2652" s="75">
        <v>680</v>
      </c>
      <c r="N2652" s="75">
        <v>0</v>
      </c>
    </row>
    <row r="2653" spans="1:14">
      <c r="A2653" s="53" t="s">
        <v>7994</v>
      </c>
      <c r="B2653" s="53" t="s">
        <v>7995</v>
      </c>
      <c r="C2653" s="53" t="s">
        <v>7996</v>
      </c>
      <c r="D2653" s="53" t="s">
        <v>274</v>
      </c>
      <c r="E2653" s="53" t="s">
        <v>18</v>
      </c>
      <c r="F2653" s="53" t="s">
        <v>274</v>
      </c>
      <c r="G2653" s="53" t="s">
        <v>29</v>
      </c>
      <c r="I2653" s="53" t="s">
        <v>275</v>
      </c>
      <c r="J2653" s="75">
        <v>145.32</v>
      </c>
      <c r="K2653" s="75">
        <v>141.853</v>
      </c>
      <c r="L2653" s="75">
        <v>145</v>
      </c>
      <c r="M2653" s="75">
        <v>146</v>
      </c>
      <c r="N2653" s="75">
        <v>1</v>
      </c>
    </row>
    <row r="2654" spans="1:14">
      <c r="A2654" s="53" t="s">
        <v>7997</v>
      </c>
      <c r="B2654" s="53" t="s">
        <v>7998</v>
      </c>
      <c r="C2654" s="53" t="s">
        <v>7999</v>
      </c>
      <c r="D2654" s="53" t="s">
        <v>85</v>
      </c>
      <c r="E2654" s="53" t="s">
        <v>18</v>
      </c>
      <c r="F2654" s="53" t="s">
        <v>85</v>
      </c>
      <c r="G2654" s="53" t="s">
        <v>29</v>
      </c>
      <c r="I2654" s="53" t="s">
        <v>275</v>
      </c>
      <c r="J2654" s="75">
        <v>36.35</v>
      </c>
      <c r="K2654" s="75">
        <v>35.712</v>
      </c>
      <c r="L2654" s="75">
        <v>37</v>
      </c>
      <c r="M2654" s="75">
        <v>37</v>
      </c>
      <c r="N2654" s="75">
        <v>0</v>
      </c>
    </row>
    <row r="2655" spans="1:14">
      <c r="A2655" s="53" t="s">
        <v>8000</v>
      </c>
      <c r="B2655" s="53" t="s">
        <v>8001</v>
      </c>
      <c r="C2655" s="53" t="s">
        <v>8002</v>
      </c>
      <c r="D2655" s="53" t="s">
        <v>332</v>
      </c>
      <c r="E2655" s="53" t="s">
        <v>18</v>
      </c>
      <c r="F2655" s="53" t="s">
        <v>332</v>
      </c>
      <c r="G2655" s="73" t="s">
        <v>52</v>
      </c>
      <c r="I2655" s="53" t="s">
        <v>215</v>
      </c>
      <c r="J2655" s="75">
        <v>208.6</v>
      </c>
      <c r="K2655" s="75">
        <v>122.882</v>
      </c>
      <c r="L2655" s="75">
        <v>209</v>
      </c>
      <c r="M2655" s="75">
        <v>209</v>
      </c>
      <c r="N2655" s="75">
        <v>0</v>
      </c>
    </row>
    <row r="2656" spans="1:14">
      <c r="A2656" s="53" t="s">
        <v>8003</v>
      </c>
      <c r="B2656" s="53" t="s">
        <v>8004</v>
      </c>
      <c r="C2656" s="53" t="s">
        <v>8005</v>
      </c>
      <c r="D2656" s="53" t="s">
        <v>24</v>
      </c>
      <c r="E2656" s="53" t="s">
        <v>18</v>
      </c>
      <c r="F2656" s="53" t="s">
        <v>24</v>
      </c>
      <c r="G2656" s="53" t="s">
        <v>19</v>
      </c>
      <c r="I2656" s="53" t="s">
        <v>246</v>
      </c>
      <c r="J2656" s="75">
        <v>46.43</v>
      </c>
      <c r="K2656" s="75">
        <v>24.048</v>
      </c>
      <c r="L2656" s="75">
        <v>47</v>
      </c>
      <c r="M2656" s="75">
        <v>48</v>
      </c>
      <c r="N2656" s="75">
        <v>1</v>
      </c>
    </row>
    <row r="2657" spans="1:14">
      <c r="A2657" s="53" t="s">
        <v>8006</v>
      </c>
      <c r="B2657" s="53" t="s">
        <v>8007</v>
      </c>
      <c r="C2657" s="53" t="s">
        <v>8008</v>
      </c>
      <c r="D2657" s="53" t="s">
        <v>17</v>
      </c>
      <c r="E2657" s="53" t="s">
        <v>18</v>
      </c>
      <c r="F2657" s="53" t="s">
        <v>17</v>
      </c>
      <c r="G2657" s="53" t="s">
        <v>19</v>
      </c>
      <c r="I2657" s="53" t="s">
        <v>156</v>
      </c>
      <c r="J2657" s="75">
        <v>2.98</v>
      </c>
      <c r="K2657" s="75">
        <v>3.264</v>
      </c>
      <c r="L2657" s="75">
        <v>3</v>
      </c>
      <c r="M2657" s="75">
        <v>3.5</v>
      </c>
      <c r="N2657" s="75">
        <v>0.5</v>
      </c>
    </row>
    <row r="2658" spans="1:14">
      <c r="A2658" s="53" t="s">
        <v>8009</v>
      </c>
      <c r="B2658" s="53" t="s">
        <v>8010</v>
      </c>
      <c r="C2658" s="53" t="s">
        <v>8011</v>
      </c>
      <c r="D2658" s="53" t="s">
        <v>2086</v>
      </c>
      <c r="E2658" s="53" t="s">
        <v>18</v>
      </c>
      <c r="F2658" s="53" t="s">
        <v>2086</v>
      </c>
      <c r="G2658" s="53" t="s">
        <v>52</v>
      </c>
      <c r="I2658" s="53" t="s">
        <v>1793</v>
      </c>
      <c r="J2658" s="75">
        <v>29.18</v>
      </c>
      <c r="K2658" s="75">
        <v>10.458</v>
      </c>
      <c r="L2658" s="75">
        <v>29</v>
      </c>
      <c r="M2658" s="75">
        <v>30</v>
      </c>
      <c r="N2658" s="75">
        <v>1</v>
      </c>
    </row>
    <row r="2659" spans="1:14">
      <c r="A2659" s="53" t="s">
        <v>8012</v>
      </c>
      <c r="B2659" s="53" t="s">
        <v>8013</v>
      </c>
      <c r="C2659" s="53" t="s">
        <v>8014</v>
      </c>
      <c r="D2659" s="53" t="s">
        <v>144</v>
      </c>
      <c r="E2659" s="53" t="s">
        <v>18</v>
      </c>
      <c r="F2659" s="53" t="s">
        <v>144</v>
      </c>
      <c r="G2659" s="73" t="s">
        <v>52</v>
      </c>
      <c r="I2659" s="53" t="s">
        <v>99</v>
      </c>
      <c r="J2659" s="75">
        <v>202.34</v>
      </c>
      <c r="K2659" s="75">
        <v>221.429</v>
      </c>
      <c r="L2659" s="75">
        <v>222</v>
      </c>
      <c r="M2659" s="75">
        <v>222</v>
      </c>
      <c r="N2659" s="75">
        <v>0</v>
      </c>
    </row>
    <row r="2660" spans="1:14">
      <c r="A2660" s="53" t="s">
        <v>8015</v>
      </c>
      <c r="B2660" s="53" t="s">
        <v>8016</v>
      </c>
      <c r="C2660" s="53" t="s">
        <v>8017</v>
      </c>
      <c r="D2660" s="53" t="s">
        <v>17</v>
      </c>
      <c r="E2660" s="53" t="s">
        <v>18</v>
      </c>
      <c r="F2660" s="53" t="s">
        <v>17</v>
      </c>
      <c r="G2660" s="53" t="s">
        <v>19</v>
      </c>
      <c r="I2660" s="53" t="s">
        <v>99</v>
      </c>
      <c r="J2660" s="75">
        <v>20.98</v>
      </c>
      <c r="K2660" s="75">
        <v>24.299</v>
      </c>
      <c r="L2660" s="75">
        <v>21</v>
      </c>
      <c r="M2660" s="75">
        <v>25</v>
      </c>
      <c r="N2660" s="75">
        <v>4</v>
      </c>
    </row>
    <row r="2661" spans="1:14">
      <c r="A2661" s="53" t="s">
        <v>8018</v>
      </c>
      <c r="B2661" s="53" t="s">
        <v>8019</v>
      </c>
      <c r="C2661" s="53" t="s">
        <v>8020</v>
      </c>
      <c r="D2661" s="53" t="s">
        <v>17</v>
      </c>
      <c r="E2661" s="53" t="s">
        <v>18</v>
      </c>
      <c r="F2661" s="53" t="s">
        <v>17</v>
      </c>
      <c r="G2661" s="53" t="s">
        <v>19</v>
      </c>
      <c r="I2661" s="53" t="s">
        <v>99</v>
      </c>
      <c r="J2661" s="75">
        <v>21.18</v>
      </c>
      <c r="K2661" s="75">
        <v>24.816</v>
      </c>
      <c r="L2661" s="75">
        <v>21.5</v>
      </c>
      <c r="M2661" s="75">
        <v>25</v>
      </c>
      <c r="N2661" s="75">
        <v>3.5</v>
      </c>
    </row>
    <row r="2662" spans="1:14">
      <c r="A2662" s="53" t="s">
        <v>8021</v>
      </c>
      <c r="B2662" s="53" t="s">
        <v>8022</v>
      </c>
      <c r="C2662" s="53" t="s">
        <v>8023</v>
      </c>
      <c r="D2662" s="53" t="s">
        <v>17</v>
      </c>
      <c r="E2662" s="53" t="s">
        <v>18</v>
      </c>
      <c r="F2662" s="53" t="s">
        <v>17</v>
      </c>
      <c r="G2662" s="53" t="s">
        <v>19</v>
      </c>
      <c r="I2662" s="53" t="s">
        <v>99</v>
      </c>
      <c r="J2662" s="75">
        <v>21.08</v>
      </c>
      <c r="K2662" s="75">
        <v>23.782</v>
      </c>
      <c r="L2662" s="75">
        <v>21.5</v>
      </c>
      <c r="M2662" s="75">
        <v>24</v>
      </c>
      <c r="N2662" s="75">
        <v>2.5</v>
      </c>
    </row>
    <row r="2663" spans="1:14">
      <c r="A2663" s="53" t="s">
        <v>8024</v>
      </c>
      <c r="B2663" s="53" t="s">
        <v>8025</v>
      </c>
      <c r="C2663" s="53" t="s">
        <v>8026</v>
      </c>
      <c r="D2663" s="53" t="s">
        <v>17</v>
      </c>
      <c r="E2663" s="53" t="s">
        <v>18</v>
      </c>
      <c r="F2663" s="53" t="s">
        <v>17</v>
      </c>
      <c r="G2663" s="73" t="s">
        <v>19</v>
      </c>
      <c r="I2663" s="53" t="s">
        <v>99</v>
      </c>
      <c r="J2663" s="75">
        <v>41.74</v>
      </c>
      <c r="K2663" s="75">
        <v>49.115</v>
      </c>
      <c r="L2663" s="75">
        <v>43</v>
      </c>
      <c r="M2663" s="75">
        <v>50</v>
      </c>
      <c r="N2663" s="75">
        <v>7</v>
      </c>
    </row>
    <row r="2664" spans="1:14">
      <c r="A2664" s="53" t="s">
        <v>8027</v>
      </c>
      <c r="B2664" s="53" t="s">
        <v>8028</v>
      </c>
      <c r="C2664" s="53" t="s">
        <v>8029</v>
      </c>
      <c r="D2664" s="53" t="s">
        <v>17</v>
      </c>
      <c r="E2664" s="53" t="s">
        <v>18</v>
      </c>
      <c r="F2664" s="53" t="s">
        <v>17</v>
      </c>
      <c r="G2664" s="53" t="s">
        <v>19</v>
      </c>
      <c r="I2664" s="53" t="s">
        <v>99</v>
      </c>
      <c r="J2664" s="75">
        <v>46.84</v>
      </c>
      <c r="K2664" s="75">
        <v>75.827</v>
      </c>
      <c r="L2664" s="75">
        <v>65</v>
      </c>
      <c r="M2664" s="75">
        <v>77</v>
      </c>
      <c r="N2664" s="75">
        <v>12</v>
      </c>
    </row>
    <row r="2665" spans="1:14">
      <c r="A2665" s="53" t="s">
        <v>8030</v>
      </c>
      <c r="B2665" s="53" t="s">
        <v>8031</v>
      </c>
      <c r="C2665" s="53" t="s">
        <v>8032</v>
      </c>
      <c r="D2665" s="53" t="s">
        <v>17</v>
      </c>
      <c r="E2665" s="53" t="s">
        <v>18</v>
      </c>
      <c r="F2665" s="53" t="s">
        <v>17</v>
      </c>
      <c r="G2665" s="53" t="s">
        <v>19</v>
      </c>
      <c r="I2665" s="53" t="s">
        <v>99</v>
      </c>
      <c r="J2665" s="75">
        <v>16.28</v>
      </c>
      <c r="K2665" s="75">
        <v>25.272</v>
      </c>
      <c r="L2665" s="75">
        <v>25</v>
      </c>
      <c r="M2665" s="75">
        <v>26</v>
      </c>
      <c r="N2665" s="75">
        <v>1</v>
      </c>
    </row>
    <row r="2666" spans="1:14">
      <c r="A2666" s="53" t="s">
        <v>8033</v>
      </c>
      <c r="B2666" s="53" t="s">
        <v>8034</v>
      </c>
      <c r="C2666" s="53" t="s">
        <v>8035</v>
      </c>
      <c r="D2666" s="53" t="s">
        <v>17</v>
      </c>
      <c r="E2666" s="53" t="s">
        <v>18</v>
      </c>
      <c r="F2666" s="53" t="s">
        <v>17</v>
      </c>
      <c r="G2666" s="73" t="s">
        <v>19</v>
      </c>
      <c r="I2666" s="53" t="s">
        <v>99</v>
      </c>
      <c r="J2666" s="75">
        <v>47</v>
      </c>
      <c r="K2666" s="75">
        <v>76.691</v>
      </c>
      <c r="L2666" s="75">
        <v>65</v>
      </c>
      <c r="M2666" s="75">
        <v>77</v>
      </c>
      <c r="N2666" s="75">
        <v>12</v>
      </c>
    </row>
    <row r="2667" spans="1:14">
      <c r="A2667" s="53" t="s">
        <v>8036</v>
      </c>
      <c r="B2667" s="53" t="s">
        <v>8037</v>
      </c>
      <c r="C2667" s="53" t="s">
        <v>8038</v>
      </c>
      <c r="D2667" s="53" t="s">
        <v>17</v>
      </c>
      <c r="E2667" s="53" t="s">
        <v>18</v>
      </c>
      <c r="F2667" s="53" t="s">
        <v>17</v>
      </c>
      <c r="G2667" s="53" t="s">
        <v>19</v>
      </c>
      <c r="I2667" s="53" t="s">
        <v>99</v>
      </c>
      <c r="J2667" s="75">
        <v>15.78</v>
      </c>
      <c r="K2667" s="75">
        <v>25.92</v>
      </c>
      <c r="L2667" s="75">
        <v>25</v>
      </c>
      <c r="M2667" s="75">
        <v>26</v>
      </c>
      <c r="N2667" s="75">
        <v>1</v>
      </c>
    </row>
    <row r="2668" spans="1:14">
      <c r="A2668" s="53" t="s">
        <v>8039</v>
      </c>
      <c r="B2668" s="53" t="s">
        <v>8040</v>
      </c>
      <c r="C2668" s="53" t="s">
        <v>8041</v>
      </c>
      <c r="D2668" s="53" t="s">
        <v>17</v>
      </c>
      <c r="E2668" s="53" t="s">
        <v>18</v>
      </c>
      <c r="F2668" s="53" t="s">
        <v>17</v>
      </c>
      <c r="G2668" s="53" t="s">
        <v>19</v>
      </c>
      <c r="I2668" s="53" t="s">
        <v>99</v>
      </c>
      <c r="J2668" s="75">
        <v>15.61</v>
      </c>
      <c r="K2668" s="75">
        <v>25.488</v>
      </c>
      <c r="L2668" s="75">
        <v>25</v>
      </c>
      <c r="M2668" s="75">
        <v>26</v>
      </c>
      <c r="N2668" s="75">
        <v>1</v>
      </c>
    </row>
    <row r="2669" spans="1:14">
      <c r="A2669" s="53" t="s">
        <v>8042</v>
      </c>
      <c r="B2669" s="53" t="s">
        <v>8043</v>
      </c>
      <c r="C2669" s="53" t="s">
        <v>8044</v>
      </c>
      <c r="D2669" s="53" t="s">
        <v>17</v>
      </c>
      <c r="E2669" s="53" t="s">
        <v>18</v>
      </c>
      <c r="F2669" s="53" t="s">
        <v>17</v>
      </c>
      <c r="G2669" s="53" t="s">
        <v>19</v>
      </c>
      <c r="I2669" s="53" t="s">
        <v>99</v>
      </c>
      <c r="J2669" s="75">
        <v>41.54</v>
      </c>
      <c r="K2669" s="75">
        <v>24.148</v>
      </c>
      <c r="L2669" s="75">
        <v>42</v>
      </c>
      <c r="M2669" s="75">
        <v>42</v>
      </c>
      <c r="N2669" s="75">
        <v>0</v>
      </c>
    </row>
    <row r="2670" spans="1:14">
      <c r="A2670" s="53" t="s">
        <v>8045</v>
      </c>
      <c r="B2670" s="53" t="s">
        <v>8046</v>
      </c>
      <c r="C2670" s="53" t="s">
        <v>8047</v>
      </c>
      <c r="D2670" s="53" t="s">
        <v>17</v>
      </c>
      <c r="E2670" s="53" t="s">
        <v>18</v>
      </c>
      <c r="F2670" s="53" t="s">
        <v>17</v>
      </c>
      <c r="G2670" s="53" t="s">
        <v>19</v>
      </c>
      <c r="I2670" s="53" t="s">
        <v>99</v>
      </c>
      <c r="J2670" s="75">
        <v>21.27</v>
      </c>
      <c r="K2670" s="75">
        <v>23.782</v>
      </c>
      <c r="L2670" s="75">
        <v>21.5</v>
      </c>
      <c r="M2670" s="75">
        <v>24</v>
      </c>
      <c r="N2670" s="75">
        <v>2.5</v>
      </c>
    </row>
    <row r="2671" spans="1:14">
      <c r="A2671" s="53" t="s">
        <v>8048</v>
      </c>
      <c r="B2671" s="53" t="s">
        <v>8049</v>
      </c>
      <c r="C2671" s="53" t="s">
        <v>8050</v>
      </c>
      <c r="D2671" s="53" t="s">
        <v>17</v>
      </c>
      <c r="E2671" s="53" t="s">
        <v>18</v>
      </c>
      <c r="F2671" s="53" t="s">
        <v>17</v>
      </c>
      <c r="G2671" s="53" t="s">
        <v>19</v>
      </c>
      <c r="I2671" s="53" t="s">
        <v>99</v>
      </c>
      <c r="J2671" s="75">
        <v>20.95</v>
      </c>
      <c r="K2671" s="75">
        <v>28.864</v>
      </c>
      <c r="L2671" s="75">
        <v>25</v>
      </c>
      <c r="M2671" s="75">
        <v>29</v>
      </c>
      <c r="N2671" s="75">
        <v>4</v>
      </c>
    </row>
    <row r="2672" spans="1:14">
      <c r="A2672" s="53" t="s">
        <v>8051</v>
      </c>
      <c r="B2672" s="53" t="s">
        <v>8052</v>
      </c>
      <c r="C2672" s="53" t="s">
        <v>8053</v>
      </c>
      <c r="D2672" s="53" t="s">
        <v>17</v>
      </c>
      <c r="E2672" s="53" t="s">
        <v>18</v>
      </c>
      <c r="F2672" s="53" t="s">
        <v>17</v>
      </c>
      <c r="G2672" s="53" t="s">
        <v>19</v>
      </c>
      <c r="I2672" s="53" t="s">
        <v>99</v>
      </c>
      <c r="J2672" s="75">
        <v>42.62</v>
      </c>
      <c r="K2672" s="75">
        <v>60.614</v>
      </c>
      <c r="L2672" s="75">
        <v>51</v>
      </c>
      <c r="M2672" s="75">
        <v>62</v>
      </c>
      <c r="N2672" s="75">
        <v>11</v>
      </c>
    </row>
    <row r="2673" spans="1:14">
      <c r="A2673" s="53" t="s">
        <v>8054</v>
      </c>
      <c r="B2673" s="53" t="s">
        <v>8055</v>
      </c>
      <c r="C2673" s="53" t="s">
        <v>8056</v>
      </c>
      <c r="D2673" s="53" t="s">
        <v>17</v>
      </c>
      <c r="E2673" s="53" t="s">
        <v>18</v>
      </c>
      <c r="F2673" s="53" t="s">
        <v>17</v>
      </c>
      <c r="G2673" s="53" t="s">
        <v>19</v>
      </c>
      <c r="I2673" s="53" t="s">
        <v>99</v>
      </c>
      <c r="J2673" s="75">
        <v>20.94</v>
      </c>
      <c r="K2673" s="75">
        <v>30.576</v>
      </c>
      <c r="L2673" s="75">
        <v>25</v>
      </c>
      <c r="M2673" s="75">
        <v>31</v>
      </c>
      <c r="N2673" s="75">
        <v>6</v>
      </c>
    </row>
    <row r="2674" spans="1:14">
      <c r="A2674" s="53" t="s">
        <v>8057</v>
      </c>
      <c r="B2674" s="53" t="s">
        <v>8058</v>
      </c>
      <c r="C2674" s="53" t="s">
        <v>8059</v>
      </c>
      <c r="D2674" s="53" t="s">
        <v>2455</v>
      </c>
      <c r="E2674" s="53" t="s">
        <v>18</v>
      </c>
      <c r="F2674" s="53" t="s">
        <v>2455</v>
      </c>
      <c r="G2674" s="73" t="s">
        <v>129</v>
      </c>
      <c r="I2674" s="53" t="s">
        <v>86</v>
      </c>
      <c r="J2674" s="75">
        <v>22.39</v>
      </c>
      <c r="K2674" s="75">
        <v>23.814</v>
      </c>
      <c r="L2674" s="75">
        <v>24</v>
      </c>
      <c r="M2674" s="75">
        <v>24</v>
      </c>
      <c r="N2674" s="75">
        <v>0</v>
      </c>
    </row>
    <row r="2675" spans="1:14">
      <c r="A2675" s="53" t="s">
        <v>8060</v>
      </c>
      <c r="B2675" s="53" t="s">
        <v>8061</v>
      </c>
      <c r="C2675" s="53" t="s">
        <v>8062</v>
      </c>
      <c r="D2675" s="53" t="s">
        <v>2455</v>
      </c>
      <c r="E2675" s="53" t="s">
        <v>18</v>
      </c>
      <c r="F2675" s="53" t="s">
        <v>2455</v>
      </c>
      <c r="G2675" s="53" t="s">
        <v>129</v>
      </c>
      <c r="I2675" s="53" t="s">
        <v>86</v>
      </c>
      <c r="J2675" s="75">
        <v>20.8</v>
      </c>
      <c r="K2675" s="75">
        <v>24.552</v>
      </c>
      <c r="L2675" s="75">
        <v>27</v>
      </c>
      <c r="M2675" s="75">
        <v>25</v>
      </c>
      <c r="N2675" s="75">
        <v>-2</v>
      </c>
    </row>
    <row r="2676" spans="1:14">
      <c r="A2676" s="53" t="s">
        <v>8063</v>
      </c>
      <c r="B2676" s="53" t="s">
        <v>8064</v>
      </c>
      <c r="C2676" s="53" t="s">
        <v>8065</v>
      </c>
      <c r="D2676" s="53" t="s">
        <v>2455</v>
      </c>
      <c r="E2676" s="53" t="s">
        <v>18</v>
      </c>
      <c r="F2676" s="53" t="s">
        <v>2455</v>
      </c>
      <c r="G2676" s="53" t="s">
        <v>129</v>
      </c>
      <c r="I2676" s="53" t="s">
        <v>86</v>
      </c>
      <c r="J2676" s="75">
        <v>21.2</v>
      </c>
      <c r="K2676" s="75">
        <v>25.461</v>
      </c>
      <c r="L2676" s="75">
        <v>25</v>
      </c>
      <c r="M2676" s="75">
        <v>26</v>
      </c>
      <c r="N2676" s="75">
        <v>1</v>
      </c>
    </row>
    <row r="2677" spans="1:14">
      <c r="A2677" s="53" t="s">
        <v>8066</v>
      </c>
      <c r="B2677" s="53" t="s">
        <v>8067</v>
      </c>
      <c r="C2677" s="53" t="s">
        <v>8068</v>
      </c>
      <c r="D2677" s="53" t="s">
        <v>2455</v>
      </c>
      <c r="E2677" s="53" t="s">
        <v>18</v>
      </c>
      <c r="F2677" s="53" t="s">
        <v>2455</v>
      </c>
      <c r="G2677" s="53" t="s">
        <v>129</v>
      </c>
      <c r="I2677" s="53" t="s">
        <v>86</v>
      </c>
      <c r="J2677" s="75">
        <v>19.81</v>
      </c>
      <c r="K2677" s="75">
        <v>27.216</v>
      </c>
      <c r="L2677" s="75">
        <v>28</v>
      </c>
      <c r="M2677" s="75">
        <v>28</v>
      </c>
      <c r="N2677" s="75">
        <v>0</v>
      </c>
    </row>
    <row r="2678" spans="1:14">
      <c r="A2678" s="53" t="s">
        <v>8069</v>
      </c>
      <c r="B2678" s="53" t="s">
        <v>8070</v>
      </c>
      <c r="C2678" s="53" t="s">
        <v>8071</v>
      </c>
      <c r="D2678" s="53" t="s">
        <v>17</v>
      </c>
      <c r="E2678" s="53" t="s">
        <v>18</v>
      </c>
      <c r="F2678" s="53" t="s">
        <v>17</v>
      </c>
      <c r="G2678" s="53" t="s">
        <v>19</v>
      </c>
      <c r="I2678" s="53" t="s">
        <v>99</v>
      </c>
      <c r="J2678" s="75">
        <v>20.87</v>
      </c>
      <c r="K2678" s="75">
        <v>29.568</v>
      </c>
      <c r="L2678" s="75">
        <v>25</v>
      </c>
      <c r="M2678" s="75">
        <v>30</v>
      </c>
      <c r="N2678" s="75">
        <v>5</v>
      </c>
    </row>
    <row r="2679" spans="1:14">
      <c r="A2679" s="53" t="s">
        <v>8072</v>
      </c>
      <c r="B2679" s="53" t="s">
        <v>8073</v>
      </c>
      <c r="C2679" s="53" t="s">
        <v>8074</v>
      </c>
      <c r="D2679" s="53" t="s">
        <v>17</v>
      </c>
      <c r="E2679" s="53" t="s">
        <v>18</v>
      </c>
      <c r="F2679" s="53" t="s">
        <v>17</v>
      </c>
      <c r="G2679" s="73" t="s">
        <v>19</v>
      </c>
      <c r="I2679" s="53" t="s">
        <v>99</v>
      </c>
      <c r="J2679" s="75">
        <v>20.86</v>
      </c>
      <c r="K2679" s="75">
        <v>29.568</v>
      </c>
      <c r="L2679" s="75">
        <v>25</v>
      </c>
      <c r="M2679" s="75">
        <v>30</v>
      </c>
      <c r="N2679" s="75">
        <v>5</v>
      </c>
    </row>
    <row r="2680" spans="1:14">
      <c r="A2680" s="53" t="s">
        <v>8075</v>
      </c>
      <c r="B2680" s="53" t="s">
        <v>8076</v>
      </c>
      <c r="C2680" s="53" t="s">
        <v>8077</v>
      </c>
      <c r="D2680" s="53" t="s">
        <v>17</v>
      </c>
      <c r="E2680" s="53" t="s">
        <v>18</v>
      </c>
      <c r="F2680" s="53" t="s">
        <v>17</v>
      </c>
      <c r="G2680" s="53" t="s">
        <v>19</v>
      </c>
      <c r="I2680" s="53" t="s">
        <v>103</v>
      </c>
      <c r="J2680" s="75">
        <v>9.17</v>
      </c>
      <c r="K2680" s="75">
        <v>7.111</v>
      </c>
      <c r="L2680" s="75">
        <v>9.5</v>
      </c>
      <c r="M2680" s="75">
        <v>9.5</v>
      </c>
      <c r="N2680" s="75">
        <v>0</v>
      </c>
    </row>
    <row r="2681" spans="1:14">
      <c r="A2681" s="53" t="s">
        <v>8078</v>
      </c>
      <c r="B2681" s="53" t="s">
        <v>8079</v>
      </c>
      <c r="C2681" s="53" t="s">
        <v>8080</v>
      </c>
      <c r="D2681" s="53" t="s">
        <v>17</v>
      </c>
      <c r="E2681" s="53" t="s">
        <v>18</v>
      </c>
      <c r="F2681" s="53" t="s">
        <v>17</v>
      </c>
      <c r="G2681" s="53" t="s">
        <v>19</v>
      </c>
      <c r="I2681" s="53" t="s">
        <v>103</v>
      </c>
      <c r="J2681" s="75">
        <v>11.08</v>
      </c>
      <c r="K2681" s="75">
        <v>7.936</v>
      </c>
      <c r="L2681" s="75">
        <v>11.5</v>
      </c>
      <c r="M2681" s="75">
        <v>11.5</v>
      </c>
      <c r="N2681" s="75">
        <v>0</v>
      </c>
    </row>
    <row r="2682" spans="1:14">
      <c r="A2682" s="53" t="s">
        <v>8081</v>
      </c>
      <c r="B2682" s="53" t="s">
        <v>8082</v>
      </c>
      <c r="C2682" s="53" t="s">
        <v>8083</v>
      </c>
      <c r="D2682" s="53" t="s">
        <v>17</v>
      </c>
      <c r="E2682" s="53" t="s">
        <v>18</v>
      </c>
      <c r="F2682" s="53" t="s">
        <v>17</v>
      </c>
      <c r="G2682" s="53" t="s">
        <v>19</v>
      </c>
      <c r="I2682" s="53" t="s">
        <v>103</v>
      </c>
      <c r="J2682" s="75">
        <v>9.31</v>
      </c>
      <c r="K2682" s="75">
        <v>7.88</v>
      </c>
      <c r="L2682" s="75">
        <v>9.5</v>
      </c>
      <c r="M2682" s="75">
        <v>9.5</v>
      </c>
      <c r="N2682" s="75">
        <v>0</v>
      </c>
    </row>
    <row r="2683" spans="1:14">
      <c r="A2683" s="53" t="s">
        <v>8084</v>
      </c>
      <c r="B2683" s="53" t="s">
        <v>8085</v>
      </c>
      <c r="C2683" s="53" t="s">
        <v>8086</v>
      </c>
      <c r="D2683" s="53" t="s">
        <v>17</v>
      </c>
      <c r="E2683" s="53" t="s">
        <v>18</v>
      </c>
      <c r="F2683" s="53" t="s">
        <v>17</v>
      </c>
      <c r="G2683" s="53" t="s">
        <v>19</v>
      </c>
      <c r="I2683" s="53" t="s">
        <v>103</v>
      </c>
      <c r="J2683" s="75">
        <v>10.07</v>
      </c>
      <c r="K2683" s="75">
        <v>6.696</v>
      </c>
      <c r="L2683" s="75">
        <v>12</v>
      </c>
      <c r="M2683" s="75">
        <v>10.5</v>
      </c>
      <c r="N2683" s="75">
        <v>-1.5</v>
      </c>
    </row>
    <row r="2684" spans="1:14">
      <c r="A2684" s="53" t="s">
        <v>8087</v>
      </c>
      <c r="B2684" s="53" t="s">
        <v>8088</v>
      </c>
      <c r="C2684" s="53" t="s">
        <v>8089</v>
      </c>
      <c r="D2684" s="53" t="s">
        <v>17</v>
      </c>
      <c r="E2684" s="53" t="s">
        <v>18</v>
      </c>
      <c r="F2684" s="53" t="s">
        <v>17</v>
      </c>
      <c r="G2684" s="53" t="s">
        <v>19</v>
      </c>
      <c r="I2684" s="53" t="s">
        <v>103</v>
      </c>
      <c r="J2684" s="75">
        <v>12.94</v>
      </c>
      <c r="K2684" s="75">
        <v>10.267</v>
      </c>
      <c r="L2684" s="75">
        <v>13</v>
      </c>
      <c r="M2684" s="75">
        <v>13</v>
      </c>
      <c r="N2684" s="75">
        <v>0</v>
      </c>
    </row>
    <row r="2685" spans="1:14">
      <c r="A2685" s="53" t="s">
        <v>8090</v>
      </c>
      <c r="B2685" s="53" t="s">
        <v>8091</v>
      </c>
      <c r="C2685" s="53" t="s">
        <v>8092</v>
      </c>
      <c r="D2685" s="53" t="s">
        <v>17</v>
      </c>
      <c r="E2685" s="53" t="s">
        <v>18</v>
      </c>
      <c r="F2685" s="53" t="s">
        <v>17</v>
      </c>
      <c r="G2685" s="53" t="s">
        <v>19</v>
      </c>
      <c r="I2685" s="53" t="s">
        <v>103</v>
      </c>
      <c r="J2685" s="75">
        <v>9.76</v>
      </c>
      <c r="K2685" s="75">
        <v>7.88</v>
      </c>
      <c r="L2685" s="75">
        <v>10</v>
      </c>
      <c r="M2685" s="75">
        <v>10</v>
      </c>
      <c r="N2685" s="75">
        <v>0</v>
      </c>
    </row>
    <row r="2686" spans="1:14">
      <c r="A2686" s="53" t="s">
        <v>8093</v>
      </c>
      <c r="B2686" s="53" t="s">
        <v>8094</v>
      </c>
      <c r="C2686" s="53" t="s">
        <v>8095</v>
      </c>
      <c r="D2686" s="53" t="s">
        <v>17</v>
      </c>
      <c r="E2686" s="53" t="s">
        <v>18</v>
      </c>
      <c r="F2686" s="53" t="s">
        <v>17</v>
      </c>
      <c r="G2686" s="53" t="s">
        <v>19</v>
      </c>
      <c r="I2686" s="53" t="s">
        <v>103</v>
      </c>
      <c r="J2686" s="75">
        <v>7.5</v>
      </c>
      <c r="K2686" s="75">
        <v>6.912</v>
      </c>
      <c r="L2686" s="75">
        <v>7.5</v>
      </c>
      <c r="M2686" s="75">
        <v>7.5</v>
      </c>
      <c r="N2686" s="75">
        <v>0</v>
      </c>
    </row>
    <row r="2687" spans="1:14">
      <c r="A2687" s="53" t="s">
        <v>8096</v>
      </c>
      <c r="B2687" s="53" t="s">
        <v>8097</v>
      </c>
      <c r="C2687" s="53" t="s">
        <v>8098</v>
      </c>
      <c r="D2687" s="53" t="s">
        <v>17</v>
      </c>
      <c r="E2687" s="53" t="s">
        <v>18</v>
      </c>
      <c r="F2687" s="53" t="s">
        <v>17</v>
      </c>
      <c r="G2687" s="53" t="s">
        <v>19</v>
      </c>
      <c r="I2687" s="53" t="s">
        <v>90</v>
      </c>
      <c r="J2687" s="75">
        <v>38.72</v>
      </c>
      <c r="K2687" s="75">
        <v>32.251</v>
      </c>
      <c r="L2687" s="75">
        <v>39</v>
      </c>
      <c r="M2687" s="75">
        <v>40</v>
      </c>
      <c r="N2687" s="75">
        <v>1</v>
      </c>
    </row>
    <row r="2688" spans="1:14">
      <c r="A2688" s="53" t="s">
        <v>8099</v>
      </c>
      <c r="B2688" s="53" t="s">
        <v>8100</v>
      </c>
      <c r="C2688" s="53" t="s">
        <v>8101</v>
      </c>
      <c r="D2688" s="53" t="s">
        <v>17</v>
      </c>
      <c r="E2688" s="53" t="s">
        <v>18</v>
      </c>
      <c r="F2688" s="53" t="s">
        <v>17</v>
      </c>
      <c r="G2688" s="73" t="s">
        <v>19</v>
      </c>
      <c r="I2688" s="53" t="s">
        <v>99</v>
      </c>
      <c r="J2688" s="75">
        <v>1.13</v>
      </c>
      <c r="K2688" s="75">
        <v>0.72</v>
      </c>
      <c r="L2688" s="75">
        <v>1.5</v>
      </c>
      <c r="M2688" s="75">
        <v>1.5</v>
      </c>
      <c r="N2688" s="75">
        <v>0</v>
      </c>
    </row>
    <row r="2689" spans="1:14">
      <c r="A2689" s="53" t="s">
        <v>8102</v>
      </c>
      <c r="B2689" s="53" t="s">
        <v>8103</v>
      </c>
      <c r="C2689" s="53" t="s">
        <v>8104</v>
      </c>
      <c r="D2689" s="53" t="s">
        <v>17</v>
      </c>
      <c r="E2689" s="53" t="s">
        <v>18</v>
      </c>
      <c r="F2689" s="53" t="s">
        <v>17</v>
      </c>
      <c r="G2689" s="53" t="s">
        <v>19</v>
      </c>
      <c r="I2689" s="53" t="s">
        <v>90</v>
      </c>
      <c r="J2689" s="75">
        <v>28.98</v>
      </c>
      <c r="K2689" s="75">
        <v>25.719</v>
      </c>
      <c r="L2689" s="75">
        <v>30</v>
      </c>
      <c r="M2689" s="75">
        <v>30</v>
      </c>
      <c r="N2689" s="75">
        <v>0</v>
      </c>
    </row>
    <row r="2690" spans="1:14">
      <c r="A2690" s="53" t="s">
        <v>8105</v>
      </c>
      <c r="B2690" s="53" t="s">
        <v>8106</v>
      </c>
      <c r="C2690" s="53" t="s">
        <v>8107</v>
      </c>
      <c r="D2690" s="53" t="s">
        <v>186</v>
      </c>
      <c r="E2690" s="53" t="s">
        <v>18</v>
      </c>
      <c r="F2690" s="53" t="s">
        <v>186</v>
      </c>
      <c r="G2690" s="53" t="s">
        <v>98</v>
      </c>
      <c r="I2690" s="53" t="s">
        <v>191</v>
      </c>
      <c r="J2690" s="75">
        <v>28.04</v>
      </c>
      <c r="K2690" s="75">
        <v>35.54</v>
      </c>
      <c r="L2690" s="75">
        <v>32</v>
      </c>
      <c r="M2690" s="75">
        <v>36</v>
      </c>
      <c r="N2690" s="75">
        <v>4</v>
      </c>
    </row>
    <row r="2691" spans="1:14">
      <c r="A2691" s="53" t="s">
        <v>8108</v>
      </c>
      <c r="B2691" s="53" t="s">
        <v>8109</v>
      </c>
      <c r="C2691" s="53" t="s">
        <v>36</v>
      </c>
      <c r="D2691" s="53" t="s">
        <v>17</v>
      </c>
      <c r="E2691" s="53" t="s">
        <v>18</v>
      </c>
      <c r="F2691" s="53" t="s">
        <v>17</v>
      </c>
      <c r="G2691" s="53" t="s">
        <v>19</v>
      </c>
      <c r="I2691" s="53" t="s">
        <v>191</v>
      </c>
      <c r="J2691" s="75">
        <v>15.59</v>
      </c>
      <c r="K2691" s="75">
        <v>23.424</v>
      </c>
      <c r="L2691" s="75">
        <v>24</v>
      </c>
      <c r="M2691" s="75">
        <v>24</v>
      </c>
      <c r="N2691" s="75">
        <v>0</v>
      </c>
    </row>
    <row r="2692" spans="1:14">
      <c r="A2692" s="53" t="s">
        <v>8110</v>
      </c>
      <c r="B2692" s="53" t="s">
        <v>8111</v>
      </c>
      <c r="C2692" s="53" t="s">
        <v>8112</v>
      </c>
      <c r="D2692" s="53" t="s">
        <v>186</v>
      </c>
      <c r="E2692" s="53" t="s">
        <v>18</v>
      </c>
      <c r="F2692" s="53" t="s">
        <v>186</v>
      </c>
      <c r="G2692" s="53" t="s">
        <v>98</v>
      </c>
      <c r="I2692" s="53" t="s">
        <v>191</v>
      </c>
      <c r="J2692" s="75">
        <v>16.35</v>
      </c>
      <c r="K2692" s="75">
        <v>34.545</v>
      </c>
      <c r="L2692" s="75">
        <v>33</v>
      </c>
      <c r="M2692" s="75">
        <v>35</v>
      </c>
      <c r="N2692" s="75">
        <v>2</v>
      </c>
    </row>
    <row r="2693" spans="1:14">
      <c r="A2693" s="53" t="s">
        <v>8113</v>
      </c>
      <c r="B2693" s="53" t="s">
        <v>8114</v>
      </c>
      <c r="C2693" s="53" t="s">
        <v>8115</v>
      </c>
      <c r="D2693" s="53" t="s">
        <v>24</v>
      </c>
      <c r="E2693" s="53" t="s">
        <v>18</v>
      </c>
      <c r="F2693" s="53" t="s">
        <v>24</v>
      </c>
      <c r="G2693" s="73" t="s">
        <v>19</v>
      </c>
      <c r="I2693" s="53" t="s">
        <v>130</v>
      </c>
      <c r="J2693" s="75">
        <v>5.47</v>
      </c>
      <c r="K2693" s="75">
        <v>3.672</v>
      </c>
      <c r="L2693" s="75">
        <v>5.5</v>
      </c>
      <c r="M2693" s="75">
        <v>5.5</v>
      </c>
      <c r="N2693" s="75">
        <v>0</v>
      </c>
    </row>
    <row r="2694" spans="1:14">
      <c r="A2694" s="53" t="s">
        <v>8116</v>
      </c>
      <c r="B2694" s="53" t="s">
        <v>8117</v>
      </c>
      <c r="C2694" s="53" t="s">
        <v>8118</v>
      </c>
      <c r="D2694" s="53" t="s">
        <v>128</v>
      </c>
      <c r="E2694" s="53" t="s">
        <v>18</v>
      </c>
      <c r="F2694" s="53" t="s">
        <v>128</v>
      </c>
      <c r="G2694" s="53" t="s">
        <v>129</v>
      </c>
      <c r="I2694" s="53" t="s">
        <v>130</v>
      </c>
      <c r="J2694" s="75">
        <v>7.36</v>
      </c>
      <c r="K2694" s="75">
        <v>6.997</v>
      </c>
      <c r="L2694" s="75">
        <v>7.4</v>
      </c>
      <c r="M2694" s="75">
        <v>7.5</v>
      </c>
      <c r="N2694" s="75">
        <v>0.1</v>
      </c>
    </row>
    <row r="2695" spans="1:14">
      <c r="A2695" s="53" t="s">
        <v>8119</v>
      </c>
      <c r="B2695" s="53" t="s">
        <v>8120</v>
      </c>
      <c r="C2695" s="53" t="s">
        <v>8121</v>
      </c>
      <c r="D2695" s="53" t="s">
        <v>24</v>
      </c>
      <c r="E2695" s="53" t="s">
        <v>18</v>
      </c>
      <c r="F2695" s="53" t="s">
        <v>24</v>
      </c>
      <c r="G2695" s="53" t="s">
        <v>19</v>
      </c>
      <c r="I2695" s="53" t="s">
        <v>130</v>
      </c>
      <c r="J2695" s="75">
        <v>23.54</v>
      </c>
      <c r="K2695" s="75">
        <v>17.112</v>
      </c>
      <c r="L2695" s="75">
        <v>24</v>
      </c>
      <c r="M2695" s="75">
        <v>25</v>
      </c>
      <c r="N2695" s="75">
        <v>1</v>
      </c>
    </row>
    <row r="2696" spans="1:14">
      <c r="A2696" s="53" t="s">
        <v>8122</v>
      </c>
      <c r="B2696" s="53" t="s">
        <v>8123</v>
      </c>
      <c r="C2696" s="53" t="s">
        <v>8124</v>
      </c>
      <c r="D2696" s="53" t="s">
        <v>24</v>
      </c>
      <c r="E2696" s="53" t="s">
        <v>18</v>
      </c>
      <c r="F2696" s="53" t="s">
        <v>24</v>
      </c>
      <c r="G2696" s="53" t="s">
        <v>19</v>
      </c>
      <c r="I2696" s="53" t="s">
        <v>130</v>
      </c>
      <c r="J2696" s="75">
        <v>24.01</v>
      </c>
      <c r="K2696" s="75">
        <v>16.915</v>
      </c>
      <c r="L2696" s="75">
        <v>25</v>
      </c>
      <c r="M2696" s="75">
        <v>25</v>
      </c>
      <c r="N2696" s="75">
        <v>0</v>
      </c>
    </row>
    <row r="2697" spans="1:14">
      <c r="A2697" s="53" t="s">
        <v>8125</v>
      </c>
      <c r="B2697" s="53" t="s">
        <v>8126</v>
      </c>
      <c r="C2697" s="53" t="s">
        <v>8127</v>
      </c>
      <c r="D2697" s="53" t="s">
        <v>128</v>
      </c>
      <c r="E2697" s="53" t="s">
        <v>18</v>
      </c>
      <c r="F2697" s="53" t="s">
        <v>128</v>
      </c>
      <c r="G2697" s="73" t="s">
        <v>129</v>
      </c>
      <c r="I2697" s="53" t="s">
        <v>130</v>
      </c>
      <c r="J2697" s="75">
        <v>11.57</v>
      </c>
      <c r="K2697" s="75">
        <v>8.442</v>
      </c>
      <c r="L2697" s="75">
        <v>11.56</v>
      </c>
      <c r="M2697" s="75">
        <v>12</v>
      </c>
      <c r="N2697" s="75">
        <v>0.44</v>
      </c>
    </row>
    <row r="2698" spans="1:14">
      <c r="A2698" s="53" t="s">
        <v>8128</v>
      </c>
      <c r="B2698" s="53" t="s">
        <v>8129</v>
      </c>
      <c r="C2698" s="53" t="s">
        <v>8130</v>
      </c>
      <c r="D2698" s="53" t="s">
        <v>274</v>
      </c>
      <c r="E2698" s="53" t="s">
        <v>18</v>
      </c>
      <c r="F2698" s="53" t="s">
        <v>274</v>
      </c>
      <c r="G2698" s="53" t="s">
        <v>29</v>
      </c>
      <c r="I2698" s="53" t="s">
        <v>215</v>
      </c>
      <c r="J2698" s="75">
        <v>217.23</v>
      </c>
      <c r="K2698" s="75">
        <v>163.701</v>
      </c>
      <c r="L2698" s="75">
        <v>217</v>
      </c>
      <c r="M2698" s="75">
        <v>218</v>
      </c>
      <c r="N2698" s="75">
        <v>1</v>
      </c>
    </row>
    <row r="2699" spans="1:14">
      <c r="A2699" s="53" t="s">
        <v>8131</v>
      </c>
      <c r="B2699" s="53" t="s">
        <v>8132</v>
      </c>
      <c r="C2699" s="53" t="s">
        <v>8133</v>
      </c>
      <c r="D2699" s="53" t="s">
        <v>1188</v>
      </c>
      <c r="E2699" s="53" t="s">
        <v>18</v>
      </c>
      <c r="F2699" s="53" t="s">
        <v>1188</v>
      </c>
      <c r="G2699" s="53" t="s">
        <v>129</v>
      </c>
      <c r="I2699" s="53" t="s">
        <v>442</v>
      </c>
      <c r="J2699" s="75">
        <v>7.23</v>
      </c>
      <c r="K2699" s="75">
        <v>9.064</v>
      </c>
      <c r="L2699" s="75">
        <v>9.5</v>
      </c>
      <c r="M2699" s="75">
        <v>9.5</v>
      </c>
      <c r="N2699" s="75">
        <v>0</v>
      </c>
    </row>
    <row r="2700" spans="1:14">
      <c r="A2700" s="53" t="s">
        <v>8134</v>
      </c>
      <c r="B2700" s="53" t="s">
        <v>8135</v>
      </c>
      <c r="C2700" s="53" t="s">
        <v>8136</v>
      </c>
      <c r="D2700" s="53" t="s">
        <v>1184</v>
      </c>
      <c r="E2700" s="53" t="s">
        <v>18</v>
      </c>
      <c r="F2700" s="53" t="s">
        <v>1184</v>
      </c>
      <c r="G2700" s="53" t="s">
        <v>98</v>
      </c>
      <c r="I2700" s="53" t="s">
        <v>442</v>
      </c>
      <c r="J2700" s="75">
        <v>5.23</v>
      </c>
      <c r="K2700" s="75">
        <v>5.832</v>
      </c>
      <c r="L2700" s="75">
        <v>12</v>
      </c>
      <c r="M2700" s="75">
        <v>21</v>
      </c>
      <c r="N2700" s="75">
        <v>9</v>
      </c>
    </row>
    <row r="2701" spans="1:14">
      <c r="A2701" s="53" t="s">
        <v>8137</v>
      </c>
      <c r="B2701" s="53" t="s">
        <v>8138</v>
      </c>
      <c r="C2701" s="53" t="s">
        <v>8139</v>
      </c>
      <c r="D2701" s="53" t="s">
        <v>160</v>
      </c>
      <c r="E2701" s="53" t="s">
        <v>18</v>
      </c>
      <c r="F2701" s="53" t="s">
        <v>160</v>
      </c>
      <c r="G2701" s="53" t="s">
        <v>129</v>
      </c>
      <c r="I2701" s="53" t="s">
        <v>20</v>
      </c>
      <c r="J2701" s="75">
        <v>1.28</v>
      </c>
      <c r="K2701" s="75">
        <v>0.952</v>
      </c>
      <c r="L2701" s="75">
        <v>1.5</v>
      </c>
      <c r="M2701" s="75">
        <v>1.5</v>
      </c>
      <c r="N2701" s="75">
        <v>0</v>
      </c>
    </row>
    <row r="2702" spans="1:14">
      <c r="A2702" s="53" t="s">
        <v>8140</v>
      </c>
      <c r="B2702" s="53" t="s">
        <v>8141</v>
      </c>
      <c r="C2702" s="53" t="s">
        <v>8142</v>
      </c>
      <c r="D2702" s="53" t="s">
        <v>453</v>
      </c>
      <c r="E2702" s="53" t="s">
        <v>18</v>
      </c>
      <c r="F2702" s="53" t="s">
        <v>453</v>
      </c>
      <c r="G2702" s="53" t="s">
        <v>29</v>
      </c>
      <c r="I2702" s="53" t="s">
        <v>187</v>
      </c>
      <c r="J2702" s="75">
        <v>397.83</v>
      </c>
      <c r="K2702" s="75">
        <v>331.789</v>
      </c>
      <c r="L2702" s="75">
        <v>399</v>
      </c>
      <c r="M2702" s="75">
        <v>398</v>
      </c>
      <c r="N2702" s="75">
        <v>-1</v>
      </c>
    </row>
    <row r="2703" spans="1:14">
      <c r="A2703" s="53" t="s">
        <v>8143</v>
      </c>
      <c r="B2703" s="53" t="s">
        <v>8144</v>
      </c>
      <c r="C2703" s="53" t="s">
        <v>8145</v>
      </c>
      <c r="D2703" s="53" t="s">
        <v>78</v>
      </c>
      <c r="E2703" s="53" t="s">
        <v>18</v>
      </c>
      <c r="F2703" s="53" t="s">
        <v>78</v>
      </c>
      <c r="G2703" s="73" t="s">
        <v>29</v>
      </c>
      <c r="I2703" s="53" t="s">
        <v>187</v>
      </c>
      <c r="J2703" s="75">
        <v>95.56</v>
      </c>
      <c r="K2703" s="75">
        <v>81.985</v>
      </c>
      <c r="L2703" s="75">
        <v>96</v>
      </c>
      <c r="M2703" s="75">
        <v>96</v>
      </c>
      <c r="N2703" s="75">
        <v>0</v>
      </c>
    </row>
    <row r="2704" spans="1:14">
      <c r="A2704" s="53" t="s">
        <v>8146</v>
      </c>
      <c r="B2704" s="53" t="s">
        <v>8147</v>
      </c>
      <c r="C2704" s="53" t="s">
        <v>8148</v>
      </c>
      <c r="D2704" s="53" t="s">
        <v>17</v>
      </c>
      <c r="E2704" s="53" t="s">
        <v>18</v>
      </c>
      <c r="F2704" s="53" t="s">
        <v>17</v>
      </c>
      <c r="G2704" s="73" t="s">
        <v>19</v>
      </c>
      <c r="I2704" s="53" t="s">
        <v>187</v>
      </c>
      <c r="J2704" s="75">
        <v>16.36</v>
      </c>
      <c r="K2704" s="75">
        <v>22.816</v>
      </c>
      <c r="L2704" s="75">
        <v>25</v>
      </c>
      <c r="M2704" s="75">
        <v>23</v>
      </c>
      <c r="N2704" s="75">
        <v>-2</v>
      </c>
    </row>
    <row r="2705" spans="1:14">
      <c r="A2705" s="53" t="s">
        <v>8149</v>
      </c>
      <c r="B2705" s="53" t="s">
        <v>8150</v>
      </c>
      <c r="C2705" s="53" t="s">
        <v>8151</v>
      </c>
      <c r="D2705" s="53" t="s">
        <v>256</v>
      </c>
      <c r="E2705" s="53" t="s">
        <v>18</v>
      </c>
      <c r="F2705" s="53" t="s">
        <v>256</v>
      </c>
      <c r="G2705" s="53" t="s">
        <v>19</v>
      </c>
      <c r="I2705" s="53" t="s">
        <v>191</v>
      </c>
      <c r="J2705" s="75">
        <v>47.46</v>
      </c>
      <c r="K2705" s="75">
        <v>44.615</v>
      </c>
      <c r="L2705" s="75">
        <v>49</v>
      </c>
      <c r="M2705" s="75">
        <v>50</v>
      </c>
      <c r="N2705" s="75">
        <v>1</v>
      </c>
    </row>
    <row r="2706" spans="1:14">
      <c r="A2706" s="53" t="s">
        <v>8152</v>
      </c>
      <c r="B2706" s="53" t="s">
        <v>8153</v>
      </c>
      <c r="C2706" s="53" t="s">
        <v>8154</v>
      </c>
      <c r="D2706" s="53" t="s">
        <v>17</v>
      </c>
      <c r="E2706" s="53" t="s">
        <v>18</v>
      </c>
      <c r="F2706" s="53" t="s">
        <v>17</v>
      </c>
      <c r="G2706" s="53" t="s">
        <v>19</v>
      </c>
      <c r="I2706" s="53" t="s">
        <v>767</v>
      </c>
      <c r="J2706" s="75">
        <v>15.59</v>
      </c>
      <c r="K2706" s="75">
        <v>24.912</v>
      </c>
      <c r="L2706" s="75">
        <v>28</v>
      </c>
      <c r="M2706" s="75">
        <v>25</v>
      </c>
      <c r="N2706" s="75">
        <v>-3</v>
      </c>
    </row>
    <row r="2707" spans="1:14">
      <c r="A2707" s="53" t="s">
        <v>8155</v>
      </c>
      <c r="B2707" s="53" t="s">
        <v>8156</v>
      </c>
      <c r="C2707" s="53" t="s">
        <v>8157</v>
      </c>
      <c r="D2707" s="53" t="s">
        <v>17</v>
      </c>
      <c r="E2707" s="53" t="s">
        <v>18</v>
      </c>
      <c r="F2707" s="53" t="s">
        <v>17</v>
      </c>
      <c r="G2707" s="73" t="s">
        <v>19</v>
      </c>
      <c r="I2707" s="53" t="s">
        <v>767</v>
      </c>
      <c r="J2707" s="75">
        <v>18.01</v>
      </c>
      <c r="K2707" s="75">
        <v>21.648</v>
      </c>
      <c r="L2707" s="75">
        <v>28</v>
      </c>
      <c r="M2707" s="75">
        <v>22</v>
      </c>
      <c r="N2707" s="75">
        <v>-6</v>
      </c>
    </row>
    <row r="2708" spans="1:14">
      <c r="A2708" s="53" t="s">
        <v>8158</v>
      </c>
      <c r="B2708" s="53" t="s">
        <v>8159</v>
      </c>
      <c r="C2708" s="53" t="s">
        <v>8160</v>
      </c>
      <c r="D2708" s="53" t="s">
        <v>24</v>
      </c>
      <c r="E2708" s="53" t="s">
        <v>18</v>
      </c>
      <c r="F2708" s="53" t="s">
        <v>24</v>
      </c>
      <c r="G2708" s="53" t="s">
        <v>19</v>
      </c>
      <c r="I2708" s="53" t="s">
        <v>767</v>
      </c>
      <c r="J2708" s="75">
        <v>13.82</v>
      </c>
      <c r="K2708" s="75">
        <v>21.216</v>
      </c>
      <c r="L2708" s="75">
        <v>25</v>
      </c>
      <c r="M2708" s="75">
        <v>22</v>
      </c>
      <c r="N2708" s="75">
        <v>-3</v>
      </c>
    </row>
    <row r="2709" spans="1:14">
      <c r="A2709" s="53" t="s">
        <v>8161</v>
      </c>
      <c r="B2709" s="53" t="s">
        <v>8162</v>
      </c>
      <c r="C2709" s="53" t="s">
        <v>8163</v>
      </c>
      <c r="D2709" s="53" t="s">
        <v>231</v>
      </c>
      <c r="E2709" s="53" t="s">
        <v>18</v>
      </c>
      <c r="F2709" s="53" t="s">
        <v>231</v>
      </c>
      <c r="G2709" s="53" t="s">
        <v>52</v>
      </c>
      <c r="I2709" s="53" t="s">
        <v>408</v>
      </c>
      <c r="J2709" s="75">
        <v>42.06</v>
      </c>
      <c r="K2709" s="75">
        <v>44.694</v>
      </c>
      <c r="L2709" s="75">
        <v>53</v>
      </c>
      <c r="M2709" s="75">
        <v>53</v>
      </c>
      <c r="N2709" s="75">
        <v>0</v>
      </c>
    </row>
    <row r="2710" spans="1:14">
      <c r="A2710" s="53" t="s">
        <v>8164</v>
      </c>
      <c r="B2710" s="53" t="s">
        <v>8165</v>
      </c>
      <c r="C2710" s="53" t="s">
        <v>6959</v>
      </c>
      <c r="D2710" s="53" t="s">
        <v>364</v>
      </c>
      <c r="E2710" s="53" t="s">
        <v>18</v>
      </c>
      <c r="F2710" s="53" t="s">
        <v>364</v>
      </c>
      <c r="G2710" s="53" t="s">
        <v>29</v>
      </c>
      <c r="I2710" s="53" t="s">
        <v>328</v>
      </c>
      <c r="J2710" s="75">
        <v>371.45</v>
      </c>
      <c r="K2710" s="75">
        <v>352.87</v>
      </c>
      <c r="L2710" s="75">
        <v>372.5</v>
      </c>
      <c r="M2710" s="75">
        <v>372</v>
      </c>
      <c r="N2710" s="75">
        <v>-0.5</v>
      </c>
    </row>
    <row r="2711" spans="1:14">
      <c r="A2711" s="53" t="s">
        <v>8166</v>
      </c>
      <c r="B2711" s="53" t="s">
        <v>8167</v>
      </c>
      <c r="C2711" s="53" t="s">
        <v>6959</v>
      </c>
      <c r="D2711" s="53" t="s">
        <v>364</v>
      </c>
      <c r="E2711" s="53" t="s">
        <v>18</v>
      </c>
      <c r="F2711" s="53" t="s">
        <v>364</v>
      </c>
      <c r="G2711" s="53" t="s">
        <v>29</v>
      </c>
      <c r="I2711" s="53" t="s">
        <v>328</v>
      </c>
      <c r="J2711" s="75">
        <v>163.24</v>
      </c>
      <c r="K2711" s="75">
        <v>123.835</v>
      </c>
      <c r="L2711" s="75">
        <v>164</v>
      </c>
      <c r="M2711" s="75">
        <v>164</v>
      </c>
      <c r="N2711" s="75">
        <v>0</v>
      </c>
    </row>
    <row r="2712" spans="1:14">
      <c r="A2712" s="53" t="s">
        <v>8168</v>
      </c>
      <c r="B2712" s="53" t="s">
        <v>8169</v>
      </c>
      <c r="C2712" s="53" t="s">
        <v>8170</v>
      </c>
      <c r="D2712" s="53" t="s">
        <v>24</v>
      </c>
      <c r="E2712" s="53" t="s">
        <v>18</v>
      </c>
      <c r="F2712" s="53" t="s">
        <v>24</v>
      </c>
      <c r="G2712" s="53" t="s">
        <v>19</v>
      </c>
      <c r="I2712" s="53" t="s">
        <v>1262</v>
      </c>
      <c r="J2712" s="75">
        <v>36.76</v>
      </c>
      <c r="K2712" s="75">
        <v>24.047</v>
      </c>
      <c r="L2712" s="75">
        <v>37</v>
      </c>
      <c r="M2712" s="75">
        <v>38</v>
      </c>
      <c r="N2712" s="75">
        <v>1</v>
      </c>
    </row>
    <row r="2713" spans="1:14">
      <c r="A2713" s="53" t="s">
        <v>8171</v>
      </c>
      <c r="B2713" s="53" t="s">
        <v>8172</v>
      </c>
      <c r="C2713" s="53" t="s">
        <v>8173</v>
      </c>
      <c r="D2713" s="53" t="s">
        <v>24</v>
      </c>
      <c r="E2713" s="53" t="s">
        <v>18</v>
      </c>
      <c r="F2713" s="53" t="s">
        <v>24</v>
      </c>
      <c r="G2713" s="73" t="s">
        <v>19</v>
      </c>
      <c r="I2713" s="53" t="s">
        <v>1262</v>
      </c>
      <c r="J2713" s="75">
        <v>30.48</v>
      </c>
      <c r="K2713" s="75">
        <v>19.988</v>
      </c>
      <c r="L2713" s="75">
        <v>31</v>
      </c>
      <c r="M2713" s="75">
        <v>32</v>
      </c>
      <c r="N2713" s="75">
        <v>1</v>
      </c>
    </row>
    <row r="2714" spans="1:14">
      <c r="A2714" s="53" t="s">
        <v>8174</v>
      </c>
      <c r="B2714" s="53" t="s">
        <v>8175</v>
      </c>
      <c r="C2714" s="53" t="s">
        <v>8176</v>
      </c>
      <c r="D2714" s="53" t="s">
        <v>24</v>
      </c>
      <c r="E2714" s="53" t="s">
        <v>18</v>
      </c>
      <c r="F2714" s="53" t="s">
        <v>24</v>
      </c>
      <c r="G2714" s="53" t="s">
        <v>19</v>
      </c>
      <c r="I2714" s="53" t="s">
        <v>1262</v>
      </c>
      <c r="J2714" s="75">
        <v>24.32</v>
      </c>
      <c r="K2714" s="75">
        <v>16.213</v>
      </c>
      <c r="L2714" s="75">
        <v>25</v>
      </c>
      <c r="M2714" s="75">
        <v>26</v>
      </c>
      <c r="N2714" s="75">
        <v>1</v>
      </c>
    </row>
    <row r="2715" spans="1:14">
      <c r="A2715" s="53" t="s">
        <v>8177</v>
      </c>
      <c r="B2715" s="53" t="s">
        <v>8178</v>
      </c>
      <c r="C2715" s="53" t="s">
        <v>8179</v>
      </c>
      <c r="D2715" s="53" t="s">
        <v>24</v>
      </c>
      <c r="E2715" s="53" t="s">
        <v>18</v>
      </c>
      <c r="F2715" s="53" t="s">
        <v>24</v>
      </c>
      <c r="G2715" s="73" t="s">
        <v>19</v>
      </c>
      <c r="I2715" s="53" t="s">
        <v>1262</v>
      </c>
      <c r="J2715" s="75">
        <v>31.37</v>
      </c>
      <c r="K2715" s="75">
        <v>21.923</v>
      </c>
      <c r="L2715" s="75">
        <v>32</v>
      </c>
      <c r="M2715" s="75">
        <v>32</v>
      </c>
      <c r="N2715" s="75">
        <v>0</v>
      </c>
    </row>
    <row r="2716" spans="1:14">
      <c r="A2716" s="53" t="s">
        <v>8180</v>
      </c>
      <c r="B2716" s="53" t="s">
        <v>8181</v>
      </c>
      <c r="C2716" s="53" t="s">
        <v>8182</v>
      </c>
      <c r="D2716" s="53" t="s">
        <v>24</v>
      </c>
      <c r="E2716" s="53" t="s">
        <v>18</v>
      </c>
      <c r="F2716" s="53" t="s">
        <v>24</v>
      </c>
      <c r="G2716" s="73" t="s">
        <v>19</v>
      </c>
      <c r="I2716" s="53" t="s">
        <v>1262</v>
      </c>
      <c r="J2716" s="75">
        <v>38.06</v>
      </c>
      <c r="K2716" s="75">
        <v>24.435</v>
      </c>
      <c r="L2716" s="75">
        <v>39</v>
      </c>
      <c r="M2716" s="75">
        <v>39</v>
      </c>
      <c r="N2716" s="75">
        <v>0</v>
      </c>
    </row>
    <row r="2717" spans="1:14">
      <c r="A2717" s="53" t="s">
        <v>8183</v>
      </c>
      <c r="B2717" s="53" t="s">
        <v>8184</v>
      </c>
      <c r="C2717" s="53" t="s">
        <v>8185</v>
      </c>
      <c r="D2717" s="53" t="s">
        <v>24</v>
      </c>
      <c r="E2717" s="53" t="s">
        <v>18</v>
      </c>
      <c r="F2717" s="53" t="s">
        <v>24</v>
      </c>
      <c r="G2717" s="53" t="s">
        <v>19</v>
      </c>
      <c r="I2717" s="53" t="s">
        <v>1262</v>
      </c>
      <c r="J2717" s="75">
        <v>26</v>
      </c>
      <c r="K2717" s="75">
        <v>16.07</v>
      </c>
      <c r="L2717" s="75">
        <v>26</v>
      </c>
      <c r="M2717" s="75">
        <v>26</v>
      </c>
      <c r="N2717" s="75">
        <v>0</v>
      </c>
    </row>
    <row r="2718" spans="1:14">
      <c r="A2718" s="53" t="s">
        <v>8186</v>
      </c>
      <c r="B2718" s="53" t="s">
        <v>8187</v>
      </c>
      <c r="C2718" s="53" t="s">
        <v>8188</v>
      </c>
      <c r="D2718" s="53" t="s">
        <v>24</v>
      </c>
      <c r="E2718" s="53" t="s">
        <v>18</v>
      </c>
      <c r="F2718" s="53" t="s">
        <v>24</v>
      </c>
      <c r="G2718" s="53" t="s">
        <v>19</v>
      </c>
      <c r="I2718" s="53" t="s">
        <v>1262</v>
      </c>
      <c r="J2718" s="75">
        <v>24.8</v>
      </c>
      <c r="K2718" s="75">
        <v>16.268</v>
      </c>
      <c r="L2718" s="75">
        <v>25</v>
      </c>
      <c r="M2718" s="75">
        <v>26</v>
      </c>
      <c r="N2718" s="75">
        <v>1</v>
      </c>
    </row>
    <row r="2719" spans="1:14">
      <c r="A2719" s="53" t="s">
        <v>8189</v>
      </c>
      <c r="B2719" s="53" t="s">
        <v>8190</v>
      </c>
      <c r="C2719" s="53" t="s">
        <v>8191</v>
      </c>
      <c r="D2719" s="53" t="s">
        <v>24</v>
      </c>
      <c r="E2719" s="53" t="s">
        <v>18</v>
      </c>
      <c r="F2719" s="53" t="s">
        <v>24</v>
      </c>
      <c r="G2719" s="73" t="s">
        <v>19</v>
      </c>
      <c r="I2719" s="53" t="s">
        <v>1262</v>
      </c>
      <c r="J2719" s="75">
        <v>32.78</v>
      </c>
      <c r="K2719" s="75">
        <v>20.236</v>
      </c>
      <c r="L2719" s="75">
        <v>33</v>
      </c>
      <c r="M2719" s="75">
        <v>34</v>
      </c>
      <c r="N2719" s="75">
        <v>1</v>
      </c>
    </row>
    <row r="2720" spans="1:14">
      <c r="A2720" s="53" t="s">
        <v>8192</v>
      </c>
      <c r="B2720" s="53" t="s">
        <v>8193</v>
      </c>
      <c r="C2720" s="53" t="s">
        <v>8194</v>
      </c>
      <c r="D2720" s="53" t="s">
        <v>24</v>
      </c>
      <c r="E2720" s="53" t="s">
        <v>18</v>
      </c>
      <c r="F2720" s="53" t="s">
        <v>24</v>
      </c>
      <c r="G2720" s="53" t="s">
        <v>19</v>
      </c>
      <c r="I2720" s="53" t="s">
        <v>1262</v>
      </c>
      <c r="J2720" s="75">
        <v>28.06</v>
      </c>
      <c r="K2720" s="75">
        <v>18.302</v>
      </c>
      <c r="L2720" s="75">
        <v>29</v>
      </c>
      <c r="M2720" s="75">
        <v>30</v>
      </c>
      <c r="N2720" s="75">
        <v>1</v>
      </c>
    </row>
    <row r="2721" spans="1:14">
      <c r="A2721" s="53" t="s">
        <v>8195</v>
      </c>
      <c r="B2721" s="53" t="s">
        <v>8196</v>
      </c>
      <c r="C2721" s="53" t="s">
        <v>8197</v>
      </c>
      <c r="D2721" s="53" t="s">
        <v>24</v>
      </c>
      <c r="E2721" s="53" t="s">
        <v>18</v>
      </c>
      <c r="F2721" s="53" t="s">
        <v>24</v>
      </c>
      <c r="G2721" s="73" t="s">
        <v>19</v>
      </c>
      <c r="I2721" s="53" t="s">
        <v>1262</v>
      </c>
      <c r="J2721" s="75">
        <v>22.95</v>
      </c>
      <c r="K2721" s="75">
        <v>13.293</v>
      </c>
      <c r="L2721" s="75">
        <v>23</v>
      </c>
      <c r="M2721" s="75">
        <v>23</v>
      </c>
      <c r="N2721" s="75">
        <v>0</v>
      </c>
    </row>
    <row r="2722" spans="1:14">
      <c r="A2722" s="53" t="s">
        <v>8198</v>
      </c>
      <c r="B2722" s="53" t="s">
        <v>8199</v>
      </c>
      <c r="C2722" s="53" t="s">
        <v>8200</v>
      </c>
      <c r="D2722" s="53" t="s">
        <v>17</v>
      </c>
      <c r="E2722" s="53" t="s">
        <v>18</v>
      </c>
      <c r="F2722" s="53" t="s">
        <v>17</v>
      </c>
      <c r="G2722" s="53" t="s">
        <v>19</v>
      </c>
      <c r="I2722" s="53" t="s">
        <v>398</v>
      </c>
      <c r="J2722" s="75">
        <v>32.99</v>
      </c>
      <c r="K2722" s="75">
        <v>33.985</v>
      </c>
      <c r="L2722" s="75">
        <v>34</v>
      </c>
      <c r="M2722" s="75">
        <v>35</v>
      </c>
      <c r="N2722" s="75">
        <v>1</v>
      </c>
    </row>
    <row r="2723" spans="1:14">
      <c r="A2723" s="53" t="s">
        <v>8201</v>
      </c>
      <c r="B2723" s="53" t="s">
        <v>8202</v>
      </c>
      <c r="C2723" s="53" t="s">
        <v>8203</v>
      </c>
      <c r="D2723" s="53" t="s">
        <v>17</v>
      </c>
      <c r="E2723" s="53" t="s">
        <v>18</v>
      </c>
      <c r="F2723" s="53" t="s">
        <v>17</v>
      </c>
      <c r="G2723" s="73" t="s">
        <v>19</v>
      </c>
      <c r="I2723" s="53" t="s">
        <v>7799</v>
      </c>
      <c r="J2723" s="75">
        <v>25.47</v>
      </c>
      <c r="K2723" s="75">
        <v>27.977</v>
      </c>
      <c r="L2723" s="75">
        <v>30</v>
      </c>
      <c r="M2723" s="75">
        <v>33</v>
      </c>
      <c r="N2723" s="75">
        <v>3</v>
      </c>
    </row>
    <row r="2724" spans="1:14">
      <c r="A2724" s="53" t="s">
        <v>8204</v>
      </c>
      <c r="B2724" s="53" t="s">
        <v>8205</v>
      </c>
      <c r="C2724" s="53" t="s">
        <v>8206</v>
      </c>
      <c r="D2724" s="53" t="s">
        <v>17</v>
      </c>
      <c r="E2724" s="53" t="s">
        <v>18</v>
      </c>
      <c r="F2724" s="53" t="s">
        <v>17</v>
      </c>
      <c r="G2724" s="53" t="s">
        <v>19</v>
      </c>
      <c r="I2724" s="53" t="s">
        <v>328</v>
      </c>
      <c r="J2724" s="75">
        <v>4.36</v>
      </c>
      <c r="K2724" s="75">
        <v>2.618</v>
      </c>
      <c r="L2724" s="75">
        <v>4.5</v>
      </c>
      <c r="M2724" s="75">
        <v>4.5</v>
      </c>
      <c r="N2724" s="75">
        <v>0</v>
      </c>
    </row>
    <row r="2725" spans="1:14">
      <c r="A2725" s="53" t="s">
        <v>8207</v>
      </c>
      <c r="B2725" s="53" t="s">
        <v>8208</v>
      </c>
      <c r="C2725" s="53" t="s">
        <v>8209</v>
      </c>
      <c r="D2725" s="53" t="s">
        <v>17</v>
      </c>
      <c r="E2725" s="53" t="s">
        <v>18</v>
      </c>
      <c r="F2725" s="53" t="s">
        <v>17</v>
      </c>
      <c r="G2725" s="53" t="s">
        <v>19</v>
      </c>
      <c r="I2725" s="53" t="s">
        <v>20</v>
      </c>
      <c r="J2725" s="75">
        <v>39.2</v>
      </c>
      <c r="K2725" s="75">
        <v>26.532</v>
      </c>
      <c r="L2725" s="75">
        <v>40</v>
      </c>
      <c r="M2725" s="75">
        <v>41</v>
      </c>
      <c r="N2725" s="75">
        <v>1</v>
      </c>
    </row>
    <row r="2726" spans="1:14">
      <c r="A2726" s="53" t="s">
        <v>8210</v>
      </c>
      <c r="B2726" s="53" t="s">
        <v>8211</v>
      </c>
      <c r="C2726" s="53" t="s">
        <v>8212</v>
      </c>
      <c r="D2726" s="53" t="s">
        <v>1377</v>
      </c>
      <c r="E2726" s="53" t="s">
        <v>18</v>
      </c>
      <c r="F2726" s="53" t="s">
        <v>1377</v>
      </c>
      <c r="G2726" s="73" t="s">
        <v>29</v>
      </c>
      <c r="I2726" s="53" t="s">
        <v>199</v>
      </c>
      <c r="J2726" s="75">
        <v>38.74</v>
      </c>
      <c r="K2726" s="75">
        <v>23</v>
      </c>
      <c r="L2726" s="75">
        <v>39</v>
      </c>
      <c r="M2726" s="75">
        <v>39</v>
      </c>
      <c r="N2726" s="75">
        <v>0</v>
      </c>
    </row>
    <row r="2727" spans="1:14">
      <c r="A2727" s="53" t="s">
        <v>8213</v>
      </c>
      <c r="B2727" s="53" t="s">
        <v>8214</v>
      </c>
      <c r="C2727" s="53" t="s">
        <v>2787</v>
      </c>
      <c r="D2727" s="53" t="s">
        <v>2788</v>
      </c>
      <c r="E2727" s="53" t="s">
        <v>18</v>
      </c>
      <c r="F2727" s="53" t="s">
        <v>2788</v>
      </c>
      <c r="G2727" s="73" t="s">
        <v>170</v>
      </c>
      <c r="I2727" s="53" t="s">
        <v>558</v>
      </c>
      <c r="J2727" s="75">
        <v>243.5</v>
      </c>
      <c r="K2727" s="75">
        <v>169.796</v>
      </c>
      <c r="L2727" s="75">
        <v>243</v>
      </c>
      <c r="M2727" s="75">
        <v>244</v>
      </c>
      <c r="N2727" s="75">
        <v>1</v>
      </c>
    </row>
    <row r="2728" spans="1:14">
      <c r="A2728" s="53" t="s">
        <v>8215</v>
      </c>
      <c r="B2728" s="53" t="s">
        <v>8216</v>
      </c>
      <c r="C2728" s="53" t="s">
        <v>36</v>
      </c>
      <c r="D2728" s="53" t="s">
        <v>17</v>
      </c>
      <c r="E2728" s="53" t="s">
        <v>18</v>
      </c>
      <c r="F2728" s="53" t="s">
        <v>17</v>
      </c>
      <c r="G2728" s="53" t="s">
        <v>19</v>
      </c>
      <c r="I2728" s="53" t="s">
        <v>79</v>
      </c>
      <c r="J2728" s="75">
        <v>5.32</v>
      </c>
      <c r="K2728" s="75">
        <v>6.072</v>
      </c>
      <c r="L2728" s="75">
        <v>5.5</v>
      </c>
      <c r="M2728" s="75">
        <v>6.5</v>
      </c>
      <c r="N2728" s="75">
        <v>1</v>
      </c>
    </row>
    <row r="2729" spans="1:14">
      <c r="A2729" s="53" t="s">
        <v>8217</v>
      </c>
      <c r="B2729" s="53" t="s">
        <v>8218</v>
      </c>
      <c r="C2729" s="53" t="s">
        <v>8219</v>
      </c>
      <c r="D2729" s="53" t="s">
        <v>97</v>
      </c>
      <c r="E2729" s="53" t="s">
        <v>18</v>
      </c>
      <c r="F2729" s="53" t="s">
        <v>97</v>
      </c>
      <c r="G2729" s="53" t="s">
        <v>98</v>
      </c>
      <c r="I2729" s="53" t="s">
        <v>223</v>
      </c>
      <c r="J2729" s="75">
        <v>327.28</v>
      </c>
      <c r="K2729" s="75">
        <v>993.599</v>
      </c>
      <c r="L2729" s="75">
        <v>994</v>
      </c>
      <c r="M2729" s="75">
        <v>994</v>
      </c>
      <c r="N2729" s="75">
        <v>0</v>
      </c>
    </row>
    <row r="2730" spans="1:14">
      <c r="A2730" s="53" t="s">
        <v>8220</v>
      </c>
      <c r="B2730" s="53" t="s">
        <v>8221</v>
      </c>
      <c r="C2730" s="53" t="s">
        <v>8222</v>
      </c>
      <c r="D2730" s="53" t="s">
        <v>17</v>
      </c>
      <c r="E2730" s="53" t="s">
        <v>18</v>
      </c>
      <c r="F2730" s="53" t="s">
        <v>17</v>
      </c>
      <c r="G2730" s="53" t="s">
        <v>19</v>
      </c>
      <c r="I2730" s="53" t="s">
        <v>558</v>
      </c>
      <c r="J2730" s="75">
        <v>63.46</v>
      </c>
      <c r="K2730" s="75">
        <v>51.074</v>
      </c>
      <c r="L2730" s="75">
        <v>64</v>
      </c>
      <c r="M2730" s="75">
        <v>65</v>
      </c>
      <c r="N2730" s="75">
        <v>1</v>
      </c>
    </row>
    <row r="2731" spans="1:14">
      <c r="A2731" s="53" t="s">
        <v>8223</v>
      </c>
      <c r="B2731" s="53" t="s">
        <v>8224</v>
      </c>
      <c r="C2731" s="53" t="s">
        <v>8225</v>
      </c>
      <c r="D2731" s="53" t="s">
        <v>168</v>
      </c>
      <c r="E2731" s="53" t="s">
        <v>18</v>
      </c>
      <c r="F2731" s="53" t="s">
        <v>169</v>
      </c>
      <c r="G2731" s="53" t="s">
        <v>170</v>
      </c>
      <c r="I2731" s="53" t="s">
        <v>145</v>
      </c>
      <c r="J2731" s="75">
        <v>15.47</v>
      </c>
      <c r="K2731" s="75">
        <v>17.257</v>
      </c>
      <c r="L2731" s="75">
        <v>16</v>
      </c>
      <c r="M2731" s="75">
        <v>19</v>
      </c>
      <c r="N2731" s="75">
        <v>3</v>
      </c>
    </row>
    <row r="2732" spans="1:14">
      <c r="A2732" s="53" t="s">
        <v>8226</v>
      </c>
      <c r="B2732" s="53" t="s">
        <v>8227</v>
      </c>
      <c r="C2732" s="53" t="s">
        <v>8228</v>
      </c>
      <c r="D2732" s="53" t="s">
        <v>17</v>
      </c>
      <c r="E2732" s="53" t="s">
        <v>18</v>
      </c>
      <c r="F2732" s="53" t="s">
        <v>17</v>
      </c>
      <c r="G2732" s="53" t="s">
        <v>19</v>
      </c>
      <c r="I2732" s="53" t="s">
        <v>246</v>
      </c>
      <c r="J2732" s="75">
        <v>0.32</v>
      </c>
      <c r="K2732" s="75">
        <v>0</v>
      </c>
      <c r="L2732" s="75">
        <v>1</v>
      </c>
      <c r="M2732" s="75">
        <v>0.5</v>
      </c>
      <c r="N2732" s="75">
        <v>-0.5</v>
      </c>
    </row>
    <row r="2733" spans="1:14">
      <c r="A2733" s="53" t="s">
        <v>8229</v>
      </c>
      <c r="B2733" s="53" t="s">
        <v>8230</v>
      </c>
      <c r="C2733" s="53" t="s">
        <v>8231</v>
      </c>
      <c r="D2733" s="53" t="s">
        <v>160</v>
      </c>
      <c r="E2733" s="53" t="s">
        <v>18</v>
      </c>
      <c r="F2733" s="53" t="s">
        <v>160</v>
      </c>
      <c r="G2733" s="53" t="s">
        <v>129</v>
      </c>
      <c r="I2733" s="53" t="s">
        <v>161</v>
      </c>
      <c r="J2733" s="75">
        <v>0.53</v>
      </c>
      <c r="K2733" s="75">
        <v>0</v>
      </c>
      <c r="L2733" s="75">
        <v>1</v>
      </c>
      <c r="M2733" s="75">
        <v>1</v>
      </c>
      <c r="N2733" s="75">
        <v>0</v>
      </c>
    </row>
    <row r="2734" spans="1:14">
      <c r="A2734" s="53" t="s">
        <v>8232</v>
      </c>
      <c r="B2734" s="53" t="s">
        <v>8233</v>
      </c>
      <c r="C2734" s="53" t="s">
        <v>8234</v>
      </c>
      <c r="D2734" s="53" t="s">
        <v>168</v>
      </c>
      <c r="E2734" s="53" t="s">
        <v>18</v>
      </c>
      <c r="F2734" s="53" t="s">
        <v>169</v>
      </c>
      <c r="G2734" s="73" t="s">
        <v>170</v>
      </c>
      <c r="I2734" s="53" t="s">
        <v>145</v>
      </c>
      <c r="J2734" s="75">
        <v>18.39</v>
      </c>
      <c r="K2734" s="75">
        <v>9.75</v>
      </c>
      <c r="L2734" s="75">
        <v>21</v>
      </c>
      <c r="M2734" s="75">
        <v>19</v>
      </c>
      <c r="N2734" s="75">
        <v>-2</v>
      </c>
    </row>
    <row r="2735" spans="1:14">
      <c r="A2735" s="53" t="s">
        <v>8235</v>
      </c>
      <c r="B2735" s="53" t="s">
        <v>8236</v>
      </c>
      <c r="C2735" s="53" t="s">
        <v>8237</v>
      </c>
      <c r="D2735" s="53" t="s">
        <v>168</v>
      </c>
      <c r="E2735" s="53" t="s">
        <v>18</v>
      </c>
      <c r="F2735" s="53" t="s">
        <v>169</v>
      </c>
      <c r="G2735" s="53" t="s">
        <v>170</v>
      </c>
      <c r="I2735" s="53" t="s">
        <v>191</v>
      </c>
      <c r="J2735" s="75">
        <v>147.32</v>
      </c>
      <c r="K2735" s="75">
        <v>127.316</v>
      </c>
      <c r="L2735" s="75">
        <v>148</v>
      </c>
      <c r="M2735" s="75">
        <v>151</v>
      </c>
      <c r="N2735" s="75">
        <v>3</v>
      </c>
    </row>
    <row r="2736" spans="1:14">
      <c r="A2736" s="53" t="s">
        <v>8238</v>
      </c>
      <c r="B2736" s="53" t="s">
        <v>8239</v>
      </c>
      <c r="C2736" s="53" t="s">
        <v>8240</v>
      </c>
      <c r="D2736" s="53" t="s">
        <v>465</v>
      </c>
      <c r="E2736" s="53" t="s">
        <v>18</v>
      </c>
      <c r="F2736" s="53" t="s">
        <v>465</v>
      </c>
      <c r="G2736" s="53" t="s">
        <v>129</v>
      </c>
      <c r="I2736" s="53" t="s">
        <v>199</v>
      </c>
      <c r="J2736" s="75">
        <v>15.69</v>
      </c>
      <c r="K2736" s="75" t="s">
        <v>36</v>
      </c>
      <c r="L2736" s="75">
        <v>16</v>
      </c>
      <c r="M2736" s="75">
        <v>16</v>
      </c>
      <c r="N2736" s="75">
        <v>0</v>
      </c>
    </row>
    <row r="2737" spans="1:14">
      <c r="A2737" s="53" t="s">
        <v>8241</v>
      </c>
      <c r="B2737" s="53" t="s">
        <v>8242</v>
      </c>
      <c r="C2737" s="53" t="s">
        <v>8243</v>
      </c>
      <c r="D2737" s="53" t="s">
        <v>17</v>
      </c>
      <c r="E2737" s="53" t="s">
        <v>18</v>
      </c>
      <c r="F2737" s="53" t="s">
        <v>17</v>
      </c>
      <c r="G2737" s="53" t="s">
        <v>19</v>
      </c>
      <c r="I2737" s="53" t="s">
        <v>90</v>
      </c>
      <c r="J2737" s="75">
        <v>61.29</v>
      </c>
      <c r="K2737" s="75">
        <v>80.699</v>
      </c>
      <c r="L2737" s="75">
        <v>81</v>
      </c>
      <c r="M2737" s="75">
        <v>82</v>
      </c>
      <c r="N2737" s="75">
        <v>1</v>
      </c>
    </row>
    <row r="2738" spans="1:14">
      <c r="A2738" s="53" t="s">
        <v>8244</v>
      </c>
      <c r="B2738" s="53" t="s">
        <v>8245</v>
      </c>
      <c r="C2738" s="53" t="s">
        <v>8246</v>
      </c>
      <c r="D2738" s="53" t="s">
        <v>310</v>
      </c>
      <c r="E2738" s="53" t="s">
        <v>18</v>
      </c>
      <c r="F2738" s="53" t="s">
        <v>310</v>
      </c>
      <c r="G2738" s="53" t="s">
        <v>29</v>
      </c>
      <c r="I2738" s="53" t="s">
        <v>675</v>
      </c>
      <c r="J2738" s="75">
        <v>15.45</v>
      </c>
      <c r="K2738" s="75">
        <v>14.994</v>
      </c>
      <c r="L2738" s="75">
        <v>16</v>
      </c>
      <c r="M2738" s="75">
        <v>22</v>
      </c>
      <c r="N2738" s="75">
        <v>6</v>
      </c>
    </row>
    <row r="2739" spans="1:14">
      <c r="A2739" s="53" t="s">
        <v>8247</v>
      </c>
      <c r="B2739" s="53" t="s">
        <v>8248</v>
      </c>
      <c r="C2739" s="53" t="s">
        <v>8249</v>
      </c>
      <c r="D2739" s="53" t="s">
        <v>287</v>
      </c>
      <c r="E2739" s="53" t="s">
        <v>18</v>
      </c>
      <c r="F2739" s="53" t="s">
        <v>287</v>
      </c>
      <c r="G2739" s="53" t="s">
        <v>98</v>
      </c>
      <c r="I2739" s="53" t="s">
        <v>99</v>
      </c>
      <c r="J2739" s="75">
        <v>25.69</v>
      </c>
      <c r="K2739" s="75">
        <v>21.462</v>
      </c>
      <c r="L2739" s="75">
        <v>26</v>
      </c>
      <c r="M2739" s="75">
        <v>26</v>
      </c>
      <c r="N2739" s="75">
        <v>0</v>
      </c>
    </row>
    <row r="2740" spans="1:14">
      <c r="A2740" s="53" t="s">
        <v>8250</v>
      </c>
      <c r="B2740" s="53" t="s">
        <v>8251</v>
      </c>
      <c r="C2740" s="53" t="s">
        <v>8252</v>
      </c>
      <c r="D2740" s="53" t="s">
        <v>24</v>
      </c>
      <c r="E2740" s="53" t="s">
        <v>18</v>
      </c>
      <c r="F2740" s="53" t="s">
        <v>24</v>
      </c>
      <c r="G2740" s="73" t="s">
        <v>19</v>
      </c>
      <c r="I2740" s="53" t="s">
        <v>540</v>
      </c>
      <c r="J2740" s="75">
        <v>4.99</v>
      </c>
      <c r="K2740" s="75">
        <v>4.416</v>
      </c>
      <c r="L2740" s="75">
        <v>5</v>
      </c>
      <c r="M2740" s="75">
        <v>5</v>
      </c>
      <c r="N2740" s="75">
        <v>0</v>
      </c>
    </row>
    <row r="2741" spans="1:14">
      <c r="A2741" s="53" t="s">
        <v>8253</v>
      </c>
      <c r="B2741" s="53" t="s">
        <v>8254</v>
      </c>
      <c r="C2741" s="53" t="s">
        <v>8255</v>
      </c>
      <c r="D2741" s="53" t="s">
        <v>539</v>
      </c>
      <c r="E2741" s="53" t="s">
        <v>18</v>
      </c>
      <c r="F2741" s="53" t="s">
        <v>539</v>
      </c>
      <c r="G2741" s="53" t="s">
        <v>129</v>
      </c>
      <c r="I2741" s="53" t="s">
        <v>199</v>
      </c>
      <c r="J2741" s="75">
        <v>15.64</v>
      </c>
      <c r="K2741" s="75">
        <v>13.28</v>
      </c>
      <c r="L2741" s="75">
        <v>16</v>
      </c>
      <c r="M2741" s="75">
        <v>16</v>
      </c>
      <c r="N2741" s="75">
        <v>0</v>
      </c>
    </row>
    <row r="2742" spans="1:14">
      <c r="A2742" s="53" t="s">
        <v>8256</v>
      </c>
      <c r="B2742" s="53" t="s">
        <v>8257</v>
      </c>
      <c r="C2742" s="53" t="s">
        <v>8258</v>
      </c>
      <c r="D2742" s="53" t="s">
        <v>17</v>
      </c>
      <c r="E2742" s="53" t="s">
        <v>18</v>
      </c>
      <c r="F2742" s="53" t="s">
        <v>17</v>
      </c>
      <c r="G2742" s="53" t="s">
        <v>19</v>
      </c>
      <c r="I2742" s="53" t="s">
        <v>239</v>
      </c>
      <c r="J2742" s="75">
        <v>38.49</v>
      </c>
      <c r="K2742" s="75">
        <v>1.707</v>
      </c>
      <c r="L2742" s="75">
        <v>39</v>
      </c>
      <c r="M2742" s="75">
        <v>40</v>
      </c>
      <c r="N2742" s="75">
        <v>1</v>
      </c>
    </row>
    <row r="2743" spans="1:14">
      <c r="A2743" s="53" t="s">
        <v>8259</v>
      </c>
      <c r="B2743" s="53" t="s">
        <v>8260</v>
      </c>
      <c r="C2743" s="53" t="s">
        <v>8261</v>
      </c>
      <c r="D2743" s="53" t="s">
        <v>85</v>
      </c>
      <c r="E2743" s="53" t="s">
        <v>18</v>
      </c>
      <c r="F2743" s="53" t="s">
        <v>85</v>
      </c>
      <c r="G2743" s="73" t="s">
        <v>29</v>
      </c>
      <c r="I2743" s="53" t="s">
        <v>7799</v>
      </c>
      <c r="J2743" s="75">
        <v>37.04</v>
      </c>
      <c r="K2743" s="75">
        <v>31.312</v>
      </c>
      <c r="L2743" s="75">
        <v>38</v>
      </c>
      <c r="M2743" s="75">
        <v>38</v>
      </c>
      <c r="N2743" s="75">
        <v>0</v>
      </c>
    </row>
    <row r="2744" spans="1:14">
      <c r="A2744" s="53" t="s">
        <v>8262</v>
      </c>
      <c r="B2744" s="53" t="s">
        <v>8263</v>
      </c>
      <c r="C2744" s="53" t="s">
        <v>8264</v>
      </c>
      <c r="D2744" s="53" t="s">
        <v>160</v>
      </c>
      <c r="E2744" s="53" t="s">
        <v>18</v>
      </c>
      <c r="F2744" s="53" t="s">
        <v>160</v>
      </c>
      <c r="G2744" s="73" t="s">
        <v>129</v>
      </c>
      <c r="I2744" s="53" t="s">
        <v>408</v>
      </c>
      <c r="J2744" s="75">
        <v>0.95</v>
      </c>
      <c r="K2744" s="75">
        <v>0</v>
      </c>
      <c r="L2744" s="75">
        <v>1</v>
      </c>
      <c r="M2744" s="75">
        <v>1</v>
      </c>
      <c r="N2744" s="75">
        <v>0</v>
      </c>
    </row>
    <row r="2745" spans="1:14">
      <c r="A2745" s="53" t="s">
        <v>8265</v>
      </c>
      <c r="B2745" s="53" t="s">
        <v>8266</v>
      </c>
      <c r="C2745" s="53" t="s">
        <v>8267</v>
      </c>
      <c r="D2745" s="53" t="s">
        <v>85</v>
      </c>
      <c r="E2745" s="53" t="s">
        <v>18</v>
      </c>
      <c r="F2745" s="53" t="s">
        <v>85</v>
      </c>
      <c r="G2745" s="53" t="s">
        <v>29</v>
      </c>
      <c r="I2745" s="53" t="s">
        <v>558</v>
      </c>
      <c r="J2745" s="75">
        <v>39.03</v>
      </c>
      <c r="K2745" s="75">
        <v>77.865</v>
      </c>
      <c r="L2745" s="75">
        <v>58</v>
      </c>
      <c r="M2745" s="75">
        <v>78</v>
      </c>
      <c r="N2745" s="75">
        <v>20</v>
      </c>
    </row>
    <row r="2746" spans="1:14">
      <c r="A2746" s="53" t="s">
        <v>8268</v>
      </c>
      <c r="B2746" s="53" t="s">
        <v>8269</v>
      </c>
      <c r="C2746" s="53" t="s">
        <v>8270</v>
      </c>
      <c r="D2746" s="53" t="s">
        <v>432</v>
      </c>
      <c r="E2746" s="53" t="s">
        <v>18</v>
      </c>
      <c r="F2746" s="53" t="s">
        <v>432</v>
      </c>
      <c r="G2746" s="53" t="s">
        <v>98</v>
      </c>
      <c r="I2746" s="53" t="s">
        <v>191</v>
      </c>
      <c r="J2746" s="75">
        <v>43.77</v>
      </c>
      <c r="K2746" s="75">
        <v>44.013</v>
      </c>
      <c r="L2746" s="75">
        <v>45</v>
      </c>
      <c r="M2746" s="75">
        <v>59</v>
      </c>
      <c r="N2746" s="75">
        <v>14</v>
      </c>
    </row>
    <row r="2747" spans="1:14">
      <c r="A2747" s="53" t="s">
        <v>8271</v>
      </c>
      <c r="B2747" s="53" t="s">
        <v>8272</v>
      </c>
      <c r="C2747" s="53" t="s">
        <v>8273</v>
      </c>
      <c r="D2747" s="53" t="s">
        <v>144</v>
      </c>
      <c r="E2747" s="53" t="s">
        <v>18</v>
      </c>
      <c r="F2747" s="53" t="s">
        <v>144</v>
      </c>
      <c r="G2747" s="73" t="s">
        <v>52</v>
      </c>
      <c r="I2747" s="53" t="s">
        <v>90</v>
      </c>
      <c r="J2747" s="75">
        <v>157.49</v>
      </c>
      <c r="K2747" s="75">
        <v>101.029</v>
      </c>
      <c r="L2747" s="75">
        <v>159</v>
      </c>
      <c r="M2747" s="75">
        <v>158</v>
      </c>
      <c r="N2747" s="75">
        <v>-1</v>
      </c>
    </row>
    <row r="2748" spans="1:14">
      <c r="A2748" s="53" t="s">
        <v>8274</v>
      </c>
      <c r="B2748" s="53" t="s">
        <v>8275</v>
      </c>
      <c r="C2748" s="53" t="s">
        <v>36</v>
      </c>
      <c r="D2748" s="53" t="s">
        <v>17</v>
      </c>
      <c r="E2748" s="53" t="s">
        <v>18</v>
      </c>
      <c r="F2748" s="53" t="s">
        <v>17</v>
      </c>
      <c r="G2748" s="53" t="s">
        <v>19</v>
      </c>
      <c r="I2748" s="53" t="s">
        <v>79</v>
      </c>
      <c r="J2748" s="75">
        <v>3.46</v>
      </c>
      <c r="K2748" s="75">
        <v>10.153</v>
      </c>
      <c r="L2748" s="75">
        <v>10.5</v>
      </c>
      <c r="M2748" s="75">
        <v>11.5</v>
      </c>
      <c r="N2748" s="75">
        <v>1</v>
      </c>
    </row>
    <row r="2749" spans="1:14">
      <c r="A2749" s="53" t="s">
        <v>8276</v>
      </c>
      <c r="B2749" s="53" t="s">
        <v>8277</v>
      </c>
      <c r="C2749" s="53" t="s">
        <v>8278</v>
      </c>
      <c r="D2749" s="53" t="s">
        <v>17</v>
      </c>
      <c r="E2749" s="53" t="s">
        <v>18</v>
      </c>
      <c r="F2749" s="53" t="s">
        <v>17</v>
      </c>
      <c r="G2749" s="53" t="s">
        <v>19</v>
      </c>
      <c r="I2749" s="53" t="s">
        <v>79</v>
      </c>
      <c r="J2749" s="75">
        <v>0.15</v>
      </c>
      <c r="K2749" s="75">
        <v>0.54</v>
      </c>
      <c r="L2749" s="75">
        <v>0.5</v>
      </c>
      <c r="M2749" s="75">
        <v>1</v>
      </c>
      <c r="N2749" s="75">
        <v>0.5</v>
      </c>
    </row>
    <row r="2750" spans="1:14">
      <c r="A2750" s="53" t="s">
        <v>8279</v>
      </c>
      <c r="B2750" s="53" t="s">
        <v>8280</v>
      </c>
      <c r="C2750" s="53" t="s">
        <v>36</v>
      </c>
      <c r="D2750" s="53" t="s">
        <v>17</v>
      </c>
      <c r="E2750" s="53" t="s">
        <v>18</v>
      </c>
      <c r="F2750" s="53" t="s">
        <v>17</v>
      </c>
      <c r="G2750" s="53" t="s">
        <v>19</v>
      </c>
      <c r="I2750" s="53" t="s">
        <v>79</v>
      </c>
      <c r="J2750" s="75">
        <v>0.2</v>
      </c>
      <c r="K2750" s="75">
        <v>0.36</v>
      </c>
      <c r="L2750" s="75">
        <v>0.5</v>
      </c>
      <c r="M2750" s="75">
        <v>0.5</v>
      </c>
      <c r="N2750" s="75">
        <v>0</v>
      </c>
    </row>
    <row r="2751" spans="1:14">
      <c r="A2751" s="53" t="s">
        <v>8281</v>
      </c>
      <c r="B2751" s="53" t="s">
        <v>8282</v>
      </c>
      <c r="C2751" s="53" t="s">
        <v>8283</v>
      </c>
      <c r="D2751" s="53" t="s">
        <v>97</v>
      </c>
      <c r="E2751" s="53" t="s">
        <v>18</v>
      </c>
      <c r="F2751" s="53" t="s">
        <v>97</v>
      </c>
      <c r="G2751" s="73" t="s">
        <v>98</v>
      </c>
      <c r="I2751" s="53" t="s">
        <v>535</v>
      </c>
      <c r="J2751" s="75">
        <v>62.42</v>
      </c>
      <c r="K2751" s="75">
        <v>42.779</v>
      </c>
      <c r="L2751" s="75">
        <v>78</v>
      </c>
      <c r="M2751" s="75">
        <v>78</v>
      </c>
      <c r="N2751" s="75">
        <v>0</v>
      </c>
    </row>
    <row r="2752" spans="1:14">
      <c r="A2752" s="53" t="s">
        <v>8284</v>
      </c>
      <c r="B2752" s="53" t="s">
        <v>8285</v>
      </c>
      <c r="C2752" s="53" t="s">
        <v>8286</v>
      </c>
      <c r="D2752" s="53" t="s">
        <v>17</v>
      </c>
      <c r="E2752" s="53" t="s">
        <v>18</v>
      </c>
      <c r="F2752" s="53" t="s">
        <v>17</v>
      </c>
      <c r="G2752" s="53" t="s">
        <v>19</v>
      </c>
      <c r="I2752" s="53" t="s">
        <v>161</v>
      </c>
      <c r="J2752" s="75">
        <v>2.89</v>
      </c>
      <c r="K2752" s="75">
        <v>7.308</v>
      </c>
      <c r="L2752" s="75">
        <v>8</v>
      </c>
      <c r="M2752" s="75">
        <v>7.5</v>
      </c>
      <c r="N2752" s="75">
        <v>-0.5</v>
      </c>
    </row>
    <row r="2753" spans="1:14">
      <c r="A2753" s="53" t="s">
        <v>8287</v>
      </c>
      <c r="B2753" s="53" t="s">
        <v>8288</v>
      </c>
      <c r="C2753" s="53" t="s">
        <v>8289</v>
      </c>
      <c r="D2753" s="53" t="s">
        <v>168</v>
      </c>
      <c r="E2753" s="53" t="s">
        <v>18</v>
      </c>
      <c r="F2753" s="53" t="s">
        <v>169</v>
      </c>
      <c r="G2753" s="53" t="s">
        <v>170</v>
      </c>
      <c r="I2753" s="53" t="s">
        <v>145</v>
      </c>
      <c r="J2753" s="75">
        <v>325.86</v>
      </c>
      <c r="K2753" s="75">
        <v>138.533</v>
      </c>
      <c r="L2753" s="75">
        <v>326</v>
      </c>
      <c r="M2753" s="75">
        <v>329</v>
      </c>
      <c r="N2753" s="75">
        <v>3</v>
      </c>
    </row>
    <row r="2754" spans="1:14">
      <c r="A2754" s="53" t="s">
        <v>8290</v>
      </c>
      <c r="B2754" s="53" t="s">
        <v>8291</v>
      </c>
      <c r="C2754" s="53" t="s">
        <v>8292</v>
      </c>
      <c r="D2754" s="53" t="s">
        <v>967</v>
      </c>
      <c r="E2754" s="53" t="s">
        <v>18</v>
      </c>
      <c r="F2754" s="53" t="s">
        <v>967</v>
      </c>
      <c r="G2754" s="53" t="s">
        <v>52</v>
      </c>
      <c r="I2754" s="53" t="s">
        <v>292</v>
      </c>
      <c r="J2754" s="75">
        <v>76.83</v>
      </c>
      <c r="K2754" s="75">
        <v>14.336</v>
      </c>
      <c r="L2754" s="75">
        <v>77</v>
      </c>
      <c r="M2754" s="75">
        <v>77</v>
      </c>
      <c r="N2754" s="75">
        <v>0</v>
      </c>
    </row>
    <row r="2755" spans="1:14">
      <c r="A2755" s="53" t="s">
        <v>8293</v>
      </c>
      <c r="B2755" s="53" t="s">
        <v>8294</v>
      </c>
      <c r="C2755" s="53" t="s">
        <v>8295</v>
      </c>
      <c r="D2755" s="53" t="s">
        <v>266</v>
      </c>
      <c r="E2755" s="53" t="s">
        <v>18</v>
      </c>
      <c r="F2755" s="53" t="s">
        <v>267</v>
      </c>
      <c r="G2755" s="73" t="s">
        <v>170</v>
      </c>
      <c r="I2755" s="53" t="s">
        <v>187</v>
      </c>
      <c r="J2755" s="75">
        <v>122.93</v>
      </c>
      <c r="K2755" s="75">
        <v>69.445</v>
      </c>
      <c r="L2755" s="75">
        <v>124</v>
      </c>
      <c r="M2755" s="75">
        <v>123</v>
      </c>
      <c r="N2755" s="75">
        <v>-1</v>
      </c>
    </row>
    <row r="2756" spans="1:14">
      <c r="A2756" s="53" t="s">
        <v>8296</v>
      </c>
      <c r="B2756" s="53" t="s">
        <v>8297</v>
      </c>
      <c r="C2756" s="53" t="s">
        <v>8298</v>
      </c>
      <c r="D2756" s="53" t="s">
        <v>17</v>
      </c>
      <c r="E2756" s="53" t="s">
        <v>18</v>
      </c>
      <c r="F2756" s="53" t="s">
        <v>17</v>
      </c>
      <c r="G2756" s="53" t="s">
        <v>19</v>
      </c>
      <c r="I2756" s="53" t="s">
        <v>454</v>
      </c>
      <c r="J2756" s="75">
        <v>4.6</v>
      </c>
      <c r="K2756" s="75">
        <v>4.997</v>
      </c>
      <c r="L2756" s="75">
        <v>5</v>
      </c>
      <c r="M2756" s="75">
        <v>5</v>
      </c>
      <c r="N2756" s="75">
        <v>0</v>
      </c>
    </row>
    <row r="2757" spans="1:14">
      <c r="A2757" s="53" t="s">
        <v>8299</v>
      </c>
      <c r="B2757" s="53" t="s">
        <v>8300</v>
      </c>
      <c r="C2757" s="53" t="s">
        <v>8301</v>
      </c>
      <c r="D2757" s="53" t="s">
        <v>17</v>
      </c>
      <c r="E2757" s="53" t="s">
        <v>18</v>
      </c>
      <c r="F2757" s="53" t="s">
        <v>17</v>
      </c>
      <c r="G2757" s="53" t="s">
        <v>19</v>
      </c>
      <c r="I2757" s="53" t="s">
        <v>454</v>
      </c>
      <c r="J2757" s="75">
        <v>5.77</v>
      </c>
      <c r="K2757" s="75">
        <v>5.2</v>
      </c>
      <c r="L2757" s="75">
        <v>6</v>
      </c>
      <c r="M2757" s="75">
        <v>6.5</v>
      </c>
      <c r="N2757" s="75">
        <v>0.5</v>
      </c>
    </row>
    <row r="2758" spans="1:14">
      <c r="A2758" s="53" t="s">
        <v>8302</v>
      </c>
      <c r="B2758" s="53" t="s">
        <v>8303</v>
      </c>
      <c r="C2758" s="53" t="s">
        <v>8304</v>
      </c>
      <c r="D2758" s="53" t="s">
        <v>17</v>
      </c>
      <c r="E2758" s="53" t="s">
        <v>18</v>
      </c>
      <c r="F2758" s="53" t="s">
        <v>17</v>
      </c>
      <c r="G2758" s="53" t="s">
        <v>19</v>
      </c>
      <c r="I2758" s="53" t="s">
        <v>454</v>
      </c>
      <c r="J2758" s="75">
        <v>7.49</v>
      </c>
      <c r="K2758" s="75">
        <v>7.97</v>
      </c>
      <c r="L2758" s="75">
        <v>7.5</v>
      </c>
      <c r="M2758" s="75">
        <v>8</v>
      </c>
      <c r="N2758" s="75">
        <v>0.5</v>
      </c>
    </row>
    <row r="2759" spans="1:14">
      <c r="A2759" s="53" t="s">
        <v>8305</v>
      </c>
      <c r="B2759" s="53" t="s">
        <v>8306</v>
      </c>
      <c r="C2759" s="53" t="s">
        <v>8307</v>
      </c>
      <c r="D2759" s="53" t="s">
        <v>17</v>
      </c>
      <c r="E2759" s="53" t="s">
        <v>18</v>
      </c>
      <c r="F2759" s="53" t="s">
        <v>17</v>
      </c>
      <c r="G2759" s="53" t="s">
        <v>19</v>
      </c>
      <c r="I2759" s="53" t="s">
        <v>454</v>
      </c>
      <c r="J2759" s="75">
        <v>3.65</v>
      </c>
      <c r="K2759" s="75">
        <v>5.357</v>
      </c>
      <c r="L2759" s="75">
        <v>5</v>
      </c>
      <c r="M2759" s="75">
        <v>5.5</v>
      </c>
      <c r="N2759" s="75">
        <v>0.5</v>
      </c>
    </row>
    <row r="2760" spans="1:14">
      <c r="A2760" s="53" t="s">
        <v>8308</v>
      </c>
      <c r="B2760" s="53" t="s">
        <v>8309</v>
      </c>
      <c r="C2760" s="53" t="s">
        <v>8310</v>
      </c>
      <c r="D2760" s="53" t="s">
        <v>2864</v>
      </c>
      <c r="E2760" s="53" t="s">
        <v>18</v>
      </c>
      <c r="F2760" s="53" t="s">
        <v>2864</v>
      </c>
      <c r="G2760" s="53" t="s">
        <v>129</v>
      </c>
      <c r="I2760" s="53" t="s">
        <v>454</v>
      </c>
      <c r="J2760" s="75">
        <v>4.87</v>
      </c>
      <c r="K2760" s="75">
        <v>7.775</v>
      </c>
      <c r="L2760" s="75">
        <v>8.5</v>
      </c>
      <c r="M2760" s="75">
        <v>8</v>
      </c>
      <c r="N2760" s="75">
        <v>-0.5</v>
      </c>
    </row>
    <row r="2761" spans="1:14">
      <c r="A2761" s="53" t="s">
        <v>8311</v>
      </c>
      <c r="B2761" s="53" t="s">
        <v>8312</v>
      </c>
      <c r="C2761" s="53" t="s">
        <v>8313</v>
      </c>
      <c r="D2761" s="53" t="s">
        <v>17</v>
      </c>
      <c r="E2761" s="53" t="s">
        <v>18</v>
      </c>
      <c r="F2761" s="53" t="s">
        <v>17</v>
      </c>
      <c r="G2761" s="53" t="s">
        <v>19</v>
      </c>
      <c r="I2761" s="53" t="s">
        <v>454</v>
      </c>
      <c r="J2761" s="75">
        <v>6.55</v>
      </c>
      <c r="K2761" s="75">
        <v>6.609</v>
      </c>
      <c r="L2761" s="75">
        <v>7</v>
      </c>
      <c r="M2761" s="75">
        <v>7</v>
      </c>
      <c r="N2761" s="75">
        <v>0</v>
      </c>
    </row>
    <row r="2762" spans="1:14">
      <c r="A2762" s="53" t="s">
        <v>8314</v>
      </c>
      <c r="B2762" s="53" t="s">
        <v>8315</v>
      </c>
      <c r="C2762" s="53" t="s">
        <v>8316</v>
      </c>
      <c r="D2762" s="53" t="s">
        <v>17</v>
      </c>
      <c r="E2762" s="53" t="s">
        <v>18</v>
      </c>
      <c r="F2762" s="53" t="s">
        <v>17</v>
      </c>
      <c r="G2762" s="53" t="s">
        <v>19</v>
      </c>
      <c r="I2762" s="53" t="s">
        <v>454</v>
      </c>
      <c r="J2762" s="75">
        <v>5.37</v>
      </c>
      <c r="K2762" s="75">
        <v>5.237</v>
      </c>
      <c r="L2762" s="75">
        <v>5.5</v>
      </c>
      <c r="M2762" s="75">
        <v>5.5</v>
      </c>
      <c r="N2762" s="75">
        <v>0</v>
      </c>
    </row>
    <row r="2763" spans="1:14">
      <c r="A2763" s="53" t="s">
        <v>8317</v>
      </c>
      <c r="B2763" s="53" t="s">
        <v>8318</v>
      </c>
      <c r="C2763" s="53" t="s">
        <v>8319</v>
      </c>
      <c r="D2763" s="53" t="s">
        <v>17</v>
      </c>
      <c r="E2763" s="53" t="s">
        <v>18</v>
      </c>
      <c r="F2763" s="53" t="s">
        <v>17</v>
      </c>
      <c r="G2763" s="53" t="s">
        <v>19</v>
      </c>
      <c r="I2763" s="53" t="s">
        <v>454</v>
      </c>
      <c r="J2763" s="75">
        <v>6.51</v>
      </c>
      <c r="K2763" s="75">
        <v>3.907</v>
      </c>
      <c r="L2763" s="75">
        <v>7</v>
      </c>
      <c r="M2763" s="75">
        <v>7</v>
      </c>
      <c r="N2763" s="75">
        <v>0</v>
      </c>
    </row>
    <row r="2764" spans="1:14">
      <c r="A2764" s="53" t="s">
        <v>8320</v>
      </c>
      <c r="B2764" s="53" t="s">
        <v>8321</v>
      </c>
      <c r="C2764" s="53" t="s">
        <v>8322</v>
      </c>
      <c r="D2764" s="53" t="s">
        <v>17</v>
      </c>
      <c r="E2764" s="53" t="s">
        <v>18</v>
      </c>
      <c r="F2764" s="53" t="s">
        <v>17</v>
      </c>
      <c r="G2764" s="53" t="s">
        <v>19</v>
      </c>
      <c r="I2764" s="53" t="s">
        <v>454</v>
      </c>
      <c r="J2764" s="75">
        <v>4.12</v>
      </c>
      <c r="K2764" s="75">
        <v>4.352</v>
      </c>
      <c r="L2764" s="75">
        <v>4.5</v>
      </c>
      <c r="M2764" s="75">
        <v>4.5</v>
      </c>
      <c r="N2764" s="75">
        <v>0</v>
      </c>
    </row>
    <row r="2765" spans="1:14">
      <c r="A2765" s="53" t="s">
        <v>8323</v>
      </c>
      <c r="B2765" s="53" t="s">
        <v>8324</v>
      </c>
      <c r="C2765" s="53" t="s">
        <v>8325</v>
      </c>
      <c r="D2765" s="53" t="s">
        <v>17</v>
      </c>
      <c r="E2765" s="53" t="s">
        <v>18</v>
      </c>
      <c r="F2765" s="53" t="s">
        <v>17</v>
      </c>
      <c r="G2765" s="73" t="s">
        <v>19</v>
      </c>
      <c r="I2765" s="53" t="s">
        <v>454</v>
      </c>
      <c r="J2765" s="75">
        <v>5.07</v>
      </c>
      <c r="K2765" s="75">
        <v>3.675</v>
      </c>
      <c r="L2765" s="75">
        <v>5.5</v>
      </c>
      <c r="M2765" s="75">
        <v>5.5</v>
      </c>
      <c r="N2765" s="75">
        <v>0</v>
      </c>
    </row>
    <row r="2766" spans="1:14">
      <c r="A2766" s="53" t="s">
        <v>8326</v>
      </c>
      <c r="B2766" s="53" t="s">
        <v>8327</v>
      </c>
      <c r="C2766" s="53" t="s">
        <v>8328</v>
      </c>
      <c r="D2766" s="53" t="s">
        <v>17</v>
      </c>
      <c r="E2766" s="53" t="s">
        <v>18</v>
      </c>
      <c r="F2766" s="53" t="s">
        <v>17</v>
      </c>
      <c r="G2766" s="53" t="s">
        <v>19</v>
      </c>
      <c r="I2766" s="53" t="s">
        <v>454</v>
      </c>
      <c r="J2766" s="75">
        <v>5.09</v>
      </c>
      <c r="K2766" s="75">
        <v>3.629</v>
      </c>
      <c r="L2766" s="75">
        <v>5.5</v>
      </c>
      <c r="M2766" s="75">
        <v>5.5</v>
      </c>
      <c r="N2766" s="75">
        <v>0</v>
      </c>
    </row>
    <row r="2767" spans="1:14">
      <c r="A2767" s="53" t="s">
        <v>8329</v>
      </c>
      <c r="B2767" s="53" t="s">
        <v>8330</v>
      </c>
      <c r="C2767" s="53" t="s">
        <v>8331</v>
      </c>
      <c r="D2767" s="53" t="s">
        <v>17</v>
      </c>
      <c r="E2767" s="53" t="s">
        <v>18</v>
      </c>
      <c r="F2767" s="53" t="s">
        <v>17</v>
      </c>
      <c r="G2767" s="53" t="s">
        <v>19</v>
      </c>
      <c r="I2767" s="53" t="s">
        <v>454</v>
      </c>
      <c r="J2767" s="75">
        <v>5.62</v>
      </c>
      <c r="K2767" s="75">
        <v>5.034</v>
      </c>
      <c r="L2767" s="75">
        <v>6</v>
      </c>
      <c r="M2767" s="75">
        <v>6</v>
      </c>
      <c r="N2767" s="75">
        <v>0</v>
      </c>
    </row>
    <row r="2768" spans="1:14">
      <c r="A2768" s="53" t="s">
        <v>8332</v>
      </c>
      <c r="B2768" s="53" t="s">
        <v>8333</v>
      </c>
      <c r="C2768" s="53" t="s">
        <v>8334</v>
      </c>
      <c r="D2768" s="53" t="s">
        <v>17</v>
      </c>
      <c r="E2768" s="53" t="s">
        <v>18</v>
      </c>
      <c r="F2768" s="53" t="s">
        <v>17</v>
      </c>
      <c r="G2768" s="73" t="s">
        <v>19</v>
      </c>
      <c r="I2768" s="53" t="s">
        <v>454</v>
      </c>
      <c r="J2768" s="75">
        <v>5.54</v>
      </c>
      <c r="K2768" s="75">
        <v>3.78</v>
      </c>
      <c r="L2768" s="75">
        <v>6</v>
      </c>
      <c r="M2768" s="75">
        <v>6</v>
      </c>
      <c r="N2768" s="75">
        <v>0</v>
      </c>
    </row>
    <row r="2769" spans="1:14">
      <c r="A2769" s="53" t="s">
        <v>8335</v>
      </c>
      <c r="B2769" s="53" t="s">
        <v>8336</v>
      </c>
      <c r="C2769" s="53" t="s">
        <v>8337</v>
      </c>
      <c r="D2769" s="53" t="s">
        <v>17</v>
      </c>
      <c r="E2769" s="53" t="s">
        <v>18</v>
      </c>
      <c r="F2769" s="53" t="s">
        <v>17</v>
      </c>
      <c r="G2769" s="53" t="s">
        <v>19</v>
      </c>
      <c r="I2769" s="53" t="s">
        <v>454</v>
      </c>
      <c r="J2769" s="75">
        <v>5.28</v>
      </c>
      <c r="K2769" s="75">
        <v>3.456</v>
      </c>
      <c r="L2769" s="75">
        <v>5.5</v>
      </c>
      <c r="M2769" s="75">
        <v>5.5</v>
      </c>
      <c r="N2769" s="75">
        <v>0</v>
      </c>
    </row>
    <row r="2770" spans="1:14">
      <c r="A2770" s="53" t="s">
        <v>8338</v>
      </c>
      <c r="B2770" s="53" t="s">
        <v>8339</v>
      </c>
      <c r="C2770" s="53" t="s">
        <v>8340</v>
      </c>
      <c r="D2770" s="53" t="s">
        <v>17</v>
      </c>
      <c r="E2770" s="53" t="s">
        <v>18</v>
      </c>
      <c r="F2770" s="53" t="s">
        <v>17</v>
      </c>
      <c r="G2770" s="53" t="s">
        <v>19</v>
      </c>
      <c r="I2770" s="53" t="s">
        <v>454</v>
      </c>
      <c r="J2770" s="75">
        <v>6.3</v>
      </c>
      <c r="K2770" s="75">
        <v>6.919</v>
      </c>
      <c r="L2770" s="75">
        <v>6.5</v>
      </c>
      <c r="M2770" s="75">
        <v>7</v>
      </c>
      <c r="N2770" s="75">
        <v>0.5</v>
      </c>
    </row>
    <row r="2771" spans="1:14">
      <c r="A2771" s="53" t="s">
        <v>8341</v>
      </c>
      <c r="B2771" s="53" t="s">
        <v>8342</v>
      </c>
      <c r="C2771" s="53" t="s">
        <v>8343</v>
      </c>
      <c r="D2771" s="53" t="s">
        <v>17</v>
      </c>
      <c r="E2771" s="53" t="s">
        <v>18</v>
      </c>
      <c r="F2771" s="53" t="s">
        <v>17</v>
      </c>
      <c r="G2771" s="53" t="s">
        <v>19</v>
      </c>
      <c r="I2771" s="53" t="s">
        <v>454</v>
      </c>
      <c r="J2771" s="75">
        <v>6.5</v>
      </c>
      <c r="K2771" s="75">
        <v>6.609</v>
      </c>
      <c r="L2771" s="75">
        <v>6.5</v>
      </c>
      <c r="M2771" s="75">
        <v>7</v>
      </c>
      <c r="N2771" s="75">
        <v>0.5</v>
      </c>
    </row>
    <row r="2772" spans="1:14">
      <c r="A2772" s="53" t="s">
        <v>8344</v>
      </c>
      <c r="B2772" s="53" t="s">
        <v>8345</v>
      </c>
      <c r="C2772" s="53" t="s">
        <v>8346</v>
      </c>
      <c r="D2772" s="53" t="s">
        <v>17</v>
      </c>
      <c r="E2772" s="53" t="s">
        <v>18</v>
      </c>
      <c r="F2772" s="53" t="s">
        <v>17</v>
      </c>
      <c r="G2772" s="53" t="s">
        <v>19</v>
      </c>
      <c r="I2772" s="53" t="s">
        <v>454</v>
      </c>
      <c r="J2772" s="75">
        <v>4.8</v>
      </c>
      <c r="K2772" s="75">
        <v>5.057</v>
      </c>
      <c r="L2772" s="75">
        <v>5</v>
      </c>
      <c r="M2772" s="75">
        <v>5.5</v>
      </c>
      <c r="N2772" s="75">
        <v>0.5</v>
      </c>
    </row>
    <row r="2773" spans="1:14">
      <c r="A2773" s="53" t="s">
        <v>8347</v>
      </c>
      <c r="B2773" s="53" t="s">
        <v>8348</v>
      </c>
      <c r="C2773" s="53" t="s">
        <v>8349</v>
      </c>
      <c r="D2773" s="53" t="s">
        <v>17</v>
      </c>
      <c r="E2773" s="53" t="s">
        <v>18</v>
      </c>
      <c r="F2773" s="53" t="s">
        <v>17</v>
      </c>
      <c r="G2773" s="53" t="s">
        <v>19</v>
      </c>
      <c r="I2773" s="53" t="s">
        <v>454</v>
      </c>
      <c r="J2773" s="75">
        <v>7.23</v>
      </c>
      <c r="K2773" s="75">
        <v>8.258</v>
      </c>
      <c r="L2773" s="75">
        <v>7.5</v>
      </c>
      <c r="M2773" s="75">
        <v>8.5</v>
      </c>
      <c r="N2773" s="75">
        <v>1</v>
      </c>
    </row>
    <row r="2774" spans="1:14">
      <c r="A2774" s="53" t="s">
        <v>8350</v>
      </c>
      <c r="B2774" s="53" t="s">
        <v>8351</v>
      </c>
      <c r="C2774" s="53" t="s">
        <v>8352</v>
      </c>
      <c r="D2774" s="53" t="s">
        <v>17</v>
      </c>
      <c r="E2774" s="53" t="s">
        <v>18</v>
      </c>
      <c r="F2774" s="53" t="s">
        <v>17</v>
      </c>
      <c r="G2774" s="53" t="s">
        <v>19</v>
      </c>
      <c r="I2774" s="53" t="s">
        <v>454</v>
      </c>
      <c r="J2774" s="75">
        <v>9.41</v>
      </c>
      <c r="K2774" s="75">
        <v>7.104</v>
      </c>
      <c r="L2774" s="75">
        <v>9.5</v>
      </c>
      <c r="M2774" s="75">
        <v>9.5</v>
      </c>
      <c r="N2774" s="75">
        <v>0</v>
      </c>
    </row>
    <row r="2775" spans="1:14">
      <c r="A2775" s="53" t="s">
        <v>8353</v>
      </c>
      <c r="B2775" s="53" t="s">
        <v>8354</v>
      </c>
      <c r="C2775" s="53" t="s">
        <v>8355</v>
      </c>
      <c r="D2775" s="53" t="s">
        <v>17</v>
      </c>
      <c r="E2775" s="53" t="s">
        <v>18</v>
      </c>
      <c r="F2775" s="53" t="s">
        <v>17</v>
      </c>
      <c r="G2775" s="53" t="s">
        <v>19</v>
      </c>
      <c r="I2775" s="53" t="s">
        <v>454</v>
      </c>
      <c r="J2775" s="75">
        <v>4.6</v>
      </c>
      <c r="K2775" s="75">
        <v>6.912</v>
      </c>
      <c r="L2775" s="75">
        <v>6</v>
      </c>
      <c r="M2775" s="75">
        <v>8</v>
      </c>
      <c r="N2775" s="75">
        <v>2</v>
      </c>
    </row>
    <row r="2776" spans="1:14">
      <c r="A2776" s="53" t="s">
        <v>8356</v>
      </c>
      <c r="B2776" s="53" t="s">
        <v>8357</v>
      </c>
      <c r="C2776" s="53" t="s">
        <v>8358</v>
      </c>
      <c r="D2776" s="53" t="s">
        <v>17</v>
      </c>
      <c r="E2776" s="53" t="s">
        <v>18</v>
      </c>
      <c r="F2776" s="53" t="s">
        <v>17</v>
      </c>
      <c r="G2776" s="53" t="s">
        <v>19</v>
      </c>
      <c r="I2776" s="53" t="s">
        <v>454</v>
      </c>
      <c r="J2776" s="75">
        <v>6.03</v>
      </c>
      <c r="K2776" s="75">
        <v>3.629</v>
      </c>
      <c r="L2776" s="75">
        <v>6.5</v>
      </c>
      <c r="M2776" s="75">
        <v>6.5</v>
      </c>
      <c r="N2776" s="75">
        <v>0</v>
      </c>
    </row>
    <row r="2777" spans="1:14">
      <c r="A2777" s="53" t="s">
        <v>8359</v>
      </c>
      <c r="B2777" s="53" t="s">
        <v>8360</v>
      </c>
      <c r="C2777" s="53" t="s">
        <v>8361</v>
      </c>
      <c r="D2777" s="53" t="s">
        <v>17</v>
      </c>
      <c r="E2777" s="53" t="s">
        <v>18</v>
      </c>
      <c r="F2777" s="53" t="s">
        <v>17</v>
      </c>
      <c r="G2777" s="53" t="s">
        <v>19</v>
      </c>
      <c r="I2777" s="53" t="s">
        <v>454</v>
      </c>
      <c r="J2777" s="75">
        <v>5.5</v>
      </c>
      <c r="K2777" s="75">
        <v>3.456</v>
      </c>
      <c r="L2777" s="75">
        <v>5.5</v>
      </c>
      <c r="M2777" s="75">
        <v>5.5</v>
      </c>
      <c r="N2777" s="75">
        <v>0</v>
      </c>
    </row>
    <row r="2778" spans="1:14">
      <c r="A2778" s="53" t="s">
        <v>8362</v>
      </c>
      <c r="B2778" s="53" t="s">
        <v>8363</v>
      </c>
      <c r="C2778" s="53" t="s">
        <v>8364</v>
      </c>
      <c r="D2778" s="53" t="s">
        <v>17</v>
      </c>
      <c r="E2778" s="53" t="s">
        <v>18</v>
      </c>
      <c r="F2778" s="53" t="s">
        <v>17</v>
      </c>
      <c r="G2778" s="53" t="s">
        <v>19</v>
      </c>
      <c r="I2778" s="53" t="s">
        <v>454</v>
      </c>
      <c r="J2778" s="75">
        <v>8.25</v>
      </c>
      <c r="K2778" s="75">
        <v>8.705</v>
      </c>
      <c r="L2778" s="75">
        <v>8.5</v>
      </c>
      <c r="M2778" s="75">
        <v>9</v>
      </c>
      <c r="N2778" s="75">
        <v>0.5</v>
      </c>
    </row>
    <row r="2779" spans="1:14">
      <c r="A2779" s="53" t="s">
        <v>8365</v>
      </c>
      <c r="B2779" s="53" t="s">
        <v>8366</v>
      </c>
      <c r="C2779" s="53" t="s">
        <v>8367</v>
      </c>
      <c r="D2779" s="53" t="s">
        <v>17</v>
      </c>
      <c r="E2779" s="53" t="s">
        <v>18</v>
      </c>
      <c r="F2779" s="53" t="s">
        <v>17</v>
      </c>
      <c r="G2779" s="53" t="s">
        <v>19</v>
      </c>
      <c r="I2779" s="53" t="s">
        <v>454</v>
      </c>
      <c r="J2779" s="75">
        <v>6.8</v>
      </c>
      <c r="K2779" s="75">
        <v>11.021</v>
      </c>
      <c r="L2779" s="75">
        <v>9.5</v>
      </c>
      <c r="M2779" s="75">
        <v>11.5</v>
      </c>
      <c r="N2779" s="75">
        <v>2</v>
      </c>
    </row>
    <row r="2780" spans="1:14">
      <c r="A2780" s="53" t="s">
        <v>8368</v>
      </c>
      <c r="B2780" s="53" t="s">
        <v>8369</v>
      </c>
      <c r="C2780" s="53" t="s">
        <v>8370</v>
      </c>
      <c r="D2780" s="53" t="s">
        <v>17</v>
      </c>
      <c r="E2780" s="53" t="s">
        <v>18</v>
      </c>
      <c r="F2780" s="53" t="s">
        <v>17</v>
      </c>
      <c r="G2780" s="53" t="s">
        <v>19</v>
      </c>
      <c r="I2780" s="53" t="s">
        <v>454</v>
      </c>
      <c r="J2780" s="75">
        <v>13.23</v>
      </c>
      <c r="K2780" s="75">
        <v>14.918</v>
      </c>
      <c r="L2780" s="75">
        <v>13.5</v>
      </c>
      <c r="M2780" s="75">
        <v>15</v>
      </c>
      <c r="N2780" s="75">
        <v>1.5</v>
      </c>
    </row>
    <row r="2781" spans="1:14">
      <c r="A2781" s="53" t="s">
        <v>8371</v>
      </c>
      <c r="B2781" s="53" t="s">
        <v>8372</v>
      </c>
      <c r="C2781" s="53" t="s">
        <v>8373</v>
      </c>
      <c r="D2781" s="53" t="s">
        <v>603</v>
      </c>
      <c r="E2781" s="53" t="s">
        <v>18</v>
      </c>
      <c r="F2781" s="53" t="s">
        <v>603</v>
      </c>
      <c r="G2781" s="53" t="s">
        <v>129</v>
      </c>
      <c r="I2781" s="53" t="s">
        <v>454</v>
      </c>
      <c r="J2781" s="75">
        <v>6.94</v>
      </c>
      <c r="K2781" s="75">
        <v>5.524</v>
      </c>
      <c r="L2781" s="75">
        <v>7</v>
      </c>
      <c r="M2781" s="75">
        <v>7</v>
      </c>
      <c r="N2781" s="75">
        <v>0</v>
      </c>
    </row>
    <row r="2782" spans="1:14">
      <c r="A2782" s="53" t="s">
        <v>8374</v>
      </c>
      <c r="B2782" s="53" t="s">
        <v>8375</v>
      </c>
      <c r="C2782" s="53" t="s">
        <v>8376</v>
      </c>
      <c r="D2782" s="53" t="s">
        <v>17</v>
      </c>
      <c r="E2782" s="53" t="s">
        <v>18</v>
      </c>
      <c r="F2782" s="53" t="s">
        <v>17</v>
      </c>
      <c r="G2782" s="73" t="s">
        <v>19</v>
      </c>
      <c r="I2782" s="53" t="s">
        <v>454</v>
      </c>
      <c r="J2782" s="75">
        <v>11.52</v>
      </c>
      <c r="K2782" s="75">
        <v>7.97</v>
      </c>
      <c r="L2782" s="75">
        <v>12</v>
      </c>
      <c r="M2782" s="75">
        <v>12</v>
      </c>
      <c r="N2782" s="75">
        <v>0</v>
      </c>
    </row>
    <row r="2783" spans="1:14">
      <c r="A2783" s="53" t="s">
        <v>8377</v>
      </c>
      <c r="B2783" s="53" t="s">
        <v>8378</v>
      </c>
      <c r="C2783" s="53" t="s">
        <v>8379</v>
      </c>
      <c r="D2783" s="53" t="s">
        <v>85</v>
      </c>
      <c r="E2783" s="53" t="s">
        <v>18</v>
      </c>
      <c r="F2783" s="53" t="s">
        <v>85</v>
      </c>
      <c r="G2783" s="53" t="s">
        <v>29</v>
      </c>
      <c r="I2783" s="53" t="s">
        <v>398</v>
      </c>
      <c r="J2783" s="75">
        <v>159.59</v>
      </c>
      <c r="K2783" s="75">
        <v>209.968</v>
      </c>
      <c r="L2783" s="75">
        <v>185</v>
      </c>
      <c r="M2783" s="75">
        <v>210</v>
      </c>
      <c r="N2783" s="75">
        <v>25</v>
      </c>
    </row>
    <row r="2784" spans="1:14">
      <c r="A2784" s="53" t="s">
        <v>8380</v>
      </c>
      <c r="B2784" s="53" t="s">
        <v>8381</v>
      </c>
      <c r="C2784" s="53" t="s">
        <v>8382</v>
      </c>
      <c r="D2784" s="53" t="s">
        <v>2864</v>
      </c>
      <c r="E2784" s="53" t="s">
        <v>18</v>
      </c>
      <c r="F2784" s="53" t="s">
        <v>2864</v>
      </c>
      <c r="G2784" s="73" t="s">
        <v>129</v>
      </c>
      <c r="I2784" s="53" t="s">
        <v>442</v>
      </c>
      <c r="J2784" s="75">
        <v>8.12</v>
      </c>
      <c r="K2784" s="75">
        <v>1.768</v>
      </c>
      <c r="L2784" s="75">
        <v>9</v>
      </c>
      <c r="M2784" s="75">
        <v>8.5</v>
      </c>
      <c r="N2784" s="75">
        <v>-0.5</v>
      </c>
    </row>
    <row r="2785" spans="1:14">
      <c r="A2785" s="53" t="s">
        <v>8383</v>
      </c>
      <c r="B2785" s="53" t="s">
        <v>8384</v>
      </c>
      <c r="C2785" s="53" t="s">
        <v>8385</v>
      </c>
      <c r="D2785" s="53" t="s">
        <v>78</v>
      </c>
      <c r="E2785" s="53" t="s">
        <v>18</v>
      </c>
      <c r="F2785" s="53" t="s">
        <v>78</v>
      </c>
      <c r="G2785" s="73" t="s">
        <v>29</v>
      </c>
      <c r="I2785" s="53" t="s">
        <v>116</v>
      </c>
      <c r="J2785" s="75">
        <v>220</v>
      </c>
      <c r="K2785" s="75">
        <v>110</v>
      </c>
      <c r="L2785" s="75">
        <v>190</v>
      </c>
      <c r="M2785" s="75">
        <v>220</v>
      </c>
      <c r="N2785" s="75">
        <v>30</v>
      </c>
    </row>
    <row r="2786" spans="1:14">
      <c r="A2786" s="53" t="s">
        <v>8386</v>
      </c>
      <c r="B2786" s="53" t="s">
        <v>8387</v>
      </c>
      <c r="C2786" s="53" t="s">
        <v>8388</v>
      </c>
      <c r="D2786" s="53" t="s">
        <v>17</v>
      </c>
      <c r="E2786" s="53" t="s">
        <v>18</v>
      </c>
      <c r="F2786" s="53" t="s">
        <v>17</v>
      </c>
      <c r="G2786" s="73" t="s">
        <v>19</v>
      </c>
      <c r="I2786" s="53" t="s">
        <v>337</v>
      </c>
      <c r="J2786" s="75">
        <v>67.9</v>
      </c>
      <c r="K2786" s="75">
        <v>40.416</v>
      </c>
      <c r="L2786" s="75">
        <v>70</v>
      </c>
      <c r="M2786" s="75">
        <v>72</v>
      </c>
      <c r="N2786" s="75">
        <v>2</v>
      </c>
    </row>
    <row r="2787" spans="1:14">
      <c r="A2787" s="53" t="s">
        <v>8389</v>
      </c>
      <c r="B2787" s="53" t="s">
        <v>8390</v>
      </c>
      <c r="C2787" s="53" t="s">
        <v>8391</v>
      </c>
      <c r="D2787" s="53" t="s">
        <v>17</v>
      </c>
      <c r="E2787" s="53" t="s">
        <v>18</v>
      </c>
      <c r="F2787" s="53" t="s">
        <v>17</v>
      </c>
      <c r="G2787" s="53" t="s">
        <v>19</v>
      </c>
      <c r="I2787" s="53" t="s">
        <v>337</v>
      </c>
      <c r="J2787" s="75">
        <v>78.93</v>
      </c>
      <c r="K2787" s="75">
        <v>47.662</v>
      </c>
      <c r="L2787" s="75">
        <v>82</v>
      </c>
      <c r="M2787" s="75">
        <v>84</v>
      </c>
      <c r="N2787" s="75">
        <v>2</v>
      </c>
    </row>
    <row r="2788" spans="1:14">
      <c r="A2788" s="53" t="s">
        <v>8392</v>
      </c>
      <c r="B2788" s="53" t="s">
        <v>8393</v>
      </c>
      <c r="C2788" s="53" t="s">
        <v>8394</v>
      </c>
      <c r="D2788" s="53" t="s">
        <v>17</v>
      </c>
      <c r="E2788" s="53" t="s">
        <v>18</v>
      </c>
      <c r="F2788" s="53" t="s">
        <v>17</v>
      </c>
      <c r="G2788" s="73" t="s">
        <v>19</v>
      </c>
      <c r="I2788" s="53" t="s">
        <v>120</v>
      </c>
      <c r="J2788" s="75">
        <v>4.02</v>
      </c>
      <c r="K2788" s="75">
        <v>2.751</v>
      </c>
      <c r="L2788" s="75">
        <v>4.5</v>
      </c>
      <c r="M2788" s="75">
        <v>4.5</v>
      </c>
      <c r="N2788" s="75">
        <v>0</v>
      </c>
    </row>
    <row r="2789" spans="1:14">
      <c r="A2789" s="53" t="s">
        <v>8395</v>
      </c>
      <c r="B2789" s="53" t="s">
        <v>8396</v>
      </c>
      <c r="C2789" s="53" t="s">
        <v>8397</v>
      </c>
      <c r="D2789" s="53" t="s">
        <v>97</v>
      </c>
      <c r="E2789" s="53" t="s">
        <v>18</v>
      </c>
      <c r="F2789" s="53" t="s">
        <v>97</v>
      </c>
      <c r="G2789" s="53" t="s">
        <v>98</v>
      </c>
      <c r="I2789" s="53" t="s">
        <v>227</v>
      </c>
      <c r="J2789" s="75">
        <v>1016.53</v>
      </c>
      <c r="K2789" s="75">
        <v>331.018</v>
      </c>
      <c r="L2789" s="75">
        <v>1017</v>
      </c>
      <c r="M2789" s="75">
        <v>1017</v>
      </c>
      <c r="N2789" s="75">
        <v>0</v>
      </c>
    </row>
    <row r="2790" spans="1:14">
      <c r="A2790" s="53" t="s">
        <v>8398</v>
      </c>
      <c r="B2790" s="53" t="s">
        <v>8399</v>
      </c>
      <c r="C2790" s="53" t="s">
        <v>8400</v>
      </c>
      <c r="D2790" s="53" t="s">
        <v>97</v>
      </c>
      <c r="E2790" s="53" t="s">
        <v>18</v>
      </c>
      <c r="F2790" s="53" t="s">
        <v>97</v>
      </c>
      <c r="G2790" s="53" t="s">
        <v>98</v>
      </c>
      <c r="I2790" s="53" t="s">
        <v>223</v>
      </c>
      <c r="J2790" s="75">
        <v>80.05</v>
      </c>
      <c r="K2790" s="75">
        <v>61.691</v>
      </c>
      <c r="L2790" s="75">
        <v>81</v>
      </c>
      <c r="M2790" s="75">
        <v>81</v>
      </c>
      <c r="N2790" s="75">
        <v>0</v>
      </c>
    </row>
    <row r="2791" spans="1:14">
      <c r="A2791" s="53" t="s">
        <v>8401</v>
      </c>
      <c r="B2791" s="53" t="s">
        <v>8402</v>
      </c>
      <c r="C2791" s="53" t="s">
        <v>8403</v>
      </c>
      <c r="D2791" s="53" t="s">
        <v>611</v>
      </c>
      <c r="E2791" s="53" t="s">
        <v>18</v>
      </c>
      <c r="F2791" s="53" t="s">
        <v>611</v>
      </c>
      <c r="G2791" s="53" t="s">
        <v>129</v>
      </c>
      <c r="I2791" s="53" t="s">
        <v>86</v>
      </c>
      <c r="J2791" s="75">
        <v>22.55</v>
      </c>
      <c r="K2791" s="75" t="s">
        <v>36</v>
      </c>
      <c r="L2791" s="75">
        <v>23</v>
      </c>
      <c r="M2791" s="75">
        <v>23</v>
      </c>
      <c r="N2791" s="75">
        <v>0</v>
      </c>
    </row>
    <row r="2792" spans="1:14">
      <c r="A2792" s="53" t="s">
        <v>8404</v>
      </c>
      <c r="B2792" s="53" t="s">
        <v>8405</v>
      </c>
      <c r="C2792" s="53" t="s">
        <v>8406</v>
      </c>
      <c r="D2792" s="53" t="s">
        <v>17</v>
      </c>
      <c r="E2792" s="53" t="s">
        <v>18</v>
      </c>
      <c r="F2792" s="53" t="s">
        <v>17</v>
      </c>
      <c r="G2792" s="53" t="s">
        <v>19</v>
      </c>
      <c r="I2792" s="53" t="s">
        <v>152</v>
      </c>
      <c r="J2792" s="75">
        <v>2.35</v>
      </c>
      <c r="K2792" s="75">
        <v>3.37</v>
      </c>
      <c r="L2792" s="75">
        <v>3</v>
      </c>
      <c r="M2792" s="75">
        <v>3.5</v>
      </c>
      <c r="N2792" s="75">
        <v>0.5</v>
      </c>
    </row>
    <row r="2793" spans="1:14">
      <c r="A2793" s="53" t="s">
        <v>8407</v>
      </c>
      <c r="B2793" s="53" t="s">
        <v>8408</v>
      </c>
      <c r="C2793" s="53" t="s">
        <v>8409</v>
      </c>
      <c r="D2793" s="53" t="s">
        <v>17</v>
      </c>
      <c r="E2793" s="53" t="s">
        <v>18</v>
      </c>
      <c r="F2793" s="53" t="s">
        <v>17</v>
      </c>
      <c r="G2793" s="53" t="s">
        <v>19</v>
      </c>
      <c r="I2793" s="53" t="s">
        <v>152</v>
      </c>
      <c r="J2793" s="75">
        <v>4.26</v>
      </c>
      <c r="K2793" s="75">
        <v>6.038</v>
      </c>
      <c r="L2793" s="75">
        <v>5</v>
      </c>
      <c r="M2793" s="75">
        <v>6.5</v>
      </c>
      <c r="N2793" s="75">
        <v>1.5</v>
      </c>
    </row>
    <row r="2794" spans="1:14">
      <c r="A2794" s="53" t="s">
        <v>8410</v>
      </c>
      <c r="B2794" s="53" t="s">
        <v>8411</v>
      </c>
      <c r="C2794" s="53" t="s">
        <v>8412</v>
      </c>
      <c r="D2794" s="53" t="s">
        <v>17</v>
      </c>
      <c r="E2794" s="53" t="s">
        <v>18</v>
      </c>
      <c r="F2794" s="53" t="s">
        <v>17</v>
      </c>
      <c r="G2794" s="73" t="s">
        <v>19</v>
      </c>
      <c r="I2794" s="53" t="s">
        <v>152</v>
      </c>
      <c r="J2794" s="75">
        <v>1.18</v>
      </c>
      <c r="K2794" s="75">
        <v>1.71</v>
      </c>
      <c r="L2794" s="75">
        <v>2</v>
      </c>
      <c r="M2794" s="75">
        <v>2</v>
      </c>
      <c r="N2794" s="75">
        <v>0</v>
      </c>
    </row>
    <row r="2795" spans="1:14">
      <c r="A2795" s="53" t="s">
        <v>8413</v>
      </c>
      <c r="B2795" s="53" t="s">
        <v>8414</v>
      </c>
      <c r="C2795" s="53" t="s">
        <v>8415</v>
      </c>
      <c r="D2795" s="53" t="s">
        <v>128</v>
      </c>
      <c r="E2795" s="53" t="s">
        <v>18</v>
      </c>
      <c r="F2795" s="53" t="s">
        <v>128</v>
      </c>
      <c r="G2795" s="73" t="s">
        <v>129</v>
      </c>
      <c r="I2795" s="53" t="s">
        <v>687</v>
      </c>
      <c r="J2795" s="75">
        <v>9.49</v>
      </c>
      <c r="K2795" s="75">
        <v>5.85</v>
      </c>
      <c r="L2795" s="75">
        <v>10</v>
      </c>
      <c r="M2795" s="75">
        <v>9.5</v>
      </c>
      <c r="N2795" s="75">
        <v>-0.5</v>
      </c>
    </row>
    <row r="2796" spans="1:14">
      <c r="A2796" s="53" t="s">
        <v>8416</v>
      </c>
      <c r="B2796" s="53" t="s">
        <v>8417</v>
      </c>
      <c r="C2796" s="53" t="s">
        <v>8418</v>
      </c>
      <c r="D2796" s="53" t="s">
        <v>17</v>
      </c>
      <c r="E2796" s="53" t="s">
        <v>18</v>
      </c>
      <c r="F2796" s="53" t="s">
        <v>17</v>
      </c>
      <c r="G2796" s="53" t="s">
        <v>19</v>
      </c>
      <c r="I2796" s="53" t="s">
        <v>558</v>
      </c>
      <c r="J2796" s="75">
        <v>66.02</v>
      </c>
      <c r="K2796" s="75">
        <v>13.888</v>
      </c>
      <c r="L2796" s="75">
        <v>67</v>
      </c>
      <c r="M2796" s="75">
        <v>68</v>
      </c>
      <c r="N2796" s="75">
        <v>1</v>
      </c>
    </row>
    <row r="2797" spans="1:14">
      <c r="A2797" s="53" t="s">
        <v>8419</v>
      </c>
      <c r="B2797" s="53" t="s">
        <v>8420</v>
      </c>
      <c r="C2797" s="53" t="s">
        <v>8421</v>
      </c>
      <c r="D2797" s="53" t="s">
        <v>4937</v>
      </c>
      <c r="E2797" s="53" t="s">
        <v>18</v>
      </c>
      <c r="F2797" s="53" t="s">
        <v>4937</v>
      </c>
      <c r="G2797" s="53" t="s">
        <v>170</v>
      </c>
      <c r="I2797" s="53" t="s">
        <v>191</v>
      </c>
      <c r="J2797" s="75">
        <v>53.97</v>
      </c>
      <c r="K2797" s="75">
        <v>43.155</v>
      </c>
      <c r="L2797" s="75">
        <v>55</v>
      </c>
      <c r="M2797" s="75">
        <v>54</v>
      </c>
      <c r="N2797" s="75">
        <v>-1</v>
      </c>
    </row>
    <row r="2798" spans="1:14">
      <c r="A2798" s="53" t="s">
        <v>8422</v>
      </c>
      <c r="B2798" s="53" t="s">
        <v>8423</v>
      </c>
      <c r="C2798" s="53" t="s">
        <v>8424</v>
      </c>
      <c r="D2798" s="53" t="s">
        <v>140</v>
      </c>
      <c r="E2798" s="53" t="s">
        <v>18</v>
      </c>
      <c r="F2798" s="53" t="s">
        <v>140</v>
      </c>
      <c r="G2798" s="73" t="s">
        <v>98</v>
      </c>
      <c r="I2798" s="53" t="s">
        <v>199</v>
      </c>
      <c r="J2798" s="75">
        <v>8.96</v>
      </c>
      <c r="K2798" s="75">
        <v>6.944</v>
      </c>
      <c r="L2798" s="75">
        <v>9</v>
      </c>
      <c r="M2798" s="75">
        <v>9.5</v>
      </c>
      <c r="N2798" s="75">
        <v>0.5</v>
      </c>
    </row>
    <row r="2799" spans="1:14">
      <c r="A2799" s="53" t="s">
        <v>8425</v>
      </c>
      <c r="B2799" s="53" t="s">
        <v>8426</v>
      </c>
      <c r="C2799" s="53" t="s">
        <v>8427</v>
      </c>
      <c r="D2799" s="53" t="s">
        <v>539</v>
      </c>
      <c r="E2799" s="53" t="s">
        <v>18</v>
      </c>
      <c r="F2799" s="53" t="s">
        <v>539</v>
      </c>
      <c r="G2799" s="53" t="s">
        <v>129</v>
      </c>
      <c r="I2799" s="53" t="s">
        <v>191</v>
      </c>
      <c r="J2799" s="75">
        <v>23.86</v>
      </c>
      <c r="K2799" s="75">
        <v>9.677</v>
      </c>
      <c r="L2799" s="75">
        <v>24</v>
      </c>
      <c r="M2799" s="75">
        <v>24</v>
      </c>
      <c r="N2799" s="75">
        <v>0</v>
      </c>
    </row>
    <row r="2800" spans="1:14">
      <c r="A2800" s="53" t="s">
        <v>8428</v>
      </c>
      <c r="B2800" s="53" t="s">
        <v>8429</v>
      </c>
      <c r="C2800" s="53" t="s">
        <v>8430</v>
      </c>
      <c r="D2800" s="53" t="s">
        <v>140</v>
      </c>
      <c r="E2800" s="53" t="s">
        <v>18</v>
      </c>
      <c r="F2800" s="53" t="s">
        <v>140</v>
      </c>
      <c r="G2800" s="73" t="s">
        <v>98</v>
      </c>
      <c r="I2800" s="53" t="s">
        <v>199</v>
      </c>
      <c r="J2800" s="75">
        <v>17.89</v>
      </c>
      <c r="K2800" s="75">
        <v>8.397</v>
      </c>
      <c r="L2800" s="75">
        <v>18</v>
      </c>
      <c r="M2800" s="75">
        <v>18</v>
      </c>
      <c r="N2800" s="75">
        <v>0</v>
      </c>
    </row>
    <row r="2801" spans="1:14">
      <c r="A2801" s="53" t="s">
        <v>8431</v>
      </c>
      <c r="B2801" s="53" t="s">
        <v>8432</v>
      </c>
      <c r="C2801" s="53" t="s">
        <v>8433</v>
      </c>
      <c r="D2801" s="53" t="s">
        <v>539</v>
      </c>
      <c r="E2801" s="53" t="s">
        <v>18</v>
      </c>
      <c r="F2801" s="53" t="s">
        <v>539</v>
      </c>
      <c r="G2801" s="53" t="s">
        <v>129</v>
      </c>
      <c r="I2801" s="53" t="s">
        <v>191</v>
      </c>
      <c r="J2801" s="75">
        <v>23.86</v>
      </c>
      <c r="K2801" s="75">
        <v>9.635</v>
      </c>
      <c r="L2801" s="75">
        <v>24</v>
      </c>
      <c r="M2801" s="75">
        <v>24</v>
      </c>
      <c r="N2801" s="75">
        <v>0</v>
      </c>
    </row>
    <row r="2802" spans="1:14">
      <c r="A2802" s="53" t="s">
        <v>8434</v>
      </c>
      <c r="B2802" s="53" t="s">
        <v>8435</v>
      </c>
      <c r="C2802" s="53" t="s">
        <v>8436</v>
      </c>
      <c r="D2802" s="53" t="s">
        <v>140</v>
      </c>
      <c r="E2802" s="53" t="s">
        <v>18</v>
      </c>
      <c r="F2802" s="53" t="s">
        <v>140</v>
      </c>
      <c r="G2802" s="53" t="s">
        <v>98</v>
      </c>
      <c r="I2802" s="53" t="s">
        <v>199</v>
      </c>
      <c r="J2802" s="75">
        <v>5.43</v>
      </c>
      <c r="K2802" s="75">
        <v>5.951</v>
      </c>
      <c r="L2802" s="75">
        <v>6</v>
      </c>
      <c r="M2802" s="75">
        <v>6</v>
      </c>
      <c r="N2802" s="75">
        <v>0</v>
      </c>
    </row>
    <row r="2803" spans="1:14">
      <c r="A2803" s="53" t="s">
        <v>8437</v>
      </c>
      <c r="B2803" s="53" t="s">
        <v>8438</v>
      </c>
      <c r="C2803" s="53" t="s">
        <v>8439</v>
      </c>
      <c r="D2803" s="53" t="s">
        <v>266</v>
      </c>
      <c r="E2803" s="53" t="s">
        <v>18</v>
      </c>
      <c r="F2803" s="53" t="s">
        <v>267</v>
      </c>
      <c r="G2803" s="53" t="s">
        <v>170</v>
      </c>
      <c r="I2803" s="53" t="s">
        <v>120</v>
      </c>
      <c r="J2803" s="75">
        <v>132.95</v>
      </c>
      <c r="K2803" s="75">
        <v>81.077</v>
      </c>
      <c r="L2803" s="75">
        <v>135</v>
      </c>
      <c r="M2803" s="75">
        <v>135</v>
      </c>
      <c r="N2803" s="75">
        <v>0</v>
      </c>
    </row>
    <row r="2804" spans="1:14">
      <c r="A2804" s="53" t="s">
        <v>8440</v>
      </c>
      <c r="B2804" s="53" t="s">
        <v>8441</v>
      </c>
      <c r="C2804" s="53" t="s">
        <v>8442</v>
      </c>
      <c r="D2804" s="53" t="s">
        <v>17</v>
      </c>
      <c r="E2804" s="53" t="s">
        <v>18</v>
      </c>
      <c r="F2804" s="53" t="s">
        <v>17</v>
      </c>
      <c r="G2804" s="53" t="s">
        <v>19</v>
      </c>
      <c r="I2804" s="53" t="s">
        <v>408</v>
      </c>
      <c r="J2804" s="75">
        <v>7.61</v>
      </c>
      <c r="K2804" s="75">
        <v>5.834</v>
      </c>
      <c r="L2804" s="75">
        <v>8</v>
      </c>
      <c r="M2804" s="75">
        <v>8</v>
      </c>
      <c r="N2804" s="75">
        <v>0</v>
      </c>
    </row>
    <row r="2805" spans="1:14">
      <c r="A2805" s="53" t="s">
        <v>8443</v>
      </c>
      <c r="B2805" s="53" t="s">
        <v>8444</v>
      </c>
      <c r="C2805" s="53" t="s">
        <v>8445</v>
      </c>
      <c r="D2805" s="53" t="s">
        <v>4948</v>
      </c>
      <c r="E2805" s="53" t="s">
        <v>18</v>
      </c>
      <c r="F2805" s="53" t="s">
        <v>4948</v>
      </c>
      <c r="G2805" s="53" t="s">
        <v>129</v>
      </c>
      <c r="I2805" s="53" t="s">
        <v>227</v>
      </c>
      <c r="J2805" s="75">
        <v>25.44</v>
      </c>
      <c r="K2805" s="75">
        <v>33.528</v>
      </c>
      <c r="L2805" s="75">
        <v>34</v>
      </c>
      <c r="M2805" s="75">
        <v>34</v>
      </c>
      <c r="N2805" s="75">
        <v>0</v>
      </c>
    </row>
    <row r="2806" spans="1:14">
      <c r="A2806" s="53" t="s">
        <v>8446</v>
      </c>
      <c r="B2806" s="53" t="s">
        <v>8447</v>
      </c>
      <c r="C2806" s="53" t="s">
        <v>8448</v>
      </c>
      <c r="D2806" s="53" t="s">
        <v>266</v>
      </c>
      <c r="E2806" s="53" t="s">
        <v>18</v>
      </c>
      <c r="F2806" s="53" t="s">
        <v>267</v>
      </c>
      <c r="G2806" s="53" t="s">
        <v>170</v>
      </c>
      <c r="I2806" s="53" t="s">
        <v>187</v>
      </c>
      <c r="J2806" s="75">
        <v>39.9</v>
      </c>
      <c r="K2806" s="75">
        <v>19.494</v>
      </c>
      <c r="L2806" s="75">
        <v>40</v>
      </c>
      <c r="M2806" s="75">
        <v>40</v>
      </c>
      <c r="N2806" s="75">
        <v>0</v>
      </c>
    </row>
    <row r="2807" spans="1:14">
      <c r="A2807" s="53" t="s">
        <v>8449</v>
      </c>
      <c r="B2807" s="53" t="s">
        <v>8450</v>
      </c>
      <c r="C2807" s="53" t="s">
        <v>8451</v>
      </c>
      <c r="D2807" s="53" t="s">
        <v>17</v>
      </c>
      <c r="E2807" s="53" t="s">
        <v>18</v>
      </c>
      <c r="F2807" s="53" t="s">
        <v>17</v>
      </c>
      <c r="G2807" s="53" t="s">
        <v>19</v>
      </c>
      <c r="I2807" s="53" t="s">
        <v>227</v>
      </c>
      <c r="J2807" s="75">
        <v>2.36</v>
      </c>
      <c r="K2807" s="75">
        <v>1.193</v>
      </c>
      <c r="L2807" s="75">
        <v>2.5</v>
      </c>
      <c r="M2807" s="75">
        <v>2.5</v>
      </c>
      <c r="N2807" s="75">
        <v>0</v>
      </c>
    </row>
    <row r="2808" spans="1:14">
      <c r="A2808" s="53" t="s">
        <v>8452</v>
      </c>
      <c r="B2808" s="53" t="s">
        <v>8453</v>
      </c>
      <c r="C2808" s="53" t="s">
        <v>8454</v>
      </c>
      <c r="D2808" s="53" t="s">
        <v>17</v>
      </c>
      <c r="E2808" s="53" t="s">
        <v>18</v>
      </c>
      <c r="F2808" s="53" t="s">
        <v>17</v>
      </c>
      <c r="G2808" s="53" t="s">
        <v>19</v>
      </c>
      <c r="I2808" s="53" t="s">
        <v>1109</v>
      </c>
      <c r="J2808" s="75">
        <v>63.67</v>
      </c>
      <c r="K2808" s="75">
        <v>44.839</v>
      </c>
      <c r="L2808" s="75">
        <v>64</v>
      </c>
      <c r="M2808" s="75">
        <v>65</v>
      </c>
      <c r="N2808" s="75">
        <v>1</v>
      </c>
    </row>
    <row r="2809" spans="1:14">
      <c r="A2809" s="53" t="s">
        <v>8455</v>
      </c>
      <c r="B2809" s="53" t="s">
        <v>8456</v>
      </c>
      <c r="C2809" s="53" t="s">
        <v>8457</v>
      </c>
      <c r="D2809" s="53" t="s">
        <v>17</v>
      </c>
      <c r="E2809" s="53" t="s">
        <v>18</v>
      </c>
      <c r="F2809" s="53" t="s">
        <v>17</v>
      </c>
      <c r="G2809" s="53" t="s">
        <v>19</v>
      </c>
      <c r="I2809" s="53" t="s">
        <v>292</v>
      </c>
      <c r="J2809" s="75">
        <v>3.35</v>
      </c>
      <c r="K2809" s="75">
        <v>3.74</v>
      </c>
      <c r="L2809" s="75">
        <v>3.5</v>
      </c>
      <c r="M2809" s="75">
        <v>4</v>
      </c>
      <c r="N2809" s="75">
        <v>0.5</v>
      </c>
    </row>
    <row r="2810" spans="1:14">
      <c r="A2810" s="53" t="s">
        <v>8458</v>
      </c>
      <c r="B2810" s="53" t="s">
        <v>8459</v>
      </c>
      <c r="C2810" s="53" t="s">
        <v>8460</v>
      </c>
      <c r="D2810" s="53" t="s">
        <v>332</v>
      </c>
      <c r="E2810" s="53" t="s">
        <v>18</v>
      </c>
      <c r="F2810" s="53" t="s">
        <v>332</v>
      </c>
      <c r="G2810" s="53" t="s">
        <v>52</v>
      </c>
      <c r="I2810" s="53" t="s">
        <v>398</v>
      </c>
      <c r="J2810" s="75">
        <v>249.27</v>
      </c>
      <c r="K2810" s="75">
        <v>236.543</v>
      </c>
      <c r="L2810" s="75">
        <v>249</v>
      </c>
      <c r="M2810" s="75">
        <v>250</v>
      </c>
      <c r="N2810" s="75">
        <v>1</v>
      </c>
    </row>
    <row r="2811" spans="1:14">
      <c r="A2811" s="53" t="s">
        <v>8461</v>
      </c>
      <c r="B2811" s="53" t="s">
        <v>8462</v>
      </c>
      <c r="C2811" s="53" t="s">
        <v>8463</v>
      </c>
      <c r="D2811" s="53" t="s">
        <v>17</v>
      </c>
      <c r="E2811" s="53" t="s">
        <v>18</v>
      </c>
      <c r="F2811" s="53" t="s">
        <v>17</v>
      </c>
      <c r="G2811" s="53" t="s">
        <v>19</v>
      </c>
      <c r="I2811" s="53" t="s">
        <v>7799</v>
      </c>
      <c r="J2811" s="75">
        <v>0.79</v>
      </c>
      <c r="K2811" s="75">
        <v>0.792</v>
      </c>
      <c r="L2811" s="75">
        <v>1</v>
      </c>
      <c r="M2811" s="75">
        <v>1</v>
      </c>
      <c r="N2811" s="75">
        <v>0</v>
      </c>
    </row>
    <row r="2812" spans="1:14">
      <c r="A2812" s="53" t="s">
        <v>8464</v>
      </c>
      <c r="B2812" s="53" t="s">
        <v>8465</v>
      </c>
      <c r="C2812" s="53" t="s">
        <v>8466</v>
      </c>
      <c r="D2812" s="53" t="s">
        <v>17</v>
      </c>
      <c r="E2812" s="53" t="s">
        <v>18</v>
      </c>
      <c r="F2812" s="53" t="s">
        <v>17</v>
      </c>
      <c r="G2812" s="53" t="s">
        <v>19</v>
      </c>
      <c r="I2812" s="53" t="s">
        <v>408</v>
      </c>
      <c r="J2812" s="75">
        <v>12.3</v>
      </c>
      <c r="K2812" s="75">
        <v>7.861</v>
      </c>
      <c r="L2812" s="75">
        <v>12.5</v>
      </c>
      <c r="M2812" s="75">
        <v>12.5</v>
      </c>
      <c r="N2812" s="75">
        <v>0</v>
      </c>
    </row>
    <row r="2813" spans="1:14">
      <c r="A2813" s="53" t="s">
        <v>8467</v>
      </c>
      <c r="B2813" s="53" t="s">
        <v>8468</v>
      </c>
      <c r="C2813" s="53" t="s">
        <v>8469</v>
      </c>
      <c r="D2813" s="53" t="s">
        <v>256</v>
      </c>
      <c r="E2813" s="53" t="s">
        <v>18</v>
      </c>
      <c r="F2813" s="53" t="s">
        <v>256</v>
      </c>
      <c r="G2813" s="53" t="s">
        <v>19</v>
      </c>
      <c r="I2813" s="53" t="s">
        <v>120</v>
      </c>
      <c r="J2813" s="75">
        <v>1.36</v>
      </c>
      <c r="K2813" s="75">
        <v>1.398</v>
      </c>
      <c r="L2813" s="75">
        <v>1.5</v>
      </c>
      <c r="M2813" s="75">
        <v>2</v>
      </c>
      <c r="N2813" s="75">
        <v>0.5</v>
      </c>
    </row>
    <row r="2814" spans="1:14">
      <c r="A2814" s="53" t="s">
        <v>8470</v>
      </c>
      <c r="B2814" s="53" t="s">
        <v>8471</v>
      </c>
      <c r="C2814" s="53" t="s">
        <v>8472</v>
      </c>
      <c r="D2814" s="53" t="s">
        <v>17</v>
      </c>
      <c r="E2814" s="53" t="s">
        <v>18</v>
      </c>
      <c r="F2814" s="53" t="s">
        <v>17</v>
      </c>
      <c r="G2814" s="53" t="s">
        <v>19</v>
      </c>
      <c r="I2814" s="53" t="s">
        <v>398</v>
      </c>
      <c r="J2814" s="75">
        <v>9.67</v>
      </c>
      <c r="K2814" s="75">
        <v>6.772</v>
      </c>
      <c r="L2814" s="75">
        <v>12</v>
      </c>
      <c r="M2814" s="75">
        <v>10</v>
      </c>
      <c r="N2814" s="75">
        <v>-2</v>
      </c>
    </row>
    <row r="2815" spans="1:14">
      <c r="A2815" s="53" t="s">
        <v>8473</v>
      </c>
      <c r="B2815" s="53" t="s">
        <v>8474</v>
      </c>
      <c r="C2815" s="53" t="s">
        <v>8475</v>
      </c>
      <c r="D2815" s="53" t="s">
        <v>728</v>
      </c>
      <c r="E2815" s="53" t="s">
        <v>18</v>
      </c>
      <c r="F2815" s="53" t="s">
        <v>728</v>
      </c>
      <c r="G2815" s="53" t="s">
        <v>129</v>
      </c>
      <c r="I2815" s="53" t="s">
        <v>612</v>
      </c>
      <c r="J2815" s="75">
        <v>7.68</v>
      </c>
      <c r="K2815" s="75">
        <v>25.332</v>
      </c>
      <c r="L2815" s="75">
        <v>26</v>
      </c>
      <c r="M2815" s="75">
        <v>27</v>
      </c>
      <c r="N2815" s="75">
        <v>1</v>
      </c>
    </row>
    <row r="2816" spans="1:14">
      <c r="A2816" s="53" t="s">
        <v>8476</v>
      </c>
      <c r="B2816" s="53" t="s">
        <v>8477</v>
      </c>
      <c r="C2816" s="53" t="s">
        <v>8478</v>
      </c>
      <c r="D2816" s="53" t="s">
        <v>168</v>
      </c>
      <c r="E2816" s="53" t="s">
        <v>18</v>
      </c>
      <c r="F2816" s="53" t="s">
        <v>169</v>
      </c>
      <c r="G2816" s="53" t="s">
        <v>170</v>
      </c>
      <c r="I2816" s="53" t="s">
        <v>442</v>
      </c>
      <c r="J2816" s="75">
        <v>18.89</v>
      </c>
      <c r="K2816" s="75">
        <v>19.635</v>
      </c>
      <c r="L2816" s="75">
        <v>26</v>
      </c>
      <c r="M2816" s="75">
        <v>28</v>
      </c>
      <c r="N2816" s="75">
        <v>2</v>
      </c>
    </row>
    <row r="2817" spans="1:14">
      <c r="A2817" s="53" t="s">
        <v>8479</v>
      </c>
      <c r="B2817" s="53" t="s">
        <v>8480</v>
      </c>
      <c r="C2817" s="53" t="s">
        <v>8481</v>
      </c>
      <c r="D2817" s="53" t="s">
        <v>97</v>
      </c>
      <c r="E2817" s="53" t="s">
        <v>18</v>
      </c>
      <c r="F2817" s="53" t="s">
        <v>97</v>
      </c>
      <c r="G2817" s="53" t="s">
        <v>98</v>
      </c>
      <c r="I2817" s="53" t="s">
        <v>191</v>
      </c>
      <c r="J2817" s="75">
        <v>171.06</v>
      </c>
      <c r="K2817" s="75">
        <v>140.506</v>
      </c>
      <c r="L2817" s="75">
        <v>218</v>
      </c>
      <c r="M2817" s="75">
        <v>218</v>
      </c>
      <c r="N2817" s="75">
        <v>0</v>
      </c>
    </row>
    <row r="2818" spans="1:14">
      <c r="A2818" s="53" t="s">
        <v>8482</v>
      </c>
      <c r="B2818" s="53" t="s">
        <v>8483</v>
      </c>
      <c r="C2818" s="53" t="s">
        <v>8484</v>
      </c>
      <c r="D2818" s="53" t="s">
        <v>168</v>
      </c>
      <c r="E2818" s="53" t="s">
        <v>18</v>
      </c>
      <c r="F2818" s="53" t="s">
        <v>169</v>
      </c>
      <c r="G2818" s="73" t="s">
        <v>170</v>
      </c>
      <c r="I2818" s="53" t="s">
        <v>191</v>
      </c>
      <c r="J2818" s="75">
        <v>425.81</v>
      </c>
      <c r="K2818" s="75">
        <v>334.196</v>
      </c>
      <c r="L2818" s="75">
        <v>452</v>
      </c>
      <c r="M2818" s="75">
        <v>453</v>
      </c>
      <c r="N2818" s="75">
        <v>1</v>
      </c>
    </row>
    <row r="2819" spans="1:14">
      <c r="A2819" s="53" t="s">
        <v>8485</v>
      </c>
      <c r="B2819" s="53" t="s">
        <v>8486</v>
      </c>
      <c r="C2819" s="53" t="s">
        <v>8487</v>
      </c>
      <c r="D2819" s="53" t="s">
        <v>3059</v>
      </c>
      <c r="E2819" s="53" t="s">
        <v>18</v>
      </c>
      <c r="F2819" s="53" t="s">
        <v>3059</v>
      </c>
      <c r="G2819" s="73" t="s">
        <v>29</v>
      </c>
      <c r="I2819" s="53" t="s">
        <v>130</v>
      </c>
      <c r="J2819" s="75">
        <v>19.96</v>
      </c>
      <c r="K2819" s="75">
        <v>20.123</v>
      </c>
      <c r="L2819" s="75">
        <v>21</v>
      </c>
      <c r="M2819" s="75">
        <v>21</v>
      </c>
      <c r="N2819" s="75">
        <v>0</v>
      </c>
    </row>
    <row r="2820" spans="1:14">
      <c r="A2820" s="53" t="s">
        <v>8488</v>
      </c>
      <c r="B2820" s="53" t="s">
        <v>8489</v>
      </c>
      <c r="C2820" s="53" t="s">
        <v>8490</v>
      </c>
      <c r="D2820" s="53" t="s">
        <v>144</v>
      </c>
      <c r="E2820" s="53" t="s">
        <v>18</v>
      </c>
      <c r="F2820" s="53" t="s">
        <v>144</v>
      </c>
      <c r="G2820" s="73" t="s">
        <v>52</v>
      </c>
      <c r="I2820" s="53" t="s">
        <v>1006</v>
      </c>
      <c r="J2820" s="75">
        <v>298.83</v>
      </c>
      <c r="K2820" s="75">
        <v>273.491</v>
      </c>
      <c r="L2820" s="75">
        <v>299</v>
      </c>
      <c r="M2820" s="75">
        <v>299</v>
      </c>
      <c r="N2820" s="75">
        <v>0</v>
      </c>
    </row>
    <row r="2821" spans="1:14">
      <c r="A2821" s="53" t="s">
        <v>8491</v>
      </c>
      <c r="B2821" s="53" t="s">
        <v>8492</v>
      </c>
      <c r="C2821" s="53" t="s">
        <v>8493</v>
      </c>
      <c r="D2821" s="53" t="s">
        <v>17</v>
      </c>
      <c r="E2821" s="53" t="s">
        <v>18</v>
      </c>
      <c r="F2821" s="53" t="s">
        <v>17</v>
      </c>
      <c r="G2821" s="53" t="s">
        <v>19</v>
      </c>
      <c r="I2821" s="53" t="s">
        <v>442</v>
      </c>
      <c r="J2821" s="75">
        <v>109.94</v>
      </c>
      <c r="K2821" s="75">
        <v>113.603</v>
      </c>
      <c r="L2821" s="75">
        <v>111</v>
      </c>
      <c r="M2821" s="75">
        <v>155</v>
      </c>
      <c r="N2821" s="75">
        <v>44</v>
      </c>
    </row>
    <row r="2822" spans="1:14">
      <c r="A2822" s="53" t="s">
        <v>8494</v>
      </c>
      <c r="B2822" s="53" t="s">
        <v>8495</v>
      </c>
      <c r="C2822" s="53" t="s">
        <v>8496</v>
      </c>
      <c r="D2822" s="53" t="s">
        <v>231</v>
      </c>
      <c r="E2822" s="53" t="s">
        <v>18</v>
      </c>
      <c r="F2822" s="53" t="s">
        <v>231</v>
      </c>
      <c r="G2822" s="53" t="s">
        <v>52</v>
      </c>
      <c r="I2822" s="53" t="s">
        <v>292</v>
      </c>
      <c r="J2822" s="75">
        <v>135.92</v>
      </c>
      <c r="K2822" s="75">
        <v>86.945</v>
      </c>
      <c r="L2822" s="75">
        <v>136</v>
      </c>
      <c r="M2822" s="75">
        <v>136</v>
      </c>
      <c r="N2822" s="75">
        <v>0</v>
      </c>
    </row>
    <row r="2823" spans="1:14">
      <c r="A2823" s="53" t="s">
        <v>8497</v>
      </c>
      <c r="B2823" s="53" t="s">
        <v>8498</v>
      </c>
      <c r="C2823" s="53" t="s">
        <v>8499</v>
      </c>
      <c r="D2823" s="53" t="s">
        <v>17</v>
      </c>
      <c r="E2823" s="53" t="s">
        <v>18</v>
      </c>
      <c r="F2823" s="53" t="s">
        <v>17</v>
      </c>
      <c r="G2823" s="53" t="s">
        <v>19</v>
      </c>
      <c r="I2823" s="53" t="s">
        <v>227</v>
      </c>
      <c r="J2823" s="75">
        <v>1050.77</v>
      </c>
      <c r="K2823" s="75">
        <v>980.576</v>
      </c>
      <c r="L2823" s="75">
        <v>1051</v>
      </c>
      <c r="M2823" s="75">
        <v>1086</v>
      </c>
      <c r="N2823" s="75">
        <v>35</v>
      </c>
    </row>
    <row r="2824" spans="1:14">
      <c r="A2824" s="53" t="s">
        <v>8500</v>
      </c>
      <c r="B2824" s="53" t="s">
        <v>8501</v>
      </c>
      <c r="C2824" s="53" t="s">
        <v>8502</v>
      </c>
      <c r="D2824" s="53" t="s">
        <v>453</v>
      </c>
      <c r="E2824" s="53" t="s">
        <v>18</v>
      </c>
      <c r="F2824" s="53" t="s">
        <v>453</v>
      </c>
      <c r="G2824" s="53" t="s">
        <v>29</v>
      </c>
      <c r="I2824" s="53" t="s">
        <v>191</v>
      </c>
      <c r="J2824" s="75">
        <v>14.96</v>
      </c>
      <c r="K2824" s="75">
        <v>10.373</v>
      </c>
      <c r="L2824" s="75">
        <v>22</v>
      </c>
      <c r="M2824" s="75">
        <v>22</v>
      </c>
      <c r="N2824" s="75">
        <v>0</v>
      </c>
    </row>
    <row r="2825" spans="1:14">
      <c r="A2825" s="53" t="s">
        <v>8503</v>
      </c>
      <c r="B2825" s="53" t="s">
        <v>8504</v>
      </c>
      <c r="C2825" s="53" t="s">
        <v>8505</v>
      </c>
      <c r="D2825" s="53" t="s">
        <v>465</v>
      </c>
      <c r="E2825" s="53" t="s">
        <v>18</v>
      </c>
      <c r="F2825" s="53" t="s">
        <v>465</v>
      </c>
      <c r="G2825" s="53" t="s">
        <v>129</v>
      </c>
      <c r="I2825" s="53" t="s">
        <v>687</v>
      </c>
      <c r="J2825" s="75">
        <v>21.19</v>
      </c>
      <c r="K2825" s="75" t="s">
        <v>36</v>
      </c>
      <c r="L2825" s="75">
        <v>33</v>
      </c>
      <c r="M2825" s="75">
        <v>32</v>
      </c>
      <c r="N2825" s="75">
        <v>-1</v>
      </c>
    </row>
    <row r="2826" spans="1:14">
      <c r="A2826" s="53" t="s">
        <v>8506</v>
      </c>
      <c r="B2826" s="53" t="s">
        <v>8507</v>
      </c>
      <c r="C2826" s="53" t="s">
        <v>8508</v>
      </c>
      <c r="D2826" s="53" t="s">
        <v>465</v>
      </c>
      <c r="E2826" s="53" t="s">
        <v>18</v>
      </c>
      <c r="F2826" s="53" t="s">
        <v>465</v>
      </c>
      <c r="G2826" s="53" t="s">
        <v>129</v>
      </c>
      <c r="I2826" s="53" t="s">
        <v>687</v>
      </c>
      <c r="J2826" s="75">
        <v>22.71</v>
      </c>
      <c r="K2826" s="75" t="s">
        <v>36</v>
      </c>
      <c r="L2826" s="75">
        <v>36</v>
      </c>
      <c r="M2826" s="75">
        <v>33</v>
      </c>
      <c r="N2826" s="75">
        <v>-3</v>
      </c>
    </row>
    <row r="2827" spans="1:14">
      <c r="A2827" s="53" t="s">
        <v>8509</v>
      </c>
      <c r="B2827" s="53" t="s">
        <v>8510</v>
      </c>
      <c r="C2827" s="53" t="s">
        <v>8511</v>
      </c>
      <c r="D2827" s="53" t="s">
        <v>465</v>
      </c>
      <c r="E2827" s="53" t="s">
        <v>18</v>
      </c>
      <c r="F2827" s="53" t="s">
        <v>465</v>
      </c>
      <c r="G2827" s="53" t="s">
        <v>129</v>
      </c>
      <c r="I2827" s="53" t="s">
        <v>687</v>
      </c>
      <c r="J2827" s="75">
        <v>21.53</v>
      </c>
      <c r="K2827" s="75" t="s">
        <v>36</v>
      </c>
      <c r="L2827" s="75">
        <v>31</v>
      </c>
      <c r="M2827" s="75">
        <v>30</v>
      </c>
      <c r="N2827" s="75">
        <v>-1</v>
      </c>
    </row>
    <row r="2828" spans="1:14">
      <c r="A2828" s="53" t="s">
        <v>8512</v>
      </c>
      <c r="B2828" s="53" t="s">
        <v>8513</v>
      </c>
      <c r="C2828" s="53" t="s">
        <v>8514</v>
      </c>
      <c r="D2828" s="53" t="s">
        <v>465</v>
      </c>
      <c r="E2828" s="53" t="s">
        <v>18</v>
      </c>
      <c r="F2828" s="53" t="s">
        <v>465</v>
      </c>
      <c r="G2828" s="53" t="s">
        <v>129</v>
      </c>
      <c r="I2828" s="53" t="s">
        <v>687</v>
      </c>
      <c r="J2828" s="75">
        <v>19.61</v>
      </c>
      <c r="K2828" s="75" t="s">
        <v>36</v>
      </c>
      <c r="L2828" s="75">
        <v>20</v>
      </c>
      <c r="M2828" s="75">
        <v>20</v>
      </c>
      <c r="N2828" s="75">
        <v>0</v>
      </c>
    </row>
    <row r="2829" spans="1:14">
      <c r="A2829" s="53" t="s">
        <v>8515</v>
      </c>
      <c r="B2829" s="53" t="s">
        <v>8516</v>
      </c>
      <c r="C2829" s="53" t="s">
        <v>8517</v>
      </c>
      <c r="D2829" s="53" t="s">
        <v>465</v>
      </c>
      <c r="E2829" s="53" t="s">
        <v>18</v>
      </c>
      <c r="F2829" s="53" t="s">
        <v>465</v>
      </c>
      <c r="G2829" s="53" t="s">
        <v>129</v>
      </c>
      <c r="I2829" s="53" t="s">
        <v>687</v>
      </c>
      <c r="J2829" s="75">
        <v>31.98</v>
      </c>
      <c r="K2829" s="75" t="s">
        <v>36</v>
      </c>
      <c r="L2829" s="75">
        <v>49</v>
      </c>
      <c r="M2829" s="75">
        <v>48</v>
      </c>
      <c r="N2829" s="75">
        <v>-1</v>
      </c>
    </row>
    <row r="2830" spans="1:14">
      <c r="A2830" s="53" t="s">
        <v>8518</v>
      </c>
      <c r="B2830" s="53" t="s">
        <v>8519</v>
      </c>
      <c r="C2830" s="53" t="s">
        <v>8520</v>
      </c>
      <c r="D2830" s="53" t="s">
        <v>465</v>
      </c>
      <c r="E2830" s="53" t="s">
        <v>18</v>
      </c>
      <c r="F2830" s="53" t="s">
        <v>465</v>
      </c>
      <c r="G2830" s="53" t="s">
        <v>129</v>
      </c>
      <c r="I2830" s="53" t="s">
        <v>687</v>
      </c>
      <c r="J2830" s="75">
        <v>20.2</v>
      </c>
      <c r="K2830" s="75" t="s">
        <v>36</v>
      </c>
      <c r="L2830" s="75">
        <v>20.5</v>
      </c>
      <c r="M2830" s="75">
        <v>21</v>
      </c>
      <c r="N2830" s="75">
        <v>0.5</v>
      </c>
    </row>
    <row r="2831" spans="1:14">
      <c r="A2831" s="53" t="s">
        <v>8521</v>
      </c>
      <c r="B2831" s="53" t="s">
        <v>8522</v>
      </c>
      <c r="C2831" s="53" t="s">
        <v>8523</v>
      </c>
      <c r="D2831" s="53" t="s">
        <v>97</v>
      </c>
      <c r="E2831" s="53" t="s">
        <v>18</v>
      </c>
      <c r="F2831" s="53" t="s">
        <v>97</v>
      </c>
      <c r="G2831" s="53" t="s">
        <v>98</v>
      </c>
      <c r="I2831" s="53" t="s">
        <v>99</v>
      </c>
      <c r="J2831" s="75">
        <v>10.44</v>
      </c>
      <c r="K2831" s="75">
        <v>15.458</v>
      </c>
      <c r="L2831" s="75">
        <v>21</v>
      </c>
      <c r="M2831" s="75">
        <v>21</v>
      </c>
      <c r="N2831" s="75">
        <v>0</v>
      </c>
    </row>
    <row r="2832" spans="1:14">
      <c r="A2832" s="53" t="s">
        <v>8524</v>
      </c>
      <c r="B2832" s="53" t="s">
        <v>8525</v>
      </c>
      <c r="C2832" s="53" t="s">
        <v>8526</v>
      </c>
      <c r="D2832" s="53" t="s">
        <v>51</v>
      </c>
      <c r="E2832" s="53" t="s">
        <v>18</v>
      </c>
      <c r="F2832" s="53" t="s">
        <v>51</v>
      </c>
      <c r="G2832" s="53" t="s">
        <v>52</v>
      </c>
      <c r="I2832" s="53" t="s">
        <v>7799</v>
      </c>
      <c r="J2832" s="75">
        <v>29.38</v>
      </c>
      <c r="K2832" s="75">
        <v>27.639</v>
      </c>
      <c r="L2832" s="75">
        <v>30</v>
      </c>
      <c r="M2832" s="75">
        <v>35</v>
      </c>
      <c r="N2832" s="75">
        <v>5</v>
      </c>
    </row>
    <row r="2833" spans="1:14">
      <c r="A2833" s="53" t="s">
        <v>8527</v>
      </c>
      <c r="B2833" s="53" t="s">
        <v>8528</v>
      </c>
      <c r="C2833" s="53" t="s">
        <v>8529</v>
      </c>
      <c r="D2833" s="53" t="s">
        <v>24</v>
      </c>
      <c r="E2833" s="53" t="s">
        <v>18</v>
      </c>
      <c r="F2833" s="53" t="s">
        <v>24</v>
      </c>
      <c r="G2833" s="53" t="s">
        <v>19</v>
      </c>
      <c r="I2833" s="53" t="s">
        <v>246</v>
      </c>
      <c r="J2833" s="75">
        <v>24.08</v>
      </c>
      <c r="K2833" s="75">
        <v>28.281</v>
      </c>
      <c r="L2833" s="75">
        <v>25</v>
      </c>
      <c r="M2833" s="75">
        <v>29</v>
      </c>
      <c r="N2833" s="75">
        <v>4</v>
      </c>
    </row>
    <row r="2834" spans="1:14">
      <c r="A2834" s="53" t="s">
        <v>8530</v>
      </c>
      <c r="B2834" s="53" t="s">
        <v>8531</v>
      </c>
      <c r="C2834" s="53" t="s">
        <v>8532</v>
      </c>
      <c r="D2834" s="53" t="s">
        <v>24</v>
      </c>
      <c r="E2834" s="53" t="s">
        <v>18</v>
      </c>
      <c r="F2834" s="53" t="s">
        <v>24</v>
      </c>
      <c r="G2834" s="53" t="s">
        <v>19</v>
      </c>
      <c r="I2834" s="53" t="s">
        <v>246</v>
      </c>
      <c r="J2834" s="75">
        <v>23.47</v>
      </c>
      <c r="K2834" s="75">
        <v>29.311</v>
      </c>
      <c r="L2834" s="75">
        <v>25</v>
      </c>
      <c r="M2834" s="75">
        <v>30</v>
      </c>
      <c r="N2834" s="75">
        <v>5</v>
      </c>
    </row>
    <row r="2835" spans="1:14">
      <c r="A2835" s="53" t="s">
        <v>8533</v>
      </c>
      <c r="B2835" s="53" t="s">
        <v>8534</v>
      </c>
      <c r="C2835" s="53" t="s">
        <v>8535</v>
      </c>
      <c r="D2835" s="53" t="s">
        <v>24</v>
      </c>
      <c r="E2835" s="53" t="s">
        <v>18</v>
      </c>
      <c r="F2835" s="53" t="s">
        <v>24</v>
      </c>
      <c r="G2835" s="53" t="s">
        <v>19</v>
      </c>
      <c r="I2835" s="53" t="s">
        <v>246</v>
      </c>
      <c r="J2835" s="75">
        <v>23.9</v>
      </c>
      <c r="K2835" s="75">
        <v>29.311</v>
      </c>
      <c r="L2835" s="75">
        <v>25</v>
      </c>
      <c r="M2835" s="75">
        <v>30</v>
      </c>
      <c r="N2835" s="75">
        <v>5</v>
      </c>
    </row>
    <row r="2836" spans="1:14">
      <c r="A2836" s="53" t="s">
        <v>8536</v>
      </c>
      <c r="B2836" s="53" t="s">
        <v>8537</v>
      </c>
      <c r="C2836" s="53" t="s">
        <v>8538</v>
      </c>
      <c r="D2836" s="53" t="s">
        <v>24</v>
      </c>
      <c r="E2836" s="53" t="s">
        <v>18</v>
      </c>
      <c r="F2836" s="53" t="s">
        <v>24</v>
      </c>
      <c r="G2836" s="53" t="s">
        <v>19</v>
      </c>
      <c r="I2836" s="53" t="s">
        <v>246</v>
      </c>
      <c r="J2836" s="75">
        <v>23.81</v>
      </c>
      <c r="K2836" s="75">
        <v>28.814</v>
      </c>
      <c r="L2836" s="75">
        <v>25</v>
      </c>
      <c r="M2836" s="75">
        <v>29</v>
      </c>
      <c r="N2836" s="75">
        <v>4</v>
      </c>
    </row>
    <row r="2837" spans="1:14">
      <c r="A2837" s="53" t="s">
        <v>8539</v>
      </c>
      <c r="B2837" s="53" t="s">
        <v>8540</v>
      </c>
      <c r="C2837" s="53" t="s">
        <v>8541</v>
      </c>
      <c r="D2837" s="53" t="s">
        <v>24</v>
      </c>
      <c r="E2837" s="53" t="s">
        <v>18</v>
      </c>
      <c r="F2837" s="53" t="s">
        <v>24</v>
      </c>
      <c r="G2837" s="53" t="s">
        <v>19</v>
      </c>
      <c r="I2837" s="53" t="s">
        <v>246</v>
      </c>
      <c r="J2837" s="75">
        <v>23.77</v>
      </c>
      <c r="K2837" s="75">
        <v>29.441</v>
      </c>
      <c r="L2837" s="75">
        <v>25</v>
      </c>
      <c r="M2837" s="75">
        <v>30</v>
      </c>
      <c r="N2837" s="75">
        <v>5</v>
      </c>
    </row>
    <row r="2838" spans="1:14">
      <c r="A2838" s="53" t="s">
        <v>8542</v>
      </c>
      <c r="B2838" s="53" t="s">
        <v>8543</v>
      </c>
      <c r="C2838" s="53" t="s">
        <v>8544</v>
      </c>
      <c r="D2838" s="53" t="s">
        <v>17</v>
      </c>
      <c r="E2838" s="53" t="s">
        <v>18</v>
      </c>
      <c r="F2838" s="53" t="s">
        <v>17</v>
      </c>
      <c r="G2838" s="53" t="s">
        <v>19</v>
      </c>
      <c r="I2838" s="53" t="s">
        <v>8545</v>
      </c>
      <c r="J2838" s="75">
        <v>1.1</v>
      </c>
      <c r="K2838" s="75">
        <v>1.847</v>
      </c>
      <c r="L2838" s="75">
        <v>2</v>
      </c>
      <c r="M2838" s="75">
        <v>2</v>
      </c>
      <c r="N2838" s="75">
        <v>0</v>
      </c>
    </row>
    <row r="2839" spans="1:14">
      <c r="A2839" s="53" t="s">
        <v>8546</v>
      </c>
      <c r="B2839" s="53" t="s">
        <v>8547</v>
      </c>
      <c r="C2839" s="53" t="s">
        <v>8548</v>
      </c>
      <c r="D2839" s="53" t="s">
        <v>17</v>
      </c>
      <c r="E2839" s="53" t="s">
        <v>18</v>
      </c>
      <c r="F2839" s="53" t="s">
        <v>17</v>
      </c>
      <c r="G2839" s="53" t="s">
        <v>19</v>
      </c>
      <c r="I2839" s="53" t="s">
        <v>145</v>
      </c>
      <c r="J2839" s="75">
        <v>27.43</v>
      </c>
      <c r="K2839" s="75">
        <v>24.133</v>
      </c>
      <c r="L2839" s="75">
        <v>28</v>
      </c>
      <c r="M2839" s="75">
        <v>28</v>
      </c>
      <c r="N2839" s="75">
        <v>0</v>
      </c>
    </row>
    <row r="2840" spans="1:14">
      <c r="A2840" s="53" t="s">
        <v>8549</v>
      </c>
      <c r="B2840" s="53" t="s">
        <v>8550</v>
      </c>
      <c r="C2840" s="53" t="s">
        <v>8551</v>
      </c>
      <c r="D2840" s="53" t="s">
        <v>17</v>
      </c>
      <c r="E2840" s="53" t="s">
        <v>18</v>
      </c>
      <c r="F2840" s="53" t="s">
        <v>17</v>
      </c>
      <c r="G2840" s="53" t="s">
        <v>19</v>
      </c>
      <c r="I2840" s="53" t="s">
        <v>152</v>
      </c>
      <c r="J2840" s="75">
        <v>0.84</v>
      </c>
      <c r="K2840" s="75">
        <v>0.269</v>
      </c>
      <c r="L2840" s="75">
        <v>1</v>
      </c>
      <c r="M2840" s="75">
        <v>1</v>
      </c>
      <c r="N2840" s="75">
        <v>0</v>
      </c>
    </row>
    <row r="2841" spans="1:14">
      <c r="A2841" s="53" t="s">
        <v>8552</v>
      </c>
      <c r="B2841" s="53" t="s">
        <v>8553</v>
      </c>
      <c r="C2841" s="53" t="s">
        <v>8554</v>
      </c>
      <c r="D2841" s="53" t="s">
        <v>17</v>
      </c>
      <c r="E2841" s="53" t="s">
        <v>18</v>
      </c>
      <c r="F2841" s="53" t="s">
        <v>17</v>
      </c>
      <c r="G2841" s="53" t="s">
        <v>19</v>
      </c>
      <c r="I2841" s="53" t="s">
        <v>103</v>
      </c>
      <c r="J2841" s="75">
        <v>1.75</v>
      </c>
      <c r="K2841" s="75">
        <v>1.564</v>
      </c>
      <c r="L2841" s="75">
        <v>2</v>
      </c>
      <c r="M2841" s="75">
        <v>2</v>
      </c>
      <c r="N2841" s="75">
        <v>0</v>
      </c>
    </row>
    <row r="2842" spans="1:14">
      <c r="A2842" s="53" t="s">
        <v>8555</v>
      </c>
      <c r="B2842" s="53" t="s">
        <v>8556</v>
      </c>
      <c r="C2842" s="53" t="s">
        <v>8557</v>
      </c>
      <c r="D2842" s="53" t="s">
        <v>256</v>
      </c>
      <c r="E2842" s="53" t="s">
        <v>18</v>
      </c>
      <c r="F2842" s="53" t="s">
        <v>256</v>
      </c>
      <c r="G2842" s="73" t="s">
        <v>19</v>
      </c>
      <c r="I2842" s="53" t="s">
        <v>227</v>
      </c>
      <c r="J2842" s="75">
        <v>16.29</v>
      </c>
      <c r="K2842" s="75">
        <v>9.331</v>
      </c>
      <c r="L2842" s="75">
        <v>16.5</v>
      </c>
      <c r="M2842" s="75">
        <v>17</v>
      </c>
      <c r="N2842" s="75">
        <v>0.5</v>
      </c>
    </row>
    <row r="2843" spans="1:14">
      <c r="A2843" s="53" t="s">
        <v>8558</v>
      </c>
      <c r="B2843" s="53" t="s">
        <v>8559</v>
      </c>
      <c r="C2843" s="53" t="s">
        <v>8560</v>
      </c>
      <c r="D2843" s="53" t="s">
        <v>17</v>
      </c>
      <c r="E2843" s="53" t="s">
        <v>18</v>
      </c>
      <c r="F2843" s="53" t="s">
        <v>17</v>
      </c>
      <c r="G2843" s="53" t="s">
        <v>19</v>
      </c>
      <c r="I2843" s="53" t="s">
        <v>227</v>
      </c>
      <c r="J2843" s="75">
        <v>0.81</v>
      </c>
      <c r="K2843" s="75">
        <v>0.66</v>
      </c>
      <c r="L2843" s="75">
        <v>1</v>
      </c>
      <c r="M2843" s="75">
        <v>1</v>
      </c>
      <c r="N2843" s="75">
        <v>0</v>
      </c>
    </row>
    <row r="2844" spans="1:14">
      <c r="A2844" s="53" t="s">
        <v>8561</v>
      </c>
      <c r="B2844" s="53" t="s">
        <v>8562</v>
      </c>
      <c r="C2844" s="53" t="s">
        <v>8563</v>
      </c>
      <c r="D2844" s="53" t="s">
        <v>17</v>
      </c>
      <c r="E2844" s="53" t="s">
        <v>18</v>
      </c>
      <c r="F2844" s="53" t="s">
        <v>17</v>
      </c>
      <c r="G2844" s="53" t="s">
        <v>19</v>
      </c>
      <c r="I2844" s="53" t="s">
        <v>223</v>
      </c>
      <c r="J2844" s="75">
        <v>27.64</v>
      </c>
      <c r="K2844" s="75">
        <v>27.648</v>
      </c>
      <c r="L2844" s="75">
        <v>29</v>
      </c>
      <c r="M2844" s="75">
        <v>29</v>
      </c>
      <c r="N2844" s="75">
        <v>0</v>
      </c>
    </row>
    <row r="2845" spans="1:14">
      <c r="A2845" s="53" t="s">
        <v>8564</v>
      </c>
      <c r="B2845" s="53" t="s">
        <v>8565</v>
      </c>
      <c r="C2845" s="53" t="s">
        <v>8566</v>
      </c>
      <c r="D2845" s="53" t="s">
        <v>97</v>
      </c>
      <c r="E2845" s="53" t="s">
        <v>18</v>
      </c>
      <c r="F2845" s="53" t="s">
        <v>97</v>
      </c>
      <c r="G2845" s="53" t="s">
        <v>98</v>
      </c>
      <c r="I2845" s="53" t="s">
        <v>99</v>
      </c>
      <c r="J2845" s="75">
        <v>84.36</v>
      </c>
      <c r="K2845" s="75">
        <v>49.35</v>
      </c>
      <c r="L2845" s="75">
        <v>87</v>
      </c>
      <c r="M2845" s="75">
        <v>85</v>
      </c>
      <c r="N2845" s="75">
        <v>-2</v>
      </c>
    </row>
    <row r="2846" spans="1:14">
      <c r="A2846" s="53" t="s">
        <v>8567</v>
      </c>
      <c r="B2846" s="53" t="s">
        <v>8568</v>
      </c>
      <c r="C2846" s="53" t="s">
        <v>8569</v>
      </c>
      <c r="D2846" s="53" t="s">
        <v>266</v>
      </c>
      <c r="E2846" s="53" t="s">
        <v>18</v>
      </c>
      <c r="F2846" s="53" t="s">
        <v>267</v>
      </c>
      <c r="G2846" s="53" t="s">
        <v>170</v>
      </c>
      <c r="I2846" s="53" t="s">
        <v>227</v>
      </c>
      <c r="J2846" s="75">
        <v>57.84</v>
      </c>
      <c r="K2846" s="75">
        <v>96.247</v>
      </c>
      <c r="L2846" s="75">
        <v>90</v>
      </c>
      <c r="M2846" s="75">
        <v>97</v>
      </c>
      <c r="N2846" s="75">
        <v>7</v>
      </c>
    </row>
    <row r="2847" spans="1:14">
      <c r="A2847" s="53" t="s">
        <v>8570</v>
      </c>
      <c r="B2847" s="53" t="s">
        <v>8571</v>
      </c>
      <c r="C2847" s="53" t="s">
        <v>8572</v>
      </c>
      <c r="D2847" s="53" t="s">
        <v>17</v>
      </c>
      <c r="E2847" s="53" t="s">
        <v>18</v>
      </c>
      <c r="F2847" s="53" t="s">
        <v>17</v>
      </c>
      <c r="G2847" s="53" t="s">
        <v>19</v>
      </c>
      <c r="I2847" s="53" t="s">
        <v>152</v>
      </c>
      <c r="J2847" s="75">
        <v>258.85</v>
      </c>
      <c r="K2847" s="75">
        <v>302.416</v>
      </c>
      <c r="L2847" s="75">
        <v>259</v>
      </c>
      <c r="M2847" s="75">
        <v>309</v>
      </c>
      <c r="N2847" s="75">
        <v>50</v>
      </c>
    </row>
    <row r="2848" spans="1:14">
      <c r="A2848" s="53" t="s">
        <v>8573</v>
      </c>
      <c r="B2848" s="53" t="s">
        <v>8574</v>
      </c>
      <c r="C2848" s="53" t="s">
        <v>8575</v>
      </c>
      <c r="D2848" s="53" t="s">
        <v>1452</v>
      </c>
      <c r="E2848" s="53" t="s">
        <v>18</v>
      </c>
      <c r="F2848" s="53" t="s">
        <v>1452</v>
      </c>
      <c r="G2848" s="53" t="s">
        <v>98</v>
      </c>
      <c r="I2848" s="53" t="s">
        <v>223</v>
      </c>
      <c r="J2848" s="75">
        <v>17.74</v>
      </c>
      <c r="K2848" s="75">
        <v>8.487</v>
      </c>
      <c r="L2848" s="75">
        <v>21</v>
      </c>
      <c r="M2848" s="75">
        <v>21</v>
      </c>
      <c r="N2848" s="75">
        <v>0</v>
      </c>
    </row>
    <row r="2849" spans="1:14">
      <c r="A2849" s="53" t="s">
        <v>8576</v>
      </c>
      <c r="B2849" s="53" t="s">
        <v>8577</v>
      </c>
      <c r="C2849" s="53" t="s">
        <v>8578</v>
      </c>
      <c r="D2849" s="53" t="s">
        <v>17</v>
      </c>
      <c r="E2849" s="53" t="s">
        <v>18</v>
      </c>
      <c r="F2849" s="53" t="s">
        <v>17</v>
      </c>
      <c r="G2849" s="53" t="s">
        <v>19</v>
      </c>
      <c r="I2849" s="53" t="s">
        <v>1262</v>
      </c>
      <c r="J2849" s="75">
        <v>21.93</v>
      </c>
      <c r="K2849" s="75">
        <v>20.563</v>
      </c>
      <c r="L2849" s="75">
        <v>22</v>
      </c>
      <c r="M2849" s="75">
        <v>27</v>
      </c>
      <c r="N2849" s="75">
        <v>5</v>
      </c>
    </row>
    <row r="2850" spans="1:14">
      <c r="A2850" s="53" t="s">
        <v>8579</v>
      </c>
      <c r="B2850" s="53" t="s">
        <v>8580</v>
      </c>
      <c r="C2850" s="53" t="s">
        <v>8581</v>
      </c>
      <c r="D2850" s="53" t="s">
        <v>231</v>
      </c>
      <c r="E2850" s="53" t="s">
        <v>18</v>
      </c>
      <c r="F2850" s="53" t="s">
        <v>231</v>
      </c>
      <c r="G2850" s="53" t="s">
        <v>52</v>
      </c>
      <c r="I2850" s="53" t="s">
        <v>5956</v>
      </c>
      <c r="J2850" s="75">
        <v>335.65</v>
      </c>
      <c r="K2850" s="75">
        <v>113.615</v>
      </c>
      <c r="L2850" s="75">
        <v>336</v>
      </c>
      <c r="M2850" s="75">
        <v>336</v>
      </c>
      <c r="N2850" s="75">
        <v>0</v>
      </c>
    </row>
    <row r="2851" spans="1:14">
      <c r="A2851" s="53" t="s">
        <v>8582</v>
      </c>
      <c r="B2851" s="53" t="s">
        <v>8583</v>
      </c>
      <c r="C2851" s="53" t="s">
        <v>8584</v>
      </c>
      <c r="D2851" s="53" t="s">
        <v>78</v>
      </c>
      <c r="E2851" s="53" t="s">
        <v>18</v>
      </c>
      <c r="F2851" s="53" t="s">
        <v>78</v>
      </c>
      <c r="G2851" s="53" t="s">
        <v>29</v>
      </c>
      <c r="I2851" s="53" t="s">
        <v>152</v>
      </c>
      <c r="J2851" s="75">
        <v>82.48</v>
      </c>
      <c r="K2851" s="75">
        <v>66.433</v>
      </c>
      <c r="L2851" s="75">
        <v>83</v>
      </c>
      <c r="M2851" s="75">
        <v>83</v>
      </c>
      <c r="N2851" s="75">
        <v>0</v>
      </c>
    </row>
    <row r="2852" spans="1:14">
      <c r="A2852" s="53" t="s">
        <v>8585</v>
      </c>
      <c r="B2852" s="53" t="s">
        <v>8586</v>
      </c>
      <c r="C2852" s="53" t="s">
        <v>8587</v>
      </c>
      <c r="D2852" s="53" t="s">
        <v>78</v>
      </c>
      <c r="E2852" s="53" t="s">
        <v>18</v>
      </c>
      <c r="F2852" s="53" t="s">
        <v>78</v>
      </c>
      <c r="G2852" s="73" t="s">
        <v>29</v>
      </c>
      <c r="I2852" s="53" t="s">
        <v>152</v>
      </c>
      <c r="J2852" s="75">
        <v>156.08</v>
      </c>
      <c r="K2852" s="75">
        <v>168.725</v>
      </c>
      <c r="L2852" s="75">
        <v>169</v>
      </c>
      <c r="M2852" s="75">
        <v>169</v>
      </c>
      <c r="N2852" s="75">
        <v>0</v>
      </c>
    </row>
    <row r="2853" spans="1:14">
      <c r="A2853" s="53" t="s">
        <v>8588</v>
      </c>
      <c r="B2853" s="53" t="s">
        <v>8589</v>
      </c>
      <c r="C2853" s="53" t="s">
        <v>8590</v>
      </c>
      <c r="D2853" s="53" t="s">
        <v>17</v>
      </c>
      <c r="E2853" s="53" t="s">
        <v>18</v>
      </c>
      <c r="F2853" s="53" t="s">
        <v>17</v>
      </c>
      <c r="G2853" s="53" t="s">
        <v>19</v>
      </c>
      <c r="I2853" s="53" t="s">
        <v>442</v>
      </c>
      <c r="J2853" s="75">
        <v>0.81</v>
      </c>
      <c r="K2853" s="75">
        <v>0.806</v>
      </c>
      <c r="L2853" s="75">
        <v>1</v>
      </c>
      <c r="M2853" s="75">
        <v>1</v>
      </c>
      <c r="N2853" s="75">
        <v>0</v>
      </c>
    </row>
    <row r="2854" spans="1:14">
      <c r="A2854" s="53" t="s">
        <v>8591</v>
      </c>
      <c r="B2854" s="53" t="s">
        <v>8592</v>
      </c>
      <c r="C2854" s="53" t="s">
        <v>50</v>
      </c>
      <c r="D2854" s="53" t="s">
        <v>1516</v>
      </c>
      <c r="E2854" s="53" t="s">
        <v>18</v>
      </c>
      <c r="F2854" s="53" t="s">
        <v>1516</v>
      </c>
      <c r="G2854" s="53" t="s">
        <v>52</v>
      </c>
      <c r="I2854" s="53" t="s">
        <v>323</v>
      </c>
      <c r="J2854" s="75">
        <v>396.86</v>
      </c>
      <c r="K2854" s="75">
        <v>677.523</v>
      </c>
      <c r="L2854" s="75">
        <v>655</v>
      </c>
      <c r="M2854" s="75">
        <v>678</v>
      </c>
      <c r="N2854" s="75">
        <v>23</v>
      </c>
    </row>
    <row r="2855" spans="1:14">
      <c r="A2855" s="53" t="s">
        <v>8593</v>
      </c>
      <c r="B2855" s="53" t="s">
        <v>8594</v>
      </c>
      <c r="C2855" s="53" t="s">
        <v>8595</v>
      </c>
      <c r="D2855" s="53" t="s">
        <v>938</v>
      </c>
      <c r="E2855" s="53" t="s">
        <v>18</v>
      </c>
      <c r="F2855" s="53" t="s">
        <v>938</v>
      </c>
      <c r="G2855" s="53" t="s">
        <v>98</v>
      </c>
      <c r="I2855" s="53" t="s">
        <v>99</v>
      </c>
      <c r="J2855" s="75">
        <v>62.69</v>
      </c>
      <c r="K2855" s="75">
        <v>24.981</v>
      </c>
      <c r="L2855" s="75">
        <v>63</v>
      </c>
      <c r="M2855" s="75">
        <v>63</v>
      </c>
      <c r="N2855" s="75">
        <v>0</v>
      </c>
    </row>
    <row r="2856" spans="1:14">
      <c r="A2856" s="53" t="s">
        <v>8596</v>
      </c>
      <c r="B2856" s="53" t="s">
        <v>8597</v>
      </c>
      <c r="C2856" s="53" t="s">
        <v>8598</v>
      </c>
      <c r="D2856" s="53" t="s">
        <v>332</v>
      </c>
      <c r="E2856" s="53" t="s">
        <v>18</v>
      </c>
      <c r="F2856" s="53" t="s">
        <v>332</v>
      </c>
      <c r="G2856" s="53" t="s">
        <v>52</v>
      </c>
      <c r="I2856" s="53" t="s">
        <v>390</v>
      </c>
      <c r="J2856" s="75">
        <v>26.89</v>
      </c>
      <c r="K2856" s="75">
        <v>40.045</v>
      </c>
      <c r="L2856" s="75">
        <v>45</v>
      </c>
      <c r="M2856" s="75">
        <v>46</v>
      </c>
      <c r="N2856" s="75">
        <v>1</v>
      </c>
    </row>
    <row r="2857" spans="1:14">
      <c r="A2857" s="53" t="s">
        <v>8599</v>
      </c>
      <c r="B2857" s="53" t="s">
        <v>8600</v>
      </c>
      <c r="C2857" s="53" t="s">
        <v>8601</v>
      </c>
      <c r="D2857" s="53" t="s">
        <v>266</v>
      </c>
      <c r="E2857" s="53" t="s">
        <v>18</v>
      </c>
      <c r="F2857" s="53" t="s">
        <v>267</v>
      </c>
      <c r="G2857" s="73" t="s">
        <v>170</v>
      </c>
      <c r="I2857" s="53" t="s">
        <v>7712</v>
      </c>
      <c r="J2857" s="75">
        <v>16.17</v>
      </c>
      <c r="K2857" s="75">
        <v>16.632</v>
      </c>
      <c r="L2857" s="75">
        <v>24</v>
      </c>
      <c r="M2857" s="75">
        <v>24</v>
      </c>
      <c r="N2857" s="75">
        <v>0</v>
      </c>
    </row>
    <row r="2858" spans="1:14">
      <c r="A2858" s="53" t="s">
        <v>8602</v>
      </c>
      <c r="B2858" s="53" t="s">
        <v>8603</v>
      </c>
      <c r="C2858" s="53" t="s">
        <v>8604</v>
      </c>
      <c r="D2858" s="53" t="s">
        <v>336</v>
      </c>
      <c r="E2858" s="53" t="s">
        <v>18</v>
      </c>
      <c r="F2858" s="53" t="s">
        <v>336</v>
      </c>
      <c r="G2858" s="53" t="s">
        <v>129</v>
      </c>
      <c r="I2858" s="53" t="s">
        <v>471</v>
      </c>
      <c r="J2858" s="75">
        <v>5.59</v>
      </c>
      <c r="K2858" s="75">
        <v>5.117</v>
      </c>
      <c r="L2858" s="75">
        <v>6</v>
      </c>
      <c r="M2858" s="75">
        <v>6</v>
      </c>
      <c r="N2858" s="75">
        <v>0</v>
      </c>
    </row>
    <row r="2859" spans="1:14">
      <c r="A2859" s="53" t="s">
        <v>8605</v>
      </c>
      <c r="B2859" s="53" t="s">
        <v>8606</v>
      </c>
      <c r="C2859" s="53" t="s">
        <v>8607</v>
      </c>
      <c r="D2859" s="53" t="s">
        <v>8608</v>
      </c>
      <c r="E2859" s="53" t="s">
        <v>18</v>
      </c>
      <c r="F2859" s="53" t="s">
        <v>8608</v>
      </c>
      <c r="G2859" s="53" t="s">
        <v>29</v>
      </c>
      <c r="I2859" s="53" t="s">
        <v>540</v>
      </c>
      <c r="J2859" s="75">
        <v>61.5</v>
      </c>
      <c r="K2859" s="75">
        <v>205.081</v>
      </c>
      <c r="L2859" s="75">
        <v>209</v>
      </c>
      <c r="M2859" s="75">
        <v>206</v>
      </c>
      <c r="N2859" s="75">
        <v>-3</v>
      </c>
    </row>
    <row r="2860" spans="1:14">
      <c r="A2860" s="53" t="s">
        <v>8609</v>
      </c>
      <c r="B2860" s="53" t="s">
        <v>8610</v>
      </c>
      <c r="C2860" s="53" t="s">
        <v>50</v>
      </c>
      <c r="D2860" s="53" t="s">
        <v>1516</v>
      </c>
      <c r="E2860" s="53" t="s">
        <v>18</v>
      </c>
      <c r="F2860" s="53" t="s">
        <v>1516</v>
      </c>
      <c r="G2860" s="53" t="s">
        <v>52</v>
      </c>
      <c r="I2860" s="53" t="s">
        <v>4561</v>
      </c>
      <c r="J2860" s="75">
        <v>188.95</v>
      </c>
      <c r="K2860" s="75">
        <v>132.778</v>
      </c>
      <c r="L2860" s="75">
        <v>190</v>
      </c>
      <c r="M2860" s="75">
        <v>193</v>
      </c>
      <c r="N2860" s="75">
        <v>3</v>
      </c>
    </row>
    <row r="2861" spans="1:14">
      <c r="A2861" s="53" t="s">
        <v>8611</v>
      </c>
      <c r="B2861" s="53" t="s">
        <v>8612</v>
      </c>
      <c r="C2861" s="53" t="s">
        <v>8613</v>
      </c>
      <c r="D2861" s="53" t="s">
        <v>17</v>
      </c>
      <c r="E2861" s="53" t="s">
        <v>18</v>
      </c>
      <c r="F2861" s="53" t="s">
        <v>17</v>
      </c>
      <c r="G2861" s="53" t="s">
        <v>19</v>
      </c>
      <c r="I2861" s="53" t="s">
        <v>120</v>
      </c>
      <c r="J2861" s="75">
        <v>0.34</v>
      </c>
      <c r="K2861" s="75">
        <v>0.475</v>
      </c>
      <c r="L2861" s="75">
        <v>0.5</v>
      </c>
      <c r="M2861" s="75">
        <v>0.5</v>
      </c>
      <c r="N2861" s="75">
        <v>0</v>
      </c>
    </row>
    <row r="2862" spans="1:14">
      <c r="A2862" s="53" t="s">
        <v>8614</v>
      </c>
      <c r="B2862" s="53" t="s">
        <v>8615</v>
      </c>
      <c r="C2862" s="53" t="s">
        <v>8616</v>
      </c>
      <c r="D2862" s="53" t="s">
        <v>168</v>
      </c>
      <c r="E2862" s="53" t="s">
        <v>18</v>
      </c>
      <c r="F2862" s="53" t="s">
        <v>169</v>
      </c>
      <c r="G2862" s="73" t="s">
        <v>170</v>
      </c>
      <c r="I2862" s="53" t="s">
        <v>145</v>
      </c>
      <c r="J2862" s="75">
        <v>58.15</v>
      </c>
      <c r="K2862" s="75">
        <v>69.312</v>
      </c>
      <c r="L2862" s="75">
        <v>66</v>
      </c>
      <c r="M2862" s="75">
        <v>70</v>
      </c>
      <c r="N2862" s="75">
        <v>4</v>
      </c>
    </row>
    <row r="2863" spans="1:14">
      <c r="A2863" s="53" t="s">
        <v>8617</v>
      </c>
      <c r="B2863" s="53" t="s">
        <v>8618</v>
      </c>
      <c r="C2863" s="53" t="s">
        <v>8619</v>
      </c>
      <c r="D2863" s="53" t="s">
        <v>2292</v>
      </c>
      <c r="E2863" s="53" t="s">
        <v>18</v>
      </c>
      <c r="F2863" s="53" t="s">
        <v>2292</v>
      </c>
      <c r="G2863" s="53" t="s">
        <v>129</v>
      </c>
      <c r="I2863" s="53" t="s">
        <v>203</v>
      </c>
      <c r="J2863" s="75">
        <v>4.17</v>
      </c>
      <c r="K2863" s="75">
        <v>4.356</v>
      </c>
      <c r="L2863" s="75">
        <v>4.5</v>
      </c>
      <c r="M2863" s="75">
        <v>4.5</v>
      </c>
      <c r="N2863" s="75">
        <v>0</v>
      </c>
    </row>
    <row r="2864" spans="1:14">
      <c r="A2864" s="53" t="s">
        <v>8620</v>
      </c>
      <c r="B2864" s="53" t="s">
        <v>8621</v>
      </c>
      <c r="C2864" s="53" t="s">
        <v>8622</v>
      </c>
      <c r="D2864" s="53" t="s">
        <v>17</v>
      </c>
      <c r="E2864" s="53" t="s">
        <v>18</v>
      </c>
      <c r="F2864" s="53" t="s">
        <v>17</v>
      </c>
      <c r="G2864" s="53" t="s">
        <v>19</v>
      </c>
      <c r="I2864" s="53" t="s">
        <v>120</v>
      </c>
      <c r="J2864" s="75">
        <v>0.61</v>
      </c>
      <c r="K2864" s="75">
        <v>1.901</v>
      </c>
      <c r="L2864" s="75">
        <v>1.5</v>
      </c>
      <c r="M2864" s="75">
        <v>2</v>
      </c>
      <c r="N2864" s="75">
        <v>0.5</v>
      </c>
    </row>
    <row r="2865" spans="1:14">
      <c r="A2865" s="53" t="s">
        <v>8623</v>
      </c>
      <c r="B2865" s="53" t="s">
        <v>8624</v>
      </c>
      <c r="C2865" s="53" t="s">
        <v>8625</v>
      </c>
      <c r="D2865" s="53" t="s">
        <v>17</v>
      </c>
      <c r="E2865" s="53" t="s">
        <v>18</v>
      </c>
      <c r="F2865" s="53" t="s">
        <v>17</v>
      </c>
      <c r="G2865" s="53" t="s">
        <v>19</v>
      </c>
      <c r="I2865" s="53" t="s">
        <v>767</v>
      </c>
      <c r="J2865" s="75">
        <v>0.13</v>
      </c>
      <c r="K2865" s="75">
        <v>0.238</v>
      </c>
      <c r="L2865" s="75">
        <v>0.5</v>
      </c>
      <c r="M2865" s="75">
        <v>0.5</v>
      </c>
      <c r="N2865" s="75">
        <v>0</v>
      </c>
    </row>
    <row r="2866" spans="1:14">
      <c r="A2866" s="53" t="s">
        <v>8626</v>
      </c>
      <c r="B2866" s="53" t="s">
        <v>8627</v>
      </c>
      <c r="C2866" s="53" t="s">
        <v>8628</v>
      </c>
      <c r="D2866" s="53" t="s">
        <v>274</v>
      </c>
      <c r="E2866" s="53" t="s">
        <v>18</v>
      </c>
      <c r="F2866" s="53" t="s">
        <v>274</v>
      </c>
      <c r="G2866" s="53" t="s">
        <v>29</v>
      </c>
      <c r="I2866" s="53" t="s">
        <v>679</v>
      </c>
      <c r="J2866" s="75">
        <v>6.57</v>
      </c>
      <c r="K2866" s="75">
        <v>3.857</v>
      </c>
      <c r="L2866" s="75">
        <v>21</v>
      </c>
      <c r="M2866" s="75">
        <v>21</v>
      </c>
      <c r="N2866" s="75">
        <v>0</v>
      </c>
    </row>
    <row r="2867" spans="1:14">
      <c r="A2867" s="53" t="s">
        <v>8629</v>
      </c>
      <c r="B2867" s="53" t="s">
        <v>8630</v>
      </c>
      <c r="C2867" s="53" t="s">
        <v>8631</v>
      </c>
      <c r="D2867" s="53" t="s">
        <v>198</v>
      </c>
      <c r="E2867" s="53" t="s">
        <v>18</v>
      </c>
      <c r="F2867" s="53" t="s">
        <v>198</v>
      </c>
      <c r="G2867" s="53" t="s">
        <v>129</v>
      </c>
      <c r="I2867" s="53" t="s">
        <v>191</v>
      </c>
      <c r="J2867" s="75">
        <v>0.1</v>
      </c>
      <c r="K2867" s="75">
        <v>0.218</v>
      </c>
      <c r="L2867" s="75">
        <v>0.5</v>
      </c>
      <c r="M2867" s="75">
        <v>0.5</v>
      </c>
      <c r="N2867" s="75">
        <v>0</v>
      </c>
    </row>
    <row r="2868" spans="1:14">
      <c r="A2868" s="53" t="s">
        <v>8632</v>
      </c>
      <c r="B2868" s="53" t="s">
        <v>8633</v>
      </c>
      <c r="C2868" s="53" t="s">
        <v>8634</v>
      </c>
      <c r="D2868" s="53" t="s">
        <v>845</v>
      </c>
      <c r="E2868" s="53" t="s">
        <v>18</v>
      </c>
      <c r="F2868" s="53" t="s">
        <v>845</v>
      </c>
      <c r="G2868" s="53" t="s">
        <v>129</v>
      </c>
      <c r="I2868" s="53" t="s">
        <v>20</v>
      </c>
      <c r="J2868" s="75">
        <v>3.13</v>
      </c>
      <c r="K2868" s="75">
        <v>7.759</v>
      </c>
      <c r="L2868" s="75">
        <v>8</v>
      </c>
      <c r="M2868" s="75">
        <v>8</v>
      </c>
      <c r="N2868" s="75">
        <v>0</v>
      </c>
    </row>
    <row r="2869" spans="1:14">
      <c r="A2869" s="53" t="s">
        <v>8635</v>
      </c>
      <c r="B2869" s="53" t="s">
        <v>8636</v>
      </c>
      <c r="C2869" s="53" t="s">
        <v>8637</v>
      </c>
      <c r="D2869" s="53" t="s">
        <v>168</v>
      </c>
      <c r="E2869" s="53" t="s">
        <v>18</v>
      </c>
      <c r="F2869" s="53" t="s">
        <v>169</v>
      </c>
      <c r="G2869" s="53" t="s">
        <v>170</v>
      </c>
      <c r="I2869" s="53" t="s">
        <v>687</v>
      </c>
      <c r="J2869" s="75">
        <v>9.52</v>
      </c>
      <c r="K2869" s="75">
        <v>7.44</v>
      </c>
      <c r="L2869" s="75">
        <v>12</v>
      </c>
      <c r="M2869" s="75">
        <v>12</v>
      </c>
      <c r="N2869" s="75">
        <v>0</v>
      </c>
    </row>
    <row r="2870" spans="1:14">
      <c r="A2870" s="53" t="s">
        <v>8638</v>
      </c>
      <c r="B2870" s="53" t="s">
        <v>8639</v>
      </c>
      <c r="C2870" s="53" t="s">
        <v>8640</v>
      </c>
      <c r="D2870" s="53" t="s">
        <v>24</v>
      </c>
      <c r="E2870" s="53" t="s">
        <v>18</v>
      </c>
      <c r="F2870" s="53" t="s">
        <v>24</v>
      </c>
      <c r="G2870" s="53" t="s">
        <v>19</v>
      </c>
      <c r="I2870" s="53" t="s">
        <v>664</v>
      </c>
      <c r="J2870" s="75">
        <v>118.94</v>
      </c>
      <c r="K2870" s="75">
        <v>32.078</v>
      </c>
      <c r="L2870" s="75">
        <v>120</v>
      </c>
      <c r="M2870" s="75">
        <v>120</v>
      </c>
      <c r="N2870" s="75">
        <v>0</v>
      </c>
    </row>
    <row r="2871" spans="1:14">
      <c r="A2871" s="53" t="s">
        <v>8641</v>
      </c>
      <c r="B2871" s="53" t="s">
        <v>8642</v>
      </c>
      <c r="C2871" s="53" t="s">
        <v>8643</v>
      </c>
      <c r="D2871" s="53" t="s">
        <v>880</v>
      </c>
      <c r="E2871" s="53" t="s">
        <v>18</v>
      </c>
      <c r="F2871" s="53" t="s">
        <v>880</v>
      </c>
      <c r="G2871" s="53" t="s">
        <v>52</v>
      </c>
      <c r="I2871" s="53" t="s">
        <v>687</v>
      </c>
      <c r="J2871" s="75">
        <v>149.14</v>
      </c>
      <c r="K2871" s="75">
        <v>108.661</v>
      </c>
      <c r="L2871" s="75">
        <v>150</v>
      </c>
      <c r="M2871" s="75">
        <v>150</v>
      </c>
      <c r="N2871" s="75">
        <v>0</v>
      </c>
    </row>
    <row r="2872" spans="1:14">
      <c r="A2872" s="53" t="s">
        <v>8644</v>
      </c>
      <c r="B2872" s="53" t="s">
        <v>8645</v>
      </c>
      <c r="C2872" s="53" t="s">
        <v>8646</v>
      </c>
      <c r="D2872" s="53" t="s">
        <v>17</v>
      </c>
      <c r="E2872" s="53" t="s">
        <v>18</v>
      </c>
      <c r="F2872" s="53" t="s">
        <v>17</v>
      </c>
      <c r="G2872" s="53" t="s">
        <v>19</v>
      </c>
      <c r="I2872" s="53" t="s">
        <v>540</v>
      </c>
      <c r="J2872" s="75">
        <v>0.34</v>
      </c>
      <c r="K2872" s="75" t="s">
        <v>36</v>
      </c>
      <c r="L2872" s="75">
        <v>0.5</v>
      </c>
      <c r="M2872" s="75">
        <v>0.5</v>
      </c>
      <c r="N2872" s="75">
        <v>0</v>
      </c>
    </row>
    <row r="2873" spans="1:14">
      <c r="A2873" s="53" t="s">
        <v>8647</v>
      </c>
      <c r="B2873" s="53" t="s">
        <v>8648</v>
      </c>
      <c r="C2873" s="53" t="s">
        <v>8649</v>
      </c>
      <c r="D2873" s="53" t="s">
        <v>287</v>
      </c>
      <c r="E2873" s="53" t="s">
        <v>18</v>
      </c>
      <c r="F2873" s="53" t="s">
        <v>287</v>
      </c>
      <c r="G2873" s="53" t="s">
        <v>98</v>
      </c>
      <c r="I2873" s="53" t="s">
        <v>442</v>
      </c>
      <c r="J2873" s="75">
        <v>111.45</v>
      </c>
      <c r="K2873" s="75">
        <v>166.16</v>
      </c>
      <c r="L2873" s="75">
        <v>159</v>
      </c>
      <c r="M2873" s="75">
        <v>219</v>
      </c>
      <c r="N2873" s="75">
        <v>60</v>
      </c>
    </row>
    <row r="2874" spans="1:14">
      <c r="A2874" s="53" t="s">
        <v>8650</v>
      </c>
      <c r="B2874" s="53" t="s">
        <v>8651</v>
      </c>
      <c r="C2874" s="53" t="s">
        <v>8652</v>
      </c>
      <c r="D2874" s="53" t="s">
        <v>880</v>
      </c>
      <c r="E2874" s="53" t="s">
        <v>18</v>
      </c>
      <c r="F2874" s="53" t="s">
        <v>880</v>
      </c>
      <c r="G2874" s="53" t="s">
        <v>52</v>
      </c>
      <c r="I2874" s="53" t="s">
        <v>8653</v>
      </c>
      <c r="J2874" s="75">
        <v>255.18</v>
      </c>
      <c r="K2874" s="75">
        <v>256.791</v>
      </c>
      <c r="L2874" s="75">
        <v>255</v>
      </c>
      <c r="M2874" s="75">
        <v>257</v>
      </c>
      <c r="N2874" s="75">
        <v>2</v>
      </c>
    </row>
    <row r="2875" spans="1:14">
      <c r="A2875" s="53" t="s">
        <v>8654</v>
      </c>
      <c r="B2875" s="53" t="s">
        <v>8655</v>
      </c>
      <c r="C2875" s="53" t="s">
        <v>8656</v>
      </c>
      <c r="D2875" s="53" t="s">
        <v>845</v>
      </c>
      <c r="E2875" s="53" t="s">
        <v>18</v>
      </c>
      <c r="F2875" s="53" t="s">
        <v>845</v>
      </c>
      <c r="G2875" s="53" t="s">
        <v>129</v>
      </c>
      <c r="I2875" s="53" t="s">
        <v>86</v>
      </c>
      <c r="J2875" s="75">
        <v>12.1</v>
      </c>
      <c r="K2875" s="75">
        <v>8.208</v>
      </c>
      <c r="L2875" s="75">
        <v>12.5</v>
      </c>
      <c r="M2875" s="75">
        <v>12.5</v>
      </c>
      <c r="N2875" s="75">
        <v>0</v>
      </c>
    </row>
    <row r="2876" spans="1:14">
      <c r="A2876" s="53" t="s">
        <v>8657</v>
      </c>
      <c r="B2876" s="53" t="s">
        <v>8658</v>
      </c>
      <c r="C2876" s="53" t="s">
        <v>8659</v>
      </c>
      <c r="D2876" s="53" t="s">
        <v>160</v>
      </c>
      <c r="E2876" s="53" t="s">
        <v>18</v>
      </c>
      <c r="F2876" s="53" t="s">
        <v>160</v>
      </c>
      <c r="G2876" s="53" t="s">
        <v>129</v>
      </c>
      <c r="I2876" s="53" t="s">
        <v>86</v>
      </c>
      <c r="J2876" s="75">
        <v>1.13</v>
      </c>
      <c r="K2876" s="75">
        <v>0.396</v>
      </c>
      <c r="L2876" s="75">
        <v>1.5</v>
      </c>
      <c r="M2876" s="75">
        <v>1.5</v>
      </c>
      <c r="N2876" s="75">
        <v>0</v>
      </c>
    </row>
    <row r="2877" spans="1:14">
      <c r="A2877" s="53" t="s">
        <v>8660</v>
      </c>
      <c r="B2877" s="53" t="s">
        <v>8661</v>
      </c>
      <c r="C2877" s="53" t="s">
        <v>8662</v>
      </c>
      <c r="D2877" s="53" t="s">
        <v>160</v>
      </c>
      <c r="E2877" s="53" t="s">
        <v>18</v>
      </c>
      <c r="F2877" s="53" t="s">
        <v>160</v>
      </c>
      <c r="G2877" s="73" t="s">
        <v>129</v>
      </c>
      <c r="I2877" s="53" t="s">
        <v>86</v>
      </c>
      <c r="J2877" s="75">
        <v>2.05</v>
      </c>
      <c r="K2877" s="75">
        <v>0.36</v>
      </c>
      <c r="L2877" s="75">
        <v>2.5</v>
      </c>
      <c r="M2877" s="75">
        <v>2.5</v>
      </c>
      <c r="N2877" s="75">
        <v>0</v>
      </c>
    </row>
    <row r="2878" spans="1:14">
      <c r="A2878" s="53" t="s">
        <v>8663</v>
      </c>
      <c r="B2878" s="53" t="s">
        <v>8664</v>
      </c>
      <c r="C2878" s="53" t="s">
        <v>8665</v>
      </c>
      <c r="D2878" s="53" t="s">
        <v>85</v>
      </c>
      <c r="E2878" s="53" t="s">
        <v>18</v>
      </c>
      <c r="F2878" s="53" t="s">
        <v>85</v>
      </c>
      <c r="G2878" s="53" t="s">
        <v>29</v>
      </c>
      <c r="I2878" s="53" t="s">
        <v>337</v>
      </c>
      <c r="J2878" s="75">
        <v>59.07</v>
      </c>
      <c r="K2878" s="75">
        <v>57.646</v>
      </c>
      <c r="L2878" s="75">
        <v>60</v>
      </c>
      <c r="M2878" s="75">
        <v>60</v>
      </c>
      <c r="N2878" s="75">
        <v>0</v>
      </c>
    </row>
    <row r="2879" spans="1:14">
      <c r="A2879" s="53" t="s">
        <v>8666</v>
      </c>
      <c r="B2879" s="53" t="s">
        <v>8667</v>
      </c>
      <c r="C2879" s="53" t="s">
        <v>8668</v>
      </c>
      <c r="D2879" s="53" t="s">
        <v>186</v>
      </c>
      <c r="E2879" s="53" t="s">
        <v>18</v>
      </c>
      <c r="F2879" s="53" t="s">
        <v>186</v>
      </c>
      <c r="G2879" s="53" t="s">
        <v>98</v>
      </c>
      <c r="I2879" s="53" t="s">
        <v>187</v>
      </c>
      <c r="J2879" s="75">
        <v>8.26</v>
      </c>
      <c r="K2879" s="75">
        <v>10.368</v>
      </c>
      <c r="L2879" s="75">
        <v>12</v>
      </c>
      <c r="M2879" s="75">
        <v>11</v>
      </c>
      <c r="N2879" s="75">
        <v>-1</v>
      </c>
    </row>
    <row r="2880" spans="1:14">
      <c r="A2880" s="53" t="s">
        <v>8669</v>
      </c>
      <c r="B2880" s="53" t="s">
        <v>8670</v>
      </c>
      <c r="C2880" s="53" t="s">
        <v>8671</v>
      </c>
      <c r="D2880" s="53" t="s">
        <v>51</v>
      </c>
      <c r="E2880" s="53" t="s">
        <v>18</v>
      </c>
      <c r="F2880" s="53" t="s">
        <v>51</v>
      </c>
      <c r="G2880" s="53" t="s">
        <v>52</v>
      </c>
      <c r="I2880" s="53" t="s">
        <v>232</v>
      </c>
      <c r="J2880" s="75">
        <v>71.08</v>
      </c>
      <c r="K2880" s="75">
        <v>41.496</v>
      </c>
      <c r="L2880" s="75">
        <v>72</v>
      </c>
      <c r="M2880" s="75">
        <v>72</v>
      </c>
      <c r="N2880" s="75">
        <v>0</v>
      </c>
    </row>
    <row r="2881" spans="1:14">
      <c r="A2881" s="53" t="s">
        <v>8672</v>
      </c>
      <c r="B2881" s="53" t="s">
        <v>8673</v>
      </c>
      <c r="C2881" s="53" t="s">
        <v>8674</v>
      </c>
      <c r="D2881" s="53" t="s">
        <v>590</v>
      </c>
      <c r="E2881" s="53" t="s">
        <v>18</v>
      </c>
      <c r="F2881" s="53" t="s">
        <v>590</v>
      </c>
      <c r="G2881" s="53" t="s">
        <v>129</v>
      </c>
      <c r="I2881" s="53" t="s">
        <v>99</v>
      </c>
      <c r="J2881" s="75">
        <v>0.28</v>
      </c>
      <c r="K2881" s="75">
        <v>0.384</v>
      </c>
      <c r="L2881" s="75">
        <v>0.29</v>
      </c>
      <c r="M2881" s="75">
        <v>0.5</v>
      </c>
      <c r="N2881" s="75">
        <v>0.21</v>
      </c>
    </row>
    <row r="2882" spans="1:14">
      <c r="A2882" s="53" t="s">
        <v>8675</v>
      </c>
      <c r="B2882" s="53" t="s">
        <v>8676</v>
      </c>
      <c r="C2882" s="53" t="s">
        <v>8677</v>
      </c>
      <c r="D2882" s="53" t="s">
        <v>17</v>
      </c>
      <c r="E2882" s="53" t="s">
        <v>18</v>
      </c>
      <c r="F2882" s="53" t="s">
        <v>17</v>
      </c>
      <c r="G2882" s="53" t="s">
        <v>19</v>
      </c>
      <c r="I2882" s="53" t="s">
        <v>535</v>
      </c>
      <c r="J2882" s="75">
        <v>1.35</v>
      </c>
      <c r="K2882" s="75">
        <v>3.01</v>
      </c>
      <c r="L2882" s="75">
        <v>3.5</v>
      </c>
      <c r="M2882" s="75">
        <v>3.5</v>
      </c>
      <c r="N2882" s="75">
        <v>0</v>
      </c>
    </row>
    <row r="2883" spans="1:14">
      <c r="A2883" s="53" t="s">
        <v>8678</v>
      </c>
      <c r="B2883" s="53" t="s">
        <v>8679</v>
      </c>
      <c r="C2883" s="53" t="s">
        <v>8680</v>
      </c>
      <c r="D2883" s="53" t="s">
        <v>603</v>
      </c>
      <c r="E2883" s="53" t="s">
        <v>18</v>
      </c>
      <c r="F2883" s="53" t="s">
        <v>603</v>
      </c>
      <c r="G2883" s="53" t="s">
        <v>129</v>
      </c>
      <c r="I2883" s="53" t="s">
        <v>223</v>
      </c>
      <c r="J2883" s="75">
        <v>14.65</v>
      </c>
      <c r="K2883" s="75">
        <v>18.216</v>
      </c>
      <c r="L2883" s="75">
        <v>15.5</v>
      </c>
      <c r="M2883" s="75">
        <v>18.5</v>
      </c>
      <c r="N2883" s="75">
        <v>3</v>
      </c>
    </row>
    <row r="2884" spans="1:14">
      <c r="A2884" s="53" t="s">
        <v>8681</v>
      </c>
      <c r="B2884" s="53" t="s">
        <v>8682</v>
      </c>
      <c r="C2884" s="53" t="s">
        <v>8683</v>
      </c>
      <c r="D2884" s="53" t="s">
        <v>603</v>
      </c>
      <c r="E2884" s="53" t="s">
        <v>18</v>
      </c>
      <c r="F2884" s="53" t="s">
        <v>603</v>
      </c>
      <c r="G2884" s="53" t="s">
        <v>129</v>
      </c>
      <c r="I2884" s="53" t="s">
        <v>223</v>
      </c>
      <c r="J2884" s="75">
        <v>18.87</v>
      </c>
      <c r="K2884" s="75">
        <v>23.736</v>
      </c>
      <c r="L2884" s="75">
        <v>20</v>
      </c>
      <c r="M2884" s="75">
        <v>24</v>
      </c>
      <c r="N2884" s="75">
        <v>4</v>
      </c>
    </row>
    <row r="2885" spans="1:14">
      <c r="A2885" s="53" t="s">
        <v>8684</v>
      </c>
      <c r="B2885" s="53" t="s">
        <v>8685</v>
      </c>
      <c r="C2885" s="53" t="s">
        <v>8686</v>
      </c>
      <c r="D2885" s="53" t="s">
        <v>1619</v>
      </c>
      <c r="E2885" s="53" t="s">
        <v>18</v>
      </c>
      <c r="F2885" s="53" t="s">
        <v>1619</v>
      </c>
      <c r="G2885" s="53" t="s">
        <v>129</v>
      </c>
      <c r="I2885" s="53" t="s">
        <v>223</v>
      </c>
      <c r="J2885" s="75">
        <v>49.79</v>
      </c>
      <c r="K2885" s="75" t="s">
        <v>36</v>
      </c>
      <c r="L2885" s="75">
        <v>51</v>
      </c>
      <c r="M2885" s="75">
        <v>51</v>
      </c>
      <c r="N2885" s="75">
        <v>0</v>
      </c>
    </row>
    <row r="2886" spans="1:14">
      <c r="A2886" s="53" t="s">
        <v>8687</v>
      </c>
      <c r="B2886" s="53" t="s">
        <v>8688</v>
      </c>
      <c r="C2886" s="53" t="s">
        <v>8689</v>
      </c>
      <c r="D2886" s="53" t="s">
        <v>590</v>
      </c>
      <c r="E2886" s="53" t="s">
        <v>18</v>
      </c>
      <c r="F2886" s="53" t="s">
        <v>590</v>
      </c>
      <c r="G2886" s="53" t="s">
        <v>129</v>
      </c>
      <c r="I2886" s="53" t="s">
        <v>328</v>
      </c>
      <c r="J2886" s="75">
        <v>0.78</v>
      </c>
      <c r="K2886" s="75">
        <v>0.792</v>
      </c>
      <c r="L2886" s="75">
        <v>1</v>
      </c>
      <c r="M2886" s="75">
        <v>1</v>
      </c>
      <c r="N2886" s="75">
        <v>0</v>
      </c>
    </row>
    <row r="2887" spans="1:14">
      <c r="A2887" s="53" t="s">
        <v>8690</v>
      </c>
      <c r="B2887" s="53" t="s">
        <v>8691</v>
      </c>
      <c r="C2887" s="53" t="s">
        <v>8692</v>
      </c>
      <c r="D2887" s="53" t="s">
        <v>2292</v>
      </c>
      <c r="E2887" s="53" t="s">
        <v>18</v>
      </c>
      <c r="F2887" s="53" t="s">
        <v>2292</v>
      </c>
      <c r="G2887" s="73" t="s">
        <v>129</v>
      </c>
      <c r="I2887" s="53" t="s">
        <v>767</v>
      </c>
      <c r="J2887" s="75">
        <v>7.56</v>
      </c>
      <c r="K2887" s="75">
        <v>6.327</v>
      </c>
      <c r="L2887" s="75">
        <v>8</v>
      </c>
      <c r="M2887" s="75">
        <v>8</v>
      </c>
      <c r="N2887" s="75">
        <v>0</v>
      </c>
    </row>
    <row r="2888" spans="1:14">
      <c r="A2888" s="53" t="s">
        <v>8693</v>
      </c>
      <c r="B2888" s="53" t="s">
        <v>8694</v>
      </c>
      <c r="C2888" s="53" t="s">
        <v>8695</v>
      </c>
      <c r="D2888" s="53" t="s">
        <v>17</v>
      </c>
      <c r="E2888" s="53" t="s">
        <v>18</v>
      </c>
      <c r="F2888" s="53" t="s">
        <v>17</v>
      </c>
      <c r="G2888" s="53" t="s">
        <v>19</v>
      </c>
      <c r="I2888" s="53" t="s">
        <v>767</v>
      </c>
      <c r="J2888" s="75">
        <v>1.81</v>
      </c>
      <c r="K2888" s="75">
        <v>2.088</v>
      </c>
      <c r="L2888" s="75">
        <v>2</v>
      </c>
      <c r="M2888" s="75">
        <v>2.5</v>
      </c>
      <c r="N2888" s="75">
        <v>0.5</v>
      </c>
    </row>
    <row r="2889" spans="1:14">
      <c r="A2889" s="53" t="s">
        <v>8696</v>
      </c>
      <c r="B2889" s="53" t="s">
        <v>8697</v>
      </c>
      <c r="C2889" s="53" t="s">
        <v>8698</v>
      </c>
      <c r="D2889" s="53" t="s">
        <v>6266</v>
      </c>
      <c r="E2889" s="53" t="s">
        <v>18</v>
      </c>
      <c r="F2889" s="53" t="s">
        <v>6266</v>
      </c>
      <c r="G2889" s="53" t="s">
        <v>129</v>
      </c>
      <c r="I2889" s="53" t="s">
        <v>767</v>
      </c>
      <c r="J2889" s="75">
        <v>1.52</v>
      </c>
      <c r="K2889" s="75">
        <v>1.428</v>
      </c>
      <c r="L2889" s="75">
        <v>1.5</v>
      </c>
      <c r="M2889" s="75">
        <v>2</v>
      </c>
      <c r="N2889" s="75">
        <v>0.5</v>
      </c>
    </row>
    <row r="2890" spans="1:14">
      <c r="A2890" s="53" t="s">
        <v>8699</v>
      </c>
      <c r="B2890" s="53" t="s">
        <v>8700</v>
      </c>
      <c r="C2890" s="53" t="s">
        <v>8701</v>
      </c>
      <c r="D2890" s="53" t="s">
        <v>2864</v>
      </c>
      <c r="E2890" s="53" t="s">
        <v>18</v>
      </c>
      <c r="F2890" s="53" t="s">
        <v>2864</v>
      </c>
      <c r="G2890" s="73" t="s">
        <v>129</v>
      </c>
      <c r="I2890" s="53" t="s">
        <v>223</v>
      </c>
      <c r="J2890" s="75">
        <v>4.68</v>
      </c>
      <c r="K2890" s="75">
        <v>13.579</v>
      </c>
      <c r="L2890" s="75">
        <v>14</v>
      </c>
      <c r="M2890" s="75">
        <v>14</v>
      </c>
      <c r="N2890" s="75">
        <v>0</v>
      </c>
    </row>
    <row r="2891" spans="1:14">
      <c r="A2891" s="53" t="s">
        <v>8702</v>
      </c>
      <c r="B2891" s="53" t="s">
        <v>8703</v>
      </c>
      <c r="C2891" s="53" t="s">
        <v>8704</v>
      </c>
      <c r="D2891" s="53" t="s">
        <v>603</v>
      </c>
      <c r="E2891" s="53" t="s">
        <v>18</v>
      </c>
      <c r="F2891" s="53" t="s">
        <v>603</v>
      </c>
      <c r="G2891" s="53" t="s">
        <v>129</v>
      </c>
      <c r="I2891" s="53" t="s">
        <v>223</v>
      </c>
      <c r="J2891" s="75">
        <v>6.32</v>
      </c>
      <c r="K2891" s="75">
        <v>10.515</v>
      </c>
      <c r="L2891" s="75">
        <v>8.5</v>
      </c>
      <c r="M2891" s="75">
        <v>11</v>
      </c>
      <c r="N2891" s="75">
        <v>2.5</v>
      </c>
    </row>
    <row r="2892" spans="1:14">
      <c r="A2892" s="53" t="s">
        <v>8705</v>
      </c>
      <c r="B2892" s="53" t="s">
        <v>8706</v>
      </c>
      <c r="C2892" s="53" t="s">
        <v>8707</v>
      </c>
      <c r="D2892" s="53" t="s">
        <v>8708</v>
      </c>
      <c r="E2892" s="53" t="s">
        <v>18</v>
      </c>
      <c r="F2892" s="53" t="s">
        <v>8708</v>
      </c>
      <c r="G2892" s="53" t="s">
        <v>129</v>
      </c>
      <c r="I2892" s="53" t="s">
        <v>223</v>
      </c>
      <c r="J2892" s="75">
        <v>3.01</v>
      </c>
      <c r="K2892" s="75">
        <v>2.424</v>
      </c>
      <c r="L2892" s="75">
        <v>3</v>
      </c>
      <c r="M2892" s="75">
        <v>3.5</v>
      </c>
      <c r="N2892" s="75">
        <v>0.5</v>
      </c>
    </row>
    <row r="2893" spans="1:14">
      <c r="A2893" s="53" t="s">
        <v>8709</v>
      </c>
      <c r="B2893" s="53" t="s">
        <v>8710</v>
      </c>
      <c r="C2893" s="53" t="s">
        <v>8711</v>
      </c>
      <c r="D2893" s="53" t="s">
        <v>17</v>
      </c>
      <c r="E2893" s="53" t="s">
        <v>18</v>
      </c>
      <c r="F2893" s="53" t="s">
        <v>17</v>
      </c>
      <c r="G2893" s="53" t="s">
        <v>19</v>
      </c>
      <c r="I2893" s="53" t="s">
        <v>99</v>
      </c>
      <c r="J2893" s="75">
        <v>7.08</v>
      </c>
      <c r="K2893" s="75">
        <v>43.254</v>
      </c>
      <c r="L2893" s="75">
        <v>38</v>
      </c>
      <c r="M2893" s="75">
        <v>46</v>
      </c>
      <c r="N2893" s="75">
        <v>8</v>
      </c>
    </row>
    <row r="2894" spans="1:14">
      <c r="A2894" s="53" t="s">
        <v>8712</v>
      </c>
      <c r="B2894" s="53" t="s">
        <v>8713</v>
      </c>
      <c r="C2894" s="53" t="s">
        <v>8714</v>
      </c>
      <c r="D2894" s="53" t="s">
        <v>17</v>
      </c>
      <c r="E2894" s="53" t="s">
        <v>18</v>
      </c>
      <c r="F2894" s="53" t="s">
        <v>17</v>
      </c>
      <c r="G2894" s="53" t="s">
        <v>19</v>
      </c>
      <c r="I2894" s="53" t="s">
        <v>99</v>
      </c>
      <c r="J2894" s="75">
        <v>56.1</v>
      </c>
      <c r="K2894" s="75">
        <v>55.872</v>
      </c>
      <c r="L2894" s="75">
        <v>58</v>
      </c>
      <c r="M2894" s="75">
        <v>57</v>
      </c>
      <c r="N2894" s="75">
        <v>-1</v>
      </c>
    </row>
    <row r="2895" spans="1:14">
      <c r="A2895" s="53" t="s">
        <v>8715</v>
      </c>
      <c r="B2895" s="53" t="s">
        <v>8716</v>
      </c>
      <c r="C2895" s="53" t="s">
        <v>8717</v>
      </c>
      <c r="D2895" s="53" t="s">
        <v>17</v>
      </c>
      <c r="E2895" s="53" t="s">
        <v>18</v>
      </c>
      <c r="F2895" s="53" t="s">
        <v>17</v>
      </c>
      <c r="G2895" s="53" t="s">
        <v>19</v>
      </c>
      <c r="I2895" s="53" t="s">
        <v>99</v>
      </c>
      <c r="J2895" s="75">
        <v>7.09</v>
      </c>
      <c r="K2895" s="75">
        <v>69.76</v>
      </c>
      <c r="L2895" s="75">
        <v>59</v>
      </c>
      <c r="M2895" s="75">
        <v>72</v>
      </c>
      <c r="N2895" s="75">
        <v>13</v>
      </c>
    </row>
    <row r="2896" spans="1:14">
      <c r="A2896" s="53" t="s">
        <v>8718</v>
      </c>
      <c r="B2896" s="53" t="s">
        <v>8719</v>
      </c>
      <c r="C2896" s="53" t="s">
        <v>8720</v>
      </c>
      <c r="D2896" s="53" t="s">
        <v>17</v>
      </c>
      <c r="E2896" s="53" t="s">
        <v>18</v>
      </c>
      <c r="F2896" s="53" t="s">
        <v>17</v>
      </c>
      <c r="G2896" s="53" t="s">
        <v>19</v>
      </c>
      <c r="I2896" s="53" t="s">
        <v>99</v>
      </c>
      <c r="J2896" s="75">
        <v>37.41</v>
      </c>
      <c r="K2896" s="75">
        <v>38.07</v>
      </c>
      <c r="L2896" s="75">
        <v>38</v>
      </c>
      <c r="M2896" s="75">
        <v>39</v>
      </c>
      <c r="N2896" s="75">
        <v>1</v>
      </c>
    </row>
    <row r="2897" spans="1:14">
      <c r="A2897" s="53" t="s">
        <v>8721</v>
      </c>
      <c r="B2897" s="53" t="s">
        <v>8722</v>
      </c>
      <c r="C2897" s="53" t="s">
        <v>8723</v>
      </c>
      <c r="D2897" s="53" t="s">
        <v>3059</v>
      </c>
      <c r="E2897" s="53" t="s">
        <v>18</v>
      </c>
      <c r="F2897" s="53" t="s">
        <v>3059</v>
      </c>
      <c r="G2897" s="53" t="s">
        <v>29</v>
      </c>
      <c r="I2897" s="53" t="s">
        <v>421</v>
      </c>
      <c r="J2897" s="75">
        <v>89.85</v>
      </c>
      <c r="K2897" s="75">
        <v>88.435</v>
      </c>
      <c r="L2897" s="75">
        <v>90</v>
      </c>
      <c r="M2897" s="75">
        <v>90</v>
      </c>
      <c r="N2897" s="75">
        <v>0</v>
      </c>
    </row>
    <row r="2898" spans="1:14">
      <c r="A2898" s="53" t="s">
        <v>8724</v>
      </c>
      <c r="B2898" s="53" t="s">
        <v>8725</v>
      </c>
      <c r="C2898" s="53" t="s">
        <v>8726</v>
      </c>
      <c r="D2898" s="53" t="s">
        <v>78</v>
      </c>
      <c r="E2898" s="53" t="s">
        <v>18</v>
      </c>
      <c r="F2898" s="53" t="s">
        <v>78</v>
      </c>
      <c r="G2898" s="53" t="s">
        <v>29</v>
      </c>
      <c r="I2898" s="53" t="s">
        <v>187</v>
      </c>
      <c r="J2898" s="75">
        <v>20.79</v>
      </c>
      <c r="K2898" s="75">
        <v>16</v>
      </c>
      <c r="L2898" s="75">
        <v>22</v>
      </c>
      <c r="M2898" s="75">
        <v>22</v>
      </c>
      <c r="N2898" s="75">
        <v>0</v>
      </c>
    </row>
    <row r="2899" spans="1:14">
      <c r="A2899" s="53" t="s">
        <v>8727</v>
      </c>
      <c r="B2899" s="53" t="s">
        <v>8728</v>
      </c>
      <c r="C2899" s="53" t="s">
        <v>8729</v>
      </c>
      <c r="D2899" s="53" t="s">
        <v>17</v>
      </c>
      <c r="E2899" s="53" t="s">
        <v>18</v>
      </c>
      <c r="F2899" s="53" t="s">
        <v>17</v>
      </c>
      <c r="G2899" s="53" t="s">
        <v>19</v>
      </c>
      <c r="I2899" s="53" t="s">
        <v>99</v>
      </c>
      <c r="J2899" s="75">
        <v>7.09</v>
      </c>
      <c r="K2899" s="75">
        <v>43.677</v>
      </c>
      <c r="L2899" s="75">
        <v>38</v>
      </c>
      <c r="M2899" s="75">
        <v>45</v>
      </c>
      <c r="N2899" s="75">
        <v>7</v>
      </c>
    </row>
    <row r="2900" spans="1:14">
      <c r="A2900" s="53" t="s">
        <v>8730</v>
      </c>
      <c r="B2900" s="53" t="s">
        <v>8731</v>
      </c>
      <c r="C2900" s="53" t="s">
        <v>8732</v>
      </c>
      <c r="D2900" s="53" t="s">
        <v>17</v>
      </c>
      <c r="E2900" s="53" t="s">
        <v>18</v>
      </c>
      <c r="F2900" s="53" t="s">
        <v>17</v>
      </c>
      <c r="G2900" s="73" t="s">
        <v>19</v>
      </c>
      <c r="I2900" s="53" t="s">
        <v>191</v>
      </c>
      <c r="J2900" s="75">
        <v>0.36</v>
      </c>
      <c r="K2900" s="75">
        <v>0</v>
      </c>
      <c r="L2900" s="75">
        <v>0.5</v>
      </c>
      <c r="M2900" s="75">
        <v>1</v>
      </c>
      <c r="N2900" s="75">
        <v>0.5</v>
      </c>
    </row>
    <row r="2901" spans="1:14">
      <c r="A2901" s="53" t="s">
        <v>8733</v>
      </c>
      <c r="B2901" s="53" t="s">
        <v>8734</v>
      </c>
      <c r="C2901" s="53" t="s">
        <v>8735</v>
      </c>
      <c r="D2901" s="53" t="s">
        <v>17</v>
      </c>
      <c r="E2901" s="53" t="s">
        <v>18</v>
      </c>
      <c r="F2901" s="53" t="s">
        <v>17</v>
      </c>
      <c r="G2901" s="53" t="s">
        <v>19</v>
      </c>
      <c r="I2901" s="53" t="s">
        <v>99</v>
      </c>
      <c r="J2901" s="75">
        <v>7.13</v>
      </c>
      <c r="K2901" s="75">
        <v>69.768</v>
      </c>
      <c r="L2901" s="75">
        <v>59</v>
      </c>
      <c r="M2901" s="75">
        <v>72</v>
      </c>
      <c r="N2901" s="75">
        <v>13</v>
      </c>
    </row>
    <row r="2902" spans="1:14">
      <c r="A2902" s="53" t="s">
        <v>8736</v>
      </c>
      <c r="B2902" s="53" t="s">
        <v>8737</v>
      </c>
      <c r="C2902" s="53" t="s">
        <v>8738</v>
      </c>
      <c r="D2902" s="53" t="s">
        <v>17</v>
      </c>
      <c r="E2902" s="53" t="s">
        <v>18</v>
      </c>
      <c r="F2902" s="53" t="s">
        <v>17</v>
      </c>
      <c r="G2902" s="53" t="s">
        <v>19</v>
      </c>
      <c r="I2902" s="53" t="s">
        <v>99</v>
      </c>
      <c r="J2902" s="75">
        <v>7.18</v>
      </c>
      <c r="K2902" s="75">
        <v>44.064</v>
      </c>
      <c r="L2902" s="75">
        <v>38</v>
      </c>
      <c r="M2902" s="75">
        <v>45</v>
      </c>
      <c r="N2902" s="75">
        <v>7</v>
      </c>
    </row>
    <row r="2903" spans="1:14">
      <c r="A2903" s="53" t="s">
        <v>8739</v>
      </c>
      <c r="B2903" s="53" t="s">
        <v>8740</v>
      </c>
      <c r="C2903" s="53" t="s">
        <v>8741</v>
      </c>
      <c r="D2903" s="53" t="s">
        <v>985</v>
      </c>
      <c r="E2903" s="53" t="s">
        <v>18</v>
      </c>
      <c r="F2903" s="53" t="s">
        <v>985</v>
      </c>
      <c r="G2903" s="73" t="s">
        <v>129</v>
      </c>
      <c r="I2903" s="53" t="s">
        <v>187</v>
      </c>
      <c r="J2903" s="75">
        <v>30.15</v>
      </c>
      <c r="K2903" s="75">
        <v>28.935</v>
      </c>
      <c r="L2903" s="75">
        <v>31</v>
      </c>
      <c r="M2903" s="75">
        <v>31</v>
      </c>
      <c r="N2903" s="75">
        <v>0</v>
      </c>
    </row>
    <row r="2904" spans="1:14">
      <c r="A2904" s="53" t="s">
        <v>8742</v>
      </c>
      <c r="B2904" s="53" t="s">
        <v>8743</v>
      </c>
      <c r="C2904" s="53" t="s">
        <v>8744</v>
      </c>
      <c r="D2904" s="53" t="s">
        <v>24</v>
      </c>
      <c r="E2904" s="53" t="s">
        <v>18</v>
      </c>
      <c r="F2904" s="53" t="s">
        <v>24</v>
      </c>
      <c r="G2904" s="53" t="s">
        <v>19</v>
      </c>
      <c r="I2904" s="53" t="s">
        <v>130</v>
      </c>
      <c r="J2904" s="75">
        <v>52.46</v>
      </c>
      <c r="K2904" s="75">
        <v>39.03</v>
      </c>
      <c r="L2904" s="75">
        <v>53</v>
      </c>
      <c r="M2904" s="75">
        <v>55</v>
      </c>
      <c r="N2904" s="75">
        <v>2</v>
      </c>
    </row>
    <row r="2905" spans="1:14">
      <c r="A2905" s="53" t="s">
        <v>8745</v>
      </c>
      <c r="B2905" s="53" t="s">
        <v>8746</v>
      </c>
      <c r="C2905" s="53" t="s">
        <v>8747</v>
      </c>
      <c r="D2905" s="53" t="s">
        <v>738</v>
      </c>
      <c r="E2905" s="53" t="s">
        <v>18</v>
      </c>
      <c r="F2905" s="53" t="s">
        <v>738</v>
      </c>
      <c r="G2905" s="53" t="s">
        <v>98</v>
      </c>
      <c r="I2905" s="53" t="s">
        <v>130</v>
      </c>
      <c r="J2905" s="75">
        <v>38.79</v>
      </c>
      <c r="K2905" s="75">
        <v>15.843</v>
      </c>
      <c r="L2905" s="75">
        <v>39</v>
      </c>
      <c r="M2905" s="75">
        <v>40</v>
      </c>
      <c r="N2905" s="75">
        <v>1</v>
      </c>
    </row>
    <row r="2906" spans="1:14">
      <c r="A2906" s="53" t="s">
        <v>8748</v>
      </c>
      <c r="B2906" s="53" t="s">
        <v>8749</v>
      </c>
      <c r="C2906" s="53" t="s">
        <v>8750</v>
      </c>
      <c r="D2906" s="53" t="s">
        <v>17</v>
      </c>
      <c r="E2906" s="53" t="s">
        <v>18</v>
      </c>
      <c r="F2906" s="53" t="s">
        <v>17</v>
      </c>
      <c r="G2906" s="73" t="s">
        <v>19</v>
      </c>
      <c r="I2906" s="53" t="s">
        <v>408</v>
      </c>
      <c r="J2906" s="75">
        <v>15.57</v>
      </c>
      <c r="K2906" s="75">
        <v>5.859</v>
      </c>
      <c r="L2906" s="75">
        <v>16</v>
      </c>
      <c r="M2906" s="75">
        <v>16</v>
      </c>
      <c r="N2906" s="75">
        <v>0</v>
      </c>
    </row>
    <row r="2907" spans="1:14">
      <c r="A2907" s="53" t="s">
        <v>8751</v>
      </c>
      <c r="B2907" s="53" t="s">
        <v>8752</v>
      </c>
      <c r="C2907" s="53" t="s">
        <v>8753</v>
      </c>
      <c r="D2907" s="53" t="s">
        <v>17</v>
      </c>
      <c r="E2907" s="53" t="s">
        <v>18</v>
      </c>
      <c r="F2907" s="53" t="s">
        <v>17</v>
      </c>
      <c r="G2907" s="53" t="s">
        <v>19</v>
      </c>
      <c r="I2907" s="53" t="s">
        <v>152</v>
      </c>
      <c r="J2907" s="75">
        <v>0.57</v>
      </c>
      <c r="K2907" s="75">
        <v>0.461</v>
      </c>
      <c r="L2907" s="75">
        <v>1</v>
      </c>
      <c r="M2907" s="75">
        <v>1</v>
      </c>
      <c r="N2907" s="75">
        <v>0</v>
      </c>
    </row>
    <row r="2908" spans="1:14">
      <c r="A2908" s="53" t="s">
        <v>8754</v>
      </c>
      <c r="B2908" s="53" t="s">
        <v>8755</v>
      </c>
      <c r="C2908" s="53" t="s">
        <v>8756</v>
      </c>
      <c r="D2908" s="53" t="s">
        <v>17</v>
      </c>
      <c r="E2908" s="53" t="s">
        <v>18</v>
      </c>
      <c r="F2908" s="53" t="s">
        <v>17</v>
      </c>
      <c r="G2908" s="53" t="s">
        <v>19</v>
      </c>
      <c r="I2908" s="53" t="s">
        <v>279</v>
      </c>
      <c r="J2908" s="75">
        <v>14.06</v>
      </c>
      <c r="K2908" s="75">
        <v>12.768</v>
      </c>
      <c r="L2908" s="75">
        <v>14.5</v>
      </c>
      <c r="M2908" s="75">
        <v>14.5</v>
      </c>
      <c r="N2908" s="75">
        <v>0</v>
      </c>
    </row>
    <row r="2909" spans="1:14">
      <c r="A2909" s="53" t="s">
        <v>8757</v>
      </c>
      <c r="B2909" s="53" t="s">
        <v>8758</v>
      </c>
      <c r="C2909" s="53" t="s">
        <v>8759</v>
      </c>
      <c r="D2909" s="53" t="s">
        <v>453</v>
      </c>
      <c r="E2909" s="53" t="s">
        <v>18</v>
      </c>
      <c r="F2909" s="53" t="s">
        <v>453</v>
      </c>
      <c r="G2909" s="73" t="s">
        <v>29</v>
      </c>
      <c r="I2909" s="53" t="s">
        <v>442</v>
      </c>
      <c r="J2909" s="75">
        <v>35.97</v>
      </c>
      <c r="K2909" s="75">
        <v>64.846</v>
      </c>
      <c r="L2909" s="75">
        <v>74</v>
      </c>
      <c r="M2909" s="75">
        <v>74</v>
      </c>
      <c r="N2909" s="75">
        <v>0</v>
      </c>
    </row>
    <row r="2910" spans="1:14">
      <c r="A2910" s="53" t="s">
        <v>8760</v>
      </c>
      <c r="B2910" s="53" t="s">
        <v>8761</v>
      </c>
      <c r="C2910" s="53" t="s">
        <v>8762</v>
      </c>
      <c r="D2910" s="53" t="s">
        <v>590</v>
      </c>
      <c r="E2910" s="53" t="s">
        <v>18</v>
      </c>
      <c r="F2910" s="53" t="s">
        <v>590</v>
      </c>
      <c r="G2910" s="73" t="s">
        <v>129</v>
      </c>
      <c r="I2910" s="53" t="s">
        <v>442</v>
      </c>
      <c r="J2910" s="75">
        <v>5.41</v>
      </c>
      <c r="K2910" s="75">
        <v>5.491</v>
      </c>
      <c r="L2910" s="75">
        <v>5.4</v>
      </c>
      <c r="M2910" s="75">
        <v>7</v>
      </c>
      <c r="N2910" s="75">
        <v>1.6</v>
      </c>
    </row>
    <row r="2911" spans="1:14">
      <c r="A2911" s="53" t="s">
        <v>8763</v>
      </c>
      <c r="B2911" s="53" t="s">
        <v>8764</v>
      </c>
      <c r="C2911" s="53" t="s">
        <v>8765</v>
      </c>
      <c r="D2911" s="53" t="s">
        <v>17</v>
      </c>
      <c r="E2911" s="53" t="s">
        <v>18</v>
      </c>
      <c r="F2911" s="53" t="s">
        <v>17</v>
      </c>
      <c r="G2911" s="53" t="s">
        <v>19</v>
      </c>
      <c r="I2911" s="53" t="s">
        <v>540</v>
      </c>
      <c r="J2911" s="75">
        <v>0.19</v>
      </c>
      <c r="K2911" s="75">
        <v>0.252</v>
      </c>
      <c r="L2911" s="75">
        <v>0.5</v>
      </c>
      <c r="M2911" s="75">
        <v>0.5</v>
      </c>
      <c r="N2911" s="75">
        <v>0</v>
      </c>
    </row>
    <row r="2912" spans="1:14">
      <c r="A2912" s="53" t="s">
        <v>8766</v>
      </c>
      <c r="B2912" s="53" t="s">
        <v>8767</v>
      </c>
      <c r="C2912" s="53" t="s">
        <v>8768</v>
      </c>
      <c r="D2912" s="53" t="s">
        <v>160</v>
      </c>
      <c r="E2912" s="53" t="s">
        <v>18</v>
      </c>
      <c r="F2912" s="53" t="s">
        <v>160</v>
      </c>
      <c r="G2912" s="53" t="s">
        <v>129</v>
      </c>
      <c r="I2912" s="53" t="s">
        <v>337</v>
      </c>
      <c r="J2912" s="75">
        <v>2.24</v>
      </c>
      <c r="K2912" s="75">
        <v>1.733</v>
      </c>
      <c r="L2912" s="75">
        <v>2.5</v>
      </c>
      <c r="M2912" s="75">
        <v>2.5</v>
      </c>
      <c r="N2912" s="75">
        <v>0</v>
      </c>
    </row>
    <row r="2913" spans="1:14">
      <c r="A2913" s="53" t="s">
        <v>8769</v>
      </c>
      <c r="B2913" s="53" t="s">
        <v>8770</v>
      </c>
      <c r="C2913" s="53" t="s">
        <v>8771</v>
      </c>
      <c r="D2913" s="53" t="s">
        <v>160</v>
      </c>
      <c r="E2913" s="53" t="s">
        <v>18</v>
      </c>
      <c r="F2913" s="53" t="s">
        <v>160</v>
      </c>
      <c r="G2913" s="53" t="s">
        <v>129</v>
      </c>
      <c r="I2913" s="53" t="s">
        <v>337</v>
      </c>
      <c r="J2913" s="75">
        <v>2.31</v>
      </c>
      <c r="K2913" s="75">
        <v>1.842</v>
      </c>
      <c r="L2913" s="75">
        <v>2.5</v>
      </c>
      <c r="M2913" s="75">
        <v>2.5</v>
      </c>
      <c r="N2913" s="75">
        <v>0</v>
      </c>
    </row>
    <row r="2914" spans="1:14">
      <c r="A2914" s="53" t="s">
        <v>8772</v>
      </c>
      <c r="B2914" s="53" t="s">
        <v>8773</v>
      </c>
      <c r="C2914" s="53" t="s">
        <v>8774</v>
      </c>
      <c r="D2914" s="53" t="s">
        <v>160</v>
      </c>
      <c r="E2914" s="53" t="s">
        <v>18</v>
      </c>
      <c r="F2914" s="53" t="s">
        <v>160</v>
      </c>
      <c r="G2914" s="53" t="s">
        <v>129</v>
      </c>
      <c r="I2914" s="53" t="s">
        <v>337</v>
      </c>
      <c r="J2914" s="75">
        <v>2.34</v>
      </c>
      <c r="K2914" s="75">
        <v>1.915</v>
      </c>
      <c r="L2914" s="75">
        <v>2.5</v>
      </c>
      <c r="M2914" s="75">
        <v>2.5</v>
      </c>
      <c r="N2914" s="75">
        <v>0</v>
      </c>
    </row>
    <row r="2915" spans="1:14">
      <c r="A2915" s="53" t="s">
        <v>8775</v>
      </c>
      <c r="B2915" s="53" t="s">
        <v>8776</v>
      </c>
      <c r="C2915" s="53" t="s">
        <v>8777</v>
      </c>
      <c r="D2915" s="53" t="s">
        <v>160</v>
      </c>
      <c r="E2915" s="53" t="s">
        <v>18</v>
      </c>
      <c r="F2915" s="53" t="s">
        <v>160</v>
      </c>
      <c r="G2915" s="73" t="s">
        <v>129</v>
      </c>
      <c r="I2915" s="53" t="s">
        <v>337</v>
      </c>
      <c r="J2915" s="75">
        <v>2.23</v>
      </c>
      <c r="K2915" s="75">
        <v>1.915</v>
      </c>
      <c r="L2915" s="75">
        <v>2.5</v>
      </c>
      <c r="M2915" s="75">
        <v>2.5</v>
      </c>
      <c r="N2915" s="75">
        <v>0</v>
      </c>
    </row>
    <row r="2916" spans="1:14">
      <c r="A2916" s="53" t="s">
        <v>8778</v>
      </c>
      <c r="B2916" s="53" t="s">
        <v>8779</v>
      </c>
      <c r="C2916" s="53" t="s">
        <v>8780</v>
      </c>
      <c r="D2916" s="53" t="s">
        <v>160</v>
      </c>
      <c r="E2916" s="53" t="s">
        <v>18</v>
      </c>
      <c r="F2916" s="53" t="s">
        <v>160</v>
      </c>
      <c r="G2916" s="53" t="s">
        <v>129</v>
      </c>
      <c r="I2916" s="53" t="s">
        <v>337</v>
      </c>
      <c r="J2916" s="75">
        <v>2.33</v>
      </c>
      <c r="K2916" s="75">
        <v>2.028</v>
      </c>
      <c r="L2916" s="75">
        <v>2.5</v>
      </c>
      <c r="M2916" s="75">
        <v>2.5</v>
      </c>
      <c r="N2916" s="75">
        <v>0</v>
      </c>
    </row>
    <row r="2917" spans="1:14">
      <c r="A2917" s="53" t="s">
        <v>8781</v>
      </c>
      <c r="B2917" s="53" t="s">
        <v>8782</v>
      </c>
      <c r="C2917" s="53" t="s">
        <v>8783</v>
      </c>
      <c r="D2917" s="53" t="s">
        <v>24</v>
      </c>
      <c r="E2917" s="53" t="s">
        <v>18</v>
      </c>
      <c r="F2917" s="53" t="s">
        <v>24</v>
      </c>
      <c r="G2917" s="53" t="s">
        <v>19</v>
      </c>
      <c r="I2917" s="53" t="s">
        <v>191</v>
      </c>
      <c r="J2917" s="75">
        <v>21.1</v>
      </c>
      <c r="K2917" s="75">
        <v>17.856</v>
      </c>
      <c r="L2917" s="75">
        <v>22</v>
      </c>
      <c r="M2917" s="75">
        <v>22</v>
      </c>
      <c r="N2917" s="75">
        <v>0</v>
      </c>
    </row>
    <row r="2918" spans="1:14">
      <c r="A2918" s="53" t="s">
        <v>8784</v>
      </c>
      <c r="B2918" s="53" t="s">
        <v>8785</v>
      </c>
      <c r="C2918" s="53" t="s">
        <v>8786</v>
      </c>
      <c r="D2918" s="53" t="s">
        <v>17</v>
      </c>
      <c r="E2918" s="53" t="s">
        <v>18</v>
      </c>
      <c r="F2918" s="53" t="s">
        <v>17</v>
      </c>
      <c r="G2918" s="73" t="s">
        <v>19</v>
      </c>
      <c r="I2918" s="53" t="s">
        <v>152</v>
      </c>
      <c r="J2918" s="75">
        <v>1.39</v>
      </c>
      <c r="K2918" s="75">
        <v>2.99</v>
      </c>
      <c r="L2918" s="75">
        <v>3.5</v>
      </c>
      <c r="M2918" s="75">
        <v>3</v>
      </c>
      <c r="N2918" s="75">
        <v>-0.5</v>
      </c>
    </row>
    <row r="2919" spans="1:14">
      <c r="A2919" s="53" t="s">
        <v>8787</v>
      </c>
      <c r="B2919" s="53" t="s">
        <v>8788</v>
      </c>
      <c r="C2919" s="53" t="s">
        <v>8789</v>
      </c>
      <c r="D2919" s="53" t="s">
        <v>590</v>
      </c>
      <c r="E2919" s="53" t="s">
        <v>18</v>
      </c>
      <c r="F2919" s="53" t="s">
        <v>590</v>
      </c>
      <c r="G2919" s="53" t="s">
        <v>129</v>
      </c>
      <c r="I2919" s="53" t="s">
        <v>199</v>
      </c>
      <c r="J2919" s="75">
        <v>0.57</v>
      </c>
      <c r="K2919" s="75">
        <v>0.941</v>
      </c>
      <c r="L2919" s="75">
        <v>1</v>
      </c>
      <c r="M2919" s="75">
        <v>1</v>
      </c>
      <c r="N2919" s="75">
        <v>0</v>
      </c>
    </row>
    <row r="2920" spans="1:14">
      <c r="A2920" s="53" t="s">
        <v>8790</v>
      </c>
      <c r="B2920" s="53" t="s">
        <v>8791</v>
      </c>
      <c r="C2920" s="53" t="s">
        <v>8792</v>
      </c>
      <c r="D2920" s="53" t="s">
        <v>283</v>
      </c>
      <c r="E2920" s="53" t="s">
        <v>18</v>
      </c>
      <c r="F2920" s="53" t="s">
        <v>283</v>
      </c>
      <c r="G2920" s="53" t="s">
        <v>170</v>
      </c>
      <c r="I2920" s="53" t="s">
        <v>215</v>
      </c>
      <c r="J2920" s="75">
        <v>358.74</v>
      </c>
      <c r="K2920" s="75">
        <v>144.225</v>
      </c>
      <c r="L2920" s="75">
        <v>359</v>
      </c>
      <c r="M2920" s="75">
        <v>359</v>
      </c>
      <c r="N2920" s="75">
        <v>0</v>
      </c>
    </row>
    <row r="2921" spans="1:14">
      <c r="A2921" s="53" t="s">
        <v>8793</v>
      </c>
      <c r="B2921" s="53" t="s">
        <v>8794</v>
      </c>
      <c r="C2921" s="53" t="s">
        <v>8795</v>
      </c>
      <c r="D2921" s="53" t="s">
        <v>168</v>
      </c>
      <c r="E2921" s="53" t="s">
        <v>18</v>
      </c>
      <c r="F2921" s="53" t="s">
        <v>169</v>
      </c>
      <c r="G2921" s="53" t="s">
        <v>170</v>
      </c>
      <c r="I2921" s="53" t="s">
        <v>130</v>
      </c>
      <c r="J2921" s="75">
        <v>109.57</v>
      </c>
      <c r="K2921" s="75">
        <v>78.057</v>
      </c>
      <c r="L2921" s="75">
        <v>110</v>
      </c>
      <c r="M2921" s="75">
        <v>110</v>
      </c>
      <c r="N2921" s="75">
        <v>0</v>
      </c>
    </row>
    <row r="2922" spans="1:14">
      <c r="A2922" s="53" t="s">
        <v>8796</v>
      </c>
      <c r="B2922" s="53" t="s">
        <v>8797</v>
      </c>
      <c r="C2922" s="53" t="s">
        <v>8798</v>
      </c>
      <c r="D2922" s="53" t="s">
        <v>24</v>
      </c>
      <c r="E2922" s="53" t="s">
        <v>18</v>
      </c>
      <c r="F2922" s="53" t="s">
        <v>24</v>
      </c>
      <c r="G2922" s="53" t="s">
        <v>19</v>
      </c>
      <c r="I2922" s="53" t="s">
        <v>421</v>
      </c>
      <c r="J2922" s="75">
        <v>0.74</v>
      </c>
      <c r="K2922" s="75">
        <v>0.866</v>
      </c>
      <c r="L2922" s="75">
        <v>1</v>
      </c>
      <c r="M2922" s="75">
        <v>1</v>
      </c>
      <c r="N2922" s="75">
        <v>0</v>
      </c>
    </row>
    <row r="2923" spans="1:14">
      <c r="A2923" s="53" t="s">
        <v>8799</v>
      </c>
      <c r="B2923" s="53" t="s">
        <v>8800</v>
      </c>
      <c r="C2923" s="53" t="s">
        <v>8801</v>
      </c>
      <c r="D2923" s="53" t="s">
        <v>128</v>
      </c>
      <c r="E2923" s="53" t="s">
        <v>18</v>
      </c>
      <c r="F2923" s="53" t="s">
        <v>128</v>
      </c>
      <c r="G2923" s="53" t="s">
        <v>129</v>
      </c>
      <c r="I2923" s="53" t="s">
        <v>99</v>
      </c>
      <c r="J2923" s="75">
        <v>1.68</v>
      </c>
      <c r="K2923" s="75">
        <v>1.74</v>
      </c>
      <c r="L2923" s="75">
        <v>1.7</v>
      </c>
      <c r="M2923" s="75">
        <v>2</v>
      </c>
      <c r="N2923" s="75">
        <v>0.3</v>
      </c>
    </row>
    <row r="2924" spans="1:14">
      <c r="A2924" s="53" t="s">
        <v>8802</v>
      </c>
      <c r="B2924" s="53" t="s">
        <v>8803</v>
      </c>
      <c r="C2924" s="53" t="s">
        <v>8804</v>
      </c>
      <c r="D2924" s="53" t="s">
        <v>2334</v>
      </c>
      <c r="E2924" s="53" t="s">
        <v>18</v>
      </c>
      <c r="F2924" s="53" t="s">
        <v>2334</v>
      </c>
      <c r="G2924" s="73" t="s">
        <v>129</v>
      </c>
      <c r="I2924" s="53" t="s">
        <v>7799</v>
      </c>
      <c r="J2924" s="75">
        <v>12.26</v>
      </c>
      <c r="K2924" s="75">
        <v>11.934</v>
      </c>
      <c r="L2924" s="75">
        <v>13</v>
      </c>
      <c r="M2924" s="75">
        <v>13</v>
      </c>
      <c r="N2924" s="75">
        <v>0</v>
      </c>
    </row>
    <row r="2925" spans="1:14">
      <c r="A2925" s="53" t="s">
        <v>8805</v>
      </c>
      <c r="B2925" s="53" t="s">
        <v>8806</v>
      </c>
      <c r="C2925" s="53" t="s">
        <v>8807</v>
      </c>
      <c r="D2925" s="53" t="s">
        <v>186</v>
      </c>
      <c r="E2925" s="53" t="s">
        <v>18</v>
      </c>
      <c r="F2925" s="53" t="s">
        <v>186</v>
      </c>
      <c r="G2925" s="73" t="s">
        <v>98</v>
      </c>
      <c r="I2925" s="53" t="s">
        <v>191</v>
      </c>
      <c r="J2925" s="75">
        <v>47.85</v>
      </c>
      <c r="K2925" s="75">
        <v>88.355</v>
      </c>
      <c r="L2925" s="75">
        <v>84</v>
      </c>
      <c r="M2925" s="75">
        <v>89</v>
      </c>
      <c r="N2925" s="75">
        <v>5</v>
      </c>
    </row>
    <row r="2926" spans="1:14">
      <c r="A2926" s="53" t="s">
        <v>8808</v>
      </c>
      <c r="B2926" s="53" t="s">
        <v>8809</v>
      </c>
      <c r="C2926" s="53" t="s">
        <v>8810</v>
      </c>
      <c r="D2926" s="53" t="s">
        <v>266</v>
      </c>
      <c r="E2926" s="53" t="s">
        <v>18</v>
      </c>
      <c r="F2926" s="53" t="s">
        <v>267</v>
      </c>
      <c r="G2926" s="53" t="s">
        <v>170</v>
      </c>
      <c r="I2926" s="53" t="s">
        <v>130</v>
      </c>
      <c r="J2926" s="75">
        <v>62.37</v>
      </c>
      <c r="K2926" s="75">
        <v>46.176</v>
      </c>
      <c r="L2926" s="75">
        <v>63</v>
      </c>
      <c r="M2926" s="75">
        <v>63</v>
      </c>
      <c r="N2926" s="75">
        <v>0</v>
      </c>
    </row>
    <row r="2927" spans="1:14">
      <c r="A2927" s="53" t="s">
        <v>8811</v>
      </c>
      <c r="B2927" s="53" t="s">
        <v>8812</v>
      </c>
      <c r="C2927" s="53" t="s">
        <v>8813</v>
      </c>
      <c r="D2927" s="53" t="s">
        <v>274</v>
      </c>
      <c r="E2927" s="53" t="s">
        <v>18</v>
      </c>
      <c r="F2927" s="53" t="s">
        <v>274</v>
      </c>
      <c r="G2927" s="53" t="s">
        <v>29</v>
      </c>
      <c r="I2927" s="53" t="s">
        <v>558</v>
      </c>
      <c r="J2927" s="75">
        <v>22.81</v>
      </c>
      <c r="K2927" s="75">
        <v>50.565</v>
      </c>
      <c r="L2927" s="75">
        <v>48</v>
      </c>
      <c r="M2927" s="75">
        <v>51</v>
      </c>
      <c r="N2927" s="75">
        <v>3</v>
      </c>
    </row>
    <row r="2928" spans="1:14">
      <c r="A2928" s="53" t="s">
        <v>8814</v>
      </c>
      <c r="B2928" s="53" t="s">
        <v>8815</v>
      </c>
      <c r="C2928" s="53" t="s">
        <v>8816</v>
      </c>
      <c r="D2928" s="53" t="s">
        <v>453</v>
      </c>
      <c r="E2928" s="53" t="s">
        <v>18</v>
      </c>
      <c r="F2928" s="53" t="s">
        <v>453</v>
      </c>
      <c r="G2928" s="53" t="s">
        <v>29</v>
      </c>
      <c r="I2928" s="53" t="s">
        <v>20</v>
      </c>
      <c r="J2928" s="75">
        <v>67.89</v>
      </c>
      <c r="K2928" s="75">
        <v>23.833</v>
      </c>
      <c r="L2928" s="75">
        <v>68</v>
      </c>
      <c r="M2928" s="75">
        <v>68</v>
      </c>
      <c r="N2928" s="75">
        <v>0</v>
      </c>
    </row>
    <row r="2929" spans="1:14">
      <c r="A2929" s="53" t="s">
        <v>8817</v>
      </c>
      <c r="B2929" s="53" t="s">
        <v>8818</v>
      </c>
      <c r="C2929" s="53" t="s">
        <v>8819</v>
      </c>
      <c r="D2929" s="53" t="s">
        <v>140</v>
      </c>
      <c r="E2929" s="53" t="s">
        <v>18</v>
      </c>
      <c r="F2929" s="53" t="s">
        <v>140</v>
      </c>
      <c r="G2929" s="53" t="s">
        <v>98</v>
      </c>
      <c r="I2929" s="53" t="s">
        <v>562</v>
      </c>
      <c r="J2929" s="75">
        <v>2.02</v>
      </c>
      <c r="K2929" s="75">
        <v>2.268</v>
      </c>
      <c r="L2929" s="75">
        <v>2.5</v>
      </c>
      <c r="M2929" s="75">
        <v>3</v>
      </c>
      <c r="N2929" s="75">
        <v>0.5</v>
      </c>
    </row>
    <row r="2930" spans="1:14">
      <c r="A2930" s="53" t="s">
        <v>8820</v>
      </c>
      <c r="B2930" s="53" t="s">
        <v>8821</v>
      </c>
      <c r="C2930" s="53" t="s">
        <v>8822</v>
      </c>
      <c r="D2930" s="53" t="s">
        <v>256</v>
      </c>
      <c r="E2930" s="53" t="s">
        <v>18</v>
      </c>
      <c r="F2930" s="53" t="s">
        <v>256</v>
      </c>
      <c r="G2930" s="53" t="s">
        <v>19</v>
      </c>
      <c r="I2930" s="53" t="s">
        <v>187</v>
      </c>
      <c r="J2930" s="75">
        <v>0.83</v>
      </c>
      <c r="K2930" s="75">
        <v>0</v>
      </c>
      <c r="L2930" s="75">
        <v>1.5</v>
      </c>
      <c r="M2930" s="75">
        <v>1</v>
      </c>
      <c r="N2930" s="75">
        <v>-0.5</v>
      </c>
    </row>
    <row r="2931" spans="1:14">
      <c r="A2931" s="53" t="s">
        <v>8823</v>
      </c>
      <c r="B2931" s="53" t="s">
        <v>8824</v>
      </c>
      <c r="C2931" s="53" t="s">
        <v>8825</v>
      </c>
      <c r="D2931" s="53" t="s">
        <v>17</v>
      </c>
      <c r="E2931" s="53" t="s">
        <v>18</v>
      </c>
      <c r="F2931" s="53" t="s">
        <v>17</v>
      </c>
      <c r="G2931" s="53" t="s">
        <v>19</v>
      </c>
      <c r="I2931" s="53" t="s">
        <v>90</v>
      </c>
      <c r="J2931" s="75">
        <v>0.87</v>
      </c>
      <c r="K2931" s="75">
        <v>0</v>
      </c>
      <c r="L2931" s="75">
        <v>1</v>
      </c>
      <c r="M2931" s="75">
        <v>1</v>
      </c>
      <c r="N2931" s="75">
        <v>0</v>
      </c>
    </row>
    <row r="2932" spans="1:14">
      <c r="A2932" s="53" t="s">
        <v>8826</v>
      </c>
      <c r="B2932" s="53" t="s">
        <v>8827</v>
      </c>
      <c r="C2932" s="53" t="s">
        <v>8828</v>
      </c>
      <c r="D2932" s="53" t="s">
        <v>317</v>
      </c>
      <c r="E2932" s="53" t="s">
        <v>18</v>
      </c>
      <c r="F2932" s="53" t="s">
        <v>317</v>
      </c>
      <c r="G2932" s="53" t="s">
        <v>52</v>
      </c>
      <c r="I2932" s="53" t="s">
        <v>215</v>
      </c>
      <c r="J2932" s="75">
        <v>47.61</v>
      </c>
      <c r="K2932" s="75">
        <v>17.065</v>
      </c>
      <c r="L2932" s="75">
        <v>49</v>
      </c>
      <c r="M2932" s="75">
        <v>53</v>
      </c>
      <c r="N2932" s="75">
        <v>4</v>
      </c>
    </row>
    <row r="2933" spans="1:14">
      <c r="A2933" s="53" t="s">
        <v>8829</v>
      </c>
      <c r="B2933" s="53" t="s">
        <v>8830</v>
      </c>
      <c r="C2933" s="53" t="s">
        <v>8831</v>
      </c>
      <c r="D2933" s="53" t="s">
        <v>144</v>
      </c>
      <c r="E2933" s="53" t="s">
        <v>18</v>
      </c>
      <c r="F2933" s="53" t="s">
        <v>144</v>
      </c>
      <c r="G2933" s="73" t="s">
        <v>52</v>
      </c>
      <c r="I2933" s="53" t="s">
        <v>145</v>
      </c>
      <c r="J2933" s="75">
        <v>364.64</v>
      </c>
      <c r="K2933" s="75">
        <v>443.357</v>
      </c>
      <c r="L2933" s="75">
        <v>444</v>
      </c>
      <c r="M2933" s="75">
        <v>444</v>
      </c>
      <c r="N2933" s="75">
        <v>0</v>
      </c>
    </row>
    <row r="2934" spans="1:14">
      <c r="A2934" s="53" t="s">
        <v>8832</v>
      </c>
      <c r="B2934" s="53" t="s">
        <v>8833</v>
      </c>
      <c r="C2934" s="53" t="s">
        <v>8834</v>
      </c>
      <c r="D2934" s="53" t="s">
        <v>97</v>
      </c>
      <c r="E2934" s="53" t="s">
        <v>18</v>
      </c>
      <c r="F2934" s="53" t="s">
        <v>97</v>
      </c>
      <c r="G2934" s="53" t="s">
        <v>98</v>
      </c>
      <c r="I2934" s="53" t="s">
        <v>562</v>
      </c>
      <c r="J2934" s="75">
        <v>127.63</v>
      </c>
      <c r="K2934" s="75">
        <v>384.996</v>
      </c>
      <c r="L2934" s="75">
        <v>384</v>
      </c>
      <c r="M2934" s="75">
        <v>416</v>
      </c>
      <c r="N2934" s="75">
        <v>32</v>
      </c>
    </row>
    <row r="2935" spans="1:14">
      <c r="A2935" s="53" t="s">
        <v>8835</v>
      </c>
      <c r="B2935" s="53" t="s">
        <v>8836</v>
      </c>
      <c r="C2935" s="53" t="s">
        <v>8837</v>
      </c>
      <c r="D2935" s="53" t="s">
        <v>17</v>
      </c>
      <c r="E2935" s="53" t="s">
        <v>18</v>
      </c>
      <c r="F2935" s="53" t="s">
        <v>17</v>
      </c>
      <c r="G2935" s="53" t="s">
        <v>19</v>
      </c>
      <c r="I2935" s="53" t="s">
        <v>199</v>
      </c>
      <c r="J2935" s="75">
        <v>0.8</v>
      </c>
      <c r="K2935" s="75">
        <v>1.037</v>
      </c>
      <c r="L2935" s="75">
        <v>1</v>
      </c>
      <c r="M2935" s="75">
        <v>1</v>
      </c>
      <c r="N2935" s="75">
        <v>0</v>
      </c>
    </row>
    <row r="2936" spans="1:14">
      <c r="A2936" s="53" t="s">
        <v>8838</v>
      </c>
      <c r="B2936" s="53" t="s">
        <v>8839</v>
      </c>
      <c r="C2936" s="53" t="s">
        <v>8840</v>
      </c>
      <c r="D2936" s="53" t="s">
        <v>51</v>
      </c>
      <c r="E2936" s="53" t="s">
        <v>18</v>
      </c>
      <c r="F2936" s="53" t="s">
        <v>51</v>
      </c>
      <c r="G2936" s="53" t="s">
        <v>52</v>
      </c>
      <c r="I2936" s="53" t="s">
        <v>471</v>
      </c>
      <c r="J2936" s="75">
        <v>2466.1</v>
      </c>
      <c r="K2936" s="75">
        <v>2001.625</v>
      </c>
      <c r="L2936" s="75">
        <v>2467</v>
      </c>
      <c r="M2936" s="75">
        <v>2467</v>
      </c>
      <c r="N2936" s="75">
        <v>0</v>
      </c>
    </row>
    <row r="2937" spans="1:14">
      <c r="A2937" s="53" t="s">
        <v>8841</v>
      </c>
      <c r="B2937" s="53" t="s">
        <v>8842</v>
      </c>
      <c r="C2937" s="53" t="s">
        <v>8843</v>
      </c>
      <c r="D2937" s="53" t="s">
        <v>274</v>
      </c>
      <c r="E2937" s="53" t="s">
        <v>18</v>
      </c>
      <c r="F2937" s="53" t="s">
        <v>274</v>
      </c>
      <c r="G2937" s="53" t="s">
        <v>29</v>
      </c>
      <c r="I2937" s="53" t="s">
        <v>191</v>
      </c>
      <c r="J2937" s="75">
        <v>28.64</v>
      </c>
      <c r="K2937" s="75">
        <v>34.092</v>
      </c>
      <c r="L2937" s="75">
        <v>32</v>
      </c>
      <c r="M2937" s="75">
        <v>39</v>
      </c>
      <c r="N2937" s="75">
        <v>7</v>
      </c>
    </row>
    <row r="2938" spans="1:14">
      <c r="A2938" s="53" t="s">
        <v>8844</v>
      </c>
      <c r="B2938" s="53" t="s">
        <v>8845</v>
      </c>
      <c r="C2938" s="53" t="s">
        <v>8846</v>
      </c>
      <c r="D2938" s="53" t="s">
        <v>1936</v>
      </c>
      <c r="E2938" s="53" t="s">
        <v>18</v>
      </c>
      <c r="F2938" s="53" t="s">
        <v>1936</v>
      </c>
      <c r="G2938" s="73" t="s">
        <v>129</v>
      </c>
      <c r="I2938" s="53" t="s">
        <v>442</v>
      </c>
      <c r="J2938" s="75">
        <v>8.17</v>
      </c>
      <c r="K2938" s="75">
        <v>9.425</v>
      </c>
      <c r="L2938" s="75">
        <v>9.5</v>
      </c>
      <c r="M2938" s="75">
        <v>9.5</v>
      </c>
      <c r="N2938" s="75">
        <v>0</v>
      </c>
    </row>
    <row r="2939" spans="1:14">
      <c r="A2939" s="53" t="s">
        <v>8847</v>
      </c>
      <c r="B2939" s="53" t="s">
        <v>8848</v>
      </c>
      <c r="C2939" s="53" t="s">
        <v>8849</v>
      </c>
      <c r="D2939" s="53" t="s">
        <v>97</v>
      </c>
      <c r="E2939" s="53" t="s">
        <v>18</v>
      </c>
      <c r="F2939" s="53" t="s">
        <v>97</v>
      </c>
      <c r="G2939" s="53" t="s">
        <v>98</v>
      </c>
      <c r="I2939" s="53" t="s">
        <v>562</v>
      </c>
      <c r="J2939" s="75">
        <v>24.9</v>
      </c>
      <c r="K2939" s="75">
        <v>24.238</v>
      </c>
      <c r="L2939" s="75">
        <v>25</v>
      </c>
      <c r="M2939" s="75">
        <v>39</v>
      </c>
      <c r="N2939" s="75">
        <v>14</v>
      </c>
    </row>
    <row r="2940" spans="1:14">
      <c r="A2940" s="53" t="s">
        <v>8850</v>
      </c>
      <c r="B2940" s="53" t="s">
        <v>8851</v>
      </c>
      <c r="C2940" s="53" t="s">
        <v>8852</v>
      </c>
      <c r="D2940" s="53" t="s">
        <v>140</v>
      </c>
      <c r="E2940" s="53" t="s">
        <v>18</v>
      </c>
      <c r="F2940" s="53" t="s">
        <v>140</v>
      </c>
      <c r="G2940" s="53" t="s">
        <v>98</v>
      </c>
      <c r="I2940" s="53" t="s">
        <v>562</v>
      </c>
      <c r="J2940" s="75">
        <v>46.08</v>
      </c>
      <c r="K2940" s="75">
        <v>59.152</v>
      </c>
      <c r="L2940" s="75">
        <v>50</v>
      </c>
      <c r="M2940" s="75">
        <v>91</v>
      </c>
      <c r="N2940" s="75">
        <v>41</v>
      </c>
    </row>
    <row r="2941" spans="1:14">
      <c r="A2941" s="53" t="s">
        <v>8853</v>
      </c>
      <c r="B2941" s="53" t="s">
        <v>8854</v>
      </c>
      <c r="C2941" s="53" t="s">
        <v>8855</v>
      </c>
      <c r="D2941" s="53" t="s">
        <v>24</v>
      </c>
      <c r="E2941" s="53" t="s">
        <v>18</v>
      </c>
      <c r="F2941" s="53" t="s">
        <v>24</v>
      </c>
      <c r="G2941" s="73" t="s">
        <v>19</v>
      </c>
      <c r="I2941" s="53" t="s">
        <v>130</v>
      </c>
      <c r="J2941" s="75">
        <v>93.31</v>
      </c>
      <c r="K2941" s="75">
        <v>101.988</v>
      </c>
      <c r="L2941" s="75">
        <v>96</v>
      </c>
      <c r="M2941" s="75">
        <v>104</v>
      </c>
      <c r="N2941" s="75">
        <v>8</v>
      </c>
    </row>
    <row r="2942" spans="1:14">
      <c r="A2942" s="53" t="s">
        <v>8856</v>
      </c>
      <c r="B2942" s="53" t="s">
        <v>8857</v>
      </c>
      <c r="C2942" s="53" t="s">
        <v>8858</v>
      </c>
      <c r="D2942" s="53" t="s">
        <v>287</v>
      </c>
      <c r="E2942" s="53" t="s">
        <v>18</v>
      </c>
      <c r="F2942" s="53" t="s">
        <v>287</v>
      </c>
      <c r="G2942" s="53" t="s">
        <v>98</v>
      </c>
      <c r="I2942" s="53" t="s">
        <v>191</v>
      </c>
      <c r="J2942" s="75">
        <v>33.02</v>
      </c>
      <c r="K2942" s="75">
        <v>36.872</v>
      </c>
      <c r="L2942" s="75">
        <v>34</v>
      </c>
      <c r="M2942" s="75">
        <v>38</v>
      </c>
      <c r="N2942" s="75">
        <v>4</v>
      </c>
    </row>
    <row r="2943" spans="1:14">
      <c r="A2943" s="53" t="s">
        <v>8859</v>
      </c>
      <c r="B2943" s="53" t="s">
        <v>8860</v>
      </c>
      <c r="C2943" s="53" t="s">
        <v>8861</v>
      </c>
      <c r="D2943" s="53" t="s">
        <v>160</v>
      </c>
      <c r="E2943" s="53" t="s">
        <v>18</v>
      </c>
      <c r="F2943" s="53" t="s">
        <v>160</v>
      </c>
      <c r="G2943" s="53" t="s">
        <v>129</v>
      </c>
      <c r="I2943" s="53" t="s">
        <v>145</v>
      </c>
      <c r="J2943" s="75">
        <v>1.88</v>
      </c>
      <c r="K2943" s="75">
        <v>1.499</v>
      </c>
      <c r="L2943" s="75">
        <v>2</v>
      </c>
      <c r="M2943" s="75">
        <v>2</v>
      </c>
      <c r="N2943" s="75">
        <v>0</v>
      </c>
    </row>
    <row r="2944" spans="1:14">
      <c r="A2944" s="53" t="s">
        <v>8862</v>
      </c>
      <c r="B2944" s="53" t="s">
        <v>8863</v>
      </c>
      <c r="C2944" s="53" t="s">
        <v>8864</v>
      </c>
      <c r="D2944" s="53" t="s">
        <v>458</v>
      </c>
      <c r="E2944" s="53" t="s">
        <v>18</v>
      </c>
      <c r="F2944" s="53" t="s">
        <v>458</v>
      </c>
      <c r="G2944" s="53" t="s">
        <v>98</v>
      </c>
      <c r="I2944" s="53" t="s">
        <v>288</v>
      </c>
      <c r="J2944" s="75">
        <v>0.59</v>
      </c>
      <c r="K2944" s="75">
        <v>0</v>
      </c>
      <c r="L2944" s="75">
        <v>1</v>
      </c>
      <c r="M2944" s="75">
        <v>1</v>
      </c>
      <c r="N2944" s="75">
        <v>0</v>
      </c>
    </row>
    <row r="2945" spans="1:14">
      <c r="A2945" s="53" t="s">
        <v>8865</v>
      </c>
      <c r="B2945" s="53" t="s">
        <v>8866</v>
      </c>
      <c r="C2945" s="53" t="s">
        <v>8867</v>
      </c>
      <c r="D2945" s="53" t="s">
        <v>287</v>
      </c>
      <c r="E2945" s="53" t="s">
        <v>18</v>
      </c>
      <c r="F2945" s="53" t="s">
        <v>287</v>
      </c>
      <c r="G2945" s="73" t="s">
        <v>98</v>
      </c>
      <c r="I2945" s="53" t="s">
        <v>191</v>
      </c>
      <c r="J2945" s="75">
        <v>15.42</v>
      </c>
      <c r="K2945" s="75">
        <v>28.595</v>
      </c>
      <c r="L2945" s="75">
        <v>21</v>
      </c>
      <c r="M2945" s="75">
        <v>29</v>
      </c>
      <c r="N2945" s="75">
        <v>8</v>
      </c>
    </row>
    <row r="2946" spans="1:14">
      <c r="A2946" s="53" t="s">
        <v>8868</v>
      </c>
      <c r="B2946" s="53" t="s">
        <v>8869</v>
      </c>
      <c r="C2946" s="53" t="s">
        <v>8870</v>
      </c>
      <c r="D2946" s="53" t="s">
        <v>17</v>
      </c>
      <c r="E2946" s="53" t="s">
        <v>18</v>
      </c>
      <c r="F2946" s="53" t="s">
        <v>17</v>
      </c>
      <c r="G2946" s="53" t="s">
        <v>19</v>
      </c>
      <c r="I2946" s="53" t="s">
        <v>239</v>
      </c>
      <c r="J2946" s="75">
        <v>63.76</v>
      </c>
      <c r="K2946" s="75">
        <v>15.638</v>
      </c>
      <c r="L2946" s="75">
        <v>64</v>
      </c>
      <c r="M2946" s="75">
        <v>64</v>
      </c>
      <c r="N2946" s="75">
        <v>0</v>
      </c>
    </row>
    <row r="2947" spans="1:14">
      <c r="A2947" s="53" t="s">
        <v>8871</v>
      </c>
      <c r="B2947" s="53" t="s">
        <v>8872</v>
      </c>
      <c r="C2947" s="53" t="s">
        <v>8873</v>
      </c>
      <c r="D2947" s="53" t="s">
        <v>17</v>
      </c>
      <c r="E2947" s="53" t="s">
        <v>18</v>
      </c>
      <c r="F2947" s="53" t="s">
        <v>17</v>
      </c>
      <c r="G2947" s="53" t="s">
        <v>19</v>
      </c>
      <c r="I2947" s="53" t="s">
        <v>239</v>
      </c>
      <c r="J2947" s="75">
        <v>84.96</v>
      </c>
      <c r="K2947" s="75">
        <v>45.3</v>
      </c>
      <c r="L2947" s="75">
        <v>85</v>
      </c>
      <c r="M2947" s="75">
        <v>85</v>
      </c>
      <c r="N2947" s="75">
        <v>0</v>
      </c>
    </row>
    <row r="2948" spans="1:14">
      <c r="A2948" s="53" t="s">
        <v>8874</v>
      </c>
      <c r="B2948" s="53" t="s">
        <v>8875</v>
      </c>
      <c r="C2948" s="53" t="s">
        <v>8876</v>
      </c>
      <c r="D2948" s="53" t="s">
        <v>17</v>
      </c>
      <c r="E2948" s="53" t="s">
        <v>18</v>
      </c>
      <c r="F2948" s="53" t="s">
        <v>17</v>
      </c>
      <c r="G2948" s="53" t="s">
        <v>19</v>
      </c>
      <c r="I2948" s="53" t="s">
        <v>353</v>
      </c>
      <c r="J2948" s="75">
        <v>0.2</v>
      </c>
      <c r="K2948" s="75">
        <v>0.655</v>
      </c>
      <c r="L2948" s="75">
        <v>1</v>
      </c>
      <c r="M2948" s="75">
        <v>1</v>
      </c>
      <c r="N2948" s="75">
        <v>0</v>
      </c>
    </row>
    <row r="2949" spans="1:14">
      <c r="A2949" s="53" t="s">
        <v>8877</v>
      </c>
      <c r="B2949" s="53" t="s">
        <v>8878</v>
      </c>
      <c r="C2949" s="53" t="s">
        <v>8879</v>
      </c>
      <c r="D2949" s="53" t="s">
        <v>17</v>
      </c>
      <c r="E2949" s="53" t="s">
        <v>18</v>
      </c>
      <c r="F2949" s="53" t="s">
        <v>17</v>
      </c>
      <c r="G2949" s="53" t="s">
        <v>19</v>
      </c>
      <c r="I2949" s="53" t="s">
        <v>767</v>
      </c>
      <c r="J2949" s="75">
        <v>0.07</v>
      </c>
      <c r="K2949" s="75">
        <v>0.176</v>
      </c>
      <c r="L2949" s="75">
        <v>0.5</v>
      </c>
      <c r="M2949" s="75">
        <v>0.5</v>
      </c>
      <c r="N2949" s="75">
        <v>0</v>
      </c>
    </row>
    <row r="2950" spans="1:14">
      <c r="A2950" s="53" t="s">
        <v>8880</v>
      </c>
      <c r="B2950" s="53" t="s">
        <v>8881</v>
      </c>
      <c r="C2950" s="53" t="s">
        <v>8882</v>
      </c>
      <c r="D2950" s="53" t="s">
        <v>17</v>
      </c>
      <c r="E2950" s="53" t="s">
        <v>18</v>
      </c>
      <c r="F2950" s="53" t="s">
        <v>17</v>
      </c>
      <c r="G2950" s="53" t="s">
        <v>19</v>
      </c>
      <c r="I2950" s="53" t="s">
        <v>398</v>
      </c>
      <c r="J2950" s="75">
        <v>24.62</v>
      </c>
      <c r="K2950" s="75">
        <v>23.726</v>
      </c>
      <c r="L2950" s="75">
        <v>25</v>
      </c>
      <c r="M2950" s="75">
        <v>27</v>
      </c>
      <c r="N2950" s="75">
        <v>2</v>
      </c>
    </row>
    <row r="2951" spans="1:14">
      <c r="A2951" s="53" t="s">
        <v>8883</v>
      </c>
      <c r="B2951" s="53" t="s">
        <v>8884</v>
      </c>
      <c r="C2951" s="53" t="s">
        <v>8885</v>
      </c>
      <c r="D2951" s="53" t="s">
        <v>17</v>
      </c>
      <c r="E2951" s="53" t="s">
        <v>18</v>
      </c>
      <c r="F2951" s="53" t="s">
        <v>17</v>
      </c>
      <c r="G2951" s="53" t="s">
        <v>19</v>
      </c>
      <c r="I2951" s="53" t="s">
        <v>353</v>
      </c>
      <c r="J2951" s="75">
        <v>1.33</v>
      </c>
      <c r="K2951" s="75">
        <v>1.03</v>
      </c>
      <c r="L2951" s="75">
        <v>1.5</v>
      </c>
      <c r="M2951" s="75">
        <v>1.5</v>
      </c>
      <c r="N2951" s="75">
        <v>0</v>
      </c>
    </row>
    <row r="2952" spans="1:14">
      <c r="A2952" s="53" t="s">
        <v>8886</v>
      </c>
      <c r="B2952" s="53" t="s">
        <v>8887</v>
      </c>
      <c r="C2952" s="53" t="s">
        <v>8888</v>
      </c>
      <c r="D2952" s="53" t="s">
        <v>17</v>
      </c>
      <c r="E2952" s="53" t="s">
        <v>18</v>
      </c>
      <c r="F2952" s="53" t="s">
        <v>17</v>
      </c>
      <c r="G2952" s="53" t="s">
        <v>19</v>
      </c>
      <c r="I2952" s="53" t="s">
        <v>558</v>
      </c>
      <c r="J2952" s="75">
        <v>20.15</v>
      </c>
      <c r="K2952" s="75">
        <v>38.534</v>
      </c>
      <c r="L2952" s="75">
        <v>33</v>
      </c>
      <c r="M2952" s="75">
        <v>39</v>
      </c>
      <c r="N2952" s="75">
        <v>6</v>
      </c>
    </row>
    <row r="2953" spans="1:14">
      <c r="A2953" s="53" t="s">
        <v>8889</v>
      </c>
      <c r="B2953" s="53" t="s">
        <v>8890</v>
      </c>
      <c r="C2953" s="53" t="s">
        <v>8891</v>
      </c>
      <c r="D2953" s="53" t="s">
        <v>17</v>
      </c>
      <c r="E2953" s="53" t="s">
        <v>18</v>
      </c>
      <c r="F2953" s="53" t="s">
        <v>17</v>
      </c>
      <c r="G2953" s="53" t="s">
        <v>19</v>
      </c>
      <c r="I2953" s="53" t="s">
        <v>421</v>
      </c>
      <c r="J2953" s="75">
        <v>49.72</v>
      </c>
      <c r="K2953" s="75">
        <v>61.848</v>
      </c>
      <c r="L2953" s="75">
        <v>63</v>
      </c>
      <c r="M2953" s="75">
        <v>62</v>
      </c>
      <c r="N2953" s="75">
        <v>-1</v>
      </c>
    </row>
    <row r="2954" spans="1:14">
      <c r="A2954" s="53" t="s">
        <v>8892</v>
      </c>
      <c r="B2954" s="53" t="s">
        <v>8893</v>
      </c>
      <c r="C2954" s="53" t="s">
        <v>8894</v>
      </c>
      <c r="D2954" s="53" t="s">
        <v>17</v>
      </c>
      <c r="E2954" s="53" t="s">
        <v>18</v>
      </c>
      <c r="F2954" s="53" t="s">
        <v>17</v>
      </c>
      <c r="G2954" s="53" t="s">
        <v>19</v>
      </c>
      <c r="I2954" s="53" t="s">
        <v>408</v>
      </c>
      <c r="J2954" s="75">
        <v>10.2</v>
      </c>
      <c r="K2954" s="75">
        <v>13.16</v>
      </c>
      <c r="L2954" s="75">
        <v>11.5</v>
      </c>
      <c r="M2954" s="75">
        <v>13.5</v>
      </c>
      <c r="N2954" s="75">
        <v>2</v>
      </c>
    </row>
    <row r="2955" spans="1:14">
      <c r="A2955" s="53" t="s">
        <v>8895</v>
      </c>
      <c r="B2955" s="53" t="s">
        <v>8896</v>
      </c>
      <c r="C2955" s="53" t="s">
        <v>8897</v>
      </c>
      <c r="D2955" s="53" t="s">
        <v>17</v>
      </c>
      <c r="E2955" s="53" t="s">
        <v>18</v>
      </c>
      <c r="F2955" s="53" t="s">
        <v>17</v>
      </c>
      <c r="G2955" s="53" t="s">
        <v>19</v>
      </c>
      <c r="I2955" s="53" t="s">
        <v>99</v>
      </c>
      <c r="J2955" s="75">
        <v>0.42</v>
      </c>
      <c r="K2955" s="75">
        <v>1.134</v>
      </c>
      <c r="L2955" s="75">
        <v>1.5</v>
      </c>
      <c r="M2955" s="75">
        <v>1.5</v>
      </c>
      <c r="N2955" s="75">
        <v>0</v>
      </c>
    </row>
    <row r="2956" spans="1:14">
      <c r="A2956" s="53" t="s">
        <v>8898</v>
      </c>
      <c r="B2956" s="53" t="s">
        <v>8899</v>
      </c>
      <c r="C2956" s="53" t="s">
        <v>8900</v>
      </c>
      <c r="D2956" s="53" t="s">
        <v>17</v>
      </c>
      <c r="E2956" s="53" t="s">
        <v>18</v>
      </c>
      <c r="F2956" s="53" t="s">
        <v>17</v>
      </c>
      <c r="G2956" s="73" t="s">
        <v>19</v>
      </c>
      <c r="I2956" s="53" t="s">
        <v>90</v>
      </c>
      <c r="J2956" s="75">
        <v>37.39</v>
      </c>
      <c r="K2956" s="75">
        <v>29.027</v>
      </c>
      <c r="L2956" s="75">
        <v>38</v>
      </c>
      <c r="M2956" s="75">
        <v>38</v>
      </c>
      <c r="N2956" s="75">
        <v>0</v>
      </c>
    </row>
    <row r="2957" spans="1:14">
      <c r="A2957" s="53" t="s">
        <v>8901</v>
      </c>
      <c r="B2957" s="53" t="s">
        <v>8902</v>
      </c>
      <c r="C2957" s="53" t="s">
        <v>8903</v>
      </c>
      <c r="D2957" s="53" t="s">
        <v>24</v>
      </c>
      <c r="E2957" s="53" t="s">
        <v>18</v>
      </c>
      <c r="F2957" s="53" t="s">
        <v>24</v>
      </c>
      <c r="G2957" s="53" t="s">
        <v>19</v>
      </c>
      <c r="I2957" s="53" t="s">
        <v>223</v>
      </c>
      <c r="J2957" s="75">
        <v>5.71</v>
      </c>
      <c r="K2957" s="75">
        <v>4.259</v>
      </c>
      <c r="L2957" s="75">
        <v>6</v>
      </c>
      <c r="M2957" s="75">
        <v>6</v>
      </c>
      <c r="N2957" s="75">
        <v>0</v>
      </c>
    </row>
    <row r="2958" spans="1:14">
      <c r="A2958" s="53" t="s">
        <v>8904</v>
      </c>
      <c r="B2958" s="53" t="s">
        <v>8905</v>
      </c>
      <c r="C2958" s="53" t="s">
        <v>8906</v>
      </c>
      <c r="D2958" s="53" t="s">
        <v>24</v>
      </c>
      <c r="E2958" s="53" t="s">
        <v>18</v>
      </c>
      <c r="F2958" s="53" t="s">
        <v>24</v>
      </c>
      <c r="G2958" s="53" t="s">
        <v>19</v>
      </c>
      <c r="I2958" s="53" t="s">
        <v>421</v>
      </c>
      <c r="J2958" s="75">
        <v>2.26</v>
      </c>
      <c r="K2958" s="75">
        <v>3.276</v>
      </c>
      <c r="L2958" s="75">
        <v>3</v>
      </c>
      <c r="M2958" s="75">
        <v>3.5</v>
      </c>
      <c r="N2958" s="75">
        <v>0.5</v>
      </c>
    </row>
    <row r="2959" spans="1:14">
      <c r="A2959" s="53" t="s">
        <v>8907</v>
      </c>
      <c r="B2959" s="53" t="s">
        <v>8908</v>
      </c>
      <c r="C2959" s="53" t="s">
        <v>8909</v>
      </c>
      <c r="D2959" s="53" t="s">
        <v>17</v>
      </c>
      <c r="E2959" s="53" t="s">
        <v>18</v>
      </c>
      <c r="F2959" s="53" t="s">
        <v>17</v>
      </c>
      <c r="G2959" s="53" t="s">
        <v>19</v>
      </c>
      <c r="I2959" s="53" t="s">
        <v>20</v>
      </c>
      <c r="J2959" s="75">
        <v>0.29</v>
      </c>
      <c r="K2959" s="75">
        <v>0.857</v>
      </c>
      <c r="L2959" s="75">
        <v>1</v>
      </c>
      <c r="M2959" s="75">
        <v>1.5</v>
      </c>
      <c r="N2959" s="75">
        <v>0.5</v>
      </c>
    </row>
    <row r="2960" spans="1:14">
      <c r="A2960" s="53" t="s">
        <v>8910</v>
      </c>
      <c r="B2960" s="53" t="s">
        <v>8911</v>
      </c>
      <c r="C2960" s="53" t="s">
        <v>8912</v>
      </c>
      <c r="D2960" s="53" t="s">
        <v>17</v>
      </c>
      <c r="E2960" s="53" t="s">
        <v>18</v>
      </c>
      <c r="F2960" s="53" t="s">
        <v>17</v>
      </c>
      <c r="G2960" s="53" t="s">
        <v>19</v>
      </c>
      <c r="I2960" s="53" t="s">
        <v>145</v>
      </c>
      <c r="J2960" s="75">
        <v>3.81</v>
      </c>
      <c r="K2960" s="75">
        <v>3.276</v>
      </c>
      <c r="L2960" s="75">
        <v>4</v>
      </c>
      <c r="M2960" s="75">
        <v>4</v>
      </c>
      <c r="N2960" s="75">
        <v>0</v>
      </c>
    </row>
    <row r="2961" spans="1:14">
      <c r="A2961" s="53" t="s">
        <v>8913</v>
      </c>
      <c r="B2961" s="53" t="s">
        <v>8914</v>
      </c>
      <c r="C2961" s="53" t="s">
        <v>8915</v>
      </c>
      <c r="D2961" s="53" t="s">
        <v>539</v>
      </c>
      <c r="E2961" s="53" t="s">
        <v>18</v>
      </c>
      <c r="F2961" s="53" t="s">
        <v>539</v>
      </c>
      <c r="G2961" s="73" t="s">
        <v>129</v>
      </c>
      <c r="I2961" s="53" t="s">
        <v>191</v>
      </c>
      <c r="J2961" s="75">
        <v>23.52</v>
      </c>
      <c r="K2961" s="75">
        <v>7.888</v>
      </c>
      <c r="L2961" s="75">
        <v>24</v>
      </c>
      <c r="M2961" s="75">
        <v>24</v>
      </c>
      <c r="N2961" s="75">
        <v>0</v>
      </c>
    </row>
    <row r="2962" spans="1:14">
      <c r="A2962" s="53" t="s">
        <v>8916</v>
      </c>
      <c r="B2962" s="53" t="s">
        <v>8917</v>
      </c>
      <c r="C2962" s="53" t="s">
        <v>8918</v>
      </c>
      <c r="D2962" s="53" t="s">
        <v>140</v>
      </c>
      <c r="E2962" s="53" t="s">
        <v>18</v>
      </c>
      <c r="F2962" s="53" t="s">
        <v>140</v>
      </c>
      <c r="G2962" s="53" t="s">
        <v>98</v>
      </c>
      <c r="I2962" s="53" t="s">
        <v>191</v>
      </c>
      <c r="J2962" s="75">
        <v>24.02</v>
      </c>
      <c r="K2962" s="75">
        <v>9.971</v>
      </c>
      <c r="L2962" s="75">
        <v>24</v>
      </c>
      <c r="M2962" s="75">
        <v>25</v>
      </c>
      <c r="N2962" s="75">
        <v>1</v>
      </c>
    </row>
    <row r="2963" spans="1:14">
      <c r="A2963" s="53" t="s">
        <v>8919</v>
      </c>
      <c r="B2963" s="53" t="s">
        <v>8920</v>
      </c>
      <c r="C2963" s="53" t="s">
        <v>8921</v>
      </c>
      <c r="D2963" s="53" t="s">
        <v>3059</v>
      </c>
      <c r="E2963" s="53" t="s">
        <v>18</v>
      </c>
      <c r="F2963" s="53" t="s">
        <v>3059</v>
      </c>
      <c r="G2963" s="53" t="s">
        <v>29</v>
      </c>
      <c r="I2963" s="53" t="s">
        <v>558</v>
      </c>
      <c r="J2963" s="75">
        <v>43.27</v>
      </c>
      <c r="K2963" s="75">
        <v>92.199</v>
      </c>
      <c r="L2963" s="75">
        <v>90</v>
      </c>
      <c r="M2963" s="75">
        <v>93</v>
      </c>
      <c r="N2963" s="75">
        <v>3</v>
      </c>
    </row>
    <row r="2964" spans="1:14">
      <c r="A2964" s="53" t="s">
        <v>8922</v>
      </c>
      <c r="B2964" s="53" t="s">
        <v>8923</v>
      </c>
      <c r="C2964" s="53" t="s">
        <v>8924</v>
      </c>
      <c r="D2964" s="53" t="s">
        <v>17</v>
      </c>
      <c r="E2964" s="53" t="s">
        <v>18</v>
      </c>
      <c r="F2964" s="53" t="s">
        <v>17</v>
      </c>
      <c r="G2964" s="53" t="s">
        <v>19</v>
      </c>
      <c r="I2964" s="53" t="s">
        <v>2305</v>
      </c>
      <c r="J2964" s="75">
        <v>24.43</v>
      </c>
      <c r="K2964" s="75">
        <v>23.452</v>
      </c>
      <c r="L2964" s="75">
        <v>25</v>
      </c>
      <c r="M2964" s="75">
        <v>25</v>
      </c>
      <c r="N2964" s="75">
        <v>0</v>
      </c>
    </row>
    <row r="2965" spans="1:14">
      <c r="A2965" s="53" t="s">
        <v>8925</v>
      </c>
      <c r="B2965" s="53" t="s">
        <v>8926</v>
      </c>
      <c r="C2965" s="53" t="s">
        <v>8927</v>
      </c>
      <c r="D2965" s="53" t="s">
        <v>17</v>
      </c>
      <c r="E2965" s="53" t="s">
        <v>18</v>
      </c>
      <c r="F2965" s="53" t="s">
        <v>17</v>
      </c>
      <c r="G2965" s="53" t="s">
        <v>19</v>
      </c>
      <c r="I2965" s="53" t="s">
        <v>2305</v>
      </c>
      <c r="J2965" s="75">
        <v>24.55</v>
      </c>
      <c r="K2965" s="75">
        <v>23.026</v>
      </c>
      <c r="L2965" s="75">
        <v>25</v>
      </c>
      <c r="M2965" s="75">
        <v>25</v>
      </c>
      <c r="N2965" s="75">
        <v>0</v>
      </c>
    </row>
    <row r="2966" spans="1:14">
      <c r="A2966" s="53" t="s">
        <v>8928</v>
      </c>
      <c r="B2966" s="53" t="s">
        <v>8929</v>
      </c>
      <c r="C2966" s="53" t="s">
        <v>8930</v>
      </c>
      <c r="D2966" s="53" t="s">
        <v>17</v>
      </c>
      <c r="E2966" s="53" t="s">
        <v>18</v>
      </c>
      <c r="F2966" s="53" t="s">
        <v>17</v>
      </c>
      <c r="G2966" s="53" t="s">
        <v>19</v>
      </c>
      <c r="I2966" s="53" t="s">
        <v>2305</v>
      </c>
      <c r="J2966" s="75">
        <v>24.7</v>
      </c>
      <c r="K2966" s="75">
        <v>23.452</v>
      </c>
      <c r="L2966" s="75">
        <v>25</v>
      </c>
      <c r="M2966" s="75">
        <v>25</v>
      </c>
      <c r="N2966" s="75">
        <v>0</v>
      </c>
    </row>
    <row r="2967" spans="1:14">
      <c r="A2967" s="53" t="s">
        <v>8931</v>
      </c>
      <c r="B2967" s="53" t="s">
        <v>8932</v>
      </c>
      <c r="C2967" s="53" t="s">
        <v>8933</v>
      </c>
      <c r="D2967" s="53" t="s">
        <v>17</v>
      </c>
      <c r="E2967" s="53" t="s">
        <v>18</v>
      </c>
      <c r="F2967" s="53" t="s">
        <v>17</v>
      </c>
      <c r="G2967" s="53" t="s">
        <v>19</v>
      </c>
      <c r="I2967" s="53" t="s">
        <v>2305</v>
      </c>
      <c r="J2967" s="75">
        <v>24.64</v>
      </c>
      <c r="K2967" s="75">
        <v>23.911</v>
      </c>
      <c r="L2967" s="75">
        <v>25</v>
      </c>
      <c r="M2967" s="75">
        <v>25</v>
      </c>
      <c r="N2967" s="75">
        <v>0</v>
      </c>
    </row>
    <row r="2968" spans="1:14">
      <c r="A2968" s="53" t="s">
        <v>8934</v>
      </c>
      <c r="B2968" s="53" t="s">
        <v>8935</v>
      </c>
      <c r="C2968" s="53" t="s">
        <v>8936</v>
      </c>
      <c r="D2968" s="53" t="s">
        <v>17</v>
      </c>
      <c r="E2968" s="53" t="s">
        <v>18</v>
      </c>
      <c r="F2968" s="53" t="s">
        <v>17</v>
      </c>
      <c r="G2968" s="53" t="s">
        <v>19</v>
      </c>
      <c r="I2968" s="53" t="s">
        <v>145</v>
      </c>
      <c r="J2968" s="75">
        <v>0.8</v>
      </c>
      <c r="K2968" s="75">
        <v>1.075</v>
      </c>
      <c r="L2968" s="75">
        <v>1.5</v>
      </c>
      <c r="M2968" s="75">
        <v>1.5</v>
      </c>
      <c r="N2968" s="75">
        <v>0</v>
      </c>
    </row>
    <row r="2969" spans="1:14">
      <c r="A2969" s="53" t="s">
        <v>8937</v>
      </c>
      <c r="B2969" s="53" t="s">
        <v>8938</v>
      </c>
      <c r="C2969" s="53" t="s">
        <v>8939</v>
      </c>
      <c r="D2969" s="53" t="s">
        <v>539</v>
      </c>
      <c r="E2969" s="53" t="s">
        <v>18</v>
      </c>
      <c r="F2969" s="53" t="s">
        <v>539</v>
      </c>
      <c r="G2969" s="53" t="s">
        <v>129</v>
      </c>
      <c r="I2969" s="53" t="s">
        <v>191</v>
      </c>
      <c r="J2969" s="75">
        <v>23.79</v>
      </c>
      <c r="K2969" s="75">
        <v>7.77</v>
      </c>
      <c r="L2969" s="75">
        <v>24</v>
      </c>
      <c r="M2969" s="75">
        <v>24</v>
      </c>
      <c r="N2969" s="75">
        <v>0</v>
      </c>
    </row>
    <row r="2970" spans="1:14">
      <c r="A2970" s="53" t="s">
        <v>8940</v>
      </c>
      <c r="B2970" s="53" t="s">
        <v>8941</v>
      </c>
      <c r="C2970" s="53" t="s">
        <v>8942</v>
      </c>
      <c r="D2970" s="53" t="s">
        <v>1377</v>
      </c>
      <c r="E2970" s="53" t="s">
        <v>18</v>
      </c>
      <c r="F2970" s="53" t="s">
        <v>1377</v>
      </c>
      <c r="G2970" s="53" t="s">
        <v>29</v>
      </c>
      <c r="I2970" s="53" t="s">
        <v>199</v>
      </c>
      <c r="J2970" s="75">
        <v>10.21</v>
      </c>
      <c r="K2970" s="75">
        <v>17.346</v>
      </c>
      <c r="L2970" s="75">
        <v>24</v>
      </c>
      <c r="M2970" s="75">
        <v>24</v>
      </c>
      <c r="N2970" s="75">
        <v>0</v>
      </c>
    </row>
    <row r="2971" spans="1:14">
      <c r="A2971" s="53" t="s">
        <v>8943</v>
      </c>
      <c r="B2971" s="53" t="s">
        <v>8944</v>
      </c>
      <c r="C2971" s="53" t="s">
        <v>8945</v>
      </c>
      <c r="D2971" s="53" t="s">
        <v>17</v>
      </c>
      <c r="E2971" s="53" t="s">
        <v>18</v>
      </c>
      <c r="F2971" s="53" t="s">
        <v>17</v>
      </c>
      <c r="G2971" s="73" t="s">
        <v>19</v>
      </c>
      <c r="I2971" s="53" t="s">
        <v>227</v>
      </c>
      <c r="J2971" s="75">
        <v>31.63</v>
      </c>
      <c r="K2971" s="75">
        <v>29.615</v>
      </c>
      <c r="L2971" s="75">
        <v>32</v>
      </c>
      <c r="M2971" s="75">
        <v>38</v>
      </c>
      <c r="N2971" s="75">
        <v>6</v>
      </c>
    </row>
    <row r="2972" spans="1:14">
      <c r="A2972" s="53" t="s">
        <v>8946</v>
      </c>
      <c r="B2972" s="53" t="s">
        <v>8947</v>
      </c>
      <c r="C2972" s="53" t="s">
        <v>8948</v>
      </c>
      <c r="D2972" s="53" t="s">
        <v>590</v>
      </c>
      <c r="E2972" s="53" t="s">
        <v>18</v>
      </c>
      <c r="F2972" s="53" t="s">
        <v>590</v>
      </c>
      <c r="G2972" s="53" t="s">
        <v>129</v>
      </c>
      <c r="I2972" s="53" t="s">
        <v>199</v>
      </c>
      <c r="J2972" s="75">
        <v>2.61</v>
      </c>
      <c r="K2972" s="75">
        <v>1.89</v>
      </c>
      <c r="L2972" s="75">
        <v>3</v>
      </c>
      <c r="M2972" s="75">
        <v>3</v>
      </c>
      <c r="N2972" s="75">
        <v>0</v>
      </c>
    </row>
    <row r="2973" spans="1:14">
      <c r="A2973" s="53" t="s">
        <v>8949</v>
      </c>
      <c r="B2973" s="53" t="s">
        <v>8950</v>
      </c>
      <c r="C2973" s="53" t="s">
        <v>8951</v>
      </c>
      <c r="D2973" s="53" t="s">
        <v>465</v>
      </c>
      <c r="E2973" s="53" t="s">
        <v>18</v>
      </c>
      <c r="F2973" s="53" t="s">
        <v>465</v>
      </c>
      <c r="G2973" s="73" t="s">
        <v>129</v>
      </c>
      <c r="I2973" s="53" t="s">
        <v>145</v>
      </c>
      <c r="J2973" s="75">
        <v>2.26</v>
      </c>
      <c r="K2973" s="75" t="s">
        <v>36</v>
      </c>
      <c r="L2973" s="75">
        <v>4</v>
      </c>
      <c r="M2973" s="75">
        <v>3.5</v>
      </c>
      <c r="N2973" s="75">
        <v>-0.5</v>
      </c>
    </row>
    <row r="2974" spans="1:14">
      <c r="A2974" s="53" t="s">
        <v>8952</v>
      </c>
      <c r="B2974" s="53" t="s">
        <v>8953</v>
      </c>
      <c r="C2974" s="53" t="s">
        <v>8954</v>
      </c>
      <c r="D2974" s="53" t="s">
        <v>17</v>
      </c>
      <c r="E2974" s="53" t="s">
        <v>18</v>
      </c>
      <c r="F2974" s="53" t="s">
        <v>17</v>
      </c>
      <c r="G2974" s="73" t="s">
        <v>19</v>
      </c>
      <c r="I2974" s="53" t="s">
        <v>1593</v>
      </c>
      <c r="J2974" s="75">
        <v>16.84</v>
      </c>
      <c r="K2974" s="75">
        <v>8.122</v>
      </c>
      <c r="L2974" s="75">
        <v>17</v>
      </c>
      <c r="M2974" s="75">
        <v>17</v>
      </c>
      <c r="N2974" s="75">
        <v>0</v>
      </c>
    </row>
    <row r="2975" spans="1:14">
      <c r="A2975" s="53" t="s">
        <v>8955</v>
      </c>
      <c r="B2975" s="53" t="s">
        <v>8956</v>
      </c>
      <c r="C2975" s="53" t="s">
        <v>8957</v>
      </c>
      <c r="D2975" s="53" t="s">
        <v>17</v>
      </c>
      <c r="E2975" s="53" t="s">
        <v>18</v>
      </c>
      <c r="F2975" s="53" t="s">
        <v>17</v>
      </c>
      <c r="G2975" s="53" t="s">
        <v>19</v>
      </c>
      <c r="I2975" s="53" t="s">
        <v>152</v>
      </c>
      <c r="J2975" s="75">
        <v>2.26</v>
      </c>
      <c r="K2975" s="75">
        <v>2.912</v>
      </c>
      <c r="L2975" s="75">
        <v>2.5</v>
      </c>
      <c r="M2975" s="75">
        <v>3</v>
      </c>
      <c r="N2975" s="75">
        <v>0.5</v>
      </c>
    </row>
    <row r="2976" spans="1:14">
      <c r="A2976" s="53" t="s">
        <v>8958</v>
      </c>
      <c r="B2976" s="53" t="s">
        <v>8959</v>
      </c>
      <c r="C2976" s="53" t="s">
        <v>8960</v>
      </c>
      <c r="D2976" s="53" t="s">
        <v>17</v>
      </c>
      <c r="E2976" s="53" t="s">
        <v>18</v>
      </c>
      <c r="F2976" s="53" t="s">
        <v>17</v>
      </c>
      <c r="G2976" s="53" t="s">
        <v>19</v>
      </c>
      <c r="I2976" s="53" t="s">
        <v>152</v>
      </c>
      <c r="J2976" s="75">
        <v>2.07</v>
      </c>
      <c r="K2976" s="75">
        <v>2.371</v>
      </c>
      <c r="L2976" s="75">
        <v>2.5</v>
      </c>
      <c r="M2976" s="75">
        <v>2.5</v>
      </c>
      <c r="N2976" s="75">
        <v>0</v>
      </c>
    </row>
    <row r="2977" spans="1:14">
      <c r="A2977" s="53" t="s">
        <v>8961</v>
      </c>
      <c r="B2977" s="53" t="s">
        <v>8962</v>
      </c>
      <c r="C2977" s="53" t="s">
        <v>8963</v>
      </c>
      <c r="D2977" s="53" t="s">
        <v>2375</v>
      </c>
      <c r="E2977" s="53" t="s">
        <v>18</v>
      </c>
      <c r="F2977" s="53" t="s">
        <v>2375</v>
      </c>
      <c r="G2977" s="53" t="s">
        <v>52</v>
      </c>
      <c r="I2977" s="53" t="s">
        <v>215</v>
      </c>
      <c r="J2977" s="75">
        <v>85.21</v>
      </c>
      <c r="K2977" s="75">
        <v>108.576</v>
      </c>
      <c r="L2977" s="75">
        <v>108</v>
      </c>
      <c r="M2977" s="75">
        <v>111</v>
      </c>
      <c r="N2977" s="75">
        <v>3</v>
      </c>
    </row>
    <row r="2978" spans="1:14">
      <c r="A2978" s="53" t="s">
        <v>8964</v>
      </c>
      <c r="B2978" s="53" t="s">
        <v>8965</v>
      </c>
      <c r="C2978" s="53" t="s">
        <v>8966</v>
      </c>
      <c r="D2978" s="53" t="s">
        <v>938</v>
      </c>
      <c r="E2978" s="53" t="s">
        <v>18</v>
      </c>
      <c r="F2978" s="53" t="s">
        <v>938</v>
      </c>
      <c r="G2978" s="53" t="s">
        <v>98</v>
      </c>
      <c r="I2978" s="53" t="s">
        <v>562</v>
      </c>
      <c r="J2978" s="75">
        <v>49.85</v>
      </c>
      <c r="K2978" s="75">
        <v>19.645</v>
      </c>
      <c r="L2978" s="75">
        <v>50</v>
      </c>
      <c r="M2978" s="75">
        <v>50</v>
      </c>
      <c r="N2978" s="75">
        <v>0</v>
      </c>
    </row>
    <row r="2979" spans="1:14">
      <c r="A2979" s="53" t="s">
        <v>8967</v>
      </c>
      <c r="B2979" s="53" t="s">
        <v>8968</v>
      </c>
      <c r="C2979" s="53" t="s">
        <v>8969</v>
      </c>
      <c r="D2979" s="53" t="s">
        <v>6531</v>
      </c>
      <c r="E2979" s="53" t="s">
        <v>18</v>
      </c>
      <c r="F2979" s="53" t="s">
        <v>6531</v>
      </c>
      <c r="G2979" s="53" t="s">
        <v>52</v>
      </c>
      <c r="I2979" s="53" t="s">
        <v>2305</v>
      </c>
      <c r="J2979" s="75">
        <v>24.65</v>
      </c>
      <c r="K2979" s="75">
        <v>61.763</v>
      </c>
      <c r="L2979" s="75">
        <v>43</v>
      </c>
      <c r="M2979" s="75">
        <v>62</v>
      </c>
      <c r="N2979" s="75">
        <v>19</v>
      </c>
    </row>
    <row r="2980" spans="1:14">
      <c r="A2980" s="53" t="s">
        <v>8970</v>
      </c>
      <c r="B2980" s="53" t="s">
        <v>8971</v>
      </c>
      <c r="C2980" s="53" t="s">
        <v>2787</v>
      </c>
      <c r="D2980" s="53" t="s">
        <v>3034</v>
      </c>
      <c r="E2980" s="53" t="s">
        <v>18</v>
      </c>
      <c r="F2980" s="53" t="s">
        <v>3034</v>
      </c>
      <c r="G2980" s="53" t="s">
        <v>170</v>
      </c>
      <c r="I2980" s="53" t="s">
        <v>562</v>
      </c>
      <c r="J2980" s="75">
        <v>188</v>
      </c>
      <c r="K2980" s="75">
        <v>318.5</v>
      </c>
      <c r="L2980" s="75">
        <v>310</v>
      </c>
      <c r="M2980" s="75">
        <v>319</v>
      </c>
      <c r="N2980" s="75">
        <v>9</v>
      </c>
    </row>
    <row r="2981" spans="1:14">
      <c r="A2981" s="53" t="s">
        <v>8972</v>
      </c>
      <c r="B2981" s="53" t="s">
        <v>8973</v>
      </c>
      <c r="C2981" s="53" t="s">
        <v>8974</v>
      </c>
      <c r="D2981" s="53" t="s">
        <v>603</v>
      </c>
      <c r="E2981" s="53" t="s">
        <v>18</v>
      </c>
      <c r="F2981" s="53" t="s">
        <v>603</v>
      </c>
      <c r="G2981" s="53" t="s">
        <v>129</v>
      </c>
      <c r="I2981" s="53" t="s">
        <v>288</v>
      </c>
      <c r="J2981" s="75">
        <v>0.32</v>
      </c>
      <c r="K2981" s="75">
        <v>0.693</v>
      </c>
      <c r="L2981" s="75">
        <v>1</v>
      </c>
      <c r="M2981" s="75">
        <v>1</v>
      </c>
      <c r="N2981" s="75">
        <v>0</v>
      </c>
    </row>
    <row r="2982" spans="1:14">
      <c r="A2982" s="53" t="s">
        <v>8975</v>
      </c>
      <c r="B2982" s="53" t="s">
        <v>8976</v>
      </c>
      <c r="C2982" s="53" t="s">
        <v>8977</v>
      </c>
      <c r="D2982" s="53" t="s">
        <v>2309</v>
      </c>
      <c r="E2982" s="53" t="s">
        <v>18</v>
      </c>
      <c r="F2982" s="53" t="s">
        <v>2309</v>
      </c>
      <c r="G2982" s="53" t="s">
        <v>129</v>
      </c>
      <c r="I2982" s="53" t="s">
        <v>99</v>
      </c>
      <c r="J2982" s="75">
        <v>6.48</v>
      </c>
      <c r="K2982" s="75">
        <v>6.998</v>
      </c>
      <c r="L2982" s="75">
        <v>7.5</v>
      </c>
      <c r="M2982" s="75">
        <v>6.5</v>
      </c>
      <c r="N2982" s="75">
        <v>-1</v>
      </c>
    </row>
    <row r="2983" spans="1:14">
      <c r="A2983" s="53" t="s">
        <v>8978</v>
      </c>
      <c r="B2983" s="53" t="s">
        <v>8979</v>
      </c>
      <c r="C2983" s="53" t="s">
        <v>8980</v>
      </c>
      <c r="D2983" s="53" t="s">
        <v>2309</v>
      </c>
      <c r="E2983" s="53" t="s">
        <v>18</v>
      </c>
      <c r="F2983" s="53" t="s">
        <v>2309</v>
      </c>
      <c r="G2983" s="53" t="s">
        <v>129</v>
      </c>
      <c r="I2983" s="53" t="s">
        <v>99</v>
      </c>
      <c r="J2983" s="75">
        <v>5.05</v>
      </c>
      <c r="K2983" s="75">
        <v>5.772</v>
      </c>
      <c r="L2983" s="75">
        <v>5.5</v>
      </c>
      <c r="M2983" s="75">
        <v>5.5</v>
      </c>
      <c r="N2983" s="75">
        <v>0</v>
      </c>
    </row>
    <row r="2984" spans="1:14">
      <c r="A2984" s="53" t="s">
        <v>8981</v>
      </c>
      <c r="B2984" s="53" t="s">
        <v>8982</v>
      </c>
      <c r="C2984" s="53" t="s">
        <v>8983</v>
      </c>
      <c r="D2984" s="53" t="s">
        <v>17</v>
      </c>
      <c r="E2984" s="53" t="s">
        <v>18</v>
      </c>
      <c r="F2984" s="53" t="s">
        <v>17</v>
      </c>
      <c r="G2984" s="53" t="s">
        <v>19</v>
      </c>
      <c r="I2984" s="53" t="s">
        <v>99</v>
      </c>
      <c r="J2984" s="75">
        <v>3.67</v>
      </c>
      <c r="K2984" s="75">
        <v>3.36</v>
      </c>
      <c r="L2984" s="75">
        <v>4</v>
      </c>
      <c r="M2984" s="75">
        <v>4</v>
      </c>
      <c r="N2984" s="75">
        <v>0</v>
      </c>
    </row>
    <row r="2985" spans="1:14">
      <c r="A2985" s="53" t="s">
        <v>8984</v>
      </c>
      <c r="B2985" s="53" t="s">
        <v>8985</v>
      </c>
      <c r="C2985" s="53" t="s">
        <v>8986</v>
      </c>
      <c r="D2985" s="53" t="s">
        <v>24</v>
      </c>
      <c r="E2985" s="53" t="s">
        <v>18</v>
      </c>
      <c r="F2985" s="53" t="s">
        <v>24</v>
      </c>
      <c r="G2985" s="53" t="s">
        <v>19</v>
      </c>
      <c r="I2985" s="53" t="s">
        <v>679</v>
      </c>
      <c r="J2985" s="75">
        <v>5.08</v>
      </c>
      <c r="K2985" s="75">
        <v>7.207</v>
      </c>
      <c r="L2985" s="75">
        <v>7.5</v>
      </c>
      <c r="M2985" s="75">
        <v>7.5</v>
      </c>
      <c r="N2985" s="75">
        <v>0</v>
      </c>
    </row>
    <row r="2986" spans="1:14">
      <c r="A2986" s="53" t="s">
        <v>8987</v>
      </c>
      <c r="B2986" s="53" t="s">
        <v>8988</v>
      </c>
      <c r="C2986" s="53" t="s">
        <v>8989</v>
      </c>
      <c r="D2986" s="53" t="s">
        <v>128</v>
      </c>
      <c r="E2986" s="53" t="s">
        <v>18</v>
      </c>
      <c r="F2986" s="53" t="s">
        <v>128</v>
      </c>
      <c r="G2986" s="53" t="s">
        <v>129</v>
      </c>
      <c r="I2986" s="53" t="s">
        <v>191</v>
      </c>
      <c r="J2986" s="75">
        <v>11.25</v>
      </c>
      <c r="K2986" s="75">
        <v>5.248</v>
      </c>
      <c r="L2986" s="75">
        <v>11.3</v>
      </c>
      <c r="M2986" s="75">
        <v>11.5</v>
      </c>
      <c r="N2986" s="75">
        <v>0.2</v>
      </c>
    </row>
    <row r="2987" spans="1:14">
      <c r="A2987" s="53" t="s">
        <v>8990</v>
      </c>
      <c r="B2987" s="53" t="s">
        <v>8991</v>
      </c>
      <c r="C2987" s="53" t="s">
        <v>8992</v>
      </c>
      <c r="D2987" s="53" t="s">
        <v>128</v>
      </c>
      <c r="E2987" s="53" t="s">
        <v>18</v>
      </c>
      <c r="F2987" s="53" t="s">
        <v>128</v>
      </c>
      <c r="G2987" s="53" t="s">
        <v>129</v>
      </c>
      <c r="I2987" s="53" t="s">
        <v>191</v>
      </c>
      <c r="J2987" s="75">
        <v>6.17</v>
      </c>
      <c r="K2987" s="75">
        <v>3.38</v>
      </c>
      <c r="L2987" s="75">
        <v>6.2</v>
      </c>
      <c r="M2987" s="75">
        <v>6.5</v>
      </c>
      <c r="N2987" s="75">
        <v>0.3</v>
      </c>
    </row>
    <row r="2988" spans="1:14">
      <c r="A2988" s="53" t="s">
        <v>8993</v>
      </c>
      <c r="B2988" s="53" t="s">
        <v>8994</v>
      </c>
      <c r="C2988" s="53" t="s">
        <v>8995</v>
      </c>
      <c r="D2988" s="53" t="s">
        <v>1184</v>
      </c>
      <c r="E2988" s="53" t="s">
        <v>18</v>
      </c>
      <c r="F2988" s="53" t="s">
        <v>1184</v>
      </c>
      <c r="G2988" s="53" t="s">
        <v>98</v>
      </c>
      <c r="I2988" s="53" t="s">
        <v>442</v>
      </c>
      <c r="J2988" s="75">
        <v>31.51</v>
      </c>
      <c r="K2988" s="75">
        <v>23.233</v>
      </c>
      <c r="L2988" s="75">
        <v>32</v>
      </c>
      <c r="M2988" s="75">
        <v>32</v>
      </c>
      <c r="N2988" s="75">
        <v>0</v>
      </c>
    </row>
    <row r="2989" spans="1:14">
      <c r="A2989" s="53" t="s">
        <v>8996</v>
      </c>
      <c r="B2989" s="53" t="s">
        <v>8997</v>
      </c>
      <c r="C2989" s="53" t="s">
        <v>8998</v>
      </c>
      <c r="D2989" s="53" t="s">
        <v>266</v>
      </c>
      <c r="E2989" s="53" t="s">
        <v>18</v>
      </c>
      <c r="F2989" s="53" t="s">
        <v>267</v>
      </c>
      <c r="G2989" s="53" t="s">
        <v>170</v>
      </c>
      <c r="I2989" s="53" t="s">
        <v>767</v>
      </c>
      <c r="J2989" s="75">
        <v>80</v>
      </c>
      <c r="K2989" s="75">
        <v>0.04</v>
      </c>
      <c r="L2989" s="75">
        <v>80</v>
      </c>
      <c r="M2989" s="75">
        <v>80</v>
      </c>
      <c r="N2989" s="75">
        <v>0</v>
      </c>
    </row>
    <row r="2990" spans="1:14">
      <c r="A2990" s="53" t="s">
        <v>8999</v>
      </c>
      <c r="B2990" s="53" t="s">
        <v>9000</v>
      </c>
      <c r="C2990" s="53" t="s">
        <v>9001</v>
      </c>
      <c r="D2990" s="53" t="s">
        <v>266</v>
      </c>
      <c r="E2990" s="53" t="s">
        <v>18</v>
      </c>
      <c r="F2990" s="53" t="s">
        <v>267</v>
      </c>
      <c r="G2990" s="53" t="s">
        <v>170</v>
      </c>
      <c r="I2990" s="53" t="s">
        <v>471</v>
      </c>
      <c r="J2990" s="75">
        <v>24.64</v>
      </c>
      <c r="K2990" s="75">
        <v>30.401</v>
      </c>
      <c r="L2990" s="75">
        <v>29</v>
      </c>
      <c r="M2990" s="75">
        <v>31</v>
      </c>
      <c r="N2990" s="75">
        <v>2</v>
      </c>
    </row>
    <row r="2991" spans="1:14">
      <c r="A2991" s="53" t="s">
        <v>9002</v>
      </c>
      <c r="B2991" s="53" t="s">
        <v>9003</v>
      </c>
      <c r="C2991" s="53" t="s">
        <v>9004</v>
      </c>
      <c r="D2991" s="53" t="s">
        <v>590</v>
      </c>
      <c r="E2991" s="53" t="s">
        <v>18</v>
      </c>
      <c r="F2991" s="53" t="s">
        <v>590</v>
      </c>
      <c r="G2991" s="53" t="s">
        <v>129</v>
      </c>
      <c r="I2991" s="53" t="s">
        <v>191</v>
      </c>
      <c r="J2991" s="75">
        <v>11.52</v>
      </c>
      <c r="K2991" s="75">
        <v>6.937</v>
      </c>
      <c r="L2991" s="75">
        <v>11.58</v>
      </c>
      <c r="M2991" s="75">
        <v>12</v>
      </c>
      <c r="N2991" s="75">
        <v>0.42</v>
      </c>
    </row>
    <row r="2992" spans="1:14">
      <c r="A2992" s="53" t="s">
        <v>9005</v>
      </c>
      <c r="B2992" s="53" t="s">
        <v>9006</v>
      </c>
      <c r="C2992" s="53" t="s">
        <v>9007</v>
      </c>
      <c r="D2992" s="53" t="s">
        <v>9008</v>
      </c>
      <c r="E2992" s="53" t="s">
        <v>18</v>
      </c>
      <c r="F2992" s="53" t="s">
        <v>9008</v>
      </c>
      <c r="G2992" s="53" t="s">
        <v>129</v>
      </c>
      <c r="I2992" s="53" t="s">
        <v>203</v>
      </c>
      <c r="J2992" s="75">
        <v>16.5</v>
      </c>
      <c r="K2992" s="75">
        <v>16.783</v>
      </c>
      <c r="L2992" s="75">
        <v>16.5</v>
      </c>
      <c r="M2992" s="75">
        <v>19</v>
      </c>
      <c r="N2992" s="75">
        <v>2.5</v>
      </c>
    </row>
    <row r="2993" spans="1:14">
      <c r="A2993" s="53" t="s">
        <v>9009</v>
      </c>
      <c r="B2993" s="53" t="s">
        <v>9010</v>
      </c>
      <c r="C2993" s="53" t="s">
        <v>9011</v>
      </c>
      <c r="D2993" s="53" t="s">
        <v>17</v>
      </c>
      <c r="E2993" s="53" t="s">
        <v>18</v>
      </c>
      <c r="F2993" s="53" t="s">
        <v>17</v>
      </c>
      <c r="G2993" s="53" t="s">
        <v>19</v>
      </c>
      <c r="I2993" s="53" t="s">
        <v>152</v>
      </c>
      <c r="J2993" s="75">
        <v>0.07</v>
      </c>
      <c r="K2993" s="75">
        <v>0</v>
      </c>
      <c r="L2993" s="75">
        <v>0.5</v>
      </c>
      <c r="M2993" s="75">
        <v>0.5</v>
      </c>
      <c r="N2993" s="75">
        <v>0</v>
      </c>
    </row>
    <row r="2994" spans="1:14">
      <c r="A2994" s="53" t="s">
        <v>9012</v>
      </c>
      <c r="B2994" s="53" t="s">
        <v>9013</v>
      </c>
      <c r="C2994" s="53" t="s">
        <v>9014</v>
      </c>
      <c r="D2994" s="53" t="s">
        <v>140</v>
      </c>
      <c r="E2994" s="53" t="s">
        <v>18</v>
      </c>
      <c r="F2994" s="53" t="s">
        <v>140</v>
      </c>
      <c r="G2994" s="53" t="s">
        <v>98</v>
      </c>
      <c r="I2994" s="53" t="s">
        <v>540</v>
      </c>
      <c r="J2994" s="75">
        <v>11.89</v>
      </c>
      <c r="K2994" s="75">
        <v>10.989</v>
      </c>
      <c r="L2994" s="75">
        <v>12</v>
      </c>
      <c r="M2994" s="75">
        <v>12</v>
      </c>
      <c r="N2994" s="75">
        <v>0</v>
      </c>
    </row>
    <row r="2995" spans="1:14">
      <c r="A2995" s="53" t="s">
        <v>9015</v>
      </c>
      <c r="B2995" s="53" t="s">
        <v>9016</v>
      </c>
      <c r="C2995" s="53" t="s">
        <v>9017</v>
      </c>
      <c r="D2995" s="53" t="s">
        <v>3586</v>
      </c>
      <c r="E2995" s="53" t="s">
        <v>18</v>
      </c>
      <c r="F2995" s="53" t="s">
        <v>3586</v>
      </c>
      <c r="G2995" s="53" t="s">
        <v>29</v>
      </c>
      <c r="I2995" s="53" t="s">
        <v>99</v>
      </c>
      <c r="J2995" s="75">
        <v>42.37</v>
      </c>
      <c r="K2995" s="75">
        <v>8.68</v>
      </c>
      <c r="L2995" s="75">
        <v>43</v>
      </c>
      <c r="M2995" s="75">
        <v>43</v>
      </c>
      <c r="N2995" s="75">
        <v>0</v>
      </c>
    </row>
    <row r="2996" spans="1:14">
      <c r="A2996" s="53" t="s">
        <v>9018</v>
      </c>
      <c r="B2996" s="53" t="s">
        <v>9019</v>
      </c>
      <c r="C2996" s="53" t="s">
        <v>9020</v>
      </c>
      <c r="D2996" s="53" t="s">
        <v>24</v>
      </c>
      <c r="E2996" s="53" t="s">
        <v>18</v>
      </c>
      <c r="F2996" s="53" t="s">
        <v>24</v>
      </c>
      <c r="G2996" s="53" t="s">
        <v>19</v>
      </c>
      <c r="I2996" s="53" t="s">
        <v>421</v>
      </c>
      <c r="J2996" s="75">
        <v>5.68</v>
      </c>
      <c r="K2996" s="75">
        <v>17.82</v>
      </c>
      <c r="L2996" s="75">
        <v>15</v>
      </c>
      <c r="M2996" s="75">
        <v>18</v>
      </c>
      <c r="N2996" s="75">
        <v>3</v>
      </c>
    </row>
    <row r="2997" spans="1:14">
      <c r="A2997" s="53" t="s">
        <v>9021</v>
      </c>
      <c r="B2997" s="53" t="s">
        <v>9022</v>
      </c>
      <c r="C2997" s="53" t="s">
        <v>9023</v>
      </c>
      <c r="D2997" s="53" t="s">
        <v>17</v>
      </c>
      <c r="E2997" s="53" t="s">
        <v>18</v>
      </c>
      <c r="F2997" s="53" t="s">
        <v>17</v>
      </c>
      <c r="G2997" s="53" t="s">
        <v>19</v>
      </c>
      <c r="I2997" s="53" t="s">
        <v>390</v>
      </c>
      <c r="J2997" s="75">
        <v>1.06</v>
      </c>
      <c r="K2997" s="75">
        <v>3.137</v>
      </c>
      <c r="L2997" s="75">
        <v>3.5</v>
      </c>
      <c r="M2997" s="75">
        <v>3.5</v>
      </c>
      <c r="N2997" s="75">
        <v>0</v>
      </c>
    </row>
    <row r="2998" spans="1:14">
      <c r="A2998" s="53" t="s">
        <v>9024</v>
      </c>
      <c r="B2998" s="53" t="s">
        <v>9025</v>
      </c>
      <c r="C2998" s="53" t="s">
        <v>9026</v>
      </c>
      <c r="D2998" s="53" t="s">
        <v>310</v>
      </c>
      <c r="E2998" s="53" t="s">
        <v>18</v>
      </c>
      <c r="F2998" s="53" t="s">
        <v>310</v>
      </c>
      <c r="G2998" s="73" t="s">
        <v>29</v>
      </c>
      <c r="I2998" s="53" t="s">
        <v>120</v>
      </c>
      <c r="J2998" s="75">
        <v>1.43</v>
      </c>
      <c r="K2998" s="75">
        <v>2.146</v>
      </c>
      <c r="L2998" s="75">
        <v>2</v>
      </c>
      <c r="M2998" s="75">
        <v>22</v>
      </c>
      <c r="N2998" s="75">
        <v>20</v>
      </c>
    </row>
    <row r="2999" spans="1:14">
      <c r="A2999" s="53" t="s">
        <v>9027</v>
      </c>
      <c r="B2999" s="53" t="s">
        <v>9028</v>
      </c>
      <c r="C2999" s="53" t="s">
        <v>9029</v>
      </c>
      <c r="D2999" s="53" t="s">
        <v>449</v>
      </c>
      <c r="E2999" s="53" t="s">
        <v>18</v>
      </c>
      <c r="F2999" s="53" t="s">
        <v>449</v>
      </c>
      <c r="G2999" s="53" t="s">
        <v>29</v>
      </c>
      <c r="I2999" s="53" t="s">
        <v>191</v>
      </c>
      <c r="J2999" s="75">
        <v>339.05</v>
      </c>
      <c r="K2999" s="75">
        <v>454.977</v>
      </c>
      <c r="L2999" s="75">
        <v>404</v>
      </c>
      <c r="M2999" s="75">
        <v>462</v>
      </c>
      <c r="N2999" s="75">
        <v>58</v>
      </c>
    </row>
    <row r="3000" spans="1:14">
      <c r="A3000" s="53" t="s">
        <v>9030</v>
      </c>
      <c r="B3000" s="53" t="s">
        <v>9031</v>
      </c>
      <c r="C3000" s="53" t="s">
        <v>9032</v>
      </c>
      <c r="D3000" s="53" t="s">
        <v>17</v>
      </c>
      <c r="E3000" s="53" t="s">
        <v>18</v>
      </c>
      <c r="F3000" s="53" t="s">
        <v>17</v>
      </c>
      <c r="G3000" s="53" t="s">
        <v>19</v>
      </c>
      <c r="I3000" s="53" t="s">
        <v>99</v>
      </c>
      <c r="J3000" s="75">
        <v>1.77</v>
      </c>
      <c r="K3000" s="75">
        <v>2.128</v>
      </c>
      <c r="L3000" s="75">
        <v>2.5</v>
      </c>
      <c r="M3000" s="75">
        <v>2.5</v>
      </c>
      <c r="N3000" s="75">
        <v>0</v>
      </c>
    </row>
    <row r="3001" spans="1:14">
      <c r="A3001" s="53" t="s">
        <v>9033</v>
      </c>
      <c r="B3001" s="53" t="s">
        <v>9034</v>
      </c>
      <c r="C3001" s="53" t="s">
        <v>9035</v>
      </c>
      <c r="D3001" s="53" t="s">
        <v>24</v>
      </c>
      <c r="E3001" s="53" t="s">
        <v>18</v>
      </c>
      <c r="F3001" s="53" t="s">
        <v>24</v>
      </c>
      <c r="G3001" s="53" t="s">
        <v>19</v>
      </c>
      <c r="I3001" s="53" t="s">
        <v>246</v>
      </c>
      <c r="J3001" s="75">
        <v>24.09</v>
      </c>
      <c r="K3001" s="75">
        <v>29.549</v>
      </c>
      <c r="L3001" s="75">
        <v>25</v>
      </c>
      <c r="M3001" s="75">
        <v>30</v>
      </c>
      <c r="N3001" s="75">
        <v>5</v>
      </c>
    </row>
    <row r="3002" spans="1:14">
      <c r="A3002" s="53" t="s">
        <v>9036</v>
      </c>
      <c r="B3002" s="53" t="s">
        <v>9037</v>
      </c>
      <c r="C3002" s="53" t="s">
        <v>9038</v>
      </c>
      <c r="D3002" s="53" t="s">
        <v>24</v>
      </c>
      <c r="E3002" s="53" t="s">
        <v>18</v>
      </c>
      <c r="F3002" s="53" t="s">
        <v>24</v>
      </c>
      <c r="G3002" s="73" t="s">
        <v>19</v>
      </c>
      <c r="I3002" s="53" t="s">
        <v>246</v>
      </c>
      <c r="J3002" s="75">
        <v>23.88</v>
      </c>
      <c r="K3002" s="75">
        <v>28.397</v>
      </c>
      <c r="L3002" s="75">
        <v>24</v>
      </c>
      <c r="M3002" s="75">
        <v>29</v>
      </c>
      <c r="N3002" s="75">
        <v>5</v>
      </c>
    </row>
    <row r="3003" spans="1:14">
      <c r="A3003" s="53" t="s">
        <v>9039</v>
      </c>
      <c r="B3003" s="53" t="s">
        <v>9040</v>
      </c>
      <c r="C3003" s="53" t="s">
        <v>9041</v>
      </c>
      <c r="D3003" s="53" t="s">
        <v>24</v>
      </c>
      <c r="E3003" s="53" t="s">
        <v>18</v>
      </c>
      <c r="F3003" s="53" t="s">
        <v>24</v>
      </c>
      <c r="G3003" s="53" t="s">
        <v>19</v>
      </c>
      <c r="I3003" s="53" t="s">
        <v>246</v>
      </c>
      <c r="J3003" s="75">
        <v>24.25</v>
      </c>
      <c r="K3003" s="75">
        <v>27.862</v>
      </c>
      <c r="L3003" s="75">
        <v>25</v>
      </c>
      <c r="M3003" s="75">
        <v>28</v>
      </c>
      <c r="N3003" s="75">
        <v>3</v>
      </c>
    </row>
    <row r="3004" spans="1:14">
      <c r="A3004" s="53" t="s">
        <v>9042</v>
      </c>
      <c r="B3004" s="53" t="s">
        <v>9043</v>
      </c>
      <c r="C3004" s="53" t="s">
        <v>9044</v>
      </c>
      <c r="D3004" s="53" t="s">
        <v>287</v>
      </c>
      <c r="E3004" s="53" t="s">
        <v>18</v>
      </c>
      <c r="F3004" s="53" t="s">
        <v>287</v>
      </c>
      <c r="G3004" s="53" t="s">
        <v>98</v>
      </c>
      <c r="I3004" s="53" t="s">
        <v>558</v>
      </c>
      <c r="J3004" s="75">
        <v>5.38</v>
      </c>
      <c r="K3004" s="75">
        <v>11.088</v>
      </c>
      <c r="L3004" s="75">
        <v>11</v>
      </c>
      <c r="M3004" s="75">
        <v>14</v>
      </c>
      <c r="N3004" s="75">
        <v>3</v>
      </c>
    </row>
    <row r="3005" spans="1:14">
      <c r="A3005" s="53" t="s">
        <v>9045</v>
      </c>
      <c r="B3005" s="53" t="s">
        <v>9046</v>
      </c>
      <c r="C3005" s="53" t="s">
        <v>9047</v>
      </c>
      <c r="D3005" s="53" t="s">
        <v>24</v>
      </c>
      <c r="E3005" s="53" t="s">
        <v>18</v>
      </c>
      <c r="F3005" s="53" t="s">
        <v>24</v>
      </c>
      <c r="G3005" s="53" t="s">
        <v>19</v>
      </c>
      <c r="I3005" s="53" t="s">
        <v>246</v>
      </c>
      <c r="J3005" s="75">
        <v>24.07</v>
      </c>
      <c r="K3005" s="75">
        <v>28.397</v>
      </c>
      <c r="L3005" s="75">
        <v>25</v>
      </c>
      <c r="M3005" s="75">
        <v>29</v>
      </c>
      <c r="N3005" s="75">
        <v>4</v>
      </c>
    </row>
    <row r="3006" spans="1:14">
      <c r="A3006" s="53" t="s">
        <v>9048</v>
      </c>
      <c r="B3006" s="53" t="s">
        <v>9049</v>
      </c>
      <c r="C3006" s="53" t="s">
        <v>9050</v>
      </c>
      <c r="D3006" s="53" t="s">
        <v>24</v>
      </c>
      <c r="E3006" s="53" t="s">
        <v>18</v>
      </c>
      <c r="F3006" s="53" t="s">
        <v>24</v>
      </c>
      <c r="G3006" s="53" t="s">
        <v>19</v>
      </c>
      <c r="I3006" s="53" t="s">
        <v>246</v>
      </c>
      <c r="J3006" s="75">
        <v>23.85</v>
      </c>
      <c r="K3006" s="75">
        <v>29.606</v>
      </c>
      <c r="L3006" s="75">
        <v>24</v>
      </c>
      <c r="M3006" s="75">
        <v>30</v>
      </c>
      <c r="N3006" s="75">
        <v>6</v>
      </c>
    </row>
    <row r="3007" spans="1:14">
      <c r="A3007" s="53" t="s">
        <v>9051</v>
      </c>
      <c r="B3007" s="53" t="s">
        <v>9052</v>
      </c>
      <c r="C3007" s="53" t="s">
        <v>9053</v>
      </c>
      <c r="D3007" s="53" t="s">
        <v>24</v>
      </c>
      <c r="E3007" s="53" t="s">
        <v>18</v>
      </c>
      <c r="F3007" s="53" t="s">
        <v>24</v>
      </c>
      <c r="G3007" s="73" t="s">
        <v>19</v>
      </c>
      <c r="I3007" s="53" t="s">
        <v>246</v>
      </c>
      <c r="J3007" s="75">
        <v>23.79</v>
      </c>
      <c r="K3007" s="75">
        <v>28.397</v>
      </c>
      <c r="L3007" s="75">
        <v>24</v>
      </c>
      <c r="M3007" s="75">
        <v>29</v>
      </c>
      <c r="N3007" s="75">
        <v>5</v>
      </c>
    </row>
    <row r="3008" spans="1:14">
      <c r="A3008" s="53" t="s">
        <v>9054</v>
      </c>
      <c r="B3008" s="53" t="s">
        <v>9055</v>
      </c>
      <c r="C3008" s="53" t="s">
        <v>9056</v>
      </c>
      <c r="D3008" s="53" t="s">
        <v>78</v>
      </c>
      <c r="E3008" s="53" t="s">
        <v>18</v>
      </c>
      <c r="F3008" s="53" t="s">
        <v>78</v>
      </c>
      <c r="G3008" s="53" t="s">
        <v>29</v>
      </c>
      <c r="I3008" s="53" t="s">
        <v>116</v>
      </c>
      <c r="J3008" s="75">
        <v>2460</v>
      </c>
      <c r="K3008" s="75">
        <v>1230</v>
      </c>
      <c r="L3008" s="75">
        <v>1919</v>
      </c>
      <c r="M3008" s="75">
        <v>2460</v>
      </c>
      <c r="N3008" s="75">
        <v>541</v>
      </c>
    </row>
    <row r="3009" spans="1:14">
      <c r="A3009" s="53" t="s">
        <v>9057</v>
      </c>
      <c r="B3009" s="53" t="s">
        <v>9058</v>
      </c>
      <c r="C3009" s="53" t="s">
        <v>9059</v>
      </c>
      <c r="D3009" s="53" t="s">
        <v>256</v>
      </c>
      <c r="E3009" s="53" t="s">
        <v>18</v>
      </c>
      <c r="F3009" s="53" t="s">
        <v>256</v>
      </c>
      <c r="G3009" s="53" t="s">
        <v>19</v>
      </c>
      <c r="I3009" s="53" t="s">
        <v>99</v>
      </c>
      <c r="J3009" s="75">
        <v>0.13</v>
      </c>
      <c r="K3009" s="75">
        <v>0.182</v>
      </c>
      <c r="L3009" s="75">
        <v>0.5</v>
      </c>
      <c r="M3009" s="75">
        <v>1</v>
      </c>
      <c r="N3009" s="75">
        <v>0.5</v>
      </c>
    </row>
    <row r="3010" spans="1:14">
      <c r="A3010" s="53" t="s">
        <v>9060</v>
      </c>
      <c r="B3010" s="53" t="s">
        <v>9061</v>
      </c>
      <c r="C3010" s="53" t="s">
        <v>9062</v>
      </c>
      <c r="D3010" s="53" t="s">
        <v>186</v>
      </c>
      <c r="E3010" s="53" t="s">
        <v>18</v>
      </c>
      <c r="F3010" s="53" t="s">
        <v>186</v>
      </c>
      <c r="G3010" s="73" t="s">
        <v>98</v>
      </c>
      <c r="I3010" s="53" t="s">
        <v>99</v>
      </c>
      <c r="J3010" s="75">
        <v>144.07</v>
      </c>
      <c r="K3010" s="75">
        <v>141.165</v>
      </c>
      <c r="L3010" s="75">
        <v>144</v>
      </c>
      <c r="M3010" s="75">
        <v>145</v>
      </c>
      <c r="N3010" s="75">
        <v>1</v>
      </c>
    </row>
    <row r="3011" spans="1:14">
      <c r="A3011" s="53" t="s">
        <v>9063</v>
      </c>
      <c r="B3011" s="53" t="s">
        <v>9064</v>
      </c>
      <c r="C3011" s="53" t="s">
        <v>9065</v>
      </c>
      <c r="D3011" s="53" t="s">
        <v>6122</v>
      </c>
      <c r="E3011" s="53" t="s">
        <v>18</v>
      </c>
      <c r="F3011" s="53" t="s">
        <v>6122</v>
      </c>
      <c r="G3011" s="53" t="s">
        <v>170</v>
      </c>
      <c r="I3011" s="53" t="s">
        <v>215</v>
      </c>
      <c r="J3011" s="75">
        <v>65.35</v>
      </c>
      <c r="K3011" s="75">
        <v>86.52</v>
      </c>
      <c r="L3011" s="75">
        <v>84</v>
      </c>
      <c r="M3011" s="75">
        <v>87</v>
      </c>
      <c r="N3011" s="75">
        <v>3</v>
      </c>
    </row>
    <row r="3012" spans="1:14">
      <c r="A3012" s="53" t="s">
        <v>9066</v>
      </c>
      <c r="B3012" s="53" t="s">
        <v>9067</v>
      </c>
      <c r="C3012" s="53" t="s">
        <v>9068</v>
      </c>
      <c r="D3012" s="53" t="s">
        <v>97</v>
      </c>
      <c r="E3012" s="53" t="s">
        <v>18</v>
      </c>
      <c r="F3012" s="53" t="s">
        <v>97</v>
      </c>
      <c r="G3012" s="73" t="s">
        <v>98</v>
      </c>
      <c r="I3012" s="53" t="s">
        <v>191</v>
      </c>
      <c r="J3012" s="75">
        <v>53.92</v>
      </c>
      <c r="K3012" s="75">
        <v>14.455</v>
      </c>
      <c r="L3012" s="75">
        <v>54</v>
      </c>
      <c r="M3012" s="75">
        <v>55</v>
      </c>
      <c r="N3012" s="75">
        <v>1</v>
      </c>
    </row>
    <row r="3013" spans="1:14">
      <c r="A3013" s="53" t="s">
        <v>9069</v>
      </c>
      <c r="B3013" s="53" t="s">
        <v>9070</v>
      </c>
      <c r="C3013" s="53" t="s">
        <v>9071</v>
      </c>
      <c r="D3013" s="53" t="s">
        <v>287</v>
      </c>
      <c r="E3013" s="53" t="s">
        <v>18</v>
      </c>
      <c r="F3013" s="53" t="s">
        <v>287</v>
      </c>
      <c r="G3013" s="53" t="s">
        <v>98</v>
      </c>
      <c r="I3013" s="53" t="s">
        <v>191</v>
      </c>
      <c r="J3013" s="75">
        <v>353.57</v>
      </c>
      <c r="K3013" s="75">
        <v>447.439</v>
      </c>
      <c r="L3013" s="75">
        <v>368</v>
      </c>
      <c r="M3013" s="75">
        <v>454</v>
      </c>
      <c r="N3013" s="75">
        <v>86</v>
      </c>
    </row>
    <row r="3014" spans="1:14">
      <c r="A3014" s="53" t="s">
        <v>9072</v>
      </c>
      <c r="B3014" s="53" t="s">
        <v>9073</v>
      </c>
      <c r="C3014" s="53" t="s">
        <v>9074</v>
      </c>
      <c r="D3014" s="53" t="s">
        <v>453</v>
      </c>
      <c r="E3014" s="53" t="s">
        <v>18</v>
      </c>
      <c r="F3014" s="53" t="s">
        <v>453</v>
      </c>
      <c r="G3014" s="53" t="s">
        <v>29</v>
      </c>
      <c r="I3014" s="53" t="s">
        <v>558</v>
      </c>
      <c r="J3014" s="75">
        <v>70.98</v>
      </c>
      <c r="K3014" s="75">
        <v>152.864</v>
      </c>
      <c r="L3014" s="75">
        <v>151</v>
      </c>
      <c r="M3014" s="75">
        <v>153</v>
      </c>
      <c r="N3014" s="75">
        <v>2</v>
      </c>
    </row>
    <row r="3015" spans="1:14">
      <c r="A3015" s="53" t="s">
        <v>9075</v>
      </c>
      <c r="B3015" s="53" t="s">
        <v>9076</v>
      </c>
      <c r="C3015" s="53" t="s">
        <v>9077</v>
      </c>
      <c r="D3015" s="53" t="s">
        <v>938</v>
      </c>
      <c r="E3015" s="53" t="s">
        <v>18</v>
      </c>
      <c r="F3015" s="53" t="s">
        <v>938</v>
      </c>
      <c r="G3015" s="53" t="s">
        <v>98</v>
      </c>
      <c r="I3015" s="53" t="s">
        <v>3347</v>
      </c>
      <c r="J3015" s="75">
        <v>20.87</v>
      </c>
      <c r="K3015" s="75">
        <v>31.72</v>
      </c>
      <c r="L3015" s="75">
        <v>27</v>
      </c>
      <c r="M3015" s="75">
        <v>32</v>
      </c>
      <c r="N3015" s="75">
        <v>5</v>
      </c>
    </row>
    <row r="3016" spans="1:14">
      <c r="A3016" s="53" t="s">
        <v>9078</v>
      </c>
      <c r="B3016" s="53" t="s">
        <v>9079</v>
      </c>
      <c r="C3016" s="53" t="s">
        <v>9080</v>
      </c>
      <c r="D3016" s="53" t="s">
        <v>266</v>
      </c>
      <c r="E3016" s="53" t="s">
        <v>18</v>
      </c>
      <c r="F3016" s="53" t="s">
        <v>267</v>
      </c>
      <c r="G3016" s="73" t="s">
        <v>170</v>
      </c>
      <c r="I3016" s="53" t="s">
        <v>675</v>
      </c>
      <c r="J3016" s="75">
        <v>542.83</v>
      </c>
      <c r="K3016" s="75">
        <v>545.262</v>
      </c>
      <c r="L3016" s="75">
        <v>543</v>
      </c>
      <c r="M3016" s="75">
        <v>546</v>
      </c>
      <c r="N3016" s="75">
        <v>3</v>
      </c>
    </row>
    <row r="3017" spans="1:14">
      <c r="A3017" s="53" t="s">
        <v>9081</v>
      </c>
      <c r="B3017" s="53" t="s">
        <v>9082</v>
      </c>
      <c r="C3017" s="53" t="s">
        <v>9083</v>
      </c>
      <c r="D3017" s="53" t="s">
        <v>128</v>
      </c>
      <c r="E3017" s="53" t="s">
        <v>18</v>
      </c>
      <c r="F3017" s="53" t="s">
        <v>128</v>
      </c>
      <c r="G3017" s="53" t="s">
        <v>129</v>
      </c>
      <c r="I3017" s="53" t="s">
        <v>99</v>
      </c>
      <c r="J3017" s="75">
        <v>8.76</v>
      </c>
      <c r="K3017" s="75">
        <v>7.739</v>
      </c>
      <c r="L3017" s="75">
        <v>9</v>
      </c>
      <c r="M3017" s="75">
        <v>9</v>
      </c>
      <c r="N3017" s="75">
        <v>0</v>
      </c>
    </row>
    <row r="3018" spans="1:14">
      <c r="A3018" s="53" t="s">
        <v>9084</v>
      </c>
      <c r="B3018" s="53" t="s">
        <v>9085</v>
      </c>
      <c r="C3018" s="53" t="s">
        <v>9086</v>
      </c>
      <c r="D3018" s="53" t="s">
        <v>453</v>
      </c>
      <c r="E3018" s="53" t="s">
        <v>18</v>
      </c>
      <c r="F3018" s="53" t="s">
        <v>453</v>
      </c>
      <c r="G3018" s="53" t="s">
        <v>29</v>
      </c>
      <c r="I3018" s="53" t="s">
        <v>99</v>
      </c>
      <c r="J3018" s="75">
        <v>23.01</v>
      </c>
      <c r="K3018" s="75">
        <v>17.64</v>
      </c>
      <c r="L3018" s="75">
        <v>23</v>
      </c>
      <c r="M3018" s="75">
        <v>24</v>
      </c>
      <c r="N3018" s="75">
        <v>1</v>
      </c>
    </row>
    <row r="3019" spans="1:14">
      <c r="A3019" s="53" t="s">
        <v>9087</v>
      </c>
      <c r="B3019" s="53" t="s">
        <v>9088</v>
      </c>
      <c r="C3019" s="53" t="s">
        <v>50</v>
      </c>
      <c r="D3019" s="53" t="s">
        <v>51</v>
      </c>
      <c r="E3019" s="53" t="s">
        <v>18</v>
      </c>
      <c r="F3019" s="53" t="s">
        <v>51</v>
      </c>
      <c r="G3019" s="53" t="s">
        <v>52</v>
      </c>
      <c r="I3019" s="53" t="s">
        <v>471</v>
      </c>
      <c r="J3019" s="75">
        <v>37.77</v>
      </c>
      <c r="K3019" s="75">
        <v>53.51</v>
      </c>
      <c r="L3019" s="75">
        <v>54</v>
      </c>
      <c r="M3019" s="75">
        <v>54</v>
      </c>
      <c r="N3019" s="75">
        <v>0</v>
      </c>
    </row>
    <row r="3020" spans="1:14">
      <c r="A3020" s="53" t="s">
        <v>9089</v>
      </c>
      <c r="B3020" s="53" t="s">
        <v>9090</v>
      </c>
      <c r="C3020" s="53" t="s">
        <v>9091</v>
      </c>
      <c r="D3020" s="53" t="s">
        <v>17</v>
      </c>
      <c r="E3020" s="53" t="s">
        <v>18</v>
      </c>
      <c r="F3020" s="53" t="s">
        <v>17</v>
      </c>
      <c r="G3020" s="73" t="s">
        <v>19</v>
      </c>
      <c r="I3020" s="53" t="s">
        <v>99</v>
      </c>
      <c r="J3020" s="75">
        <v>1.11</v>
      </c>
      <c r="K3020" s="75">
        <v>1.785</v>
      </c>
      <c r="L3020" s="75">
        <v>2</v>
      </c>
      <c r="M3020" s="75">
        <v>2</v>
      </c>
      <c r="N3020" s="75">
        <v>0</v>
      </c>
    </row>
    <row r="3021" spans="1:14">
      <c r="A3021" s="53" t="s">
        <v>9092</v>
      </c>
      <c r="B3021" s="53" t="s">
        <v>9093</v>
      </c>
      <c r="C3021" s="53" t="s">
        <v>50</v>
      </c>
      <c r="D3021" s="53" t="s">
        <v>1516</v>
      </c>
      <c r="E3021" s="53" t="s">
        <v>18</v>
      </c>
      <c r="F3021" s="53" t="s">
        <v>1516</v>
      </c>
      <c r="G3021" s="53" t="s">
        <v>52</v>
      </c>
      <c r="I3021" s="53" t="s">
        <v>767</v>
      </c>
      <c r="J3021" s="75">
        <v>95.49</v>
      </c>
      <c r="K3021" s="75">
        <v>64.063</v>
      </c>
      <c r="L3021" s="75">
        <v>101</v>
      </c>
      <c r="M3021" s="75">
        <v>101</v>
      </c>
      <c r="N3021" s="75">
        <v>0</v>
      </c>
    </row>
    <row r="3022" spans="1:14">
      <c r="A3022" s="53" t="s">
        <v>9094</v>
      </c>
      <c r="B3022" s="53" t="s">
        <v>9095</v>
      </c>
      <c r="C3022" s="53" t="s">
        <v>9096</v>
      </c>
      <c r="D3022" s="53" t="s">
        <v>140</v>
      </c>
      <c r="E3022" s="53" t="s">
        <v>18</v>
      </c>
      <c r="F3022" s="53" t="s">
        <v>140</v>
      </c>
      <c r="G3022" s="73" t="s">
        <v>98</v>
      </c>
      <c r="I3022" s="53" t="s">
        <v>679</v>
      </c>
      <c r="J3022" s="75">
        <v>4.78</v>
      </c>
      <c r="K3022" s="75">
        <v>7.193</v>
      </c>
      <c r="L3022" s="75">
        <v>6</v>
      </c>
      <c r="M3022" s="75">
        <v>8</v>
      </c>
      <c r="N3022" s="75">
        <v>2</v>
      </c>
    </row>
    <row r="3023" spans="1:14">
      <c r="A3023" s="53" t="s">
        <v>9097</v>
      </c>
      <c r="B3023" s="53" t="s">
        <v>9098</v>
      </c>
      <c r="C3023" s="53" t="s">
        <v>36</v>
      </c>
      <c r="D3023" s="53" t="s">
        <v>194</v>
      </c>
      <c r="E3023" s="53" t="s">
        <v>18</v>
      </c>
      <c r="F3023" s="53" t="s">
        <v>194</v>
      </c>
      <c r="G3023" s="53" t="s">
        <v>52</v>
      </c>
      <c r="I3023" s="53" t="s">
        <v>3182</v>
      </c>
      <c r="J3023" s="75">
        <v>147.73</v>
      </c>
      <c r="K3023" s="75">
        <v>106.571</v>
      </c>
      <c r="L3023" s="75">
        <v>148</v>
      </c>
      <c r="M3023" s="75">
        <v>148</v>
      </c>
      <c r="N3023" s="75">
        <v>0</v>
      </c>
    </row>
    <row r="3024" spans="1:14">
      <c r="A3024" s="53" t="s">
        <v>9099</v>
      </c>
      <c r="B3024" s="53" t="s">
        <v>9100</v>
      </c>
      <c r="C3024" s="53" t="s">
        <v>9101</v>
      </c>
      <c r="D3024" s="53" t="s">
        <v>17</v>
      </c>
      <c r="E3024" s="53" t="s">
        <v>18</v>
      </c>
      <c r="F3024" s="53" t="s">
        <v>17</v>
      </c>
      <c r="G3024" s="73" t="s">
        <v>19</v>
      </c>
      <c r="I3024" s="53" t="s">
        <v>145</v>
      </c>
      <c r="J3024" s="75">
        <v>72.91</v>
      </c>
      <c r="K3024" s="75">
        <v>117.217</v>
      </c>
      <c r="L3024" s="75">
        <v>87</v>
      </c>
      <c r="M3024" s="75">
        <v>118</v>
      </c>
      <c r="N3024" s="75">
        <v>31</v>
      </c>
    </row>
    <row r="3025" spans="1:14">
      <c r="A3025" s="53" t="s">
        <v>9102</v>
      </c>
      <c r="B3025" s="53" t="s">
        <v>9103</v>
      </c>
      <c r="C3025" s="53" t="s">
        <v>9104</v>
      </c>
      <c r="D3025" s="53" t="s">
        <v>17</v>
      </c>
      <c r="E3025" s="53" t="s">
        <v>18</v>
      </c>
      <c r="F3025" s="53" t="s">
        <v>17</v>
      </c>
      <c r="G3025" s="73" t="s">
        <v>19</v>
      </c>
      <c r="I3025" s="53" t="s">
        <v>540</v>
      </c>
      <c r="J3025" s="75">
        <v>3.13</v>
      </c>
      <c r="K3025" s="75">
        <v>5.943</v>
      </c>
      <c r="L3025" s="75">
        <v>5.5</v>
      </c>
      <c r="M3025" s="75">
        <v>7.5</v>
      </c>
      <c r="N3025" s="75">
        <v>2</v>
      </c>
    </row>
    <row r="3026" spans="1:14">
      <c r="A3026" s="53" t="s">
        <v>9105</v>
      </c>
      <c r="B3026" s="53" t="s">
        <v>9106</v>
      </c>
      <c r="C3026" s="53" t="s">
        <v>9107</v>
      </c>
      <c r="D3026" s="53" t="s">
        <v>17</v>
      </c>
      <c r="E3026" s="53" t="s">
        <v>18</v>
      </c>
      <c r="F3026" s="53" t="s">
        <v>17</v>
      </c>
      <c r="G3026" s="73" t="s">
        <v>19</v>
      </c>
      <c r="I3026" s="53" t="s">
        <v>145</v>
      </c>
      <c r="J3026" s="75">
        <v>18.57</v>
      </c>
      <c r="K3026" s="75">
        <v>8.1</v>
      </c>
      <c r="L3026" s="75">
        <v>20</v>
      </c>
      <c r="M3026" s="75">
        <v>19</v>
      </c>
      <c r="N3026" s="75">
        <v>-1</v>
      </c>
    </row>
    <row r="3027" spans="1:14">
      <c r="A3027" s="53" t="s">
        <v>9108</v>
      </c>
      <c r="B3027" s="53" t="s">
        <v>9109</v>
      </c>
      <c r="C3027" s="53" t="s">
        <v>36</v>
      </c>
      <c r="D3027" s="53" t="s">
        <v>194</v>
      </c>
      <c r="E3027" s="53" t="s">
        <v>18</v>
      </c>
      <c r="F3027" s="53" t="s">
        <v>194</v>
      </c>
      <c r="G3027" s="53" t="s">
        <v>52</v>
      </c>
      <c r="I3027" s="53" t="s">
        <v>3182</v>
      </c>
      <c r="J3027" s="75">
        <v>145.08</v>
      </c>
      <c r="K3027" s="75">
        <v>135.478</v>
      </c>
      <c r="L3027" s="75">
        <v>146</v>
      </c>
      <c r="M3027" s="75">
        <v>146</v>
      </c>
      <c r="N3027" s="75">
        <v>0</v>
      </c>
    </row>
    <row r="3028" spans="1:14">
      <c r="A3028" s="53" t="s">
        <v>9110</v>
      </c>
      <c r="B3028" s="53" t="s">
        <v>9111</v>
      </c>
      <c r="C3028" s="53" t="s">
        <v>50</v>
      </c>
      <c r="D3028" s="53" t="s">
        <v>194</v>
      </c>
      <c r="E3028" s="53" t="s">
        <v>18</v>
      </c>
      <c r="F3028" s="53" t="s">
        <v>194</v>
      </c>
      <c r="G3028" s="53" t="s">
        <v>52</v>
      </c>
      <c r="I3028" s="53" t="s">
        <v>3182</v>
      </c>
      <c r="J3028" s="75">
        <v>23.73</v>
      </c>
      <c r="K3028" s="75">
        <v>26.143</v>
      </c>
      <c r="L3028" s="75">
        <v>27</v>
      </c>
      <c r="M3028" s="75">
        <v>27</v>
      </c>
      <c r="N3028" s="75">
        <v>0</v>
      </c>
    </row>
    <row r="3029" spans="1:14">
      <c r="A3029" s="53" t="s">
        <v>9112</v>
      </c>
      <c r="B3029" s="53" t="s">
        <v>9113</v>
      </c>
      <c r="C3029" s="53" t="s">
        <v>9114</v>
      </c>
      <c r="D3029" s="53" t="s">
        <v>397</v>
      </c>
      <c r="E3029" s="53" t="s">
        <v>18</v>
      </c>
      <c r="F3029" s="53" t="s">
        <v>397</v>
      </c>
      <c r="G3029" s="53" t="s">
        <v>29</v>
      </c>
      <c r="I3029" s="53" t="s">
        <v>328</v>
      </c>
      <c r="J3029" s="75">
        <v>20.92</v>
      </c>
      <c r="K3029" s="75">
        <v>30.373</v>
      </c>
      <c r="L3029" s="75">
        <v>27</v>
      </c>
      <c r="M3029" s="75">
        <v>31</v>
      </c>
      <c r="N3029" s="75">
        <v>4</v>
      </c>
    </row>
    <row r="3030" spans="1:14">
      <c r="A3030" s="53" t="s">
        <v>9115</v>
      </c>
      <c r="B3030" s="53" t="s">
        <v>9116</v>
      </c>
      <c r="C3030" s="53" t="s">
        <v>36</v>
      </c>
      <c r="D3030" s="53" t="s">
        <v>9117</v>
      </c>
      <c r="E3030" s="53" t="s">
        <v>18</v>
      </c>
      <c r="F3030" s="53" t="s">
        <v>9117</v>
      </c>
      <c r="G3030" s="53" t="s">
        <v>52</v>
      </c>
      <c r="I3030" s="53" t="s">
        <v>3182</v>
      </c>
      <c r="J3030" s="75">
        <v>23.74</v>
      </c>
      <c r="K3030" s="75">
        <v>26.143</v>
      </c>
      <c r="L3030" s="75">
        <v>27</v>
      </c>
      <c r="M3030" s="75">
        <v>27</v>
      </c>
      <c r="N3030" s="75">
        <v>0</v>
      </c>
    </row>
    <row r="3031" spans="1:14">
      <c r="A3031" s="53" t="s">
        <v>9118</v>
      </c>
      <c r="B3031" s="53" t="s">
        <v>9119</v>
      </c>
      <c r="C3031" s="53" t="s">
        <v>9120</v>
      </c>
      <c r="D3031" s="53" t="s">
        <v>85</v>
      </c>
      <c r="E3031" s="53" t="s">
        <v>18</v>
      </c>
      <c r="F3031" s="53" t="s">
        <v>85</v>
      </c>
      <c r="G3031" s="53" t="s">
        <v>29</v>
      </c>
      <c r="I3031" s="53" t="s">
        <v>90</v>
      </c>
      <c r="J3031" s="75">
        <v>94.51</v>
      </c>
      <c r="K3031" s="75">
        <v>59.063</v>
      </c>
      <c r="L3031" s="75">
        <v>95</v>
      </c>
      <c r="M3031" s="75">
        <v>95</v>
      </c>
      <c r="N3031" s="75">
        <v>0</v>
      </c>
    </row>
    <row r="3032" spans="1:14">
      <c r="A3032" s="53" t="s">
        <v>9121</v>
      </c>
      <c r="B3032" s="53" t="s">
        <v>9122</v>
      </c>
      <c r="C3032" s="53" t="s">
        <v>9123</v>
      </c>
      <c r="D3032" s="53" t="s">
        <v>603</v>
      </c>
      <c r="E3032" s="53" t="s">
        <v>18</v>
      </c>
      <c r="F3032" s="53" t="s">
        <v>603</v>
      </c>
      <c r="G3032" s="53" t="s">
        <v>129</v>
      </c>
      <c r="I3032" s="53" t="s">
        <v>328</v>
      </c>
      <c r="J3032" s="75">
        <v>1.89</v>
      </c>
      <c r="K3032" s="75">
        <v>3.236</v>
      </c>
      <c r="L3032" s="75">
        <v>3.5</v>
      </c>
      <c r="M3032" s="75">
        <v>3.5</v>
      </c>
      <c r="N3032" s="75">
        <v>0</v>
      </c>
    </row>
    <row r="3033" spans="1:14">
      <c r="A3033" s="53" t="s">
        <v>9124</v>
      </c>
      <c r="B3033" s="53" t="s">
        <v>9125</v>
      </c>
      <c r="C3033" s="53" t="s">
        <v>9126</v>
      </c>
      <c r="D3033" s="53" t="s">
        <v>1725</v>
      </c>
      <c r="E3033" s="53" t="s">
        <v>18</v>
      </c>
      <c r="F3033" s="53" t="s">
        <v>1725</v>
      </c>
      <c r="G3033" s="53" t="s">
        <v>52</v>
      </c>
      <c r="I3033" s="53" t="s">
        <v>199</v>
      </c>
      <c r="J3033" s="75">
        <v>160.14</v>
      </c>
      <c r="K3033" s="75">
        <v>414.115</v>
      </c>
      <c r="L3033" s="75">
        <v>415</v>
      </c>
      <c r="M3033" s="75">
        <v>415</v>
      </c>
      <c r="N3033" s="75">
        <v>0</v>
      </c>
    </row>
    <row r="3034" spans="1:14">
      <c r="A3034" s="53" t="s">
        <v>9127</v>
      </c>
      <c r="B3034" s="53" t="s">
        <v>9128</v>
      </c>
      <c r="C3034" s="53" t="s">
        <v>9129</v>
      </c>
      <c r="D3034" s="53" t="s">
        <v>17</v>
      </c>
      <c r="E3034" s="53" t="s">
        <v>18</v>
      </c>
      <c r="F3034" s="53" t="s">
        <v>17</v>
      </c>
      <c r="G3034" s="53" t="s">
        <v>19</v>
      </c>
      <c r="I3034" s="53" t="s">
        <v>90</v>
      </c>
      <c r="J3034" s="75">
        <v>2.93</v>
      </c>
      <c r="K3034" s="75">
        <v>2.475</v>
      </c>
      <c r="L3034" s="75">
        <v>3</v>
      </c>
      <c r="M3034" s="75">
        <v>3</v>
      </c>
      <c r="N3034" s="75">
        <v>0</v>
      </c>
    </row>
    <row r="3035" spans="1:14">
      <c r="A3035" s="53" t="s">
        <v>9130</v>
      </c>
      <c r="B3035" s="53" t="s">
        <v>9131</v>
      </c>
      <c r="C3035" s="53" t="s">
        <v>9132</v>
      </c>
      <c r="D3035" s="53" t="s">
        <v>17</v>
      </c>
      <c r="E3035" s="53" t="s">
        <v>18</v>
      </c>
      <c r="F3035" s="53" t="s">
        <v>17</v>
      </c>
      <c r="G3035" s="53" t="s">
        <v>19</v>
      </c>
      <c r="I3035" s="53" t="s">
        <v>215</v>
      </c>
      <c r="J3035" s="75">
        <v>0.22</v>
      </c>
      <c r="K3035" s="75">
        <v>0</v>
      </c>
      <c r="L3035" s="75">
        <v>0.5</v>
      </c>
      <c r="M3035" s="75">
        <v>0.5</v>
      </c>
      <c r="N3035" s="75">
        <v>0</v>
      </c>
    </row>
    <row r="3036" spans="1:14">
      <c r="A3036" s="53" t="s">
        <v>9133</v>
      </c>
      <c r="B3036" s="53" t="s">
        <v>9134</v>
      </c>
      <c r="C3036" s="53" t="s">
        <v>9135</v>
      </c>
      <c r="D3036" s="53" t="s">
        <v>17</v>
      </c>
      <c r="E3036" s="53" t="s">
        <v>18</v>
      </c>
      <c r="F3036" s="53" t="s">
        <v>17</v>
      </c>
      <c r="G3036" s="53" t="s">
        <v>19</v>
      </c>
      <c r="I3036" s="53" t="s">
        <v>152</v>
      </c>
      <c r="J3036" s="75">
        <v>0.56</v>
      </c>
      <c r="K3036" s="75">
        <v>0</v>
      </c>
      <c r="L3036" s="75">
        <v>1</v>
      </c>
      <c r="M3036" s="75">
        <v>1</v>
      </c>
      <c r="N3036" s="75">
        <v>0</v>
      </c>
    </row>
    <row r="3037" spans="1:14">
      <c r="A3037" s="53" t="s">
        <v>9136</v>
      </c>
      <c r="B3037" s="53" t="s">
        <v>9137</v>
      </c>
      <c r="C3037" s="53" t="s">
        <v>9138</v>
      </c>
      <c r="D3037" s="53" t="s">
        <v>24</v>
      </c>
      <c r="E3037" s="53" t="s">
        <v>18</v>
      </c>
      <c r="F3037" s="53" t="s">
        <v>24</v>
      </c>
      <c r="G3037" s="53" t="s">
        <v>19</v>
      </c>
      <c r="I3037" s="53" t="s">
        <v>211</v>
      </c>
      <c r="J3037" s="75">
        <v>21.58</v>
      </c>
      <c r="K3037" s="75">
        <v>20.655</v>
      </c>
      <c r="L3037" s="75">
        <v>22</v>
      </c>
      <c r="M3037" s="75">
        <v>22</v>
      </c>
      <c r="N3037" s="75">
        <v>0</v>
      </c>
    </row>
    <row r="3038" spans="1:14">
      <c r="A3038" s="53" t="s">
        <v>9139</v>
      </c>
      <c r="B3038" s="53" t="s">
        <v>9140</v>
      </c>
      <c r="C3038" s="53" t="s">
        <v>9141</v>
      </c>
      <c r="D3038" s="53" t="s">
        <v>3253</v>
      </c>
      <c r="E3038" s="53" t="s">
        <v>18</v>
      </c>
      <c r="F3038" s="53" t="s">
        <v>3253</v>
      </c>
      <c r="G3038" s="53" t="s">
        <v>129</v>
      </c>
      <c r="I3038" s="53" t="s">
        <v>337</v>
      </c>
      <c r="J3038" s="75">
        <v>4.45</v>
      </c>
      <c r="K3038" s="75">
        <v>3.273</v>
      </c>
      <c r="L3038" s="75">
        <v>5</v>
      </c>
      <c r="M3038" s="75">
        <v>5</v>
      </c>
      <c r="N3038" s="75">
        <v>0</v>
      </c>
    </row>
    <row r="3039" spans="1:14">
      <c r="A3039" s="53" t="s">
        <v>9142</v>
      </c>
      <c r="B3039" s="53" t="s">
        <v>9143</v>
      </c>
      <c r="C3039" s="53" t="s">
        <v>9144</v>
      </c>
      <c r="D3039" s="53" t="s">
        <v>539</v>
      </c>
      <c r="E3039" s="53" t="s">
        <v>18</v>
      </c>
      <c r="F3039" s="53" t="s">
        <v>539</v>
      </c>
      <c r="G3039" s="53" t="s">
        <v>129</v>
      </c>
      <c r="I3039" s="53" t="s">
        <v>145</v>
      </c>
      <c r="J3039" s="75">
        <v>14.52</v>
      </c>
      <c r="K3039" s="75">
        <v>8.369</v>
      </c>
      <c r="L3039" s="75">
        <v>15</v>
      </c>
      <c r="M3039" s="75">
        <v>15</v>
      </c>
      <c r="N3039" s="75">
        <v>0</v>
      </c>
    </row>
    <row r="3040" spans="1:14">
      <c r="A3040" s="53" t="s">
        <v>9145</v>
      </c>
      <c r="B3040" s="53" t="s">
        <v>9146</v>
      </c>
      <c r="C3040" s="53" t="s">
        <v>9147</v>
      </c>
      <c r="D3040" s="53" t="s">
        <v>17</v>
      </c>
      <c r="E3040" s="53" t="s">
        <v>18</v>
      </c>
      <c r="F3040" s="53" t="s">
        <v>17</v>
      </c>
      <c r="G3040" s="53" t="s">
        <v>19</v>
      </c>
      <c r="I3040" s="53" t="s">
        <v>152</v>
      </c>
      <c r="J3040" s="75">
        <v>3.55</v>
      </c>
      <c r="K3040" s="75">
        <v>7.191</v>
      </c>
      <c r="L3040" s="75">
        <v>6</v>
      </c>
      <c r="M3040" s="75">
        <v>7.5</v>
      </c>
      <c r="N3040" s="75">
        <v>1.5</v>
      </c>
    </row>
    <row r="3041" spans="1:14">
      <c r="A3041" s="53" t="s">
        <v>9148</v>
      </c>
      <c r="B3041" s="53" t="s">
        <v>9149</v>
      </c>
      <c r="C3041" s="53" t="s">
        <v>9150</v>
      </c>
      <c r="D3041" s="53" t="s">
        <v>85</v>
      </c>
      <c r="E3041" s="53" t="s">
        <v>18</v>
      </c>
      <c r="F3041" s="53" t="s">
        <v>85</v>
      </c>
      <c r="G3041" s="73" t="s">
        <v>29</v>
      </c>
      <c r="I3041" s="53" t="s">
        <v>90</v>
      </c>
      <c r="J3041" s="75">
        <v>42.3</v>
      </c>
      <c r="K3041" s="75">
        <v>26.914</v>
      </c>
      <c r="L3041" s="75">
        <v>43</v>
      </c>
      <c r="M3041" s="75">
        <v>43</v>
      </c>
      <c r="N3041" s="75">
        <v>0</v>
      </c>
    </row>
    <row r="3042" spans="1:14">
      <c r="A3042" s="53" t="s">
        <v>9151</v>
      </c>
      <c r="B3042" s="53" t="s">
        <v>9152</v>
      </c>
      <c r="C3042" s="53" t="s">
        <v>9153</v>
      </c>
      <c r="D3042" s="53" t="s">
        <v>24</v>
      </c>
      <c r="E3042" s="53" t="s">
        <v>18</v>
      </c>
      <c r="F3042" s="53" t="s">
        <v>24</v>
      </c>
      <c r="G3042" s="73" t="s">
        <v>19</v>
      </c>
      <c r="I3042" s="53" t="s">
        <v>130</v>
      </c>
      <c r="J3042" s="75">
        <v>15.06</v>
      </c>
      <c r="K3042" s="75">
        <v>26.003</v>
      </c>
      <c r="L3042" s="75">
        <v>30</v>
      </c>
      <c r="M3042" s="75">
        <v>31</v>
      </c>
      <c r="N3042" s="75">
        <v>1</v>
      </c>
    </row>
    <row r="3043" spans="1:14">
      <c r="A3043" s="53" t="s">
        <v>9154</v>
      </c>
      <c r="B3043" s="53" t="s">
        <v>9155</v>
      </c>
      <c r="C3043" s="53" t="s">
        <v>36</v>
      </c>
      <c r="D3043" s="53" t="s">
        <v>1452</v>
      </c>
      <c r="E3043" s="53" t="s">
        <v>18</v>
      </c>
      <c r="F3043" s="53" t="s">
        <v>1452</v>
      </c>
      <c r="G3043" s="53" t="s">
        <v>98</v>
      </c>
      <c r="I3043" s="53" t="s">
        <v>130</v>
      </c>
      <c r="J3043" s="75">
        <v>43.94</v>
      </c>
      <c r="K3043" s="75">
        <v>36.955</v>
      </c>
      <c r="L3043" s="75">
        <v>44</v>
      </c>
      <c r="M3043" s="75">
        <v>60</v>
      </c>
      <c r="N3043" s="75">
        <v>16</v>
      </c>
    </row>
    <row r="3044" spans="1:14">
      <c r="A3044" s="53" t="s">
        <v>9156</v>
      </c>
      <c r="B3044" s="53" t="s">
        <v>9157</v>
      </c>
      <c r="C3044" s="53" t="s">
        <v>9158</v>
      </c>
      <c r="D3044" s="53" t="s">
        <v>24</v>
      </c>
      <c r="E3044" s="53" t="s">
        <v>18</v>
      </c>
      <c r="F3044" s="53" t="s">
        <v>24</v>
      </c>
      <c r="G3044" s="53" t="s">
        <v>19</v>
      </c>
      <c r="I3044" s="53" t="s">
        <v>130</v>
      </c>
      <c r="J3044" s="75">
        <v>67.8</v>
      </c>
      <c r="K3044" s="75">
        <v>41.297</v>
      </c>
      <c r="L3044" s="75">
        <v>69</v>
      </c>
      <c r="M3044" s="75">
        <v>70</v>
      </c>
      <c r="N3044" s="75">
        <v>1</v>
      </c>
    </row>
    <row r="3045" spans="1:14">
      <c r="A3045" s="53" t="s">
        <v>9159</v>
      </c>
      <c r="B3045" s="53" t="s">
        <v>9160</v>
      </c>
      <c r="C3045" s="53" t="s">
        <v>9161</v>
      </c>
      <c r="D3045" s="53" t="s">
        <v>128</v>
      </c>
      <c r="E3045" s="53" t="s">
        <v>18</v>
      </c>
      <c r="F3045" s="53" t="s">
        <v>128</v>
      </c>
      <c r="G3045" s="53" t="s">
        <v>129</v>
      </c>
      <c r="I3045" s="53" t="s">
        <v>130</v>
      </c>
      <c r="J3045" s="75">
        <v>7.41</v>
      </c>
      <c r="K3045" s="75">
        <v>4.158</v>
      </c>
      <c r="L3045" s="75">
        <v>7.4</v>
      </c>
      <c r="M3045" s="75">
        <v>7.5</v>
      </c>
      <c r="N3045" s="75">
        <v>0.1</v>
      </c>
    </row>
    <row r="3046" spans="1:14">
      <c r="A3046" s="53" t="s">
        <v>9162</v>
      </c>
      <c r="B3046" s="53" t="s">
        <v>9163</v>
      </c>
      <c r="C3046" s="53" t="s">
        <v>9164</v>
      </c>
      <c r="D3046" s="53" t="s">
        <v>17</v>
      </c>
      <c r="E3046" s="53" t="s">
        <v>18</v>
      </c>
      <c r="F3046" s="53" t="s">
        <v>17</v>
      </c>
      <c r="G3046" s="53" t="s">
        <v>19</v>
      </c>
      <c r="I3046" s="53" t="s">
        <v>152</v>
      </c>
      <c r="J3046" s="75">
        <v>0.79</v>
      </c>
      <c r="K3046" s="75">
        <v>1.336</v>
      </c>
      <c r="L3046" s="75">
        <v>1.5</v>
      </c>
      <c r="M3046" s="75">
        <v>1.5</v>
      </c>
      <c r="N3046" s="75">
        <v>0</v>
      </c>
    </row>
    <row r="3047" spans="1:14">
      <c r="A3047" s="53" t="s">
        <v>9165</v>
      </c>
      <c r="B3047" s="53" t="s">
        <v>9166</v>
      </c>
      <c r="C3047" s="53" t="s">
        <v>9167</v>
      </c>
      <c r="D3047" s="53" t="s">
        <v>738</v>
      </c>
      <c r="E3047" s="53" t="s">
        <v>18</v>
      </c>
      <c r="F3047" s="53" t="s">
        <v>738</v>
      </c>
      <c r="G3047" s="53" t="s">
        <v>98</v>
      </c>
      <c r="I3047" s="53" t="s">
        <v>130</v>
      </c>
      <c r="J3047" s="75">
        <v>13.97</v>
      </c>
      <c r="K3047" s="75">
        <v>13.583</v>
      </c>
      <c r="L3047" s="75">
        <v>14</v>
      </c>
      <c r="M3047" s="75">
        <v>14</v>
      </c>
      <c r="N3047" s="75">
        <v>0</v>
      </c>
    </row>
    <row r="3048" spans="1:14">
      <c r="A3048" s="53" t="s">
        <v>9168</v>
      </c>
      <c r="B3048" s="53" t="s">
        <v>9169</v>
      </c>
      <c r="C3048" s="53" t="s">
        <v>9170</v>
      </c>
      <c r="D3048" s="53" t="s">
        <v>17</v>
      </c>
      <c r="E3048" s="53" t="s">
        <v>18</v>
      </c>
      <c r="F3048" s="53" t="s">
        <v>17</v>
      </c>
      <c r="G3048" s="53" t="s">
        <v>19</v>
      </c>
      <c r="I3048" s="53" t="s">
        <v>199</v>
      </c>
      <c r="J3048" s="75">
        <v>74.13</v>
      </c>
      <c r="K3048" s="75">
        <v>76.519</v>
      </c>
      <c r="L3048" s="75">
        <v>76</v>
      </c>
      <c r="M3048" s="75">
        <v>77</v>
      </c>
      <c r="N3048" s="75">
        <v>1</v>
      </c>
    </row>
    <row r="3049" spans="1:14">
      <c r="A3049" s="53" t="s">
        <v>9171</v>
      </c>
      <c r="B3049" s="53" t="s">
        <v>9172</v>
      </c>
      <c r="C3049" s="53" t="s">
        <v>9173</v>
      </c>
      <c r="D3049" s="53" t="s">
        <v>266</v>
      </c>
      <c r="E3049" s="53" t="s">
        <v>18</v>
      </c>
      <c r="F3049" s="53" t="s">
        <v>267</v>
      </c>
      <c r="G3049" s="53" t="s">
        <v>170</v>
      </c>
      <c r="I3049" s="53" t="s">
        <v>353</v>
      </c>
      <c r="J3049" s="75">
        <v>537.85</v>
      </c>
      <c r="K3049" s="75">
        <v>458.344</v>
      </c>
      <c r="L3049" s="75">
        <v>538</v>
      </c>
      <c r="M3049" s="75">
        <v>538</v>
      </c>
      <c r="N3049" s="75">
        <v>0</v>
      </c>
    </row>
    <row r="3050" spans="1:14">
      <c r="A3050" s="53" t="s">
        <v>9174</v>
      </c>
      <c r="B3050" s="53" t="s">
        <v>9175</v>
      </c>
      <c r="C3050" s="53" t="s">
        <v>9176</v>
      </c>
      <c r="D3050" s="53" t="s">
        <v>17</v>
      </c>
      <c r="E3050" s="53" t="s">
        <v>18</v>
      </c>
      <c r="F3050" s="53" t="s">
        <v>17</v>
      </c>
      <c r="G3050" s="53" t="s">
        <v>19</v>
      </c>
      <c r="I3050" s="53" t="s">
        <v>246</v>
      </c>
      <c r="J3050" s="75">
        <v>9.97</v>
      </c>
      <c r="K3050" s="75">
        <v>8.591</v>
      </c>
      <c r="L3050" s="75">
        <v>10</v>
      </c>
      <c r="M3050" s="75">
        <v>10</v>
      </c>
      <c r="N3050" s="75">
        <v>0</v>
      </c>
    </row>
    <row r="3051" spans="1:14">
      <c r="A3051" s="53" t="s">
        <v>9177</v>
      </c>
      <c r="B3051" s="53" t="s">
        <v>9178</v>
      </c>
      <c r="C3051" s="53" t="s">
        <v>9179</v>
      </c>
      <c r="D3051" s="53" t="s">
        <v>17</v>
      </c>
      <c r="E3051" s="53" t="s">
        <v>18</v>
      </c>
      <c r="F3051" s="53" t="s">
        <v>17</v>
      </c>
      <c r="G3051" s="53" t="s">
        <v>19</v>
      </c>
      <c r="I3051" s="53" t="s">
        <v>767</v>
      </c>
      <c r="J3051" s="75">
        <v>0.23</v>
      </c>
      <c r="K3051" s="75">
        <v>0.571</v>
      </c>
      <c r="L3051" s="75">
        <v>1</v>
      </c>
      <c r="M3051" s="75">
        <v>1</v>
      </c>
      <c r="N3051" s="75">
        <v>0</v>
      </c>
    </row>
    <row r="3052" spans="1:14">
      <c r="A3052" s="53" t="s">
        <v>9180</v>
      </c>
      <c r="B3052" s="53" t="s">
        <v>9181</v>
      </c>
      <c r="C3052" s="53" t="s">
        <v>9182</v>
      </c>
      <c r="D3052" s="53" t="s">
        <v>17</v>
      </c>
      <c r="E3052" s="53" t="s">
        <v>18</v>
      </c>
      <c r="F3052" s="53" t="s">
        <v>17</v>
      </c>
      <c r="G3052" s="53" t="s">
        <v>19</v>
      </c>
      <c r="I3052" s="53" t="s">
        <v>99</v>
      </c>
      <c r="J3052" s="75">
        <v>38.33</v>
      </c>
      <c r="K3052" s="75">
        <v>37.224</v>
      </c>
      <c r="L3052" s="75">
        <v>39</v>
      </c>
      <c r="M3052" s="75">
        <v>39</v>
      </c>
      <c r="N3052" s="75">
        <v>0</v>
      </c>
    </row>
    <row r="3053" spans="1:14">
      <c r="A3053" s="53" t="s">
        <v>9183</v>
      </c>
      <c r="B3053" s="53" t="s">
        <v>9184</v>
      </c>
      <c r="C3053" s="53" t="s">
        <v>9185</v>
      </c>
      <c r="D3053" s="53" t="s">
        <v>17</v>
      </c>
      <c r="E3053" s="53" t="s">
        <v>18</v>
      </c>
      <c r="F3053" s="53" t="s">
        <v>17</v>
      </c>
      <c r="G3053" s="53" t="s">
        <v>19</v>
      </c>
      <c r="I3053" s="53" t="s">
        <v>99</v>
      </c>
      <c r="J3053" s="75">
        <v>17.87</v>
      </c>
      <c r="K3053" s="75">
        <v>25.311</v>
      </c>
      <c r="L3053" s="75">
        <v>25</v>
      </c>
      <c r="M3053" s="75">
        <v>26</v>
      </c>
      <c r="N3053" s="75">
        <v>1</v>
      </c>
    </row>
    <row r="3054" spans="1:14">
      <c r="A3054" s="53" t="s">
        <v>9186</v>
      </c>
      <c r="B3054" s="53" t="s">
        <v>9187</v>
      </c>
      <c r="C3054" s="53" t="s">
        <v>9188</v>
      </c>
      <c r="D3054" s="53" t="s">
        <v>17</v>
      </c>
      <c r="E3054" s="53" t="s">
        <v>18</v>
      </c>
      <c r="F3054" s="53" t="s">
        <v>17</v>
      </c>
      <c r="G3054" s="53" t="s">
        <v>19</v>
      </c>
      <c r="I3054" s="53" t="s">
        <v>99</v>
      </c>
      <c r="J3054" s="75">
        <v>38.29</v>
      </c>
      <c r="K3054" s="75">
        <v>37.205</v>
      </c>
      <c r="L3054" s="75">
        <v>39</v>
      </c>
      <c r="M3054" s="75">
        <v>39</v>
      </c>
      <c r="N3054" s="75">
        <v>0</v>
      </c>
    </row>
    <row r="3055" spans="1:14">
      <c r="A3055" s="53" t="s">
        <v>9189</v>
      </c>
      <c r="B3055" s="53" t="s">
        <v>9190</v>
      </c>
      <c r="C3055" s="53" t="s">
        <v>9191</v>
      </c>
      <c r="D3055" s="53" t="s">
        <v>17</v>
      </c>
      <c r="E3055" s="53" t="s">
        <v>18</v>
      </c>
      <c r="F3055" s="53" t="s">
        <v>17</v>
      </c>
      <c r="G3055" s="53" t="s">
        <v>19</v>
      </c>
      <c r="I3055" s="53" t="s">
        <v>99</v>
      </c>
      <c r="J3055" s="75">
        <v>17.93</v>
      </c>
      <c r="K3055" s="75">
        <v>25.92</v>
      </c>
      <c r="L3055" s="75">
        <v>25</v>
      </c>
      <c r="M3055" s="75">
        <v>26</v>
      </c>
      <c r="N3055" s="75">
        <v>1</v>
      </c>
    </row>
    <row r="3056" spans="1:14">
      <c r="A3056" s="53" t="s">
        <v>9192</v>
      </c>
      <c r="B3056" s="53" t="s">
        <v>9193</v>
      </c>
      <c r="C3056" s="53" t="s">
        <v>9194</v>
      </c>
      <c r="D3056" s="53" t="s">
        <v>17</v>
      </c>
      <c r="E3056" s="53" t="s">
        <v>18</v>
      </c>
      <c r="F3056" s="53" t="s">
        <v>17</v>
      </c>
      <c r="G3056" s="53" t="s">
        <v>19</v>
      </c>
      <c r="I3056" s="53" t="s">
        <v>99</v>
      </c>
      <c r="J3056" s="75">
        <v>35.85</v>
      </c>
      <c r="K3056" s="75">
        <v>50.976</v>
      </c>
      <c r="L3056" s="75">
        <v>44</v>
      </c>
      <c r="M3056" s="75">
        <v>51</v>
      </c>
      <c r="N3056" s="75">
        <v>7</v>
      </c>
    </row>
    <row r="3057" spans="1:14">
      <c r="A3057" s="53" t="s">
        <v>9195</v>
      </c>
      <c r="B3057" s="53" t="s">
        <v>9196</v>
      </c>
      <c r="C3057" s="53" t="s">
        <v>9197</v>
      </c>
      <c r="D3057" s="53" t="s">
        <v>17</v>
      </c>
      <c r="E3057" s="53" t="s">
        <v>18</v>
      </c>
      <c r="F3057" s="53" t="s">
        <v>17</v>
      </c>
      <c r="G3057" s="53" t="s">
        <v>19</v>
      </c>
      <c r="I3057" s="53" t="s">
        <v>99</v>
      </c>
      <c r="J3057" s="75">
        <v>17.93</v>
      </c>
      <c r="K3057" s="75">
        <v>25.488</v>
      </c>
      <c r="L3057" s="75">
        <v>25</v>
      </c>
      <c r="M3057" s="75">
        <v>26</v>
      </c>
      <c r="N3057" s="75">
        <v>1</v>
      </c>
    </row>
    <row r="3058" spans="1:14">
      <c r="A3058" s="53" t="s">
        <v>9198</v>
      </c>
      <c r="B3058" s="53" t="s">
        <v>9199</v>
      </c>
      <c r="C3058" s="53" t="s">
        <v>9200</v>
      </c>
      <c r="D3058" s="53" t="s">
        <v>186</v>
      </c>
      <c r="E3058" s="53" t="s">
        <v>18</v>
      </c>
      <c r="F3058" s="53" t="s">
        <v>186</v>
      </c>
      <c r="G3058" s="53" t="s">
        <v>98</v>
      </c>
      <c r="I3058" s="53" t="s">
        <v>191</v>
      </c>
      <c r="J3058" s="75">
        <v>70.93</v>
      </c>
      <c r="K3058" s="75">
        <v>69.106</v>
      </c>
      <c r="L3058" s="75">
        <v>71</v>
      </c>
      <c r="M3058" s="75">
        <v>71</v>
      </c>
      <c r="N3058" s="75">
        <v>0</v>
      </c>
    </row>
    <row r="3059" spans="1:14">
      <c r="A3059" s="53" t="s">
        <v>9201</v>
      </c>
      <c r="B3059" s="53" t="s">
        <v>9202</v>
      </c>
      <c r="C3059" s="53" t="s">
        <v>9203</v>
      </c>
      <c r="D3059" s="53" t="s">
        <v>17</v>
      </c>
      <c r="E3059" s="53" t="s">
        <v>18</v>
      </c>
      <c r="F3059" s="53" t="s">
        <v>17</v>
      </c>
      <c r="G3059" s="73" t="s">
        <v>19</v>
      </c>
      <c r="I3059" s="53" t="s">
        <v>191</v>
      </c>
      <c r="J3059" s="75">
        <v>2.23</v>
      </c>
      <c r="K3059" s="75">
        <v>2.534</v>
      </c>
      <c r="L3059" s="75">
        <v>2.5</v>
      </c>
      <c r="M3059" s="75">
        <v>2.5</v>
      </c>
      <c r="N3059" s="75">
        <v>0</v>
      </c>
    </row>
    <row r="3060" spans="1:14">
      <c r="A3060" s="53" t="s">
        <v>9204</v>
      </c>
      <c r="B3060" s="53" t="s">
        <v>9205</v>
      </c>
      <c r="C3060" s="53" t="s">
        <v>9206</v>
      </c>
      <c r="D3060" s="53" t="s">
        <v>97</v>
      </c>
      <c r="E3060" s="53" t="s">
        <v>18</v>
      </c>
      <c r="F3060" s="53" t="s">
        <v>97</v>
      </c>
      <c r="G3060" s="53" t="s">
        <v>98</v>
      </c>
      <c r="I3060" s="53" t="s">
        <v>199</v>
      </c>
      <c r="J3060" s="75">
        <v>14.85</v>
      </c>
      <c r="K3060" s="75">
        <v>33.32</v>
      </c>
      <c r="L3060" s="75">
        <v>32</v>
      </c>
      <c r="M3060" s="75">
        <v>34</v>
      </c>
      <c r="N3060" s="75">
        <v>2</v>
      </c>
    </row>
    <row r="3061" spans="1:14">
      <c r="A3061" s="53" t="s">
        <v>9207</v>
      </c>
      <c r="B3061" s="53" t="s">
        <v>9208</v>
      </c>
      <c r="C3061" s="53" t="s">
        <v>9209</v>
      </c>
      <c r="D3061" s="53" t="s">
        <v>453</v>
      </c>
      <c r="E3061" s="53" t="s">
        <v>18</v>
      </c>
      <c r="F3061" s="53" t="s">
        <v>453</v>
      </c>
      <c r="G3061" s="53" t="s">
        <v>29</v>
      </c>
      <c r="I3061" s="53" t="s">
        <v>199</v>
      </c>
      <c r="J3061" s="75">
        <v>42.73</v>
      </c>
      <c r="K3061" s="75">
        <v>34.414</v>
      </c>
      <c r="L3061" s="75">
        <v>43</v>
      </c>
      <c r="M3061" s="75">
        <v>43</v>
      </c>
      <c r="N3061" s="75">
        <v>0</v>
      </c>
    </row>
    <row r="3062" spans="1:14">
      <c r="A3062" s="53" t="s">
        <v>9210</v>
      </c>
      <c r="B3062" s="53" t="s">
        <v>9211</v>
      </c>
      <c r="C3062" s="53" t="s">
        <v>9212</v>
      </c>
      <c r="D3062" s="53" t="s">
        <v>168</v>
      </c>
      <c r="E3062" s="53" t="s">
        <v>18</v>
      </c>
      <c r="F3062" s="53" t="s">
        <v>169</v>
      </c>
      <c r="G3062" s="53" t="s">
        <v>170</v>
      </c>
      <c r="I3062" s="53" t="s">
        <v>215</v>
      </c>
      <c r="J3062" s="75">
        <v>54.98</v>
      </c>
      <c r="K3062" s="75">
        <v>40.568</v>
      </c>
      <c r="L3062" s="75">
        <v>56</v>
      </c>
      <c r="M3062" s="75">
        <v>55</v>
      </c>
      <c r="N3062" s="75">
        <v>-1</v>
      </c>
    </row>
    <row r="3063" spans="1:14">
      <c r="A3063" s="53" t="s">
        <v>9213</v>
      </c>
      <c r="B3063" s="53" t="s">
        <v>9214</v>
      </c>
      <c r="C3063" s="53" t="s">
        <v>9215</v>
      </c>
      <c r="D3063" s="53" t="s">
        <v>2292</v>
      </c>
      <c r="E3063" s="53" t="s">
        <v>18</v>
      </c>
      <c r="F3063" s="53" t="s">
        <v>2292</v>
      </c>
      <c r="G3063" s="53" t="s">
        <v>129</v>
      </c>
      <c r="I3063" s="53" t="s">
        <v>215</v>
      </c>
      <c r="J3063" s="75">
        <v>7.5</v>
      </c>
      <c r="K3063" s="75">
        <v>7.8</v>
      </c>
      <c r="L3063" s="75">
        <v>8</v>
      </c>
      <c r="M3063" s="75">
        <v>8</v>
      </c>
      <c r="N3063" s="75">
        <v>0</v>
      </c>
    </row>
    <row r="3064" spans="1:14">
      <c r="A3064" s="53" t="s">
        <v>9216</v>
      </c>
      <c r="B3064" s="53" t="s">
        <v>9217</v>
      </c>
      <c r="C3064" s="53" t="s">
        <v>9218</v>
      </c>
      <c r="D3064" s="53" t="s">
        <v>168</v>
      </c>
      <c r="E3064" s="53" t="s">
        <v>18</v>
      </c>
      <c r="F3064" s="53" t="s">
        <v>169</v>
      </c>
      <c r="G3064" s="53" t="s">
        <v>170</v>
      </c>
      <c r="I3064" s="53" t="s">
        <v>161</v>
      </c>
      <c r="J3064" s="75">
        <v>162.53</v>
      </c>
      <c r="K3064" s="75">
        <v>165.4</v>
      </c>
      <c r="L3064" s="75">
        <v>192</v>
      </c>
      <c r="M3064" s="75">
        <v>192</v>
      </c>
      <c r="N3064" s="75">
        <v>0</v>
      </c>
    </row>
    <row r="3065" spans="1:14">
      <c r="A3065" s="53" t="s">
        <v>9219</v>
      </c>
      <c r="B3065" s="53" t="s">
        <v>9220</v>
      </c>
      <c r="C3065" s="53" t="s">
        <v>9221</v>
      </c>
      <c r="D3065" s="53" t="s">
        <v>160</v>
      </c>
      <c r="E3065" s="53" t="s">
        <v>18</v>
      </c>
      <c r="F3065" s="53" t="s">
        <v>160</v>
      </c>
      <c r="G3065" s="53" t="s">
        <v>129</v>
      </c>
      <c r="I3065" s="53" t="s">
        <v>161</v>
      </c>
      <c r="J3065" s="75">
        <v>2.3</v>
      </c>
      <c r="K3065" s="75">
        <v>2.3</v>
      </c>
      <c r="L3065" s="75">
        <v>2.5</v>
      </c>
      <c r="M3065" s="75">
        <v>2.5</v>
      </c>
      <c r="N3065" s="75">
        <v>0</v>
      </c>
    </row>
    <row r="3066" spans="1:14">
      <c r="A3066" s="53" t="s">
        <v>9222</v>
      </c>
      <c r="B3066" s="53" t="s">
        <v>9223</v>
      </c>
      <c r="C3066" s="53" t="s">
        <v>9224</v>
      </c>
      <c r="D3066" s="53" t="s">
        <v>160</v>
      </c>
      <c r="E3066" s="53" t="s">
        <v>18</v>
      </c>
      <c r="F3066" s="53" t="s">
        <v>160</v>
      </c>
      <c r="G3066" s="53" t="s">
        <v>129</v>
      </c>
      <c r="I3066" s="53" t="s">
        <v>161</v>
      </c>
      <c r="J3066" s="75">
        <v>2.62</v>
      </c>
      <c r="K3066" s="75">
        <v>2.755</v>
      </c>
      <c r="L3066" s="75">
        <v>3</v>
      </c>
      <c r="M3066" s="75">
        <v>3</v>
      </c>
      <c r="N3066" s="75">
        <v>0</v>
      </c>
    </row>
    <row r="3067" spans="1:14">
      <c r="A3067" s="53" t="s">
        <v>9225</v>
      </c>
      <c r="B3067" s="53" t="s">
        <v>9226</v>
      </c>
      <c r="C3067" s="53" t="s">
        <v>9227</v>
      </c>
      <c r="D3067" s="53" t="s">
        <v>336</v>
      </c>
      <c r="E3067" s="53" t="s">
        <v>18</v>
      </c>
      <c r="F3067" s="53" t="s">
        <v>336</v>
      </c>
      <c r="G3067" s="53" t="s">
        <v>129</v>
      </c>
      <c r="I3067" s="53" t="s">
        <v>161</v>
      </c>
      <c r="J3067" s="75">
        <v>1.03</v>
      </c>
      <c r="K3067" s="75">
        <v>1.613</v>
      </c>
      <c r="L3067" s="75">
        <v>1.5</v>
      </c>
      <c r="M3067" s="75">
        <v>2</v>
      </c>
      <c r="N3067" s="75">
        <v>0.5</v>
      </c>
    </row>
    <row r="3068" spans="1:14">
      <c r="A3068" s="53" t="s">
        <v>9228</v>
      </c>
      <c r="B3068" s="53" t="s">
        <v>9229</v>
      </c>
      <c r="C3068" s="53" t="s">
        <v>9230</v>
      </c>
      <c r="D3068" s="53" t="s">
        <v>160</v>
      </c>
      <c r="E3068" s="53" t="s">
        <v>18</v>
      </c>
      <c r="F3068" s="53" t="s">
        <v>160</v>
      </c>
      <c r="G3068" s="53" t="s">
        <v>129</v>
      </c>
      <c r="I3068" s="53" t="s">
        <v>161</v>
      </c>
      <c r="J3068" s="75">
        <v>1.45</v>
      </c>
      <c r="K3068" s="75">
        <v>1.963</v>
      </c>
      <c r="L3068" s="75">
        <v>2</v>
      </c>
      <c r="M3068" s="75">
        <v>2</v>
      </c>
      <c r="N3068" s="75">
        <v>0</v>
      </c>
    </row>
    <row r="3069" spans="1:14">
      <c r="A3069" s="53" t="s">
        <v>9231</v>
      </c>
      <c r="B3069" s="53" t="s">
        <v>9232</v>
      </c>
      <c r="C3069" s="53" t="s">
        <v>9233</v>
      </c>
      <c r="D3069" s="53" t="s">
        <v>140</v>
      </c>
      <c r="E3069" s="53" t="s">
        <v>18</v>
      </c>
      <c r="F3069" s="53" t="s">
        <v>140</v>
      </c>
      <c r="G3069" s="53" t="s">
        <v>98</v>
      </c>
      <c r="I3069" s="53" t="s">
        <v>187</v>
      </c>
      <c r="J3069" s="75">
        <v>5.89</v>
      </c>
      <c r="K3069" s="75">
        <v>5.773</v>
      </c>
      <c r="L3069" s="75">
        <v>6</v>
      </c>
      <c r="M3069" s="75">
        <v>8</v>
      </c>
      <c r="N3069" s="75">
        <v>2</v>
      </c>
    </row>
    <row r="3070" spans="1:14">
      <c r="A3070" s="53" t="s">
        <v>9234</v>
      </c>
      <c r="B3070" s="53" t="s">
        <v>9235</v>
      </c>
      <c r="C3070" s="53" t="s">
        <v>9236</v>
      </c>
      <c r="D3070" s="53" t="s">
        <v>186</v>
      </c>
      <c r="E3070" s="53" t="s">
        <v>18</v>
      </c>
      <c r="F3070" s="53" t="s">
        <v>186</v>
      </c>
      <c r="G3070" s="53" t="s">
        <v>98</v>
      </c>
      <c r="I3070" s="53" t="s">
        <v>187</v>
      </c>
      <c r="J3070" s="75">
        <v>11.78</v>
      </c>
      <c r="K3070" s="75">
        <v>12.987</v>
      </c>
      <c r="L3070" s="75">
        <v>13</v>
      </c>
      <c r="M3070" s="75">
        <v>13</v>
      </c>
      <c r="N3070" s="75">
        <v>0</v>
      </c>
    </row>
    <row r="3071" spans="1:14">
      <c r="A3071" s="53" t="s">
        <v>9237</v>
      </c>
      <c r="B3071" s="53" t="s">
        <v>9238</v>
      </c>
      <c r="C3071" s="53" t="s">
        <v>9239</v>
      </c>
      <c r="D3071" s="53" t="s">
        <v>160</v>
      </c>
      <c r="E3071" s="53" t="s">
        <v>18</v>
      </c>
      <c r="F3071" s="53" t="s">
        <v>160</v>
      </c>
      <c r="G3071" s="53" t="s">
        <v>129</v>
      </c>
      <c r="I3071" s="53" t="s">
        <v>161</v>
      </c>
      <c r="J3071" s="75">
        <v>0.47</v>
      </c>
      <c r="K3071" s="75">
        <v>0</v>
      </c>
      <c r="L3071" s="75">
        <v>1</v>
      </c>
      <c r="M3071" s="75">
        <v>0.5</v>
      </c>
      <c r="N3071" s="75">
        <v>-0.5</v>
      </c>
    </row>
    <row r="3072" spans="1:14">
      <c r="A3072" s="53" t="s">
        <v>9240</v>
      </c>
      <c r="B3072" s="53" t="s">
        <v>9241</v>
      </c>
      <c r="C3072" s="53" t="s">
        <v>9242</v>
      </c>
      <c r="D3072" s="53" t="s">
        <v>336</v>
      </c>
      <c r="E3072" s="53" t="s">
        <v>18</v>
      </c>
      <c r="F3072" s="53" t="s">
        <v>336</v>
      </c>
      <c r="G3072" s="53" t="s">
        <v>129</v>
      </c>
      <c r="I3072" s="53" t="s">
        <v>161</v>
      </c>
      <c r="J3072" s="75">
        <v>0.56</v>
      </c>
      <c r="K3072" s="75">
        <v>0</v>
      </c>
      <c r="L3072" s="75">
        <v>1</v>
      </c>
      <c r="M3072" s="75">
        <v>1</v>
      </c>
      <c r="N3072" s="75">
        <v>0</v>
      </c>
    </row>
    <row r="3073" spans="1:14">
      <c r="A3073" s="53" t="s">
        <v>9243</v>
      </c>
      <c r="B3073" s="53" t="s">
        <v>9244</v>
      </c>
      <c r="C3073" s="53" t="s">
        <v>9245</v>
      </c>
      <c r="D3073" s="53" t="s">
        <v>160</v>
      </c>
      <c r="E3073" s="53" t="s">
        <v>18</v>
      </c>
      <c r="F3073" s="53" t="s">
        <v>160</v>
      </c>
      <c r="G3073" s="73" t="s">
        <v>129</v>
      </c>
      <c r="I3073" s="53" t="s">
        <v>161</v>
      </c>
      <c r="J3073" s="75">
        <v>0.27</v>
      </c>
      <c r="K3073" s="75">
        <v>0</v>
      </c>
      <c r="L3073" s="75">
        <v>0.5</v>
      </c>
      <c r="M3073" s="75">
        <v>0.5</v>
      </c>
      <c r="N3073" s="75">
        <v>0</v>
      </c>
    </row>
    <row r="3074" spans="1:14">
      <c r="A3074" s="53" t="s">
        <v>9246</v>
      </c>
      <c r="B3074" s="53" t="s">
        <v>9247</v>
      </c>
      <c r="C3074" s="53" t="s">
        <v>9248</v>
      </c>
      <c r="D3074" s="53" t="s">
        <v>160</v>
      </c>
      <c r="E3074" s="53" t="s">
        <v>18</v>
      </c>
      <c r="F3074" s="53" t="s">
        <v>160</v>
      </c>
      <c r="G3074" s="53" t="s">
        <v>129</v>
      </c>
      <c r="I3074" s="53" t="s">
        <v>161</v>
      </c>
      <c r="J3074" s="75">
        <v>0.23</v>
      </c>
      <c r="K3074" s="75">
        <v>0</v>
      </c>
      <c r="L3074" s="75">
        <v>0.5</v>
      </c>
      <c r="M3074" s="75">
        <v>0.5</v>
      </c>
      <c r="N3074" s="75">
        <v>0</v>
      </c>
    </row>
    <row r="3075" spans="1:14">
      <c r="A3075" s="53" t="s">
        <v>9249</v>
      </c>
      <c r="B3075" s="53" t="s">
        <v>9250</v>
      </c>
      <c r="C3075" s="53" t="s">
        <v>9251</v>
      </c>
      <c r="D3075" s="53" t="s">
        <v>845</v>
      </c>
      <c r="E3075" s="53" t="s">
        <v>18</v>
      </c>
      <c r="F3075" s="53" t="s">
        <v>845</v>
      </c>
      <c r="G3075" s="53" t="s">
        <v>129</v>
      </c>
      <c r="I3075" s="53" t="s">
        <v>161</v>
      </c>
      <c r="J3075" s="75">
        <v>9.19</v>
      </c>
      <c r="K3075" s="75">
        <v>8.363</v>
      </c>
      <c r="L3075" s="75">
        <v>9.5</v>
      </c>
      <c r="M3075" s="75">
        <v>9.5</v>
      </c>
      <c r="N3075" s="75">
        <v>0</v>
      </c>
    </row>
    <row r="3076" spans="1:14">
      <c r="A3076" s="53" t="s">
        <v>9252</v>
      </c>
      <c r="B3076" s="53" t="s">
        <v>9253</v>
      </c>
      <c r="C3076" s="53" t="s">
        <v>9254</v>
      </c>
      <c r="D3076" s="53" t="s">
        <v>603</v>
      </c>
      <c r="E3076" s="53" t="s">
        <v>18</v>
      </c>
      <c r="F3076" s="53" t="s">
        <v>603</v>
      </c>
      <c r="G3076" s="53" t="s">
        <v>129</v>
      </c>
      <c r="I3076" s="53" t="s">
        <v>2149</v>
      </c>
      <c r="J3076" s="75">
        <v>40.08</v>
      </c>
      <c r="K3076" s="75">
        <v>52.841</v>
      </c>
      <c r="L3076" s="75">
        <v>45</v>
      </c>
      <c r="M3076" s="75">
        <v>54</v>
      </c>
      <c r="N3076" s="75">
        <v>9</v>
      </c>
    </row>
    <row r="3077" spans="1:14">
      <c r="A3077" s="53" t="s">
        <v>9255</v>
      </c>
      <c r="B3077" s="53" t="s">
        <v>9256</v>
      </c>
      <c r="C3077" s="53" t="s">
        <v>9257</v>
      </c>
      <c r="D3077" s="53" t="s">
        <v>231</v>
      </c>
      <c r="E3077" s="53" t="s">
        <v>18</v>
      </c>
      <c r="F3077" s="53" t="s">
        <v>231</v>
      </c>
      <c r="G3077" s="53" t="s">
        <v>52</v>
      </c>
      <c r="I3077" s="53" t="s">
        <v>1410</v>
      </c>
      <c r="J3077" s="75">
        <v>107.8</v>
      </c>
      <c r="K3077" s="75">
        <v>139.761</v>
      </c>
      <c r="L3077" s="75">
        <v>141</v>
      </c>
      <c r="M3077" s="75">
        <v>142</v>
      </c>
      <c r="N3077" s="75">
        <v>1</v>
      </c>
    </row>
    <row r="3078" spans="1:14">
      <c r="A3078" s="53" t="s">
        <v>9258</v>
      </c>
      <c r="B3078" s="53" t="s">
        <v>9259</v>
      </c>
      <c r="C3078" s="53" t="s">
        <v>9260</v>
      </c>
      <c r="D3078" s="53" t="s">
        <v>332</v>
      </c>
      <c r="E3078" s="53" t="s">
        <v>18</v>
      </c>
      <c r="F3078" s="53" t="s">
        <v>332</v>
      </c>
      <c r="G3078" s="53" t="s">
        <v>52</v>
      </c>
      <c r="I3078" s="53" t="s">
        <v>191</v>
      </c>
      <c r="J3078" s="75">
        <v>10.57</v>
      </c>
      <c r="K3078" s="75">
        <v>10.92</v>
      </c>
      <c r="L3078" s="75">
        <v>12</v>
      </c>
      <c r="M3078" s="75">
        <v>12</v>
      </c>
      <c r="N3078" s="75">
        <v>0</v>
      </c>
    </row>
    <row r="3079" spans="1:14">
      <c r="A3079" s="53" t="s">
        <v>9261</v>
      </c>
      <c r="B3079" s="53" t="s">
        <v>9262</v>
      </c>
      <c r="C3079" s="53" t="s">
        <v>9263</v>
      </c>
      <c r="D3079" s="53" t="s">
        <v>24</v>
      </c>
      <c r="E3079" s="53" t="s">
        <v>18</v>
      </c>
      <c r="F3079" s="53" t="s">
        <v>24</v>
      </c>
      <c r="G3079" s="53" t="s">
        <v>19</v>
      </c>
      <c r="I3079" s="53" t="s">
        <v>1262</v>
      </c>
      <c r="J3079" s="75">
        <v>38.47</v>
      </c>
      <c r="K3079" s="75">
        <v>35.739</v>
      </c>
      <c r="L3079" s="75">
        <v>39</v>
      </c>
      <c r="M3079" s="75">
        <v>40</v>
      </c>
      <c r="N3079" s="75">
        <v>1</v>
      </c>
    </row>
    <row r="3080" spans="1:14">
      <c r="A3080" s="53" t="s">
        <v>9264</v>
      </c>
      <c r="B3080" s="53" t="s">
        <v>9265</v>
      </c>
      <c r="C3080" s="53" t="s">
        <v>9266</v>
      </c>
      <c r="D3080" s="53" t="s">
        <v>17</v>
      </c>
      <c r="E3080" s="53" t="s">
        <v>18</v>
      </c>
      <c r="F3080" s="53" t="s">
        <v>17</v>
      </c>
      <c r="G3080" s="53" t="s">
        <v>19</v>
      </c>
      <c r="I3080" s="53" t="s">
        <v>471</v>
      </c>
      <c r="J3080" s="75">
        <v>28.26</v>
      </c>
      <c r="K3080" s="75">
        <v>29.148</v>
      </c>
      <c r="L3080" s="75">
        <v>29</v>
      </c>
      <c r="M3080" s="75">
        <v>33</v>
      </c>
      <c r="N3080" s="75">
        <v>4</v>
      </c>
    </row>
    <row r="3081" spans="1:14">
      <c r="A3081" s="53" t="s">
        <v>9267</v>
      </c>
      <c r="B3081" s="53" t="s">
        <v>9268</v>
      </c>
      <c r="C3081" s="53" t="s">
        <v>9269</v>
      </c>
      <c r="D3081" s="53" t="s">
        <v>453</v>
      </c>
      <c r="E3081" s="53" t="s">
        <v>18</v>
      </c>
      <c r="F3081" s="53" t="s">
        <v>453</v>
      </c>
      <c r="G3081" s="53" t="s">
        <v>29</v>
      </c>
      <c r="I3081" s="53" t="s">
        <v>187</v>
      </c>
      <c r="J3081" s="75">
        <v>1056.23</v>
      </c>
      <c r="K3081" s="75">
        <v>696.96</v>
      </c>
      <c r="L3081" s="75">
        <v>1054</v>
      </c>
      <c r="M3081" s="75">
        <v>1057</v>
      </c>
      <c r="N3081" s="75">
        <v>3</v>
      </c>
    </row>
    <row r="3082" spans="1:14">
      <c r="A3082" s="53" t="s">
        <v>9270</v>
      </c>
      <c r="B3082" s="53" t="s">
        <v>9271</v>
      </c>
      <c r="C3082" s="53" t="s">
        <v>9272</v>
      </c>
      <c r="D3082" s="53" t="s">
        <v>85</v>
      </c>
      <c r="E3082" s="53" t="s">
        <v>18</v>
      </c>
      <c r="F3082" s="53" t="s">
        <v>85</v>
      </c>
      <c r="G3082" s="53" t="s">
        <v>29</v>
      </c>
      <c r="I3082" s="53" t="s">
        <v>767</v>
      </c>
      <c r="J3082" s="75">
        <v>45.18</v>
      </c>
      <c r="K3082" s="75">
        <v>53.236</v>
      </c>
      <c r="L3082" s="75">
        <v>50</v>
      </c>
      <c r="M3082" s="75">
        <v>54</v>
      </c>
      <c r="N3082" s="75">
        <v>4</v>
      </c>
    </row>
    <row r="3083" spans="1:14">
      <c r="A3083" s="53" t="s">
        <v>9273</v>
      </c>
      <c r="B3083" s="53" t="s">
        <v>9274</v>
      </c>
      <c r="C3083" s="53" t="s">
        <v>9275</v>
      </c>
      <c r="D3083" s="53" t="s">
        <v>160</v>
      </c>
      <c r="E3083" s="53" t="s">
        <v>18</v>
      </c>
      <c r="F3083" s="53" t="s">
        <v>160</v>
      </c>
      <c r="G3083" s="53" t="s">
        <v>129</v>
      </c>
      <c r="I3083" s="53" t="s">
        <v>337</v>
      </c>
      <c r="J3083" s="75">
        <v>2.68</v>
      </c>
      <c r="K3083" s="75">
        <v>1.95</v>
      </c>
      <c r="L3083" s="75">
        <v>3</v>
      </c>
      <c r="M3083" s="75">
        <v>3</v>
      </c>
      <c r="N3083" s="75">
        <v>0</v>
      </c>
    </row>
    <row r="3084" spans="1:14">
      <c r="A3084" s="53" t="s">
        <v>9276</v>
      </c>
      <c r="B3084" s="53" t="s">
        <v>9277</v>
      </c>
      <c r="C3084" s="53" t="s">
        <v>9278</v>
      </c>
      <c r="D3084" s="53" t="s">
        <v>160</v>
      </c>
      <c r="E3084" s="53" t="s">
        <v>18</v>
      </c>
      <c r="F3084" s="53" t="s">
        <v>160</v>
      </c>
      <c r="G3084" s="53" t="s">
        <v>129</v>
      </c>
      <c r="I3084" s="53" t="s">
        <v>337</v>
      </c>
      <c r="J3084" s="75">
        <v>2.71</v>
      </c>
      <c r="K3084" s="75">
        <v>2.028</v>
      </c>
      <c r="L3084" s="75">
        <v>3</v>
      </c>
      <c r="M3084" s="75">
        <v>3</v>
      </c>
      <c r="N3084" s="75">
        <v>0</v>
      </c>
    </row>
    <row r="3085" spans="1:14">
      <c r="A3085" s="53" t="s">
        <v>9279</v>
      </c>
      <c r="B3085" s="53" t="s">
        <v>9280</v>
      </c>
      <c r="C3085" s="53" t="s">
        <v>9281</v>
      </c>
      <c r="D3085" s="53" t="s">
        <v>160</v>
      </c>
      <c r="E3085" s="53" t="s">
        <v>18</v>
      </c>
      <c r="F3085" s="53" t="s">
        <v>160</v>
      </c>
      <c r="G3085" s="53" t="s">
        <v>129</v>
      </c>
      <c r="I3085" s="53" t="s">
        <v>337</v>
      </c>
      <c r="J3085" s="75">
        <v>2.67</v>
      </c>
      <c r="K3085" s="75">
        <v>2.496</v>
      </c>
      <c r="L3085" s="75">
        <v>3</v>
      </c>
      <c r="M3085" s="75">
        <v>3</v>
      </c>
      <c r="N3085" s="75">
        <v>0</v>
      </c>
    </row>
    <row r="3086" spans="1:14">
      <c r="A3086" s="53" t="s">
        <v>9282</v>
      </c>
      <c r="B3086" s="53" t="s">
        <v>9283</v>
      </c>
      <c r="C3086" s="53" t="s">
        <v>9284</v>
      </c>
      <c r="D3086" s="53" t="s">
        <v>17</v>
      </c>
      <c r="E3086" s="53" t="s">
        <v>18</v>
      </c>
      <c r="F3086" s="53" t="s">
        <v>17</v>
      </c>
      <c r="G3086" s="53" t="s">
        <v>19</v>
      </c>
      <c r="I3086" s="53" t="s">
        <v>767</v>
      </c>
      <c r="J3086" s="75">
        <v>9.19</v>
      </c>
      <c r="K3086" s="75">
        <v>13.944</v>
      </c>
      <c r="L3086" s="75">
        <v>14</v>
      </c>
      <c r="M3086" s="75">
        <v>14</v>
      </c>
      <c r="N3086" s="75">
        <v>0</v>
      </c>
    </row>
    <row r="3087" spans="1:14">
      <c r="A3087" s="53" t="s">
        <v>9285</v>
      </c>
      <c r="B3087" s="53" t="s">
        <v>9286</v>
      </c>
      <c r="C3087" s="53" t="s">
        <v>9287</v>
      </c>
      <c r="D3087" s="53" t="s">
        <v>17</v>
      </c>
      <c r="E3087" s="53" t="s">
        <v>18</v>
      </c>
      <c r="F3087" s="53" t="s">
        <v>17</v>
      </c>
      <c r="G3087" s="53" t="s">
        <v>19</v>
      </c>
      <c r="I3087" s="53" t="s">
        <v>408</v>
      </c>
      <c r="J3087" s="75">
        <v>4.8</v>
      </c>
      <c r="K3087" s="75">
        <v>3.546</v>
      </c>
      <c r="L3087" s="75">
        <v>5</v>
      </c>
      <c r="M3087" s="75">
        <v>5</v>
      </c>
      <c r="N3087" s="75">
        <v>0</v>
      </c>
    </row>
    <row r="3088" spans="1:14">
      <c r="A3088" s="53" t="s">
        <v>9288</v>
      </c>
      <c r="B3088" s="53" t="s">
        <v>9289</v>
      </c>
      <c r="C3088" s="53" t="s">
        <v>9290</v>
      </c>
      <c r="D3088" s="53" t="s">
        <v>160</v>
      </c>
      <c r="E3088" s="53" t="s">
        <v>18</v>
      </c>
      <c r="F3088" s="53" t="s">
        <v>160</v>
      </c>
      <c r="G3088" s="53" t="s">
        <v>129</v>
      </c>
      <c r="I3088" s="53" t="s">
        <v>337</v>
      </c>
      <c r="J3088" s="75">
        <v>1.25</v>
      </c>
      <c r="K3088" s="75">
        <v>1.232</v>
      </c>
      <c r="L3088" s="75">
        <v>1.5</v>
      </c>
      <c r="M3088" s="75">
        <v>1.5</v>
      </c>
      <c r="N3088" s="75">
        <v>0</v>
      </c>
    </row>
    <row r="3089" spans="1:14">
      <c r="A3089" s="53" t="s">
        <v>9291</v>
      </c>
      <c r="B3089" s="53" t="s">
        <v>9292</v>
      </c>
      <c r="C3089" s="53" t="s">
        <v>9293</v>
      </c>
      <c r="D3089" s="53" t="s">
        <v>160</v>
      </c>
      <c r="E3089" s="53" t="s">
        <v>18</v>
      </c>
      <c r="F3089" s="53" t="s">
        <v>160</v>
      </c>
      <c r="G3089" s="53" t="s">
        <v>129</v>
      </c>
      <c r="I3089" s="53" t="s">
        <v>337</v>
      </c>
      <c r="J3089" s="75">
        <v>2.6</v>
      </c>
      <c r="K3089" s="75">
        <v>1.95</v>
      </c>
      <c r="L3089" s="75">
        <v>3</v>
      </c>
      <c r="M3089" s="75">
        <v>3</v>
      </c>
      <c r="N3089" s="75">
        <v>0</v>
      </c>
    </row>
    <row r="3090" spans="1:14">
      <c r="A3090" s="53" t="s">
        <v>9294</v>
      </c>
      <c r="B3090" s="53" t="s">
        <v>9295</v>
      </c>
      <c r="C3090" s="53" t="s">
        <v>9296</v>
      </c>
      <c r="D3090" s="53" t="s">
        <v>160</v>
      </c>
      <c r="E3090" s="53" t="s">
        <v>18</v>
      </c>
      <c r="F3090" s="53" t="s">
        <v>160</v>
      </c>
      <c r="G3090" s="73" t="s">
        <v>129</v>
      </c>
      <c r="I3090" s="53" t="s">
        <v>337</v>
      </c>
      <c r="J3090" s="75">
        <v>2.7</v>
      </c>
      <c r="K3090" s="75">
        <v>2.028</v>
      </c>
      <c r="L3090" s="75">
        <v>3</v>
      </c>
      <c r="M3090" s="75">
        <v>3</v>
      </c>
      <c r="N3090" s="75">
        <v>0</v>
      </c>
    </row>
    <row r="3091" spans="1:14">
      <c r="A3091" s="53" t="s">
        <v>9297</v>
      </c>
      <c r="B3091" s="53" t="s">
        <v>9298</v>
      </c>
      <c r="C3091" s="53" t="s">
        <v>9299</v>
      </c>
      <c r="D3091" s="53" t="s">
        <v>160</v>
      </c>
      <c r="E3091" s="53" t="s">
        <v>18</v>
      </c>
      <c r="F3091" s="53" t="s">
        <v>160</v>
      </c>
      <c r="G3091" s="73" t="s">
        <v>129</v>
      </c>
      <c r="I3091" s="53" t="s">
        <v>337</v>
      </c>
      <c r="J3091" s="75">
        <v>2.61</v>
      </c>
      <c r="K3091" s="75">
        <v>1.95</v>
      </c>
      <c r="L3091" s="75">
        <v>3</v>
      </c>
      <c r="M3091" s="75">
        <v>3</v>
      </c>
      <c r="N3091" s="75">
        <v>0</v>
      </c>
    </row>
    <row r="3092" spans="1:14">
      <c r="A3092" s="53" t="s">
        <v>9300</v>
      </c>
      <c r="B3092" s="53" t="s">
        <v>9301</v>
      </c>
      <c r="C3092" s="53" t="s">
        <v>9302</v>
      </c>
      <c r="D3092" s="53" t="s">
        <v>364</v>
      </c>
      <c r="E3092" s="53" t="s">
        <v>18</v>
      </c>
      <c r="F3092" s="53" t="s">
        <v>364</v>
      </c>
      <c r="G3092" s="53" t="s">
        <v>29</v>
      </c>
      <c r="I3092" s="53" t="s">
        <v>328</v>
      </c>
      <c r="J3092" s="75">
        <v>283.21</v>
      </c>
      <c r="K3092" s="75">
        <v>242.015</v>
      </c>
      <c r="L3092" s="75">
        <v>283</v>
      </c>
      <c r="M3092" s="75">
        <v>284</v>
      </c>
      <c r="N3092" s="75">
        <v>1</v>
      </c>
    </row>
    <row r="3093" spans="1:14">
      <c r="A3093" s="53" t="s">
        <v>9303</v>
      </c>
      <c r="B3093" s="53" t="s">
        <v>9304</v>
      </c>
      <c r="C3093" s="53" t="s">
        <v>9305</v>
      </c>
      <c r="D3093" s="53" t="s">
        <v>590</v>
      </c>
      <c r="E3093" s="53" t="s">
        <v>18</v>
      </c>
      <c r="F3093" s="53" t="s">
        <v>590</v>
      </c>
      <c r="G3093" s="73" t="s">
        <v>129</v>
      </c>
      <c r="I3093" s="53" t="s">
        <v>223</v>
      </c>
      <c r="J3093" s="75">
        <v>9.16</v>
      </c>
      <c r="K3093" s="75">
        <v>17.554</v>
      </c>
      <c r="L3093" s="75">
        <v>11</v>
      </c>
      <c r="M3093" s="75">
        <v>18</v>
      </c>
      <c r="N3093" s="75">
        <v>7</v>
      </c>
    </row>
    <row r="3094" spans="1:14">
      <c r="A3094" s="53" t="s">
        <v>9306</v>
      </c>
      <c r="B3094" s="53" t="s">
        <v>9307</v>
      </c>
      <c r="C3094" s="53" t="s">
        <v>9308</v>
      </c>
      <c r="D3094" s="53" t="s">
        <v>24</v>
      </c>
      <c r="E3094" s="53" t="s">
        <v>18</v>
      </c>
      <c r="F3094" s="53" t="s">
        <v>24</v>
      </c>
      <c r="G3094" s="53" t="s">
        <v>19</v>
      </c>
      <c r="I3094" s="53" t="s">
        <v>223</v>
      </c>
      <c r="J3094" s="75">
        <v>0.82</v>
      </c>
      <c r="K3094" s="75">
        <v>1.176</v>
      </c>
      <c r="L3094" s="75">
        <v>1.5</v>
      </c>
      <c r="M3094" s="75">
        <v>1.5</v>
      </c>
      <c r="N3094" s="75">
        <v>0</v>
      </c>
    </row>
    <row r="3095" spans="1:14">
      <c r="A3095" s="53" t="s">
        <v>9309</v>
      </c>
      <c r="B3095" s="53" t="s">
        <v>9310</v>
      </c>
      <c r="C3095" s="53" t="s">
        <v>9311</v>
      </c>
      <c r="D3095" s="53" t="s">
        <v>453</v>
      </c>
      <c r="E3095" s="53" t="s">
        <v>18</v>
      </c>
      <c r="F3095" s="53" t="s">
        <v>453</v>
      </c>
      <c r="G3095" s="73" t="s">
        <v>29</v>
      </c>
      <c r="I3095" s="53" t="s">
        <v>227</v>
      </c>
      <c r="J3095" s="75">
        <v>25.68</v>
      </c>
      <c r="K3095" s="75">
        <v>10.999</v>
      </c>
      <c r="L3095" s="75">
        <v>26</v>
      </c>
      <c r="M3095" s="75">
        <v>26</v>
      </c>
      <c r="N3095" s="75">
        <v>0</v>
      </c>
    </row>
    <row r="3096" spans="1:14">
      <c r="A3096" s="53" t="s">
        <v>9312</v>
      </c>
      <c r="B3096" s="53" t="s">
        <v>9313</v>
      </c>
      <c r="C3096" s="53" t="s">
        <v>9314</v>
      </c>
      <c r="D3096" s="53" t="s">
        <v>364</v>
      </c>
      <c r="E3096" s="53" t="s">
        <v>18</v>
      </c>
      <c r="F3096" s="53" t="s">
        <v>364</v>
      </c>
      <c r="G3096" s="73" t="s">
        <v>29</v>
      </c>
      <c r="I3096" s="53" t="s">
        <v>187</v>
      </c>
      <c r="J3096" s="75">
        <v>1.22</v>
      </c>
      <c r="K3096" s="75">
        <v>0.952</v>
      </c>
      <c r="L3096" s="75">
        <v>1.5</v>
      </c>
      <c r="M3096" s="75">
        <v>22</v>
      </c>
      <c r="N3096" s="75">
        <v>20.5</v>
      </c>
    </row>
    <row r="3097" spans="1:14">
      <c r="A3097" s="53" t="s">
        <v>9315</v>
      </c>
      <c r="B3097" s="53" t="s">
        <v>9316</v>
      </c>
      <c r="C3097" s="53" t="s">
        <v>9317</v>
      </c>
      <c r="D3097" s="53" t="s">
        <v>458</v>
      </c>
      <c r="E3097" s="53" t="s">
        <v>18</v>
      </c>
      <c r="F3097" s="53" t="s">
        <v>458</v>
      </c>
      <c r="G3097" s="53" t="s">
        <v>98</v>
      </c>
      <c r="I3097" s="53" t="s">
        <v>191</v>
      </c>
      <c r="J3097" s="75">
        <v>1.78</v>
      </c>
      <c r="K3097" s="75">
        <v>1.352</v>
      </c>
      <c r="L3097" s="75">
        <v>2</v>
      </c>
      <c r="M3097" s="75">
        <v>2.5</v>
      </c>
      <c r="N3097" s="75">
        <v>0.5</v>
      </c>
    </row>
    <row r="3098" spans="1:14">
      <c r="A3098" s="53" t="s">
        <v>9318</v>
      </c>
      <c r="B3098" s="53" t="s">
        <v>9319</v>
      </c>
      <c r="C3098" s="53" t="s">
        <v>9320</v>
      </c>
      <c r="D3098" s="53" t="s">
        <v>266</v>
      </c>
      <c r="E3098" s="53" t="s">
        <v>18</v>
      </c>
      <c r="F3098" s="53" t="s">
        <v>267</v>
      </c>
      <c r="G3098" s="53" t="s">
        <v>170</v>
      </c>
      <c r="I3098" s="53" t="s">
        <v>191</v>
      </c>
      <c r="J3098" s="75">
        <v>178.65</v>
      </c>
      <c r="K3098" s="75">
        <v>153.019</v>
      </c>
      <c r="L3098" s="75">
        <v>179</v>
      </c>
      <c r="M3098" s="75">
        <v>183</v>
      </c>
      <c r="N3098" s="75">
        <v>4</v>
      </c>
    </row>
    <row r="3099" spans="1:14">
      <c r="A3099" s="53" t="s">
        <v>9321</v>
      </c>
      <c r="B3099" s="53" t="s">
        <v>9322</v>
      </c>
      <c r="C3099" s="53" t="s">
        <v>50</v>
      </c>
      <c r="D3099" s="53" t="s">
        <v>194</v>
      </c>
      <c r="E3099" s="53" t="s">
        <v>18</v>
      </c>
      <c r="F3099" s="53" t="s">
        <v>194</v>
      </c>
      <c r="G3099" s="53" t="s">
        <v>52</v>
      </c>
      <c r="I3099" s="53" t="s">
        <v>3182</v>
      </c>
      <c r="J3099" s="75">
        <v>51.1</v>
      </c>
      <c r="K3099" s="75">
        <v>31.253</v>
      </c>
      <c r="L3099" s="75">
        <v>51</v>
      </c>
      <c r="M3099" s="75">
        <v>52</v>
      </c>
      <c r="N3099" s="75">
        <v>1</v>
      </c>
    </row>
    <row r="3100" spans="1:14">
      <c r="A3100" s="53" t="s">
        <v>9323</v>
      </c>
      <c r="B3100" s="53" t="s">
        <v>9324</v>
      </c>
      <c r="C3100" s="53" t="s">
        <v>50</v>
      </c>
      <c r="D3100" s="53" t="s">
        <v>194</v>
      </c>
      <c r="E3100" s="53" t="s">
        <v>18</v>
      </c>
      <c r="F3100" s="53" t="s">
        <v>194</v>
      </c>
      <c r="G3100" s="53" t="s">
        <v>52</v>
      </c>
      <c r="I3100" s="53" t="s">
        <v>3182</v>
      </c>
      <c r="J3100" s="75">
        <v>25.75</v>
      </c>
      <c r="K3100" s="75">
        <v>23.056</v>
      </c>
      <c r="L3100" s="75">
        <v>26</v>
      </c>
      <c r="M3100" s="75">
        <v>26</v>
      </c>
      <c r="N3100" s="75">
        <v>0</v>
      </c>
    </row>
    <row r="3101" spans="1:14">
      <c r="A3101" s="53" t="s">
        <v>9325</v>
      </c>
      <c r="B3101" s="53" t="s">
        <v>9326</v>
      </c>
      <c r="C3101" s="53" t="s">
        <v>9327</v>
      </c>
      <c r="D3101" s="53" t="s">
        <v>17</v>
      </c>
      <c r="E3101" s="53" t="s">
        <v>18</v>
      </c>
      <c r="F3101" s="53" t="s">
        <v>17</v>
      </c>
      <c r="G3101" s="53" t="s">
        <v>19</v>
      </c>
      <c r="I3101" s="53" t="s">
        <v>215</v>
      </c>
      <c r="J3101" s="75">
        <v>24.04</v>
      </c>
      <c r="K3101" s="75">
        <v>52.713</v>
      </c>
      <c r="L3101" s="75">
        <v>53</v>
      </c>
      <c r="M3101" s="75">
        <v>55</v>
      </c>
      <c r="N3101" s="75">
        <v>2</v>
      </c>
    </row>
    <row r="3102" spans="1:14">
      <c r="A3102" s="53" t="s">
        <v>9328</v>
      </c>
      <c r="B3102" s="53" t="s">
        <v>9329</v>
      </c>
      <c r="C3102" s="53" t="s">
        <v>9330</v>
      </c>
      <c r="D3102" s="53" t="s">
        <v>1080</v>
      </c>
      <c r="E3102" s="53" t="s">
        <v>18</v>
      </c>
      <c r="F3102" s="53" t="s">
        <v>1080</v>
      </c>
      <c r="G3102" s="53" t="s">
        <v>19</v>
      </c>
      <c r="I3102" s="53" t="s">
        <v>7712</v>
      </c>
      <c r="J3102" s="75">
        <v>500</v>
      </c>
      <c r="K3102" s="75">
        <v>300</v>
      </c>
      <c r="L3102" s="75">
        <v>353.5</v>
      </c>
      <c r="M3102" s="75">
        <v>500</v>
      </c>
      <c r="N3102" s="75">
        <v>146.5</v>
      </c>
    </row>
    <row r="3103" spans="1:14">
      <c r="A3103" s="53" t="s">
        <v>9331</v>
      </c>
      <c r="B3103" s="53" t="s">
        <v>9332</v>
      </c>
      <c r="C3103" s="53" t="s">
        <v>9333</v>
      </c>
      <c r="D3103" s="53" t="s">
        <v>24</v>
      </c>
      <c r="E3103" s="53" t="s">
        <v>18</v>
      </c>
      <c r="F3103" s="53" t="s">
        <v>24</v>
      </c>
      <c r="G3103" s="53" t="s">
        <v>19</v>
      </c>
      <c r="I3103" s="53" t="s">
        <v>2871</v>
      </c>
      <c r="J3103" s="75">
        <v>7.12</v>
      </c>
      <c r="K3103" s="75">
        <v>7.711</v>
      </c>
      <c r="L3103" s="75">
        <v>12</v>
      </c>
      <c r="M3103" s="75">
        <v>8</v>
      </c>
      <c r="N3103" s="75">
        <v>-4</v>
      </c>
    </row>
    <row r="3104" spans="1:14">
      <c r="A3104" s="53" t="s">
        <v>9334</v>
      </c>
      <c r="B3104" s="53" t="s">
        <v>9335</v>
      </c>
      <c r="C3104" s="53" t="s">
        <v>9336</v>
      </c>
      <c r="D3104" s="53" t="s">
        <v>140</v>
      </c>
      <c r="E3104" s="53" t="s">
        <v>18</v>
      </c>
      <c r="F3104" s="53" t="s">
        <v>140</v>
      </c>
      <c r="G3104" s="53" t="s">
        <v>98</v>
      </c>
      <c r="I3104" s="53" t="s">
        <v>191</v>
      </c>
      <c r="J3104" s="75">
        <v>33.29</v>
      </c>
      <c r="K3104" s="75">
        <v>44.359</v>
      </c>
      <c r="L3104" s="75">
        <v>38</v>
      </c>
      <c r="M3104" s="75">
        <v>50</v>
      </c>
      <c r="N3104" s="75">
        <v>12</v>
      </c>
    </row>
    <row r="3105" spans="1:14">
      <c r="A3105" s="53" t="s">
        <v>9337</v>
      </c>
      <c r="B3105" s="53" t="s">
        <v>9338</v>
      </c>
      <c r="C3105" s="53" t="s">
        <v>9339</v>
      </c>
      <c r="D3105" s="53" t="s">
        <v>140</v>
      </c>
      <c r="E3105" s="53" t="s">
        <v>18</v>
      </c>
      <c r="F3105" s="53" t="s">
        <v>140</v>
      </c>
      <c r="G3105" s="53" t="s">
        <v>98</v>
      </c>
      <c r="I3105" s="53" t="s">
        <v>191</v>
      </c>
      <c r="J3105" s="75">
        <v>43.59</v>
      </c>
      <c r="K3105" s="75">
        <v>60.01</v>
      </c>
      <c r="L3105" s="75">
        <v>52</v>
      </c>
      <c r="M3105" s="75">
        <v>61</v>
      </c>
      <c r="N3105" s="75">
        <v>9</v>
      </c>
    </row>
    <row r="3106" spans="1:14">
      <c r="A3106" s="53" t="s">
        <v>9340</v>
      </c>
      <c r="B3106" s="53" t="s">
        <v>9341</v>
      </c>
      <c r="C3106" s="53" t="s">
        <v>9342</v>
      </c>
      <c r="D3106" s="53" t="s">
        <v>24</v>
      </c>
      <c r="E3106" s="53" t="s">
        <v>18</v>
      </c>
      <c r="F3106" s="53" t="s">
        <v>24</v>
      </c>
      <c r="G3106" s="53" t="s">
        <v>19</v>
      </c>
      <c r="I3106" s="53" t="s">
        <v>1262</v>
      </c>
      <c r="J3106" s="75">
        <v>24.83</v>
      </c>
      <c r="K3106" s="75">
        <v>28.397</v>
      </c>
      <c r="L3106" s="75">
        <v>26</v>
      </c>
      <c r="M3106" s="75">
        <v>29</v>
      </c>
      <c r="N3106" s="75">
        <v>3</v>
      </c>
    </row>
    <row r="3107" spans="1:14">
      <c r="A3107" s="53" t="s">
        <v>9343</v>
      </c>
      <c r="B3107" s="53" t="s">
        <v>9344</v>
      </c>
      <c r="C3107" s="53" t="s">
        <v>9345</v>
      </c>
      <c r="D3107" s="53" t="s">
        <v>97</v>
      </c>
      <c r="E3107" s="53" t="s">
        <v>18</v>
      </c>
      <c r="F3107" s="53" t="s">
        <v>97</v>
      </c>
      <c r="G3107" s="53" t="s">
        <v>98</v>
      </c>
      <c r="I3107" s="53" t="s">
        <v>227</v>
      </c>
      <c r="J3107" s="75">
        <v>156.1</v>
      </c>
      <c r="K3107" s="75">
        <v>177.193</v>
      </c>
      <c r="L3107" s="75">
        <v>172</v>
      </c>
      <c r="M3107" s="75">
        <v>191</v>
      </c>
      <c r="N3107" s="75">
        <v>19</v>
      </c>
    </row>
    <row r="3108" spans="1:14">
      <c r="A3108" s="53" t="s">
        <v>9346</v>
      </c>
      <c r="B3108" s="53" t="s">
        <v>9347</v>
      </c>
      <c r="C3108" s="53" t="s">
        <v>9348</v>
      </c>
      <c r="D3108" s="53" t="s">
        <v>168</v>
      </c>
      <c r="E3108" s="53" t="s">
        <v>18</v>
      </c>
      <c r="F3108" s="53" t="s">
        <v>169</v>
      </c>
      <c r="G3108" s="73" t="s">
        <v>170</v>
      </c>
      <c r="I3108" s="53" t="s">
        <v>145</v>
      </c>
      <c r="J3108" s="75">
        <v>31.17</v>
      </c>
      <c r="K3108" s="75">
        <v>49.372</v>
      </c>
      <c r="L3108" s="75">
        <v>49</v>
      </c>
      <c r="M3108" s="75">
        <v>50</v>
      </c>
      <c r="N3108" s="75">
        <v>1</v>
      </c>
    </row>
    <row r="3109" spans="1:14">
      <c r="A3109" s="53" t="s">
        <v>9349</v>
      </c>
      <c r="B3109" s="53" t="s">
        <v>9350</v>
      </c>
      <c r="C3109" s="53" t="s">
        <v>9351</v>
      </c>
      <c r="D3109" s="53" t="s">
        <v>17</v>
      </c>
      <c r="E3109" s="53" t="s">
        <v>18</v>
      </c>
      <c r="F3109" s="53" t="s">
        <v>17</v>
      </c>
      <c r="G3109" s="53" t="s">
        <v>19</v>
      </c>
      <c r="I3109" s="53" t="s">
        <v>328</v>
      </c>
      <c r="J3109" s="75">
        <v>9.09</v>
      </c>
      <c r="K3109" s="75">
        <v>4</v>
      </c>
      <c r="L3109" s="75">
        <v>9.5</v>
      </c>
      <c r="M3109" s="75">
        <v>9.5</v>
      </c>
      <c r="N3109" s="75">
        <v>0</v>
      </c>
    </row>
    <row r="3110" spans="1:14">
      <c r="A3110" s="53" t="s">
        <v>9352</v>
      </c>
      <c r="B3110" s="53" t="s">
        <v>9353</v>
      </c>
      <c r="C3110" s="53" t="s">
        <v>9354</v>
      </c>
      <c r="D3110" s="53" t="s">
        <v>465</v>
      </c>
      <c r="E3110" s="53" t="s">
        <v>18</v>
      </c>
      <c r="F3110" s="53" t="s">
        <v>465</v>
      </c>
      <c r="G3110" s="53" t="s">
        <v>129</v>
      </c>
      <c r="I3110" s="53" t="s">
        <v>7799</v>
      </c>
      <c r="J3110" s="75">
        <v>25.83</v>
      </c>
      <c r="K3110" s="75" t="s">
        <v>36</v>
      </c>
      <c r="L3110" s="75">
        <v>34</v>
      </c>
      <c r="M3110" s="75">
        <v>34</v>
      </c>
      <c r="N3110" s="75">
        <v>0</v>
      </c>
    </row>
    <row r="3111" spans="1:14">
      <c r="A3111" s="53" t="s">
        <v>9355</v>
      </c>
      <c r="B3111" s="53" t="s">
        <v>9356</v>
      </c>
      <c r="C3111" s="53" t="s">
        <v>9357</v>
      </c>
      <c r="D3111" s="53" t="s">
        <v>160</v>
      </c>
      <c r="E3111" s="53" t="s">
        <v>18</v>
      </c>
      <c r="F3111" s="53" t="s">
        <v>160</v>
      </c>
      <c r="G3111" s="53" t="s">
        <v>129</v>
      </c>
      <c r="I3111" s="53" t="s">
        <v>7799</v>
      </c>
      <c r="J3111" s="75">
        <v>0.5</v>
      </c>
      <c r="K3111" s="75">
        <v>0.432</v>
      </c>
      <c r="L3111" s="75">
        <v>1</v>
      </c>
      <c r="M3111" s="75">
        <v>0.5</v>
      </c>
      <c r="N3111" s="75">
        <v>-0.5</v>
      </c>
    </row>
    <row r="3112" spans="1:14">
      <c r="A3112" s="53" t="s">
        <v>9358</v>
      </c>
      <c r="B3112" s="53" t="s">
        <v>9359</v>
      </c>
      <c r="C3112" s="53" t="s">
        <v>9360</v>
      </c>
      <c r="D3112" s="53" t="s">
        <v>17</v>
      </c>
      <c r="E3112" s="53" t="s">
        <v>18</v>
      </c>
      <c r="F3112" s="53" t="s">
        <v>17</v>
      </c>
      <c r="G3112" s="53" t="s">
        <v>19</v>
      </c>
      <c r="I3112" s="53" t="s">
        <v>767</v>
      </c>
      <c r="J3112" s="75">
        <v>0.47</v>
      </c>
      <c r="K3112" s="75">
        <v>1.095</v>
      </c>
      <c r="L3112" s="75">
        <v>1</v>
      </c>
      <c r="M3112" s="75">
        <v>1.5</v>
      </c>
      <c r="N3112" s="75">
        <v>0.5</v>
      </c>
    </row>
    <row r="3113" spans="1:14">
      <c r="A3113" s="53" t="s">
        <v>9361</v>
      </c>
      <c r="B3113" s="53" t="s">
        <v>9362</v>
      </c>
      <c r="C3113" s="53" t="s">
        <v>9363</v>
      </c>
      <c r="D3113" s="53" t="s">
        <v>17</v>
      </c>
      <c r="E3113" s="53" t="s">
        <v>18</v>
      </c>
      <c r="F3113" s="53" t="s">
        <v>17</v>
      </c>
      <c r="G3113" s="73" t="s">
        <v>19</v>
      </c>
      <c r="I3113" s="53" t="s">
        <v>152</v>
      </c>
      <c r="J3113" s="75">
        <v>560</v>
      </c>
      <c r="K3113" s="75">
        <v>336</v>
      </c>
      <c r="L3113" s="75">
        <v>484</v>
      </c>
      <c r="M3113" s="75">
        <v>560</v>
      </c>
      <c r="N3113" s="75">
        <v>76</v>
      </c>
    </row>
    <row r="3114" spans="1:14">
      <c r="A3114" s="53" t="s">
        <v>9364</v>
      </c>
      <c r="B3114" s="53" t="s">
        <v>9365</v>
      </c>
      <c r="C3114" s="53" t="s">
        <v>9366</v>
      </c>
      <c r="D3114" s="53" t="s">
        <v>590</v>
      </c>
      <c r="E3114" s="53" t="s">
        <v>18</v>
      </c>
      <c r="F3114" s="53" t="s">
        <v>590</v>
      </c>
      <c r="G3114" s="53" t="s">
        <v>129</v>
      </c>
      <c r="I3114" s="53" t="s">
        <v>6833</v>
      </c>
      <c r="J3114" s="75">
        <v>0.92</v>
      </c>
      <c r="K3114" s="75">
        <v>0.726</v>
      </c>
      <c r="L3114" s="75">
        <v>1</v>
      </c>
      <c r="M3114" s="75">
        <v>1</v>
      </c>
      <c r="N3114" s="75">
        <v>0</v>
      </c>
    </row>
    <row r="3115" spans="1:14">
      <c r="A3115" s="53" t="s">
        <v>9367</v>
      </c>
      <c r="B3115" s="53" t="s">
        <v>9368</v>
      </c>
      <c r="C3115" s="53" t="s">
        <v>50</v>
      </c>
      <c r="D3115" s="53" t="s">
        <v>51</v>
      </c>
      <c r="E3115" s="53" t="s">
        <v>18</v>
      </c>
      <c r="F3115" s="53" t="s">
        <v>51</v>
      </c>
      <c r="G3115" s="53" t="s">
        <v>52</v>
      </c>
      <c r="I3115" s="53" t="s">
        <v>6088</v>
      </c>
      <c r="J3115" s="75">
        <v>626.3</v>
      </c>
      <c r="K3115" s="75">
        <v>818.342</v>
      </c>
      <c r="L3115" s="75">
        <v>819</v>
      </c>
      <c r="M3115" s="75">
        <v>819</v>
      </c>
      <c r="N3115" s="75">
        <v>0</v>
      </c>
    </row>
    <row r="3116" spans="1:14">
      <c r="A3116" s="53" t="s">
        <v>9369</v>
      </c>
      <c r="B3116" s="53" t="s">
        <v>9370</v>
      </c>
      <c r="C3116" s="53" t="s">
        <v>9371</v>
      </c>
      <c r="D3116" s="53" t="s">
        <v>78</v>
      </c>
      <c r="E3116" s="53" t="s">
        <v>18</v>
      </c>
      <c r="F3116" s="53" t="s">
        <v>78</v>
      </c>
      <c r="G3116" s="53" t="s">
        <v>29</v>
      </c>
      <c r="I3116" s="53" t="s">
        <v>116</v>
      </c>
      <c r="J3116" s="75">
        <v>160</v>
      </c>
      <c r="K3116" s="75">
        <v>80</v>
      </c>
      <c r="L3116" s="75">
        <v>136</v>
      </c>
      <c r="M3116" s="75">
        <v>160</v>
      </c>
      <c r="N3116" s="75">
        <v>24</v>
      </c>
    </row>
    <row r="3117" spans="1:14">
      <c r="A3117" s="53" t="s">
        <v>9372</v>
      </c>
      <c r="B3117" s="53" t="s">
        <v>9373</v>
      </c>
      <c r="C3117" s="53" t="s">
        <v>9374</v>
      </c>
      <c r="D3117" s="53" t="s">
        <v>78</v>
      </c>
      <c r="E3117" s="53" t="s">
        <v>18</v>
      </c>
      <c r="F3117" s="53" t="s">
        <v>78</v>
      </c>
      <c r="G3117" s="53" t="s">
        <v>29</v>
      </c>
      <c r="I3117" s="53" t="s">
        <v>203</v>
      </c>
      <c r="J3117" s="75">
        <v>142.61</v>
      </c>
      <c r="K3117" s="75">
        <v>50.219</v>
      </c>
      <c r="L3117" s="75">
        <v>143</v>
      </c>
      <c r="M3117" s="75">
        <v>143</v>
      </c>
      <c r="N3117" s="75">
        <v>0</v>
      </c>
    </row>
    <row r="3118" spans="1:14">
      <c r="A3118" s="53" t="s">
        <v>9375</v>
      </c>
      <c r="B3118" s="53" t="s">
        <v>9376</v>
      </c>
      <c r="C3118" s="53" t="s">
        <v>9377</v>
      </c>
      <c r="D3118" s="53" t="s">
        <v>140</v>
      </c>
      <c r="E3118" s="53" t="s">
        <v>18</v>
      </c>
      <c r="F3118" s="53" t="s">
        <v>140</v>
      </c>
      <c r="G3118" s="53" t="s">
        <v>98</v>
      </c>
      <c r="I3118" s="53" t="s">
        <v>442</v>
      </c>
      <c r="J3118" s="75">
        <v>7.46</v>
      </c>
      <c r="K3118" s="75">
        <v>6.97</v>
      </c>
      <c r="L3118" s="75">
        <v>7.5</v>
      </c>
      <c r="M3118" s="75">
        <v>9</v>
      </c>
      <c r="N3118" s="75">
        <v>1.5</v>
      </c>
    </row>
    <row r="3119" spans="1:14">
      <c r="A3119" s="53" t="s">
        <v>9378</v>
      </c>
      <c r="B3119" s="53" t="s">
        <v>9379</v>
      </c>
      <c r="C3119" s="53" t="s">
        <v>9380</v>
      </c>
      <c r="D3119" s="53" t="s">
        <v>17</v>
      </c>
      <c r="E3119" s="53" t="s">
        <v>18</v>
      </c>
      <c r="F3119" s="53" t="s">
        <v>17</v>
      </c>
      <c r="G3119" s="53" t="s">
        <v>19</v>
      </c>
      <c r="I3119" s="53" t="s">
        <v>156</v>
      </c>
      <c r="J3119" s="75">
        <v>355.14</v>
      </c>
      <c r="K3119" s="75">
        <v>447.405</v>
      </c>
      <c r="L3119" s="75">
        <v>364</v>
      </c>
      <c r="M3119" s="75">
        <v>448</v>
      </c>
      <c r="N3119" s="75">
        <v>84</v>
      </c>
    </row>
    <row r="3120" spans="1:14">
      <c r="A3120" s="53" t="s">
        <v>9381</v>
      </c>
      <c r="B3120" s="53" t="s">
        <v>9382</v>
      </c>
      <c r="C3120" s="53" t="s">
        <v>9383</v>
      </c>
      <c r="D3120" s="53" t="s">
        <v>458</v>
      </c>
      <c r="E3120" s="53" t="s">
        <v>18</v>
      </c>
      <c r="F3120" s="53" t="s">
        <v>458</v>
      </c>
      <c r="G3120" s="53" t="s">
        <v>98</v>
      </c>
      <c r="I3120" s="53" t="s">
        <v>199</v>
      </c>
      <c r="J3120" s="75">
        <v>0.2</v>
      </c>
      <c r="K3120" s="75">
        <v>0.396</v>
      </c>
      <c r="L3120" s="75">
        <v>0.5</v>
      </c>
      <c r="M3120" s="75">
        <v>0.5</v>
      </c>
      <c r="N3120" s="75">
        <v>0</v>
      </c>
    </row>
    <row r="3121" spans="1:14">
      <c r="A3121" s="53" t="s">
        <v>9384</v>
      </c>
      <c r="B3121" s="53" t="s">
        <v>9385</v>
      </c>
      <c r="C3121" s="53" t="s">
        <v>9386</v>
      </c>
      <c r="D3121" s="53" t="s">
        <v>1025</v>
      </c>
      <c r="E3121" s="53" t="s">
        <v>18</v>
      </c>
      <c r="F3121" s="53" t="s">
        <v>1025</v>
      </c>
      <c r="G3121" s="53" t="s">
        <v>129</v>
      </c>
      <c r="I3121" s="53" t="s">
        <v>191</v>
      </c>
      <c r="J3121" s="75">
        <v>19.28</v>
      </c>
      <c r="K3121" s="75">
        <v>27.859</v>
      </c>
      <c r="L3121" s="75">
        <v>25</v>
      </c>
      <c r="M3121" s="75">
        <v>35</v>
      </c>
      <c r="N3121" s="75">
        <v>10</v>
      </c>
    </row>
    <row r="3122" spans="1:14">
      <c r="A3122" s="53" t="s">
        <v>9387</v>
      </c>
      <c r="B3122" s="53" t="s">
        <v>9388</v>
      </c>
      <c r="C3122" s="53" t="s">
        <v>9389</v>
      </c>
      <c r="D3122" s="53" t="s">
        <v>17</v>
      </c>
      <c r="E3122" s="53" t="s">
        <v>18</v>
      </c>
      <c r="F3122" s="53" t="s">
        <v>17</v>
      </c>
      <c r="G3122" s="53" t="s">
        <v>19</v>
      </c>
      <c r="I3122" s="53" t="s">
        <v>120</v>
      </c>
      <c r="J3122" s="75">
        <v>0.41</v>
      </c>
      <c r="K3122" s="75">
        <v>0</v>
      </c>
      <c r="L3122" s="75">
        <v>0.5</v>
      </c>
      <c r="M3122" s="75">
        <v>0.5</v>
      </c>
      <c r="N3122" s="75">
        <v>0</v>
      </c>
    </row>
    <row r="3123" spans="1:14">
      <c r="A3123" s="53" t="s">
        <v>9390</v>
      </c>
      <c r="B3123" s="53" t="s">
        <v>9391</v>
      </c>
      <c r="C3123" s="53" t="s">
        <v>9392</v>
      </c>
      <c r="D3123" s="53" t="s">
        <v>17</v>
      </c>
      <c r="E3123" s="53" t="s">
        <v>18</v>
      </c>
      <c r="F3123" s="53" t="s">
        <v>17</v>
      </c>
      <c r="G3123" s="53" t="s">
        <v>19</v>
      </c>
      <c r="I3123" s="53" t="s">
        <v>227</v>
      </c>
      <c r="J3123" s="75">
        <v>0.26</v>
      </c>
      <c r="K3123" s="75">
        <v>1.042</v>
      </c>
      <c r="L3123" s="75">
        <v>1</v>
      </c>
      <c r="M3123" s="75">
        <v>1.5</v>
      </c>
      <c r="N3123" s="75">
        <v>0.5</v>
      </c>
    </row>
    <row r="3124" spans="1:14">
      <c r="A3124" s="53" t="s">
        <v>9393</v>
      </c>
      <c r="B3124" s="53" t="s">
        <v>9394</v>
      </c>
      <c r="C3124" s="53" t="s">
        <v>9395</v>
      </c>
      <c r="D3124" s="53" t="s">
        <v>24</v>
      </c>
      <c r="E3124" s="53" t="s">
        <v>18</v>
      </c>
      <c r="F3124" s="53" t="s">
        <v>24</v>
      </c>
      <c r="G3124" s="53" t="s">
        <v>19</v>
      </c>
      <c r="I3124" s="53" t="s">
        <v>540</v>
      </c>
      <c r="J3124" s="75">
        <v>18.95</v>
      </c>
      <c r="K3124" s="75">
        <v>18.574</v>
      </c>
      <c r="L3124" s="75">
        <v>19</v>
      </c>
      <c r="M3124" s="75">
        <v>19</v>
      </c>
      <c r="N3124" s="75">
        <v>0</v>
      </c>
    </row>
    <row r="3125" spans="1:14">
      <c r="A3125" s="53" t="s">
        <v>9396</v>
      </c>
      <c r="B3125" s="53" t="s">
        <v>9397</v>
      </c>
      <c r="C3125" s="53" t="s">
        <v>9398</v>
      </c>
      <c r="D3125" s="53" t="s">
        <v>168</v>
      </c>
      <c r="E3125" s="53" t="s">
        <v>18</v>
      </c>
      <c r="F3125" s="53" t="s">
        <v>169</v>
      </c>
      <c r="G3125" s="53" t="s">
        <v>170</v>
      </c>
      <c r="I3125" s="53" t="s">
        <v>90</v>
      </c>
      <c r="J3125" s="75">
        <v>46.73</v>
      </c>
      <c r="K3125" s="75">
        <v>87.6</v>
      </c>
      <c r="L3125" s="75">
        <v>89</v>
      </c>
      <c r="M3125" s="75">
        <v>92</v>
      </c>
      <c r="N3125" s="75">
        <v>3</v>
      </c>
    </row>
    <row r="3126" spans="1:14">
      <c r="A3126" s="53" t="s">
        <v>9399</v>
      </c>
      <c r="B3126" s="53" t="s">
        <v>9400</v>
      </c>
      <c r="C3126" s="53" t="s">
        <v>9401</v>
      </c>
      <c r="D3126" s="53" t="s">
        <v>140</v>
      </c>
      <c r="E3126" s="53" t="s">
        <v>18</v>
      </c>
      <c r="F3126" s="53" t="s">
        <v>140</v>
      </c>
      <c r="G3126" s="73" t="s">
        <v>98</v>
      </c>
      <c r="I3126" s="53" t="s">
        <v>562</v>
      </c>
      <c r="J3126" s="75">
        <v>77.53</v>
      </c>
      <c r="K3126" s="75">
        <v>71.796</v>
      </c>
      <c r="L3126" s="75">
        <v>80</v>
      </c>
      <c r="M3126" s="75">
        <v>109</v>
      </c>
      <c r="N3126" s="75">
        <v>29</v>
      </c>
    </row>
    <row r="3127" spans="1:14">
      <c r="A3127" s="53" t="s">
        <v>9402</v>
      </c>
      <c r="B3127" s="53" t="s">
        <v>9403</v>
      </c>
      <c r="C3127" s="53" t="s">
        <v>9404</v>
      </c>
      <c r="D3127" s="53" t="s">
        <v>160</v>
      </c>
      <c r="E3127" s="53" t="s">
        <v>18</v>
      </c>
      <c r="F3127" s="53" t="s">
        <v>160</v>
      </c>
      <c r="G3127" s="73" t="s">
        <v>129</v>
      </c>
      <c r="I3127" s="53" t="s">
        <v>145</v>
      </c>
      <c r="J3127" s="75">
        <v>0.58</v>
      </c>
      <c r="K3127" s="75">
        <v>0.6</v>
      </c>
      <c r="L3127" s="75">
        <v>1</v>
      </c>
      <c r="M3127" s="75">
        <v>1</v>
      </c>
      <c r="N3127" s="75">
        <v>0</v>
      </c>
    </row>
    <row r="3128" spans="1:14">
      <c r="A3128" s="53" t="s">
        <v>9405</v>
      </c>
      <c r="B3128" s="53" t="s">
        <v>9406</v>
      </c>
      <c r="C3128" s="53" t="s">
        <v>9407</v>
      </c>
      <c r="D3128" s="53" t="s">
        <v>97</v>
      </c>
      <c r="E3128" s="53" t="s">
        <v>18</v>
      </c>
      <c r="F3128" s="53" t="s">
        <v>97</v>
      </c>
      <c r="G3128" s="53" t="s">
        <v>98</v>
      </c>
      <c r="I3128" s="53" t="s">
        <v>199</v>
      </c>
      <c r="J3128" s="75">
        <v>47.57</v>
      </c>
      <c r="K3128" s="75">
        <v>27.609</v>
      </c>
      <c r="L3128" s="75">
        <v>48</v>
      </c>
      <c r="M3128" s="75">
        <v>48</v>
      </c>
      <c r="N3128" s="75">
        <v>0</v>
      </c>
    </row>
    <row r="3129" spans="1:14">
      <c r="A3129" s="53" t="s">
        <v>9408</v>
      </c>
      <c r="B3129" s="53" t="s">
        <v>9409</v>
      </c>
      <c r="C3129" s="53" t="s">
        <v>9410</v>
      </c>
      <c r="D3129" s="53" t="s">
        <v>17</v>
      </c>
      <c r="E3129" s="53" t="s">
        <v>18</v>
      </c>
      <c r="F3129" s="53" t="s">
        <v>17</v>
      </c>
      <c r="G3129" s="73" t="s">
        <v>19</v>
      </c>
      <c r="I3129" s="53" t="s">
        <v>535</v>
      </c>
      <c r="J3129" s="75">
        <v>1.76</v>
      </c>
      <c r="K3129" s="75">
        <v>2.355</v>
      </c>
      <c r="L3129" s="75">
        <v>2.5</v>
      </c>
      <c r="M3129" s="75">
        <v>2.5</v>
      </c>
      <c r="N3129" s="75">
        <v>0</v>
      </c>
    </row>
    <row r="3130" spans="1:14">
      <c r="A3130" s="53" t="s">
        <v>9411</v>
      </c>
      <c r="B3130" s="53" t="s">
        <v>9412</v>
      </c>
      <c r="C3130" s="53" t="s">
        <v>9413</v>
      </c>
      <c r="D3130" s="53" t="s">
        <v>17</v>
      </c>
      <c r="E3130" s="53" t="s">
        <v>18</v>
      </c>
      <c r="F3130" s="53" t="s">
        <v>17</v>
      </c>
      <c r="G3130" s="73" t="s">
        <v>19</v>
      </c>
      <c r="I3130" s="53" t="s">
        <v>199</v>
      </c>
      <c r="J3130" s="75">
        <v>23.3</v>
      </c>
      <c r="K3130" s="75">
        <v>23.814</v>
      </c>
      <c r="L3130" s="75">
        <v>24</v>
      </c>
      <c r="M3130" s="75">
        <v>29</v>
      </c>
      <c r="N3130" s="75">
        <v>5</v>
      </c>
    </row>
    <row r="3131" spans="1:14">
      <c r="A3131" s="53" t="s">
        <v>9414</v>
      </c>
      <c r="B3131" s="53" t="s">
        <v>9415</v>
      </c>
      <c r="C3131" s="53" t="s">
        <v>9416</v>
      </c>
      <c r="D3131" s="53" t="s">
        <v>78</v>
      </c>
      <c r="E3131" s="53" t="s">
        <v>18</v>
      </c>
      <c r="F3131" s="53" t="s">
        <v>78</v>
      </c>
      <c r="G3131" s="53" t="s">
        <v>29</v>
      </c>
      <c r="I3131" s="53" t="s">
        <v>292</v>
      </c>
      <c r="J3131" s="75">
        <v>131.15</v>
      </c>
      <c r="K3131" s="75">
        <v>116.419</v>
      </c>
      <c r="L3131" s="75">
        <v>132</v>
      </c>
      <c r="M3131" s="75">
        <v>132</v>
      </c>
      <c r="N3131" s="75">
        <v>0</v>
      </c>
    </row>
    <row r="3132" spans="1:14">
      <c r="A3132" s="53" t="s">
        <v>9417</v>
      </c>
      <c r="B3132" s="53" t="s">
        <v>9418</v>
      </c>
      <c r="C3132" s="53" t="s">
        <v>50</v>
      </c>
      <c r="D3132" s="53" t="s">
        <v>352</v>
      </c>
      <c r="E3132" s="53" t="s">
        <v>18</v>
      </c>
      <c r="F3132" s="53" t="s">
        <v>352</v>
      </c>
      <c r="G3132" s="53" t="s">
        <v>52</v>
      </c>
      <c r="I3132" s="53" t="s">
        <v>79</v>
      </c>
      <c r="J3132" s="75">
        <v>794</v>
      </c>
      <c r="K3132" s="75">
        <v>450.624</v>
      </c>
      <c r="L3132" s="75">
        <v>793</v>
      </c>
      <c r="M3132" s="75">
        <v>794</v>
      </c>
      <c r="N3132" s="75">
        <v>1</v>
      </c>
    </row>
    <row r="3133" spans="1:14">
      <c r="A3133" s="53" t="s">
        <v>9419</v>
      </c>
      <c r="B3133" s="53" t="s">
        <v>9420</v>
      </c>
      <c r="C3133" s="53" t="s">
        <v>9421</v>
      </c>
      <c r="D3133" s="53" t="s">
        <v>128</v>
      </c>
      <c r="E3133" s="53" t="s">
        <v>18</v>
      </c>
      <c r="F3133" s="53" t="s">
        <v>128</v>
      </c>
      <c r="G3133" s="53" t="s">
        <v>129</v>
      </c>
      <c r="I3133" s="53" t="s">
        <v>442</v>
      </c>
      <c r="J3133" s="75">
        <v>1</v>
      </c>
      <c r="K3133" s="75">
        <v>0.333</v>
      </c>
      <c r="L3133" s="75">
        <v>0.5</v>
      </c>
      <c r="M3133" s="75">
        <v>1</v>
      </c>
      <c r="N3133" s="75">
        <v>0.5</v>
      </c>
    </row>
    <row r="3134" spans="1:14">
      <c r="A3134" s="53" t="s">
        <v>9422</v>
      </c>
      <c r="B3134" s="53" t="s">
        <v>9423</v>
      </c>
      <c r="C3134" s="53" t="s">
        <v>9424</v>
      </c>
      <c r="D3134" s="53" t="s">
        <v>590</v>
      </c>
      <c r="E3134" s="53" t="s">
        <v>18</v>
      </c>
      <c r="F3134" s="53" t="s">
        <v>590</v>
      </c>
      <c r="G3134" s="53" t="s">
        <v>129</v>
      </c>
      <c r="I3134" s="53" t="s">
        <v>99</v>
      </c>
      <c r="J3134" s="75">
        <v>19.46</v>
      </c>
      <c r="K3134" s="75">
        <v>18.176</v>
      </c>
      <c r="L3134" s="75">
        <v>20</v>
      </c>
      <c r="M3134" s="75">
        <v>21</v>
      </c>
      <c r="N3134" s="75">
        <v>1</v>
      </c>
    </row>
    <row r="3135" spans="1:14">
      <c r="A3135" s="53" t="s">
        <v>9425</v>
      </c>
      <c r="B3135" s="53" t="s">
        <v>9426</v>
      </c>
      <c r="C3135" s="53" t="s">
        <v>9427</v>
      </c>
      <c r="D3135" s="53" t="s">
        <v>449</v>
      </c>
      <c r="E3135" s="53" t="s">
        <v>18</v>
      </c>
      <c r="F3135" s="53" t="s">
        <v>449</v>
      </c>
      <c r="G3135" s="53" t="s">
        <v>29</v>
      </c>
      <c r="I3135" s="53" t="s">
        <v>1262</v>
      </c>
      <c r="J3135" s="75">
        <v>43.53</v>
      </c>
      <c r="K3135" s="75">
        <v>14.613</v>
      </c>
      <c r="L3135" s="75">
        <v>44</v>
      </c>
      <c r="M3135" s="75">
        <v>44</v>
      </c>
      <c r="N3135" s="75">
        <v>0</v>
      </c>
    </row>
    <row r="3136" spans="1:14">
      <c r="A3136" s="53" t="s">
        <v>9428</v>
      </c>
      <c r="B3136" s="53" t="s">
        <v>9429</v>
      </c>
      <c r="C3136" s="53" t="s">
        <v>9430</v>
      </c>
      <c r="D3136" s="53" t="s">
        <v>17</v>
      </c>
      <c r="E3136" s="53" t="s">
        <v>18</v>
      </c>
      <c r="F3136" s="53" t="s">
        <v>17</v>
      </c>
      <c r="G3136" s="53" t="s">
        <v>19</v>
      </c>
      <c r="I3136" s="53" t="s">
        <v>1262</v>
      </c>
      <c r="J3136" s="75">
        <v>15.69</v>
      </c>
      <c r="K3136" s="75">
        <v>5.414</v>
      </c>
      <c r="L3136" s="75">
        <v>60</v>
      </c>
      <c r="M3136" s="75">
        <v>16</v>
      </c>
      <c r="N3136" s="75">
        <v>-44</v>
      </c>
    </row>
    <row r="3137" spans="1:14">
      <c r="A3137" s="53" t="s">
        <v>9431</v>
      </c>
      <c r="B3137" s="53" t="s">
        <v>9432</v>
      </c>
      <c r="C3137" s="53" t="s">
        <v>9433</v>
      </c>
      <c r="D3137" s="53" t="s">
        <v>17</v>
      </c>
      <c r="E3137" s="53" t="s">
        <v>18</v>
      </c>
      <c r="F3137" s="53" t="s">
        <v>17</v>
      </c>
      <c r="G3137" s="53" t="s">
        <v>19</v>
      </c>
      <c r="I3137" s="53" t="s">
        <v>79</v>
      </c>
      <c r="J3137" s="75">
        <v>1.62</v>
      </c>
      <c r="K3137" s="75">
        <v>1.98</v>
      </c>
      <c r="L3137" s="75">
        <v>2</v>
      </c>
      <c r="M3137" s="75">
        <v>2</v>
      </c>
      <c r="N3137" s="75">
        <v>0</v>
      </c>
    </row>
    <row r="3138" spans="1:14">
      <c r="A3138" s="53" t="s">
        <v>9434</v>
      </c>
      <c r="B3138" s="53" t="s">
        <v>9435</v>
      </c>
      <c r="C3138" s="53" t="s">
        <v>9436</v>
      </c>
      <c r="D3138" s="53" t="s">
        <v>603</v>
      </c>
      <c r="E3138" s="53" t="s">
        <v>18</v>
      </c>
      <c r="F3138" s="53" t="s">
        <v>603</v>
      </c>
      <c r="G3138" s="53" t="s">
        <v>129</v>
      </c>
      <c r="I3138" s="53" t="s">
        <v>20</v>
      </c>
      <c r="J3138" s="75">
        <v>20</v>
      </c>
      <c r="K3138" s="75">
        <v>12</v>
      </c>
      <c r="L3138" s="75">
        <v>12</v>
      </c>
      <c r="M3138" s="75">
        <v>20</v>
      </c>
      <c r="N3138" s="75">
        <v>8</v>
      </c>
    </row>
    <row r="3139" spans="1:14">
      <c r="A3139" s="53" t="s">
        <v>9437</v>
      </c>
      <c r="B3139" s="53" t="s">
        <v>9438</v>
      </c>
      <c r="C3139" s="53" t="s">
        <v>9439</v>
      </c>
      <c r="D3139" s="53" t="s">
        <v>17</v>
      </c>
      <c r="E3139" s="53" t="s">
        <v>18</v>
      </c>
      <c r="F3139" s="53" t="s">
        <v>17</v>
      </c>
      <c r="G3139" s="53" t="s">
        <v>19</v>
      </c>
      <c r="I3139" s="53" t="s">
        <v>292</v>
      </c>
      <c r="J3139" s="75">
        <v>14.27</v>
      </c>
      <c r="K3139" s="75">
        <v>22.446</v>
      </c>
      <c r="L3139" s="75">
        <v>23</v>
      </c>
      <c r="M3139" s="75">
        <v>23</v>
      </c>
      <c r="N3139" s="75">
        <v>0</v>
      </c>
    </row>
    <row r="3140" spans="1:14">
      <c r="A3140" s="53" t="s">
        <v>9440</v>
      </c>
      <c r="B3140" s="53" t="s">
        <v>9441</v>
      </c>
      <c r="C3140" s="53" t="s">
        <v>9442</v>
      </c>
      <c r="D3140" s="53" t="s">
        <v>144</v>
      </c>
      <c r="E3140" s="53" t="s">
        <v>18</v>
      </c>
      <c r="F3140" s="53" t="s">
        <v>144</v>
      </c>
      <c r="G3140" s="53" t="s">
        <v>52</v>
      </c>
      <c r="I3140" s="53" t="s">
        <v>864</v>
      </c>
      <c r="J3140" s="75">
        <v>563.54</v>
      </c>
      <c r="K3140" s="75">
        <v>121.289</v>
      </c>
      <c r="L3140" s="75">
        <v>564</v>
      </c>
      <c r="M3140" s="75">
        <v>564</v>
      </c>
      <c r="N3140" s="75">
        <v>0</v>
      </c>
    </row>
    <row r="3141" spans="1:14">
      <c r="A3141" s="53" t="s">
        <v>9443</v>
      </c>
      <c r="B3141" s="53" t="s">
        <v>9444</v>
      </c>
      <c r="C3141" s="53" t="s">
        <v>9445</v>
      </c>
      <c r="D3141" s="53" t="s">
        <v>24</v>
      </c>
      <c r="E3141" s="53" t="s">
        <v>18</v>
      </c>
      <c r="F3141" s="53" t="s">
        <v>24</v>
      </c>
      <c r="G3141" s="53" t="s">
        <v>19</v>
      </c>
      <c r="I3141" s="53" t="s">
        <v>20</v>
      </c>
      <c r="J3141" s="75">
        <v>2.02</v>
      </c>
      <c r="K3141" s="75">
        <v>1.109</v>
      </c>
      <c r="L3141" s="75">
        <v>2.5</v>
      </c>
      <c r="M3141" s="75">
        <v>2.5</v>
      </c>
      <c r="N3141" s="75">
        <v>0</v>
      </c>
    </row>
    <row r="3142" spans="1:14">
      <c r="A3142" s="53" t="s">
        <v>9446</v>
      </c>
      <c r="B3142" s="53" t="s">
        <v>9447</v>
      </c>
      <c r="C3142" s="53" t="s">
        <v>9446</v>
      </c>
      <c r="D3142" s="53" t="s">
        <v>17</v>
      </c>
      <c r="E3142" s="53" t="s">
        <v>18</v>
      </c>
      <c r="F3142" s="53" t="s">
        <v>17</v>
      </c>
      <c r="G3142" s="53" t="s">
        <v>19</v>
      </c>
      <c r="I3142" s="53" t="s">
        <v>408</v>
      </c>
      <c r="J3142" s="75">
        <v>4.27</v>
      </c>
      <c r="K3142" s="75">
        <v>4.16</v>
      </c>
      <c r="L3142" s="75">
        <v>4.5</v>
      </c>
      <c r="M3142" s="75">
        <v>4.5</v>
      </c>
      <c r="N3142" s="75">
        <v>0</v>
      </c>
    </row>
    <row r="3143" spans="1:14">
      <c r="A3143" s="53" t="s">
        <v>9448</v>
      </c>
      <c r="B3143" s="53" t="s">
        <v>9449</v>
      </c>
      <c r="C3143" s="53" t="s">
        <v>9450</v>
      </c>
      <c r="D3143" s="53" t="s">
        <v>140</v>
      </c>
      <c r="E3143" s="53" t="s">
        <v>18</v>
      </c>
      <c r="F3143" s="53" t="s">
        <v>140</v>
      </c>
      <c r="G3143" s="53" t="s">
        <v>98</v>
      </c>
      <c r="I3143" s="53" t="s">
        <v>187</v>
      </c>
      <c r="J3143" s="75">
        <v>65.13</v>
      </c>
      <c r="K3143" s="75">
        <v>55.451</v>
      </c>
      <c r="L3143" s="75">
        <v>67</v>
      </c>
      <c r="M3143" s="75">
        <v>67</v>
      </c>
      <c r="N3143" s="75">
        <v>0</v>
      </c>
    </row>
    <row r="3144" spans="1:14">
      <c r="A3144" s="53" t="s">
        <v>9451</v>
      </c>
      <c r="B3144" s="53" t="s">
        <v>9452</v>
      </c>
      <c r="C3144" s="53" t="s">
        <v>9453</v>
      </c>
      <c r="D3144" s="53" t="s">
        <v>287</v>
      </c>
      <c r="E3144" s="53" t="s">
        <v>18</v>
      </c>
      <c r="F3144" s="53" t="s">
        <v>287</v>
      </c>
      <c r="G3144" s="53" t="s">
        <v>98</v>
      </c>
      <c r="I3144" s="53" t="s">
        <v>199</v>
      </c>
      <c r="J3144" s="75">
        <v>64.5</v>
      </c>
      <c r="K3144" s="75">
        <v>67.659</v>
      </c>
      <c r="L3144" s="75">
        <v>69</v>
      </c>
      <c r="M3144" s="75">
        <v>68</v>
      </c>
      <c r="N3144" s="75">
        <v>-1</v>
      </c>
    </row>
    <row r="3145" spans="1:14">
      <c r="A3145" s="53" t="s">
        <v>9454</v>
      </c>
      <c r="B3145" s="53" t="s">
        <v>9455</v>
      </c>
      <c r="C3145" s="53" t="s">
        <v>9456</v>
      </c>
      <c r="D3145" s="53" t="s">
        <v>17</v>
      </c>
      <c r="E3145" s="53" t="s">
        <v>18</v>
      </c>
      <c r="F3145" s="53" t="s">
        <v>17</v>
      </c>
      <c r="G3145" s="73" t="s">
        <v>19</v>
      </c>
      <c r="I3145" s="53" t="s">
        <v>79</v>
      </c>
      <c r="J3145" s="75">
        <v>66.19</v>
      </c>
      <c r="K3145" s="75">
        <v>65.387</v>
      </c>
      <c r="L3145" s="75">
        <v>68</v>
      </c>
      <c r="M3145" s="75">
        <v>67</v>
      </c>
      <c r="N3145" s="75">
        <v>-1</v>
      </c>
    </row>
    <row r="3146" spans="1:14">
      <c r="A3146" s="53" t="s">
        <v>9457</v>
      </c>
      <c r="B3146" s="53" t="s">
        <v>9458</v>
      </c>
      <c r="C3146" s="53" t="s">
        <v>9459</v>
      </c>
      <c r="D3146" s="53" t="s">
        <v>168</v>
      </c>
      <c r="E3146" s="53" t="s">
        <v>18</v>
      </c>
      <c r="F3146" s="53" t="s">
        <v>169</v>
      </c>
      <c r="G3146" s="73" t="s">
        <v>170</v>
      </c>
      <c r="I3146" s="53" t="s">
        <v>442</v>
      </c>
      <c r="J3146" s="75">
        <v>27.51</v>
      </c>
      <c r="K3146" s="75">
        <v>39.468</v>
      </c>
      <c r="L3146" s="75">
        <v>39</v>
      </c>
      <c r="M3146" s="75">
        <v>43</v>
      </c>
      <c r="N3146" s="75">
        <v>4</v>
      </c>
    </row>
    <row r="3147" spans="1:14">
      <c r="A3147" s="53" t="s">
        <v>9460</v>
      </c>
      <c r="B3147" s="53" t="s">
        <v>9461</v>
      </c>
      <c r="C3147" s="53" t="s">
        <v>9462</v>
      </c>
      <c r="D3147" s="53" t="s">
        <v>287</v>
      </c>
      <c r="E3147" s="53" t="s">
        <v>18</v>
      </c>
      <c r="F3147" s="53" t="s">
        <v>287</v>
      </c>
      <c r="G3147" s="73" t="s">
        <v>98</v>
      </c>
      <c r="I3147" s="53" t="s">
        <v>199</v>
      </c>
      <c r="J3147" s="75">
        <v>6.41</v>
      </c>
      <c r="K3147" s="75">
        <v>9.576</v>
      </c>
      <c r="L3147" s="75">
        <v>12</v>
      </c>
      <c r="M3147" s="75">
        <v>21</v>
      </c>
      <c r="N3147" s="75">
        <v>9</v>
      </c>
    </row>
    <row r="3148" spans="1:14">
      <c r="A3148" s="53" t="s">
        <v>9463</v>
      </c>
      <c r="B3148" s="53" t="s">
        <v>9464</v>
      </c>
      <c r="C3148" s="53" t="s">
        <v>9465</v>
      </c>
      <c r="D3148" s="53" t="s">
        <v>17</v>
      </c>
      <c r="E3148" s="53" t="s">
        <v>18</v>
      </c>
      <c r="F3148" s="53" t="s">
        <v>17</v>
      </c>
      <c r="G3148" s="73" t="s">
        <v>19</v>
      </c>
      <c r="I3148" s="53" t="s">
        <v>191</v>
      </c>
      <c r="J3148" s="75">
        <v>20.54</v>
      </c>
      <c r="K3148" s="75">
        <v>25.582</v>
      </c>
      <c r="L3148" s="75">
        <v>21</v>
      </c>
      <c r="M3148" s="75">
        <v>27</v>
      </c>
      <c r="N3148" s="75">
        <v>6</v>
      </c>
    </row>
    <row r="3149" spans="1:14">
      <c r="A3149" s="53" t="s">
        <v>9466</v>
      </c>
      <c r="B3149" s="53" t="s">
        <v>9467</v>
      </c>
      <c r="C3149" s="53" t="s">
        <v>9468</v>
      </c>
      <c r="D3149" s="53" t="s">
        <v>17</v>
      </c>
      <c r="E3149" s="53" t="s">
        <v>18</v>
      </c>
      <c r="F3149" s="53" t="s">
        <v>17</v>
      </c>
      <c r="G3149" s="53" t="s">
        <v>19</v>
      </c>
      <c r="I3149" s="53" t="s">
        <v>292</v>
      </c>
      <c r="J3149" s="75">
        <v>0.09</v>
      </c>
      <c r="K3149" s="75">
        <v>0</v>
      </c>
      <c r="L3149" s="75">
        <v>0.5</v>
      </c>
      <c r="M3149" s="75">
        <v>0.5</v>
      </c>
      <c r="N3149" s="75">
        <v>0</v>
      </c>
    </row>
    <row r="3150" spans="1:14">
      <c r="A3150" s="53" t="s">
        <v>9469</v>
      </c>
      <c r="B3150" s="53" t="s">
        <v>9470</v>
      </c>
      <c r="C3150" s="53" t="s">
        <v>9471</v>
      </c>
      <c r="D3150" s="53" t="s">
        <v>845</v>
      </c>
      <c r="E3150" s="53" t="s">
        <v>18</v>
      </c>
      <c r="F3150" s="53" t="s">
        <v>845</v>
      </c>
      <c r="G3150" s="53" t="s">
        <v>129</v>
      </c>
      <c r="I3150" s="53" t="s">
        <v>612</v>
      </c>
      <c r="J3150" s="75">
        <v>11.3</v>
      </c>
      <c r="K3150" s="75">
        <v>3.08</v>
      </c>
      <c r="L3150" s="75">
        <v>11.5</v>
      </c>
      <c r="M3150" s="75">
        <v>11.5</v>
      </c>
      <c r="N3150" s="75">
        <v>0</v>
      </c>
    </row>
    <row r="3151" spans="1:14">
      <c r="A3151" s="53" t="s">
        <v>9472</v>
      </c>
      <c r="B3151" s="53" t="s">
        <v>9473</v>
      </c>
      <c r="C3151" s="53" t="s">
        <v>9474</v>
      </c>
      <c r="D3151" s="53" t="s">
        <v>28</v>
      </c>
      <c r="E3151" s="53" t="s">
        <v>18</v>
      </c>
      <c r="F3151" s="53" t="s">
        <v>28</v>
      </c>
      <c r="G3151" s="53" t="s">
        <v>29</v>
      </c>
      <c r="I3151" s="53" t="s">
        <v>1793</v>
      </c>
      <c r="J3151" s="75">
        <v>517.35</v>
      </c>
      <c r="K3151" s="75">
        <v>1.897</v>
      </c>
      <c r="L3151" s="75">
        <v>1.9</v>
      </c>
      <c r="M3151" s="75">
        <v>2</v>
      </c>
      <c r="N3151" s="75">
        <v>0.1</v>
      </c>
    </row>
    <row r="3152" spans="1:14">
      <c r="A3152" s="53" t="s">
        <v>9475</v>
      </c>
      <c r="B3152" s="53" t="s">
        <v>9476</v>
      </c>
      <c r="C3152" s="53" t="s">
        <v>9477</v>
      </c>
      <c r="D3152" s="53" t="s">
        <v>85</v>
      </c>
      <c r="E3152" s="53" t="s">
        <v>18</v>
      </c>
      <c r="F3152" s="53" t="s">
        <v>85</v>
      </c>
      <c r="G3152" s="53" t="s">
        <v>29</v>
      </c>
      <c r="I3152" s="53" t="s">
        <v>120</v>
      </c>
      <c r="J3152" s="75">
        <v>49.12</v>
      </c>
      <c r="K3152" s="75">
        <v>78.323</v>
      </c>
      <c r="L3152" s="75">
        <v>58</v>
      </c>
      <c r="M3152" s="75">
        <v>79</v>
      </c>
      <c r="N3152" s="75">
        <v>21</v>
      </c>
    </row>
    <row r="3153" spans="1:14">
      <c r="A3153" s="53" t="s">
        <v>9478</v>
      </c>
      <c r="B3153" s="53" t="s">
        <v>9479</v>
      </c>
      <c r="C3153" s="53" t="s">
        <v>9480</v>
      </c>
      <c r="D3153" s="53" t="s">
        <v>17</v>
      </c>
      <c r="E3153" s="53" t="s">
        <v>18</v>
      </c>
      <c r="F3153" s="53" t="s">
        <v>17</v>
      </c>
      <c r="G3153" s="53" t="s">
        <v>19</v>
      </c>
      <c r="I3153" s="53" t="s">
        <v>191</v>
      </c>
      <c r="J3153" s="75">
        <v>50</v>
      </c>
      <c r="K3153" s="75">
        <v>1</v>
      </c>
      <c r="L3153" s="75">
        <v>63</v>
      </c>
      <c r="M3153" s="75">
        <v>64</v>
      </c>
      <c r="N3153" s="75">
        <v>1</v>
      </c>
    </row>
    <row r="3154" spans="1:14">
      <c r="A3154" s="53" t="s">
        <v>9481</v>
      </c>
      <c r="B3154" s="53" t="s">
        <v>9482</v>
      </c>
      <c r="C3154" s="53" t="s">
        <v>9483</v>
      </c>
      <c r="D3154" s="53" t="s">
        <v>17</v>
      </c>
      <c r="E3154" s="53" t="s">
        <v>18</v>
      </c>
      <c r="F3154" s="53" t="s">
        <v>17</v>
      </c>
      <c r="G3154" s="73" t="s">
        <v>19</v>
      </c>
      <c r="I3154" s="53" t="s">
        <v>570</v>
      </c>
      <c r="J3154" s="75">
        <v>1.64</v>
      </c>
      <c r="K3154" s="75">
        <v>2.992</v>
      </c>
      <c r="L3154" s="75">
        <v>2.5</v>
      </c>
      <c r="M3154" s="75">
        <v>4</v>
      </c>
      <c r="N3154" s="75">
        <v>1.5</v>
      </c>
    </row>
    <row r="3155" spans="1:14">
      <c r="A3155" s="53" t="s">
        <v>9484</v>
      </c>
      <c r="B3155" s="53" t="s">
        <v>9485</v>
      </c>
      <c r="C3155" s="53" t="s">
        <v>9486</v>
      </c>
      <c r="D3155" s="53" t="s">
        <v>274</v>
      </c>
      <c r="E3155" s="53" t="s">
        <v>18</v>
      </c>
      <c r="F3155" s="53" t="s">
        <v>274</v>
      </c>
      <c r="G3155" s="53" t="s">
        <v>29</v>
      </c>
      <c r="I3155" s="53" t="s">
        <v>152</v>
      </c>
      <c r="J3155" s="75">
        <v>17.69</v>
      </c>
      <c r="K3155" s="75">
        <v>103.282</v>
      </c>
      <c r="L3155" s="75">
        <v>101</v>
      </c>
      <c r="M3155" s="75">
        <v>106</v>
      </c>
      <c r="N3155" s="75">
        <v>5</v>
      </c>
    </row>
    <row r="3156" spans="1:14">
      <c r="A3156" s="53" t="s">
        <v>9487</v>
      </c>
      <c r="B3156" s="53" t="s">
        <v>9488</v>
      </c>
      <c r="C3156" s="53" t="s">
        <v>9489</v>
      </c>
      <c r="D3156" s="53" t="s">
        <v>78</v>
      </c>
      <c r="E3156" s="53" t="s">
        <v>18</v>
      </c>
      <c r="F3156" s="53" t="s">
        <v>78</v>
      </c>
      <c r="G3156" s="53" t="s">
        <v>29</v>
      </c>
      <c r="I3156" s="53" t="s">
        <v>156</v>
      </c>
      <c r="J3156" s="75">
        <v>65.5</v>
      </c>
      <c r="K3156" s="75">
        <v>56.874</v>
      </c>
      <c r="L3156" s="75">
        <v>65</v>
      </c>
      <c r="M3156" s="75">
        <v>66</v>
      </c>
      <c r="N3156" s="75">
        <v>1</v>
      </c>
    </row>
    <row r="3157" spans="1:14">
      <c r="A3157" s="53" t="s">
        <v>9490</v>
      </c>
      <c r="B3157" s="53" t="s">
        <v>9491</v>
      </c>
      <c r="C3157" s="53" t="s">
        <v>9492</v>
      </c>
      <c r="D3157" s="53" t="s">
        <v>17</v>
      </c>
      <c r="E3157" s="53" t="s">
        <v>18</v>
      </c>
      <c r="F3157" s="53" t="s">
        <v>17</v>
      </c>
      <c r="G3157" s="53" t="s">
        <v>19</v>
      </c>
      <c r="I3157" s="53" t="s">
        <v>145</v>
      </c>
      <c r="J3157" s="75">
        <v>33.69</v>
      </c>
      <c r="K3157" s="75">
        <v>54.238</v>
      </c>
      <c r="L3157" s="75">
        <v>40</v>
      </c>
      <c r="M3157" s="75">
        <v>55</v>
      </c>
      <c r="N3157" s="75">
        <v>15</v>
      </c>
    </row>
    <row r="3158" spans="1:14">
      <c r="A3158" s="53" t="s">
        <v>9493</v>
      </c>
      <c r="B3158" s="53" t="s">
        <v>9494</v>
      </c>
      <c r="C3158" s="53" t="s">
        <v>9495</v>
      </c>
      <c r="D3158" s="53" t="s">
        <v>17</v>
      </c>
      <c r="E3158" s="53" t="s">
        <v>18</v>
      </c>
      <c r="F3158" s="53" t="s">
        <v>17</v>
      </c>
      <c r="G3158" s="53" t="s">
        <v>19</v>
      </c>
      <c r="I3158" s="53" t="s">
        <v>99</v>
      </c>
      <c r="J3158" s="75">
        <v>33.8</v>
      </c>
      <c r="K3158" s="75">
        <v>28.483</v>
      </c>
      <c r="L3158" s="75">
        <v>37</v>
      </c>
      <c r="M3158" s="75">
        <v>37</v>
      </c>
      <c r="N3158" s="75">
        <v>0</v>
      </c>
    </row>
    <row r="3159" spans="1:14">
      <c r="A3159" s="53" t="s">
        <v>9496</v>
      </c>
      <c r="B3159" s="53" t="s">
        <v>9497</v>
      </c>
      <c r="C3159" s="53" t="s">
        <v>9498</v>
      </c>
      <c r="D3159" s="53" t="s">
        <v>17</v>
      </c>
      <c r="E3159" s="53" t="s">
        <v>18</v>
      </c>
      <c r="F3159" s="53" t="s">
        <v>17</v>
      </c>
      <c r="G3159" s="53" t="s">
        <v>19</v>
      </c>
      <c r="I3159" s="53" t="s">
        <v>99</v>
      </c>
      <c r="J3159" s="75">
        <v>54.69</v>
      </c>
      <c r="K3159" s="75">
        <v>42.085</v>
      </c>
      <c r="L3159" s="75">
        <v>58</v>
      </c>
      <c r="M3159" s="75">
        <v>58</v>
      </c>
      <c r="N3159" s="75">
        <v>0</v>
      </c>
    </row>
    <row r="3160" spans="1:14">
      <c r="A3160" s="53" t="s">
        <v>9499</v>
      </c>
      <c r="B3160" s="53" t="s">
        <v>9500</v>
      </c>
      <c r="C3160" s="53" t="s">
        <v>9501</v>
      </c>
      <c r="D3160" s="53" t="s">
        <v>17</v>
      </c>
      <c r="E3160" s="53" t="s">
        <v>18</v>
      </c>
      <c r="F3160" s="53" t="s">
        <v>17</v>
      </c>
      <c r="G3160" s="53" t="s">
        <v>19</v>
      </c>
      <c r="I3160" s="53" t="s">
        <v>99</v>
      </c>
      <c r="J3160" s="75">
        <v>33.8</v>
      </c>
      <c r="K3160" s="75">
        <v>28.549</v>
      </c>
      <c r="L3160" s="75">
        <v>34</v>
      </c>
      <c r="M3160" s="75">
        <v>37</v>
      </c>
      <c r="N3160" s="75">
        <v>3</v>
      </c>
    </row>
    <row r="3161" spans="1:14">
      <c r="A3161" s="53" t="s">
        <v>9502</v>
      </c>
      <c r="B3161" s="53" t="s">
        <v>9503</v>
      </c>
      <c r="C3161" s="53" t="s">
        <v>9504</v>
      </c>
      <c r="D3161" s="53" t="s">
        <v>17</v>
      </c>
      <c r="E3161" s="53" t="s">
        <v>18</v>
      </c>
      <c r="F3161" s="53" t="s">
        <v>17</v>
      </c>
      <c r="G3161" s="53" t="s">
        <v>19</v>
      </c>
      <c r="I3161" s="53" t="s">
        <v>99</v>
      </c>
      <c r="J3161" s="75">
        <v>53.44</v>
      </c>
      <c r="K3161" s="75">
        <v>41.747</v>
      </c>
      <c r="L3161" s="75">
        <v>57</v>
      </c>
      <c r="M3161" s="75">
        <v>56</v>
      </c>
      <c r="N3161" s="75">
        <v>-1</v>
      </c>
    </row>
    <row r="3162" spans="1:14">
      <c r="A3162" s="53" t="s">
        <v>9505</v>
      </c>
      <c r="B3162" s="53" t="s">
        <v>9506</v>
      </c>
      <c r="C3162" s="53" t="s">
        <v>9507</v>
      </c>
      <c r="D3162" s="53" t="s">
        <v>17</v>
      </c>
      <c r="E3162" s="53" t="s">
        <v>18</v>
      </c>
      <c r="F3162" s="53" t="s">
        <v>17</v>
      </c>
      <c r="G3162" s="53" t="s">
        <v>19</v>
      </c>
      <c r="I3162" s="53" t="s">
        <v>99</v>
      </c>
      <c r="J3162" s="75">
        <v>54.67</v>
      </c>
      <c r="K3162" s="75">
        <v>40.903</v>
      </c>
      <c r="L3162" s="75">
        <v>58</v>
      </c>
      <c r="M3162" s="75">
        <v>57</v>
      </c>
      <c r="N3162" s="75">
        <v>-1</v>
      </c>
    </row>
    <row r="3163" spans="1:14">
      <c r="A3163" s="53" t="s">
        <v>9508</v>
      </c>
      <c r="B3163" s="53" t="s">
        <v>9509</v>
      </c>
      <c r="C3163" s="53" t="s">
        <v>9510</v>
      </c>
      <c r="D3163" s="53" t="s">
        <v>24</v>
      </c>
      <c r="E3163" s="53" t="s">
        <v>18</v>
      </c>
      <c r="F3163" s="53" t="s">
        <v>24</v>
      </c>
      <c r="G3163" s="53" t="s">
        <v>19</v>
      </c>
      <c r="I3163" s="53" t="s">
        <v>246</v>
      </c>
      <c r="J3163" s="75">
        <v>23.62</v>
      </c>
      <c r="K3163" s="75">
        <v>29.469</v>
      </c>
      <c r="L3163" s="75">
        <v>25</v>
      </c>
      <c r="M3163" s="75">
        <v>30</v>
      </c>
      <c r="N3163" s="75">
        <v>5</v>
      </c>
    </row>
    <row r="3164" spans="1:14">
      <c r="A3164" s="53" t="s">
        <v>9511</v>
      </c>
      <c r="B3164" s="53" t="s">
        <v>9512</v>
      </c>
      <c r="C3164" s="53" t="s">
        <v>9513</v>
      </c>
      <c r="D3164" s="53" t="s">
        <v>24</v>
      </c>
      <c r="E3164" s="53" t="s">
        <v>18</v>
      </c>
      <c r="F3164" s="53" t="s">
        <v>24</v>
      </c>
      <c r="G3164" s="53" t="s">
        <v>19</v>
      </c>
      <c r="I3164" s="53" t="s">
        <v>246</v>
      </c>
      <c r="J3164" s="75">
        <v>23.69</v>
      </c>
      <c r="K3164" s="75">
        <v>28.397</v>
      </c>
      <c r="L3164" s="75">
        <v>24</v>
      </c>
      <c r="M3164" s="75">
        <v>29</v>
      </c>
      <c r="N3164" s="75">
        <v>5</v>
      </c>
    </row>
    <row r="3165" spans="1:14">
      <c r="A3165" s="53" t="s">
        <v>9514</v>
      </c>
      <c r="B3165" s="53" t="s">
        <v>9515</v>
      </c>
      <c r="C3165" s="53" t="s">
        <v>9516</v>
      </c>
      <c r="D3165" s="53" t="s">
        <v>24</v>
      </c>
      <c r="E3165" s="53" t="s">
        <v>18</v>
      </c>
      <c r="F3165" s="53" t="s">
        <v>24</v>
      </c>
      <c r="G3165" s="53" t="s">
        <v>19</v>
      </c>
      <c r="I3165" s="53" t="s">
        <v>246</v>
      </c>
      <c r="J3165" s="75">
        <v>23.37</v>
      </c>
      <c r="K3165" s="75">
        <v>28.397</v>
      </c>
      <c r="L3165" s="75">
        <v>25</v>
      </c>
      <c r="M3165" s="75">
        <v>29</v>
      </c>
      <c r="N3165" s="75">
        <v>4</v>
      </c>
    </row>
    <row r="3166" spans="1:14">
      <c r="A3166" s="53" t="s">
        <v>9517</v>
      </c>
      <c r="B3166" s="53" t="s">
        <v>9518</v>
      </c>
      <c r="C3166" s="53" t="s">
        <v>9519</v>
      </c>
      <c r="D3166" s="53" t="s">
        <v>24</v>
      </c>
      <c r="E3166" s="53" t="s">
        <v>18</v>
      </c>
      <c r="F3166" s="53" t="s">
        <v>24</v>
      </c>
      <c r="G3166" s="53" t="s">
        <v>19</v>
      </c>
      <c r="I3166" s="53" t="s">
        <v>246</v>
      </c>
      <c r="J3166" s="75">
        <v>23.54</v>
      </c>
      <c r="K3166" s="75">
        <v>28.896</v>
      </c>
      <c r="L3166" s="75">
        <v>24</v>
      </c>
      <c r="M3166" s="75">
        <v>29</v>
      </c>
      <c r="N3166" s="75">
        <v>5</v>
      </c>
    </row>
    <row r="3167" spans="1:14">
      <c r="A3167" s="53" t="s">
        <v>9520</v>
      </c>
      <c r="B3167" s="53" t="s">
        <v>9521</v>
      </c>
      <c r="C3167" s="53" t="s">
        <v>9522</v>
      </c>
      <c r="D3167" s="53" t="s">
        <v>24</v>
      </c>
      <c r="E3167" s="53" t="s">
        <v>18</v>
      </c>
      <c r="F3167" s="53" t="s">
        <v>24</v>
      </c>
      <c r="G3167" s="53" t="s">
        <v>19</v>
      </c>
      <c r="I3167" s="53" t="s">
        <v>246</v>
      </c>
      <c r="J3167" s="75">
        <v>23.8</v>
      </c>
      <c r="K3167" s="75">
        <v>28.281</v>
      </c>
      <c r="L3167" s="75">
        <v>25</v>
      </c>
      <c r="M3167" s="75">
        <v>29</v>
      </c>
      <c r="N3167" s="75">
        <v>4</v>
      </c>
    </row>
    <row r="3168" spans="1:14">
      <c r="A3168" s="53" t="s">
        <v>9523</v>
      </c>
      <c r="B3168" s="53" t="s">
        <v>9524</v>
      </c>
      <c r="C3168" s="53" t="s">
        <v>9525</v>
      </c>
      <c r="D3168" s="53" t="s">
        <v>144</v>
      </c>
      <c r="E3168" s="53" t="s">
        <v>18</v>
      </c>
      <c r="F3168" s="53" t="s">
        <v>144</v>
      </c>
      <c r="G3168" s="53" t="s">
        <v>52</v>
      </c>
      <c r="I3168" s="53" t="s">
        <v>187</v>
      </c>
      <c r="J3168" s="75">
        <v>0.48</v>
      </c>
      <c r="K3168" s="75">
        <v>0.952</v>
      </c>
      <c r="L3168" s="75">
        <v>1</v>
      </c>
      <c r="M3168" s="75">
        <v>1</v>
      </c>
      <c r="N3168" s="75">
        <v>0</v>
      </c>
    </row>
    <row r="3169" spans="1:14">
      <c r="A3169" s="53" t="s">
        <v>9526</v>
      </c>
      <c r="B3169" s="53" t="s">
        <v>9527</v>
      </c>
      <c r="C3169" s="53" t="s">
        <v>9528</v>
      </c>
      <c r="D3169" s="53" t="s">
        <v>458</v>
      </c>
      <c r="E3169" s="53" t="s">
        <v>18</v>
      </c>
      <c r="F3169" s="53" t="s">
        <v>458</v>
      </c>
      <c r="G3169" s="53" t="s">
        <v>98</v>
      </c>
      <c r="I3169" s="53" t="s">
        <v>187</v>
      </c>
      <c r="J3169" s="75">
        <v>0.14</v>
      </c>
      <c r="K3169" s="75">
        <v>0.845</v>
      </c>
      <c r="L3169" s="75">
        <v>1</v>
      </c>
      <c r="M3169" s="75">
        <v>1</v>
      </c>
      <c r="N3169" s="75">
        <v>0</v>
      </c>
    </row>
    <row r="3170" spans="1:14">
      <c r="A3170" s="53" t="s">
        <v>9529</v>
      </c>
      <c r="B3170" s="53" t="s">
        <v>9530</v>
      </c>
      <c r="C3170" s="53" t="s">
        <v>9531</v>
      </c>
      <c r="D3170" s="53" t="s">
        <v>24</v>
      </c>
      <c r="E3170" s="53" t="s">
        <v>18</v>
      </c>
      <c r="F3170" s="53" t="s">
        <v>24</v>
      </c>
      <c r="G3170" s="53" t="s">
        <v>19</v>
      </c>
      <c r="I3170" s="53" t="s">
        <v>246</v>
      </c>
      <c r="J3170" s="75">
        <v>23.9</v>
      </c>
      <c r="K3170" s="75">
        <v>28.896</v>
      </c>
      <c r="L3170" s="75">
        <v>24</v>
      </c>
      <c r="M3170" s="75">
        <v>29</v>
      </c>
      <c r="N3170" s="75">
        <v>5</v>
      </c>
    </row>
    <row r="3171" spans="1:14">
      <c r="A3171" s="53" t="s">
        <v>9532</v>
      </c>
      <c r="B3171" s="53" t="s">
        <v>9533</v>
      </c>
      <c r="C3171" s="53" t="s">
        <v>9534</v>
      </c>
      <c r="D3171" s="53" t="s">
        <v>4560</v>
      </c>
      <c r="E3171" s="53" t="s">
        <v>18</v>
      </c>
      <c r="F3171" s="53" t="s">
        <v>4560</v>
      </c>
      <c r="G3171" s="53" t="s">
        <v>52</v>
      </c>
      <c r="I3171" s="53" t="s">
        <v>156</v>
      </c>
      <c r="J3171" s="75">
        <v>107.38</v>
      </c>
      <c r="K3171" s="75">
        <v>93.885</v>
      </c>
      <c r="L3171" s="75">
        <v>108</v>
      </c>
      <c r="M3171" s="75">
        <v>108</v>
      </c>
      <c r="N3171" s="75">
        <v>0</v>
      </c>
    </row>
    <row r="3172" spans="1:14">
      <c r="A3172" s="53" t="s">
        <v>9535</v>
      </c>
      <c r="B3172" s="53" t="s">
        <v>9536</v>
      </c>
      <c r="C3172" s="53" t="s">
        <v>9537</v>
      </c>
      <c r="D3172" s="53" t="s">
        <v>4560</v>
      </c>
      <c r="E3172" s="53" t="s">
        <v>18</v>
      </c>
      <c r="F3172" s="53" t="s">
        <v>4560</v>
      </c>
      <c r="G3172" s="53" t="s">
        <v>52</v>
      </c>
      <c r="I3172" s="53" t="s">
        <v>156</v>
      </c>
      <c r="J3172" s="75">
        <v>60.29</v>
      </c>
      <c r="K3172" s="75">
        <v>50.827</v>
      </c>
      <c r="L3172" s="75">
        <v>61</v>
      </c>
      <c r="M3172" s="75">
        <v>61</v>
      </c>
      <c r="N3172" s="75">
        <v>0</v>
      </c>
    </row>
    <row r="3173" spans="1:14">
      <c r="A3173" s="53" t="s">
        <v>9538</v>
      </c>
      <c r="B3173" s="53" t="s">
        <v>9539</v>
      </c>
      <c r="C3173" s="53" t="s">
        <v>9540</v>
      </c>
      <c r="D3173" s="53" t="s">
        <v>140</v>
      </c>
      <c r="E3173" s="53" t="s">
        <v>18</v>
      </c>
      <c r="F3173" s="53" t="s">
        <v>140</v>
      </c>
      <c r="G3173" s="53" t="s">
        <v>98</v>
      </c>
      <c r="I3173" s="53" t="s">
        <v>540</v>
      </c>
      <c r="J3173" s="75">
        <v>8.09</v>
      </c>
      <c r="K3173" s="75">
        <v>4.817</v>
      </c>
      <c r="L3173" s="75">
        <v>9</v>
      </c>
      <c r="M3173" s="75">
        <v>9</v>
      </c>
      <c r="N3173" s="75">
        <v>0</v>
      </c>
    </row>
    <row r="3174" spans="1:14">
      <c r="A3174" s="53" t="s">
        <v>9541</v>
      </c>
      <c r="B3174" s="53" t="s">
        <v>9542</v>
      </c>
      <c r="C3174" s="53" t="s">
        <v>9543</v>
      </c>
      <c r="D3174" s="53" t="s">
        <v>4976</v>
      </c>
      <c r="E3174" s="53" t="s">
        <v>18</v>
      </c>
      <c r="F3174" s="53" t="s">
        <v>4976</v>
      </c>
      <c r="G3174" s="53" t="s">
        <v>52</v>
      </c>
      <c r="I3174" s="53" t="s">
        <v>215</v>
      </c>
      <c r="J3174" s="75">
        <v>17.69</v>
      </c>
      <c r="K3174" s="75">
        <v>8.256</v>
      </c>
      <c r="L3174" s="75">
        <v>21</v>
      </c>
      <c r="M3174" s="75">
        <v>21</v>
      </c>
      <c r="N3174" s="75">
        <v>0</v>
      </c>
    </row>
    <row r="3175" spans="1:14">
      <c r="A3175" s="53" t="s">
        <v>9544</v>
      </c>
      <c r="B3175" s="53" t="s">
        <v>9545</v>
      </c>
      <c r="C3175" s="53" t="s">
        <v>9546</v>
      </c>
      <c r="D3175" s="53" t="s">
        <v>465</v>
      </c>
      <c r="E3175" s="53" t="s">
        <v>18</v>
      </c>
      <c r="F3175" s="53" t="s">
        <v>465</v>
      </c>
      <c r="G3175" s="53" t="s">
        <v>129</v>
      </c>
      <c r="I3175" s="53" t="s">
        <v>199</v>
      </c>
      <c r="J3175" s="75">
        <v>24.16</v>
      </c>
      <c r="K3175" s="75">
        <v>33.532</v>
      </c>
      <c r="L3175" s="75">
        <v>34</v>
      </c>
      <c r="M3175" s="75">
        <v>34</v>
      </c>
      <c r="N3175" s="75">
        <v>0</v>
      </c>
    </row>
    <row r="3176" spans="1:14">
      <c r="A3176" s="53" t="s">
        <v>9547</v>
      </c>
      <c r="B3176" s="53" t="s">
        <v>9548</v>
      </c>
      <c r="C3176" s="53" t="s">
        <v>9549</v>
      </c>
      <c r="D3176" s="53" t="s">
        <v>17</v>
      </c>
      <c r="E3176" s="53" t="s">
        <v>18</v>
      </c>
      <c r="F3176" s="53" t="s">
        <v>17</v>
      </c>
      <c r="G3176" s="53" t="s">
        <v>19</v>
      </c>
      <c r="I3176" s="53" t="s">
        <v>215</v>
      </c>
      <c r="J3176" s="75">
        <v>13</v>
      </c>
      <c r="K3176" s="75">
        <v>15.497</v>
      </c>
      <c r="L3176" s="75">
        <v>13.5</v>
      </c>
      <c r="M3176" s="75">
        <v>16.5</v>
      </c>
      <c r="N3176" s="75">
        <v>3</v>
      </c>
    </row>
    <row r="3177" spans="1:14">
      <c r="A3177" s="53" t="s">
        <v>9550</v>
      </c>
      <c r="B3177" s="53" t="s">
        <v>9551</v>
      </c>
      <c r="C3177" s="53" t="s">
        <v>9552</v>
      </c>
      <c r="D3177" s="53" t="s">
        <v>1592</v>
      </c>
      <c r="E3177" s="53" t="s">
        <v>18</v>
      </c>
      <c r="F3177" s="53" t="s">
        <v>1592</v>
      </c>
      <c r="G3177" s="53" t="s">
        <v>52</v>
      </c>
      <c r="I3177" s="53" t="s">
        <v>191</v>
      </c>
      <c r="J3177" s="75">
        <v>11.25</v>
      </c>
      <c r="K3177" s="75">
        <v>11.537</v>
      </c>
      <c r="L3177" s="75">
        <v>12</v>
      </c>
      <c r="M3177" s="75">
        <v>12</v>
      </c>
      <c r="N3177" s="75">
        <v>0</v>
      </c>
    </row>
    <row r="3178" spans="1:14">
      <c r="A3178" s="53" t="s">
        <v>9553</v>
      </c>
      <c r="B3178" s="53" t="s">
        <v>9554</v>
      </c>
      <c r="C3178" s="53" t="s">
        <v>9555</v>
      </c>
      <c r="D3178" s="53" t="s">
        <v>17</v>
      </c>
      <c r="E3178" s="53" t="s">
        <v>18</v>
      </c>
      <c r="F3178" s="53" t="s">
        <v>17</v>
      </c>
      <c r="G3178" s="53" t="s">
        <v>19</v>
      </c>
      <c r="I3178" s="53" t="s">
        <v>145</v>
      </c>
      <c r="J3178" s="75">
        <v>6.34</v>
      </c>
      <c r="K3178" s="75">
        <v>2.534</v>
      </c>
      <c r="L3178" s="75">
        <v>6.5</v>
      </c>
      <c r="M3178" s="75">
        <v>6.5</v>
      </c>
      <c r="N3178" s="75">
        <v>0</v>
      </c>
    </row>
    <row r="3179" spans="1:14">
      <c r="A3179" s="53" t="s">
        <v>9556</v>
      </c>
      <c r="B3179" s="53" t="s">
        <v>9557</v>
      </c>
      <c r="C3179" s="53" t="s">
        <v>9558</v>
      </c>
      <c r="D3179" s="53" t="s">
        <v>28</v>
      </c>
      <c r="E3179" s="53" t="s">
        <v>18</v>
      </c>
      <c r="F3179" s="53" t="s">
        <v>28</v>
      </c>
      <c r="G3179" s="53" t="s">
        <v>29</v>
      </c>
      <c r="I3179" s="53" t="s">
        <v>9559</v>
      </c>
      <c r="J3179" s="75">
        <v>173.85</v>
      </c>
      <c r="K3179" s="75">
        <v>0.844</v>
      </c>
      <c r="L3179" s="75">
        <v>0.9</v>
      </c>
      <c r="M3179" s="75">
        <v>1</v>
      </c>
      <c r="N3179" s="75">
        <v>0.1</v>
      </c>
    </row>
    <row r="3180" spans="1:14">
      <c r="A3180" s="53" t="s">
        <v>9560</v>
      </c>
      <c r="B3180" s="53" t="s">
        <v>9561</v>
      </c>
      <c r="C3180" s="53" t="s">
        <v>9562</v>
      </c>
      <c r="D3180" s="53" t="s">
        <v>453</v>
      </c>
      <c r="E3180" s="53" t="s">
        <v>18</v>
      </c>
      <c r="F3180" s="53" t="s">
        <v>453</v>
      </c>
      <c r="G3180" s="53" t="s">
        <v>29</v>
      </c>
      <c r="I3180" s="53" t="s">
        <v>664</v>
      </c>
      <c r="J3180" s="75">
        <v>36</v>
      </c>
      <c r="K3180" s="75">
        <v>15.96</v>
      </c>
      <c r="L3180" s="75">
        <v>36</v>
      </c>
      <c r="M3180" s="75">
        <v>36</v>
      </c>
      <c r="N3180" s="75">
        <v>0</v>
      </c>
    </row>
    <row r="3181" spans="1:14">
      <c r="A3181" s="53" t="s">
        <v>9563</v>
      </c>
      <c r="B3181" s="53" t="s">
        <v>9564</v>
      </c>
      <c r="C3181" s="53" t="s">
        <v>9565</v>
      </c>
      <c r="D3181" s="53" t="s">
        <v>17</v>
      </c>
      <c r="E3181" s="53" t="s">
        <v>18</v>
      </c>
      <c r="F3181" s="53" t="s">
        <v>17</v>
      </c>
      <c r="G3181" s="53" t="s">
        <v>19</v>
      </c>
      <c r="I3181" s="53" t="s">
        <v>99</v>
      </c>
      <c r="J3181" s="75">
        <v>9.43</v>
      </c>
      <c r="K3181" s="75">
        <v>5.6</v>
      </c>
      <c r="L3181" s="75">
        <v>9.5</v>
      </c>
      <c r="M3181" s="75">
        <v>9.5</v>
      </c>
      <c r="N3181" s="75">
        <v>0</v>
      </c>
    </row>
    <row r="3182" spans="1:14">
      <c r="A3182" s="53" t="s">
        <v>9566</v>
      </c>
      <c r="B3182" s="53" t="s">
        <v>9567</v>
      </c>
      <c r="C3182" s="53" t="s">
        <v>9568</v>
      </c>
      <c r="D3182" s="53" t="s">
        <v>397</v>
      </c>
      <c r="E3182" s="53" t="s">
        <v>18</v>
      </c>
      <c r="F3182" s="53" t="s">
        <v>397</v>
      </c>
      <c r="G3182" s="53" t="s">
        <v>29</v>
      </c>
      <c r="I3182" s="53" t="s">
        <v>232</v>
      </c>
      <c r="J3182" s="75">
        <v>147.95</v>
      </c>
      <c r="K3182" s="75">
        <v>35.255</v>
      </c>
      <c r="L3182" s="75">
        <v>149</v>
      </c>
      <c r="M3182" s="75">
        <v>148</v>
      </c>
      <c r="N3182" s="75">
        <v>-1</v>
      </c>
    </row>
    <row r="3183" spans="1:14">
      <c r="A3183" s="53" t="s">
        <v>9569</v>
      </c>
      <c r="B3183" s="53" t="s">
        <v>9570</v>
      </c>
      <c r="C3183" s="53" t="s">
        <v>9571</v>
      </c>
      <c r="D3183" s="53" t="s">
        <v>880</v>
      </c>
      <c r="E3183" s="53" t="s">
        <v>18</v>
      </c>
      <c r="F3183" s="53" t="s">
        <v>880</v>
      </c>
      <c r="G3183" s="53" t="s">
        <v>52</v>
      </c>
      <c r="I3183" s="53" t="s">
        <v>232</v>
      </c>
      <c r="J3183" s="75">
        <v>505.73</v>
      </c>
      <c r="K3183" s="75">
        <v>119.646</v>
      </c>
      <c r="L3183" s="75">
        <v>508</v>
      </c>
      <c r="M3183" s="75">
        <v>506</v>
      </c>
      <c r="N3183" s="75">
        <v>-2</v>
      </c>
    </row>
    <row r="3184" spans="1:14">
      <c r="A3184" s="53" t="s">
        <v>9572</v>
      </c>
      <c r="B3184" s="53" t="s">
        <v>9573</v>
      </c>
      <c r="C3184" s="53" t="s">
        <v>36</v>
      </c>
      <c r="D3184" s="53" t="s">
        <v>302</v>
      </c>
      <c r="E3184" s="53" t="s">
        <v>18</v>
      </c>
      <c r="F3184" s="53" t="s">
        <v>302</v>
      </c>
      <c r="G3184" s="53" t="s">
        <v>36</v>
      </c>
      <c r="I3184" s="53" t="s">
        <v>86</v>
      </c>
      <c r="J3184" s="75">
        <v>420</v>
      </c>
      <c r="K3184" s="75">
        <v>200</v>
      </c>
      <c r="L3184" s="75">
        <v>420</v>
      </c>
      <c r="M3184" s="75">
        <v>420</v>
      </c>
      <c r="N3184" s="75">
        <v>0</v>
      </c>
    </row>
    <row r="3185" spans="1:14">
      <c r="A3185" s="53" t="s">
        <v>9574</v>
      </c>
      <c r="B3185" s="53" t="s">
        <v>9575</v>
      </c>
      <c r="C3185" s="53" t="s">
        <v>9576</v>
      </c>
      <c r="D3185" s="53" t="s">
        <v>24</v>
      </c>
      <c r="E3185" s="53" t="s">
        <v>18</v>
      </c>
      <c r="F3185" s="53" t="s">
        <v>24</v>
      </c>
      <c r="G3185" s="53" t="s">
        <v>19</v>
      </c>
      <c r="I3185" s="53" t="s">
        <v>1262</v>
      </c>
      <c r="J3185" s="75">
        <v>38.71</v>
      </c>
      <c r="K3185" s="75">
        <v>31.988</v>
      </c>
      <c r="L3185" s="75">
        <v>39</v>
      </c>
      <c r="M3185" s="75">
        <v>39</v>
      </c>
      <c r="N3185" s="75">
        <v>0</v>
      </c>
    </row>
    <row r="3186" spans="1:14">
      <c r="A3186" s="53" t="s">
        <v>9577</v>
      </c>
      <c r="B3186" s="53" t="s">
        <v>9578</v>
      </c>
      <c r="C3186" s="53" t="s">
        <v>9579</v>
      </c>
      <c r="D3186" s="53" t="s">
        <v>24</v>
      </c>
      <c r="E3186" s="53" t="s">
        <v>18</v>
      </c>
      <c r="F3186" s="53" t="s">
        <v>24</v>
      </c>
      <c r="G3186" s="53" t="s">
        <v>19</v>
      </c>
      <c r="I3186" s="53" t="s">
        <v>1262</v>
      </c>
      <c r="J3186" s="75">
        <v>25.41</v>
      </c>
      <c r="K3186" s="75">
        <v>16.07</v>
      </c>
      <c r="L3186" s="75">
        <v>26</v>
      </c>
      <c r="M3186" s="75">
        <v>26</v>
      </c>
      <c r="N3186" s="75">
        <v>0</v>
      </c>
    </row>
    <row r="3187" spans="1:14">
      <c r="A3187" s="53" t="s">
        <v>9580</v>
      </c>
      <c r="B3187" s="53" t="s">
        <v>9581</v>
      </c>
      <c r="C3187" s="53" t="s">
        <v>9582</v>
      </c>
      <c r="D3187" s="53" t="s">
        <v>24</v>
      </c>
      <c r="E3187" s="53" t="s">
        <v>18</v>
      </c>
      <c r="F3187" s="53" t="s">
        <v>24</v>
      </c>
      <c r="G3187" s="53" t="s">
        <v>19</v>
      </c>
      <c r="I3187" s="53" t="s">
        <v>1262</v>
      </c>
      <c r="J3187" s="75">
        <v>33.17</v>
      </c>
      <c r="K3187" s="75">
        <v>22.134</v>
      </c>
      <c r="L3187" s="75">
        <v>34</v>
      </c>
      <c r="M3187" s="75">
        <v>34</v>
      </c>
      <c r="N3187" s="75">
        <v>0</v>
      </c>
    </row>
    <row r="3188" spans="1:14">
      <c r="A3188" s="53" t="s">
        <v>9583</v>
      </c>
      <c r="B3188" s="53" t="s">
        <v>9584</v>
      </c>
      <c r="C3188" s="53" t="s">
        <v>9585</v>
      </c>
      <c r="D3188" s="53" t="s">
        <v>17</v>
      </c>
      <c r="E3188" s="53" t="s">
        <v>18</v>
      </c>
      <c r="F3188" s="53" t="s">
        <v>17</v>
      </c>
      <c r="G3188" s="53" t="s">
        <v>19</v>
      </c>
      <c r="I3188" s="53" t="s">
        <v>1262</v>
      </c>
      <c r="J3188" s="75">
        <v>13.98</v>
      </c>
      <c r="K3188" s="75">
        <v>13.751</v>
      </c>
      <c r="L3188" s="75">
        <v>14</v>
      </c>
      <c r="M3188" s="75">
        <v>14</v>
      </c>
      <c r="N3188" s="75">
        <v>0</v>
      </c>
    </row>
    <row r="3189" spans="1:14">
      <c r="A3189" s="53" t="s">
        <v>9586</v>
      </c>
      <c r="B3189" s="53" t="s">
        <v>9587</v>
      </c>
      <c r="C3189" s="53" t="s">
        <v>9588</v>
      </c>
      <c r="D3189" s="53" t="s">
        <v>17</v>
      </c>
      <c r="E3189" s="53" t="s">
        <v>18</v>
      </c>
      <c r="F3189" s="53" t="s">
        <v>17</v>
      </c>
      <c r="G3189" s="73" t="s">
        <v>19</v>
      </c>
      <c r="I3189" s="53" t="s">
        <v>191</v>
      </c>
      <c r="J3189" s="75">
        <v>14.69</v>
      </c>
      <c r="K3189" s="75">
        <v>22.253</v>
      </c>
      <c r="L3189" s="75">
        <v>21</v>
      </c>
      <c r="M3189" s="75">
        <v>24</v>
      </c>
      <c r="N3189" s="75">
        <v>3</v>
      </c>
    </row>
    <row r="3190" spans="1:14">
      <c r="A3190" s="53" t="s">
        <v>9589</v>
      </c>
      <c r="B3190" s="53" t="s">
        <v>9590</v>
      </c>
      <c r="C3190" s="53" t="s">
        <v>36</v>
      </c>
      <c r="D3190" s="53" t="s">
        <v>140</v>
      </c>
      <c r="E3190" s="53" t="s">
        <v>18</v>
      </c>
      <c r="F3190" s="53" t="s">
        <v>140</v>
      </c>
      <c r="G3190" s="73" t="s">
        <v>98</v>
      </c>
      <c r="I3190" s="53" t="s">
        <v>191</v>
      </c>
      <c r="J3190" s="75">
        <v>76.51</v>
      </c>
      <c r="K3190" s="75">
        <v>105.686</v>
      </c>
      <c r="L3190" s="75">
        <v>106</v>
      </c>
      <c r="M3190" s="75">
        <v>111</v>
      </c>
      <c r="N3190" s="75">
        <v>5</v>
      </c>
    </row>
    <row r="3191" spans="1:14">
      <c r="A3191" s="53" t="s">
        <v>9591</v>
      </c>
      <c r="B3191" s="53" t="s">
        <v>9592</v>
      </c>
      <c r="C3191" s="53" t="s">
        <v>9593</v>
      </c>
      <c r="D3191" s="53" t="s">
        <v>140</v>
      </c>
      <c r="E3191" s="53" t="s">
        <v>18</v>
      </c>
      <c r="F3191" s="53" t="s">
        <v>140</v>
      </c>
      <c r="G3191" s="73" t="s">
        <v>98</v>
      </c>
      <c r="I3191" s="53" t="s">
        <v>191</v>
      </c>
      <c r="J3191" s="75">
        <v>11.09</v>
      </c>
      <c r="K3191" s="75">
        <v>14.637</v>
      </c>
      <c r="L3191" s="75">
        <v>12</v>
      </c>
      <c r="M3191" s="75">
        <v>15.5</v>
      </c>
      <c r="N3191" s="75">
        <v>3.5</v>
      </c>
    </row>
    <row r="3192" spans="1:14">
      <c r="A3192" s="53" t="s">
        <v>9594</v>
      </c>
      <c r="B3192" s="53" t="s">
        <v>9595</v>
      </c>
      <c r="C3192" s="53" t="s">
        <v>9596</v>
      </c>
      <c r="D3192" s="53" t="s">
        <v>17</v>
      </c>
      <c r="E3192" s="53" t="s">
        <v>18</v>
      </c>
      <c r="F3192" s="53" t="s">
        <v>17</v>
      </c>
      <c r="G3192" s="53" t="s">
        <v>19</v>
      </c>
      <c r="I3192" s="53" t="s">
        <v>199</v>
      </c>
      <c r="J3192" s="75">
        <v>21.63</v>
      </c>
      <c r="K3192" s="75">
        <v>23.985</v>
      </c>
      <c r="L3192" s="75">
        <v>22</v>
      </c>
      <c r="M3192" s="75">
        <v>22</v>
      </c>
      <c r="N3192" s="75">
        <v>0</v>
      </c>
    </row>
    <row r="3193" spans="1:14">
      <c r="A3193" s="53" t="s">
        <v>9597</v>
      </c>
      <c r="B3193" s="53" t="s">
        <v>9598</v>
      </c>
      <c r="C3193" s="53" t="s">
        <v>9599</v>
      </c>
      <c r="D3193" s="53" t="s">
        <v>17</v>
      </c>
      <c r="E3193" s="53" t="s">
        <v>18</v>
      </c>
      <c r="F3193" s="53" t="s">
        <v>17</v>
      </c>
      <c r="G3193" s="53" t="s">
        <v>19</v>
      </c>
      <c r="I3193" s="53" t="s">
        <v>99</v>
      </c>
      <c r="J3193" s="75">
        <v>31.18</v>
      </c>
      <c r="K3193" s="75">
        <v>47.7</v>
      </c>
      <c r="L3193" s="75">
        <v>40</v>
      </c>
      <c r="M3193" s="75">
        <v>48</v>
      </c>
      <c r="N3193" s="75">
        <v>8</v>
      </c>
    </row>
    <row r="3194" spans="1:14">
      <c r="A3194" s="53" t="s">
        <v>9600</v>
      </c>
      <c r="B3194" s="53" t="s">
        <v>9601</v>
      </c>
      <c r="C3194" s="53" t="s">
        <v>9602</v>
      </c>
      <c r="D3194" s="53" t="s">
        <v>17</v>
      </c>
      <c r="E3194" s="53" t="s">
        <v>18</v>
      </c>
      <c r="F3194" s="53" t="s">
        <v>17</v>
      </c>
      <c r="G3194" s="53" t="s">
        <v>19</v>
      </c>
      <c r="I3194" s="53" t="s">
        <v>99</v>
      </c>
      <c r="J3194" s="75">
        <v>48.99</v>
      </c>
      <c r="K3194" s="75">
        <v>89.196</v>
      </c>
      <c r="L3194" s="75">
        <v>75</v>
      </c>
      <c r="M3194" s="75">
        <v>90</v>
      </c>
      <c r="N3194" s="75">
        <v>15</v>
      </c>
    </row>
    <row r="3195" spans="1:14">
      <c r="A3195" s="53" t="s">
        <v>9603</v>
      </c>
      <c r="B3195" s="53" t="s">
        <v>9604</v>
      </c>
      <c r="C3195" s="53" t="s">
        <v>9605</v>
      </c>
      <c r="D3195" s="53" t="s">
        <v>17</v>
      </c>
      <c r="E3195" s="53" t="s">
        <v>18</v>
      </c>
      <c r="F3195" s="53" t="s">
        <v>17</v>
      </c>
      <c r="G3195" s="73" t="s">
        <v>19</v>
      </c>
      <c r="I3195" s="53" t="s">
        <v>99</v>
      </c>
      <c r="J3195" s="75">
        <v>49.05</v>
      </c>
      <c r="K3195" s="75">
        <v>88.964</v>
      </c>
      <c r="L3195" s="75">
        <v>75</v>
      </c>
      <c r="M3195" s="75">
        <v>89</v>
      </c>
      <c r="N3195" s="75">
        <v>14</v>
      </c>
    </row>
    <row r="3196" spans="1:14">
      <c r="A3196" s="53" t="s">
        <v>9606</v>
      </c>
      <c r="B3196" s="53" t="s">
        <v>9607</v>
      </c>
      <c r="C3196" s="53" t="s">
        <v>9608</v>
      </c>
      <c r="D3196" s="53" t="s">
        <v>17</v>
      </c>
      <c r="E3196" s="53" t="s">
        <v>18</v>
      </c>
      <c r="F3196" s="53" t="s">
        <v>17</v>
      </c>
      <c r="G3196" s="53" t="s">
        <v>19</v>
      </c>
      <c r="I3196" s="53" t="s">
        <v>99</v>
      </c>
      <c r="J3196" s="75">
        <v>26.06</v>
      </c>
      <c r="K3196" s="75">
        <v>71.658</v>
      </c>
      <c r="L3196" s="75">
        <v>61</v>
      </c>
      <c r="M3196" s="75">
        <v>72</v>
      </c>
      <c r="N3196" s="75">
        <v>11</v>
      </c>
    </row>
    <row r="3197" spans="1:14">
      <c r="A3197" s="53" t="s">
        <v>9609</v>
      </c>
      <c r="B3197" s="53" t="s">
        <v>9610</v>
      </c>
      <c r="C3197" s="53" t="s">
        <v>9611</v>
      </c>
      <c r="D3197" s="53" t="s">
        <v>17</v>
      </c>
      <c r="E3197" s="53" t="s">
        <v>18</v>
      </c>
      <c r="F3197" s="53" t="s">
        <v>17</v>
      </c>
      <c r="G3197" s="73" t="s">
        <v>19</v>
      </c>
      <c r="I3197" s="53" t="s">
        <v>99</v>
      </c>
      <c r="J3197" s="75">
        <v>31.04</v>
      </c>
      <c r="K3197" s="75">
        <v>62.028</v>
      </c>
      <c r="L3197" s="75">
        <v>52</v>
      </c>
      <c r="M3197" s="75">
        <v>63</v>
      </c>
      <c r="N3197" s="75">
        <v>11</v>
      </c>
    </row>
    <row r="3198" spans="1:14">
      <c r="A3198" s="53" t="s">
        <v>9612</v>
      </c>
      <c r="B3198" s="53" t="s">
        <v>9613</v>
      </c>
      <c r="C3198" s="53" t="s">
        <v>9614</v>
      </c>
      <c r="D3198" s="53" t="s">
        <v>17</v>
      </c>
      <c r="E3198" s="53" t="s">
        <v>18</v>
      </c>
      <c r="F3198" s="53" t="s">
        <v>17</v>
      </c>
      <c r="G3198" s="73" t="s">
        <v>19</v>
      </c>
      <c r="I3198" s="53" t="s">
        <v>99</v>
      </c>
      <c r="J3198" s="75">
        <v>30.85</v>
      </c>
      <c r="K3198" s="75">
        <v>62.532</v>
      </c>
      <c r="L3198" s="75">
        <v>53</v>
      </c>
      <c r="M3198" s="75">
        <v>63</v>
      </c>
      <c r="N3198" s="75">
        <v>10</v>
      </c>
    </row>
    <row r="3199" spans="1:14">
      <c r="A3199" s="53" t="s">
        <v>9615</v>
      </c>
      <c r="B3199" s="53" t="s">
        <v>9616</v>
      </c>
      <c r="C3199" s="53" t="s">
        <v>9617</v>
      </c>
      <c r="D3199" s="53" t="s">
        <v>17</v>
      </c>
      <c r="E3199" s="53" t="s">
        <v>18</v>
      </c>
      <c r="F3199" s="53" t="s">
        <v>17</v>
      </c>
      <c r="G3199" s="73" t="s">
        <v>19</v>
      </c>
      <c r="I3199" s="53" t="s">
        <v>99</v>
      </c>
      <c r="J3199" s="75">
        <v>31.05</v>
      </c>
      <c r="K3199" s="75">
        <v>64.157</v>
      </c>
      <c r="L3199" s="75">
        <v>55</v>
      </c>
      <c r="M3199" s="75">
        <v>65</v>
      </c>
      <c r="N3199" s="75">
        <v>10</v>
      </c>
    </row>
    <row r="3200" spans="1:14">
      <c r="A3200" s="53" t="s">
        <v>9618</v>
      </c>
      <c r="B3200" s="53" t="s">
        <v>9619</v>
      </c>
      <c r="C3200" s="53" t="s">
        <v>9620</v>
      </c>
      <c r="D3200" s="53" t="s">
        <v>85</v>
      </c>
      <c r="E3200" s="53" t="s">
        <v>18</v>
      </c>
      <c r="F3200" s="53" t="s">
        <v>85</v>
      </c>
      <c r="G3200" s="73" t="s">
        <v>29</v>
      </c>
      <c r="I3200" s="53" t="s">
        <v>246</v>
      </c>
      <c r="J3200" s="75">
        <v>48.21</v>
      </c>
      <c r="K3200" s="75">
        <v>46.858</v>
      </c>
      <c r="L3200" s="75">
        <v>49</v>
      </c>
      <c r="M3200" s="75">
        <v>49</v>
      </c>
      <c r="N3200" s="75">
        <v>0</v>
      </c>
    </row>
    <row r="3201" spans="1:14">
      <c r="A3201" s="53" t="s">
        <v>9621</v>
      </c>
      <c r="B3201" s="53" t="s">
        <v>9622</v>
      </c>
      <c r="C3201" s="53" t="s">
        <v>9623</v>
      </c>
      <c r="D3201" s="53" t="s">
        <v>274</v>
      </c>
      <c r="E3201" s="53" t="s">
        <v>18</v>
      </c>
      <c r="F3201" s="53" t="s">
        <v>274</v>
      </c>
      <c r="G3201" s="53" t="s">
        <v>29</v>
      </c>
      <c r="I3201" s="53" t="s">
        <v>1410</v>
      </c>
      <c r="J3201" s="75">
        <v>13.24</v>
      </c>
      <c r="K3201" s="75">
        <v>59.568</v>
      </c>
      <c r="L3201" s="75">
        <v>58</v>
      </c>
      <c r="M3201" s="75">
        <v>62</v>
      </c>
      <c r="N3201" s="75">
        <v>4</v>
      </c>
    </row>
    <row r="3202" spans="1:14">
      <c r="A3202" s="53" t="s">
        <v>9624</v>
      </c>
      <c r="B3202" s="53" t="s">
        <v>9625</v>
      </c>
      <c r="C3202" s="53" t="s">
        <v>9626</v>
      </c>
      <c r="D3202" s="53" t="s">
        <v>287</v>
      </c>
      <c r="E3202" s="53" t="s">
        <v>18</v>
      </c>
      <c r="F3202" s="53" t="s">
        <v>287</v>
      </c>
      <c r="G3202" s="53" t="s">
        <v>98</v>
      </c>
      <c r="I3202" s="53" t="s">
        <v>199</v>
      </c>
      <c r="J3202" s="75">
        <v>8.81</v>
      </c>
      <c r="K3202" s="75">
        <v>14.058</v>
      </c>
      <c r="L3202" s="75">
        <v>21</v>
      </c>
      <c r="M3202" s="75">
        <v>22</v>
      </c>
      <c r="N3202" s="75">
        <v>1</v>
      </c>
    </row>
    <row r="3203" spans="1:14">
      <c r="A3203" s="53" t="s">
        <v>9627</v>
      </c>
      <c r="B3203" s="53" t="s">
        <v>9628</v>
      </c>
      <c r="C3203" s="53" t="s">
        <v>9629</v>
      </c>
      <c r="D3203" s="53" t="s">
        <v>24</v>
      </c>
      <c r="E3203" s="53" t="s">
        <v>18</v>
      </c>
      <c r="F3203" s="53" t="s">
        <v>24</v>
      </c>
      <c r="G3203" s="73" t="s">
        <v>19</v>
      </c>
      <c r="I3203" s="53" t="s">
        <v>540</v>
      </c>
      <c r="J3203" s="75">
        <v>4.07</v>
      </c>
      <c r="K3203" s="75">
        <v>2.517</v>
      </c>
      <c r="L3203" s="75">
        <v>4.5</v>
      </c>
      <c r="M3203" s="75">
        <v>4.5</v>
      </c>
      <c r="N3203" s="75">
        <v>0</v>
      </c>
    </row>
    <row r="3204" spans="1:14">
      <c r="A3204" s="53" t="s">
        <v>9630</v>
      </c>
      <c r="B3204" s="53" t="s">
        <v>9631</v>
      </c>
      <c r="C3204" s="53" t="s">
        <v>9632</v>
      </c>
      <c r="D3204" s="53" t="s">
        <v>17</v>
      </c>
      <c r="E3204" s="53" t="s">
        <v>18</v>
      </c>
      <c r="F3204" s="53" t="s">
        <v>17</v>
      </c>
      <c r="G3204" s="53" t="s">
        <v>19</v>
      </c>
      <c r="I3204" s="53" t="s">
        <v>540</v>
      </c>
      <c r="J3204" s="75">
        <v>1.08</v>
      </c>
      <c r="K3204" s="75">
        <v>0.324</v>
      </c>
      <c r="L3204" s="75">
        <v>1.5</v>
      </c>
      <c r="M3204" s="75">
        <v>1.5</v>
      </c>
      <c r="N3204" s="75">
        <v>0</v>
      </c>
    </row>
    <row r="3205" spans="1:14">
      <c r="A3205" s="53" t="s">
        <v>9633</v>
      </c>
      <c r="B3205" s="53" t="s">
        <v>9634</v>
      </c>
      <c r="C3205" s="53" t="s">
        <v>9635</v>
      </c>
      <c r="D3205" s="53" t="s">
        <v>17</v>
      </c>
      <c r="E3205" s="53" t="s">
        <v>18</v>
      </c>
      <c r="F3205" s="53" t="s">
        <v>17</v>
      </c>
      <c r="G3205" s="53" t="s">
        <v>19</v>
      </c>
      <c r="I3205" s="53" t="s">
        <v>99</v>
      </c>
      <c r="J3205" s="75">
        <v>0.68</v>
      </c>
      <c r="K3205" s="75">
        <v>1.17</v>
      </c>
      <c r="L3205" s="75">
        <v>1.5</v>
      </c>
      <c r="M3205" s="75">
        <v>1.5</v>
      </c>
      <c r="N3205" s="75">
        <v>0</v>
      </c>
    </row>
    <row r="3206" spans="1:14">
      <c r="A3206" s="53" t="s">
        <v>9636</v>
      </c>
      <c r="B3206" s="53" t="s">
        <v>9637</v>
      </c>
      <c r="C3206" s="53" t="s">
        <v>9638</v>
      </c>
      <c r="D3206" s="53" t="s">
        <v>17</v>
      </c>
      <c r="E3206" s="53" t="s">
        <v>18</v>
      </c>
      <c r="F3206" s="53" t="s">
        <v>17</v>
      </c>
      <c r="G3206" s="73" t="s">
        <v>19</v>
      </c>
      <c r="I3206" s="53" t="s">
        <v>191</v>
      </c>
      <c r="J3206" s="75">
        <v>0.59</v>
      </c>
      <c r="K3206" s="75">
        <v>0.49</v>
      </c>
      <c r="L3206" s="75">
        <v>1</v>
      </c>
      <c r="M3206" s="75">
        <v>1</v>
      </c>
      <c r="N3206" s="75">
        <v>0</v>
      </c>
    </row>
    <row r="3207" spans="1:14">
      <c r="A3207" s="53" t="s">
        <v>9639</v>
      </c>
      <c r="B3207" s="53" t="s">
        <v>9640</v>
      </c>
      <c r="C3207" s="53" t="s">
        <v>9641</v>
      </c>
      <c r="D3207" s="53" t="s">
        <v>17</v>
      </c>
      <c r="E3207" s="53" t="s">
        <v>18</v>
      </c>
      <c r="F3207" s="53" t="s">
        <v>17</v>
      </c>
      <c r="G3207" s="53" t="s">
        <v>19</v>
      </c>
      <c r="I3207" s="53" t="s">
        <v>99</v>
      </c>
      <c r="J3207" s="75">
        <v>33.69</v>
      </c>
      <c r="K3207" s="75">
        <v>33.979</v>
      </c>
      <c r="L3207" s="75">
        <v>34</v>
      </c>
      <c r="M3207" s="75">
        <v>36</v>
      </c>
      <c r="N3207" s="75">
        <v>2</v>
      </c>
    </row>
    <row r="3208" spans="1:14">
      <c r="A3208" s="53" t="s">
        <v>9642</v>
      </c>
      <c r="B3208" s="53" t="s">
        <v>9643</v>
      </c>
      <c r="C3208" s="53" t="s">
        <v>9644</v>
      </c>
      <c r="D3208" s="53" t="s">
        <v>17</v>
      </c>
      <c r="E3208" s="53" t="s">
        <v>18</v>
      </c>
      <c r="F3208" s="53" t="s">
        <v>17</v>
      </c>
      <c r="G3208" s="53" t="s">
        <v>19</v>
      </c>
      <c r="I3208" s="53" t="s">
        <v>99</v>
      </c>
      <c r="J3208" s="75">
        <v>31.29</v>
      </c>
      <c r="K3208" s="75">
        <v>47.271</v>
      </c>
      <c r="L3208" s="75">
        <v>42</v>
      </c>
      <c r="M3208" s="75">
        <v>48</v>
      </c>
      <c r="N3208" s="75">
        <v>6</v>
      </c>
    </row>
    <row r="3209" spans="1:14">
      <c r="A3209" s="53" t="s">
        <v>9645</v>
      </c>
      <c r="B3209" s="53" t="s">
        <v>9646</v>
      </c>
      <c r="C3209" s="53" t="s">
        <v>9647</v>
      </c>
      <c r="D3209" s="53" t="s">
        <v>17</v>
      </c>
      <c r="E3209" s="53" t="s">
        <v>18</v>
      </c>
      <c r="F3209" s="53" t="s">
        <v>17</v>
      </c>
      <c r="G3209" s="53" t="s">
        <v>19</v>
      </c>
      <c r="I3209" s="53" t="s">
        <v>99</v>
      </c>
      <c r="J3209" s="75">
        <v>39.85</v>
      </c>
      <c r="K3209" s="75">
        <v>18.188</v>
      </c>
      <c r="L3209" s="75">
        <v>41</v>
      </c>
      <c r="M3209" s="75">
        <v>40</v>
      </c>
      <c r="N3209" s="75">
        <v>-1</v>
      </c>
    </row>
    <row r="3210" spans="1:14">
      <c r="A3210" s="53" t="s">
        <v>9648</v>
      </c>
      <c r="B3210" s="53" t="s">
        <v>9649</v>
      </c>
      <c r="C3210" s="53" t="s">
        <v>9650</v>
      </c>
      <c r="D3210" s="53" t="s">
        <v>17</v>
      </c>
      <c r="E3210" s="53" t="s">
        <v>18</v>
      </c>
      <c r="F3210" s="53" t="s">
        <v>17</v>
      </c>
      <c r="G3210" s="53" t="s">
        <v>19</v>
      </c>
      <c r="I3210" s="53" t="s">
        <v>99</v>
      </c>
      <c r="J3210" s="75">
        <v>60.78</v>
      </c>
      <c r="K3210" s="75">
        <v>31.752</v>
      </c>
      <c r="L3210" s="75">
        <v>61</v>
      </c>
      <c r="M3210" s="75">
        <v>61</v>
      </c>
      <c r="N3210" s="75">
        <v>0</v>
      </c>
    </row>
    <row r="3211" spans="1:14">
      <c r="A3211" s="53" t="s">
        <v>9651</v>
      </c>
      <c r="B3211" s="53" t="s">
        <v>9652</v>
      </c>
      <c r="C3211" s="53" t="s">
        <v>9653</v>
      </c>
      <c r="D3211" s="53" t="s">
        <v>586</v>
      </c>
      <c r="E3211" s="53" t="s">
        <v>18</v>
      </c>
      <c r="F3211" s="53" t="s">
        <v>586</v>
      </c>
      <c r="G3211" s="53" t="s">
        <v>98</v>
      </c>
      <c r="I3211" s="53" t="s">
        <v>99</v>
      </c>
      <c r="J3211" s="75">
        <v>17.31</v>
      </c>
      <c r="K3211" s="75">
        <v>4.957</v>
      </c>
      <c r="L3211" s="75">
        <v>17.5</v>
      </c>
      <c r="M3211" s="75">
        <v>17.5</v>
      </c>
      <c r="N3211" s="75">
        <v>0</v>
      </c>
    </row>
    <row r="3212" spans="1:14">
      <c r="A3212" s="53" t="s">
        <v>9654</v>
      </c>
      <c r="B3212" s="53" t="s">
        <v>9655</v>
      </c>
      <c r="C3212" s="53" t="s">
        <v>9656</v>
      </c>
      <c r="D3212" s="53" t="s">
        <v>17</v>
      </c>
      <c r="E3212" s="53" t="s">
        <v>18</v>
      </c>
      <c r="F3212" s="53" t="s">
        <v>17</v>
      </c>
      <c r="G3212" s="53" t="s">
        <v>19</v>
      </c>
      <c r="I3212" s="53" t="s">
        <v>99</v>
      </c>
      <c r="J3212" s="75">
        <v>42.36</v>
      </c>
      <c r="K3212" s="75">
        <v>43.65</v>
      </c>
      <c r="L3212" s="75">
        <v>44</v>
      </c>
      <c r="M3212" s="75">
        <v>44</v>
      </c>
      <c r="N3212" s="75">
        <v>0</v>
      </c>
    </row>
    <row r="3213" spans="1:14">
      <c r="A3213" s="53" t="s">
        <v>9657</v>
      </c>
      <c r="B3213" s="53" t="s">
        <v>9658</v>
      </c>
      <c r="C3213" s="53" t="s">
        <v>9659</v>
      </c>
      <c r="D3213" s="53" t="s">
        <v>586</v>
      </c>
      <c r="E3213" s="53" t="s">
        <v>18</v>
      </c>
      <c r="F3213" s="53" t="s">
        <v>586</v>
      </c>
      <c r="G3213" s="73" t="s">
        <v>98</v>
      </c>
      <c r="I3213" s="53" t="s">
        <v>99</v>
      </c>
      <c r="J3213" s="75">
        <v>17.33</v>
      </c>
      <c r="K3213" s="75">
        <v>4.633</v>
      </c>
      <c r="L3213" s="75">
        <v>17.5</v>
      </c>
      <c r="M3213" s="75">
        <v>17.5</v>
      </c>
      <c r="N3213" s="75">
        <v>0</v>
      </c>
    </row>
    <row r="3214" spans="1:14">
      <c r="A3214" s="53" t="s">
        <v>9660</v>
      </c>
      <c r="B3214" s="53" t="s">
        <v>9661</v>
      </c>
      <c r="C3214" s="53" t="s">
        <v>9662</v>
      </c>
      <c r="D3214" s="53" t="s">
        <v>586</v>
      </c>
      <c r="E3214" s="53" t="s">
        <v>18</v>
      </c>
      <c r="F3214" s="53" t="s">
        <v>586</v>
      </c>
      <c r="G3214" s="53" t="s">
        <v>98</v>
      </c>
      <c r="I3214" s="53" t="s">
        <v>99</v>
      </c>
      <c r="J3214" s="75">
        <v>17.57</v>
      </c>
      <c r="K3214" s="75">
        <v>4.805</v>
      </c>
      <c r="L3214" s="75">
        <v>18</v>
      </c>
      <c r="M3214" s="75">
        <v>18</v>
      </c>
      <c r="N3214" s="75">
        <v>0</v>
      </c>
    </row>
    <row r="3215" spans="1:14">
      <c r="A3215" s="53" t="s">
        <v>9663</v>
      </c>
      <c r="B3215" s="53" t="s">
        <v>9664</v>
      </c>
      <c r="C3215" s="53" t="s">
        <v>9665</v>
      </c>
      <c r="D3215" s="53" t="s">
        <v>17</v>
      </c>
      <c r="E3215" s="53" t="s">
        <v>18</v>
      </c>
      <c r="F3215" s="53" t="s">
        <v>17</v>
      </c>
      <c r="G3215" s="73" t="s">
        <v>19</v>
      </c>
      <c r="I3215" s="53" t="s">
        <v>99</v>
      </c>
      <c r="J3215" s="75">
        <v>32.55</v>
      </c>
      <c r="K3215" s="75">
        <v>37.281</v>
      </c>
      <c r="L3215" s="75">
        <v>33</v>
      </c>
      <c r="M3215" s="75">
        <v>38</v>
      </c>
      <c r="N3215" s="75">
        <v>5</v>
      </c>
    </row>
    <row r="3216" spans="1:14">
      <c r="A3216" s="53" t="s">
        <v>9666</v>
      </c>
      <c r="B3216" s="53" t="s">
        <v>9667</v>
      </c>
      <c r="C3216" s="53" t="s">
        <v>9668</v>
      </c>
      <c r="D3216" s="53" t="s">
        <v>17</v>
      </c>
      <c r="E3216" s="53" t="s">
        <v>18</v>
      </c>
      <c r="F3216" s="53" t="s">
        <v>17</v>
      </c>
      <c r="G3216" s="73" t="s">
        <v>19</v>
      </c>
      <c r="I3216" s="53" t="s">
        <v>864</v>
      </c>
      <c r="J3216" s="75">
        <v>2.22</v>
      </c>
      <c r="K3216" s="75">
        <v>2.002</v>
      </c>
      <c r="L3216" s="75">
        <v>2.5</v>
      </c>
      <c r="M3216" s="75">
        <v>2.5</v>
      </c>
      <c r="N3216" s="75">
        <v>0</v>
      </c>
    </row>
    <row r="3217" spans="1:14">
      <c r="A3217" s="53" t="s">
        <v>9669</v>
      </c>
      <c r="B3217" s="53" t="s">
        <v>9670</v>
      </c>
      <c r="C3217" s="53" t="s">
        <v>9671</v>
      </c>
      <c r="D3217" s="53" t="s">
        <v>17</v>
      </c>
      <c r="E3217" s="53" t="s">
        <v>18</v>
      </c>
      <c r="F3217" s="53" t="s">
        <v>17</v>
      </c>
      <c r="G3217" s="53" t="s">
        <v>19</v>
      </c>
      <c r="I3217" s="53" t="s">
        <v>864</v>
      </c>
      <c r="J3217" s="75">
        <v>1.18</v>
      </c>
      <c r="K3217" s="75">
        <v>0.98</v>
      </c>
      <c r="L3217" s="75">
        <v>1.5</v>
      </c>
      <c r="M3217" s="75">
        <v>1.5</v>
      </c>
      <c r="N3217" s="75">
        <v>0</v>
      </c>
    </row>
    <row r="3218" spans="1:14">
      <c r="A3218" s="53" t="s">
        <v>9672</v>
      </c>
      <c r="B3218" s="53" t="s">
        <v>9673</v>
      </c>
      <c r="C3218" s="53" t="s">
        <v>9674</v>
      </c>
      <c r="D3218" s="53" t="s">
        <v>17</v>
      </c>
      <c r="E3218" s="53" t="s">
        <v>18</v>
      </c>
      <c r="F3218" s="53" t="s">
        <v>17</v>
      </c>
      <c r="G3218" s="73" t="s">
        <v>19</v>
      </c>
      <c r="I3218" s="53" t="s">
        <v>279</v>
      </c>
      <c r="J3218" s="75">
        <v>0.81</v>
      </c>
      <c r="K3218" s="75">
        <v>1.997</v>
      </c>
      <c r="L3218" s="75">
        <v>2</v>
      </c>
      <c r="M3218" s="75">
        <v>2</v>
      </c>
      <c r="N3218" s="75">
        <v>0</v>
      </c>
    </row>
    <row r="3219" spans="1:14">
      <c r="A3219" s="53" t="s">
        <v>9675</v>
      </c>
      <c r="B3219" s="53" t="s">
        <v>9676</v>
      </c>
      <c r="C3219" s="53" t="s">
        <v>9677</v>
      </c>
      <c r="D3219" s="53" t="s">
        <v>17</v>
      </c>
      <c r="E3219" s="53" t="s">
        <v>18</v>
      </c>
      <c r="F3219" s="53" t="s">
        <v>17</v>
      </c>
      <c r="G3219" s="53" t="s">
        <v>19</v>
      </c>
      <c r="I3219" s="53" t="s">
        <v>99</v>
      </c>
      <c r="J3219" s="75">
        <v>39.99</v>
      </c>
      <c r="K3219" s="75">
        <v>17.821</v>
      </c>
      <c r="L3219" s="75">
        <v>40</v>
      </c>
      <c r="M3219" s="75">
        <v>40</v>
      </c>
      <c r="N3219" s="75">
        <v>0</v>
      </c>
    </row>
    <row r="3220" spans="1:14">
      <c r="A3220" s="53" t="s">
        <v>9678</v>
      </c>
      <c r="B3220" s="53" t="s">
        <v>9679</v>
      </c>
      <c r="C3220" s="53" t="s">
        <v>9680</v>
      </c>
      <c r="D3220" s="53" t="s">
        <v>17</v>
      </c>
      <c r="E3220" s="53" t="s">
        <v>18</v>
      </c>
      <c r="F3220" s="53" t="s">
        <v>17</v>
      </c>
      <c r="G3220" s="53" t="s">
        <v>19</v>
      </c>
      <c r="I3220" s="53" t="s">
        <v>99</v>
      </c>
      <c r="J3220" s="75">
        <v>39.92</v>
      </c>
      <c r="K3220" s="75">
        <v>17.821</v>
      </c>
      <c r="L3220" s="75">
        <v>41</v>
      </c>
      <c r="M3220" s="75">
        <v>40</v>
      </c>
      <c r="N3220" s="75">
        <v>-1</v>
      </c>
    </row>
    <row r="3221" spans="1:14">
      <c r="A3221" s="53" t="s">
        <v>9681</v>
      </c>
      <c r="B3221" s="53" t="s">
        <v>9682</v>
      </c>
      <c r="C3221" s="53" t="s">
        <v>9683</v>
      </c>
      <c r="D3221" s="53" t="s">
        <v>17</v>
      </c>
      <c r="E3221" s="53" t="s">
        <v>18</v>
      </c>
      <c r="F3221" s="53" t="s">
        <v>17</v>
      </c>
      <c r="G3221" s="73" t="s">
        <v>19</v>
      </c>
      <c r="I3221" s="53" t="s">
        <v>99</v>
      </c>
      <c r="J3221" s="75">
        <v>39.92</v>
      </c>
      <c r="K3221" s="75">
        <v>18.009</v>
      </c>
      <c r="L3221" s="75">
        <v>41</v>
      </c>
      <c r="M3221" s="75">
        <v>40</v>
      </c>
      <c r="N3221" s="75">
        <v>-1</v>
      </c>
    </row>
    <row r="3222" spans="1:14">
      <c r="A3222" s="53" t="s">
        <v>9684</v>
      </c>
      <c r="B3222" s="53" t="s">
        <v>9685</v>
      </c>
      <c r="C3222" s="53" t="s">
        <v>9686</v>
      </c>
      <c r="D3222" s="53" t="s">
        <v>586</v>
      </c>
      <c r="E3222" s="53" t="s">
        <v>18</v>
      </c>
      <c r="F3222" s="53" t="s">
        <v>586</v>
      </c>
      <c r="G3222" s="53" t="s">
        <v>98</v>
      </c>
      <c r="I3222" s="53" t="s">
        <v>99</v>
      </c>
      <c r="J3222" s="75">
        <v>17.29</v>
      </c>
      <c r="K3222" s="75">
        <v>4.774</v>
      </c>
      <c r="L3222" s="75">
        <v>17.5</v>
      </c>
      <c r="M3222" s="75">
        <v>17.5</v>
      </c>
      <c r="N3222" s="75">
        <v>0</v>
      </c>
    </row>
    <row r="3223" spans="1:14">
      <c r="A3223" s="53" t="s">
        <v>9687</v>
      </c>
      <c r="B3223" s="53" t="s">
        <v>9688</v>
      </c>
      <c r="C3223" s="53" t="s">
        <v>9689</v>
      </c>
      <c r="D3223" s="53" t="s">
        <v>586</v>
      </c>
      <c r="E3223" s="53" t="s">
        <v>18</v>
      </c>
      <c r="F3223" s="53" t="s">
        <v>586</v>
      </c>
      <c r="G3223" s="53" t="s">
        <v>98</v>
      </c>
      <c r="I3223" s="53" t="s">
        <v>99</v>
      </c>
      <c r="J3223" s="75">
        <v>17.32</v>
      </c>
      <c r="K3223" s="75">
        <v>4.957</v>
      </c>
      <c r="L3223" s="75">
        <v>17.5</v>
      </c>
      <c r="M3223" s="75">
        <v>17.5</v>
      </c>
      <c r="N3223" s="75">
        <v>0</v>
      </c>
    </row>
    <row r="3224" spans="1:14">
      <c r="A3224" s="53" t="s">
        <v>9690</v>
      </c>
      <c r="B3224" s="53" t="s">
        <v>9691</v>
      </c>
      <c r="C3224" s="53" t="s">
        <v>9692</v>
      </c>
      <c r="D3224" s="53" t="s">
        <v>17</v>
      </c>
      <c r="E3224" s="53" t="s">
        <v>18</v>
      </c>
      <c r="F3224" s="53" t="s">
        <v>17</v>
      </c>
      <c r="G3224" s="73" t="s">
        <v>19</v>
      </c>
      <c r="I3224" s="53" t="s">
        <v>2305</v>
      </c>
      <c r="J3224" s="75">
        <v>34.25</v>
      </c>
      <c r="K3224" s="75">
        <v>31.076</v>
      </c>
      <c r="L3224" s="75">
        <v>35</v>
      </c>
      <c r="M3224" s="75">
        <v>35</v>
      </c>
      <c r="N3224" s="75">
        <v>0</v>
      </c>
    </row>
    <row r="3225" spans="1:14">
      <c r="A3225" s="53" t="s">
        <v>9693</v>
      </c>
      <c r="B3225" s="53" t="s">
        <v>9694</v>
      </c>
      <c r="C3225" s="53" t="s">
        <v>9695</v>
      </c>
      <c r="D3225" s="53" t="s">
        <v>2292</v>
      </c>
      <c r="E3225" s="53" t="s">
        <v>18</v>
      </c>
      <c r="F3225" s="53" t="s">
        <v>2292</v>
      </c>
      <c r="G3225" s="53" t="s">
        <v>129</v>
      </c>
      <c r="I3225" s="53" t="s">
        <v>215</v>
      </c>
      <c r="J3225" s="75">
        <v>4.3</v>
      </c>
      <c r="K3225" s="75">
        <v>3.524</v>
      </c>
      <c r="L3225" s="75">
        <v>4.5</v>
      </c>
      <c r="M3225" s="75">
        <v>4.5</v>
      </c>
      <c r="N3225" s="75">
        <v>0</v>
      </c>
    </row>
    <row r="3226" spans="1:14">
      <c r="A3226" s="53" t="s">
        <v>9696</v>
      </c>
      <c r="B3226" s="53" t="s">
        <v>9697</v>
      </c>
      <c r="C3226" s="53" t="s">
        <v>9698</v>
      </c>
      <c r="D3226" s="53" t="s">
        <v>17</v>
      </c>
      <c r="E3226" s="53" t="s">
        <v>18</v>
      </c>
      <c r="F3226" s="53" t="s">
        <v>17</v>
      </c>
      <c r="G3226" s="53" t="s">
        <v>19</v>
      </c>
      <c r="I3226" s="53" t="s">
        <v>2305</v>
      </c>
      <c r="J3226" s="75">
        <v>45.04</v>
      </c>
      <c r="K3226" s="75">
        <v>44.707</v>
      </c>
      <c r="L3226" s="75">
        <v>46</v>
      </c>
      <c r="M3226" s="75">
        <v>46</v>
      </c>
      <c r="N3226" s="75">
        <v>0</v>
      </c>
    </row>
    <row r="3227" spans="1:14">
      <c r="A3227" s="53" t="s">
        <v>9699</v>
      </c>
      <c r="B3227" s="53" t="s">
        <v>9700</v>
      </c>
      <c r="C3227" s="53" t="s">
        <v>9701</v>
      </c>
      <c r="D3227" s="53" t="s">
        <v>17</v>
      </c>
      <c r="E3227" s="53" t="s">
        <v>18</v>
      </c>
      <c r="F3227" s="53" t="s">
        <v>17</v>
      </c>
      <c r="G3227" s="53" t="s">
        <v>19</v>
      </c>
      <c r="I3227" s="53" t="s">
        <v>86</v>
      </c>
      <c r="J3227" s="75">
        <v>23.12</v>
      </c>
      <c r="K3227" s="75">
        <v>33.34</v>
      </c>
      <c r="L3227" s="75">
        <v>27</v>
      </c>
      <c r="M3227" s="75">
        <v>34</v>
      </c>
      <c r="N3227" s="75">
        <v>7</v>
      </c>
    </row>
    <row r="3228" spans="1:14">
      <c r="A3228" s="53" t="s">
        <v>9702</v>
      </c>
      <c r="B3228" s="53" t="s">
        <v>9703</v>
      </c>
      <c r="C3228" s="53" t="s">
        <v>9704</v>
      </c>
      <c r="D3228" s="53" t="s">
        <v>17</v>
      </c>
      <c r="E3228" s="53" t="s">
        <v>18</v>
      </c>
      <c r="F3228" s="53" t="s">
        <v>17</v>
      </c>
      <c r="G3228" s="53" t="s">
        <v>19</v>
      </c>
      <c r="I3228" s="53" t="s">
        <v>86</v>
      </c>
      <c r="J3228" s="75">
        <v>23.15</v>
      </c>
      <c r="K3228" s="75">
        <v>33.869</v>
      </c>
      <c r="L3228" s="75">
        <v>28</v>
      </c>
      <c r="M3228" s="75">
        <v>34</v>
      </c>
      <c r="N3228" s="75">
        <v>6</v>
      </c>
    </row>
    <row r="3229" spans="1:14">
      <c r="A3229" s="53" t="s">
        <v>9705</v>
      </c>
      <c r="B3229" s="53" t="s">
        <v>9706</v>
      </c>
      <c r="C3229" s="53" t="s">
        <v>9707</v>
      </c>
      <c r="D3229" s="53" t="s">
        <v>17</v>
      </c>
      <c r="E3229" s="53" t="s">
        <v>18</v>
      </c>
      <c r="F3229" s="53" t="s">
        <v>17</v>
      </c>
      <c r="G3229" s="53" t="s">
        <v>19</v>
      </c>
      <c r="I3229" s="53" t="s">
        <v>86</v>
      </c>
      <c r="J3229" s="75">
        <v>25.8</v>
      </c>
      <c r="K3229" s="75">
        <v>31.885</v>
      </c>
      <c r="L3229" s="75">
        <v>26.5</v>
      </c>
      <c r="M3229" s="75">
        <v>32</v>
      </c>
      <c r="N3229" s="75">
        <v>5.5</v>
      </c>
    </row>
    <row r="3230" spans="1:14">
      <c r="A3230" s="53" t="s">
        <v>9708</v>
      </c>
      <c r="B3230" s="53" t="s">
        <v>9709</v>
      </c>
      <c r="C3230" s="53" t="s">
        <v>9710</v>
      </c>
      <c r="D3230" s="53" t="s">
        <v>17</v>
      </c>
      <c r="E3230" s="53" t="s">
        <v>18</v>
      </c>
      <c r="F3230" s="53" t="s">
        <v>17</v>
      </c>
      <c r="G3230" s="53" t="s">
        <v>19</v>
      </c>
      <c r="I3230" s="53" t="s">
        <v>145</v>
      </c>
      <c r="J3230" s="75">
        <v>35.52</v>
      </c>
      <c r="K3230" s="75">
        <v>5.945</v>
      </c>
      <c r="L3230" s="75">
        <v>36</v>
      </c>
      <c r="M3230" s="75">
        <v>36</v>
      </c>
      <c r="N3230" s="75">
        <v>0</v>
      </c>
    </row>
    <row r="3231" spans="1:14">
      <c r="A3231" s="53" t="s">
        <v>9711</v>
      </c>
      <c r="B3231" s="53" t="s">
        <v>9712</v>
      </c>
      <c r="C3231" s="53" t="s">
        <v>9713</v>
      </c>
      <c r="D3231" s="53" t="s">
        <v>24</v>
      </c>
      <c r="E3231" s="53" t="s">
        <v>18</v>
      </c>
      <c r="F3231" s="53" t="s">
        <v>24</v>
      </c>
      <c r="G3231" s="53" t="s">
        <v>19</v>
      </c>
      <c r="I3231" s="53" t="s">
        <v>130</v>
      </c>
      <c r="J3231" s="75">
        <v>43.3</v>
      </c>
      <c r="K3231" s="75">
        <v>31.241</v>
      </c>
      <c r="L3231" s="75">
        <v>44</v>
      </c>
      <c r="M3231" s="75">
        <v>45</v>
      </c>
      <c r="N3231" s="75">
        <v>1</v>
      </c>
    </row>
    <row r="3232" spans="1:14">
      <c r="A3232" s="53" t="s">
        <v>9714</v>
      </c>
      <c r="B3232" s="53" t="s">
        <v>9715</v>
      </c>
      <c r="C3232" s="53" t="s">
        <v>9716</v>
      </c>
      <c r="D3232" s="53" t="s">
        <v>1452</v>
      </c>
      <c r="E3232" s="53" t="s">
        <v>18</v>
      </c>
      <c r="F3232" s="53" t="s">
        <v>1452</v>
      </c>
      <c r="G3232" s="53" t="s">
        <v>98</v>
      </c>
      <c r="I3232" s="53" t="s">
        <v>130</v>
      </c>
      <c r="J3232" s="75">
        <v>30.52</v>
      </c>
      <c r="K3232" s="75">
        <v>37.602</v>
      </c>
      <c r="L3232" s="75">
        <v>38</v>
      </c>
      <c r="M3232" s="75">
        <v>38</v>
      </c>
      <c r="N3232" s="75">
        <v>0</v>
      </c>
    </row>
    <row r="3233" spans="1:14">
      <c r="A3233" s="53" t="s">
        <v>9717</v>
      </c>
      <c r="B3233" s="53" t="s">
        <v>9718</v>
      </c>
      <c r="C3233" s="53" t="s">
        <v>9719</v>
      </c>
      <c r="D3233" s="53" t="s">
        <v>128</v>
      </c>
      <c r="E3233" s="53" t="s">
        <v>18</v>
      </c>
      <c r="F3233" s="53" t="s">
        <v>128</v>
      </c>
      <c r="G3233" s="53" t="s">
        <v>129</v>
      </c>
      <c r="I3233" s="53" t="s">
        <v>130</v>
      </c>
      <c r="J3233" s="75">
        <v>7.31</v>
      </c>
      <c r="K3233" s="75">
        <v>7.073</v>
      </c>
      <c r="L3233" s="75">
        <v>7.3</v>
      </c>
      <c r="M3233" s="75">
        <v>7.5</v>
      </c>
      <c r="N3233" s="75">
        <v>0.2</v>
      </c>
    </row>
    <row r="3234" spans="1:14">
      <c r="A3234" s="53" t="s">
        <v>9720</v>
      </c>
      <c r="B3234" s="53" t="s">
        <v>9721</v>
      </c>
      <c r="C3234" s="53" t="s">
        <v>9722</v>
      </c>
      <c r="D3234" s="53" t="s">
        <v>738</v>
      </c>
      <c r="E3234" s="53" t="s">
        <v>18</v>
      </c>
      <c r="F3234" s="53" t="s">
        <v>738</v>
      </c>
      <c r="G3234" s="53" t="s">
        <v>98</v>
      </c>
      <c r="I3234" s="53" t="s">
        <v>130</v>
      </c>
      <c r="J3234" s="75">
        <v>18.32</v>
      </c>
      <c r="K3234" s="75">
        <v>20.966</v>
      </c>
      <c r="L3234" s="75">
        <v>27</v>
      </c>
      <c r="M3234" s="75">
        <v>28</v>
      </c>
      <c r="N3234" s="75">
        <v>1</v>
      </c>
    </row>
    <row r="3235" spans="1:14">
      <c r="A3235" s="53" t="s">
        <v>9723</v>
      </c>
      <c r="B3235" s="53" t="s">
        <v>9724</v>
      </c>
      <c r="C3235" s="53" t="s">
        <v>9725</v>
      </c>
      <c r="D3235" s="53" t="s">
        <v>24</v>
      </c>
      <c r="E3235" s="53" t="s">
        <v>18</v>
      </c>
      <c r="F3235" s="53" t="s">
        <v>24</v>
      </c>
      <c r="G3235" s="53" t="s">
        <v>19</v>
      </c>
      <c r="I3235" s="53" t="s">
        <v>130</v>
      </c>
      <c r="J3235" s="75">
        <v>32.04</v>
      </c>
      <c r="K3235" s="75">
        <v>21.519</v>
      </c>
      <c r="L3235" s="75">
        <v>33</v>
      </c>
      <c r="M3235" s="75">
        <v>33</v>
      </c>
      <c r="N3235" s="75">
        <v>0</v>
      </c>
    </row>
    <row r="3236" spans="1:14">
      <c r="A3236" s="53" t="s">
        <v>9726</v>
      </c>
      <c r="B3236" s="53" t="s">
        <v>9727</v>
      </c>
      <c r="C3236" s="53" t="s">
        <v>9728</v>
      </c>
      <c r="D3236" s="53" t="s">
        <v>17</v>
      </c>
      <c r="E3236" s="53" t="s">
        <v>18</v>
      </c>
      <c r="F3236" s="53" t="s">
        <v>17</v>
      </c>
      <c r="G3236" s="53" t="s">
        <v>19</v>
      </c>
      <c r="I3236" s="53" t="s">
        <v>454</v>
      </c>
      <c r="J3236" s="75">
        <v>35.63</v>
      </c>
      <c r="K3236" s="75">
        <v>24.908</v>
      </c>
      <c r="L3236" s="75">
        <v>36</v>
      </c>
      <c r="M3236" s="75">
        <v>36</v>
      </c>
      <c r="N3236" s="75">
        <v>0</v>
      </c>
    </row>
    <row r="3237" spans="1:14">
      <c r="A3237" s="53" t="s">
        <v>9729</v>
      </c>
      <c r="B3237" s="53" t="s">
        <v>9730</v>
      </c>
      <c r="C3237" s="53" t="s">
        <v>9731</v>
      </c>
      <c r="D3237" s="53" t="s">
        <v>2686</v>
      </c>
      <c r="E3237" s="53" t="s">
        <v>18</v>
      </c>
      <c r="F3237" s="53" t="s">
        <v>2686</v>
      </c>
      <c r="G3237" s="73" t="s">
        <v>52</v>
      </c>
      <c r="I3237" s="53" t="s">
        <v>1488</v>
      </c>
      <c r="J3237" s="75">
        <v>46.81</v>
      </c>
      <c r="K3237" s="75">
        <v>82.524</v>
      </c>
      <c r="L3237" s="75">
        <v>62</v>
      </c>
      <c r="M3237" s="75">
        <v>83</v>
      </c>
      <c r="N3237" s="75">
        <v>21</v>
      </c>
    </row>
    <row r="3238" spans="1:14">
      <c r="A3238" s="53" t="s">
        <v>9732</v>
      </c>
      <c r="B3238" s="53" t="s">
        <v>9733</v>
      </c>
      <c r="C3238" s="53" t="s">
        <v>9734</v>
      </c>
      <c r="D3238" s="53" t="s">
        <v>144</v>
      </c>
      <c r="E3238" s="53" t="s">
        <v>18</v>
      </c>
      <c r="F3238" s="53" t="s">
        <v>144</v>
      </c>
      <c r="G3238" s="53" t="s">
        <v>52</v>
      </c>
      <c r="I3238" s="53" t="s">
        <v>767</v>
      </c>
      <c r="J3238" s="75">
        <v>45.6</v>
      </c>
      <c r="K3238" s="75">
        <v>264.275</v>
      </c>
      <c r="L3238" s="75">
        <v>153</v>
      </c>
      <c r="M3238" s="75">
        <v>265</v>
      </c>
      <c r="N3238" s="75">
        <v>112</v>
      </c>
    </row>
    <row r="3239" spans="1:14">
      <c r="A3239" s="53" t="s">
        <v>9735</v>
      </c>
      <c r="B3239" s="53" t="s">
        <v>9736</v>
      </c>
      <c r="C3239" s="53" t="s">
        <v>9737</v>
      </c>
      <c r="D3239" s="53" t="s">
        <v>17</v>
      </c>
      <c r="E3239" s="53" t="s">
        <v>18</v>
      </c>
      <c r="F3239" s="53" t="s">
        <v>17</v>
      </c>
      <c r="G3239" s="53" t="s">
        <v>19</v>
      </c>
      <c r="I3239" s="53" t="s">
        <v>239</v>
      </c>
      <c r="J3239" s="75">
        <v>0.17</v>
      </c>
      <c r="K3239" s="75">
        <v>0.468</v>
      </c>
      <c r="L3239" s="75">
        <v>0.5</v>
      </c>
      <c r="M3239" s="75">
        <v>0.5</v>
      </c>
      <c r="N3239" s="75">
        <v>0</v>
      </c>
    </row>
    <row r="3240" spans="1:14">
      <c r="A3240" s="53" t="s">
        <v>9738</v>
      </c>
      <c r="B3240" s="53" t="s">
        <v>9739</v>
      </c>
      <c r="C3240" s="53" t="s">
        <v>9740</v>
      </c>
      <c r="D3240" s="53" t="s">
        <v>78</v>
      </c>
      <c r="E3240" s="53" t="s">
        <v>18</v>
      </c>
      <c r="F3240" s="53" t="s">
        <v>78</v>
      </c>
      <c r="G3240" s="53" t="s">
        <v>29</v>
      </c>
      <c r="I3240" s="53" t="s">
        <v>1498</v>
      </c>
      <c r="J3240" s="75">
        <v>20.68</v>
      </c>
      <c r="K3240" s="75">
        <v>35.258</v>
      </c>
      <c r="L3240" s="75">
        <v>36</v>
      </c>
      <c r="M3240" s="75">
        <v>36</v>
      </c>
      <c r="N3240" s="75">
        <v>0</v>
      </c>
    </row>
    <row r="3241" spans="1:14">
      <c r="A3241" s="53" t="s">
        <v>9741</v>
      </c>
      <c r="B3241" s="53" t="s">
        <v>9742</v>
      </c>
      <c r="C3241" s="53" t="s">
        <v>9743</v>
      </c>
      <c r="D3241" s="53" t="s">
        <v>140</v>
      </c>
      <c r="E3241" s="53" t="s">
        <v>18</v>
      </c>
      <c r="F3241" s="53" t="s">
        <v>140</v>
      </c>
      <c r="G3241" s="53" t="s">
        <v>98</v>
      </c>
      <c r="I3241" s="53" t="s">
        <v>191</v>
      </c>
      <c r="J3241" s="75">
        <v>28.16</v>
      </c>
      <c r="K3241" s="75">
        <v>41.527</v>
      </c>
      <c r="L3241" s="75">
        <v>34</v>
      </c>
      <c r="M3241" s="75">
        <v>43</v>
      </c>
      <c r="N3241" s="75">
        <v>9</v>
      </c>
    </row>
    <row r="3242" spans="1:14">
      <c r="A3242" s="53" t="s">
        <v>9744</v>
      </c>
      <c r="B3242" s="53" t="s">
        <v>9745</v>
      </c>
      <c r="C3242" s="53" t="s">
        <v>9746</v>
      </c>
      <c r="D3242" s="53" t="s">
        <v>256</v>
      </c>
      <c r="E3242" s="53" t="s">
        <v>18</v>
      </c>
      <c r="F3242" s="53" t="s">
        <v>256</v>
      </c>
      <c r="G3242" s="53" t="s">
        <v>19</v>
      </c>
      <c r="I3242" s="53" t="s">
        <v>191</v>
      </c>
      <c r="J3242" s="75">
        <v>16.2</v>
      </c>
      <c r="K3242" s="75">
        <v>84.637</v>
      </c>
      <c r="L3242" s="75">
        <v>37</v>
      </c>
      <c r="M3242" s="75">
        <v>89</v>
      </c>
      <c r="N3242" s="75">
        <v>52</v>
      </c>
    </row>
    <row r="3243" spans="1:14">
      <c r="A3243" s="53" t="s">
        <v>9747</v>
      </c>
      <c r="B3243" s="53" t="s">
        <v>9748</v>
      </c>
      <c r="C3243" s="53" t="s">
        <v>9749</v>
      </c>
      <c r="D3243" s="53" t="s">
        <v>17</v>
      </c>
      <c r="E3243" s="53" t="s">
        <v>18</v>
      </c>
      <c r="F3243" s="53" t="s">
        <v>17</v>
      </c>
      <c r="G3243" s="53" t="s">
        <v>19</v>
      </c>
      <c r="I3243" s="53" t="s">
        <v>191</v>
      </c>
      <c r="J3243" s="75">
        <v>28.17</v>
      </c>
      <c r="K3243" s="75">
        <v>40.966</v>
      </c>
      <c r="L3243" s="75">
        <v>35</v>
      </c>
      <c r="M3243" s="75">
        <v>42</v>
      </c>
      <c r="N3243" s="75">
        <v>7</v>
      </c>
    </row>
    <row r="3244" spans="1:14">
      <c r="A3244" s="53" t="s">
        <v>9750</v>
      </c>
      <c r="B3244" s="53" t="s">
        <v>9751</v>
      </c>
      <c r="C3244" s="53" t="s">
        <v>9752</v>
      </c>
      <c r="D3244" s="53" t="s">
        <v>17</v>
      </c>
      <c r="E3244" s="53" t="s">
        <v>18</v>
      </c>
      <c r="F3244" s="53" t="s">
        <v>17</v>
      </c>
      <c r="G3244" s="53" t="s">
        <v>19</v>
      </c>
      <c r="I3244" s="53" t="s">
        <v>191</v>
      </c>
      <c r="J3244" s="75">
        <v>3.3</v>
      </c>
      <c r="K3244" s="75">
        <v>3.255</v>
      </c>
      <c r="L3244" s="75">
        <v>3.5</v>
      </c>
      <c r="M3244" s="75">
        <v>3.5</v>
      </c>
      <c r="N3244" s="75">
        <v>0</v>
      </c>
    </row>
    <row r="3245" spans="1:14">
      <c r="A3245" s="53" t="s">
        <v>9753</v>
      </c>
      <c r="B3245" s="53" t="s">
        <v>9754</v>
      </c>
      <c r="C3245" s="53" t="s">
        <v>9755</v>
      </c>
      <c r="D3245" s="53" t="s">
        <v>17</v>
      </c>
      <c r="E3245" s="53" t="s">
        <v>18</v>
      </c>
      <c r="F3245" s="53" t="s">
        <v>17</v>
      </c>
      <c r="G3245" s="73" t="s">
        <v>19</v>
      </c>
      <c r="I3245" s="53" t="s">
        <v>191</v>
      </c>
      <c r="J3245" s="75">
        <v>0.41</v>
      </c>
      <c r="K3245" s="75">
        <v>0.324</v>
      </c>
      <c r="L3245" s="75">
        <v>0.5</v>
      </c>
      <c r="M3245" s="75">
        <v>0.5</v>
      </c>
      <c r="N3245" s="75">
        <v>0</v>
      </c>
    </row>
    <row r="3246" spans="1:14">
      <c r="A3246" s="53" t="s">
        <v>9756</v>
      </c>
      <c r="B3246" s="53" t="s">
        <v>9757</v>
      </c>
      <c r="C3246" s="53" t="s">
        <v>9758</v>
      </c>
      <c r="D3246" s="53" t="s">
        <v>17</v>
      </c>
      <c r="E3246" s="53" t="s">
        <v>18</v>
      </c>
      <c r="F3246" s="53" t="s">
        <v>17</v>
      </c>
      <c r="G3246" s="53" t="s">
        <v>19</v>
      </c>
      <c r="I3246" s="53" t="s">
        <v>7799</v>
      </c>
      <c r="J3246" s="75">
        <v>16</v>
      </c>
      <c r="K3246" s="75">
        <v>17.39</v>
      </c>
      <c r="L3246" s="75">
        <v>16</v>
      </c>
      <c r="M3246" s="75">
        <v>17.5</v>
      </c>
      <c r="N3246" s="75">
        <v>1.5</v>
      </c>
    </row>
    <row r="3247" spans="1:14">
      <c r="A3247" s="53" t="s">
        <v>9759</v>
      </c>
      <c r="B3247" s="53" t="s">
        <v>9760</v>
      </c>
      <c r="C3247" s="53" t="s">
        <v>9761</v>
      </c>
      <c r="D3247" s="53" t="s">
        <v>97</v>
      </c>
      <c r="E3247" s="53" t="s">
        <v>18</v>
      </c>
      <c r="F3247" s="53" t="s">
        <v>97</v>
      </c>
      <c r="G3247" s="53" t="s">
        <v>98</v>
      </c>
      <c r="I3247" s="53" t="s">
        <v>292</v>
      </c>
      <c r="J3247" s="75">
        <v>343.39</v>
      </c>
      <c r="K3247" s="75">
        <v>138.362</v>
      </c>
      <c r="L3247" s="75">
        <v>344</v>
      </c>
      <c r="M3247" s="75">
        <v>344</v>
      </c>
      <c r="N3247" s="75">
        <v>0</v>
      </c>
    </row>
    <row r="3248" spans="1:14">
      <c r="A3248" s="53" t="s">
        <v>9762</v>
      </c>
      <c r="B3248" s="53" t="s">
        <v>9763</v>
      </c>
      <c r="C3248" s="53" t="s">
        <v>9764</v>
      </c>
      <c r="D3248" s="53" t="s">
        <v>453</v>
      </c>
      <c r="E3248" s="53" t="s">
        <v>18</v>
      </c>
      <c r="F3248" s="53" t="s">
        <v>453</v>
      </c>
      <c r="G3248" s="53" t="s">
        <v>29</v>
      </c>
      <c r="I3248" s="53" t="s">
        <v>187</v>
      </c>
      <c r="J3248" s="75">
        <v>17.75</v>
      </c>
      <c r="K3248" s="75">
        <v>38.103</v>
      </c>
      <c r="L3248" s="75">
        <v>38</v>
      </c>
      <c r="M3248" s="75">
        <v>39</v>
      </c>
      <c r="N3248" s="75">
        <v>1</v>
      </c>
    </row>
    <row r="3249" spans="1:14">
      <c r="A3249" s="53" t="s">
        <v>9765</v>
      </c>
      <c r="B3249" s="53" t="s">
        <v>9766</v>
      </c>
      <c r="C3249" s="53" t="s">
        <v>9767</v>
      </c>
      <c r="D3249" s="53" t="s">
        <v>17</v>
      </c>
      <c r="E3249" s="53" t="s">
        <v>18</v>
      </c>
      <c r="F3249" s="53" t="s">
        <v>17</v>
      </c>
      <c r="G3249" s="53" t="s">
        <v>19</v>
      </c>
      <c r="I3249" s="53" t="s">
        <v>767</v>
      </c>
      <c r="J3249" s="75">
        <v>3.99</v>
      </c>
      <c r="K3249" s="75">
        <v>4.902</v>
      </c>
      <c r="L3249" s="75">
        <v>5.5</v>
      </c>
      <c r="M3249" s="75">
        <v>5</v>
      </c>
      <c r="N3249" s="75">
        <v>-0.5</v>
      </c>
    </row>
    <row r="3250" spans="1:14">
      <c r="A3250" s="53" t="s">
        <v>9768</v>
      </c>
      <c r="B3250" s="53" t="s">
        <v>9769</v>
      </c>
      <c r="C3250" s="53" t="s">
        <v>9770</v>
      </c>
      <c r="D3250" s="53" t="s">
        <v>17</v>
      </c>
      <c r="E3250" s="53" t="s">
        <v>18</v>
      </c>
      <c r="F3250" s="53" t="s">
        <v>17</v>
      </c>
      <c r="G3250" s="53" t="s">
        <v>19</v>
      </c>
      <c r="I3250" s="53" t="s">
        <v>99</v>
      </c>
      <c r="J3250" s="75">
        <v>13.46</v>
      </c>
      <c r="K3250" s="75">
        <v>16.976</v>
      </c>
      <c r="L3250" s="75">
        <v>13.5</v>
      </c>
      <c r="M3250" s="75">
        <v>17</v>
      </c>
      <c r="N3250" s="75">
        <v>3.5</v>
      </c>
    </row>
    <row r="3251" spans="1:14">
      <c r="A3251" s="53" t="s">
        <v>9771</v>
      </c>
      <c r="B3251" s="53" t="s">
        <v>9772</v>
      </c>
      <c r="C3251" s="53" t="s">
        <v>9773</v>
      </c>
      <c r="D3251" s="53" t="s">
        <v>1184</v>
      </c>
      <c r="E3251" s="53" t="s">
        <v>18</v>
      </c>
      <c r="F3251" s="53" t="s">
        <v>1184</v>
      </c>
      <c r="G3251" s="53" t="s">
        <v>98</v>
      </c>
      <c r="I3251" s="53" t="s">
        <v>292</v>
      </c>
      <c r="J3251" s="75">
        <v>358.33</v>
      </c>
      <c r="K3251" s="75">
        <v>573.833</v>
      </c>
      <c r="L3251" s="75">
        <v>561</v>
      </c>
      <c r="M3251" s="75">
        <v>574</v>
      </c>
      <c r="N3251" s="75">
        <v>13</v>
      </c>
    </row>
    <row r="3252" spans="1:14">
      <c r="A3252" s="53" t="s">
        <v>9774</v>
      </c>
      <c r="B3252" s="53" t="s">
        <v>9775</v>
      </c>
      <c r="C3252" s="53" t="s">
        <v>9776</v>
      </c>
      <c r="D3252" s="53" t="s">
        <v>17</v>
      </c>
      <c r="E3252" s="53" t="s">
        <v>18</v>
      </c>
      <c r="F3252" s="53" t="s">
        <v>17</v>
      </c>
      <c r="G3252" s="53" t="s">
        <v>19</v>
      </c>
      <c r="I3252" s="53" t="s">
        <v>199</v>
      </c>
      <c r="J3252" s="75">
        <v>0.22</v>
      </c>
      <c r="K3252" s="75">
        <v>0.87</v>
      </c>
      <c r="L3252" s="75">
        <v>1</v>
      </c>
      <c r="M3252" s="75">
        <v>1</v>
      </c>
      <c r="N3252" s="75">
        <v>0</v>
      </c>
    </row>
    <row r="3253" spans="1:14">
      <c r="A3253" s="53" t="s">
        <v>9777</v>
      </c>
      <c r="B3253" s="53" t="s">
        <v>9778</v>
      </c>
      <c r="C3253" s="53" t="s">
        <v>9779</v>
      </c>
      <c r="D3253" s="53" t="s">
        <v>17</v>
      </c>
      <c r="E3253" s="53" t="s">
        <v>18</v>
      </c>
      <c r="F3253" s="53" t="s">
        <v>17</v>
      </c>
      <c r="G3253" s="53" t="s">
        <v>19</v>
      </c>
      <c r="I3253" s="53" t="s">
        <v>199</v>
      </c>
      <c r="J3253" s="75">
        <v>7.95</v>
      </c>
      <c r="K3253" s="75">
        <v>10.101</v>
      </c>
      <c r="L3253" s="75">
        <v>12</v>
      </c>
      <c r="M3253" s="75">
        <v>12.5</v>
      </c>
      <c r="N3253" s="75">
        <v>0.5</v>
      </c>
    </row>
    <row r="3254" spans="1:14">
      <c r="A3254" s="53" t="s">
        <v>9780</v>
      </c>
      <c r="B3254" s="53" t="s">
        <v>9781</v>
      </c>
      <c r="C3254" s="53" t="s">
        <v>9782</v>
      </c>
      <c r="D3254" s="53" t="s">
        <v>17</v>
      </c>
      <c r="E3254" s="53" t="s">
        <v>18</v>
      </c>
      <c r="F3254" s="53" t="s">
        <v>17</v>
      </c>
      <c r="G3254" s="53" t="s">
        <v>19</v>
      </c>
      <c r="I3254" s="53" t="s">
        <v>223</v>
      </c>
      <c r="J3254" s="75">
        <v>43.01</v>
      </c>
      <c r="K3254" s="75">
        <v>32.117</v>
      </c>
      <c r="L3254" s="75">
        <v>44</v>
      </c>
      <c r="M3254" s="75">
        <v>44</v>
      </c>
      <c r="N3254" s="75">
        <v>0</v>
      </c>
    </row>
    <row r="3255" spans="1:14">
      <c r="A3255" s="53" t="s">
        <v>9783</v>
      </c>
      <c r="B3255" s="53" t="s">
        <v>9784</v>
      </c>
      <c r="C3255" s="53" t="s">
        <v>9785</v>
      </c>
      <c r="D3255" s="53" t="s">
        <v>97</v>
      </c>
      <c r="E3255" s="53" t="s">
        <v>18</v>
      </c>
      <c r="F3255" s="53" t="s">
        <v>97</v>
      </c>
      <c r="G3255" s="53" t="s">
        <v>98</v>
      </c>
      <c r="I3255" s="53" t="s">
        <v>223</v>
      </c>
      <c r="J3255" s="75">
        <v>141.11</v>
      </c>
      <c r="K3255" s="75">
        <v>155.43</v>
      </c>
      <c r="L3255" s="75">
        <v>153</v>
      </c>
      <c r="M3255" s="75">
        <v>156</v>
      </c>
      <c r="N3255" s="75">
        <v>3</v>
      </c>
    </row>
    <row r="3256" spans="1:14">
      <c r="A3256" s="53" t="s">
        <v>9786</v>
      </c>
      <c r="B3256" s="53" t="s">
        <v>9787</v>
      </c>
      <c r="C3256" s="53" t="s">
        <v>9788</v>
      </c>
      <c r="D3256" s="53" t="s">
        <v>17</v>
      </c>
      <c r="E3256" s="53" t="s">
        <v>18</v>
      </c>
      <c r="F3256" s="53" t="s">
        <v>17</v>
      </c>
      <c r="G3256" s="73" t="s">
        <v>19</v>
      </c>
      <c r="I3256" s="53" t="s">
        <v>199</v>
      </c>
      <c r="J3256" s="75">
        <v>2.24</v>
      </c>
      <c r="K3256" s="75">
        <v>2.16</v>
      </c>
      <c r="L3256" s="75">
        <v>2.5</v>
      </c>
      <c r="M3256" s="75">
        <v>2.5</v>
      </c>
      <c r="N3256" s="75">
        <v>0</v>
      </c>
    </row>
    <row r="3257" spans="1:14">
      <c r="A3257" s="53" t="s">
        <v>9789</v>
      </c>
      <c r="B3257" s="53" t="s">
        <v>9790</v>
      </c>
      <c r="C3257" s="53" t="s">
        <v>9791</v>
      </c>
      <c r="D3257" s="53" t="s">
        <v>256</v>
      </c>
      <c r="E3257" s="53" t="s">
        <v>18</v>
      </c>
      <c r="F3257" s="53" t="s">
        <v>256</v>
      </c>
      <c r="G3257" s="53" t="s">
        <v>19</v>
      </c>
      <c r="I3257" s="53" t="s">
        <v>187</v>
      </c>
      <c r="J3257" s="75">
        <v>18.66</v>
      </c>
      <c r="K3257" s="75">
        <v>33.134</v>
      </c>
      <c r="L3257" s="75">
        <v>30</v>
      </c>
      <c r="M3257" s="75">
        <v>34</v>
      </c>
      <c r="N3257" s="75">
        <v>4</v>
      </c>
    </row>
    <row r="3258" spans="1:14">
      <c r="A3258" s="53" t="s">
        <v>9792</v>
      </c>
      <c r="B3258" s="53" t="s">
        <v>9793</v>
      </c>
      <c r="C3258" s="53" t="s">
        <v>9794</v>
      </c>
      <c r="D3258" s="53" t="s">
        <v>160</v>
      </c>
      <c r="E3258" s="53" t="s">
        <v>18</v>
      </c>
      <c r="F3258" s="53" t="s">
        <v>160</v>
      </c>
      <c r="G3258" s="53" t="s">
        <v>129</v>
      </c>
      <c r="I3258" s="53" t="s">
        <v>337</v>
      </c>
      <c r="J3258" s="75">
        <v>3.37</v>
      </c>
      <c r="K3258" s="75">
        <v>3.042</v>
      </c>
      <c r="L3258" s="75">
        <v>3.5</v>
      </c>
      <c r="M3258" s="75">
        <v>3.5</v>
      </c>
      <c r="N3258" s="75">
        <v>0</v>
      </c>
    </row>
    <row r="3259" spans="1:14">
      <c r="A3259" s="53" t="s">
        <v>9795</v>
      </c>
      <c r="B3259" s="53" t="s">
        <v>9796</v>
      </c>
      <c r="C3259" s="53" t="s">
        <v>9797</v>
      </c>
      <c r="D3259" s="53" t="s">
        <v>160</v>
      </c>
      <c r="E3259" s="53" t="s">
        <v>18</v>
      </c>
      <c r="F3259" s="53" t="s">
        <v>160</v>
      </c>
      <c r="G3259" s="53" t="s">
        <v>129</v>
      </c>
      <c r="I3259" s="53" t="s">
        <v>337</v>
      </c>
      <c r="J3259" s="75">
        <v>3.35</v>
      </c>
      <c r="K3259" s="75">
        <v>3.042</v>
      </c>
      <c r="L3259" s="75">
        <v>3.5</v>
      </c>
      <c r="M3259" s="75">
        <v>3.5</v>
      </c>
      <c r="N3259" s="75">
        <v>0</v>
      </c>
    </row>
    <row r="3260" spans="1:14">
      <c r="A3260" s="53" t="s">
        <v>9798</v>
      </c>
      <c r="B3260" s="53" t="s">
        <v>9799</v>
      </c>
      <c r="C3260" s="53" t="s">
        <v>9800</v>
      </c>
      <c r="D3260" s="53" t="s">
        <v>160</v>
      </c>
      <c r="E3260" s="53" t="s">
        <v>18</v>
      </c>
      <c r="F3260" s="53" t="s">
        <v>160</v>
      </c>
      <c r="G3260" s="53" t="s">
        <v>129</v>
      </c>
      <c r="I3260" s="53" t="s">
        <v>337</v>
      </c>
      <c r="J3260" s="75">
        <v>3.37</v>
      </c>
      <c r="K3260" s="75">
        <v>3.042</v>
      </c>
      <c r="L3260" s="75">
        <v>3.5</v>
      </c>
      <c r="M3260" s="75">
        <v>3.5</v>
      </c>
      <c r="N3260" s="75">
        <v>0</v>
      </c>
    </row>
    <row r="3261" spans="1:14">
      <c r="A3261" s="53" t="s">
        <v>9801</v>
      </c>
      <c r="B3261" s="53" t="s">
        <v>9802</v>
      </c>
      <c r="C3261" s="53" t="s">
        <v>9803</v>
      </c>
      <c r="D3261" s="53" t="s">
        <v>160</v>
      </c>
      <c r="E3261" s="53" t="s">
        <v>18</v>
      </c>
      <c r="F3261" s="53" t="s">
        <v>160</v>
      </c>
      <c r="G3261" s="53" t="s">
        <v>129</v>
      </c>
      <c r="I3261" s="53" t="s">
        <v>337</v>
      </c>
      <c r="J3261" s="75">
        <v>3.36</v>
      </c>
      <c r="K3261" s="75">
        <v>3.042</v>
      </c>
      <c r="L3261" s="75">
        <v>3.5</v>
      </c>
      <c r="M3261" s="75">
        <v>3.5</v>
      </c>
      <c r="N3261" s="75">
        <v>0</v>
      </c>
    </row>
    <row r="3262" spans="1:14">
      <c r="A3262" s="53" t="s">
        <v>9804</v>
      </c>
      <c r="B3262" s="53" t="s">
        <v>9805</v>
      </c>
      <c r="C3262" s="53" t="s">
        <v>9806</v>
      </c>
      <c r="D3262" s="53" t="s">
        <v>160</v>
      </c>
      <c r="E3262" s="53" t="s">
        <v>18</v>
      </c>
      <c r="F3262" s="53" t="s">
        <v>160</v>
      </c>
      <c r="G3262" s="53" t="s">
        <v>129</v>
      </c>
      <c r="I3262" s="53" t="s">
        <v>337</v>
      </c>
      <c r="J3262" s="75">
        <v>3.37</v>
      </c>
      <c r="K3262" s="75">
        <v>3.042</v>
      </c>
      <c r="L3262" s="75">
        <v>3.5</v>
      </c>
      <c r="M3262" s="75">
        <v>3.5</v>
      </c>
      <c r="N3262" s="75">
        <v>0</v>
      </c>
    </row>
    <row r="3263" spans="1:14">
      <c r="A3263" s="53" t="s">
        <v>9807</v>
      </c>
      <c r="B3263" s="53" t="s">
        <v>9808</v>
      </c>
      <c r="C3263" s="53" t="s">
        <v>9809</v>
      </c>
      <c r="D3263" s="53" t="s">
        <v>17</v>
      </c>
      <c r="E3263" s="53" t="s">
        <v>18</v>
      </c>
      <c r="F3263" s="53" t="s">
        <v>17</v>
      </c>
      <c r="G3263" s="53" t="s">
        <v>19</v>
      </c>
      <c r="I3263" s="53" t="s">
        <v>99</v>
      </c>
      <c r="J3263" s="75">
        <v>0.6</v>
      </c>
      <c r="K3263" s="75">
        <v>1.095</v>
      </c>
      <c r="L3263" s="75">
        <v>1</v>
      </c>
      <c r="M3263" s="75">
        <v>1.5</v>
      </c>
      <c r="N3263" s="75">
        <v>0.5</v>
      </c>
    </row>
    <row r="3264" spans="1:14">
      <c r="A3264" s="53" t="s">
        <v>9810</v>
      </c>
      <c r="B3264" s="53" t="s">
        <v>9811</v>
      </c>
      <c r="C3264" s="53" t="s">
        <v>9812</v>
      </c>
      <c r="D3264" s="53" t="s">
        <v>17</v>
      </c>
      <c r="E3264" s="53" t="s">
        <v>18</v>
      </c>
      <c r="F3264" s="53" t="s">
        <v>17</v>
      </c>
      <c r="G3264" s="53" t="s">
        <v>19</v>
      </c>
      <c r="I3264" s="53" t="s">
        <v>99</v>
      </c>
      <c r="J3264" s="75">
        <v>0.41</v>
      </c>
      <c r="K3264" s="75">
        <v>0.756</v>
      </c>
      <c r="L3264" s="75">
        <v>1</v>
      </c>
      <c r="M3264" s="75">
        <v>1</v>
      </c>
      <c r="N3264" s="75">
        <v>0</v>
      </c>
    </row>
    <row r="3265" spans="1:14">
      <c r="A3265" s="53" t="s">
        <v>9813</v>
      </c>
      <c r="B3265" s="53" t="s">
        <v>9814</v>
      </c>
      <c r="C3265" s="53" t="s">
        <v>9813</v>
      </c>
      <c r="D3265" s="53" t="s">
        <v>256</v>
      </c>
      <c r="E3265" s="53" t="s">
        <v>18</v>
      </c>
      <c r="F3265" s="53" t="s">
        <v>256</v>
      </c>
      <c r="G3265" s="53" t="s">
        <v>19</v>
      </c>
      <c r="I3265" s="53" t="s">
        <v>187</v>
      </c>
      <c r="J3265" s="75">
        <v>0.24</v>
      </c>
      <c r="K3265" s="75">
        <v>0</v>
      </c>
      <c r="L3265" s="75">
        <v>0.5</v>
      </c>
      <c r="M3265" s="75">
        <v>1</v>
      </c>
      <c r="N3265" s="75">
        <v>0.5</v>
      </c>
    </row>
    <row r="3266" spans="1:14">
      <c r="A3266" s="53" t="s">
        <v>9815</v>
      </c>
      <c r="B3266" s="53" t="s">
        <v>9816</v>
      </c>
      <c r="C3266" s="53" t="s">
        <v>9817</v>
      </c>
      <c r="D3266" s="53" t="s">
        <v>17</v>
      </c>
      <c r="E3266" s="53" t="s">
        <v>18</v>
      </c>
      <c r="F3266" s="53" t="s">
        <v>17</v>
      </c>
      <c r="G3266" s="53" t="s">
        <v>19</v>
      </c>
      <c r="I3266" s="53" t="s">
        <v>292</v>
      </c>
      <c r="J3266" s="75">
        <v>17.31</v>
      </c>
      <c r="K3266" s="75">
        <v>26.938</v>
      </c>
      <c r="L3266" s="75">
        <v>27</v>
      </c>
      <c r="M3266" s="75">
        <v>32</v>
      </c>
      <c r="N3266" s="75">
        <v>5</v>
      </c>
    </row>
    <row r="3267" spans="1:14">
      <c r="A3267" s="53" t="s">
        <v>9818</v>
      </c>
      <c r="B3267" s="53" t="s">
        <v>9819</v>
      </c>
      <c r="C3267" s="53" t="s">
        <v>9820</v>
      </c>
      <c r="D3267" s="53" t="s">
        <v>458</v>
      </c>
      <c r="E3267" s="53" t="s">
        <v>18</v>
      </c>
      <c r="F3267" s="53" t="s">
        <v>458</v>
      </c>
      <c r="G3267" s="53" t="s">
        <v>98</v>
      </c>
      <c r="I3267" s="53" t="s">
        <v>223</v>
      </c>
      <c r="J3267" s="75">
        <v>1.88</v>
      </c>
      <c r="K3267" s="75">
        <v>2.567</v>
      </c>
      <c r="L3267" s="75">
        <v>2.5</v>
      </c>
      <c r="M3267" s="75">
        <v>3</v>
      </c>
      <c r="N3267" s="75">
        <v>0.5</v>
      </c>
    </row>
    <row r="3268" spans="1:14">
      <c r="A3268" s="53" t="s">
        <v>9821</v>
      </c>
      <c r="B3268" s="53" t="s">
        <v>9822</v>
      </c>
      <c r="C3268" s="53" t="s">
        <v>9823</v>
      </c>
      <c r="D3268" s="53" t="s">
        <v>458</v>
      </c>
      <c r="E3268" s="53" t="s">
        <v>18</v>
      </c>
      <c r="F3268" s="53" t="s">
        <v>458</v>
      </c>
      <c r="G3268" s="53" t="s">
        <v>98</v>
      </c>
      <c r="I3268" s="53" t="s">
        <v>223</v>
      </c>
      <c r="J3268" s="75">
        <v>1.9</v>
      </c>
      <c r="K3268" s="75">
        <v>2.567</v>
      </c>
      <c r="L3268" s="75">
        <v>2.5</v>
      </c>
      <c r="M3268" s="75">
        <v>3</v>
      </c>
      <c r="N3268" s="75">
        <v>0.5</v>
      </c>
    </row>
    <row r="3269" spans="1:14">
      <c r="A3269" s="53" t="s">
        <v>9824</v>
      </c>
      <c r="B3269" s="53" t="s">
        <v>9825</v>
      </c>
      <c r="C3269" s="53" t="s">
        <v>9826</v>
      </c>
      <c r="D3269" s="53" t="s">
        <v>458</v>
      </c>
      <c r="E3269" s="53" t="s">
        <v>18</v>
      </c>
      <c r="F3269" s="53" t="s">
        <v>458</v>
      </c>
      <c r="G3269" s="53" t="s">
        <v>98</v>
      </c>
      <c r="I3269" s="53" t="s">
        <v>223</v>
      </c>
      <c r="J3269" s="75">
        <v>2.05</v>
      </c>
      <c r="K3269" s="75">
        <v>2.567</v>
      </c>
      <c r="L3269" s="75">
        <v>2.5</v>
      </c>
      <c r="M3269" s="75">
        <v>3</v>
      </c>
      <c r="N3269" s="75">
        <v>0.5</v>
      </c>
    </row>
    <row r="3270" spans="1:14">
      <c r="A3270" s="53" t="s">
        <v>9827</v>
      </c>
      <c r="B3270" s="53" t="s">
        <v>9828</v>
      </c>
      <c r="C3270" s="53" t="s">
        <v>9829</v>
      </c>
      <c r="D3270" s="53" t="s">
        <v>458</v>
      </c>
      <c r="E3270" s="53" t="s">
        <v>18</v>
      </c>
      <c r="F3270" s="53" t="s">
        <v>458</v>
      </c>
      <c r="G3270" s="53" t="s">
        <v>98</v>
      </c>
      <c r="I3270" s="53" t="s">
        <v>223</v>
      </c>
      <c r="J3270" s="75">
        <v>1.94</v>
      </c>
      <c r="K3270" s="75">
        <v>2.567</v>
      </c>
      <c r="L3270" s="75">
        <v>2.5</v>
      </c>
      <c r="M3270" s="75">
        <v>3</v>
      </c>
      <c r="N3270" s="75">
        <v>0.5</v>
      </c>
    </row>
    <row r="3271" spans="1:14">
      <c r="A3271" s="53" t="s">
        <v>9830</v>
      </c>
      <c r="B3271" s="53" t="s">
        <v>9831</v>
      </c>
      <c r="C3271" s="53" t="s">
        <v>9832</v>
      </c>
      <c r="D3271" s="53" t="s">
        <v>458</v>
      </c>
      <c r="E3271" s="53" t="s">
        <v>18</v>
      </c>
      <c r="F3271" s="53" t="s">
        <v>458</v>
      </c>
      <c r="G3271" s="73" t="s">
        <v>98</v>
      </c>
      <c r="I3271" s="53" t="s">
        <v>223</v>
      </c>
      <c r="J3271" s="75">
        <v>2.01</v>
      </c>
      <c r="K3271" s="75">
        <v>2.567</v>
      </c>
      <c r="L3271" s="75">
        <v>2.5</v>
      </c>
      <c r="M3271" s="75">
        <v>3</v>
      </c>
      <c r="N3271" s="75">
        <v>0.5</v>
      </c>
    </row>
    <row r="3272" spans="1:14">
      <c r="A3272" s="53" t="s">
        <v>9833</v>
      </c>
      <c r="B3272" s="53" t="s">
        <v>9834</v>
      </c>
      <c r="C3272" s="53" t="s">
        <v>9835</v>
      </c>
      <c r="D3272" s="53" t="s">
        <v>458</v>
      </c>
      <c r="E3272" s="53" t="s">
        <v>18</v>
      </c>
      <c r="F3272" s="53" t="s">
        <v>458</v>
      </c>
      <c r="G3272" s="53" t="s">
        <v>98</v>
      </c>
      <c r="I3272" s="53" t="s">
        <v>223</v>
      </c>
      <c r="J3272" s="75">
        <v>2.82</v>
      </c>
      <c r="K3272" s="75">
        <v>3.571</v>
      </c>
      <c r="L3272" s="75">
        <v>3.5</v>
      </c>
      <c r="M3272" s="75">
        <v>4</v>
      </c>
      <c r="N3272" s="75">
        <v>0.5</v>
      </c>
    </row>
    <row r="3273" spans="1:14">
      <c r="A3273" s="53" t="s">
        <v>9836</v>
      </c>
      <c r="B3273" s="53" t="s">
        <v>9837</v>
      </c>
      <c r="C3273" s="53" t="s">
        <v>9838</v>
      </c>
      <c r="D3273" s="53" t="s">
        <v>458</v>
      </c>
      <c r="E3273" s="53" t="s">
        <v>18</v>
      </c>
      <c r="F3273" s="53" t="s">
        <v>458</v>
      </c>
      <c r="G3273" s="53" t="s">
        <v>98</v>
      </c>
      <c r="I3273" s="53" t="s">
        <v>223</v>
      </c>
      <c r="J3273" s="75">
        <v>2.82</v>
      </c>
      <c r="K3273" s="75">
        <v>3.46</v>
      </c>
      <c r="L3273" s="75">
        <v>3.5</v>
      </c>
      <c r="M3273" s="75">
        <v>3.5</v>
      </c>
      <c r="N3273" s="75">
        <v>0</v>
      </c>
    </row>
    <row r="3274" spans="1:14">
      <c r="A3274" s="53" t="s">
        <v>9839</v>
      </c>
      <c r="B3274" s="53" t="s">
        <v>9840</v>
      </c>
      <c r="C3274" s="53" t="s">
        <v>9841</v>
      </c>
      <c r="D3274" s="53" t="s">
        <v>458</v>
      </c>
      <c r="E3274" s="53" t="s">
        <v>18</v>
      </c>
      <c r="F3274" s="53" t="s">
        <v>458</v>
      </c>
      <c r="G3274" s="53" t="s">
        <v>98</v>
      </c>
      <c r="I3274" s="53" t="s">
        <v>223</v>
      </c>
      <c r="J3274" s="75">
        <v>1.93</v>
      </c>
      <c r="K3274" s="75">
        <v>2.567</v>
      </c>
      <c r="L3274" s="75">
        <v>2.5</v>
      </c>
      <c r="M3274" s="75">
        <v>3</v>
      </c>
      <c r="N3274" s="75">
        <v>0.5</v>
      </c>
    </row>
    <row r="3275" spans="1:14">
      <c r="A3275" s="53" t="s">
        <v>9842</v>
      </c>
      <c r="B3275" s="53" t="s">
        <v>9843</v>
      </c>
      <c r="C3275" s="53" t="s">
        <v>9844</v>
      </c>
      <c r="D3275" s="53" t="s">
        <v>458</v>
      </c>
      <c r="E3275" s="53" t="s">
        <v>18</v>
      </c>
      <c r="F3275" s="53" t="s">
        <v>458</v>
      </c>
      <c r="G3275" s="53" t="s">
        <v>98</v>
      </c>
      <c r="I3275" s="53" t="s">
        <v>223</v>
      </c>
      <c r="J3275" s="75">
        <v>1.89</v>
      </c>
      <c r="K3275" s="75">
        <v>2.567</v>
      </c>
      <c r="L3275" s="75">
        <v>2.5</v>
      </c>
      <c r="M3275" s="75">
        <v>3</v>
      </c>
      <c r="N3275" s="75">
        <v>0.5</v>
      </c>
    </row>
    <row r="3276" spans="1:14">
      <c r="A3276" s="53" t="s">
        <v>9845</v>
      </c>
      <c r="B3276" s="53" t="s">
        <v>9846</v>
      </c>
      <c r="C3276" s="53" t="s">
        <v>9847</v>
      </c>
      <c r="D3276" s="53" t="s">
        <v>458</v>
      </c>
      <c r="E3276" s="53" t="s">
        <v>18</v>
      </c>
      <c r="F3276" s="53" t="s">
        <v>458</v>
      </c>
      <c r="G3276" s="53" t="s">
        <v>98</v>
      </c>
      <c r="I3276" s="53" t="s">
        <v>223</v>
      </c>
      <c r="J3276" s="75">
        <v>1.87</v>
      </c>
      <c r="K3276" s="75">
        <v>2.567</v>
      </c>
      <c r="L3276" s="75">
        <v>2.5</v>
      </c>
      <c r="M3276" s="75">
        <v>3</v>
      </c>
      <c r="N3276" s="75">
        <v>0.5</v>
      </c>
    </row>
    <row r="3277" spans="1:14">
      <c r="A3277" s="53" t="s">
        <v>9848</v>
      </c>
      <c r="B3277" s="53" t="s">
        <v>9849</v>
      </c>
      <c r="C3277" s="53" t="s">
        <v>9850</v>
      </c>
      <c r="D3277" s="53" t="s">
        <v>458</v>
      </c>
      <c r="E3277" s="53" t="s">
        <v>18</v>
      </c>
      <c r="F3277" s="53" t="s">
        <v>458</v>
      </c>
      <c r="G3277" s="53" t="s">
        <v>98</v>
      </c>
      <c r="I3277" s="53" t="s">
        <v>223</v>
      </c>
      <c r="J3277" s="75">
        <v>1.83</v>
      </c>
      <c r="K3277" s="75">
        <v>2.567</v>
      </c>
      <c r="L3277" s="75">
        <v>2.5</v>
      </c>
      <c r="M3277" s="75">
        <v>3</v>
      </c>
      <c r="N3277" s="75">
        <v>0.5</v>
      </c>
    </row>
    <row r="3278" spans="1:14">
      <c r="A3278" s="53" t="s">
        <v>9851</v>
      </c>
      <c r="B3278" s="53" t="s">
        <v>9852</v>
      </c>
      <c r="C3278" s="53" t="s">
        <v>9853</v>
      </c>
      <c r="D3278" s="53" t="s">
        <v>458</v>
      </c>
      <c r="E3278" s="53" t="s">
        <v>18</v>
      </c>
      <c r="F3278" s="53" t="s">
        <v>458</v>
      </c>
      <c r="G3278" s="73" t="s">
        <v>98</v>
      </c>
      <c r="I3278" s="53" t="s">
        <v>223</v>
      </c>
      <c r="J3278" s="75">
        <v>3.69</v>
      </c>
      <c r="K3278" s="75">
        <v>4.529</v>
      </c>
      <c r="L3278" s="75">
        <v>4</v>
      </c>
      <c r="M3278" s="75">
        <v>5</v>
      </c>
      <c r="N3278" s="75">
        <v>1</v>
      </c>
    </row>
    <row r="3279" spans="1:14">
      <c r="A3279" s="53" t="s">
        <v>9854</v>
      </c>
      <c r="B3279" s="53" t="s">
        <v>9855</v>
      </c>
      <c r="C3279" s="53" t="s">
        <v>9856</v>
      </c>
      <c r="D3279" s="53" t="s">
        <v>458</v>
      </c>
      <c r="E3279" s="53" t="s">
        <v>18</v>
      </c>
      <c r="F3279" s="53" t="s">
        <v>458</v>
      </c>
      <c r="G3279" s="73" t="s">
        <v>98</v>
      </c>
      <c r="I3279" s="53" t="s">
        <v>223</v>
      </c>
      <c r="J3279" s="75">
        <v>1.9</v>
      </c>
      <c r="K3279" s="75">
        <v>2.567</v>
      </c>
      <c r="L3279" s="75">
        <v>2.5</v>
      </c>
      <c r="M3279" s="75">
        <v>3</v>
      </c>
      <c r="N3279" s="75">
        <v>0.5</v>
      </c>
    </row>
    <row r="3280" spans="1:14">
      <c r="A3280" s="53" t="s">
        <v>9857</v>
      </c>
      <c r="B3280" s="53" t="s">
        <v>9858</v>
      </c>
      <c r="C3280" s="53" t="s">
        <v>9859</v>
      </c>
      <c r="D3280" s="53" t="s">
        <v>458</v>
      </c>
      <c r="E3280" s="53" t="s">
        <v>18</v>
      </c>
      <c r="F3280" s="53" t="s">
        <v>458</v>
      </c>
      <c r="G3280" s="73" t="s">
        <v>98</v>
      </c>
      <c r="I3280" s="53" t="s">
        <v>223</v>
      </c>
      <c r="J3280" s="75">
        <v>1.91</v>
      </c>
      <c r="K3280" s="75">
        <v>2.567</v>
      </c>
      <c r="L3280" s="75">
        <v>2.5</v>
      </c>
      <c r="M3280" s="75">
        <v>3</v>
      </c>
      <c r="N3280" s="75">
        <v>0.5</v>
      </c>
    </row>
    <row r="3281" spans="1:14">
      <c r="A3281" s="53" t="s">
        <v>9860</v>
      </c>
      <c r="B3281" s="53" t="s">
        <v>9861</v>
      </c>
      <c r="C3281" s="53" t="s">
        <v>9862</v>
      </c>
      <c r="D3281" s="53" t="s">
        <v>458</v>
      </c>
      <c r="E3281" s="53" t="s">
        <v>18</v>
      </c>
      <c r="F3281" s="53" t="s">
        <v>458</v>
      </c>
      <c r="G3281" s="73" t="s">
        <v>98</v>
      </c>
      <c r="I3281" s="53" t="s">
        <v>223</v>
      </c>
      <c r="J3281" s="75">
        <v>1.87</v>
      </c>
      <c r="K3281" s="75">
        <v>2.567</v>
      </c>
      <c r="L3281" s="75">
        <v>2.5</v>
      </c>
      <c r="M3281" s="75">
        <v>3</v>
      </c>
      <c r="N3281" s="75">
        <v>0.5</v>
      </c>
    </row>
    <row r="3282" spans="1:14">
      <c r="A3282" s="53" t="s">
        <v>9863</v>
      </c>
      <c r="B3282" s="53" t="s">
        <v>9864</v>
      </c>
      <c r="C3282" s="53" t="s">
        <v>9865</v>
      </c>
      <c r="D3282" s="53" t="s">
        <v>458</v>
      </c>
      <c r="E3282" s="53" t="s">
        <v>18</v>
      </c>
      <c r="F3282" s="53" t="s">
        <v>458</v>
      </c>
      <c r="G3282" s="53" t="s">
        <v>98</v>
      </c>
      <c r="I3282" s="53" t="s">
        <v>223</v>
      </c>
      <c r="J3282" s="75">
        <v>3.94</v>
      </c>
      <c r="K3282" s="75">
        <v>4.406</v>
      </c>
      <c r="L3282" s="75">
        <v>4</v>
      </c>
      <c r="M3282" s="75">
        <v>4.5</v>
      </c>
      <c r="N3282" s="75">
        <v>0.5</v>
      </c>
    </row>
    <row r="3283" spans="1:14">
      <c r="A3283" s="53" t="s">
        <v>9866</v>
      </c>
      <c r="B3283" s="53" t="s">
        <v>9867</v>
      </c>
      <c r="C3283" s="53" t="s">
        <v>9868</v>
      </c>
      <c r="D3283" s="53" t="s">
        <v>458</v>
      </c>
      <c r="E3283" s="53" t="s">
        <v>18</v>
      </c>
      <c r="F3283" s="53" t="s">
        <v>458</v>
      </c>
      <c r="G3283" s="53" t="s">
        <v>98</v>
      </c>
      <c r="I3283" s="53" t="s">
        <v>223</v>
      </c>
      <c r="J3283" s="75">
        <v>1.92</v>
      </c>
      <c r="K3283" s="75">
        <v>2.484</v>
      </c>
      <c r="L3283" s="75">
        <v>2.5</v>
      </c>
      <c r="M3283" s="75">
        <v>2.5</v>
      </c>
      <c r="N3283" s="75">
        <v>0</v>
      </c>
    </row>
    <row r="3284" spans="1:14">
      <c r="A3284" s="53" t="s">
        <v>9869</v>
      </c>
      <c r="B3284" s="53" t="s">
        <v>9870</v>
      </c>
      <c r="C3284" s="53" t="s">
        <v>9871</v>
      </c>
      <c r="D3284" s="53" t="s">
        <v>603</v>
      </c>
      <c r="E3284" s="53" t="s">
        <v>18</v>
      </c>
      <c r="F3284" s="53" t="s">
        <v>603</v>
      </c>
      <c r="G3284" s="73" t="s">
        <v>129</v>
      </c>
      <c r="I3284" s="53" t="s">
        <v>562</v>
      </c>
      <c r="J3284" s="75">
        <v>0.75</v>
      </c>
      <c r="K3284" s="75">
        <v>0.798</v>
      </c>
      <c r="L3284" s="75">
        <v>1</v>
      </c>
      <c r="M3284" s="75">
        <v>1</v>
      </c>
      <c r="N3284" s="75">
        <v>0</v>
      </c>
    </row>
    <row r="3285" spans="1:14">
      <c r="A3285" s="53" t="s">
        <v>9872</v>
      </c>
      <c r="B3285" s="53" t="s">
        <v>9873</v>
      </c>
      <c r="C3285" s="53" t="s">
        <v>50</v>
      </c>
      <c r="D3285" s="53" t="s">
        <v>1516</v>
      </c>
      <c r="E3285" s="53" t="s">
        <v>18</v>
      </c>
      <c r="F3285" s="53" t="s">
        <v>1516</v>
      </c>
      <c r="G3285" s="53" t="s">
        <v>52</v>
      </c>
      <c r="I3285" s="53" t="s">
        <v>6055</v>
      </c>
      <c r="J3285" s="75">
        <v>109.57</v>
      </c>
      <c r="K3285" s="75">
        <v>143.313</v>
      </c>
      <c r="L3285" s="75">
        <v>142</v>
      </c>
      <c r="M3285" s="75">
        <v>144</v>
      </c>
      <c r="N3285" s="75">
        <v>2</v>
      </c>
    </row>
    <row r="3286" spans="1:14">
      <c r="A3286" s="53" t="s">
        <v>9874</v>
      </c>
      <c r="B3286" s="53" t="s">
        <v>9875</v>
      </c>
      <c r="C3286" s="53" t="s">
        <v>9876</v>
      </c>
      <c r="D3286" s="53" t="s">
        <v>17</v>
      </c>
      <c r="E3286" s="53" t="s">
        <v>18</v>
      </c>
      <c r="F3286" s="53" t="s">
        <v>17</v>
      </c>
      <c r="G3286" s="53" t="s">
        <v>19</v>
      </c>
      <c r="I3286" s="53" t="s">
        <v>203</v>
      </c>
      <c r="J3286" s="75">
        <v>0.11</v>
      </c>
      <c r="K3286" s="75">
        <v>0</v>
      </c>
      <c r="L3286" s="75">
        <v>0.5</v>
      </c>
      <c r="M3286" s="75">
        <v>0.5</v>
      </c>
      <c r="N3286" s="75">
        <v>0</v>
      </c>
    </row>
    <row r="3287" spans="1:14">
      <c r="A3287" s="53" t="s">
        <v>9877</v>
      </c>
      <c r="B3287" s="53" t="s">
        <v>9878</v>
      </c>
      <c r="C3287" s="53" t="s">
        <v>9879</v>
      </c>
      <c r="D3287" s="53" t="s">
        <v>24</v>
      </c>
      <c r="E3287" s="53" t="s">
        <v>18</v>
      </c>
      <c r="F3287" s="53" t="s">
        <v>24</v>
      </c>
      <c r="G3287" s="53" t="s">
        <v>19</v>
      </c>
      <c r="I3287" s="53" t="s">
        <v>292</v>
      </c>
      <c r="J3287" s="75">
        <v>27.97</v>
      </c>
      <c r="K3287" s="75">
        <v>8.676</v>
      </c>
      <c r="L3287" s="75">
        <v>28</v>
      </c>
      <c r="M3287" s="75">
        <v>29</v>
      </c>
      <c r="N3287" s="75">
        <v>1</v>
      </c>
    </row>
    <row r="3288" spans="1:14">
      <c r="A3288" s="53" t="s">
        <v>9880</v>
      </c>
      <c r="B3288" s="53" t="s">
        <v>9881</v>
      </c>
      <c r="C3288" s="53" t="s">
        <v>9882</v>
      </c>
      <c r="D3288" s="53" t="s">
        <v>51</v>
      </c>
      <c r="E3288" s="53" t="s">
        <v>18</v>
      </c>
      <c r="F3288" s="53" t="s">
        <v>51</v>
      </c>
      <c r="G3288" s="53" t="s">
        <v>52</v>
      </c>
      <c r="I3288" s="53" t="s">
        <v>116</v>
      </c>
      <c r="J3288" s="75">
        <v>440</v>
      </c>
      <c r="K3288" s="75">
        <v>220</v>
      </c>
      <c r="L3288" s="75">
        <v>355</v>
      </c>
      <c r="M3288" s="75">
        <v>440</v>
      </c>
      <c r="N3288" s="75">
        <v>85</v>
      </c>
    </row>
    <row r="3289" spans="1:14">
      <c r="A3289" s="53" t="s">
        <v>9883</v>
      </c>
      <c r="B3289" s="53" t="s">
        <v>9884</v>
      </c>
      <c r="C3289" s="53" t="s">
        <v>9885</v>
      </c>
      <c r="D3289" s="53" t="s">
        <v>17</v>
      </c>
      <c r="E3289" s="53" t="s">
        <v>18</v>
      </c>
      <c r="F3289" s="53" t="s">
        <v>17</v>
      </c>
      <c r="G3289" s="53" t="s">
        <v>19</v>
      </c>
      <c r="I3289" s="53" t="s">
        <v>292</v>
      </c>
      <c r="J3289" s="75">
        <v>2.14</v>
      </c>
      <c r="K3289" s="75">
        <v>2.448</v>
      </c>
      <c r="L3289" s="75">
        <v>2.5</v>
      </c>
      <c r="M3289" s="75">
        <v>2.5</v>
      </c>
      <c r="N3289" s="75">
        <v>0</v>
      </c>
    </row>
    <row r="3290" spans="1:14">
      <c r="A3290" s="53" t="s">
        <v>9886</v>
      </c>
      <c r="B3290" s="53" t="s">
        <v>9887</v>
      </c>
      <c r="C3290" s="53" t="s">
        <v>9888</v>
      </c>
      <c r="D3290" s="53" t="s">
        <v>17</v>
      </c>
      <c r="E3290" s="53" t="s">
        <v>18</v>
      </c>
      <c r="F3290" s="53" t="s">
        <v>17</v>
      </c>
      <c r="G3290" s="73" t="s">
        <v>19</v>
      </c>
      <c r="I3290" s="53" t="s">
        <v>292</v>
      </c>
      <c r="J3290" s="75">
        <v>6.44</v>
      </c>
      <c r="K3290" s="75">
        <v>3.391</v>
      </c>
      <c r="L3290" s="75">
        <v>8</v>
      </c>
      <c r="M3290" s="75">
        <v>6.5</v>
      </c>
      <c r="N3290" s="75">
        <v>-1.5</v>
      </c>
    </row>
    <row r="3291" spans="1:14">
      <c r="A3291" s="53" t="s">
        <v>9889</v>
      </c>
      <c r="B3291" s="53" t="s">
        <v>9890</v>
      </c>
      <c r="C3291" s="53" t="s">
        <v>9891</v>
      </c>
      <c r="D3291" s="53" t="s">
        <v>17</v>
      </c>
      <c r="E3291" s="53" t="s">
        <v>18</v>
      </c>
      <c r="F3291" s="53" t="s">
        <v>17</v>
      </c>
      <c r="G3291" s="73" t="s">
        <v>19</v>
      </c>
      <c r="I3291" s="53" t="s">
        <v>161</v>
      </c>
      <c r="J3291" s="75">
        <v>1.91</v>
      </c>
      <c r="K3291" s="75">
        <v>2.19</v>
      </c>
      <c r="L3291" s="75">
        <v>2</v>
      </c>
      <c r="M3291" s="75">
        <v>4</v>
      </c>
      <c r="N3291" s="75">
        <v>2</v>
      </c>
    </row>
    <row r="3292" spans="1:14">
      <c r="A3292" s="53" t="s">
        <v>9892</v>
      </c>
      <c r="B3292" s="53" t="s">
        <v>9893</v>
      </c>
      <c r="C3292" s="53" t="s">
        <v>9894</v>
      </c>
      <c r="D3292" s="53" t="s">
        <v>97</v>
      </c>
      <c r="E3292" s="53" t="s">
        <v>18</v>
      </c>
      <c r="F3292" s="53" t="s">
        <v>97</v>
      </c>
      <c r="G3292" s="53" t="s">
        <v>98</v>
      </c>
      <c r="I3292" s="53" t="s">
        <v>292</v>
      </c>
      <c r="J3292" s="75">
        <v>168.06</v>
      </c>
      <c r="K3292" s="75">
        <v>42.88</v>
      </c>
      <c r="L3292" s="75">
        <v>173</v>
      </c>
      <c r="M3292" s="75">
        <v>175</v>
      </c>
      <c r="N3292" s="75">
        <v>2</v>
      </c>
    </row>
    <row r="3293" spans="1:14">
      <c r="A3293" s="53" t="s">
        <v>9895</v>
      </c>
      <c r="B3293" s="53" t="s">
        <v>9896</v>
      </c>
      <c r="C3293" s="53" t="s">
        <v>9897</v>
      </c>
      <c r="D3293" s="53" t="s">
        <v>283</v>
      </c>
      <c r="E3293" s="53" t="s">
        <v>18</v>
      </c>
      <c r="F3293" s="53" t="s">
        <v>283</v>
      </c>
      <c r="G3293" s="73" t="s">
        <v>170</v>
      </c>
      <c r="I3293" s="53" t="s">
        <v>9898</v>
      </c>
      <c r="J3293" s="75">
        <v>440.5</v>
      </c>
      <c r="K3293" s="75">
        <v>459</v>
      </c>
      <c r="L3293" s="75">
        <v>438</v>
      </c>
      <c r="M3293" s="75">
        <v>459</v>
      </c>
      <c r="N3293" s="75">
        <v>21</v>
      </c>
    </row>
    <row r="3294" spans="1:14">
      <c r="A3294" s="53" t="s">
        <v>9899</v>
      </c>
      <c r="B3294" s="53" t="s">
        <v>9900</v>
      </c>
      <c r="C3294" s="53" t="s">
        <v>9901</v>
      </c>
      <c r="D3294" s="53" t="s">
        <v>274</v>
      </c>
      <c r="E3294" s="53" t="s">
        <v>18</v>
      </c>
      <c r="F3294" s="53" t="s">
        <v>274</v>
      </c>
      <c r="G3294" s="53" t="s">
        <v>29</v>
      </c>
      <c r="I3294" s="53" t="s">
        <v>558</v>
      </c>
      <c r="J3294" s="75">
        <v>75.17</v>
      </c>
      <c r="K3294" s="75">
        <v>113.67</v>
      </c>
      <c r="L3294" s="75">
        <v>110</v>
      </c>
      <c r="M3294" s="75">
        <v>114</v>
      </c>
      <c r="N3294" s="75">
        <v>4</v>
      </c>
    </row>
    <row r="3295" spans="1:14">
      <c r="A3295" s="53" t="s">
        <v>9902</v>
      </c>
      <c r="B3295" s="53" t="s">
        <v>9903</v>
      </c>
      <c r="C3295" s="53" t="s">
        <v>9904</v>
      </c>
      <c r="D3295" s="53" t="s">
        <v>160</v>
      </c>
      <c r="E3295" s="53" t="s">
        <v>18</v>
      </c>
      <c r="F3295" s="53" t="s">
        <v>160</v>
      </c>
      <c r="G3295" s="53" t="s">
        <v>129</v>
      </c>
      <c r="I3295" s="53" t="s">
        <v>86</v>
      </c>
      <c r="J3295" s="75">
        <v>0.91</v>
      </c>
      <c r="K3295" s="75">
        <v>0.55</v>
      </c>
      <c r="L3295" s="75">
        <v>1</v>
      </c>
      <c r="M3295" s="75">
        <v>1</v>
      </c>
      <c r="N3295" s="75">
        <v>0</v>
      </c>
    </row>
    <row r="3296" spans="1:14">
      <c r="A3296" s="53" t="s">
        <v>9905</v>
      </c>
      <c r="B3296" s="53" t="s">
        <v>9906</v>
      </c>
      <c r="C3296" s="53" t="s">
        <v>9907</v>
      </c>
      <c r="D3296" s="53" t="s">
        <v>17</v>
      </c>
      <c r="E3296" s="53" t="s">
        <v>18</v>
      </c>
      <c r="F3296" s="53" t="s">
        <v>17</v>
      </c>
      <c r="G3296" s="53" t="s">
        <v>19</v>
      </c>
      <c r="I3296" s="53" t="s">
        <v>562</v>
      </c>
      <c r="J3296" s="75">
        <v>0.2</v>
      </c>
      <c r="K3296" s="75">
        <v>0.252</v>
      </c>
      <c r="L3296" s="75">
        <v>0.5</v>
      </c>
      <c r="M3296" s="75">
        <v>0.5</v>
      </c>
      <c r="N3296" s="75">
        <v>0</v>
      </c>
    </row>
    <row r="3297" spans="1:14">
      <c r="A3297" s="53" t="s">
        <v>9908</v>
      </c>
      <c r="B3297" s="53" t="s">
        <v>9909</v>
      </c>
      <c r="C3297" s="53" t="s">
        <v>9910</v>
      </c>
      <c r="D3297" s="53" t="s">
        <v>17</v>
      </c>
      <c r="E3297" s="53" t="s">
        <v>18</v>
      </c>
      <c r="F3297" s="53" t="s">
        <v>17</v>
      </c>
      <c r="G3297" s="53" t="s">
        <v>19</v>
      </c>
      <c r="I3297" s="53" t="s">
        <v>454</v>
      </c>
      <c r="J3297" s="75">
        <v>5.17</v>
      </c>
      <c r="K3297" s="75">
        <v>5.237</v>
      </c>
      <c r="L3297" s="75">
        <v>5.5</v>
      </c>
      <c r="M3297" s="75">
        <v>5.5</v>
      </c>
      <c r="N3297" s="75">
        <v>0</v>
      </c>
    </row>
    <row r="3298" spans="1:14">
      <c r="A3298" s="53" t="s">
        <v>9911</v>
      </c>
      <c r="B3298" s="53" t="s">
        <v>9912</v>
      </c>
      <c r="C3298" s="53" t="s">
        <v>9913</v>
      </c>
      <c r="D3298" s="53" t="s">
        <v>603</v>
      </c>
      <c r="E3298" s="53" t="s">
        <v>18</v>
      </c>
      <c r="F3298" s="53" t="s">
        <v>603</v>
      </c>
      <c r="G3298" s="53" t="s">
        <v>129</v>
      </c>
      <c r="I3298" s="53" t="s">
        <v>454</v>
      </c>
      <c r="J3298" s="75">
        <v>8.17</v>
      </c>
      <c r="K3298" s="75">
        <v>6.49</v>
      </c>
      <c r="L3298" s="75">
        <v>8.5</v>
      </c>
      <c r="M3298" s="75">
        <v>8.5</v>
      </c>
      <c r="N3298" s="75">
        <v>0</v>
      </c>
    </row>
    <row r="3299" spans="1:14">
      <c r="A3299" s="53" t="s">
        <v>9914</v>
      </c>
      <c r="B3299" s="53" t="s">
        <v>9915</v>
      </c>
      <c r="C3299" s="53" t="s">
        <v>9916</v>
      </c>
      <c r="D3299" s="53" t="s">
        <v>17</v>
      </c>
      <c r="E3299" s="53" t="s">
        <v>18</v>
      </c>
      <c r="F3299" s="53" t="s">
        <v>17</v>
      </c>
      <c r="G3299" s="53" t="s">
        <v>19</v>
      </c>
      <c r="I3299" s="53" t="s">
        <v>454</v>
      </c>
      <c r="J3299" s="75">
        <v>4.73</v>
      </c>
      <c r="K3299" s="75">
        <v>7.577</v>
      </c>
      <c r="L3299" s="75">
        <v>6.5</v>
      </c>
      <c r="M3299" s="75">
        <v>9</v>
      </c>
      <c r="N3299" s="75">
        <v>2.5</v>
      </c>
    </row>
    <row r="3300" spans="1:14">
      <c r="A3300" s="53" t="s">
        <v>9917</v>
      </c>
      <c r="B3300" s="53" t="s">
        <v>9918</v>
      </c>
      <c r="C3300" s="53" t="s">
        <v>9919</v>
      </c>
      <c r="D3300" s="53" t="s">
        <v>17</v>
      </c>
      <c r="E3300" s="53" t="s">
        <v>18</v>
      </c>
      <c r="F3300" s="53" t="s">
        <v>17</v>
      </c>
      <c r="G3300" s="73" t="s">
        <v>19</v>
      </c>
      <c r="I3300" s="53" t="s">
        <v>454</v>
      </c>
      <c r="J3300" s="75">
        <v>6.25</v>
      </c>
      <c r="K3300" s="75">
        <v>8.525</v>
      </c>
      <c r="L3300" s="75">
        <v>7</v>
      </c>
      <c r="M3300" s="75">
        <v>9</v>
      </c>
      <c r="N3300" s="75">
        <v>2</v>
      </c>
    </row>
    <row r="3301" spans="1:14">
      <c r="A3301" s="53" t="s">
        <v>9920</v>
      </c>
      <c r="B3301" s="53" t="s">
        <v>9921</v>
      </c>
      <c r="C3301" s="53" t="s">
        <v>9922</v>
      </c>
      <c r="D3301" s="53" t="s">
        <v>17</v>
      </c>
      <c r="E3301" s="53" t="s">
        <v>18</v>
      </c>
      <c r="F3301" s="53" t="s">
        <v>17</v>
      </c>
      <c r="G3301" s="53" t="s">
        <v>19</v>
      </c>
      <c r="I3301" s="53" t="s">
        <v>454</v>
      </c>
      <c r="J3301" s="75">
        <v>6.57</v>
      </c>
      <c r="K3301" s="75">
        <v>5.642</v>
      </c>
      <c r="L3301" s="75">
        <v>7</v>
      </c>
      <c r="M3301" s="75">
        <v>7</v>
      </c>
      <c r="N3301" s="75">
        <v>0</v>
      </c>
    </row>
    <row r="3302" spans="1:14">
      <c r="A3302" s="53" t="s">
        <v>9923</v>
      </c>
      <c r="B3302" s="53" t="s">
        <v>9924</v>
      </c>
      <c r="C3302" s="53" t="s">
        <v>9925</v>
      </c>
      <c r="D3302" s="53" t="s">
        <v>17</v>
      </c>
      <c r="E3302" s="53" t="s">
        <v>18</v>
      </c>
      <c r="F3302" s="53" t="s">
        <v>17</v>
      </c>
      <c r="G3302" s="53" t="s">
        <v>19</v>
      </c>
      <c r="I3302" s="53" t="s">
        <v>454</v>
      </c>
      <c r="J3302" s="75">
        <v>4.64</v>
      </c>
      <c r="K3302" s="75">
        <v>3.456</v>
      </c>
      <c r="L3302" s="75">
        <v>5</v>
      </c>
      <c r="M3302" s="75">
        <v>5</v>
      </c>
      <c r="N3302" s="75">
        <v>0</v>
      </c>
    </row>
    <row r="3303" spans="1:14">
      <c r="A3303" s="53" t="s">
        <v>9926</v>
      </c>
      <c r="B3303" s="53" t="s">
        <v>9927</v>
      </c>
      <c r="C3303" s="53" t="s">
        <v>9928</v>
      </c>
      <c r="D3303" s="53" t="s">
        <v>17</v>
      </c>
      <c r="E3303" s="53" t="s">
        <v>18</v>
      </c>
      <c r="F3303" s="53" t="s">
        <v>17</v>
      </c>
      <c r="G3303" s="53" t="s">
        <v>19</v>
      </c>
      <c r="I3303" s="53" t="s">
        <v>454</v>
      </c>
      <c r="J3303" s="75">
        <v>4.22</v>
      </c>
      <c r="K3303" s="75">
        <v>4.867</v>
      </c>
      <c r="L3303" s="75">
        <v>4.5</v>
      </c>
      <c r="M3303" s="75">
        <v>5</v>
      </c>
      <c r="N3303" s="75">
        <v>0.5</v>
      </c>
    </row>
    <row r="3304" spans="1:14">
      <c r="A3304" s="53" t="s">
        <v>9929</v>
      </c>
      <c r="B3304" s="53" t="s">
        <v>9930</v>
      </c>
      <c r="C3304" s="53" t="s">
        <v>9931</v>
      </c>
      <c r="D3304" s="53" t="s">
        <v>17</v>
      </c>
      <c r="E3304" s="53" t="s">
        <v>18</v>
      </c>
      <c r="F3304" s="53" t="s">
        <v>17</v>
      </c>
      <c r="G3304" s="53" t="s">
        <v>19</v>
      </c>
      <c r="I3304" s="53" t="s">
        <v>454</v>
      </c>
      <c r="J3304" s="75">
        <v>6.17</v>
      </c>
      <c r="K3304" s="75">
        <v>6.194</v>
      </c>
      <c r="L3304" s="75">
        <v>6.5</v>
      </c>
      <c r="M3304" s="75">
        <v>6.5</v>
      </c>
      <c r="N3304" s="75">
        <v>0</v>
      </c>
    </row>
    <row r="3305" spans="1:14">
      <c r="A3305" s="53" t="s">
        <v>9932</v>
      </c>
      <c r="B3305" s="53" t="s">
        <v>9933</v>
      </c>
      <c r="C3305" s="53" t="s">
        <v>9934</v>
      </c>
      <c r="D3305" s="53" t="s">
        <v>17</v>
      </c>
      <c r="E3305" s="53" t="s">
        <v>18</v>
      </c>
      <c r="F3305" s="53" t="s">
        <v>17</v>
      </c>
      <c r="G3305" s="53" t="s">
        <v>19</v>
      </c>
      <c r="I3305" s="53" t="s">
        <v>454</v>
      </c>
      <c r="J3305" s="75">
        <v>4.73</v>
      </c>
      <c r="K3305" s="75">
        <v>4.687</v>
      </c>
      <c r="L3305" s="75">
        <v>5</v>
      </c>
      <c r="M3305" s="75">
        <v>5.5</v>
      </c>
      <c r="N3305" s="75">
        <v>0.5</v>
      </c>
    </row>
    <row r="3306" spans="1:14">
      <c r="A3306" s="53" t="s">
        <v>9935</v>
      </c>
      <c r="B3306" s="53" t="s">
        <v>9936</v>
      </c>
      <c r="C3306" s="53" t="s">
        <v>9937</v>
      </c>
      <c r="D3306" s="53" t="s">
        <v>17</v>
      </c>
      <c r="E3306" s="53" t="s">
        <v>18</v>
      </c>
      <c r="F3306" s="53" t="s">
        <v>17</v>
      </c>
      <c r="G3306" s="73" t="s">
        <v>19</v>
      </c>
      <c r="I3306" s="53" t="s">
        <v>454</v>
      </c>
      <c r="J3306" s="75">
        <v>9.18</v>
      </c>
      <c r="K3306" s="75">
        <v>12.987</v>
      </c>
      <c r="L3306" s="75">
        <v>11.5</v>
      </c>
      <c r="M3306" s="75">
        <v>13.5</v>
      </c>
      <c r="N3306" s="75">
        <v>2</v>
      </c>
    </row>
    <row r="3307" spans="1:14">
      <c r="A3307" s="53" t="s">
        <v>9938</v>
      </c>
      <c r="B3307" s="53" t="s">
        <v>9939</v>
      </c>
      <c r="C3307" s="53" t="s">
        <v>9940</v>
      </c>
      <c r="D3307" s="53" t="s">
        <v>140</v>
      </c>
      <c r="E3307" s="53" t="s">
        <v>18</v>
      </c>
      <c r="F3307" s="53" t="s">
        <v>140</v>
      </c>
      <c r="G3307" s="73" t="s">
        <v>98</v>
      </c>
      <c r="I3307" s="53" t="s">
        <v>562</v>
      </c>
      <c r="J3307" s="75">
        <v>9.28</v>
      </c>
      <c r="K3307" s="75">
        <v>9.553</v>
      </c>
      <c r="L3307" s="75">
        <v>10</v>
      </c>
      <c r="M3307" s="75">
        <v>10</v>
      </c>
      <c r="N3307" s="75">
        <v>0</v>
      </c>
    </row>
    <row r="3308" spans="1:14">
      <c r="A3308" s="53" t="s">
        <v>9941</v>
      </c>
      <c r="B3308" s="53" t="s">
        <v>9942</v>
      </c>
      <c r="C3308" s="53" t="s">
        <v>9943</v>
      </c>
      <c r="D3308" s="53" t="s">
        <v>17</v>
      </c>
      <c r="E3308" s="53" t="s">
        <v>18</v>
      </c>
      <c r="F3308" s="53" t="s">
        <v>17</v>
      </c>
      <c r="G3308" s="73" t="s">
        <v>19</v>
      </c>
      <c r="I3308" s="53" t="s">
        <v>239</v>
      </c>
      <c r="J3308" s="75">
        <v>43.05</v>
      </c>
      <c r="K3308" s="75">
        <v>3.444</v>
      </c>
      <c r="L3308" s="75">
        <v>44</v>
      </c>
      <c r="M3308" s="75">
        <v>44</v>
      </c>
      <c r="N3308" s="75">
        <v>0</v>
      </c>
    </row>
    <row r="3309" spans="1:14">
      <c r="A3309" s="53" t="s">
        <v>9944</v>
      </c>
      <c r="B3309" s="53" t="s">
        <v>9945</v>
      </c>
      <c r="C3309" s="53" t="s">
        <v>9946</v>
      </c>
      <c r="D3309" s="53" t="s">
        <v>17</v>
      </c>
      <c r="E3309" s="53" t="s">
        <v>18</v>
      </c>
      <c r="F3309" s="53" t="s">
        <v>17</v>
      </c>
      <c r="G3309" s="53" t="s">
        <v>19</v>
      </c>
      <c r="I3309" s="53" t="s">
        <v>454</v>
      </c>
      <c r="J3309" s="75">
        <v>5.49</v>
      </c>
      <c r="K3309" s="75">
        <v>5.158</v>
      </c>
      <c r="L3309" s="75">
        <v>6</v>
      </c>
      <c r="M3309" s="75">
        <v>5.5</v>
      </c>
      <c r="N3309" s="75">
        <v>-0.5</v>
      </c>
    </row>
    <row r="3310" spans="1:14">
      <c r="A3310" s="53" t="s">
        <v>9947</v>
      </c>
      <c r="B3310" s="53" t="s">
        <v>9948</v>
      </c>
      <c r="C3310" s="53" t="s">
        <v>9949</v>
      </c>
      <c r="D3310" s="53" t="s">
        <v>128</v>
      </c>
      <c r="E3310" s="53" t="s">
        <v>18</v>
      </c>
      <c r="F3310" s="53" t="s">
        <v>128</v>
      </c>
      <c r="G3310" s="53" t="s">
        <v>129</v>
      </c>
      <c r="I3310" s="53" t="s">
        <v>191</v>
      </c>
      <c r="J3310" s="75">
        <v>8.52</v>
      </c>
      <c r="K3310" s="75">
        <v>6.967</v>
      </c>
      <c r="L3310" s="75">
        <v>8.6</v>
      </c>
      <c r="M3310" s="75">
        <v>9</v>
      </c>
      <c r="N3310" s="75">
        <v>0.4</v>
      </c>
    </row>
    <row r="3311" spans="1:14">
      <c r="A3311" s="53" t="s">
        <v>9950</v>
      </c>
      <c r="B3311" s="53" t="s">
        <v>9951</v>
      </c>
      <c r="C3311" s="53" t="s">
        <v>9952</v>
      </c>
      <c r="D3311" s="53" t="s">
        <v>1377</v>
      </c>
      <c r="E3311" s="53" t="s">
        <v>18</v>
      </c>
      <c r="F3311" s="53" t="s">
        <v>1377</v>
      </c>
      <c r="G3311" s="73" t="s">
        <v>29</v>
      </c>
      <c r="I3311" s="53" t="s">
        <v>558</v>
      </c>
      <c r="J3311" s="75">
        <v>21</v>
      </c>
      <c r="K3311" s="75">
        <v>26.8</v>
      </c>
      <c r="L3311" s="75">
        <v>27</v>
      </c>
      <c r="M3311" s="75">
        <v>27</v>
      </c>
      <c r="N3311" s="75">
        <v>0</v>
      </c>
    </row>
    <row r="3312" spans="1:14">
      <c r="A3312" s="53" t="s">
        <v>9953</v>
      </c>
      <c r="B3312" s="53" t="s">
        <v>9954</v>
      </c>
      <c r="C3312" s="53" t="s">
        <v>9953</v>
      </c>
      <c r="D3312" s="53" t="s">
        <v>17</v>
      </c>
      <c r="E3312" s="53" t="s">
        <v>18</v>
      </c>
      <c r="F3312" s="53" t="s">
        <v>17</v>
      </c>
      <c r="G3312" s="73" t="s">
        <v>19</v>
      </c>
      <c r="I3312" s="53" t="s">
        <v>454</v>
      </c>
      <c r="J3312" s="75">
        <v>7.31</v>
      </c>
      <c r="K3312" s="75">
        <v>17.654</v>
      </c>
      <c r="L3312" s="75">
        <v>15</v>
      </c>
      <c r="M3312" s="75">
        <v>18</v>
      </c>
      <c r="N3312" s="75">
        <v>3</v>
      </c>
    </row>
    <row r="3313" spans="1:14">
      <c r="A3313" s="53" t="s">
        <v>9955</v>
      </c>
      <c r="B3313" s="53" t="s">
        <v>9956</v>
      </c>
      <c r="C3313" s="53" t="s">
        <v>9957</v>
      </c>
      <c r="D3313" s="53" t="s">
        <v>140</v>
      </c>
      <c r="E3313" s="53" t="s">
        <v>18</v>
      </c>
      <c r="F3313" s="53" t="s">
        <v>140</v>
      </c>
      <c r="G3313" s="73" t="s">
        <v>98</v>
      </c>
      <c r="I3313" s="53" t="s">
        <v>562</v>
      </c>
      <c r="J3313" s="75">
        <v>6.52</v>
      </c>
      <c r="K3313" s="75">
        <v>11.34</v>
      </c>
      <c r="L3313" s="75">
        <v>10</v>
      </c>
      <c r="M3313" s="75">
        <v>12</v>
      </c>
      <c r="N3313" s="75">
        <v>2</v>
      </c>
    </row>
    <row r="3314" spans="1:14">
      <c r="A3314" s="53" t="s">
        <v>9958</v>
      </c>
      <c r="B3314" s="53" t="s">
        <v>9959</v>
      </c>
      <c r="C3314" s="53" t="s">
        <v>9960</v>
      </c>
      <c r="D3314" s="53" t="s">
        <v>140</v>
      </c>
      <c r="E3314" s="53" t="s">
        <v>18</v>
      </c>
      <c r="F3314" s="53" t="s">
        <v>140</v>
      </c>
      <c r="G3314" s="73" t="s">
        <v>98</v>
      </c>
      <c r="I3314" s="53" t="s">
        <v>540</v>
      </c>
      <c r="J3314" s="75">
        <v>13.6</v>
      </c>
      <c r="K3314" s="75">
        <v>7.998</v>
      </c>
      <c r="L3314" s="75">
        <v>14</v>
      </c>
      <c r="M3314" s="75">
        <v>14</v>
      </c>
      <c r="N3314" s="75">
        <v>0</v>
      </c>
    </row>
    <row r="3315" spans="1:14">
      <c r="A3315" s="53" t="s">
        <v>9961</v>
      </c>
      <c r="B3315" s="53" t="s">
        <v>9962</v>
      </c>
      <c r="C3315" s="53" t="s">
        <v>9963</v>
      </c>
      <c r="D3315" s="53" t="s">
        <v>17</v>
      </c>
      <c r="E3315" s="53" t="s">
        <v>18</v>
      </c>
      <c r="F3315" s="53" t="s">
        <v>17</v>
      </c>
      <c r="G3315" s="53" t="s">
        <v>19</v>
      </c>
      <c r="I3315" s="53" t="s">
        <v>562</v>
      </c>
      <c r="J3315" s="75">
        <v>2.9</v>
      </c>
      <c r="K3315" s="75">
        <v>2.16</v>
      </c>
      <c r="L3315" s="75">
        <v>3</v>
      </c>
      <c r="M3315" s="75">
        <v>3</v>
      </c>
      <c r="N3315" s="75">
        <v>0</v>
      </c>
    </row>
    <row r="3316" spans="1:14">
      <c r="A3316" s="53" t="s">
        <v>9964</v>
      </c>
      <c r="B3316" s="53" t="s">
        <v>9965</v>
      </c>
      <c r="C3316" s="53" t="s">
        <v>9966</v>
      </c>
      <c r="D3316" s="53" t="s">
        <v>78</v>
      </c>
      <c r="E3316" s="53" t="s">
        <v>18</v>
      </c>
      <c r="F3316" s="53" t="s">
        <v>78</v>
      </c>
      <c r="G3316" s="53" t="s">
        <v>29</v>
      </c>
      <c r="I3316" s="53" t="s">
        <v>5181</v>
      </c>
      <c r="J3316" s="75">
        <v>1825.54</v>
      </c>
      <c r="K3316" s="75">
        <v>1179.81</v>
      </c>
      <c r="L3316" s="75">
        <v>1825</v>
      </c>
      <c r="M3316" s="75">
        <v>1826</v>
      </c>
      <c r="N3316" s="75">
        <v>1</v>
      </c>
    </row>
    <row r="3317" spans="1:14">
      <c r="A3317" s="53" t="s">
        <v>9967</v>
      </c>
      <c r="B3317" s="53" t="s">
        <v>9968</v>
      </c>
      <c r="C3317" s="53" t="s">
        <v>9969</v>
      </c>
      <c r="D3317" s="53" t="s">
        <v>1188</v>
      </c>
      <c r="E3317" s="53" t="s">
        <v>18</v>
      </c>
      <c r="F3317" s="53" t="s">
        <v>1188</v>
      </c>
      <c r="G3317" s="53" t="s">
        <v>129</v>
      </c>
      <c r="I3317" s="53" t="s">
        <v>442</v>
      </c>
      <c r="J3317" s="75">
        <v>17.16</v>
      </c>
      <c r="K3317" s="75">
        <v>17.183</v>
      </c>
      <c r="L3317" s="75">
        <v>18</v>
      </c>
      <c r="M3317" s="75">
        <v>17.5</v>
      </c>
      <c r="N3317" s="75">
        <v>-0.5</v>
      </c>
    </row>
    <row r="3318" spans="1:14">
      <c r="A3318" s="53" t="s">
        <v>9970</v>
      </c>
      <c r="B3318" s="53" t="s">
        <v>9971</v>
      </c>
      <c r="C3318" s="53" t="s">
        <v>9972</v>
      </c>
      <c r="D3318" s="53" t="s">
        <v>590</v>
      </c>
      <c r="E3318" s="53" t="s">
        <v>18</v>
      </c>
      <c r="F3318" s="53" t="s">
        <v>590</v>
      </c>
      <c r="G3318" s="73" t="s">
        <v>129</v>
      </c>
      <c r="I3318" s="53" t="s">
        <v>152</v>
      </c>
      <c r="J3318" s="75">
        <v>0.44</v>
      </c>
      <c r="K3318" s="75">
        <v>0.524</v>
      </c>
      <c r="L3318" s="75">
        <v>1</v>
      </c>
      <c r="M3318" s="75">
        <v>1</v>
      </c>
      <c r="N3318" s="75">
        <v>0</v>
      </c>
    </row>
    <row r="3319" spans="1:14">
      <c r="A3319" s="53" t="s">
        <v>9973</v>
      </c>
      <c r="B3319" s="53" t="s">
        <v>9974</v>
      </c>
      <c r="C3319" s="53" t="s">
        <v>9975</v>
      </c>
      <c r="D3319" s="53" t="s">
        <v>17</v>
      </c>
      <c r="E3319" s="53" t="s">
        <v>18</v>
      </c>
      <c r="F3319" s="53" t="s">
        <v>17</v>
      </c>
      <c r="G3319" s="53" t="s">
        <v>19</v>
      </c>
      <c r="I3319" s="53" t="s">
        <v>2305</v>
      </c>
      <c r="J3319" s="75">
        <v>5.62</v>
      </c>
      <c r="K3319" s="75">
        <v>10.556</v>
      </c>
      <c r="L3319" s="75">
        <v>10</v>
      </c>
      <c r="M3319" s="75">
        <v>11</v>
      </c>
      <c r="N3319" s="75">
        <v>1</v>
      </c>
    </row>
    <row r="3320" spans="1:14">
      <c r="A3320" s="53" t="s">
        <v>9976</v>
      </c>
      <c r="B3320" s="53" t="s">
        <v>9977</v>
      </c>
      <c r="C3320" s="53" t="s">
        <v>9978</v>
      </c>
      <c r="D3320" s="53" t="s">
        <v>926</v>
      </c>
      <c r="E3320" s="53" t="s">
        <v>18</v>
      </c>
      <c r="F3320" s="53" t="s">
        <v>926</v>
      </c>
      <c r="G3320" s="73" t="s">
        <v>129</v>
      </c>
      <c r="I3320" s="53" t="s">
        <v>612</v>
      </c>
      <c r="J3320" s="75">
        <v>45.92</v>
      </c>
      <c r="K3320" s="75">
        <v>61.145</v>
      </c>
      <c r="L3320" s="75">
        <v>51</v>
      </c>
      <c r="M3320" s="75">
        <v>51</v>
      </c>
      <c r="N3320" s="75">
        <v>0</v>
      </c>
    </row>
    <row r="3321" spans="1:14">
      <c r="A3321" s="53" t="s">
        <v>9979</v>
      </c>
      <c r="B3321" s="53" t="s">
        <v>9980</v>
      </c>
      <c r="C3321" s="53" t="s">
        <v>9981</v>
      </c>
      <c r="D3321" s="53" t="s">
        <v>85</v>
      </c>
      <c r="E3321" s="53" t="s">
        <v>18</v>
      </c>
      <c r="F3321" s="53" t="s">
        <v>85</v>
      </c>
      <c r="G3321" s="53" t="s">
        <v>29</v>
      </c>
      <c r="I3321" s="53" t="s">
        <v>1262</v>
      </c>
      <c r="J3321" s="75">
        <v>135.24</v>
      </c>
      <c r="K3321" s="75">
        <v>102.844</v>
      </c>
      <c r="L3321" s="75">
        <v>136</v>
      </c>
      <c r="M3321" s="75">
        <v>136</v>
      </c>
      <c r="N3321" s="75">
        <v>0</v>
      </c>
    </row>
    <row r="3322" spans="1:14">
      <c r="A3322" s="53" t="s">
        <v>9982</v>
      </c>
      <c r="B3322" s="53" t="s">
        <v>9983</v>
      </c>
      <c r="C3322" s="53" t="s">
        <v>9984</v>
      </c>
      <c r="D3322" s="53" t="s">
        <v>432</v>
      </c>
      <c r="E3322" s="53" t="s">
        <v>18</v>
      </c>
      <c r="F3322" s="53" t="s">
        <v>432</v>
      </c>
      <c r="G3322" s="53" t="s">
        <v>98</v>
      </c>
      <c r="I3322" s="53" t="s">
        <v>442</v>
      </c>
      <c r="J3322" s="75">
        <v>11.43</v>
      </c>
      <c r="K3322" s="75">
        <v>2.945</v>
      </c>
      <c r="L3322" s="75">
        <v>12</v>
      </c>
      <c r="M3322" s="75">
        <v>12</v>
      </c>
      <c r="N3322" s="75">
        <v>0</v>
      </c>
    </row>
    <row r="3323" spans="1:14">
      <c r="A3323" s="53" t="s">
        <v>9985</v>
      </c>
      <c r="B3323" s="53" t="s">
        <v>9986</v>
      </c>
      <c r="C3323" s="53" t="s">
        <v>9987</v>
      </c>
      <c r="D3323" s="53" t="s">
        <v>24</v>
      </c>
      <c r="E3323" s="53" t="s">
        <v>18</v>
      </c>
      <c r="F3323" s="53" t="s">
        <v>24</v>
      </c>
      <c r="G3323" s="53" t="s">
        <v>19</v>
      </c>
      <c r="I3323" s="53" t="s">
        <v>223</v>
      </c>
      <c r="J3323" s="75">
        <v>0.48</v>
      </c>
      <c r="K3323" s="75">
        <v>0.616</v>
      </c>
      <c r="L3323" s="75">
        <v>1</v>
      </c>
      <c r="M3323" s="75">
        <v>1</v>
      </c>
      <c r="N3323" s="75">
        <v>0</v>
      </c>
    </row>
    <row r="3324" spans="1:14">
      <c r="A3324" s="53" t="s">
        <v>9988</v>
      </c>
      <c r="B3324" s="53" t="s">
        <v>9989</v>
      </c>
      <c r="C3324" s="53" t="s">
        <v>9990</v>
      </c>
      <c r="D3324" s="53" t="s">
        <v>17</v>
      </c>
      <c r="E3324" s="53" t="s">
        <v>18</v>
      </c>
      <c r="F3324" s="53" t="s">
        <v>17</v>
      </c>
      <c r="G3324" s="53" t="s">
        <v>19</v>
      </c>
      <c r="I3324" s="53" t="s">
        <v>152</v>
      </c>
      <c r="J3324" s="75">
        <v>0.13</v>
      </c>
      <c r="K3324" s="75">
        <v>0.36</v>
      </c>
      <c r="L3324" s="75">
        <v>0.5</v>
      </c>
      <c r="M3324" s="75">
        <v>0.5</v>
      </c>
      <c r="N3324" s="75">
        <v>0</v>
      </c>
    </row>
    <row r="3325" spans="1:14">
      <c r="A3325" s="53" t="s">
        <v>9991</v>
      </c>
      <c r="B3325" s="53" t="s">
        <v>9992</v>
      </c>
      <c r="C3325" s="53" t="s">
        <v>9993</v>
      </c>
      <c r="D3325" s="53" t="s">
        <v>17</v>
      </c>
      <c r="E3325" s="53" t="s">
        <v>18</v>
      </c>
      <c r="F3325" s="53" t="s">
        <v>17</v>
      </c>
      <c r="G3325" s="53" t="s">
        <v>19</v>
      </c>
      <c r="I3325" s="53" t="s">
        <v>398</v>
      </c>
      <c r="J3325" s="75">
        <v>0.4</v>
      </c>
      <c r="K3325" s="75">
        <v>0</v>
      </c>
      <c r="L3325" s="75">
        <v>0.5</v>
      </c>
      <c r="M3325" s="75">
        <v>0.5</v>
      </c>
      <c r="N3325" s="75">
        <v>0</v>
      </c>
    </row>
    <row r="3326" spans="1:14">
      <c r="A3326" s="53" t="s">
        <v>9994</v>
      </c>
      <c r="B3326" s="53" t="s">
        <v>9995</v>
      </c>
      <c r="C3326" s="53" t="s">
        <v>9996</v>
      </c>
      <c r="D3326" s="53" t="s">
        <v>17</v>
      </c>
      <c r="E3326" s="53" t="s">
        <v>18</v>
      </c>
      <c r="F3326" s="53" t="s">
        <v>17</v>
      </c>
      <c r="G3326" s="73" t="s">
        <v>19</v>
      </c>
      <c r="I3326" s="53" t="s">
        <v>398</v>
      </c>
      <c r="J3326" s="75">
        <v>0.5</v>
      </c>
      <c r="K3326" s="75">
        <v>0</v>
      </c>
      <c r="L3326" s="75">
        <v>1</v>
      </c>
      <c r="M3326" s="75">
        <v>0.5</v>
      </c>
      <c r="N3326" s="75">
        <v>-0.5</v>
      </c>
    </row>
    <row r="3327" spans="1:14">
      <c r="A3327" s="53" t="s">
        <v>9997</v>
      </c>
      <c r="B3327" s="53" t="s">
        <v>9998</v>
      </c>
      <c r="C3327" s="53" t="s">
        <v>36</v>
      </c>
      <c r="D3327" s="53" t="s">
        <v>17</v>
      </c>
      <c r="E3327" s="53" t="s">
        <v>18</v>
      </c>
      <c r="F3327" s="53" t="s">
        <v>17</v>
      </c>
      <c r="G3327" s="53" t="s">
        <v>19</v>
      </c>
      <c r="I3327" s="53" t="s">
        <v>767</v>
      </c>
      <c r="J3327" s="75">
        <v>12</v>
      </c>
      <c r="K3327" s="75">
        <v>0.468</v>
      </c>
      <c r="L3327" s="75">
        <v>12</v>
      </c>
      <c r="M3327" s="75" t="s">
        <v>36</v>
      </c>
      <c r="N3327" s="75" t="s">
        <v>36</v>
      </c>
    </row>
    <row r="3328" spans="1:14">
      <c r="A3328" s="53" t="s">
        <v>9999</v>
      </c>
      <c r="B3328" s="53" t="s">
        <v>10000</v>
      </c>
      <c r="C3328" s="53" t="s">
        <v>10001</v>
      </c>
      <c r="D3328" s="53" t="s">
        <v>51</v>
      </c>
      <c r="E3328" s="53" t="s">
        <v>18</v>
      </c>
      <c r="F3328" s="53" t="s">
        <v>51</v>
      </c>
      <c r="G3328" s="53" t="s">
        <v>52</v>
      </c>
      <c r="I3328" s="53" t="s">
        <v>687</v>
      </c>
      <c r="J3328" s="75">
        <v>34.85</v>
      </c>
      <c r="K3328" s="75">
        <v>36.541</v>
      </c>
      <c r="L3328" s="75">
        <v>37</v>
      </c>
      <c r="M3328" s="75">
        <v>37</v>
      </c>
      <c r="N3328" s="75">
        <v>0</v>
      </c>
    </row>
    <row r="3329" spans="1:14">
      <c r="A3329" s="53" t="s">
        <v>10002</v>
      </c>
      <c r="B3329" s="53" t="s">
        <v>10003</v>
      </c>
      <c r="C3329" s="53" t="s">
        <v>10004</v>
      </c>
      <c r="D3329" s="53" t="s">
        <v>17</v>
      </c>
      <c r="E3329" s="53" t="s">
        <v>18</v>
      </c>
      <c r="F3329" s="53" t="s">
        <v>17</v>
      </c>
      <c r="G3329" s="53" t="s">
        <v>19</v>
      </c>
      <c r="I3329" s="53" t="s">
        <v>337</v>
      </c>
      <c r="J3329" s="75">
        <v>80.01</v>
      </c>
      <c r="K3329" s="75">
        <v>49.361</v>
      </c>
      <c r="L3329" s="75">
        <v>81</v>
      </c>
      <c r="M3329" s="75">
        <v>83</v>
      </c>
      <c r="N3329" s="75">
        <v>2</v>
      </c>
    </row>
    <row r="3330" spans="1:14">
      <c r="A3330" s="53" t="s">
        <v>10005</v>
      </c>
      <c r="B3330" s="53" t="s">
        <v>10006</v>
      </c>
      <c r="C3330" s="53" t="s">
        <v>10007</v>
      </c>
      <c r="D3330" s="53" t="s">
        <v>17</v>
      </c>
      <c r="E3330" s="53" t="s">
        <v>18</v>
      </c>
      <c r="F3330" s="53" t="s">
        <v>17</v>
      </c>
      <c r="G3330" s="73" t="s">
        <v>19</v>
      </c>
      <c r="I3330" s="53" t="s">
        <v>79</v>
      </c>
      <c r="J3330" s="75">
        <v>0.36</v>
      </c>
      <c r="K3330" s="75">
        <v>0.563</v>
      </c>
      <c r="L3330" s="75">
        <v>0.5</v>
      </c>
      <c r="M3330" s="75">
        <v>1</v>
      </c>
      <c r="N3330" s="75">
        <v>0.5</v>
      </c>
    </row>
    <row r="3331" spans="1:14">
      <c r="A3331" s="53" t="s">
        <v>10008</v>
      </c>
      <c r="B3331" s="53" t="s">
        <v>10009</v>
      </c>
      <c r="C3331" s="53" t="s">
        <v>10010</v>
      </c>
      <c r="D3331" s="53" t="s">
        <v>24</v>
      </c>
      <c r="E3331" s="53" t="s">
        <v>18</v>
      </c>
      <c r="F3331" s="53" t="s">
        <v>24</v>
      </c>
      <c r="G3331" s="73" t="s">
        <v>19</v>
      </c>
      <c r="I3331" s="53" t="s">
        <v>612</v>
      </c>
      <c r="J3331" s="75">
        <v>3.74</v>
      </c>
      <c r="K3331" s="75">
        <v>5.491</v>
      </c>
      <c r="L3331" s="75">
        <v>5</v>
      </c>
      <c r="M3331" s="75">
        <v>8.5</v>
      </c>
      <c r="N3331" s="75">
        <v>3.5</v>
      </c>
    </row>
    <row r="3332" spans="1:14">
      <c r="A3332" s="53" t="s">
        <v>10011</v>
      </c>
      <c r="B3332" s="53" t="s">
        <v>10012</v>
      </c>
      <c r="C3332" s="53" t="s">
        <v>10013</v>
      </c>
      <c r="D3332" s="53" t="s">
        <v>2246</v>
      </c>
      <c r="E3332" s="53" t="s">
        <v>18</v>
      </c>
      <c r="F3332" s="53" t="s">
        <v>2246</v>
      </c>
      <c r="G3332" s="53" t="s">
        <v>52</v>
      </c>
      <c r="I3332" s="53" t="s">
        <v>203</v>
      </c>
      <c r="J3332" s="75">
        <v>317.91</v>
      </c>
      <c r="K3332" s="75">
        <v>405.25</v>
      </c>
      <c r="L3332" s="75">
        <v>404</v>
      </c>
      <c r="M3332" s="75">
        <v>413</v>
      </c>
      <c r="N3332" s="75">
        <v>9</v>
      </c>
    </row>
    <row r="3333" spans="1:14">
      <c r="A3333" s="53" t="s">
        <v>10014</v>
      </c>
      <c r="B3333" s="53" t="s">
        <v>10015</v>
      </c>
      <c r="C3333" s="53" t="s">
        <v>10016</v>
      </c>
      <c r="D3333" s="53" t="s">
        <v>17</v>
      </c>
      <c r="E3333" s="53" t="s">
        <v>18</v>
      </c>
      <c r="F3333" s="53" t="s">
        <v>17</v>
      </c>
      <c r="G3333" s="73" t="s">
        <v>19</v>
      </c>
      <c r="I3333" s="53" t="s">
        <v>199</v>
      </c>
      <c r="J3333" s="75">
        <v>0.74</v>
      </c>
      <c r="K3333" s="75">
        <v>1.092</v>
      </c>
      <c r="L3333" s="75">
        <v>1</v>
      </c>
      <c r="M3333" s="75">
        <v>2</v>
      </c>
      <c r="N3333" s="75">
        <v>1</v>
      </c>
    </row>
    <row r="3334" spans="1:14">
      <c r="A3334" s="53" t="s">
        <v>10017</v>
      </c>
      <c r="B3334" s="53" t="s">
        <v>10018</v>
      </c>
      <c r="C3334" s="53" t="s">
        <v>10019</v>
      </c>
      <c r="D3334" s="53" t="s">
        <v>3486</v>
      </c>
      <c r="E3334" s="53" t="s">
        <v>18</v>
      </c>
      <c r="F3334" s="53" t="s">
        <v>3486</v>
      </c>
      <c r="G3334" s="53" t="s">
        <v>52</v>
      </c>
      <c r="I3334" s="53" t="s">
        <v>79</v>
      </c>
      <c r="J3334" s="75">
        <v>25.1</v>
      </c>
      <c r="K3334" s="75">
        <v>24.6</v>
      </c>
      <c r="L3334" s="75">
        <v>28</v>
      </c>
      <c r="M3334" s="75">
        <v>28</v>
      </c>
      <c r="N3334" s="75">
        <v>0</v>
      </c>
    </row>
    <row r="3335" spans="1:14">
      <c r="A3335" s="53" t="s">
        <v>10020</v>
      </c>
      <c r="B3335" s="53" t="s">
        <v>10021</v>
      </c>
      <c r="C3335" s="53" t="s">
        <v>10022</v>
      </c>
      <c r="D3335" s="53" t="s">
        <v>17</v>
      </c>
      <c r="E3335" s="53" t="s">
        <v>18</v>
      </c>
      <c r="F3335" s="53" t="s">
        <v>17</v>
      </c>
      <c r="G3335" s="53" t="s">
        <v>19</v>
      </c>
      <c r="I3335" s="53" t="s">
        <v>7799</v>
      </c>
      <c r="J3335" s="75">
        <v>0.27</v>
      </c>
      <c r="K3335" s="75">
        <v>0.408</v>
      </c>
      <c r="L3335" s="75">
        <v>0.5</v>
      </c>
      <c r="M3335" s="75">
        <v>0.5</v>
      </c>
      <c r="N3335" s="75">
        <v>0</v>
      </c>
    </row>
    <row r="3336" spans="1:14">
      <c r="A3336" s="53" t="s">
        <v>10023</v>
      </c>
      <c r="B3336" s="53" t="s">
        <v>10024</v>
      </c>
      <c r="C3336" s="53" t="s">
        <v>10025</v>
      </c>
      <c r="D3336" s="53" t="s">
        <v>17</v>
      </c>
      <c r="E3336" s="53" t="s">
        <v>18</v>
      </c>
      <c r="F3336" s="53" t="s">
        <v>17</v>
      </c>
      <c r="G3336" s="53" t="s">
        <v>19</v>
      </c>
      <c r="I3336" s="53" t="s">
        <v>191</v>
      </c>
      <c r="J3336" s="75">
        <v>1</v>
      </c>
      <c r="K3336" s="75">
        <v>0.2</v>
      </c>
      <c r="L3336" s="75">
        <v>1.5</v>
      </c>
      <c r="M3336" s="75">
        <v>1.5</v>
      </c>
      <c r="N3336" s="75">
        <v>0</v>
      </c>
    </row>
    <row r="3337" spans="1:14">
      <c r="A3337" s="53" t="s">
        <v>10026</v>
      </c>
      <c r="B3337" s="53" t="s">
        <v>10027</v>
      </c>
      <c r="C3337" s="53" t="s">
        <v>10028</v>
      </c>
      <c r="D3337" s="53" t="s">
        <v>10029</v>
      </c>
      <c r="E3337" s="53" t="s">
        <v>18</v>
      </c>
      <c r="F3337" s="53" t="s">
        <v>10029</v>
      </c>
      <c r="G3337" s="73" t="s">
        <v>52</v>
      </c>
      <c r="I3337" s="53" t="s">
        <v>7712</v>
      </c>
      <c r="J3337" s="75">
        <v>112.59</v>
      </c>
      <c r="K3337" s="75">
        <v>171.859</v>
      </c>
      <c r="L3337" s="75">
        <v>165</v>
      </c>
      <c r="M3337" s="75">
        <v>172</v>
      </c>
      <c r="N3337" s="75">
        <v>7</v>
      </c>
    </row>
    <row r="3338" spans="1:14">
      <c r="A3338" s="53" t="s">
        <v>10030</v>
      </c>
      <c r="B3338" s="53" t="s">
        <v>10031</v>
      </c>
      <c r="C3338" s="53" t="s">
        <v>10032</v>
      </c>
      <c r="D3338" s="53" t="s">
        <v>590</v>
      </c>
      <c r="E3338" s="53" t="s">
        <v>18</v>
      </c>
      <c r="F3338" s="53" t="s">
        <v>590</v>
      </c>
      <c r="G3338" s="53" t="s">
        <v>129</v>
      </c>
      <c r="I3338" s="53" t="s">
        <v>191</v>
      </c>
      <c r="J3338" s="75">
        <v>1.9</v>
      </c>
      <c r="K3338" s="75">
        <v>2.834</v>
      </c>
      <c r="L3338" s="75">
        <v>2</v>
      </c>
      <c r="M3338" s="75">
        <v>3</v>
      </c>
      <c r="N3338" s="75">
        <v>1</v>
      </c>
    </row>
    <row r="3339" spans="1:14">
      <c r="A3339" s="53" t="s">
        <v>10033</v>
      </c>
      <c r="B3339" s="53" t="s">
        <v>10034</v>
      </c>
      <c r="C3339" s="53" t="s">
        <v>10035</v>
      </c>
      <c r="D3339" s="53" t="s">
        <v>17</v>
      </c>
      <c r="E3339" s="53" t="s">
        <v>18</v>
      </c>
      <c r="F3339" s="53" t="s">
        <v>17</v>
      </c>
      <c r="G3339" s="73" t="s">
        <v>19</v>
      </c>
      <c r="I3339" s="53" t="s">
        <v>227</v>
      </c>
      <c r="J3339" s="75">
        <v>0.69</v>
      </c>
      <c r="K3339" s="75">
        <v>0.675</v>
      </c>
      <c r="L3339" s="75">
        <v>1</v>
      </c>
      <c r="M3339" s="75">
        <v>1</v>
      </c>
      <c r="N3339" s="75">
        <v>0</v>
      </c>
    </row>
    <row r="3340" spans="1:14">
      <c r="A3340" s="53" t="s">
        <v>10036</v>
      </c>
      <c r="B3340" s="53" t="s">
        <v>10037</v>
      </c>
      <c r="C3340" s="53" t="s">
        <v>10038</v>
      </c>
      <c r="D3340" s="53" t="s">
        <v>1025</v>
      </c>
      <c r="E3340" s="53" t="s">
        <v>18</v>
      </c>
      <c r="F3340" s="53" t="s">
        <v>1025</v>
      </c>
      <c r="G3340" s="53" t="s">
        <v>129</v>
      </c>
      <c r="I3340" s="53" t="s">
        <v>199</v>
      </c>
      <c r="J3340" s="75">
        <v>14.61</v>
      </c>
      <c r="K3340" s="75">
        <v>16.023</v>
      </c>
      <c r="L3340" s="75">
        <v>17</v>
      </c>
      <c r="M3340" s="75">
        <v>19.5</v>
      </c>
      <c r="N3340" s="75">
        <v>2.5</v>
      </c>
    </row>
    <row r="3341" spans="1:14">
      <c r="A3341" s="53" t="s">
        <v>10039</v>
      </c>
      <c r="B3341" s="53" t="s">
        <v>10040</v>
      </c>
      <c r="C3341" s="53" t="s">
        <v>10041</v>
      </c>
      <c r="D3341" s="53" t="s">
        <v>256</v>
      </c>
      <c r="E3341" s="53" t="s">
        <v>18</v>
      </c>
      <c r="F3341" s="53" t="s">
        <v>256</v>
      </c>
      <c r="G3341" s="53" t="s">
        <v>19</v>
      </c>
      <c r="I3341" s="53" t="s">
        <v>7799</v>
      </c>
      <c r="J3341" s="75">
        <v>10.98</v>
      </c>
      <c r="K3341" s="75">
        <v>11.177</v>
      </c>
      <c r="L3341" s="75">
        <v>11</v>
      </c>
      <c r="M3341" s="75">
        <v>15</v>
      </c>
      <c r="N3341" s="75">
        <v>4</v>
      </c>
    </row>
    <row r="3342" spans="1:14">
      <c r="A3342" s="53" t="s">
        <v>10042</v>
      </c>
      <c r="B3342" s="53" t="s">
        <v>10043</v>
      </c>
      <c r="C3342" s="53" t="s">
        <v>10044</v>
      </c>
      <c r="D3342" s="53" t="s">
        <v>590</v>
      </c>
      <c r="E3342" s="53" t="s">
        <v>18</v>
      </c>
      <c r="F3342" s="53" t="s">
        <v>590</v>
      </c>
      <c r="G3342" s="53" t="s">
        <v>129</v>
      </c>
      <c r="I3342" s="53" t="s">
        <v>2305</v>
      </c>
      <c r="J3342" s="75">
        <v>3.8</v>
      </c>
      <c r="K3342" s="75">
        <v>4.488</v>
      </c>
      <c r="L3342" s="75">
        <v>3.8</v>
      </c>
      <c r="M3342" s="75">
        <v>4.5</v>
      </c>
      <c r="N3342" s="75">
        <v>0.7</v>
      </c>
    </row>
    <row r="3343" spans="1:14">
      <c r="A3343" s="53" t="s">
        <v>10045</v>
      </c>
      <c r="B3343" s="53" t="s">
        <v>10046</v>
      </c>
      <c r="C3343" s="53" t="s">
        <v>10047</v>
      </c>
      <c r="D3343" s="53" t="s">
        <v>266</v>
      </c>
      <c r="E3343" s="53" t="s">
        <v>18</v>
      </c>
      <c r="F3343" s="53" t="s">
        <v>267</v>
      </c>
      <c r="G3343" s="53" t="s">
        <v>170</v>
      </c>
      <c r="I3343" s="53" t="s">
        <v>1701</v>
      </c>
      <c r="J3343" s="75">
        <v>18.68</v>
      </c>
      <c r="K3343" s="75">
        <v>27.522</v>
      </c>
      <c r="L3343" s="75">
        <v>26</v>
      </c>
      <c r="M3343" s="75">
        <v>28</v>
      </c>
      <c r="N3343" s="75">
        <v>2</v>
      </c>
    </row>
    <row r="3344" spans="1:14">
      <c r="A3344" s="53" t="s">
        <v>10048</v>
      </c>
      <c r="B3344" s="53" t="s">
        <v>10049</v>
      </c>
      <c r="C3344" s="53" t="s">
        <v>10050</v>
      </c>
      <c r="D3344" s="53" t="s">
        <v>78</v>
      </c>
      <c r="E3344" s="53" t="s">
        <v>18</v>
      </c>
      <c r="F3344" s="53" t="s">
        <v>78</v>
      </c>
      <c r="G3344" s="53" t="s">
        <v>29</v>
      </c>
      <c r="I3344" s="53" t="s">
        <v>116</v>
      </c>
      <c r="J3344" s="75">
        <v>103.17</v>
      </c>
      <c r="K3344" s="75">
        <v>74.217</v>
      </c>
      <c r="L3344" s="75">
        <v>104</v>
      </c>
      <c r="M3344" s="75">
        <v>104</v>
      </c>
      <c r="N3344" s="75">
        <v>0</v>
      </c>
    </row>
    <row r="3345" spans="1:14">
      <c r="A3345" s="53" t="s">
        <v>10051</v>
      </c>
      <c r="B3345" s="53" t="s">
        <v>10052</v>
      </c>
      <c r="C3345" s="53" t="s">
        <v>10053</v>
      </c>
      <c r="D3345" s="53" t="s">
        <v>603</v>
      </c>
      <c r="E3345" s="53" t="s">
        <v>18</v>
      </c>
      <c r="F3345" s="53" t="s">
        <v>603</v>
      </c>
      <c r="G3345" s="53" t="s">
        <v>129</v>
      </c>
      <c r="I3345" s="53" t="s">
        <v>288</v>
      </c>
      <c r="J3345" s="75">
        <v>0.17</v>
      </c>
      <c r="K3345" s="75">
        <v>0.277</v>
      </c>
      <c r="L3345" s="75">
        <v>1</v>
      </c>
      <c r="M3345" s="75">
        <v>0.5</v>
      </c>
      <c r="N3345" s="75">
        <v>-0.5</v>
      </c>
    </row>
    <row r="3346" spans="1:14">
      <c r="A3346" s="53" t="s">
        <v>10054</v>
      </c>
      <c r="B3346" s="53" t="s">
        <v>10055</v>
      </c>
      <c r="C3346" s="53" t="s">
        <v>10056</v>
      </c>
      <c r="D3346" s="53" t="s">
        <v>24</v>
      </c>
      <c r="E3346" s="53" t="s">
        <v>18</v>
      </c>
      <c r="F3346" s="53" t="s">
        <v>24</v>
      </c>
      <c r="G3346" s="53" t="s">
        <v>19</v>
      </c>
      <c r="I3346" s="53" t="s">
        <v>211</v>
      </c>
      <c r="J3346" s="75">
        <v>775</v>
      </c>
      <c r="K3346" s="75">
        <v>406.973</v>
      </c>
      <c r="L3346" s="75">
        <v>771</v>
      </c>
      <c r="M3346" s="75">
        <v>799</v>
      </c>
      <c r="N3346" s="75">
        <v>28</v>
      </c>
    </row>
    <row r="3347" spans="1:14">
      <c r="A3347" s="53" t="s">
        <v>10057</v>
      </c>
      <c r="B3347" s="53" t="s">
        <v>10058</v>
      </c>
      <c r="C3347" s="53" t="s">
        <v>10059</v>
      </c>
      <c r="D3347" s="53" t="s">
        <v>17</v>
      </c>
      <c r="E3347" s="53" t="s">
        <v>18</v>
      </c>
      <c r="F3347" s="53" t="s">
        <v>17</v>
      </c>
      <c r="G3347" s="73" t="s">
        <v>19</v>
      </c>
      <c r="I3347" s="53" t="s">
        <v>2305</v>
      </c>
      <c r="J3347" s="75">
        <v>1.29</v>
      </c>
      <c r="K3347" s="75">
        <v>0</v>
      </c>
      <c r="L3347" s="75">
        <v>1.5</v>
      </c>
      <c r="M3347" s="75">
        <v>1.5</v>
      </c>
      <c r="N3347" s="75">
        <v>0</v>
      </c>
    </row>
    <row r="3348" spans="1:14">
      <c r="A3348" s="53" t="s">
        <v>10060</v>
      </c>
      <c r="B3348" s="53" t="s">
        <v>10061</v>
      </c>
      <c r="C3348" s="53" t="s">
        <v>10062</v>
      </c>
      <c r="D3348" s="53" t="s">
        <v>140</v>
      </c>
      <c r="E3348" s="53" t="s">
        <v>18</v>
      </c>
      <c r="F3348" s="53" t="s">
        <v>140</v>
      </c>
      <c r="G3348" s="53" t="s">
        <v>98</v>
      </c>
      <c r="I3348" s="53" t="s">
        <v>191</v>
      </c>
      <c r="J3348" s="75">
        <v>13.43</v>
      </c>
      <c r="K3348" s="75">
        <v>10.184</v>
      </c>
      <c r="L3348" s="75">
        <v>14</v>
      </c>
      <c r="M3348" s="75">
        <v>14</v>
      </c>
      <c r="N3348" s="75">
        <v>0</v>
      </c>
    </row>
    <row r="3349" spans="1:14">
      <c r="A3349" s="53" t="s">
        <v>10063</v>
      </c>
      <c r="B3349" s="53" t="s">
        <v>10064</v>
      </c>
      <c r="C3349" s="53" t="s">
        <v>10065</v>
      </c>
      <c r="D3349" s="53" t="s">
        <v>364</v>
      </c>
      <c r="E3349" s="53" t="s">
        <v>18</v>
      </c>
      <c r="F3349" s="53" t="s">
        <v>364</v>
      </c>
      <c r="G3349" s="73" t="s">
        <v>29</v>
      </c>
      <c r="I3349" s="53" t="s">
        <v>328</v>
      </c>
      <c r="J3349" s="75">
        <v>726.79</v>
      </c>
      <c r="K3349" s="75">
        <v>558.124</v>
      </c>
      <c r="L3349" s="75">
        <v>731</v>
      </c>
      <c r="M3349" s="75">
        <v>727</v>
      </c>
      <c r="N3349" s="75">
        <v>-4</v>
      </c>
    </row>
    <row r="3350" spans="1:14">
      <c r="A3350" s="53" t="s">
        <v>10066</v>
      </c>
      <c r="B3350" s="53" t="s">
        <v>10067</v>
      </c>
      <c r="C3350" s="53" t="s">
        <v>10065</v>
      </c>
      <c r="D3350" s="53" t="s">
        <v>364</v>
      </c>
      <c r="E3350" s="53" t="s">
        <v>18</v>
      </c>
      <c r="F3350" s="53" t="s">
        <v>364</v>
      </c>
      <c r="G3350" s="53" t="s">
        <v>29</v>
      </c>
      <c r="I3350" s="53" t="s">
        <v>328</v>
      </c>
      <c r="J3350" s="75">
        <v>202.53</v>
      </c>
      <c r="K3350" s="75">
        <v>158.844</v>
      </c>
      <c r="L3350" s="75">
        <v>204</v>
      </c>
      <c r="M3350" s="75">
        <v>203</v>
      </c>
      <c r="N3350" s="75">
        <v>-1</v>
      </c>
    </row>
    <row r="3351" spans="1:14">
      <c r="A3351" s="53" t="s">
        <v>10068</v>
      </c>
      <c r="B3351" s="53" t="s">
        <v>10069</v>
      </c>
      <c r="C3351" s="53" t="s">
        <v>10070</v>
      </c>
      <c r="D3351" s="53" t="s">
        <v>17</v>
      </c>
      <c r="E3351" s="53" t="s">
        <v>18</v>
      </c>
      <c r="F3351" s="53" t="s">
        <v>17</v>
      </c>
      <c r="G3351" s="53" t="s">
        <v>19</v>
      </c>
      <c r="I3351" s="53" t="s">
        <v>328</v>
      </c>
      <c r="J3351" s="75">
        <v>14.52</v>
      </c>
      <c r="K3351" s="75">
        <v>20.218</v>
      </c>
      <c r="L3351" s="75">
        <v>25</v>
      </c>
      <c r="M3351" s="75">
        <v>21</v>
      </c>
      <c r="N3351" s="75">
        <v>-4</v>
      </c>
    </row>
    <row r="3352" spans="1:14">
      <c r="A3352" s="53" t="s">
        <v>10071</v>
      </c>
      <c r="B3352" s="53" t="s">
        <v>10072</v>
      </c>
      <c r="C3352" s="53" t="s">
        <v>10073</v>
      </c>
      <c r="D3352" s="53" t="s">
        <v>124</v>
      </c>
      <c r="E3352" s="53" t="s">
        <v>18</v>
      </c>
      <c r="F3352" s="53" t="s">
        <v>124</v>
      </c>
      <c r="G3352" s="53" t="s">
        <v>52</v>
      </c>
      <c r="I3352" s="53" t="s">
        <v>745</v>
      </c>
      <c r="J3352" s="75">
        <v>31.89</v>
      </c>
      <c r="K3352" s="75">
        <v>86.933</v>
      </c>
      <c r="L3352" s="75">
        <v>80</v>
      </c>
      <c r="M3352" s="75">
        <v>87</v>
      </c>
      <c r="N3352" s="75">
        <v>7</v>
      </c>
    </row>
    <row r="3353" spans="1:14">
      <c r="A3353" s="53" t="s">
        <v>10074</v>
      </c>
      <c r="B3353" s="53" t="s">
        <v>10075</v>
      </c>
      <c r="C3353" s="53" t="s">
        <v>10076</v>
      </c>
      <c r="D3353" s="53" t="s">
        <v>97</v>
      </c>
      <c r="E3353" s="53" t="s">
        <v>18</v>
      </c>
      <c r="F3353" s="53" t="s">
        <v>97</v>
      </c>
      <c r="G3353" s="53" t="s">
        <v>98</v>
      </c>
      <c r="I3353" s="53" t="s">
        <v>191</v>
      </c>
      <c r="J3353" s="75">
        <v>294.74</v>
      </c>
      <c r="K3353" s="75">
        <v>237.377</v>
      </c>
      <c r="L3353" s="75">
        <v>303</v>
      </c>
      <c r="M3353" s="75">
        <v>302</v>
      </c>
      <c r="N3353" s="75">
        <v>-1</v>
      </c>
    </row>
    <row r="3354" spans="1:14">
      <c r="A3354" s="53" t="s">
        <v>10077</v>
      </c>
      <c r="B3354" s="53" t="s">
        <v>10078</v>
      </c>
      <c r="C3354" s="53" t="s">
        <v>10079</v>
      </c>
      <c r="D3354" s="53" t="s">
        <v>17</v>
      </c>
      <c r="E3354" s="53" t="s">
        <v>18</v>
      </c>
      <c r="F3354" s="53" t="s">
        <v>17</v>
      </c>
      <c r="G3354" s="53" t="s">
        <v>19</v>
      </c>
      <c r="I3354" s="53" t="s">
        <v>86</v>
      </c>
      <c r="J3354" s="75">
        <v>22</v>
      </c>
      <c r="K3354" s="75">
        <v>24.5</v>
      </c>
      <c r="L3354" s="75">
        <v>28</v>
      </c>
      <c r="M3354" s="75">
        <v>25</v>
      </c>
      <c r="N3354" s="75">
        <v>-3</v>
      </c>
    </row>
    <row r="3355" spans="1:14">
      <c r="A3355" s="53" t="s">
        <v>10080</v>
      </c>
      <c r="B3355" s="53" t="s">
        <v>10081</v>
      </c>
      <c r="C3355" s="53" t="s">
        <v>10082</v>
      </c>
      <c r="D3355" s="53" t="s">
        <v>17</v>
      </c>
      <c r="E3355" s="53" t="s">
        <v>18</v>
      </c>
      <c r="F3355" s="53" t="s">
        <v>17</v>
      </c>
      <c r="G3355" s="73" t="s">
        <v>19</v>
      </c>
      <c r="I3355" s="53" t="s">
        <v>86</v>
      </c>
      <c r="J3355" s="75">
        <v>22</v>
      </c>
      <c r="K3355" s="75">
        <v>24.5</v>
      </c>
      <c r="L3355" s="75">
        <v>29</v>
      </c>
      <c r="M3355" s="75">
        <v>25</v>
      </c>
      <c r="N3355" s="75">
        <v>-4</v>
      </c>
    </row>
    <row r="3356" spans="1:14">
      <c r="A3356" s="53" t="s">
        <v>10083</v>
      </c>
      <c r="B3356" s="53" t="s">
        <v>10084</v>
      </c>
      <c r="C3356" s="53" t="s">
        <v>10085</v>
      </c>
      <c r="D3356" s="53" t="s">
        <v>17</v>
      </c>
      <c r="E3356" s="53" t="s">
        <v>18</v>
      </c>
      <c r="F3356" s="53" t="s">
        <v>17</v>
      </c>
      <c r="G3356" s="53" t="s">
        <v>19</v>
      </c>
      <c r="I3356" s="53" t="s">
        <v>86</v>
      </c>
      <c r="J3356" s="75">
        <v>22</v>
      </c>
      <c r="K3356" s="75">
        <v>24.5</v>
      </c>
      <c r="L3356" s="75">
        <v>28</v>
      </c>
      <c r="M3356" s="75">
        <v>25</v>
      </c>
      <c r="N3356" s="75">
        <v>-3</v>
      </c>
    </row>
    <row r="3357" spans="1:14">
      <c r="A3357" s="53" t="s">
        <v>10086</v>
      </c>
      <c r="B3357" s="53" t="s">
        <v>10087</v>
      </c>
      <c r="C3357" s="53" t="s">
        <v>10088</v>
      </c>
      <c r="D3357" s="53" t="s">
        <v>17</v>
      </c>
      <c r="E3357" s="53" t="s">
        <v>18</v>
      </c>
      <c r="F3357" s="53" t="s">
        <v>17</v>
      </c>
      <c r="G3357" s="53" t="s">
        <v>19</v>
      </c>
      <c r="I3357" s="53" t="s">
        <v>86</v>
      </c>
      <c r="J3357" s="75">
        <v>22</v>
      </c>
      <c r="K3357" s="75">
        <v>24.5</v>
      </c>
      <c r="L3357" s="75">
        <v>28</v>
      </c>
      <c r="M3357" s="75">
        <v>25</v>
      </c>
      <c r="N3357" s="75">
        <v>-3</v>
      </c>
    </row>
    <row r="3358" spans="1:14">
      <c r="A3358" s="53" t="s">
        <v>10089</v>
      </c>
      <c r="B3358" s="53" t="s">
        <v>10090</v>
      </c>
      <c r="C3358" s="53" t="s">
        <v>10091</v>
      </c>
      <c r="D3358" s="53" t="s">
        <v>17</v>
      </c>
      <c r="E3358" s="53" t="s">
        <v>18</v>
      </c>
      <c r="F3358" s="53" t="s">
        <v>17</v>
      </c>
      <c r="G3358" s="53" t="s">
        <v>19</v>
      </c>
      <c r="I3358" s="53" t="s">
        <v>86</v>
      </c>
      <c r="J3358" s="75">
        <v>22</v>
      </c>
      <c r="K3358" s="75">
        <v>24.5</v>
      </c>
      <c r="L3358" s="75">
        <v>30</v>
      </c>
      <c r="M3358" s="75">
        <v>25</v>
      </c>
      <c r="N3358" s="75">
        <v>-5</v>
      </c>
    </row>
    <row r="3359" spans="1:14">
      <c r="A3359" s="53" t="s">
        <v>10092</v>
      </c>
      <c r="B3359" s="53" t="s">
        <v>10093</v>
      </c>
      <c r="C3359" s="53" t="s">
        <v>10094</v>
      </c>
      <c r="D3359" s="53" t="s">
        <v>17</v>
      </c>
      <c r="E3359" s="53" t="s">
        <v>18</v>
      </c>
      <c r="F3359" s="53" t="s">
        <v>17</v>
      </c>
      <c r="G3359" s="53" t="s">
        <v>19</v>
      </c>
      <c r="I3359" s="53" t="s">
        <v>86</v>
      </c>
      <c r="J3359" s="75">
        <v>22</v>
      </c>
      <c r="K3359" s="75">
        <v>24.5</v>
      </c>
      <c r="L3359" s="75">
        <v>28</v>
      </c>
      <c r="M3359" s="75">
        <v>25</v>
      </c>
      <c r="N3359" s="75">
        <v>-3</v>
      </c>
    </row>
    <row r="3360" spans="1:14">
      <c r="A3360" s="53" t="s">
        <v>10095</v>
      </c>
      <c r="B3360" s="53" t="s">
        <v>10096</v>
      </c>
      <c r="C3360" s="53" t="s">
        <v>10097</v>
      </c>
      <c r="D3360" s="53" t="s">
        <v>17</v>
      </c>
      <c r="E3360" s="53" t="s">
        <v>18</v>
      </c>
      <c r="F3360" s="53" t="s">
        <v>17</v>
      </c>
      <c r="G3360" s="53" t="s">
        <v>19</v>
      </c>
      <c r="I3360" s="53" t="s">
        <v>86</v>
      </c>
      <c r="J3360" s="75">
        <v>22</v>
      </c>
      <c r="K3360" s="75">
        <v>24.5</v>
      </c>
      <c r="L3360" s="75">
        <v>27</v>
      </c>
      <c r="M3360" s="75">
        <v>25</v>
      </c>
      <c r="N3360" s="75">
        <v>-2</v>
      </c>
    </row>
    <row r="3361" spans="1:14">
      <c r="A3361" s="53" t="s">
        <v>10098</v>
      </c>
      <c r="B3361" s="53" t="s">
        <v>10099</v>
      </c>
      <c r="C3361" s="53" t="s">
        <v>10100</v>
      </c>
      <c r="D3361" s="53" t="s">
        <v>17</v>
      </c>
      <c r="E3361" s="53" t="s">
        <v>18</v>
      </c>
      <c r="F3361" s="53" t="s">
        <v>17</v>
      </c>
      <c r="G3361" s="53" t="s">
        <v>19</v>
      </c>
      <c r="I3361" s="53" t="s">
        <v>86</v>
      </c>
      <c r="J3361" s="75">
        <v>22</v>
      </c>
      <c r="K3361" s="75">
        <v>24.5</v>
      </c>
      <c r="L3361" s="75">
        <v>27</v>
      </c>
      <c r="M3361" s="75">
        <v>25</v>
      </c>
      <c r="N3361" s="75">
        <v>-2</v>
      </c>
    </row>
    <row r="3362" spans="1:14">
      <c r="A3362" s="53" t="s">
        <v>10101</v>
      </c>
      <c r="B3362" s="53" t="s">
        <v>10102</v>
      </c>
      <c r="C3362" s="53" t="s">
        <v>10103</v>
      </c>
      <c r="D3362" s="53" t="s">
        <v>17</v>
      </c>
      <c r="E3362" s="53" t="s">
        <v>18</v>
      </c>
      <c r="F3362" s="53" t="s">
        <v>17</v>
      </c>
      <c r="G3362" s="53" t="s">
        <v>19</v>
      </c>
      <c r="I3362" s="53" t="s">
        <v>86</v>
      </c>
      <c r="J3362" s="75">
        <v>22</v>
      </c>
      <c r="K3362" s="75">
        <v>24.5</v>
      </c>
      <c r="L3362" s="75">
        <v>28</v>
      </c>
      <c r="M3362" s="75">
        <v>25</v>
      </c>
      <c r="N3362" s="75">
        <v>-3</v>
      </c>
    </row>
    <row r="3363" spans="1:14">
      <c r="A3363" s="53" t="s">
        <v>10104</v>
      </c>
      <c r="B3363" s="53" t="s">
        <v>10105</v>
      </c>
      <c r="C3363" s="53" t="s">
        <v>10106</v>
      </c>
      <c r="D3363" s="53" t="s">
        <v>17</v>
      </c>
      <c r="E3363" s="53" t="s">
        <v>18</v>
      </c>
      <c r="F3363" s="53" t="s">
        <v>17</v>
      </c>
      <c r="G3363" s="53" t="s">
        <v>19</v>
      </c>
      <c r="I3363" s="53" t="s">
        <v>86</v>
      </c>
      <c r="J3363" s="75">
        <v>22</v>
      </c>
      <c r="K3363" s="75">
        <v>24.5</v>
      </c>
      <c r="L3363" s="75">
        <v>27</v>
      </c>
      <c r="M3363" s="75">
        <v>25</v>
      </c>
      <c r="N3363" s="75">
        <v>-2</v>
      </c>
    </row>
    <row r="3364" spans="1:14">
      <c r="A3364" s="53" t="s">
        <v>10107</v>
      </c>
      <c r="B3364" s="53" t="s">
        <v>10108</v>
      </c>
      <c r="C3364" s="53" t="s">
        <v>10109</v>
      </c>
      <c r="D3364" s="53" t="s">
        <v>17</v>
      </c>
      <c r="E3364" s="53" t="s">
        <v>18</v>
      </c>
      <c r="F3364" s="53" t="s">
        <v>17</v>
      </c>
      <c r="G3364" s="53" t="s">
        <v>19</v>
      </c>
      <c r="I3364" s="53" t="s">
        <v>86</v>
      </c>
      <c r="J3364" s="75">
        <v>22</v>
      </c>
      <c r="K3364" s="75">
        <v>24.5</v>
      </c>
      <c r="L3364" s="75">
        <v>29</v>
      </c>
      <c r="M3364" s="75">
        <v>25</v>
      </c>
      <c r="N3364" s="75">
        <v>-4</v>
      </c>
    </row>
    <row r="3365" spans="1:14">
      <c r="A3365" s="53" t="s">
        <v>10110</v>
      </c>
      <c r="B3365" s="53" t="s">
        <v>10111</v>
      </c>
      <c r="C3365" s="53" t="s">
        <v>10112</v>
      </c>
      <c r="D3365" s="53" t="s">
        <v>1080</v>
      </c>
      <c r="E3365" s="53" t="s">
        <v>18</v>
      </c>
      <c r="F3365" s="53" t="s">
        <v>1080</v>
      </c>
      <c r="G3365" s="53" t="s">
        <v>19</v>
      </c>
      <c r="I3365" s="53" t="s">
        <v>2376</v>
      </c>
      <c r="J3365" s="75">
        <v>25</v>
      </c>
      <c r="K3365" s="75">
        <v>12.8</v>
      </c>
      <c r="L3365" s="75">
        <v>21.5</v>
      </c>
      <c r="M3365" s="75">
        <v>25</v>
      </c>
      <c r="N3365" s="75">
        <v>3.5</v>
      </c>
    </row>
    <row r="3366" spans="1:14">
      <c r="A3366" s="53" t="s">
        <v>10113</v>
      </c>
      <c r="B3366" s="53" t="s">
        <v>10114</v>
      </c>
      <c r="C3366" s="53" t="s">
        <v>10115</v>
      </c>
      <c r="D3366" s="53" t="s">
        <v>1025</v>
      </c>
      <c r="E3366" s="53" t="s">
        <v>18</v>
      </c>
      <c r="F3366" s="53" t="s">
        <v>1025</v>
      </c>
      <c r="G3366" s="53" t="s">
        <v>129</v>
      </c>
      <c r="I3366" s="53" t="s">
        <v>1269</v>
      </c>
      <c r="J3366" s="75">
        <v>10.6</v>
      </c>
      <c r="K3366" s="75">
        <v>11.5</v>
      </c>
      <c r="L3366" s="75">
        <v>12</v>
      </c>
      <c r="M3366" s="75">
        <v>17</v>
      </c>
      <c r="N3366" s="75">
        <v>5</v>
      </c>
    </row>
    <row r="3367" spans="1:14">
      <c r="A3367" s="53" t="s">
        <v>10116</v>
      </c>
      <c r="B3367" s="53" t="s">
        <v>10117</v>
      </c>
      <c r="C3367" s="53" t="s">
        <v>10118</v>
      </c>
      <c r="D3367" s="53" t="s">
        <v>17</v>
      </c>
      <c r="E3367" s="53" t="s">
        <v>18</v>
      </c>
      <c r="F3367" s="53" t="s">
        <v>17</v>
      </c>
      <c r="G3367" s="73" t="s">
        <v>19</v>
      </c>
      <c r="I3367" s="53" t="s">
        <v>86</v>
      </c>
      <c r="J3367" s="75">
        <v>22</v>
      </c>
      <c r="K3367" s="75">
        <v>24.5</v>
      </c>
      <c r="L3367" s="75">
        <v>28</v>
      </c>
      <c r="M3367" s="75">
        <v>25</v>
      </c>
      <c r="N3367" s="75">
        <v>-3</v>
      </c>
    </row>
    <row r="3368" spans="1:14">
      <c r="A3368" s="53" t="s">
        <v>10119</v>
      </c>
      <c r="B3368" s="53" t="s">
        <v>10120</v>
      </c>
      <c r="C3368" s="53" t="s">
        <v>10121</v>
      </c>
      <c r="D3368" s="53" t="s">
        <v>967</v>
      </c>
      <c r="E3368" s="53" t="s">
        <v>18</v>
      </c>
      <c r="F3368" s="53" t="s">
        <v>967</v>
      </c>
      <c r="G3368" s="53" t="s">
        <v>52</v>
      </c>
      <c r="I3368" s="53" t="s">
        <v>203</v>
      </c>
      <c r="J3368" s="75">
        <v>252.31</v>
      </c>
      <c r="K3368" s="75">
        <v>216.017</v>
      </c>
      <c r="L3368" s="75">
        <v>253</v>
      </c>
      <c r="M3368" s="75">
        <v>253</v>
      </c>
      <c r="N3368" s="75">
        <v>0</v>
      </c>
    </row>
    <row r="3369" spans="1:14">
      <c r="A3369" s="53" t="s">
        <v>10122</v>
      </c>
      <c r="B3369" s="53" t="s">
        <v>10123</v>
      </c>
      <c r="C3369" s="53" t="s">
        <v>10124</v>
      </c>
      <c r="D3369" s="53" t="s">
        <v>17</v>
      </c>
      <c r="E3369" s="53" t="s">
        <v>18</v>
      </c>
      <c r="F3369" s="53" t="s">
        <v>17</v>
      </c>
      <c r="G3369" s="53" t="s">
        <v>19</v>
      </c>
      <c r="I3369" s="53" t="s">
        <v>558</v>
      </c>
      <c r="J3369" s="75">
        <v>10.52</v>
      </c>
      <c r="K3369" s="75">
        <v>16.598</v>
      </c>
      <c r="L3369" s="75">
        <v>14.5</v>
      </c>
      <c r="M3369" s="75">
        <v>27</v>
      </c>
      <c r="N3369" s="75">
        <v>12.5</v>
      </c>
    </row>
    <row r="3370" spans="1:14">
      <c r="A3370" s="53" t="s">
        <v>10125</v>
      </c>
      <c r="B3370" s="53" t="s">
        <v>10126</v>
      </c>
      <c r="C3370" s="53" t="s">
        <v>10127</v>
      </c>
      <c r="D3370" s="53" t="s">
        <v>1452</v>
      </c>
      <c r="E3370" s="53" t="s">
        <v>18</v>
      </c>
      <c r="F3370" s="53" t="s">
        <v>1452</v>
      </c>
      <c r="G3370" s="53" t="s">
        <v>98</v>
      </c>
      <c r="I3370" s="53" t="s">
        <v>558</v>
      </c>
      <c r="J3370" s="75">
        <v>10.1</v>
      </c>
      <c r="K3370" s="75">
        <v>20.405</v>
      </c>
      <c r="L3370" s="75">
        <v>21</v>
      </c>
      <c r="M3370" s="75">
        <v>21</v>
      </c>
      <c r="N3370" s="75">
        <v>0</v>
      </c>
    </row>
    <row r="3371" spans="1:14">
      <c r="A3371" s="53" t="s">
        <v>10128</v>
      </c>
      <c r="B3371" s="53" t="s">
        <v>10129</v>
      </c>
      <c r="C3371" s="53" t="s">
        <v>10130</v>
      </c>
      <c r="D3371" s="53" t="s">
        <v>1080</v>
      </c>
      <c r="E3371" s="53" t="s">
        <v>18</v>
      </c>
      <c r="F3371" s="53" t="s">
        <v>1080</v>
      </c>
      <c r="G3371" s="53" t="s">
        <v>19</v>
      </c>
      <c r="I3371" s="53" t="s">
        <v>10131</v>
      </c>
      <c r="J3371" s="75">
        <v>44</v>
      </c>
      <c r="K3371" s="75">
        <v>25.6</v>
      </c>
      <c r="L3371" s="75">
        <v>36</v>
      </c>
      <c r="M3371" s="75">
        <v>36</v>
      </c>
      <c r="N3371" s="75">
        <v>0</v>
      </c>
    </row>
    <row r="3372" spans="1:14">
      <c r="A3372" s="53" t="s">
        <v>10132</v>
      </c>
      <c r="B3372" s="53" t="s">
        <v>10133</v>
      </c>
      <c r="C3372" s="53" t="s">
        <v>10134</v>
      </c>
      <c r="D3372" s="53" t="s">
        <v>938</v>
      </c>
      <c r="E3372" s="53" t="s">
        <v>18</v>
      </c>
      <c r="F3372" s="53" t="s">
        <v>938</v>
      </c>
      <c r="G3372" s="73" t="s">
        <v>98</v>
      </c>
      <c r="I3372" s="53" t="s">
        <v>191</v>
      </c>
      <c r="J3372" s="75">
        <v>139.32</v>
      </c>
      <c r="K3372" s="75">
        <v>182.234</v>
      </c>
      <c r="L3372" s="75">
        <v>148</v>
      </c>
      <c r="M3372" s="75">
        <v>183</v>
      </c>
      <c r="N3372" s="75">
        <v>35</v>
      </c>
    </row>
    <row r="3373" spans="1:14">
      <c r="A3373" s="53" t="s">
        <v>10135</v>
      </c>
      <c r="B3373" s="53" t="s">
        <v>10136</v>
      </c>
      <c r="C3373" s="53" t="s">
        <v>10137</v>
      </c>
      <c r="D3373" s="53" t="s">
        <v>17</v>
      </c>
      <c r="E3373" s="53" t="s">
        <v>18</v>
      </c>
      <c r="F3373" s="53" t="s">
        <v>17</v>
      </c>
      <c r="G3373" s="53" t="s">
        <v>19</v>
      </c>
      <c r="I3373" s="53" t="s">
        <v>3423</v>
      </c>
      <c r="J3373" s="75">
        <v>7.02</v>
      </c>
      <c r="K3373" s="75">
        <v>3.78</v>
      </c>
      <c r="L3373" s="75">
        <v>21</v>
      </c>
      <c r="M3373" s="75">
        <v>7.5</v>
      </c>
      <c r="N3373" s="75">
        <v>-13.5</v>
      </c>
    </row>
    <row r="3374" spans="1:14">
      <c r="A3374" s="53" t="s">
        <v>10138</v>
      </c>
      <c r="B3374" s="53" t="s">
        <v>10139</v>
      </c>
      <c r="C3374" s="53" t="s">
        <v>10140</v>
      </c>
      <c r="D3374" s="53" t="s">
        <v>17</v>
      </c>
      <c r="E3374" s="53" t="s">
        <v>18</v>
      </c>
      <c r="F3374" s="53" t="s">
        <v>17</v>
      </c>
      <c r="G3374" s="73" t="s">
        <v>19</v>
      </c>
      <c r="I3374" s="53" t="s">
        <v>767</v>
      </c>
      <c r="J3374" s="75">
        <v>4.31</v>
      </c>
      <c r="K3374" s="75">
        <v>1.323</v>
      </c>
      <c r="L3374" s="75">
        <v>4.5</v>
      </c>
      <c r="M3374" s="75">
        <v>4.5</v>
      </c>
      <c r="N3374" s="75">
        <v>0</v>
      </c>
    </row>
    <row r="3375" spans="1:14">
      <c r="A3375" s="53" t="s">
        <v>10141</v>
      </c>
      <c r="B3375" s="53" t="s">
        <v>10142</v>
      </c>
      <c r="C3375" s="53" t="s">
        <v>10143</v>
      </c>
      <c r="D3375" s="53" t="s">
        <v>17</v>
      </c>
      <c r="E3375" s="53" t="s">
        <v>18</v>
      </c>
      <c r="F3375" s="53" t="s">
        <v>17</v>
      </c>
      <c r="G3375" s="53" t="s">
        <v>19</v>
      </c>
      <c r="I3375" s="53" t="s">
        <v>191</v>
      </c>
      <c r="J3375" s="75">
        <v>0.18</v>
      </c>
      <c r="K3375" s="75">
        <v>0.41</v>
      </c>
      <c r="L3375" s="75">
        <v>0.5</v>
      </c>
      <c r="M3375" s="75">
        <v>0.5</v>
      </c>
      <c r="N3375" s="75">
        <v>0</v>
      </c>
    </row>
    <row r="3376" spans="1:14">
      <c r="A3376" s="53" t="s">
        <v>10144</v>
      </c>
      <c r="B3376" s="53" t="s">
        <v>10145</v>
      </c>
      <c r="C3376" s="53" t="s">
        <v>10146</v>
      </c>
      <c r="D3376" s="53" t="s">
        <v>24</v>
      </c>
      <c r="E3376" s="53" t="s">
        <v>18</v>
      </c>
      <c r="F3376" s="53" t="s">
        <v>24</v>
      </c>
      <c r="G3376" s="53" t="s">
        <v>19</v>
      </c>
      <c r="I3376" s="53" t="s">
        <v>211</v>
      </c>
      <c r="J3376" s="75">
        <v>6.41</v>
      </c>
      <c r="K3376" s="75">
        <v>3.91</v>
      </c>
      <c r="L3376" s="75">
        <v>6.5</v>
      </c>
      <c r="M3376" s="75">
        <v>6.5</v>
      </c>
      <c r="N3376" s="75">
        <v>0</v>
      </c>
    </row>
    <row r="3377" spans="1:14">
      <c r="A3377" s="53" t="s">
        <v>10147</v>
      </c>
      <c r="B3377" s="53" t="s">
        <v>10148</v>
      </c>
      <c r="C3377" s="53" t="s">
        <v>10149</v>
      </c>
      <c r="D3377" s="53" t="s">
        <v>332</v>
      </c>
      <c r="E3377" s="53" t="s">
        <v>18</v>
      </c>
      <c r="F3377" s="53" t="s">
        <v>332</v>
      </c>
      <c r="G3377" s="73" t="s">
        <v>52</v>
      </c>
      <c r="I3377" s="53" t="s">
        <v>211</v>
      </c>
      <c r="J3377" s="75">
        <v>777.36</v>
      </c>
      <c r="K3377" s="75">
        <v>1115.665</v>
      </c>
      <c r="L3377" s="75">
        <v>930</v>
      </c>
      <c r="M3377" s="75">
        <v>1118</v>
      </c>
      <c r="N3377" s="75">
        <v>188</v>
      </c>
    </row>
    <row r="3378" spans="1:14">
      <c r="A3378" s="53" t="s">
        <v>10150</v>
      </c>
      <c r="B3378" s="53" t="s">
        <v>10151</v>
      </c>
      <c r="C3378" s="53" t="s">
        <v>10152</v>
      </c>
      <c r="D3378" s="53" t="s">
        <v>590</v>
      </c>
      <c r="E3378" s="53" t="s">
        <v>18</v>
      </c>
      <c r="F3378" s="53" t="s">
        <v>590</v>
      </c>
      <c r="G3378" s="53" t="s">
        <v>129</v>
      </c>
      <c r="I3378" s="53" t="s">
        <v>99</v>
      </c>
      <c r="J3378" s="75">
        <v>1.77</v>
      </c>
      <c r="K3378" s="75">
        <v>1.672</v>
      </c>
      <c r="L3378" s="75">
        <v>1.8</v>
      </c>
      <c r="M3378" s="75">
        <v>2</v>
      </c>
      <c r="N3378" s="75">
        <v>0.2</v>
      </c>
    </row>
    <row r="3379" spans="1:14">
      <c r="A3379" s="53" t="s">
        <v>10153</v>
      </c>
      <c r="B3379" s="53" t="s">
        <v>10154</v>
      </c>
      <c r="C3379" s="53" t="s">
        <v>10155</v>
      </c>
      <c r="D3379" s="53" t="s">
        <v>938</v>
      </c>
      <c r="E3379" s="53" t="s">
        <v>18</v>
      </c>
      <c r="F3379" s="53" t="s">
        <v>938</v>
      </c>
      <c r="G3379" s="53" t="s">
        <v>98</v>
      </c>
      <c r="I3379" s="53" t="s">
        <v>3347</v>
      </c>
      <c r="J3379" s="75">
        <v>32.42</v>
      </c>
      <c r="K3379" s="75">
        <v>21.691</v>
      </c>
      <c r="L3379" s="75">
        <v>33</v>
      </c>
      <c r="M3379" s="75">
        <v>33</v>
      </c>
      <c r="N3379" s="75">
        <v>0</v>
      </c>
    </row>
    <row r="3380" spans="1:14">
      <c r="A3380" s="53" t="s">
        <v>10156</v>
      </c>
      <c r="B3380" s="53" t="s">
        <v>10157</v>
      </c>
      <c r="C3380" s="53" t="s">
        <v>10158</v>
      </c>
      <c r="D3380" s="53" t="s">
        <v>590</v>
      </c>
      <c r="E3380" s="53" t="s">
        <v>18</v>
      </c>
      <c r="F3380" s="53" t="s">
        <v>590</v>
      </c>
      <c r="G3380" s="53" t="s">
        <v>129</v>
      </c>
      <c r="I3380" s="53" t="s">
        <v>199</v>
      </c>
      <c r="J3380" s="75">
        <v>0.9</v>
      </c>
      <c r="K3380" s="75">
        <v>0.938</v>
      </c>
      <c r="L3380" s="75">
        <v>0.9</v>
      </c>
      <c r="M3380" s="75">
        <v>1</v>
      </c>
      <c r="N3380" s="75">
        <v>0.1</v>
      </c>
    </row>
    <row r="3381" spans="1:14">
      <c r="A3381" s="53" t="s">
        <v>10159</v>
      </c>
      <c r="B3381" s="53" t="s">
        <v>10160</v>
      </c>
      <c r="C3381" s="53" t="s">
        <v>50</v>
      </c>
      <c r="D3381" s="53" t="s">
        <v>1903</v>
      </c>
      <c r="E3381" s="53" t="s">
        <v>18</v>
      </c>
      <c r="F3381" s="53" t="s">
        <v>1903</v>
      </c>
      <c r="G3381" s="53" t="s">
        <v>52</v>
      </c>
      <c r="I3381" s="53" t="s">
        <v>223</v>
      </c>
      <c r="J3381" s="75">
        <v>101.97</v>
      </c>
      <c r="K3381" s="75">
        <v>62.622</v>
      </c>
      <c r="L3381" s="75">
        <v>102</v>
      </c>
      <c r="M3381" s="75">
        <v>102</v>
      </c>
      <c r="N3381" s="75">
        <v>0</v>
      </c>
    </row>
    <row r="3382" spans="1:14">
      <c r="A3382" s="53" t="s">
        <v>10161</v>
      </c>
      <c r="B3382" s="53" t="s">
        <v>10162</v>
      </c>
      <c r="C3382" s="53" t="s">
        <v>10163</v>
      </c>
      <c r="D3382" s="53" t="s">
        <v>85</v>
      </c>
      <c r="E3382" s="53" t="s">
        <v>18</v>
      </c>
      <c r="F3382" s="53" t="s">
        <v>85</v>
      </c>
      <c r="G3382" s="53" t="s">
        <v>29</v>
      </c>
      <c r="I3382" s="53" t="s">
        <v>215</v>
      </c>
      <c r="J3382" s="75">
        <v>50.95</v>
      </c>
      <c r="K3382" s="75">
        <v>64.923</v>
      </c>
      <c r="L3382" s="75">
        <v>58</v>
      </c>
      <c r="M3382" s="75">
        <v>65</v>
      </c>
      <c r="N3382" s="75">
        <v>7</v>
      </c>
    </row>
    <row r="3383" spans="1:14">
      <c r="A3383" s="53" t="s">
        <v>10164</v>
      </c>
      <c r="B3383" s="53" t="s">
        <v>10165</v>
      </c>
      <c r="C3383" s="53" t="s">
        <v>10166</v>
      </c>
      <c r="D3383" s="53" t="s">
        <v>2375</v>
      </c>
      <c r="E3383" s="53" t="s">
        <v>18</v>
      </c>
      <c r="F3383" s="53" t="s">
        <v>2375</v>
      </c>
      <c r="G3383" s="73" t="s">
        <v>52</v>
      </c>
      <c r="I3383" s="53" t="s">
        <v>215</v>
      </c>
      <c r="J3383" s="75">
        <v>98.13</v>
      </c>
      <c r="K3383" s="75">
        <v>129.394</v>
      </c>
      <c r="L3383" s="75">
        <v>129</v>
      </c>
      <c r="M3383" s="75">
        <v>133</v>
      </c>
      <c r="N3383" s="75">
        <v>4</v>
      </c>
    </row>
    <row r="3384" spans="1:14">
      <c r="A3384" s="53" t="s">
        <v>10167</v>
      </c>
      <c r="B3384" s="53" t="s">
        <v>10168</v>
      </c>
      <c r="C3384" s="53" t="s">
        <v>10169</v>
      </c>
      <c r="D3384" s="53" t="s">
        <v>6122</v>
      </c>
      <c r="E3384" s="53" t="s">
        <v>18</v>
      </c>
      <c r="F3384" s="53" t="s">
        <v>6122</v>
      </c>
      <c r="G3384" s="73" t="s">
        <v>170</v>
      </c>
      <c r="I3384" s="53" t="s">
        <v>215</v>
      </c>
      <c r="J3384" s="75">
        <v>34.61</v>
      </c>
      <c r="K3384" s="75">
        <v>43.707</v>
      </c>
      <c r="L3384" s="75">
        <v>42</v>
      </c>
      <c r="M3384" s="75">
        <v>44</v>
      </c>
      <c r="N3384" s="75">
        <v>2</v>
      </c>
    </row>
    <row r="3385" spans="1:14">
      <c r="A3385" s="53" t="s">
        <v>10170</v>
      </c>
      <c r="B3385" s="53" t="s">
        <v>10171</v>
      </c>
      <c r="C3385" s="53" t="s">
        <v>10172</v>
      </c>
      <c r="D3385" s="53" t="s">
        <v>168</v>
      </c>
      <c r="E3385" s="53" t="s">
        <v>18</v>
      </c>
      <c r="F3385" s="53" t="s">
        <v>169</v>
      </c>
      <c r="G3385" s="53" t="s">
        <v>170</v>
      </c>
      <c r="I3385" s="53" t="s">
        <v>215</v>
      </c>
      <c r="J3385" s="75">
        <v>30.76</v>
      </c>
      <c r="K3385" s="75">
        <v>42.848</v>
      </c>
      <c r="L3385" s="75">
        <v>42</v>
      </c>
      <c r="M3385" s="75">
        <v>43</v>
      </c>
      <c r="N3385" s="75">
        <v>1</v>
      </c>
    </row>
    <row r="3386" spans="1:14">
      <c r="A3386" s="53" t="s">
        <v>10173</v>
      </c>
      <c r="B3386" s="53" t="s">
        <v>10174</v>
      </c>
      <c r="C3386" s="53" t="s">
        <v>10175</v>
      </c>
      <c r="D3386" s="53" t="s">
        <v>17</v>
      </c>
      <c r="E3386" s="53" t="s">
        <v>18</v>
      </c>
      <c r="F3386" s="53" t="s">
        <v>17</v>
      </c>
      <c r="G3386" s="53" t="s">
        <v>19</v>
      </c>
      <c r="I3386" s="53" t="s">
        <v>152</v>
      </c>
      <c r="J3386" s="75">
        <v>707.52</v>
      </c>
      <c r="K3386" s="75">
        <v>821.366</v>
      </c>
      <c r="L3386" s="75">
        <v>272</v>
      </c>
      <c r="M3386" s="75">
        <v>822</v>
      </c>
      <c r="N3386" s="75">
        <v>550</v>
      </c>
    </row>
    <row r="3387" spans="1:14">
      <c r="A3387" s="53" t="s">
        <v>10176</v>
      </c>
      <c r="B3387" s="53" t="s">
        <v>10177</v>
      </c>
      <c r="C3387" s="53" t="s">
        <v>10178</v>
      </c>
      <c r="D3387" s="53" t="s">
        <v>17</v>
      </c>
      <c r="E3387" s="53" t="s">
        <v>18</v>
      </c>
      <c r="F3387" s="53" t="s">
        <v>17</v>
      </c>
      <c r="G3387" s="53" t="s">
        <v>19</v>
      </c>
      <c r="I3387" s="53" t="s">
        <v>152</v>
      </c>
      <c r="J3387" s="75">
        <v>415.56</v>
      </c>
      <c r="K3387" s="75">
        <v>481.769</v>
      </c>
      <c r="L3387" s="75">
        <v>416</v>
      </c>
      <c r="M3387" s="75">
        <v>482</v>
      </c>
      <c r="N3387" s="75">
        <v>66</v>
      </c>
    </row>
    <row r="3388" spans="1:14">
      <c r="A3388" s="53" t="s">
        <v>10179</v>
      </c>
      <c r="B3388" s="53" t="s">
        <v>10180</v>
      </c>
      <c r="C3388" s="53" t="s">
        <v>10181</v>
      </c>
      <c r="D3388" s="53" t="s">
        <v>287</v>
      </c>
      <c r="E3388" s="53" t="s">
        <v>18</v>
      </c>
      <c r="F3388" s="53" t="s">
        <v>287</v>
      </c>
      <c r="G3388" s="53" t="s">
        <v>98</v>
      </c>
      <c r="I3388" s="53" t="s">
        <v>292</v>
      </c>
      <c r="J3388" s="75">
        <v>114.12</v>
      </c>
      <c r="K3388" s="75">
        <v>83.466</v>
      </c>
      <c r="L3388" s="75">
        <v>115</v>
      </c>
      <c r="M3388" s="75">
        <v>115</v>
      </c>
      <c r="N3388" s="75">
        <v>0</v>
      </c>
    </row>
    <row r="3389" spans="1:14">
      <c r="A3389" s="53" t="s">
        <v>10182</v>
      </c>
      <c r="B3389" s="53" t="s">
        <v>10183</v>
      </c>
      <c r="C3389" s="53" t="s">
        <v>10184</v>
      </c>
      <c r="D3389" s="53" t="s">
        <v>287</v>
      </c>
      <c r="E3389" s="53" t="s">
        <v>18</v>
      </c>
      <c r="F3389" s="53" t="s">
        <v>287</v>
      </c>
      <c r="G3389" s="53" t="s">
        <v>98</v>
      </c>
      <c r="I3389" s="53" t="s">
        <v>292</v>
      </c>
      <c r="J3389" s="75">
        <v>16.16</v>
      </c>
      <c r="K3389" s="75">
        <v>7.696</v>
      </c>
      <c r="L3389" s="75">
        <v>21</v>
      </c>
      <c r="M3389" s="75">
        <v>17</v>
      </c>
      <c r="N3389" s="75">
        <v>-4</v>
      </c>
    </row>
    <row r="3390" spans="1:14">
      <c r="A3390" s="53" t="s">
        <v>10185</v>
      </c>
      <c r="B3390" s="53" t="s">
        <v>10186</v>
      </c>
      <c r="C3390" s="53" t="s">
        <v>10187</v>
      </c>
      <c r="D3390" s="53" t="s">
        <v>17</v>
      </c>
      <c r="E3390" s="53" t="s">
        <v>18</v>
      </c>
      <c r="F3390" s="53" t="s">
        <v>17</v>
      </c>
      <c r="G3390" s="53" t="s">
        <v>19</v>
      </c>
      <c r="I3390" s="53" t="s">
        <v>239</v>
      </c>
      <c r="J3390" s="75">
        <v>42.18</v>
      </c>
      <c r="K3390" s="75">
        <v>18.669</v>
      </c>
      <c r="L3390" s="75">
        <v>43</v>
      </c>
      <c r="M3390" s="75">
        <v>43</v>
      </c>
      <c r="N3390" s="75">
        <v>0</v>
      </c>
    </row>
    <row r="3391" spans="1:14">
      <c r="A3391" s="53" t="s">
        <v>10188</v>
      </c>
      <c r="B3391" s="53" t="s">
        <v>10189</v>
      </c>
      <c r="C3391" s="53" t="s">
        <v>10190</v>
      </c>
      <c r="D3391" s="53" t="s">
        <v>938</v>
      </c>
      <c r="E3391" s="53" t="s">
        <v>18</v>
      </c>
      <c r="F3391" s="53" t="s">
        <v>938</v>
      </c>
      <c r="G3391" s="73" t="s">
        <v>98</v>
      </c>
      <c r="I3391" s="53" t="s">
        <v>191</v>
      </c>
      <c r="J3391" s="75">
        <v>48.86</v>
      </c>
      <c r="K3391" s="75">
        <v>41.094</v>
      </c>
      <c r="L3391" s="75">
        <v>50</v>
      </c>
      <c r="M3391" s="75">
        <v>51</v>
      </c>
      <c r="N3391" s="75">
        <v>1</v>
      </c>
    </row>
    <row r="3392" spans="1:14">
      <c r="A3392" s="53" t="s">
        <v>10191</v>
      </c>
      <c r="B3392" s="53" t="s">
        <v>10192</v>
      </c>
      <c r="C3392" s="53" t="s">
        <v>10193</v>
      </c>
      <c r="D3392" s="53" t="s">
        <v>465</v>
      </c>
      <c r="E3392" s="53" t="s">
        <v>18</v>
      </c>
      <c r="F3392" s="53" t="s">
        <v>465</v>
      </c>
      <c r="G3392" s="53" t="s">
        <v>129</v>
      </c>
      <c r="I3392" s="53" t="s">
        <v>99</v>
      </c>
      <c r="J3392" s="75">
        <v>24.11</v>
      </c>
      <c r="K3392" s="75">
        <v>10.157</v>
      </c>
      <c r="L3392" s="75">
        <v>25</v>
      </c>
      <c r="M3392" s="75">
        <v>25</v>
      </c>
      <c r="N3392" s="75">
        <v>0</v>
      </c>
    </row>
    <row r="3393" spans="1:14">
      <c r="A3393" s="53" t="s">
        <v>10194</v>
      </c>
      <c r="B3393" s="53" t="s">
        <v>10195</v>
      </c>
      <c r="C3393" s="53" t="s">
        <v>10196</v>
      </c>
      <c r="D3393" s="53" t="s">
        <v>2686</v>
      </c>
      <c r="E3393" s="53" t="s">
        <v>18</v>
      </c>
      <c r="F3393" s="53" t="s">
        <v>2686</v>
      </c>
      <c r="G3393" s="73" t="s">
        <v>52</v>
      </c>
      <c r="I3393" s="53" t="s">
        <v>7799</v>
      </c>
      <c r="J3393" s="75">
        <v>25.29</v>
      </c>
      <c r="K3393" s="75">
        <v>27.528</v>
      </c>
      <c r="L3393" s="75">
        <v>26</v>
      </c>
      <c r="M3393" s="75">
        <v>28</v>
      </c>
      <c r="N3393" s="75">
        <v>2</v>
      </c>
    </row>
    <row r="3394" spans="1:14">
      <c r="A3394" s="53" t="s">
        <v>10197</v>
      </c>
      <c r="B3394" s="53" t="s">
        <v>10198</v>
      </c>
      <c r="C3394" s="53" t="s">
        <v>10199</v>
      </c>
      <c r="D3394" s="53" t="s">
        <v>17</v>
      </c>
      <c r="E3394" s="53" t="s">
        <v>18</v>
      </c>
      <c r="F3394" s="53" t="s">
        <v>17</v>
      </c>
      <c r="G3394" s="53" t="s">
        <v>19</v>
      </c>
      <c r="I3394" s="53" t="s">
        <v>570</v>
      </c>
      <c r="J3394" s="75">
        <v>2.69</v>
      </c>
      <c r="K3394" s="75">
        <v>4.356</v>
      </c>
      <c r="L3394" s="75">
        <v>3.5</v>
      </c>
      <c r="M3394" s="75">
        <v>5</v>
      </c>
      <c r="N3394" s="75">
        <v>1.5</v>
      </c>
    </row>
    <row r="3395" spans="1:14">
      <c r="A3395" s="53" t="s">
        <v>10200</v>
      </c>
      <c r="B3395" s="53" t="s">
        <v>10201</v>
      </c>
      <c r="C3395" s="53" t="s">
        <v>10202</v>
      </c>
      <c r="D3395" s="53" t="s">
        <v>590</v>
      </c>
      <c r="E3395" s="53" t="s">
        <v>18</v>
      </c>
      <c r="F3395" s="53" t="s">
        <v>590</v>
      </c>
      <c r="G3395" s="53" t="s">
        <v>129</v>
      </c>
      <c r="I3395" s="53" t="s">
        <v>199</v>
      </c>
      <c r="J3395" s="75">
        <v>10.5</v>
      </c>
      <c r="K3395" s="75">
        <v>10.19</v>
      </c>
      <c r="L3395" s="75">
        <v>10.5</v>
      </c>
      <c r="M3395" s="75">
        <v>10.5</v>
      </c>
      <c r="N3395" s="75">
        <v>0</v>
      </c>
    </row>
    <row r="3396" spans="1:14">
      <c r="A3396" s="53" t="s">
        <v>10203</v>
      </c>
      <c r="B3396" s="53" t="s">
        <v>10204</v>
      </c>
      <c r="C3396" s="53" t="s">
        <v>10205</v>
      </c>
      <c r="D3396" s="53" t="s">
        <v>868</v>
      </c>
      <c r="E3396" s="53" t="s">
        <v>18</v>
      </c>
      <c r="F3396" s="53" t="s">
        <v>868</v>
      </c>
      <c r="G3396" s="53" t="s">
        <v>52</v>
      </c>
      <c r="I3396" s="53" t="s">
        <v>211</v>
      </c>
      <c r="J3396" s="75">
        <v>1976</v>
      </c>
      <c r="K3396" s="75">
        <v>1650.34</v>
      </c>
      <c r="L3396" s="75">
        <v>1997</v>
      </c>
      <c r="M3396" s="75">
        <v>1976</v>
      </c>
      <c r="N3396" s="75">
        <v>-21</v>
      </c>
    </row>
    <row r="3397" spans="1:14">
      <c r="A3397" s="53" t="s">
        <v>10206</v>
      </c>
      <c r="B3397" s="53" t="s">
        <v>10207</v>
      </c>
      <c r="C3397" s="53" t="s">
        <v>10208</v>
      </c>
      <c r="D3397" s="53" t="s">
        <v>17</v>
      </c>
      <c r="E3397" s="53" t="s">
        <v>18</v>
      </c>
      <c r="F3397" s="53" t="s">
        <v>17</v>
      </c>
      <c r="G3397" s="53" t="s">
        <v>19</v>
      </c>
      <c r="I3397" s="53" t="s">
        <v>161</v>
      </c>
      <c r="J3397" s="75">
        <v>3.46</v>
      </c>
      <c r="K3397" s="75">
        <v>15.558</v>
      </c>
      <c r="L3397" s="75">
        <v>12</v>
      </c>
      <c r="M3397" s="75">
        <v>17.5</v>
      </c>
      <c r="N3397" s="75">
        <v>5.5</v>
      </c>
    </row>
    <row r="3398" spans="1:14">
      <c r="A3398" s="53" t="s">
        <v>10209</v>
      </c>
      <c r="B3398" s="53" t="s">
        <v>10210</v>
      </c>
      <c r="C3398" s="53" t="s">
        <v>10211</v>
      </c>
      <c r="D3398" s="53" t="s">
        <v>611</v>
      </c>
      <c r="E3398" s="53" t="s">
        <v>18</v>
      </c>
      <c r="F3398" s="53" t="s">
        <v>611</v>
      </c>
      <c r="G3398" s="53" t="s">
        <v>129</v>
      </c>
      <c r="I3398" s="53" t="s">
        <v>203</v>
      </c>
      <c r="J3398" s="75">
        <v>63.43</v>
      </c>
      <c r="K3398" s="75" t="s">
        <v>36</v>
      </c>
      <c r="L3398" s="75">
        <v>65</v>
      </c>
      <c r="M3398" s="75">
        <v>64</v>
      </c>
      <c r="N3398" s="75">
        <v>-1</v>
      </c>
    </row>
    <row r="3399" spans="1:14">
      <c r="A3399" s="53" t="s">
        <v>10212</v>
      </c>
      <c r="B3399" s="53" t="s">
        <v>10213</v>
      </c>
      <c r="C3399" s="53" t="s">
        <v>10214</v>
      </c>
      <c r="D3399" s="53" t="s">
        <v>611</v>
      </c>
      <c r="E3399" s="53" t="s">
        <v>18</v>
      </c>
      <c r="F3399" s="53" t="s">
        <v>611</v>
      </c>
      <c r="G3399" s="73" t="s">
        <v>129</v>
      </c>
      <c r="I3399" s="53" t="s">
        <v>203</v>
      </c>
      <c r="J3399" s="75">
        <v>64.75</v>
      </c>
      <c r="K3399" s="75" t="s">
        <v>36</v>
      </c>
      <c r="L3399" s="75">
        <v>65</v>
      </c>
      <c r="M3399" s="75">
        <v>65</v>
      </c>
      <c r="N3399" s="75">
        <v>0</v>
      </c>
    </row>
    <row r="3400" spans="1:14">
      <c r="A3400" s="53" t="s">
        <v>10215</v>
      </c>
      <c r="B3400" s="53" t="s">
        <v>10216</v>
      </c>
      <c r="C3400" s="53" t="s">
        <v>10217</v>
      </c>
      <c r="D3400" s="53" t="s">
        <v>611</v>
      </c>
      <c r="E3400" s="53" t="s">
        <v>18</v>
      </c>
      <c r="F3400" s="53" t="s">
        <v>611</v>
      </c>
      <c r="G3400" s="53" t="s">
        <v>129</v>
      </c>
      <c r="I3400" s="53" t="s">
        <v>203</v>
      </c>
      <c r="J3400" s="75">
        <v>63.95</v>
      </c>
      <c r="K3400" s="75" t="s">
        <v>36</v>
      </c>
      <c r="L3400" s="75">
        <v>65</v>
      </c>
      <c r="M3400" s="75">
        <v>64</v>
      </c>
      <c r="N3400" s="75">
        <v>-1</v>
      </c>
    </row>
    <row r="3401" spans="1:14">
      <c r="A3401" s="53" t="s">
        <v>10218</v>
      </c>
      <c r="B3401" s="53" t="s">
        <v>10219</v>
      </c>
      <c r="C3401" s="53" t="s">
        <v>10220</v>
      </c>
      <c r="D3401" s="53" t="s">
        <v>611</v>
      </c>
      <c r="E3401" s="53" t="s">
        <v>18</v>
      </c>
      <c r="F3401" s="53" t="s">
        <v>611</v>
      </c>
      <c r="G3401" s="53" t="s">
        <v>129</v>
      </c>
      <c r="I3401" s="53" t="s">
        <v>203</v>
      </c>
      <c r="J3401" s="75">
        <v>64.26</v>
      </c>
      <c r="K3401" s="75" t="s">
        <v>36</v>
      </c>
      <c r="L3401" s="75">
        <v>66</v>
      </c>
      <c r="M3401" s="75">
        <v>65</v>
      </c>
      <c r="N3401" s="75">
        <v>-1</v>
      </c>
    </row>
    <row r="3402" spans="1:14">
      <c r="A3402" s="53" t="s">
        <v>10221</v>
      </c>
      <c r="B3402" s="53" t="s">
        <v>10222</v>
      </c>
      <c r="C3402" s="53" t="s">
        <v>10223</v>
      </c>
      <c r="D3402" s="53" t="s">
        <v>611</v>
      </c>
      <c r="E3402" s="53" t="s">
        <v>18</v>
      </c>
      <c r="F3402" s="53" t="s">
        <v>611</v>
      </c>
      <c r="G3402" s="53" t="s">
        <v>129</v>
      </c>
      <c r="I3402" s="53" t="s">
        <v>203</v>
      </c>
      <c r="J3402" s="75">
        <v>65.31</v>
      </c>
      <c r="K3402" s="75" t="s">
        <v>36</v>
      </c>
      <c r="L3402" s="75">
        <v>63</v>
      </c>
      <c r="M3402" s="75">
        <v>66</v>
      </c>
      <c r="N3402" s="75">
        <v>3</v>
      </c>
    </row>
    <row r="3403" spans="1:14">
      <c r="A3403" s="53" t="s">
        <v>10224</v>
      </c>
      <c r="B3403" s="53" t="s">
        <v>10225</v>
      </c>
      <c r="C3403" s="53" t="s">
        <v>10226</v>
      </c>
      <c r="D3403" s="53" t="s">
        <v>17</v>
      </c>
      <c r="E3403" s="53" t="s">
        <v>18</v>
      </c>
      <c r="F3403" s="53" t="s">
        <v>17</v>
      </c>
      <c r="G3403" s="53" t="s">
        <v>19</v>
      </c>
      <c r="I3403" s="53" t="s">
        <v>145</v>
      </c>
      <c r="J3403" s="75">
        <v>0.56</v>
      </c>
      <c r="K3403" s="75">
        <v>0.374</v>
      </c>
      <c r="L3403" s="75">
        <v>1</v>
      </c>
      <c r="M3403" s="75">
        <v>1</v>
      </c>
      <c r="N3403" s="75">
        <v>0</v>
      </c>
    </row>
    <row r="3404" spans="1:14">
      <c r="A3404" s="53" t="s">
        <v>10227</v>
      </c>
      <c r="B3404" s="53" t="s">
        <v>10228</v>
      </c>
      <c r="C3404" s="53" t="s">
        <v>10229</v>
      </c>
      <c r="D3404" s="53" t="s">
        <v>10230</v>
      </c>
      <c r="E3404" s="53" t="s">
        <v>18</v>
      </c>
      <c r="F3404" s="53" t="s">
        <v>10230</v>
      </c>
      <c r="G3404" s="53" t="s">
        <v>52</v>
      </c>
      <c r="I3404" s="53" t="s">
        <v>207</v>
      </c>
      <c r="J3404" s="75">
        <v>333.41</v>
      </c>
      <c r="K3404" s="75">
        <v>236.127</v>
      </c>
      <c r="L3404" s="75">
        <v>336</v>
      </c>
      <c r="M3404" s="75">
        <v>334</v>
      </c>
      <c r="N3404" s="75">
        <v>-2</v>
      </c>
    </row>
    <row r="3405" spans="1:14">
      <c r="A3405" s="53" t="s">
        <v>10231</v>
      </c>
      <c r="B3405" s="53" t="s">
        <v>10232</v>
      </c>
      <c r="C3405" s="53" t="s">
        <v>10233</v>
      </c>
      <c r="D3405" s="53" t="s">
        <v>266</v>
      </c>
      <c r="E3405" s="53" t="s">
        <v>18</v>
      </c>
      <c r="F3405" s="53" t="s">
        <v>267</v>
      </c>
      <c r="G3405" s="53" t="s">
        <v>170</v>
      </c>
      <c r="I3405" s="53" t="s">
        <v>745</v>
      </c>
      <c r="J3405" s="75">
        <v>20.47</v>
      </c>
      <c r="K3405" s="75">
        <v>55.014</v>
      </c>
      <c r="L3405" s="75">
        <v>51</v>
      </c>
      <c r="M3405" s="75">
        <v>56</v>
      </c>
      <c r="N3405" s="75">
        <v>5</v>
      </c>
    </row>
    <row r="3406" spans="1:14">
      <c r="A3406" s="53" t="s">
        <v>10234</v>
      </c>
      <c r="B3406" s="53" t="s">
        <v>10235</v>
      </c>
      <c r="C3406" s="53" t="s">
        <v>10236</v>
      </c>
      <c r="D3406" s="53" t="s">
        <v>1784</v>
      </c>
      <c r="E3406" s="53" t="s">
        <v>18</v>
      </c>
      <c r="F3406" s="53" t="s">
        <v>1784</v>
      </c>
      <c r="G3406" s="53" t="s">
        <v>52</v>
      </c>
      <c r="I3406" s="53" t="s">
        <v>604</v>
      </c>
      <c r="J3406" s="75">
        <v>170.81</v>
      </c>
      <c r="K3406" s="75">
        <v>94.412</v>
      </c>
      <c r="L3406" s="75">
        <v>172</v>
      </c>
      <c r="M3406" s="75">
        <v>171</v>
      </c>
      <c r="N3406" s="75">
        <v>-1</v>
      </c>
    </row>
    <row r="3407" spans="1:14">
      <c r="A3407" s="53" t="s">
        <v>10237</v>
      </c>
      <c r="B3407" s="53" t="s">
        <v>10238</v>
      </c>
      <c r="C3407" s="53" t="s">
        <v>10239</v>
      </c>
      <c r="D3407" s="53" t="s">
        <v>17</v>
      </c>
      <c r="E3407" s="53" t="s">
        <v>18</v>
      </c>
      <c r="F3407" s="53" t="s">
        <v>17</v>
      </c>
      <c r="G3407" s="73" t="s">
        <v>19</v>
      </c>
      <c r="I3407" s="53" t="s">
        <v>864</v>
      </c>
      <c r="J3407" s="75">
        <v>1.78</v>
      </c>
      <c r="K3407" s="75">
        <v>2.016</v>
      </c>
      <c r="L3407" s="75">
        <v>2</v>
      </c>
      <c r="M3407" s="75">
        <v>2.5</v>
      </c>
      <c r="N3407" s="75">
        <v>0.5</v>
      </c>
    </row>
    <row r="3408" spans="1:14">
      <c r="A3408" s="53" t="s">
        <v>10240</v>
      </c>
      <c r="B3408" s="53" t="s">
        <v>10241</v>
      </c>
      <c r="C3408" s="53" t="s">
        <v>10242</v>
      </c>
      <c r="D3408" s="53" t="s">
        <v>17</v>
      </c>
      <c r="E3408" s="53" t="s">
        <v>18</v>
      </c>
      <c r="F3408" s="53" t="s">
        <v>17</v>
      </c>
      <c r="G3408" s="53" t="s">
        <v>19</v>
      </c>
      <c r="I3408" s="53" t="s">
        <v>864</v>
      </c>
      <c r="J3408" s="75">
        <v>1.19</v>
      </c>
      <c r="K3408" s="75">
        <v>1.232</v>
      </c>
      <c r="L3408" s="75">
        <v>1.5</v>
      </c>
      <c r="M3408" s="75">
        <v>1.5</v>
      </c>
      <c r="N3408" s="75">
        <v>0</v>
      </c>
    </row>
    <row r="3409" spans="1:14">
      <c r="A3409" s="53" t="s">
        <v>10243</v>
      </c>
      <c r="B3409" s="53" t="s">
        <v>10244</v>
      </c>
      <c r="C3409" s="53" t="s">
        <v>10245</v>
      </c>
      <c r="D3409" s="53" t="s">
        <v>17</v>
      </c>
      <c r="E3409" s="53" t="s">
        <v>18</v>
      </c>
      <c r="F3409" s="53" t="s">
        <v>17</v>
      </c>
      <c r="G3409" s="53" t="s">
        <v>19</v>
      </c>
      <c r="I3409" s="53" t="s">
        <v>864</v>
      </c>
      <c r="J3409" s="75">
        <v>1.59</v>
      </c>
      <c r="K3409" s="75">
        <v>2.016</v>
      </c>
      <c r="L3409" s="75">
        <v>2</v>
      </c>
      <c r="M3409" s="75">
        <v>2.5</v>
      </c>
      <c r="N3409" s="75">
        <v>0.5</v>
      </c>
    </row>
    <row r="3410" spans="1:14">
      <c r="A3410" s="53" t="s">
        <v>10246</v>
      </c>
      <c r="B3410" s="53" t="s">
        <v>10247</v>
      </c>
      <c r="C3410" s="53" t="s">
        <v>10248</v>
      </c>
      <c r="D3410" s="53" t="s">
        <v>24</v>
      </c>
      <c r="E3410" s="53" t="s">
        <v>18</v>
      </c>
      <c r="F3410" s="53" t="s">
        <v>24</v>
      </c>
      <c r="G3410" s="53" t="s">
        <v>19</v>
      </c>
      <c r="I3410" s="53" t="s">
        <v>246</v>
      </c>
      <c r="J3410" s="75">
        <v>24.25</v>
      </c>
      <c r="K3410" s="75">
        <v>28.933</v>
      </c>
      <c r="L3410" s="75">
        <v>25</v>
      </c>
      <c r="M3410" s="75">
        <v>29</v>
      </c>
      <c r="N3410" s="75">
        <v>4</v>
      </c>
    </row>
    <row r="3411" spans="1:14">
      <c r="A3411" s="53" t="s">
        <v>10249</v>
      </c>
      <c r="B3411" s="53" t="s">
        <v>10250</v>
      </c>
      <c r="C3411" s="53" t="s">
        <v>10251</v>
      </c>
      <c r="D3411" s="53" t="s">
        <v>24</v>
      </c>
      <c r="E3411" s="53" t="s">
        <v>18</v>
      </c>
      <c r="F3411" s="53" t="s">
        <v>24</v>
      </c>
      <c r="G3411" s="53" t="s">
        <v>19</v>
      </c>
      <c r="I3411" s="53" t="s">
        <v>246</v>
      </c>
      <c r="J3411" s="75">
        <v>23.74</v>
      </c>
      <c r="K3411" s="75">
        <v>28.896</v>
      </c>
      <c r="L3411" s="75">
        <v>25</v>
      </c>
      <c r="M3411" s="75">
        <v>29</v>
      </c>
      <c r="N3411" s="75">
        <v>4</v>
      </c>
    </row>
    <row r="3412" spans="1:14">
      <c r="A3412" s="53" t="s">
        <v>10252</v>
      </c>
      <c r="B3412" s="53" t="s">
        <v>10253</v>
      </c>
      <c r="C3412" s="53" t="s">
        <v>10254</v>
      </c>
      <c r="D3412" s="53" t="s">
        <v>24</v>
      </c>
      <c r="E3412" s="53" t="s">
        <v>18</v>
      </c>
      <c r="F3412" s="53" t="s">
        <v>24</v>
      </c>
      <c r="G3412" s="53" t="s">
        <v>19</v>
      </c>
      <c r="I3412" s="53" t="s">
        <v>246</v>
      </c>
      <c r="J3412" s="75">
        <v>23.63</v>
      </c>
      <c r="K3412" s="75">
        <v>28.397</v>
      </c>
      <c r="L3412" s="75">
        <v>25</v>
      </c>
      <c r="M3412" s="75">
        <v>29</v>
      </c>
      <c r="N3412" s="75">
        <v>4</v>
      </c>
    </row>
    <row r="3413" spans="1:14">
      <c r="A3413" s="53" t="s">
        <v>10255</v>
      </c>
      <c r="B3413" s="53" t="s">
        <v>10256</v>
      </c>
      <c r="C3413" s="53" t="s">
        <v>10257</v>
      </c>
      <c r="D3413" s="53" t="s">
        <v>24</v>
      </c>
      <c r="E3413" s="53" t="s">
        <v>18</v>
      </c>
      <c r="F3413" s="53" t="s">
        <v>24</v>
      </c>
      <c r="G3413" s="53" t="s">
        <v>19</v>
      </c>
      <c r="I3413" s="53" t="s">
        <v>246</v>
      </c>
      <c r="J3413" s="75">
        <v>23.76</v>
      </c>
      <c r="K3413" s="75">
        <v>28.397</v>
      </c>
      <c r="L3413" s="75">
        <v>25</v>
      </c>
      <c r="M3413" s="75">
        <v>29</v>
      </c>
      <c r="N3413" s="75">
        <v>4</v>
      </c>
    </row>
    <row r="3414" spans="1:14">
      <c r="A3414" s="53" t="s">
        <v>10258</v>
      </c>
      <c r="B3414" s="53" t="s">
        <v>10259</v>
      </c>
      <c r="C3414" s="53" t="s">
        <v>10260</v>
      </c>
      <c r="D3414" s="53" t="s">
        <v>24</v>
      </c>
      <c r="E3414" s="53" t="s">
        <v>18</v>
      </c>
      <c r="F3414" s="53" t="s">
        <v>24</v>
      </c>
      <c r="G3414" s="53" t="s">
        <v>19</v>
      </c>
      <c r="I3414" s="53" t="s">
        <v>246</v>
      </c>
      <c r="J3414" s="75">
        <v>23.5</v>
      </c>
      <c r="K3414" s="75">
        <v>29.348</v>
      </c>
      <c r="L3414" s="75">
        <v>25</v>
      </c>
      <c r="M3414" s="75">
        <v>30</v>
      </c>
      <c r="N3414" s="75">
        <v>5</v>
      </c>
    </row>
    <row r="3415" spans="1:14">
      <c r="A3415" s="53" t="s">
        <v>10261</v>
      </c>
      <c r="B3415" s="53" t="s">
        <v>10262</v>
      </c>
      <c r="C3415" s="53" t="s">
        <v>10263</v>
      </c>
      <c r="D3415" s="53" t="s">
        <v>24</v>
      </c>
      <c r="E3415" s="53" t="s">
        <v>18</v>
      </c>
      <c r="F3415" s="53" t="s">
        <v>24</v>
      </c>
      <c r="G3415" s="53" t="s">
        <v>19</v>
      </c>
      <c r="I3415" s="53" t="s">
        <v>246</v>
      </c>
      <c r="J3415" s="75">
        <v>23.7</v>
      </c>
      <c r="K3415" s="75">
        <v>28.397</v>
      </c>
      <c r="L3415" s="75">
        <v>25</v>
      </c>
      <c r="M3415" s="75">
        <v>29</v>
      </c>
      <c r="N3415" s="75">
        <v>4</v>
      </c>
    </row>
    <row r="3416" spans="1:14">
      <c r="A3416" s="53" t="s">
        <v>10264</v>
      </c>
      <c r="B3416" s="53" t="s">
        <v>10265</v>
      </c>
      <c r="C3416" s="53" t="s">
        <v>10266</v>
      </c>
      <c r="D3416" s="53" t="s">
        <v>24</v>
      </c>
      <c r="E3416" s="53" t="s">
        <v>18</v>
      </c>
      <c r="F3416" s="53" t="s">
        <v>24</v>
      </c>
      <c r="G3416" s="53" t="s">
        <v>19</v>
      </c>
      <c r="I3416" s="53" t="s">
        <v>246</v>
      </c>
      <c r="J3416" s="75">
        <v>24.04</v>
      </c>
      <c r="K3416" s="75">
        <v>28.933</v>
      </c>
      <c r="L3416" s="75">
        <v>25</v>
      </c>
      <c r="M3416" s="75">
        <v>29</v>
      </c>
      <c r="N3416" s="75">
        <v>4</v>
      </c>
    </row>
    <row r="3417" spans="1:14">
      <c r="A3417" s="53" t="s">
        <v>10267</v>
      </c>
      <c r="B3417" s="53" t="s">
        <v>10268</v>
      </c>
      <c r="C3417" s="53" t="s">
        <v>10269</v>
      </c>
      <c r="D3417" s="53" t="s">
        <v>17</v>
      </c>
      <c r="E3417" s="53" t="s">
        <v>18</v>
      </c>
      <c r="F3417" s="53" t="s">
        <v>17</v>
      </c>
      <c r="G3417" s="53" t="s">
        <v>19</v>
      </c>
      <c r="I3417" s="53" t="s">
        <v>408</v>
      </c>
      <c r="J3417" s="75">
        <v>9.04</v>
      </c>
      <c r="K3417" s="75">
        <v>10.93</v>
      </c>
      <c r="L3417" s="75">
        <v>9.5</v>
      </c>
      <c r="M3417" s="75">
        <v>13</v>
      </c>
      <c r="N3417" s="75">
        <v>3.5</v>
      </c>
    </row>
    <row r="3418" spans="1:14">
      <c r="A3418" s="53" t="s">
        <v>10270</v>
      </c>
      <c r="B3418" s="53" t="s">
        <v>10271</v>
      </c>
      <c r="C3418" s="53" t="s">
        <v>10272</v>
      </c>
      <c r="D3418" s="53" t="s">
        <v>566</v>
      </c>
      <c r="E3418" s="53" t="s">
        <v>18</v>
      </c>
      <c r="F3418" s="53" t="s">
        <v>566</v>
      </c>
      <c r="G3418" s="73" t="s">
        <v>129</v>
      </c>
      <c r="I3418" s="53" t="s">
        <v>1269</v>
      </c>
      <c r="J3418" s="75">
        <v>14.17</v>
      </c>
      <c r="K3418" s="75">
        <v>20.67</v>
      </c>
      <c r="L3418" s="75">
        <v>26</v>
      </c>
      <c r="M3418" s="75">
        <v>23</v>
      </c>
      <c r="N3418" s="75">
        <v>-3</v>
      </c>
    </row>
    <row r="3419" spans="1:14">
      <c r="A3419" s="53" t="s">
        <v>10273</v>
      </c>
      <c r="B3419" s="53" t="s">
        <v>10274</v>
      </c>
      <c r="C3419" s="53" t="s">
        <v>50</v>
      </c>
      <c r="D3419" s="53" t="s">
        <v>1516</v>
      </c>
      <c r="E3419" s="53" t="s">
        <v>18</v>
      </c>
      <c r="F3419" s="53" t="s">
        <v>1516</v>
      </c>
      <c r="G3419" s="53" t="s">
        <v>52</v>
      </c>
      <c r="I3419" s="53" t="s">
        <v>6833</v>
      </c>
      <c r="J3419" s="75">
        <v>177.88</v>
      </c>
      <c r="K3419" s="75">
        <v>110.788</v>
      </c>
      <c r="L3419" s="75">
        <v>176</v>
      </c>
      <c r="M3419" s="75">
        <v>178</v>
      </c>
      <c r="N3419" s="75">
        <v>2</v>
      </c>
    </row>
    <row r="3420" spans="1:14">
      <c r="A3420" s="53" t="s">
        <v>10275</v>
      </c>
      <c r="B3420" s="53" t="s">
        <v>10276</v>
      </c>
      <c r="C3420" s="53" t="s">
        <v>10277</v>
      </c>
      <c r="D3420" s="53" t="s">
        <v>1993</v>
      </c>
      <c r="E3420" s="53" t="s">
        <v>18</v>
      </c>
      <c r="F3420" s="53" t="s">
        <v>1993</v>
      </c>
      <c r="G3420" s="53" t="s">
        <v>29</v>
      </c>
      <c r="I3420" s="53" t="s">
        <v>191</v>
      </c>
      <c r="J3420" s="75">
        <v>212.13</v>
      </c>
      <c r="K3420" s="75">
        <v>227.878</v>
      </c>
      <c r="L3420" s="75">
        <v>216</v>
      </c>
      <c r="M3420" s="75">
        <v>317</v>
      </c>
      <c r="N3420" s="75">
        <v>101</v>
      </c>
    </row>
    <row r="3421" spans="1:14">
      <c r="A3421" s="53" t="s">
        <v>10278</v>
      </c>
      <c r="B3421" s="53" t="s">
        <v>10279</v>
      </c>
      <c r="C3421" s="53" t="s">
        <v>10280</v>
      </c>
      <c r="D3421" s="53" t="s">
        <v>24</v>
      </c>
      <c r="E3421" s="53" t="s">
        <v>18</v>
      </c>
      <c r="F3421" s="53" t="s">
        <v>24</v>
      </c>
      <c r="G3421" s="73" t="s">
        <v>19</v>
      </c>
      <c r="I3421" s="53" t="s">
        <v>120</v>
      </c>
      <c r="J3421" s="75">
        <v>7.55</v>
      </c>
      <c r="K3421" s="75">
        <v>13.335</v>
      </c>
      <c r="L3421" s="75">
        <v>11</v>
      </c>
      <c r="M3421" s="75">
        <v>13.5</v>
      </c>
      <c r="N3421" s="75">
        <v>2.5</v>
      </c>
    </row>
    <row r="3422" spans="1:14">
      <c r="A3422" s="53" t="s">
        <v>10281</v>
      </c>
      <c r="B3422" s="53" t="s">
        <v>10282</v>
      </c>
      <c r="C3422" s="53" t="s">
        <v>10283</v>
      </c>
      <c r="D3422" s="53" t="s">
        <v>603</v>
      </c>
      <c r="E3422" s="53" t="s">
        <v>18</v>
      </c>
      <c r="F3422" s="53" t="s">
        <v>603</v>
      </c>
      <c r="G3422" s="53" t="s">
        <v>129</v>
      </c>
      <c r="I3422" s="53" t="s">
        <v>767</v>
      </c>
      <c r="J3422" s="75">
        <v>6.65</v>
      </c>
      <c r="K3422" s="75">
        <v>7.548</v>
      </c>
      <c r="L3422" s="75">
        <v>8</v>
      </c>
      <c r="M3422" s="75">
        <v>8</v>
      </c>
      <c r="N3422" s="75">
        <v>0</v>
      </c>
    </row>
    <row r="3423" spans="1:14">
      <c r="A3423" s="53" t="s">
        <v>10284</v>
      </c>
      <c r="B3423" s="53" t="s">
        <v>10285</v>
      </c>
      <c r="C3423" s="53" t="s">
        <v>10286</v>
      </c>
      <c r="D3423" s="53" t="s">
        <v>17</v>
      </c>
      <c r="E3423" s="53" t="s">
        <v>18</v>
      </c>
      <c r="F3423" s="53" t="s">
        <v>17</v>
      </c>
      <c r="G3423" s="53" t="s">
        <v>19</v>
      </c>
      <c r="I3423" s="53" t="s">
        <v>191</v>
      </c>
      <c r="J3423" s="75">
        <v>22.39</v>
      </c>
      <c r="K3423" s="75">
        <v>14.31</v>
      </c>
      <c r="L3423" s="75">
        <v>23</v>
      </c>
      <c r="M3423" s="75">
        <v>23</v>
      </c>
      <c r="N3423" s="75">
        <v>0</v>
      </c>
    </row>
    <row r="3424" spans="1:14">
      <c r="A3424" s="53" t="s">
        <v>10287</v>
      </c>
      <c r="B3424" s="53" t="s">
        <v>10288</v>
      </c>
      <c r="C3424" s="53" t="s">
        <v>10289</v>
      </c>
      <c r="D3424" s="53" t="s">
        <v>17</v>
      </c>
      <c r="E3424" s="53" t="s">
        <v>18</v>
      </c>
      <c r="F3424" s="53" t="s">
        <v>17</v>
      </c>
      <c r="G3424" s="53" t="s">
        <v>19</v>
      </c>
      <c r="I3424" s="53" t="s">
        <v>99</v>
      </c>
      <c r="J3424" s="75">
        <v>7.46</v>
      </c>
      <c r="K3424" s="75">
        <v>4.408</v>
      </c>
      <c r="L3424" s="75">
        <v>7.5</v>
      </c>
      <c r="M3424" s="75">
        <v>7.5</v>
      </c>
      <c r="N3424" s="75">
        <v>0</v>
      </c>
    </row>
    <row r="3425" spans="1:14">
      <c r="A3425" s="53" t="s">
        <v>10290</v>
      </c>
      <c r="B3425" s="53" t="s">
        <v>10291</v>
      </c>
      <c r="C3425" s="53" t="s">
        <v>36</v>
      </c>
      <c r="D3425" s="53" t="s">
        <v>17</v>
      </c>
      <c r="E3425" s="53" t="s">
        <v>18</v>
      </c>
      <c r="F3425" s="53" t="s">
        <v>17</v>
      </c>
      <c r="G3425" s="73" t="s">
        <v>19</v>
      </c>
      <c r="I3425" s="53" t="s">
        <v>279</v>
      </c>
      <c r="J3425" s="75">
        <v>0.8</v>
      </c>
      <c r="K3425" s="75">
        <v>1.62</v>
      </c>
      <c r="L3425" s="75">
        <v>2</v>
      </c>
      <c r="M3425" s="75">
        <v>2</v>
      </c>
      <c r="N3425" s="75">
        <v>0</v>
      </c>
    </row>
    <row r="3426" spans="1:14">
      <c r="A3426" s="53" t="s">
        <v>10292</v>
      </c>
      <c r="B3426" s="53" t="s">
        <v>10293</v>
      </c>
      <c r="C3426" s="53" t="s">
        <v>10294</v>
      </c>
      <c r="D3426" s="53" t="s">
        <v>453</v>
      </c>
      <c r="E3426" s="53" t="s">
        <v>18</v>
      </c>
      <c r="F3426" s="53" t="s">
        <v>453</v>
      </c>
      <c r="G3426" s="53" t="s">
        <v>29</v>
      </c>
      <c r="I3426" s="53" t="s">
        <v>99</v>
      </c>
      <c r="J3426" s="75">
        <v>59.74</v>
      </c>
      <c r="K3426" s="75">
        <v>61.923</v>
      </c>
      <c r="L3426" s="75">
        <v>61</v>
      </c>
      <c r="M3426" s="75">
        <v>62</v>
      </c>
      <c r="N3426" s="75">
        <v>1</v>
      </c>
    </row>
    <row r="3427" spans="1:14">
      <c r="A3427" s="53" t="s">
        <v>10295</v>
      </c>
      <c r="B3427" s="53" t="s">
        <v>10296</v>
      </c>
      <c r="C3427" s="53" t="s">
        <v>10297</v>
      </c>
      <c r="D3427" s="53" t="s">
        <v>17</v>
      </c>
      <c r="E3427" s="53" t="s">
        <v>18</v>
      </c>
      <c r="F3427" s="53" t="s">
        <v>17</v>
      </c>
      <c r="G3427" s="53" t="s">
        <v>19</v>
      </c>
      <c r="I3427" s="53" t="s">
        <v>390</v>
      </c>
      <c r="J3427" s="75">
        <v>20.87</v>
      </c>
      <c r="K3427" s="75">
        <v>17.582</v>
      </c>
      <c r="L3427" s="75">
        <v>21</v>
      </c>
      <c r="M3427" s="75">
        <v>21</v>
      </c>
      <c r="N3427" s="75">
        <v>0</v>
      </c>
    </row>
    <row r="3428" spans="1:14">
      <c r="A3428" s="53" t="s">
        <v>10298</v>
      </c>
      <c r="B3428" s="53" t="s">
        <v>10299</v>
      </c>
      <c r="C3428" s="53" t="s">
        <v>10300</v>
      </c>
      <c r="D3428" s="53" t="s">
        <v>140</v>
      </c>
      <c r="E3428" s="53" t="s">
        <v>18</v>
      </c>
      <c r="F3428" s="53" t="s">
        <v>140</v>
      </c>
      <c r="G3428" s="73" t="s">
        <v>98</v>
      </c>
      <c r="I3428" s="53" t="s">
        <v>199</v>
      </c>
      <c r="J3428" s="75">
        <v>6.98</v>
      </c>
      <c r="K3428" s="75">
        <v>1.512</v>
      </c>
      <c r="L3428" s="75">
        <v>7</v>
      </c>
      <c r="M3428" s="75">
        <v>7</v>
      </c>
      <c r="N3428" s="75">
        <v>0</v>
      </c>
    </row>
    <row r="3429" spans="1:14">
      <c r="A3429" s="53" t="s">
        <v>10301</v>
      </c>
      <c r="B3429" s="53" t="s">
        <v>10302</v>
      </c>
      <c r="C3429" s="53" t="s">
        <v>10303</v>
      </c>
      <c r="D3429" s="53" t="s">
        <v>24</v>
      </c>
      <c r="E3429" s="53" t="s">
        <v>18</v>
      </c>
      <c r="F3429" s="53" t="s">
        <v>24</v>
      </c>
      <c r="G3429" s="53" t="s">
        <v>19</v>
      </c>
      <c r="I3429" s="53" t="s">
        <v>199</v>
      </c>
      <c r="J3429" s="75">
        <v>1.38</v>
      </c>
      <c r="K3429" s="75">
        <v>0.756</v>
      </c>
      <c r="L3429" s="75">
        <v>1.5</v>
      </c>
      <c r="M3429" s="75">
        <v>1.5</v>
      </c>
      <c r="N3429" s="75">
        <v>0</v>
      </c>
    </row>
    <row r="3430" spans="1:14">
      <c r="A3430" s="53" t="s">
        <v>10304</v>
      </c>
      <c r="B3430" s="53" t="s">
        <v>10305</v>
      </c>
      <c r="C3430" s="53" t="s">
        <v>10306</v>
      </c>
      <c r="D3430" s="53" t="s">
        <v>17</v>
      </c>
      <c r="E3430" s="53" t="s">
        <v>18</v>
      </c>
      <c r="F3430" s="53" t="s">
        <v>17</v>
      </c>
      <c r="G3430" s="53" t="s">
        <v>19</v>
      </c>
      <c r="I3430" s="53" t="s">
        <v>156</v>
      </c>
      <c r="J3430" s="75">
        <v>0.65</v>
      </c>
      <c r="K3430" s="75">
        <v>1.14</v>
      </c>
      <c r="L3430" s="75">
        <v>1</v>
      </c>
      <c r="M3430" s="75">
        <v>1.5</v>
      </c>
      <c r="N3430" s="75">
        <v>0.5</v>
      </c>
    </row>
    <row r="3431" spans="1:14">
      <c r="A3431" s="53" t="s">
        <v>10307</v>
      </c>
      <c r="B3431" s="53" t="s">
        <v>10308</v>
      </c>
      <c r="C3431" s="53" t="s">
        <v>10309</v>
      </c>
      <c r="D3431" s="53" t="s">
        <v>17</v>
      </c>
      <c r="E3431" s="53" t="s">
        <v>18</v>
      </c>
      <c r="F3431" s="53" t="s">
        <v>17</v>
      </c>
      <c r="G3431" s="73" t="s">
        <v>19</v>
      </c>
      <c r="I3431" s="53" t="s">
        <v>191</v>
      </c>
      <c r="J3431" s="75">
        <v>12.88</v>
      </c>
      <c r="K3431" s="75">
        <v>13.665</v>
      </c>
      <c r="L3431" s="75">
        <v>13</v>
      </c>
      <c r="M3431" s="75">
        <v>14</v>
      </c>
      <c r="N3431" s="75">
        <v>1</v>
      </c>
    </row>
    <row r="3432" spans="1:14">
      <c r="A3432" s="53" t="s">
        <v>10310</v>
      </c>
      <c r="B3432" s="53" t="s">
        <v>10311</v>
      </c>
      <c r="C3432" s="53" t="s">
        <v>10312</v>
      </c>
      <c r="D3432" s="53" t="s">
        <v>17</v>
      </c>
      <c r="E3432" s="53" t="s">
        <v>18</v>
      </c>
      <c r="F3432" s="53" t="s">
        <v>17</v>
      </c>
      <c r="G3432" s="53" t="s">
        <v>19</v>
      </c>
      <c r="I3432" s="53" t="s">
        <v>390</v>
      </c>
      <c r="J3432" s="75">
        <v>21.41</v>
      </c>
      <c r="K3432" s="75">
        <v>16.464</v>
      </c>
      <c r="L3432" s="75">
        <v>22</v>
      </c>
      <c r="M3432" s="75">
        <v>22</v>
      </c>
      <c r="N3432" s="75">
        <v>0</v>
      </c>
    </row>
    <row r="3433" spans="1:14">
      <c r="A3433" s="53" t="s">
        <v>10313</v>
      </c>
      <c r="B3433" s="53" t="s">
        <v>10314</v>
      </c>
      <c r="C3433" s="53" t="s">
        <v>10315</v>
      </c>
      <c r="D3433" s="53" t="s">
        <v>168</v>
      </c>
      <c r="E3433" s="53" t="s">
        <v>18</v>
      </c>
      <c r="F3433" s="53" t="s">
        <v>169</v>
      </c>
      <c r="G3433" s="53" t="s">
        <v>170</v>
      </c>
      <c r="I3433" s="53" t="s">
        <v>199</v>
      </c>
      <c r="J3433" s="75">
        <v>41</v>
      </c>
      <c r="K3433" s="75">
        <v>14.21</v>
      </c>
      <c r="L3433" s="75">
        <v>41</v>
      </c>
      <c r="M3433" s="75">
        <v>41</v>
      </c>
      <c r="N3433" s="75">
        <v>0</v>
      </c>
    </row>
    <row r="3434" spans="1:14">
      <c r="A3434" s="53" t="s">
        <v>10316</v>
      </c>
      <c r="B3434" s="53" t="s">
        <v>10317</v>
      </c>
      <c r="C3434" s="53" t="s">
        <v>10318</v>
      </c>
      <c r="D3434" s="53" t="s">
        <v>97</v>
      </c>
      <c r="E3434" s="53" t="s">
        <v>18</v>
      </c>
      <c r="F3434" s="53" t="s">
        <v>97</v>
      </c>
      <c r="G3434" s="53" t="s">
        <v>98</v>
      </c>
      <c r="I3434" s="53" t="s">
        <v>199</v>
      </c>
      <c r="J3434" s="75">
        <v>16.75</v>
      </c>
      <c r="K3434" s="75">
        <v>20.24</v>
      </c>
      <c r="L3434" s="75">
        <v>21</v>
      </c>
      <c r="M3434" s="75">
        <v>21</v>
      </c>
      <c r="N3434" s="75">
        <v>0</v>
      </c>
    </row>
    <row r="3435" spans="1:14">
      <c r="A3435" s="53" t="s">
        <v>10319</v>
      </c>
      <c r="B3435" s="53" t="s">
        <v>10320</v>
      </c>
      <c r="C3435" s="53" t="s">
        <v>10321</v>
      </c>
      <c r="D3435" s="53" t="s">
        <v>17</v>
      </c>
      <c r="E3435" s="53" t="s">
        <v>18</v>
      </c>
      <c r="F3435" s="53" t="s">
        <v>17</v>
      </c>
      <c r="G3435" s="53" t="s">
        <v>19</v>
      </c>
      <c r="I3435" s="53" t="s">
        <v>90</v>
      </c>
      <c r="J3435" s="75">
        <v>2.24</v>
      </c>
      <c r="K3435" s="75">
        <v>0</v>
      </c>
      <c r="L3435" s="75">
        <v>2.5</v>
      </c>
      <c r="M3435" s="75">
        <v>2.5</v>
      </c>
      <c r="N3435" s="75">
        <v>0</v>
      </c>
    </row>
    <row r="3436" spans="1:14">
      <c r="A3436" s="53" t="s">
        <v>10322</v>
      </c>
      <c r="B3436" s="53" t="s">
        <v>10323</v>
      </c>
      <c r="C3436" s="53" t="s">
        <v>10324</v>
      </c>
      <c r="D3436" s="53" t="s">
        <v>17</v>
      </c>
      <c r="E3436" s="53" t="s">
        <v>18</v>
      </c>
      <c r="F3436" s="53" t="s">
        <v>17</v>
      </c>
      <c r="G3436" s="53" t="s">
        <v>19</v>
      </c>
      <c r="I3436" s="53" t="s">
        <v>99</v>
      </c>
      <c r="J3436" s="75">
        <v>43.53</v>
      </c>
      <c r="K3436" s="75">
        <v>29.952</v>
      </c>
      <c r="L3436" s="75">
        <v>44</v>
      </c>
      <c r="M3436" s="75">
        <v>44</v>
      </c>
      <c r="N3436" s="75">
        <v>0</v>
      </c>
    </row>
    <row r="3437" spans="1:14">
      <c r="A3437" s="53" t="s">
        <v>10325</v>
      </c>
      <c r="B3437" s="53" t="s">
        <v>10326</v>
      </c>
      <c r="C3437" s="53" t="s">
        <v>10327</v>
      </c>
      <c r="D3437" s="53" t="s">
        <v>17</v>
      </c>
      <c r="E3437" s="53" t="s">
        <v>18</v>
      </c>
      <c r="F3437" s="53" t="s">
        <v>17</v>
      </c>
      <c r="G3437" s="53" t="s">
        <v>19</v>
      </c>
      <c r="I3437" s="53" t="s">
        <v>152</v>
      </c>
      <c r="J3437" s="75">
        <v>24.85</v>
      </c>
      <c r="K3437" s="75">
        <v>34.474</v>
      </c>
      <c r="L3437" s="75">
        <v>30</v>
      </c>
      <c r="M3437" s="75">
        <v>35</v>
      </c>
      <c r="N3437" s="75">
        <v>5</v>
      </c>
    </row>
    <row r="3438" spans="1:14">
      <c r="A3438" s="53" t="s">
        <v>10328</v>
      </c>
      <c r="B3438" s="53" t="s">
        <v>10329</v>
      </c>
      <c r="C3438" s="53" t="s">
        <v>10330</v>
      </c>
      <c r="D3438" s="53" t="s">
        <v>274</v>
      </c>
      <c r="E3438" s="53" t="s">
        <v>18</v>
      </c>
      <c r="F3438" s="53" t="s">
        <v>274</v>
      </c>
      <c r="G3438" s="53" t="s">
        <v>29</v>
      </c>
      <c r="I3438" s="53" t="s">
        <v>820</v>
      </c>
      <c r="J3438" s="75">
        <v>13</v>
      </c>
      <c r="K3438" s="75">
        <v>22.356</v>
      </c>
      <c r="L3438" s="75">
        <v>22</v>
      </c>
      <c r="M3438" s="75">
        <v>23</v>
      </c>
      <c r="N3438" s="75">
        <v>1</v>
      </c>
    </row>
    <row r="3439" spans="1:14">
      <c r="A3439" s="53" t="s">
        <v>10331</v>
      </c>
      <c r="B3439" s="53" t="s">
        <v>10332</v>
      </c>
      <c r="C3439" s="53" t="s">
        <v>10333</v>
      </c>
      <c r="D3439" s="53" t="s">
        <v>128</v>
      </c>
      <c r="E3439" s="53" t="s">
        <v>18</v>
      </c>
      <c r="F3439" s="53" t="s">
        <v>128</v>
      </c>
      <c r="G3439" s="53" t="s">
        <v>129</v>
      </c>
      <c r="I3439" s="53" t="s">
        <v>191</v>
      </c>
      <c r="J3439" s="75">
        <v>8.99</v>
      </c>
      <c r="K3439" s="75">
        <v>6.779</v>
      </c>
      <c r="L3439" s="75">
        <v>9</v>
      </c>
      <c r="M3439" s="75">
        <v>9</v>
      </c>
      <c r="N3439" s="75">
        <v>0</v>
      </c>
    </row>
    <row r="3440" spans="1:14">
      <c r="A3440" s="53" t="s">
        <v>10334</v>
      </c>
      <c r="B3440" s="53" t="s">
        <v>10335</v>
      </c>
      <c r="C3440" s="53" t="s">
        <v>10336</v>
      </c>
      <c r="D3440" s="53" t="s">
        <v>17</v>
      </c>
      <c r="E3440" s="53" t="s">
        <v>18</v>
      </c>
      <c r="F3440" s="53" t="s">
        <v>17</v>
      </c>
      <c r="G3440" s="73" t="s">
        <v>19</v>
      </c>
      <c r="I3440" s="53" t="s">
        <v>191</v>
      </c>
      <c r="J3440" s="75">
        <v>21.57</v>
      </c>
      <c r="K3440" s="75">
        <v>24.822</v>
      </c>
      <c r="L3440" s="75">
        <v>26</v>
      </c>
      <c r="M3440" s="75">
        <v>25</v>
      </c>
      <c r="N3440" s="75">
        <v>-1</v>
      </c>
    </row>
    <row r="3441" spans="1:14">
      <c r="A3441" s="53" t="s">
        <v>10337</v>
      </c>
      <c r="B3441" s="53" t="s">
        <v>10338</v>
      </c>
      <c r="C3441" s="53" t="s">
        <v>10339</v>
      </c>
      <c r="D3441" s="53" t="s">
        <v>17</v>
      </c>
      <c r="E3441" s="53" t="s">
        <v>18</v>
      </c>
      <c r="F3441" s="53" t="s">
        <v>17</v>
      </c>
      <c r="G3441" s="53" t="s">
        <v>19</v>
      </c>
      <c r="I3441" s="53" t="s">
        <v>664</v>
      </c>
      <c r="J3441" s="75">
        <v>1.99</v>
      </c>
      <c r="K3441" s="75">
        <v>3.404</v>
      </c>
      <c r="L3441" s="75">
        <v>3</v>
      </c>
      <c r="M3441" s="75">
        <v>3.5</v>
      </c>
      <c r="N3441" s="75">
        <v>0.5</v>
      </c>
    </row>
    <row r="3442" spans="1:14">
      <c r="A3442" s="53" t="s">
        <v>10340</v>
      </c>
      <c r="B3442" s="53" t="s">
        <v>10341</v>
      </c>
      <c r="C3442" s="53" t="s">
        <v>10342</v>
      </c>
      <c r="D3442" s="53" t="s">
        <v>17</v>
      </c>
      <c r="E3442" s="53" t="s">
        <v>18</v>
      </c>
      <c r="F3442" s="53" t="s">
        <v>17</v>
      </c>
      <c r="G3442" s="53" t="s">
        <v>19</v>
      </c>
      <c r="I3442" s="53" t="s">
        <v>227</v>
      </c>
      <c r="J3442" s="75">
        <v>2.62</v>
      </c>
      <c r="K3442" s="75">
        <v>2.344</v>
      </c>
      <c r="L3442" s="75">
        <v>3</v>
      </c>
      <c r="M3442" s="75">
        <v>3</v>
      </c>
      <c r="N3442" s="75">
        <v>0</v>
      </c>
    </row>
    <row r="3443" spans="1:14">
      <c r="A3443" s="53" t="s">
        <v>10343</v>
      </c>
      <c r="B3443" s="53" t="s">
        <v>10344</v>
      </c>
      <c r="C3443" s="53" t="s">
        <v>10345</v>
      </c>
      <c r="D3443" s="53" t="s">
        <v>17</v>
      </c>
      <c r="E3443" s="53" t="s">
        <v>18</v>
      </c>
      <c r="F3443" s="53" t="s">
        <v>17</v>
      </c>
      <c r="G3443" s="53" t="s">
        <v>19</v>
      </c>
      <c r="I3443" s="53" t="s">
        <v>7799</v>
      </c>
      <c r="J3443" s="75">
        <v>41.16</v>
      </c>
      <c r="K3443" s="75">
        <v>28.298</v>
      </c>
      <c r="L3443" s="75">
        <v>42</v>
      </c>
      <c r="M3443" s="75">
        <v>42</v>
      </c>
      <c r="N3443" s="75">
        <v>0</v>
      </c>
    </row>
    <row r="3444" spans="1:14">
      <c r="A3444" s="53" t="s">
        <v>10346</v>
      </c>
      <c r="B3444" s="53" t="s">
        <v>10347</v>
      </c>
      <c r="C3444" s="53" t="s">
        <v>10348</v>
      </c>
      <c r="D3444" s="53" t="s">
        <v>2292</v>
      </c>
      <c r="E3444" s="53" t="s">
        <v>18</v>
      </c>
      <c r="F3444" s="53" t="s">
        <v>2292</v>
      </c>
      <c r="G3444" s="53" t="s">
        <v>129</v>
      </c>
      <c r="I3444" s="53" t="s">
        <v>7799</v>
      </c>
      <c r="J3444" s="75">
        <v>6.25</v>
      </c>
      <c r="K3444" s="75">
        <v>3.033</v>
      </c>
      <c r="L3444" s="75">
        <v>6.5</v>
      </c>
      <c r="M3444" s="75">
        <v>6.5</v>
      </c>
      <c r="N3444" s="75">
        <v>0</v>
      </c>
    </row>
    <row r="3445" spans="1:14">
      <c r="A3445" s="53" t="s">
        <v>10349</v>
      </c>
      <c r="B3445" s="53" t="s">
        <v>10350</v>
      </c>
      <c r="C3445" s="53" t="s">
        <v>10351</v>
      </c>
      <c r="D3445" s="53" t="s">
        <v>160</v>
      </c>
      <c r="E3445" s="53" t="s">
        <v>18</v>
      </c>
      <c r="F3445" s="53" t="s">
        <v>160</v>
      </c>
      <c r="G3445" s="53" t="s">
        <v>129</v>
      </c>
      <c r="I3445" s="53" t="s">
        <v>7799</v>
      </c>
      <c r="J3445" s="75">
        <v>1.41</v>
      </c>
      <c r="K3445" s="75">
        <v>0.957</v>
      </c>
      <c r="L3445" s="75">
        <v>1.5</v>
      </c>
      <c r="M3445" s="75">
        <v>1.5</v>
      </c>
      <c r="N3445" s="75">
        <v>0</v>
      </c>
    </row>
    <row r="3446" spans="1:14">
      <c r="A3446" s="53" t="s">
        <v>10352</v>
      </c>
      <c r="B3446" s="53" t="s">
        <v>10353</v>
      </c>
      <c r="C3446" s="53" t="s">
        <v>10354</v>
      </c>
      <c r="D3446" s="53" t="s">
        <v>17</v>
      </c>
      <c r="E3446" s="53" t="s">
        <v>18</v>
      </c>
      <c r="F3446" s="53" t="s">
        <v>17</v>
      </c>
      <c r="G3446" s="53" t="s">
        <v>19</v>
      </c>
      <c r="I3446" s="53" t="s">
        <v>99</v>
      </c>
      <c r="J3446" s="75">
        <v>60.25</v>
      </c>
      <c r="K3446" s="75">
        <v>76.656</v>
      </c>
      <c r="L3446" s="75">
        <v>69</v>
      </c>
      <c r="M3446" s="75">
        <v>77</v>
      </c>
      <c r="N3446" s="75">
        <v>8</v>
      </c>
    </row>
    <row r="3447" spans="1:14">
      <c r="A3447" s="53" t="s">
        <v>10355</v>
      </c>
      <c r="B3447" s="53" t="s">
        <v>10356</v>
      </c>
      <c r="C3447" s="53" t="s">
        <v>10357</v>
      </c>
      <c r="D3447" s="53" t="s">
        <v>17</v>
      </c>
      <c r="E3447" s="53" t="s">
        <v>18</v>
      </c>
      <c r="F3447" s="53" t="s">
        <v>17</v>
      </c>
      <c r="G3447" s="73" t="s">
        <v>19</v>
      </c>
      <c r="I3447" s="53" t="s">
        <v>99</v>
      </c>
      <c r="J3447" s="75">
        <v>59.82</v>
      </c>
      <c r="K3447" s="75">
        <v>75.822</v>
      </c>
      <c r="L3447" s="75">
        <v>66</v>
      </c>
      <c r="M3447" s="75">
        <v>76</v>
      </c>
      <c r="N3447" s="75">
        <v>10</v>
      </c>
    </row>
    <row r="3448" spans="1:14">
      <c r="A3448" s="53" t="s">
        <v>10358</v>
      </c>
      <c r="B3448" s="53" t="s">
        <v>10359</v>
      </c>
      <c r="C3448" s="53" t="s">
        <v>10360</v>
      </c>
      <c r="D3448" s="53" t="s">
        <v>17</v>
      </c>
      <c r="E3448" s="53" t="s">
        <v>18</v>
      </c>
      <c r="F3448" s="53" t="s">
        <v>17</v>
      </c>
      <c r="G3448" s="53" t="s">
        <v>19</v>
      </c>
      <c r="I3448" s="53" t="s">
        <v>99</v>
      </c>
      <c r="J3448" s="75">
        <v>21.63</v>
      </c>
      <c r="K3448" s="75">
        <v>26.054</v>
      </c>
      <c r="L3448" s="75">
        <v>22</v>
      </c>
      <c r="M3448" s="75">
        <v>27</v>
      </c>
      <c r="N3448" s="75">
        <v>5</v>
      </c>
    </row>
    <row r="3449" spans="1:14">
      <c r="A3449" s="53" t="s">
        <v>10361</v>
      </c>
      <c r="B3449" s="53" t="s">
        <v>10362</v>
      </c>
      <c r="C3449" s="53" t="s">
        <v>10363</v>
      </c>
      <c r="D3449" s="53" t="s">
        <v>17</v>
      </c>
      <c r="E3449" s="53" t="s">
        <v>18</v>
      </c>
      <c r="F3449" s="53" t="s">
        <v>17</v>
      </c>
      <c r="G3449" s="53" t="s">
        <v>19</v>
      </c>
      <c r="I3449" s="53" t="s">
        <v>99</v>
      </c>
      <c r="J3449" s="75">
        <v>40.03</v>
      </c>
      <c r="K3449" s="75">
        <v>50.961</v>
      </c>
      <c r="L3449" s="75">
        <v>46</v>
      </c>
      <c r="M3449" s="75">
        <v>51</v>
      </c>
      <c r="N3449" s="75">
        <v>5</v>
      </c>
    </row>
    <row r="3450" spans="1:14">
      <c r="A3450" s="53" t="s">
        <v>10364</v>
      </c>
      <c r="B3450" s="53" t="s">
        <v>10365</v>
      </c>
      <c r="C3450" s="53" t="s">
        <v>10366</v>
      </c>
      <c r="D3450" s="53" t="s">
        <v>17</v>
      </c>
      <c r="E3450" s="53" t="s">
        <v>18</v>
      </c>
      <c r="F3450" s="53" t="s">
        <v>17</v>
      </c>
      <c r="G3450" s="53" t="s">
        <v>19</v>
      </c>
      <c r="I3450" s="53" t="s">
        <v>99</v>
      </c>
      <c r="J3450" s="75">
        <v>40.09</v>
      </c>
      <c r="K3450" s="75">
        <v>50.588</v>
      </c>
      <c r="L3450" s="75">
        <v>45</v>
      </c>
      <c r="M3450" s="75">
        <v>51</v>
      </c>
      <c r="N3450" s="75">
        <v>6</v>
      </c>
    </row>
    <row r="3451" spans="1:14">
      <c r="A3451" s="53" t="s">
        <v>10367</v>
      </c>
      <c r="B3451" s="53" t="s">
        <v>10368</v>
      </c>
      <c r="C3451" s="53" t="s">
        <v>10369</v>
      </c>
      <c r="D3451" s="53" t="s">
        <v>17</v>
      </c>
      <c r="E3451" s="53" t="s">
        <v>18</v>
      </c>
      <c r="F3451" s="53" t="s">
        <v>17</v>
      </c>
      <c r="G3451" s="53" t="s">
        <v>19</v>
      </c>
      <c r="I3451" s="53" t="s">
        <v>99</v>
      </c>
      <c r="J3451" s="75">
        <v>42.82</v>
      </c>
      <c r="K3451" s="75">
        <v>19.23</v>
      </c>
      <c r="L3451" s="75">
        <v>44</v>
      </c>
      <c r="M3451" s="75">
        <v>43</v>
      </c>
      <c r="N3451" s="75">
        <v>-1</v>
      </c>
    </row>
    <row r="3452" spans="1:14">
      <c r="A3452" s="53" t="s">
        <v>10370</v>
      </c>
      <c r="B3452" s="53" t="s">
        <v>10371</v>
      </c>
      <c r="C3452" s="53" t="s">
        <v>10372</v>
      </c>
      <c r="D3452" s="53" t="s">
        <v>17</v>
      </c>
      <c r="E3452" s="53" t="s">
        <v>18</v>
      </c>
      <c r="F3452" s="53" t="s">
        <v>17</v>
      </c>
      <c r="G3452" s="73" t="s">
        <v>19</v>
      </c>
      <c r="I3452" s="53" t="s">
        <v>99</v>
      </c>
      <c r="J3452" s="75">
        <v>21.42</v>
      </c>
      <c r="K3452" s="75">
        <v>9.598</v>
      </c>
      <c r="L3452" s="75">
        <v>22</v>
      </c>
      <c r="M3452" s="75">
        <v>22</v>
      </c>
      <c r="N3452" s="75">
        <v>0</v>
      </c>
    </row>
    <row r="3453" spans="1:14">
      <c r="A3453" s="53" t="s">
        <v>10373</v>
      </c>
      <c r="B3453" s="53" t="s">
        <v>10374</v>
      </c>
      <c r="C3453" s="53" t="s">
        <v>10375</v>
      </c>
      <c r="D3453" s="53" t="s">
        <v>17</v>
      </c>
      <c r="E3453" s="53" t="s">
        <v>18</v>
      </c>
      <c r="F3453" s="53" t="s">
        <v>17</v>
      </c>
      <c r="G3453" s="53" t="s">
        <v>19</v>
      </c>
      <c r="I3453" s="53" t="s">
        <v>99</v>
      </c>
      <c r="J3453" s="75">
        <v>60.67</v>
      </c>
      <c r="K3453" s="75">
        <v>20.887</v>
      </c>
      <c r="L3453" s="75">
        <v>62</v>
      </c>
      <c r="M3453" s="75">
        <v>61</v>
      </c>
      <c r="N3453" s="75">
        <v>-1</v>
      </c>
    </row>
    <row r="3454" spans="1:14">
      <c r="A3454" s="53" t="s">
        <v>10376</v>
      </c>
      <c r="B3454" s="53" t="s">
        <v>10377</v>
      </c>
      <c r="C3454" s="53" t="s">
        <v>10378</v>
      </c>
      <c r="D3454" s="53" t="s">
        <v>17</v>
      </c>
      <c r="E3454" s="53" t="s">
        <v>18</v>
      </c>
      <c r="F3454" s="53" t="s">
        <v>17</v>
      </c>
      <c r="G3454" s="53" t="s">
        <v>19</v>
      </c>
      <c r="I3454" s="53" t="s">
        <v>99</v>
      </c>
      <c r="J3454" s="75">
        <v>21.44</v>
      </c>
      <c r="K3454" s="75">
        <v>9.907</v>
      </c>
      <c r="L3454" s="75">
        <v>22</v>
      </c>
      <c r="M3454" s="75">
        <v>22</v>
      </c>
      <c r="N3454" s="75">
        <v>0</v>
      </c>
    </row>
    <row r="3455" spans="1:14">
      <c r="A3455" s="53" t="s">
        <v>10379</v>
      </c>
      <c r="B3455" s="53" t="s">
        <v>10380</v>
      </c>
      <c r="C3455" s="53" t="s">
        <v>10381</v>
      </c>
      <c r="D3455" s="53" t="s">
        <v>17</v>
      </c>
      <c r="E3455" s="53" t="s">
        <v>18</v>
      </c>
      <c r="F3455" s="53" t="s">
        <v>17</v>
      </c>
      <c r="G3455" s="53" t="s">
        <v>19</v>
      </c>
      <c r="I3455" s="53" t="s">
        <v>99</v>
      </c>
      <c r="J3455" s="75">
        <v>42.83</v>
      </c>
      <c r="K3455" s="75">
        <v>19.41</v>
      </c>
      <c r="L3455" s="75">
        <v>44</v>
      </c>
      <c r="M3455" s="75">
        <v>43</v>
      </c>
      <c r="N3455" s="75">
        <v>-1</v>
      </c>
    </row>
    <row r="3456" spans="1:14">
      <c r="A3456" s="53" t="s">
        <v>10382</v>
      </c>
      <c r="B3456" s="53" t="s">
        <v>10383</v>
      </c>
      <c r="C3456" s="53" t="s">
        <v>10384</v>
      </c>
      <c r="D3456" s="53" t="s">
        <v>17</v>
      </c>
      <c r="E3456" s="53" t="s">
        <v>18</v>
      </c>
      <c r="F3456" s="53" t="s">
        <v>17</v>
      </c>
      <c r="G3456" s="53" t="s">
        <v>19</v>
      </c>
      <c r="I3456" s="53" t="s">
        <v>99</v>
      </c>
      <c r="J3456" s="75">
        <v>21.78</v>
      </c>
      <c r="K3456" s="75">
        <v>14.504</v>
      </c>
      <c r="L3456" s="75">
        <v>22</v>
      </c>
      <c r="M3456" s="75">
        <v>22</v>
      </c>
      <c r="N3456" s="75">
        <v>0</v>
      </c>
    </row>
    <row r="3457" spans="1:14">
      <c r="A3457" s="53" t="s">
        <v>10385</v>
      </c>
      <c r="B3457" s="53" t="s">
        <v>10386</v>
      </c>
      <c r="C3457" s="53" t="s">
        <v>10387</v>
      </c>
      <c r="D3457" s="53" t="s">
        <v>17</v>
      </c>
      <c r="E3457" s="53" t="s">
        <v>18</v>
      </c>
      <c r="F3457" s="53" t="s">
        <v>17</v>
      </c>
      <c r="G3457" s="53" t="s">
        <v>19</v>
      </c>
      <c r="I3457" s="53" t="s">
        <v>99</v>
      </c>
      <c r="J3457" s="75">
        <v>21.78</v>
      </c>
      <c r="K3457" s="75">
        <v>14.896</v>
      </c>
      <c r="L3457" s="75">
        <v>22</v>
      </c>
      <c r="M3457" s="75">
        <v>22</v>
      </c>
      <c r="N3457" s="75">
        <v>0</v>
      </c>
    </row>
    <row r="3458" spans="1:14">
      <c r="A3458" s="53" t="s">
        <v>10388</v>
      </c>
      <c r="B3458" s="53" t="s">
        <v>10389</v>
      </c>
      <c r="C3458" s="53" t="s">
        <v>10390</v>
      </c>
      <c r="D3458" s="53" t="s">
        <v>17</v>
      </c>
      <c r="E3458" s="53" t="s">
        <v>18</v>
      </c>
      <c r="F3458" s="53" t="s">
        <v>17</v>
      </c>
      <c r="G3458" s="73" t="s">
        <v>19</v>
      </c>
      <c r="I3458" s="53" t="s">
        <v>99</v>
      </c>
      <c r="J3458" s="75">
        <v>39.13</v>
      </c>
      <c r="K3458" s="75">
        <v>13.067</v>
      </c>
      <c r="L3458" s="75">
        <v>40</v>
      </c>
      <c r="M3458" s="75">
        <v>40</v>
      </c>
      <c r="N3458" s="75">
        <v>0</v>
      </c>
    </row>
    <row r="3459" spans="1:14">
      <c r="A3459" s="53" t="s">
        <v>10391</v>
      </c>
      <c r="B3459" s="53" t="s">
        <v>10392</v>
      </c>
      <c r="C3459" s="53" t="s">
        <v>10393</v>
      </c>
      <c r="D3459" s="53" t="s">
        <v>17</v>
      </c>
      <c r="E3459" s="53" t="s">
        <v>18</v>
      </c>
      <c r="F3459" s="53" t="s">
        <v>17</v>
      </c>
      <c r="G3459" s="73" t="s">
        <v>19</v>
      </c>
      <c r="I3459" s="53" t="s">
        <v>99</v>
      </c>
      <c r="J3459" s="75">
        <v>39.18</v>
      </c>
      <c r="K3459" s="75">
        <v>12.889</v>
      </c>
      <c r="L3459" s="75">
        <v>40</v>
      </c>
      <c r="M3459" s="75">
        <v>40</v>
      </c>
      <c r="N3459" s="75">
        <v>0</v>
      </c>
    </row>
    <row r="3460" spans="1:14">
      <c r="A3460" s="53" t="s">
        <v>10394</v>
      </c>
      <c r="B3460" s="53" t="s">
        <v>10395</v>
      </c>
      <c r="C3460" s="53" t="s">
        <v>10396</v>
      </c>
      <c r="D3460" s="53" t="s">
        <v>17</v>
      </c>
      <c r="E3460" s="53" t="s">
        <v>18</v>
      </c>
      <c r="F3460" s="53" t="s">
        <v>17</v>
      </c>
      <c r="G3460" s="53" t="s">
        <v>19</v>
      </c>
      <c r="I3460" s="53" t="s">
        <v>99</v>
      </c>
      <c r="J3460" s="75">
        <v>39.11</v>
      </c>
      <c r="K3460" s="75">
        <v>12.631</v>
      </c>
      <c r="L3460" s="75">
        <v>40</v>
      </c>
      <c r="M3460" s="75">
        <v>40</v>
      </c>
      <c r="N3460" s="75">
        <v>0</v>
      </c>
    </row>
    <row r="3461" spans="1:14">
      <c r="A3461" s="53" t="s">
        <v>10397</v>
      </c>
      <c r="B3461" s="53" t="s">
        <v>10398</v>
      </c>
      <c r="C3461" s="53" t="s">
        <v>10399</v>
      </c>
      <c r="D3461" s="53" t="s">
        <v>17</v>
      </c>
      <c r="E3461" s="53" t="s">
        <v>18</v>
      </c>
      <c r="F3461" s="53" t="s">
        <v>17</v>
      </c>
      <c r="G3461" s="53" t="s">
        <v>19</v>
      </c>
      <c r="I3461" s="53" t="s">
        <v>99</v>
      </c>
      <c r="J3461" s="75">
        <v>21.76</v>
      </c>
      <c r="K3461" s="75">
        <v>14.63</v>
      </c>
      <c r="L3461" s="75">
        <v>22</v>
      </c>
      <c r="M3461" s="75">
        <v>22</v>
      </c>
      <c r="N3461" s="75">
        <v>0</v>
      </c>
    </row>
    <row r="3462" spans="1:14">
      <c r="A3462" s="53" t="s">
        <v>10400</v>
      </c>
      <c r="B3462" s="53" t="s">
        <v>10401</v>
      </c>
      <c r="C3462" s="53" t="s">
        <v>10402</v>
      </c>
      <c r="D3462" s="53" t="s">
        <v>17</v>
      </c>
      <c r="E3462" s="53" t="s">
        <v>18</v>
      </c>
      <c r="F3462" s="53" t="s">
        <v>17</v>
      </c>
      <c r="G3462" s="53" t="s">
        <v>19</v>
      </c>
      <c r="I3462" s="53" t="s">
        <v>99</v>
      </c>
      <c r="J3462" s="75">
        <v>42.9</v>
      </c>
      <c r="K3462" s="75">
        <v>19.539</v>
      </c>
      <c r="L3462" s="75">
        <v>44</v>
      </c>
      <c r="M3462" s="75">
        <v>43</v>
      </c>
      <c r="N3462" s="75">
        <v>-1</v>
      </c>
    </row>
    <row r="3463" spans="1:14">
      <c r="A3463" s="53" t="s">
        <v>10403</v>
      </c>
      <c r="B3463" s="53" t="s">
        <v>10404</v>
      </c>
      <c r="C3463" s="53" t="s">
        <v>10405</v>
      </c>
      <c r="D3463" s="53" t="s">
        <v>17</v>
      </c>
      <c r="E3463" s="53" t="s">
        <v>18</v>
      </c>
      <c r="F3463" s="53" t="s">
        <v>17</v>
      </c>
      <c r="G3463" s="53" t="s">
        <v>19</v>
      </c>
      <c r="I3463" s="53" t="s">
        <v>99</v>
      </c>
      <c r="J3463" s="75">
        <v>39.14</v>
      </c>
      <c r="K3463" s="75">
        <v>12.803</v>
      </c>
      <c r="L3463" s="75">
        <v>40</v>
      </c>
      <c r="M3463" s="75">
        <v>40</v>
      </c>
      <c r="N3463" s="75">
        <v>0</v>
      </c>
    </row>
    <row r="3464" spans="1:14">
      <c r="A3464" s="53" t="s">
        <v>10406</v>
      </c>
      <c r="B3464" s="53" t="s">
        <v>10407</v>
      </c>
      <c r="C3464" s="53" t="s">
        <v>10408</v>
      </c>
      <c r="D3464" s="53" t="s">
        <v>85</v>
      </c>
      <c r="E3464" s="53" t="s">
        <v>18</v>
      </c>
      <c r="F3464" s="53" t="s">
        <v>85</v>
      </c>
      <c r="G3464" s="53" t="s">
        <v>29</v>
      </c>
      <c r="I3464" s="53" t="s">
        <v>90</v>
      </c>
      <c r="J3464" s="75">
        <v>82.04</v>
      </c>
      <c r="K3464" s="75">
        <v>55.889</v>
      </c>
      <c r="L3464" s="75">
        <v>83</v>
      </c>
      <c r="M3464" s="75">
        <v>83</v>
      </c>
      <c r="N3464" s="75">
        <v>0</v>
      </c>
    </row>
    <row r="3465" spans="1:14">
      <c r="A3465" s="53" t="s">
        <v>10409</v>
      </c>
      <c r="B3465" s="53" t="s">
        <v>10410</v>
      </c>
      <c r="C3465" s="53" t="s">
        <v>10411</v>
      </c>
      <c r="D3465" s="53" t="s">
        <v>17</v>
      </c>
      <c r="E3465" s="53" t="s">
        <v>18</v>
      </c>
      <c r="F3465" s="53" t="s">
        <v>17</v>
      </c>
      <c r="G3465" s="73" t="s">
        <v>19</v>
      </c>
      <c r="I3465" s="53" t="s">
        <v>7799</v>
      </c>
      <c r="J3465" s="75">
        <v>4.7</v>
      </c>
      <c r="K3465" s="75">
        <v>2.527</v>
      </c>
      <c r="L3465" s="75">
        <v>5</v>
      </c>
      <c r="M3465" s="75">
        <v>5</v>
      </c>
      <c r="N3465" s="75">
        <v>0</v>
      </c>
    </row>
    <row r="3466" spans="1:14">
      <c r="A3466" s="53" t="s">
        <v>10412</v>
      </c>
      <c r="B3466" s="53" t="s">
        <v>10413</v>
      </c>
      <c r="C3466" s="53" t="s">
        <v>10414</v>
      </c>
      <c r="D3466" s="53" t="s">
        <v>17</v>
      </c>
      <c r="E3466" s="53" t="s">
        <v>18</v>
      </c>
      <c r="F3466" s="53" t="s">
        <v>17</v>
      </c>
      <c r="G3466" s="53" t="s">
        <v>19</v>
      </c>
      <c r="I3466" s="53" t="s">
        <v>86</v>
      </c>
      <c r="J3466" s="75">
        <v>22.47</v>
      </c>
      <c r="K3466" s="75">
        <v>33.34</v>
      </c>
      <c r="L3466" s="75">
        <v>28</v>
      </c>
      <c r="M3466" s="75">
        <v>34</v>
      </c>
      <c r="N3466" s="75">
        <v>6</v>
      </c>
    </row>
    <row r="3467" spans="1:14">
      <c r="A3467" s="53" t="s">
        <v>10415</v>
      </c>
      <c r="B3467" s="53" t="s">
        <v>10416</v>
      </c>
      <c r="C3467" s="53" t="s">
        <v>10417</v>
      </c>
      <c r="D3467" s="53" t="s">
        <v>17</v>
      </c>
      <c r="E3467" s="53" t="s">
        <v>18</v>
      </c>
      <c r="F3467" s="53" t="s">
        <v>17</v>
      </c>
      <c r="G3467" s="73" t="s">
        <v>19</v>
      </c>
      <c r="I3467" s="53" t="s">
        <v>86</v>
      </c>
      <c r="J3467" s="75">
        <v>22.21</v>
      </c>
      <c r="K3467" s="75">
        <v>29.257</v>
      </c>
      <c r="L3467" s="75">
        <v>24</v>
      </c>
      <c r="M3467" s="75">
        <v>30</v>
      </c>
      <c r="N3467" s="75">
        <v>6</v>
      </c>
    </row>
    <row r="3468" spans="1:14">
      <c r="A3468" s="53" t="s">
        <v>10418</v>
      </c>
      <c r="B3468" s="53" t="s">
        <v>10419</v>
      </c>
      <c r="C3468" s="53" t="s">
        <v>10420</v>
      </c>
      <c r="D3468" s="53" t="s">
        <v>17</v>
      </c>
      <c r="E3468" s="53" t="s">
        <v>18</v>
      </c>
      <c r="F3468" s="53" t="s">
        <v>17</v>
      </c>
      <c r="G3468" s="73" t="s">
        <v>19</v>
      </c>
      <c r="I3468" s="53" t="s">
        <v>90</v>
      </c>
      <c r="J3468" s="75">
        <v>0.16</v>
      </c>
      <c r="K3468" s="75">
        <v>0</v>
      </c>
      <c r="L3468" s="75">
        <v>0.5</v>
      </c>
      <c r="M3468" s="75">
        <v>0.5</v>
      </c>
      <c r="N3468" s="75">
        <v>0</v>
      </c>
    </row>
    <row r="3469" spans="1:14">
      <c r="A3469" s="53" t="s">
        <v>10421</v>
      </c>
      <c r="B3469" s="53" t="s">
        <v>10422</v>
      </c>
      <c r="C3469" s="53" t="s">
        <v>10423</v>
      </c>
      <c r="D3469" s="53" t="s">
        <v>586</v>
      </c>
      <c r="E3469" s="53" t="s">
        <v>18</v>
      </c>
      <c r="F3469" s="53" t="s">
        <v>586</v>
      </c>
      <c r="G3469" s="53" t="s">
        <v>98</v>
      </c>
      <c r="I3469" s="53" t="s">
        <v>99</v>
      </c>
      <c r="J3469" s="75">
        <v>0.62</v>
      </c>
      <c r="K3469" s="75">
        <v>1.156</v>
      </c>
      <c r="L3469" s="75">
        <v>1</v>
      </c>
      <c r="M3469" s="75">
        <v>1.5</v>
      </c>
      <c r="N3469" s="75">
        <v>0.5</v>
      </c>
    </row>
    <row r="3470" spans="1:14">
      <c r="A3470" s="53" t="s">
        <v>10424</v>
      </c>
      <c r="B3470" s="53" t="s">
        <v>10425</v>
      </c>
      <c r="C3470" s="53" t="s">
        <v>10426</v>
      </c>
      <c r="D3470" s="53" t="s">
        <v>287</v>
      </c>
      <c r="E3470" s="53" t="s">
        <v>18</v>
      </c>
      <c r="F3470" s="53" t="s">
        <v>287</v>
      </c>
      <c r="G3470" s="73" t="s">
        <v>98</v>
      </c>
      <c r="I3470" s="53" t="s">
        <v>442</v>
      </c>
      <c r="J3470" s="75">
        <v>503.53</v>
      </c>
      <c r="K3470" s="75">
        <v>546.595</v>
      </c>
      <c r="L3470" s="75">
        <v>527</v>
      </c>
      <c r="M3470" s="75">
        <v>764</v>
      </c>
      <c r="N3470" s="75">
        <v>237</v>
      </c>
    </row>
    <row r="3471" spans="1:14">
      <c r="A3471" s="53" t="s">
        <v>10427</v>
      </c>
      <c r="B3471" s="53" t="s">
        <v>10428</v>
      </c>
      <c r="C3471" s="53" t="s">
        <v>10429</v>
      </c>
      <c r="D3471" s="53" t="s">
        <v>186</v>
      </c>
      <c r="E3471" s="53" t="s">
        <v>18</v>
      </c>
      <c r="F3471" s="53" t="s">
        <v>186</v>
      </c>
      <c r="G3471" s="53" t="s">
        <v>98</v>
      </c>
      <c r="I3471" s="53" t="s">
        <v>191</v>
      </c>
      <c r="J3471" s="75">
        <v>366.85</v>
      </c>
      <c r="K3471" s="75">
        <v>361.39</v>
      </c>
      <c r="L3471" s="75">
        <v>369</v>
      </c>
      <c r="M3471" s="75">
        <v>368</v>
      </c>
      <c r="N3471" s="75">
        <v>-1</v>
      </c>
    </row>
    <row r="3472" spans="1:14">
      <c r="A3472" s="53" t="s">
        <v>10430</v>
      </c>
      <c r="B3472" s="53" t="s">
        <v>10431</v>
      </c>
      <c r="C3472" s="53" t="s">
        <v>10432</v>
      </c>
      <c r="D3472" s="53" t="s">
        <v>51</v>
      </c>
      <c r="E3472" s="53" t="s">
        <v>18</v>
      </c>
      <c r="F3472" s="53" t="s">
        <v>51</v>
      </c>
      <c r="G3472" s="73" t="s">
        <v>52</v>
      </c>
      <c r="I3472" s="53" t="s">
        <v>39</v>
      </c>
      <c r="J3472" s="75">
        <v>189.66</v>
      </c>
      <c r="K3472" s="75">
        <v>198.842</v>
      </c>
      <c r="L3472" s="75">
        <v>214</v>
      </c>
      <c r="M3472" s="75">
        <v>199</v>
      </c>
      <c r="N3472" s="75">
        <v>-15</v>
      </c>
    </row>
    <row r="3473" spans="1:14">
      <c r="A3473" s="53" t="s">
        <v>10433</v>
      </c>
      <c r="B3473" s="53" t="s">
        <v>10434</v>
      </c>
      <c r="C3473" s="53" t="s">
        <v>10435</v>
      </c>
      <c r="D3473" s="53" t="s">
        <v>17</v>
      </c>
      <c r="E3473" s="53" t="s">
        <v>18</v>
      </c>
      <c r="F3473" s="53" t="s">
        <v>17</v>
      </c>
      <c r="G3473" s="53" t="s">
        <v>19</v>
      </c>
      <c r="I3473" s="53" t="s">
        <v>239</v>
      </c>
      <c r="J3473" s="75">
        <v>1.63</v>
      </c>
      <c r="K3473" s="75">
        <v>1.802</v>
      </c>
      <c r="L3473" s="75">
        <v>2</v>
      </c>
      <c r="M3473" s="75">
        <v>2</v>
      </c>
      <c r="N3473" s="75">
        <v>0</v>
      </c>
    </row>
    <row r="3474" spans="1:14">
      <c r="A3474" s="53" t="s">
        <v>10436</v>
      </c>
      <c r="B3474" s="53" t="s">
        <v>10437</v>
      </c>
      <c r="C3474" s="53" t="s">
        <v>10438</v>
      </c>
      <c r="D3474" s="53" t="s">
        <v>17</v>
      </c>
      <c r="E3474" s="53" t="s">
        <v>18</v>
      </c>
      <c r="F3474" s="53" t="s">
        <v>17</v>
      </c>
      <c r="G3474" s="73" t="s">
        <v>19</v>
      </c>
      <c r="I3474" s="53" t="s">
        <v>1262</v>
      </c>
      <c r="J3474" s="75">
        <v>0.23</v>
      </c>
      <c r="K3474" s="75">
        <v>0.173</v>
      </c>
      <c r="L3474" s="75">
        <v>0.5</v>
      </c>
      <c r="M3474" s="75">
        <v>0.5</v>
      </c>
      <c r="N3474" s="75">
        <v>0</v>
      </c>
    </row>
    <row r="3475" spans="1:14">
      <c r="A3475" s="53" t="s">
        <v>10439</v>
      </c>
      <c r="B3475" s="53" t="s">
        <v>10440</v>
      </c>
      <c r="C3475" s="53" t="s">
        <v>10441</v>
      </c>
      <c r="D3475" s="53" t="s">
        <v>17</v>
      </c>
      <c r="E3475" s="53" t="s">
        <v>18</v>
      </c>
      <c r="F3475" s="53" t="s">
        <v>17</v>
      </c>
      <c r="G3475" s="53" t="s">
        <v>19</v>
      </c>
      <c r="I3475" s="53" t="s">
        <v>558</v>
      </c>
      <c r="J3475" s="75">
        <v>31.28</v>
      </c>
      <c r="K3475" s="75">
        <v>60.009</v>
      </c>
      <c r="L3475" s="75">
        <v>51</v>
      </c>
      <c r="M3475" s="75">
        <v>61</v>
      </c>
      <c r="N3475" s="75">
        <v>10</v>
      </c>
    </row>
    <row r="3476" spans="1:14">
      <c r="A3476" s="53" t="s">
        <v>10442</v>
      </c>
      <c r="B3476" s="53" t="s">
        <v>10443</v>
      </c>
      <c r="C3476" s="53" t="s">
        <v>10444</v>
      </c>
      <c r="D3476" s="53" t="s">
        <v>17</v>
      </c>
      <c r="E3476" s="53" t="s">
        <v>18</v>
      </c>
      <c r="F3476" s="53" t="s">
        <v>17</v>
      </c>
      <c r="G3476" s="53" t="s">
        <v>19</v>
      </c>
      <c r="I3476" s="53" t="s">
        <v>390</v>
      </c>
      <c r="J3476" s="75">
        <v>0.94</v>
      </c>
      <c r="K3476" s="75">
        <v>3.137</v>
      </c>
      <c r="L3476" s="75">
        <v>3</v>
      </c>
      <c r="M3476" s="75">
        <v>3.5</v>
      </c>
      <c r="N3476" s="75">
        <v>0.5</v>
      </c>
    </row>
    <row r="3477" spans="1:14">
      <c r="A3477" s="53" t="s">
        <v>10445</v>
      </c>
      <c r="B3477" s="53" t="s">
        <v>10446</v>
      </c>
      <c r="C3477" s="53" t="s">
        <v>10447</v>
      </c>
      <c r="D3477" s="53" t="s">
        <v>144</v>
      </c>
      <c r="E3477" s="53" t="s">
        <v>18</v>
      </c>
      <c r="F3477" s="53" t="s">
        <v>144</v>
      </c>
      <c r="G3477" s="53" t="s">
        <v>52</v>
      </c>
      <c r="I3477" s="53" t="s">
        <v>120</v>
      </c>
      <c r="J3477" s="75">
        <v>63.31</v>
      </c>
      <c r="K3477" s="75">
        <v>35.19</v>
      </c>
      <c r="L3477" s="75">
        <v>64</v>
      </c>
      <c r="M3477" s="75">
        <v>64</v>
      </c>
      <c r="N3477" s="75">
        <v>0</v>
      </c>
    </row>
    <row r="3478" spans="1:14">
      <c r="A3478" s="53" t="s">
        <v>10448</v>
      </c>
      <c r="B3478" s="53" t="s">
        <v>10449</v>
      </c>
      <c r="C3478" s="53" t="s">
        <v>10450</v>
      </c>
      <c r="D3478" s="53" t="s">
        <v>78</v>
      </c>
      <c r="E3478" s="53" t="s">
        <v>18</v>
      </c>
      <c r="F3478" s="53" t="s">
        <v>78</v>
      </c>
      <c r="G3478" s="53" t="s">
        <v>29</v>
      </c>
      <c r="I3478" s="53" t="s">
        <v>120</v>
      </c>
      <c r="J3478" s="75">
        <v>63.95</v>
      </c>
      <c r="K3478" s="75">
        <v>36.27</v>
      </c>
      <c r="L3478" s="75">
        <v>65</v>
      </c>
      <c r="M3478" s="75">
        <v>64</v>
      </c>
      <c r="N3478" s="75">
        <v>-1</v>
      </c>
    </row>
    <row r="3479" spans="1:14">
      <c r="A3479" s="53" t="s">
        <v>10451</v>
      </c>
      <c r="B3479" s="53" t="s">
        <v>10452</v>
      </c>
      <c r="C3479" s="53" t="s">
        <v>10453</v>
      </c>
      <c r="D3479" s="53" t="s">
        <v>17</v>
      </c>
      <c r="E3479" s="53" t="s">
        <v>18</v>
      </c>
      <c r="F3479" s="53" t="s">
        <v>17</v>
      </c>
      <c r="G3479" s="53" t="s">
        <v>19</v>
      </c>
      <c r="I3479" s="53" t="s">
        <v>152</v>
      </c>
      <c r="J3479" s="75">
        <v>20.84</v>
      </c>
      <c r="K3479" s="75">
        <v>39.6</v>
      </c>
      <c r="L3479" s="75">
        <v>33</v>
      </c>
      <c r="M3479" s="75">
        <v>40</v>
      </c>
      <c r="N3479" s="75">
        <v>7</v>
      </c>
    </row>
    <row r="3480" spans="1:14">
      <c r="A3480" s="53" t="s">
        <v>10454</v>
      </c>
      <c r="B3480" s="53" t="s">
        <v>10455</v>
      </c>
      <c r="C3480" s="53" t="s">
        <v>10456</v>
      </c>
      <c r="D3480" s="53" t="s">
        <v>611</v>
      </c>
      <c r="E3480" s="53" t="s">
        <v>18</v>
      </c>
      <c r="F3480" s="53" t="s">
        <v>611</v>
      </c>
      <c r="G3480" s="53" t="s">
        <v>129</v>
      </c>
      <c r="I3480" s="53" t="s">
        <v>203</v>
      </c>
      <c r="J3480" s="75">
        <v>63.55</v>
      </c>
      <c r="K3480" s="75" t="s">
        <v>36</v>
      </c>
      <c r="L3480" s="75">
        <v>65</v>
      </c>
      <c r="M3480" s="75">
        <v>64</v>
      </c>
      <c r="N3480" s="75">
        <v>-1</v>
      </c>
    </row>
    <row r="3481" spans="1:14">
      <c r="A3481" s="53" t="s">
        <v>10457</v>
      </c>
      <c r="B3481" s="53" t="s">
        <v>10458</v>
      </c>
      <c r="C3481" s="53" t="s">
        <v>10459</v>
      </c>
      <c r="D3481" s="53" t="s">
        <v>611</v>
      </c>
      <c r="E3481" s="53" t="s">
        <v>18</v>
      </c>
      <c r="F3481" s="53" t="s">
        <v>611</v>
      </c>
      <c r="G3481" s="73" t="s">
        <v>129</v>
      </c>
      <c r="I3481" s="53" t="s">
        <v>203</v>
      </c>
      <c r="J3481" s="75">
        <v>64.66</v>
      </c>
      <c r="K3481" s="75" t="s">
        <v>36</v>
      </c>
      <c r="L3481" s="75">
        <v>66</v>
      </c>
      <c r="M3481" s="75">
        <v>65</v>
      </c>
      <c r="N3481" s="75">
        <v>-1</v>
      </c>
    </row>
    <row r="3482" spans="1:14">
      <c r="A3482" s="53" t="s">
        <v>10460</v>
      </c>
      <c r="B3482" s="53" t="s">
        <v>10461</v>
      </c>
      <c r="C3482" s="53" t="s">
        <v>10462</v>
      </c>
      <c r="D3482" s="53" t="s">
        <v>611</v>
      </c>
      <c r="E3482" s="53" t="s">
        <v>18</v>
      </c>
      <c r="F3482" s="53" t="s">
        <v>611</v>
      </c>
      <c r="G3482" s="73" t="s">
        <v>129</v>
      </c>
      <c r="I3482" s="53" t="s">
        <v>203</v>
      </c>
      <c r="J3482" s="75">
        <v>64.27</v>
      </c>
      <c r="K3482" s="75" t="s">
        <v>36</v>
      </c>
      <c r="L3482" s="75">
        <v>64</v>
      </c>
      <c r="M3482" s="75">
        <v>65</v>
      </c>
      <c r="N3482" s="75">
        <v>1</v>
      </c>
    </row>
    <row r="3483" spans="1:14">
      <c r="A3483" s="53" t="s">
        <v>10463</v>
      </c>
      <c r="B3483" s="53" t="s">
        <v>10464</v>
      </c>
      <c r="C3483" s="53" t="s">
        <v>10465</v>
      </c>
      <c r="D3483" s="53" t="s">
        <v>611</v>
      </c>
      <c r="E3483" s="53" t="s">
        <v>18</v>
      </c>
      <c r="F3483" s="53" t="s">
        <v>611</v>
      </c>
      <c r="G3483" s="53" t="s">
        <v>129</v>
      </c>
      <c r="I3483" s="53" t="s">
        <v>203</v>
      </c>
      <c r="J3483" s="75">
        <v>64.37</v>
      </c>
      <c r="K3483" s="75" t="s">
        <v>36</v>
      </c>
      <c r="L3483" s="75">
        <v>64</v>
      </c>
      <c r="M3483" s="75">
        <v>65</v>
      </c>
      <c r="N3483" s="75">
        <v>1</v>
      </c>
    </row>
    <row r="3484" spans="1:14">
      <c r="A3484" s="53" t="s">
        <v>10466</v>
      </c>
      <c r="B3484" s="53" t="s">
        <v>10467</v>
      </c>
      <c r="C3484" s="53" t="s">
        <v>10468</v>
      </c>
      <c r="D3484" s="53" t="s">
        <v>611</v>
      </c>
      <c r="E3484" s="53" t="s">
        <v>18</v>
      </c>
      <c r="F3484" s="53" t="s">
        <v>611</v>
      </c>
      <c r="G3484" s="53" t="s">
        <v>129</v>
      </c>
      <c r="I3484" s="53" t="s">
        <v>203</v>
      </c>
      <c r="J3484" s="75">
        <v>64</v>
      </c>
      <c r="K3484" s="75" t="s">
        <v>36</v>
      </c>
      <c r="L3484" s="75">
        <v>65</v>
      </c>
      <c r="M3484" s="75">
        <v>64</v>
      </c>
      <c r="N3484" s="75">
        <v>-1</v>
      </c>
    </row>
    <row r="3485" spans="1:14">
      <c r="A3485" s="53" t="s">
        <v>10469</v>
      </c>
      <c r="B3485" s="53" t="s">
        <v>10470</v>
      </c>
      <c r="C3485" s="53" t="s">
        <v>10471</v>
      </c>
      <c r="D3485" s="53" t="s">
        <v>160</v>
      </c>
      <c r="E3485" s="53" t="s">
        <v>18</v>
      </c>
      <c r="F3485" s="53" t="s">
        <v>160</v>
      </c>
      <c r="G3485" s="73" t="s">
        <v>129</v>
      </c>
      <c r="I3485" s="53" t="s">
        <v>145</v>
      </c>
      <c r="J3485" s="75">
        <v>0.12</v>
      </c>
      <c r="K3485" s="75">
        <v>0</v>
      </c>
      <c r="L3485" s="75">
        <v>0.5</v>
      </c>
      <c r="M3485" s="75">
        <v>0.5</v>
      </c>
      <c r="N3485" s="75">
        <v>0</v>
      </c>
    </row>
    <row r="3486" spans="1:14">
      <c r="A3486" s="53" t="s">
        <v>10472</v>
      </c>
      <c r="B3486" s="53" t="s">
        <v>10473</v>
      </c>
      <c r="C3486" s="53" t="s">
        <v>50</v>
      </c>
      <c r="D3486" s="53" t="s">
        <v>51</v>
      </c>
      <c r="E3486" s="53" t="s">
        <v>18</v>
      </c>
      <c r="F3486" s="53" t="s">
        <v>51</v>
      </c>
      <c r="G3486" s="53" t="s">
        <v>52</v>
      </c>
      <c r="I3486" s="53" t="s">
        <v>39</v>
      </c>
      <c r="J3486" s="75">
        <v>29.67</v>
      </c>
      <c r="K3486" s="75">
        <v>22.616</v>
      </c>
      <c r="L3486" s="75">
        <v>30</v>
      </c>
      <c r="M3486" s="75">
        <v>30</v>
      </c>
      <c r="N3486" s="75">
        <v>0</v>
      </c>
    </row>
    <row r="3487" spans="1:14">
      <c r="A3487" s="53" t="s">
        <v>10474</v>
      </c>
      <c r="B3487" s="53" t="s">
        <v>10475</v>
      </c>
      <c r="C3487" s="53" t="s">
        <v>50</v>
      </c>
      <c r="D3487" s="53" t="s">
        <v>51</v>
      </c>
      <c r="E3487" s="53" t="s">
        <v>18</v>
      </c>
      <c r="F3487" s="53" t="s">
        <v>51</v>
      </c>
      <c r="G3487" s="73" t="s">
        <v>52</v>
      </c>
      <c r="I3487" s="53" t="s">
        <v>39</v>
      </c>
      <c r="J3487" s="75">
        <v>229.98</v>
      </c>
      <c r="K3487" s="75">
        <v>184.337</v>
      </c>
      <c r="L3487" s="75">
        <v>230</v>
      </c>
      <c r="M3487" s="75">
        <v>230</v>
      </c>
      <c r="N3487" s="75">
        <v>0</v>
      </c>
    </row>
    <row r="3488" spans="1:14">
      <c r="A3488" s="53" t="s">
        <v>10476</v>
      </c>
      <c r="B3488" s="53" t="s">
        <v>10477</v>
      </c>
      <c r="C3488" s="53" t="s">
        <v>50</v>
      </c>
      <c r="D3488" s="53" t="s">
        <v>51</v>
      </c>
      <c r="E3488" s="53" t="s">
        <v>18</v>
      </c>
      <c r="F3488" s="53" t="s">
        <v>51</v>
      </c>
      <c r="G3488" s="53" t="s">
        <v>52</v>
      </c>
      <c r="I3488" s="53" t="s">
        <v>39</v>
      </c>
      <c r="J3488" s="75">
        <v>419.91</v>
      </c>
      <c r="K3488" s="75">
        <v>289.097</v>
      </c>
      <c r="L3488" s="75">
        <v>422</v>
      </c>
      <c r="M3488" s="75">
        <v>420</v>
      </c>
      <c r="N3488" s="75">
        <v>-2</v>
      </c>
    </row>
    <row r="3489" spans="1:14">
      <c r="A3489" s="53" t="s">
        <v>10478</v>
      </c>
      <c r="B3489" s="53" t="s">
        <v>10479</v>
      </c>
      <c r="C3489" s="53" t="s">
        <v>50</v>
      </c>
      <c r="D3489" s="53" t="s">
        <v>51</v>
      </c>
      <c r="E3489" s="53" t="s">
        <v>18</v>
      </c>
      <c r="F3489" s="53" t="s">
        <v>51</v>
      </c>
      <c r="G3489" s="73" t="s">
        <v>52</v>
      </c>
      <c r="I3489" s="53" t="s">
        <v>39</v>
      </c>
      <c r="J3489" s="75">
        <v>60.47</v>
      </c>
      <c r="K3489" s="75">
        <v>42.705</v>
      </c>
      <c r="L3489" s="75">
        <v>61</v>
      </c>
      <c r="M3489" s="75">
        <v>61</v>
      </c>
      <c r="N3489" s="75">
        <v>0</v>
      </c>
    </row>
    <row r="3490" spans="1:14">
      <c r="A3490" s="53" t="s">
        <v>10480</v>
      </c>
      <c r="B3490" s="53" t="s">
        <v>10481</v>
      </c>
      <c r="C3490" s="53" t="s">
        <v>50</v>
      </c>
      <c r="D3490" s="53" t="s">
        <v>51</v>
      </c>
      <c r="E3490" s="53" t="s">
        <v>18</v>
      </c>
      <c r="F3490" s="53" t="s">
        <v>51</v>
      </c>
      <c r="G3490" s="53" t="s">
        <v>52</v>
      </c>
      <c r="I3490" s="53" t="s">
        <v>39</v>
      </c>
      <c r="J3490" s="75">
        <v>37.62</v>
      </c>
      <c r="K3490" s="75">
        <v>27.331</v>
      </c>
      <c r="L3490" s="75">
        <v>38</v>
      </c>
      <c r="M3490" s="75">
        <v>38</v>
      </c>
      <c r="N3490" s="75">
        <v>0</v>
      </c>
    </row>
    <row r="3491" spans="1:14">
      <c r="A3491" s="53" t="s">
        <v>10482</v>
      </c>
      <c r="B3491" s="53" t="s">
        <v>10483</v>
      </c>
      <c r="C3491" s="53" t="s">
        <v>50</v>
      </c>
      <c r="D3491" s="53" t="s">
        <v>51</v>
      </c>
      <c r="E3491" s="53" t="s">
        <v>18</v>
      </c>
      <c r="F3491" s="53" t="s">
        <v>51</v>
      </c>
      <c r="G3491" s="53" t="s">
        <v>52</v>
      </c>
      <c r="I3491" s="53" t="s">
        <v>39</v>
      </c>
      <c r="J3491" s="75">
        <v>45.59</v>
      </c>
      <c r="K3491" s="75">
        <v>35.42</v>
      </c>
      <c r="L3491" s="75">
        <v>46</v>
      </c>
      <c r="M3491" s="75">
        <v>46</v>
      </c>
      <c r="N3491" s="75">
        <v>0</v>
      </c>
    </row>
    <row r="3492" spans="1:14">
      <c r="A3492" s="53" t="s">
        <v>10484</v>
      </c>
      <c r="B3492" s="53" t="s">
        <v>10485</v>
      </c>
      <c r="C3492" s="53" t="s">
        <v>50</v>
      </c>
      <c r="D3492" s="53" t="s">
        <v>51</v>
      </c>
      <c r="E3492" s="53" t="s">
        <v>18</v>
      </c>
      <c r="F3492" s="53" t="s">
        <v>51</v>
      </c>
      <c r="G3492" s="53" t="s">
        <v>52</v>
      </c>
      <c r="I3492" s="53" t="s">
        <v>39</v>
      </c>
      <c r="J3492" s="75">
        <v>37.58</v>
      </c>
      <c r="K3492" s="75">
        <v>34.144</v>
      </c>
      <c r="L3492" s="75">
        <v>38</v>
      </c>
      <c r="M3492" s="75">
        <v>38</v>
      </c>
      <c r="N3492" s="75">
        <v>0</v>
      </c>
    </row>
    <row r="3493" spans="1:14">
      <c r="A3493" s="53" t="s">
        <v>10486</v>
      </c>
      <c r="B3493" s="53" t="s">
        <v>10487</v>
      </c>
      <c r="C3493" s="53" t="s">
        <v>50</v>
      </c>
      <c r="D3493" s="53" t="s">
        <v>51</v>
      </c>
      <c r="E3493" s="53" t="s">
        <v>18</v>
      </c>
      <c r="F3493" s="53" t="s">
        <v>51</v>
      </c>
      <c r="G3493" s="53" t="s">
        <v>52</v>
      </c>
      <c r="I3493" s="53" t="s">
        <v>39</v>
      </c>
      <c r="J3493" s="75">
        <v>140.18</v>
      </c>
      <c r="K3493" s="75">
        <v>97.299</v>
      </c>
      <c r="L3493" s="75">
        <v>141</v>
      </c>
      <c r="M3493" s="75">
        <v>141</v>
      </c>
      <c r="N3493" s="75">
        <v>0</v>
      </c>
    </row>
    <row r="3494" spans="1:14">
      <c r="A3494" s="53" t="s">
        <v>10488</v>
      </c>
      <c r="B3494" s="53" t="s">
        <v>10489</v>
      </c>
      <c r="C3494" s="53" t="s">
        <v>50</v>
      </c>
      <c r="D3494" s="53" t="s">
        <v>51</v>
      </c>
      <c r="E3494" s="53" t="s">
        <v>18</v>
      </c>
      <c r="F3494" s="53" t="s">
        <v>51</v>
      </c>
      <c r="G3494" s="73" t="s">
        <v>52</v>
      </c>
      <c r="I3494" s="53" t="s">
        <v>39</v>
      </c>
      <c r="J3494" s="75">
        <v>92.57</v>
      </c>
      <c r="K3494" s="75">
        <v>75.146</v>
      </c>
      <c r="L3494" s="75">
        <v>93</v>
      </c>
      <c r="M3494" s="75">
        <v>93</v>
      </c>
      <c r="N3494" s="75">
        <v>0</v>
      </c>
    </row>
    <row r="3495" spans="1:14">
      <c r="A3495" s="53" t="s">
        <v>10490</v>
      </c>
      <c r="B3495" s="53" t="s">
        <v>10491</v>
      </c>
      <c r="C3495" s="53" t="s">
        <v>10492</v>
      </c>
      <c r="D3495" s="53" t="s">
        <v>17</v>
      </c>
      <c r="E3495" s="53" t="s">
        <v>18</v>
      </c>
      <c r="F3495" s="53" t="s">
        <v>17</v>
      </c>
      <c r="G3495" s="53" t="s">
        <v>19</v>
      </c>
      <c r="I3495" s="53" t="s">
        <v>152</v>
      </c>
      <c r="J3495" s="75">
        <v>48.77</v>
      </c>
      <c r="K3495" s="75">
        <v>28.93</v>
      </c>
      <c r="L3495" s="75">
        <v>49</v>
      </c>
      <c r="M3495" s="75">
        <v>49</v>
      </c>
      <c r="N3495" s="75">
        <v>0</v>
      </c>
    </row>
    <row r="3496" spans="1:14">
      <c r="A3496" s="53" t="s">
        <v>10493</v>
      </c>
      <c r="B3496" s="53" t="s">
        <v>10494</v>
      </c>
      <c r="C3496" s="53" t="s">
        <v>10495</v>
      </c>
      <c r="D3496" s="53" t="s">
        <v>17</v>
      </c>
      <c r="E3496" s="53" t="s">
        <v>18</v>
      </c>
      <c r="F3496" s="53" t="s">
        <v>17</v>
      </c>
      <c r="G3496" s="73" t="s">
        <v>19</v>
      </c>
      <c r="I3496" s="53" t="s">
        <v>199</v>
      </c>
      <c r="J3496" s="75">
        <v>1.81</v>
      </c>
      <c r="K3496" s="75">
        <v>3.8</v>
      </c>
      <c r="L3496" s="75">
        <v>3.5</v>
      </c>
      <c r="M3496" s="75">
        <v>4</v>
      </c>
      <c r="N3496" s="75">
        <v>0.5</v>
      </c>
    </row>
    <row r="3497" spans="1:14">
      <c r="A3497" s="53" t="s">
        <v>10496</v>
      </c>
      <c r="B3497" s="53" t="s">
        <v>10497</v>
      </c>
      <c r="C3497" s="53" t="s">
        <v>10498</v>
      </c>
      <c r="D3497" s="53" t="s">
        <v>453</v>
      </c>
      <c r="E3497" s="53" t="s">
        <v>18</v>
      </c>
      <c r="F3497" s="53" t="s">
        <v>453</v>
      </c>
      <c r="G3497" s="53" t="s">
        <v>29</v>
      </c>
      <c r="I3497" s="53" t="s">
        <v>227</v>
      </c>
      <c r="J3497" s="75">
        <v>30.4</v>
      </c>
      <c r="K3497" s="75">
        <v>10.381</v>
      </c>
      <c r="L3497" s="75">
        <v>31</v>
      </c>
      <c r="M3497" s="75">
        <v>31</v>
      </c>
      <c r="N3497" s="75">
        <v>0</v>
      </c>
    </row>
    <row r="3498" spans="1:14">
      <c r="A3498" s="53" t="s">
        <v>10499</v>
      </c>
      <c r="B3498" s="53" t="s">
        <v>10500</v>
      </c>
      <c r="C3498" s="53" t="s">
        <v>10501</v>
      </c>
      <c r="D3498" s="53" t="s">
        <v>17</v>
      </c>
      <c r="E3498" s="53" t="s">
        <v>18</v>
      </c>
      <c r="F3498" s="53" t="s">
        <v>17</v>
      </c>
      <c r="G3498" s="73" t="s">
        <v>19</v>
      </c>
      <c r="I3498" s="53" t="s">
        <v>152</v>
      </c>
      <c r="J3498" s="75">
        <v>0.9</v>
      </c>
      <c r="K3498" s="75">
        <v>0.84</v>
      </c>
      <c r="L3498" s="75">
        <v>1</v>
      </c>
      <c r="M3498" s="75">
        <v>1.5</v>
      </c>
      <c r="N3498" s="75">
        <v>0.5</v>
      </c>
    </row>
    <row r="3499" spans="1:14">
      <c r="A3499" s="53" t="s">
        <v>10502</v>
      </c>
      <c r="B3499" s="53" t="s">
        <v>10503</v>
      </c>
      <c r="C3499" s="53" t="s">
        <v>10504</v>
      </c>
      <c r="D3499" s="53" t="s">
        <v>17</v>
      </c>
      <c r="E3499" s="53" t="s">
        <v>18</v>
      </c>
      <c r="F3499" s="53" t="s">
        <v>17</v>
      </c>
      <c r="G3499" s="53" t="s">
        <v>19</v>
      </c>
      <c r="I3499" s="53" t="s">
        <v>145</v>
      </c>
      <c r="J3499" s="75">
        <v>27.61</v>
      </c>
      <c r="K3499" s="75">
        <v>26.136</v>
      </c>
      <c r="L3499" s="75">
        <v>28</v>
      </c>
      <c r="M3499" s="75">
        <v>30</v>
      </c>
      <c r="N3499" s="75">
        <v>2</v>
      </c>
    </row>
    <row r="3500" spans="1:14">
      <c r="A3500" s="53" t="s">
        <v>10505</v>
      </c>
      <c r="B3500" s="53" t="s">
        <v>10506</v>
      </c>
      <c r="C3500" s="53" t="s">
        <v>10507</v>
      </c>
      <c r="D3500" s="53" t="s">
        <v>198</v>
      </c>
      <c r="E3500" s="53" t="s">
        <v>18</v>
      </c>
      <c r="F3500" s="53" t="s">
        <v>198</v>
      </c>
      <c r="G3500" s="53" t="s">
        <v>129</v>
      </c>
      <c r="I3500" s="53" t="s">
        <v>191</v>
      </c>
      <c r="J3500" s="75">
        <v>0.51</v>
      </c>
      <c r="K3500" s="75">
        <v>0</v>
      </c>
      <c r="L3500" s="75">
        <v>0.5</v>
      </c>
      <c r="M3500" s="75">
        <v>1</v>
      </c>
      <c r="N3500" s="75">
        <v>0.5</v>
      </c>
    </row>
    <row r="3501" spans="1:14">
      <c r="A3501" s="53" t="s">
        <v>10508</v>
      </c>
      <c r="B3501" s="53" t="s">
        <v>10509</v>
      </c>
      <c r="C3501" s="53" t="s">
        <v>10510</v>
      </c>
      <c r="D3501" s="53" t="s">
        <v>17</v>
      </c>
      <c r="E3501" s="53" t="s">
        <v>18</v>
      </c>
      <c r="F3501" s="53" t="s">
        <v>17</v>
      </c>
      <c r="G3501" s="53" t="s">
        <v>19</v>
      </c>
      <c r="I3501" s="53" t="s">
        <v>1593</v>
      </c>
      <c r="J3501" s="75">
        <v>0.28</v>
      </c>
      <c r="K3501" s="75">
        <v>0.456</v>
      </c>
      <c r="L3501" s="75">
        <v>0.5</v>
      </c>
      <c r="M3501" s="75">
        <v>0.5</v>
      </c>
      <c r="N3501" s="75">
        <v>0</v>
      </c>
    </row>
    <row r="3502" spans="1:14">
      <c r="A3502" s="53" t="s">
        <v>10511</v>
      </c>
      <c r="B3502" s="53" t="s">
        <v>10512</v>
      </c>
      <c r="C3502" s="53" t="s">
        <v>10513</v>
      </c>
      <c r="D3502" s="53" t="s">
        <v>586</v>
      </c>
      <c r="E3502" s="53" t="s">
        <v>18</v>
      </c>
      <c r="F3502" s="53" t="s">
        <v>586</v>
      </c>
      <c r="G3502" s="53" t="s">
        <v>98</v>
      </c>
      <c r="I3502" s="53" t="s">
        <v>562</v>
      </c>
      <c r="J3502" s="75">
        <v>0.98</v>
      </c>
      <c r="K3502" s="75">
        <v>0</v>
      </c>
      <c r="L3502" s="75">
        <v>1</v>
      </c>
      <c r="M3502" s="75">
        <v>1</v>
      </c>
      <c r="N3502" s="75">
        <v>0</v>
      </c>
    </row>
    <row r="3503" spans="1:14">
      <c r="A3503" s="53" t="s">
        <v>10514</v>
      </c>
      <c r="B3503" s="53" t="s">
        <v>10515</v>
      </c>
      <c r="C3503" s="53" t="s">
        <v>10516</v>
      </c>
      <c r="D3503" s="53" t="s">
        <v>231</v>
      </c>
      <c r="E3503" s="53" t="s">
        <v>18</v>
      </c>
      <c r="F3503" s="53" t="s">
        <v>231</v>
      </c>
      <c r="G3503" s="53" t="s">
        <v>52</v>
      </c>
      <c r="I3503" s="53" t="s">
        <v>152</v>
      </c>
      <c r="J3503" s="75">
        <v>399.31</v>
      </c>
      <c r="K3503" s="75">
        <v>573.234</v>
      </c>
      <c r="L3503" s="75">
        <v>542</v>
      </c>
      <c r="M3503" s="75">
        <v>574</v>
      </c>
      <c r="N3503" s="75">
        <v>32</v>
      </c>
    </row>
    <row r="3504" spans="1:14">
      <c r="A3504" s="53" t="s">
        <v>10517</v>
      </c>
      <c r="B3504" s="53" t="s">
        <v>10518</v>
      </c>
      <c r="C3504" s="53" t="s">
        <v>10519</v>
      </c>
      <c r="D3504" s="53" t="s">
        <v>17</v>
      </c>
      <c r="E3504" s="53" t="s">
        <v>18</v>
      </c>
      <c r="F3504" s="53" t="s">
        <v>17</v>
      </c>
      <c r="G3504" s="73" t="s">
        <v>19</v>
      </c>
      <c r="I3504" s="53" t="s">
        <v>152</v>
      </c>
      <c r="J3504" s="75">
        <v>0.53</v>
      </c>
      <c r="K3504" s="75">
        <v>1.008</v>
      </c>
      <c r="L3504" s="75">
        <v>1</v>
      </c>
      <c r="M3504" s="75">
        <v>1.5</v>
      </c>
      <c r="N3504" s="75">
        <v>0.5</v>
      </c>
    </row>
    <row r="3505" spans="1:14">
      <c r="A3505" s="53" t="s">
        <v>10520</v>
      </c>
      <c r="B3505" s="53" t="s">
        <v>10521</v>
      </c>
      <c r="C3505" s="53" t="s">
        <v>10522</v>
      </c>
      <c r="D3505" s="53" t="s">
        <v>17</v>
      </c>
      <c r="E3505" s="53" t="s">
        <v>18</v>
      </c>
      <c r="F3505" s="53" t="s">
        <v>17</v>
      </c>
      <c r="G3505" s="73" t="s">
        <v>19</v>
      </c>
      <c r="I3505" s="53" t="s">
        <v>152</v>
      </c>
      <c r="J3505" s="75">
        <v>2.36</v>
      </c>
      <c r="K3505" s="75">
        <v>1.714</v>
      </c>
      <c r="L3505" s="75">
        <v>2.5</v>
      </c>
      <c r="M3505" s="75">
        <v>2.5</v>
      </c>
      <c r="N3505" s="75">
        <v>0</v>
      </c>
    </row>
    <row r="3506" spans="1:14">
      <c r="A3506" s="53" t="s">
        <v>10523</v>
      </c>
      <c r="B3506" s="53" t="s">
        <v>10524</v>
      </c>
      <c r="C3506" s="53" t="s">
        <v>10525</v>
      </c>
      <c r="D3506" s="53" t="s">
        <v>24</v>
      </c>
      <c r="E3506" s="53" t="s">
        <v>18</v>
      </c>
      <c r="F3506" s="53" t="s">
        <v>24</v>
      </c>
      <c r="G3506" s="53" t="s">
        <v>19</v>
      </c>
      <c r="I3506" s="53" t="s">
        <v>120</v>
      </c>
      <c r="J3506" s="75">
        <v>26.38</v>
      </c>
      <c r="K3506" s="75">
        <v>16.182</v>
      </c>
      <c r="L3506" s="75">
        <v>27</v>
      </c>
      <c r="M3506" s="75">
        <v>27</v>
      </c>
      <c r="N3506" s="75">
        <v>0</v>
      </c>
    </row>
    <row r="3507" spans="1:14">
      <c r="A3507" s="53" t="s">
        <v>10526</v>
      </c>
      <c r="B3507" s="53" t="s">
        <v>10527</v>
      </c>
      <c r="C3507" s="53" t="s">
        <v>10528</v>
      </c>
      <c r="D3507" s="53" t="s">
        <v>17</v>
      </c>
      <c r="E3507" s="53" t="s">
        <v>18</v>
      </c>
      <c r="F3507" s="53" t="s">
        <v>17</v>
      </c>
      <c r="G3507" s="53" t="s">
        <v>19</v>
      </c>
      <c r="I3507" s="53" t="s">
        <v>1006</v>
      </c>
      <c r="J3507" s="75">
        <v>8.39</v>
      </c>
      <c r="K3507" s="75">
        <v>3.881</v>
      </c>
      <c r="L3507" s="75">
        <v>8.5</v>
      </c>
      <c r="M3507" s="75">
        <v>8.5</v>
      </c>
      <c r="N3507" s="75">
        <v>0</v>
      </c>
    </row>
    <row r="3508" spans="1:14">
      <c r="A3508" s="53" t="s">
        <v>10529</v>
      </c>
      <c r="B3508" s="53" t="s">
        <v>10530</v>
      </c>
      <c r="C3508" s="53" t="s">
        <v>10531</v>
      </c>
      <c r="D3508" s="53" t="s">
        <v>310</v>
      </c>
      <c r="E3508" s="53" t="s">
        <v>18</v>
      </c>
      <c r="F3508" s="53" t="s">
        <v>310</v>
      </c>
      <c r="G3508" s="53" t="s">
        <v>29</v>
      </c>
      <c r="I3508" s="53" t="s">
        <v>90</v>
      </c>
      <c r="J3508" s="75">
        <v>4.48</v>
      </c>
      <c r="K3508" s="75">
        <v>3.19</v>
      </c>
      <c r="L3508" s="75">
        <v>4.5</v>
      </c>
      <c r="M3508" s="75">
        <v>22</v>
      </c>
      <c r="N3508" s="75">
        <v>17.5</v>
      </c>
    </row>
    <row r="3509" spans="1:14">
      <c r="A3509" s="53" t="s">
        <v>10532</v>
      </c>
      <c r="B3509" s="53" t="s">
        <v>10533</v>
      </c>
      <c r="C3509" s="53" t="s">
        <v>10534</v>
      </c>
      <c r="D3509" s="53" t="s">
        <v>17</v>
      </c>
      <c r="E3509" s="53" t="s">
        <v>18</v>
      </c>
      <c r="F3509" s="53" t="s">
        <v>17</v>
      </c>
      <c r="G3509" s="53" t="s">
        <v>19</v>
      </c>
      <c r="I3509" s="53" t="s">
        <v>558</v>
      </c>
      <c r="J3509" s="75">
        <v>18.67</v>
      </c>
      <c r="K3509" s="75">
        <v>22.716</v>
      </c>
      <c r="L3509" s="75">
        <v>25</v>
      </c>
      <c r="M3509" s="75">
        <v>23</v>
      </c>
      <c r="N3509" s="75">
        <v>-2</v>
      </c>
    </row>
    <row r="3510" spans="1:14">
      <c r="A3510" s="53" t="s">
        <v>10535</v>
      </c>
      <c r="B3510" s="53" t="s">
        <v>10536</v>
      </c>
      <c r="C3510" s="53" t="s">
        <v>10537</v>
      </c>
      <c r="D3510" s="53" t="s">
        <v>17</v>
      </c>
      <c r="E3510" s="53" t="s">
        <v>18</v>
      </c>
      <c r="F3510" s="53" t="s">
        <v>17</v>
      </c>
      <c r="G3510" s="53" t="s">
        <v>19</v>
      </c>
      <c r="I3510" s="53" t="s">
        <v>191</v>
      </c>
      <c r="J3510" s="75">
        <v>17.6</v>
      </c>
      <c r="K3510" s="75">
        <v>28.05</v>
      </c>
      <c r="L3510" s="75">
        <v>25</v>
      </c>
      <c r="M3510" s="75">
        <v>34</v>
      </c>
      <c r="N3510" s="75">
        <v>9</v>
      </c>
    </row>
    <row r="3511" spans="1:14">
      <c r="A3511" s="53" t="s">
        <v>10538</v>
      </c>
      <c r="B3511" s="53" t="s">
        <v>10539</v>
      </c>
      <c r="C3511" s="53" t="s">
        <v>50</v>
      </c>
      <c r="D3511" s="53" t="s">
        <v>51</v>
      </c>
      <c r="E3511" s="53" t="s">
        <v>18</v>
      </c>
      <c r="F3511" s="53" t="s">
        <v>51</v>
      </c>
      <c r="G3511" s="53" t="s">
        <v>52</v>
      </c>
      <c r="I3511" s="53" t="s">
        <v>471</v>
      </c>
      <c r="J3511" s="75">
        <v>175.84</v>
      </c>
      <c r="K3511" s="75">
        <v>173.518</v>
      </c>
      <c r="L3511" s="75">
        <v>176</v>
      </c>
      <c r="M3511" s="75">
        <v>176</v>
      </c>
      <c r="N3511" s="75">
        <v>0</v>
      </c>
    </row>
    <row r="3512" spans="1:14">
      <c r="A3512" s="53" t="s">
        <v>10540</v>
      </c>
      <c r="B3512" s="53" t="s">
        <v>10541</v>
      </c>
      <c r="C3512" s="53" t="s">
        <v>10542</v>
      </c>
      <c r="D3512" s="53" t="s">
        <v>590</v>
      </c>
      <c r="E3512" s="53" t="s">
        <v>18</v>
      </c>
      <c r="F3512" s="53" t="s">
        <v>590</v>
      </c>
      <c r="G3512" s="53" t="s">
        <v>129</v>
      </c>
      <c r="I3512" s="53" t="s">
        <v>20</v>
      </c>
      <c r="J3512" s="75">
        <v>20</v>
      </c>
      <c r="K3512" s="75">
        <v>12</v>
      </c>
      <c r="L3512" s="75">
        <v>27</v>
      </c>
      <c r="M3512" s="75">
        <v>20</v>
      </c>
      <c r="N3512" s="75">
        <v>-7</v>
      </c>
    </row>
    <row r="3513" spans="1:14">
      <c r="A3513" s="53" t="s">
        <v>10543</v>
      </c>
      <c r="B3513" s="53" t="s">
        <v>10544</v>
      </c>
      <c r="C3513" s="53" t="s">
        <v>10545</v>
      </c>
      <c r="D3513" s="53" t="s">
        <v>17</v>
      </c>
      <c r="E3513" s="53" t="s">
        <v>18</v>
      </c>
      <c r="F3513" s="53" t="s">
        <v>17</v>
      </c>
      <c r="G3513" s="53" t="s">
        <v>19</v>
      </c>
      <c r="I3513" s="53" t="s">
        <v>199</v>
      </c>
      <c r="J3513" s="75">
        <v>3.16</v>
      </c>
      <c r="K3513" s="75">
        <v>2.72</v>
      </c>
      <c r="L3513" s="75">
        <v>3.5</v>
      </c>
      <c r="M3513" s="75">
        <v>3.5</v>
      </c>
      <c r="N3513" s="75">
        <v>0</v>
      </c>
    </row>
    <row r="3514" spans="1:14">
      <c r="A3514" s="53" t="s">
        <v>10546</v>
      </c>
      <c r="B3514" s="53" t="s">
        <v>10547</v>
      </c>
      <c r="C3514" s="53" t="s">
        <v>10548</v>
      </c>
      <c r="D3514" s="53" t="s">
        <v>17</v>
      </c>
      <c r="E3514" s="53" t="s">
        <v>18</v>
      </c>
      <c r="F3514" s="53" t="s">
        <v>17</v>
      </c>
      <c r="G3514" s="53" t="s">
        <v>19</v>
      </c>
      <c r="I3514" s="53" t="s">
        <v>1269</v>
      </c>
      <c r="J3514" s="75">
        <v>9.32</v>
      </c>
      <c r="K3514" s="75">
        <v>14.778</v>
      </c>
      <c r="L3514" s="75">
        <v>12</v>
      </c>
      <c r="M3514" s="75">
        <v>22</v>
      </c>
      <c r="N3514" s="75">
        <v>10</v>
      </c>
    </row>
    <row r="3515" spans="1:14">
      <c r="A3515" s="53" t="s">
        <v>10549</v>
      </c>
      <c r="B3515" s="53" t="s">
        <v>10550</v>
      </c>
      <c r="C3515" s="53" t="s">
        <v>10551</v>
      </c>
      <c r="D3515" s="53" t="s">
        <v>2334</v>
      </c>
      <c r="E3515" s="53" t="s">
        <v>18</v>
      </c>
      <c r="F3515" s="53" t="s">
        <v>2334</v>
      </c>
      <c r="G3515" s="53" t="s">
        <v>129</v>
      </c>
      <c r="I3515" s="53" t="s">
        <v>211</v>
      </c>
      <c r="J3515" s="75">
        <v>2.17</v>
      </c>
      <c r="K3515" s="75">
        <v>3.493</v>
      </c>
      <c r="L3515" s="75">
        <v>4</v>
      </c>
      <c r="M3515" s="75">
        <v>4</v>
      </c>
      <c r="N3515" s="75">
        <v>0</v>
      </c>
    </row>
    <row r="3516" spans="1:14">
      <c r="A3516" s="53" t="s">
        <v>10552</v>
      </c>
      <c r="B3516" s="53" t="s">
        <v>10553</v>
      </c>
      <c r="C3516" s="53" t="s">
        <v>10554</v>
      </c>
      <c r="D3516" s="53" t="s">
        <v>160</v>
      </c>
      <c r="E3516" s="53" t="s">
        <v>18</v>
      </c>
      <c r="F3516" s="53" t="s">
        <v>160</v>
      </c>
      <c r="G3516" s="53" t="s">
        <v>129</v>
      </c>
      <c r="I3516" s="53" t="s">
        <v>408</v>
      </c>
      <c r="J3516" s="75">
        <v>1.34</v>
      </c>
      <c r="K3516" s="75">
        <v>0</v>
      </c>
      <c r="L3516" s="75">
        <v>1.5</v>
      </c>
      <c r="M3516" s="75">
        <v>1.5</v>
      </c>
      <c r="N3516" s="75">
        <v>0</v>
      </c>
    </row>
    <row r="3517" spans="1:14">
      <c r="A3517" s="53" t="s">
        <v>10555</v>
      </c>
      <c r="B3517" s="53" t="s">
        <v>10556</v>
      </c>
      <c r="C3517" s="53" t="s">
        <v>10557</v>
      </c>
      <c r="D3517" s="53" t="s">
        <v>17</v>
      </c>
      <c r="E3517" s="53" t="s">
        <v>18</v>
      </c>
      <c r="F3517" s="53" t="s">
        <v>17</v>
      </c>
      <c r="G3517" s="73" t="s">
        <v>19</v>
      </c>
      <c r="I3517" s="53" t="s">
        <v>398</v>
      </c>
      <c r="J3517" s="75">
        <v>0.62</v>
      </c>
      <c r="K3517" s="75">
        <v>0</v>
      </c>
      <c r="L3517" s="75">
        <v>1</v>
      </c>
      <c r="M3517" s="75">
        <v>1</v>
      </c>
      <c r="N3517" s="75">
        <v>0</v>
      </c>
    </row>
    <row r="3518" spans="1:14">
      <c r="A3518" s="53" t="s">
        <v>10558</v>
      </c>
      <c r="B3518" s="53" t="s">
        <v>10559</v>
      </c>
      <c r="C3518" s="53" t="s">
        <v>10560</v>
      </c>
      <c r="D3518" s="53" t="s">
        <v>97</v>
      </c>
      <c r="E3518" s="53" t="s">
        <v>18</v>
      </c>
      <c r="F3518" s="53" t="s">
        <v>97</v>
      </c>
      <c r="G3518" s="53" t="s">
        <v>98</v>
      </c>
      <c r="I3518" s="53" t="s">
        <v>187</v>
      </c>
      <c r="J3518" s="75">
        <v>20.08</v>
      </c>
      <c r="K3518" s="75">
        <v>21.677</v>
      </c>
      <c r="L3518" s="75">
        <v>24</v>
      </c>
      <c r="M3518" s="75">
        <v>26</v>
      </c>
      <c r="N3518" s="75">
        <v>2</v>
      </c>
    </row>
    <row r="3519" spans="1:14">
      <c r="A3519" s="53" t="s">
        <v>10561</v>
      </c>
      <c r="B3519" s="53" t="s">
        <v>10562</v>
      </c>
      <c r="C3519" s="53" t="s">
        <v>10563</v>
      </c>
      <c r="D3519" s="53" t="s">
        <v>97</v>
      </c>
      <c r="E3519" s="53" t="s">
        <v>18</v>
      </c>
      <c r="F3519" s="53" t="s">
        <v>97</v>
      </c>
      <c r="G3519" s="73" t="s">
        <v>98</v>
      </c>
      <c r="I3519" s="53" t="s">
        <v>535</v>
      </c>
      <c r="J3519" s="75">
        <v>65.07</v>
      </c>
      <c r="K3519" s="75">
        <v>77.778</v>
      </c>
      <c r="L3519" s="75">
        <v>78</v>
      </c>
      <c r="M3519" s="75">
        <v>78</v>
      </c>
      <c r="N3519" s="75">
        <v>0</v>
      </c>
    </row>
    <row r="3520" spans="1:14">
      <c r="A3520" s="53" t="s">
        <v>10564</v>
      </c>
      <c r="B3520" s="53" t="s">
        <v>10565</v>
      </c>
      <c r="C3520" s="53" t="s">
        <v>10566</v>
      </c>
      <c r="D3520" s="53" t="s">
        <v>1452</v>
      </c>
      <c r="E3520" s="53" t="s">
        <v>18</v>
      </c>
      <c r="F3520" s="53" t="s">
        <v>1452</v>
      </c>
      <c r="G3520" s="53" t="s">
        <v>98</v>
      </c>
      <c r="I3520" s="53" t="s">
        <v>199</v>
      </c>
      <c r="J3520" s="75">
        <v>24.68</v>
      </c>
      <c r="K3520" s="75">
        <v>24.28</v>
      </c>
      <c r="L3520" s="75">
        <v>25</v>
      </c>
      <c r="M3520" s="75">
        <v>26</v>
      </c>
      <c r="N3520" s="75">
        <v>1</v>
      </c>
    </row>
    <row r="3521" spans="1:14">
      <c r="A3521" s="53" t="s">
        <v>10567</v>
      </c>
      <c r="B3521" s="53" t="s">
        <v>10568</v>
      </c>
      <c r="C3521" s="53" t="s">
        <v>10569</v>
      </c>
      <c r="D3521" s="53" t="s">
        <v>17</v>
      </c>
      <c r="E3521" s="53" t="s">
        <v>18</v>
      </c>
      <c r="F3521" s="53" t="s">
        <v>17</v>
      </c>
      <c r="G3521" s="53" t="s">
        <v>19</v>
      </c>
      <c r="I3521" s="53" t="s">
        <v>421</v>
      </c>
      <c r="J3521" s="75">
        <v>18.86</v>
      </c>
      <c r="K3521" s="75">
        <v>16.192</v>
      </c>
      <c r="L3521" s="75">
        <v>19</v>
      </c>
      <c r="M3521" s="75">
        <v>19</v>
      </c>
      <c r="N3521" s="75">
        <v>0</v>
      </c>
    </row>
    <row r="3522" spans="1:14">
      <c r="A3522" s="53" t="s">
        <v>10570</v>
      </c>
      <c r="B3522" s="53" t="s">
        <v>10571</v>
      </c>
      <c r="C3522" s="53" t="s">
        <v>10572</v>
      </c>
      <c r="D3522" s="53" t="s">
        <v>231</v>
      </c>
      <c r="E3522" s="53" t="s">
        <v>18</v>
      </c>
      <c r="F3522" s="53" t="s">
        <v>231</v>
      </c>
      <c r="G3522" s="53" t="s">
        <v>52</v>
      </c>
      <c r="I3522" s="53" t="s">
        <v>398</v>
      </c>
      <c r="J3522" s="75">
        <v>67.18</v>
      </c>
      <c r="K3522" s="75">
        <v>114.893</v>
      </c>
      <c r="L3522" s="75">
        <v>115</v>
      </c>
      <c r="M3522" s="75">
        <v>115</v>
      </c>
      <c r="N3522" s="75">
        <v>0</v>
      </c>
    </row>
    <row r="3523" spans="1:14">
      <c r="A3523" s="53" t="s">
        <v>10573</v>
      </c>
      <c r="B3523" s="53" t="s">
        <v>10574</v>
      </c>
      <c r="C3523" s="53" t="s">
        <v>10575</v>
      </c>
      <c r="D3523" s="53" t="s">
        <v>17</v>
      </c>
      <c r="E3523" s="53" t="s">
        <v>18</v>
      </c>
      <c r="F3523" s="53" t="s">
        <v>17</v>
      </c>
      <c r="G3523" s="73" t="s">
        <v>19</v>
      </c>
      <c r="I3523" s="53" t="s">
        <v>152</v>
      </c>
      <c r="J3523" s="75">
        <v>1.09</v>
      </c>
      <c r="K3523" s="75">
        <v>3.234</v>
      </c>
      <c r="L3523" s="75">
        <v>3.5</v>
      </c>
      <c r="M3523" s="75">
        <v>3.5</v>
      </c>
      <c r="N3523" s="75">
        <v>0</v>
      </c>
    </row>
    <row r="3524" spans="1:14">
      <c r="A3524" s="53" t="s">
        <v>10576</v>
      </c>
      <c r="B3524" s="53" t="s">
        <v>10577</v>
      </c>
      <c r="C3524" s="53" t="s">
        <v>10578</v>
      </c>
      <c r="D3524" s="53" t="s">
        <v>85</v>
      </c>
      <c r="E3524" s="53" t="s">
        <v>18</v>
      </c>
      <c r="F3524" s="53" t="s">
        <v>85</v>
      </c>
      <c r="G3524" s="53" t="s">
        <v>29</v>
      </c>
      <c r="I3524" s="53" t="s">
        <v>398</v>
      </c>
      <c r="J3524" s="75">
        <v>24.46</v>
      </c>
      <c r="K3524" s="75">
        <v>40.788</v>
      </c>
      <c r="L3524" s="75">
        <v>33</v>
      </c>
      <c r="M3524" s="75">
        <v>41</v>
      </c>
      <c r="N3524" s="75">
        <v>8</v>
      </c>
    </row>
    <row r="3525" spans="1:14">
      <c r="A3525" s="53" t="s">
        <v>10579</v>
      </c>
      <c r="B3525" s="53" t="s">
        <v>10580</v>
      </c>
      <c r="C3525" s="53" t="s">
        <v>10581</v>
      </c>
      <c r="D3525" s="53" t="s">
        <v>85</v>
      </c>
      <c r="E3525" s="53" t="s">
        <v>18</v>
      </c>
      <c r="F3525" s="53" t="s">
        <v>85</v>
      </c>
      <c r="G3525" s="53" t="s">
        <v>29</v>
      </c>
      <c r="I3525" s="53" t="s">
        <v>398</v>
      </c>
      <c r="J3525" s="75">
        <v>100.66</v>
      </c>
      <c r="K3525" s="75">
        <v>129.221</v>
      </c>
      <c r="L3525" s="75">
        <v>115</v>
      </c>
      <c r="M3525" s="75">
        <v>130</v>
      </c>
      <c r="N3525" s="75">
        <v>15</v>
      </c>
    </row>
    <row r="3526" spans="1:14">
      <c r="A3526" s="53" t="s">
        <v>10582</v>
      </c>
      <c r="B3526" s="53" t="s">
        <v>10583</v>
      </c>
      <c r="C3526" s="53" t="s">
        <v>10584</v>
      </c>
      <c r="D3526" s="53" t="s">
        <v>97</v>
      </c>
      <c r="E3526" s="53" t="s">
        <v>18</v>
      </c>
      <c r="F3526" s="53" t="s">
        <v>97</v>
      </c>
      <c r="G3526" s="53" t="s">
        <v>98</v>
      </c>
      <c r="I3526" s="53" t="s">
        <v>199</v>
      </c>
      <c r="J3526" s="75">
        <v>122.51</v>
      </c>
      <c r="K3526" s="75">
        <v>80.632</v>
      </c>
      <c r="L3526" s="75">
        <v>123</v>
      </c>
      <c r="M3526" s="75">
        <v>123</v>
      </c>
      <c r="N3526" s="75">
        <v>0</v>
      </c>
    </row>
    <row r="3527" spans="1:14">
      <c r="A3527" s="53" t="s">
        <v>10585</v>
      </c>
      <c r="B3527" s="53" t="s">
        <v>10586</v>
      </c>
      <c r="C3527" s="53" t="s">
        <v>10587</v>
      </c>
      <c r="D3527" s="53" t="s">
        <v>539</v>
      </c>
      <c r="E3527" s="53" t="s">
        <v>18</v>
      </c>
      <c r="F3527" s="53" t="s">
        <v>539</v>
      </c>
      <c r="G3527" s="53" t="s">
        <v>129</v>
      </c>
      <c r="I3527" s="53" t="s">
        <v>199</v>
      </c>
      <c r="J3527" s="75">
        <v>10.42</v>
      </c>
      <c r="K3527" s="75">
        <v>9.677</v>
      </c>
      <c r="L3527" s="75">
        <v>11</v>
      </c>
      <c r="M3527" s="75">
        <v>10.5</v>
      </c>
      <c r="N3527" s="75">
        <v>-0.5</v>
      </c>
    </row>
    <row r="3528" spans="1:14">
      <c r="A3528" s="53" t="s">
        <v>10588</v>
      </c>
      <c r="B3528" s="53" t="s">
        <v>10589</v>
      </c>
      <c r="C3528" s="53" t="s">
        <v>10590</v>
      </c>
      <c r="D3528" s="53" t="s">
        <v>3059</v>
      </c>
      <c r="E3528" s="53" t="s">
        <v>18</v>
      </c>
      <c r="F3528" s="53" t="s">
        <v>3059</v>
      </c>
      <c r="G3528" s="53" t="s">
        <v>29</v>
      </c>
      <c r="I3528" s="53" t="s">
        <v>1269</v>
      </c>
      <c r="J3528" s="75">
        <v>126.93</v>
      </c>
      <c r="K3528" s="75">
        <v>66.978</v>
      </c>
      <c r="L3528" s="75">
        <v>127</v>
      </c>
      <c r="M3528" s="75">
        <v>127</v>
      </c>
      <c r="N3528" s="75">
        <v>0</v>
      </c>
    </row>
    <row r="3529" spans="1:14">
      <c r="A3529" s="53" t="s">
        <v>10591</v>
      </c>
      <c r="B3529" s="53" t="s">
        <v>10592</v>
      </c>
      <c r="C3529" s="53" t="s">
        <v>10593</v>
      </c>
      <c r="D3529" s="53" t="s">
        <v>266</v>
      </c>
      <c r="E3529" s="53" t="s">
        <v>18</v>
      </c>
      <c r="F3529" s="53" t="s">
        <v>267</v>
      </c>
      <c r="G3529" s="53" t="s">
        <v>170</v>
      </c>
      <c r="I3529" s="53" t="s">
        <v>215</v>
      </c>
      <c r="J3529" s="75">
        <v>279.26</v>
      </c>
      <c r="K3529" s="75">
        <v>226.057</v>
      </c>
      <c r="L3529" s="75">
        <v>280</v>
      </c>
      <c r="M3529" s="75">
        <v>280</v>
      </c>
      <c r="N3529" s="75">
        <v>0</v>
      </c>
    </row>
    <row r="3530" spans="1:14">
      <c r="A3530" s="53" t="s">
        <v>10594</v>
      </c>
      <c r="B3530" s="53" t="s">
        <v>10595</v>
      </c>
      <c r="C3530" s="53" t="s">
        <v>2787</v>
      </c>
      <c r="D3530" s="53" t="s">
        <v>2788</v>
      </c>
      <c r="E3530" s="53" t="s">
        <v>18</v>
      </c>
      <c r="F3530" s="53" t="s">
        <v>2788</v>
      </c>
      <c r="G3530" s="53" t="s">
        <v>170</v>
      </c>
      <c r="I3530" s="53" t="s">
        <v>215</v>
      </c>
      <c r="J3530" s="75">
        <v>137</v>
      </c>
      <c r="K3530" s="75">
        <v>535.665</v>
      </c>
      <c r="L3530" s="75">
        <v>521</v>
      </c>
      <c r="M3530" s="75">
        <v>536</v>
      </c>
      <c r="N3530" s="75">
        <v>15</v>
      </c>
    </row>
    <row r="3531" spans="1:14">
      <c r="A3531" s="53" t="s">
        <v>10596</v>
      </c>
      <c r="B3531" s="53" t="s">
        <v>10597</v>
      </c>
      <c r="C3531" s="53" t="s">
        <v>10598</v>
      </c>
      <c r="D3531" s="53" t="s">
        <v>24</v>
      </c>
      <c r="E3531" s="53" t="s">
        <v>18</v>
      </c>
      <c r="F3531" s="53" t="s">
        <v>24</v>
      </c>
      <c r="G3531" s="53" t="s">
        <v>19</v>
      </c>
      <c r="I3531" s="53" t="s">
        <v>246</v>
      </c>
      <c r="J3531" s="75">
        <v>24.13</v>
      </c>
      <c r="K3531" s="75">
        <v>29.441</v>
      </c>
      <c r="L3531" s="75">
        <v>25</v>
      </c>
      <c r="M3531" s="75">
        <v>30</v>
      </c>
      <c r="N3531" s="75">
        <v>5</v>
      </c>
    </row>
    <row r="3532" spans="1:14">
      <c r="A3532" s="53" t="s">
        <v>10599</v>
      </c>
      <c r="B3532" s="53" t="s">
        <v>10600</v>
      </c>
      <c r="C3532" s="53" t="s">
        <v>10601</v>
      </c>
      <c r="D3532" s="53" t="s">
        <v>24</v>
      </c>
      <c r="E3532" s="53" t="s">
        <v>18</v>
      </c>
      <c r="F3532" s="53" t="s">
        <v>24</v>
      </c>
      <c r="G3532" s="73" t="s">
        <v>19</v>
      </c>
      <c r="I3532" s="53" t="s">
        <v>246</v>
      </c>
      <c r="J3532" s="75">
        <v>24.15</v>
      </c>
      <c r="K3532" s="75">
        <v>28.933</v>
      </c>
      <c r="L3532" s="75">
        <v>25</v>
      </c>
      <c r="M3532" s="75">
        <v>29</v>
      </c>
      <c r="N3532" s="75">
        <v>4</v>
      </c>
    </row>
    <row r="3533" spans="1:14">
      <c r="A3533" s="53" t="s">
        <v>10602</v>
      </c>
      <c r="B3533" s="53" t="s">
        <v>10603</v>
      </c>
      <c r="C3533" s="53" t="s">
        <v>10604</v>
      </c>
      <c r="D3533" s="53" t="s">
        <v>24</v>
      </c>
      <c r="E3533" s="53" t="s">
        <v>18</v>
      </c>
      <c r="F3533" s="53" t="s">
        <v>24</v>
      </c>
      <c r="G3533" s="73" t="s">
        <v>19</v>
      </c>
      <c r="I3533" s="53" t="s">
        <v>246</v>
      </c>
      <c r="J3533" s="75">
        <v>23.75</v>
      </c>
      <c r="K3533" s="75">
        <v>28.281</v>
      </c>
      <c r="L3533" s="75">
        <v>25</v>
      </c>
      <c r="M3533" s="75">
        <v>29</v>
      </c>
      <c r="N3533" s="75">
        <v>4</v>
      </c>
    </row>
    <row r="3534" spans="1:14">
      <c r="A3534" s="53" t="s">
        <v>10605</v>
      </c>
      <c r="B3534" s="53" t="s">
        <v>10606</v>
      </c>
      <c r="C3534" s="53" t="s">
        <v>10607</v>
      </c>
      <c r="D3534" s="53" t="s">
        <v>24</v>
      </c>
      <c r="E3534" s="53" t="s">
        <v>18</v>
      </c>
      <c r="F3534" s="53" t="s">
        <v>24</v>
      </c>
      <c r="G3534" s="53" t="s">
        <v>19</v>
      </c>
      <c r="I3534" s="53" t="s">
        <v>246</v>
      </c>
      <c r="J3534" s="75">
        <v>23.83</v>
      </c>
      <c r="K3534" s="75">
        <v>29.311</v>
      </c>
      <c r="L3534" s="75">
        <v>26</v>
      </c>
      <c r="M3534" s="75">
        <v>30</v>
      </c>
      <c r="N3534" s="75">
        <v>4</v>
      </c>
    </row>
    <row r="3535" spans="1:14">
      <c r="A3535" s="53" t="s">
        <v>10608</v>
      </c>
      <c r="B3535" s="53" t="s">
        <v>10609</v>
      </c>
      <c r="C3535" s="53" t="s">
        <v>10610</v>
      </c>
      <c r="D3535" s="53" t="s">
        <v>24</v>
      </c>
      <c r="E3535" s="53" t="s">
        <v>18</v>
      </c>
      <c r="F3535" s="53" t="s">
        <v>24</v>
      </c>
      <c r="G3535" s="53" t="s">
        <v>19</v>
      </c>
      <c r="I3535" s="53" t="s">
        <v>246</v>
      </c>
      <c r="J3535" s="75">
        <v>23.96</v>
      </c>
      <c r="K3535" s="75">
        <v>29.441</v>
      </c>
      <c r="L3535" s="75">
        <v>25</v>
      </c>
      <c r="M3535" s="75">
        <v>30</v>
      </c>
      <c r="N3535" s="75">
        <v>5</v>
      </c>
    </row>
    <row r="3536" spans="1:14">
      <c r="A3536" s="53" t="s">
        <v>10611</v>
      </c>
      <c r="B3536" s="53" t="s">
        <v>10612</v>
      </c>
      <c r="C3536" s="53" t="s">
        <v>10613</v>
      </c>
      <c r="D3536" s="53" t="s">
        <v>24</v>
      </c>
      <c r="E3536" s="53" t="s">
        <v>18</v>
      </c>
      <c r="F3536" s="53" t="s">
        <v>24</v>
      </c>
      <c r="G3536" s="53" t="s">
        <v>19</v>
      </c>
      <c r="I3536" s="53" t="s">
        <v>246</v>
      </c>
      <c r="J3536" s="75">
        <v>24.03</v>
      </c>
      <c r="K3536" s="75">
        <v>29.441</v>
      </c>
      <c r="L3536" s="75">
        <v>25</v>
      </c>
      <c r="M3536" s="75">
        <v>30</v>
      </c>
      <c r="N3536" s="75">
        <v>5</v>
      </c>
    </row>
    <row r="3537" spans="1:14">
      <c r="A3537" s="53" t="s">
        <v>10614</v>
      </c>
      <c r="B3537" s="53" t="s">
        <v>10615</v>
      </c>
      <c r="C3537" s="53" t="s">
        <v>10616</v>
      </c>
      <c r="D3537" s="53" t="s">
        <v>24</v>
      </c>
      <c r="E3537" s="53" t="s">
        <v>18</v>
      </c>
      <c r="F3537" s="53" t="s">
        <v>24</v>
      </c>
      <c r="G3537" s="53" t="s">
        <v>19</v>
      </c>
      <c r="I3537" s="53" t="s">
        <v>246</v>
      </c>
      <c r="J3537" s="75">
        <v>24.09</v>
      </c>
      <c r="K3537" s="75">
        <v>30.531</v>
      </c>
      <c r="L3537" s="75">
        <v>26</v>
      </c>
      <c r="M3537" s="75">
        <v>31</v>
      </c>
      <c r="N3537" s="75">
        <v>5</v>
      </c>
    </row>
    <row r="3538" spans="1:14">
      <c r="A3538" s="53" t="s">
        <v>10617</v>
      </c>
      <c r="B3538" s="53" t="s">
        <v>10618</v>
      </c>
      <c r="C3538" s="53" t="s">
        <v>10619</v>
      </c>
      <c r="D3538" s="53" t="s">
        <v>24</v>
      </c>
      <c r="E3538" s="53" t="s">
        <v>18</v>
      </c>
      <c r="F3538" s="53" t="s">
        <v>24</v>
      </c>
      <c r="G3538" s="53" t="s">
        <v>19</v>
      </c>
      <c r="I3538" s="53" t="s">
        <v>246</v>
      </c>
      <c r="J3538" s="75">
        <v>24.29</v>
      </c>
      <c r="K3538" s="75">
        <v>28.397</v>
      </c>
      <c r="L3538" s="75">
        <v>25</v>
      </c>
      <c r="M3538" s="75">
        <v>29</v>
      </c>
      <c r="N3538" s="75">
        <v>4</v>
      </c>
    </row>
    <row r="3539" spans="1:14">
      <c r="A3539" s="53" t="s">
        <v>10620</v>
      </c>
      <c r="B3539" s="53" t="s">
        <v>10621</v>
      </c>
      <c r="C3539" s="53" t="s">
        <v>10622</v>
      </c>
      <c r="D3539" s="53" t="s">
        <v>24</v>
      </c>
      <c r="E3539" s="53" t="s">
        <v>18</v>
      </c>
      <c r="F3539" s="53" t="s">
        <v>24</v>
      </c>
      <c r="G3539" s="53" t="s">
        <v>19</v>
      </c>
      <c r="I3539" s="53" t="s">
        <v>246</v>
      </c>
      <c r="J3539" s="75">
        <v>23.94</v>
      </c>
      <c r="K3539" s="75">
        <v>28.896</v>
      </c>
      <c r="L3539" s="75">
        <v>25</v>
      </c>
      <c r="M3539" s="75">
        <v>29</v>
      </c>
      <c r="N3539" s="75">
        <v>4</v>
      </c>
    </row>
    <row r="3540" spans="1:14">
      <c r="A3540" s="53" t="s">
        <v>10623</v>
      </c>
      <c r="B3540" s="53" t="s">
        <v>10624</v>
      </c>
      <c r="C3540" s="53" t="s">
        <v>10625</v>
      </c>
      <c r="D3540" s="53" t="s">
        <v>24</v>
      </c>
      <c r="E3540" s="53" t="s">
        <v>18</v>
      </c>
      <c r="F3540" s="53" t="s">
        <v>24</v>
      </c>
      <c r="G3540" s="53" t="s">
        <v>19</v>
      </c>
      <c r="I3540" s="53" t="s">
        <v>246</v>
      </c>
      <c r="J3540" s="75">
        <v>23.78</v>
      </c>
      <c r="K3540" s="75">
        <v>28.397</v>
      </c>
      <c r="L3540" s="75">
        <v>25</v>
      </c>
      <c r="M3540" s="75">
        <v>29</v>
      </c>
      <c r="N3540" s="75">
        <v>4</v>
      </c>
    </row>
    <row r="3541" spans="1:14">
      <c r="A3541" s="53" t="s">
        <v>10626</v>
      </c>
      <c r="B3541" s="53" t="s">
        <v>10627</v>
      </c>
      <c r="C3541" s="53" t="s">
        <v>10628</v>
      </c>
      <c r="D3541" s="53" t="s">
        <v>97</v>
      </c>
      <c r="E3541" s="53" t="s">
        <v>18</v>
      </c>
      <c r="F3541" s="53" t="s">
        <v>97</v>
      </c>
      <c r="G3541" s="53" t="s">
        <v>98</v>
      </c>
      <c r="I3541" s="53" t="s">
        <v>223</v>
      </c>
      <c r="J3541" s="75">
        <v>1192.86</v>
      </c>
      <c r="K3541" s="75">
        <v>1251.704</v>
      </c>
      <c r="L3541" s="75">
        <v>1235</v>
      </c>
      <c r="M3541" s="75">
        <v>1252</v>
      </c>
      <c r="N3541" s="75">
        <v>17</v>
      </c>
    </row>
    <row r="3542" spans="1:14">
      <c r="A3542" s="53" t="s">
        <v>10629</v>
      </c>
      <c r="B3542" s="53" t="s">
        <v>10630</v>
      </c>
      <c r="C3542" s="53" t="s">
        <v>10631</v>
      </c>
      <c r="D3542" s="53" t="s">
        <v>287</v>
      </c>
      <c r="E3542" s="53" t="s">
        <v>18</v>
      </c>
      <c r="F3542" s="53" t="s">
        <v>287</v>
      </c>
      <c r="G3542" s="53" t="s">
        <v>98</v>
      </c>
      <c r="I3542" s="53" t="s">
        <v>99</v>
      </c>
      <c r="J3542" s="75">
        <v>16.09</v>
      </c>
      <c r="K3542" s="75">
        <v>332.109</v>
      </c>
      <c r="L3542" s="75">
        <v>301</v>
      </c>
      <c r="M3542" s="75">
        <v>334</v>
      </c>
      <c r="N3542" s="75">
        <v>33</v>
      </c>
    </row>
    <row r="3543" spans="1:14">
      <c r="A3543" s="53" t="s">
        <v>10632</v>
      </c>
      <c r="B3543" s="53" t="s">
        <v>10633</v>
      </c>
      <c r="C3543" s="53" t="s">
        <v>10634</v>
      </c>
      <c r="D3543" s="53" t="s">
        <v>880</v>
      </c>
      <c r="E3543" s="53" t="s">
        <v>18</v>
      </c>
      <c r="F3543" s="53" t="s">
        <v>880</v>
      </c>
      <c r="G3543" s="53" t="s">
        <v>52</v>
      </c>
      <c r="I3543" s="53" t="s">
        <v>145</v>
      </c>
      <c r="J3543" s="75">
        <v>395.86</v>
      </c>
      <c r="K3543" s="75">
        <v>129.88</v>
      </c>
      <c r="L3543" s="75">
        <v>396</v>
      </c>
      <c r="M3543" s="75">
        <v>396</v>
      </c>
      <c r="N3543" s="75">
        <v>0</v>
      </c>
    </row>
    <row r="3544" spans="1:14">
      <c r="A3544" s="53" t="s">
        <v>10635</v>
      </c>
      <c r="B3544" s="53" t="s">
        <v>10636</v>
      </c>
      <c r="C3544" s="53" t="s">
        <v>10637</v>
      </c>
      <c r="D3544" s="53" t="s">
        <v>2309</v>
      </c>
      <c r="E3544" s="53" t="s">
        <v>18</v>
      </c>
      <c r="F3544" s="53" t="s">
        <v>2309</v>
      </c>
      <c r="G3544" s="53" t="s">
        <v>129</v>
      </c>
      <c r="I3544" s="53" t="s">
        <v>191</v>
      </c>
      <c r="J3544" s="75">
        <v>2.09</v>
      </c>
      <c r="K3544" s="75">
        <v>3.881</v>
      </c>
      <c r="L3544" s="75">
        <v>4</v>
      </c>
      <c r="M3544" s="75">
        <v>4</v>
      </c>
      <c r="N3544" s="75">
        <v>0</v>
      </c>
    </row>
    <row r="3545" spans="1:14">
      <c r="A3545" s="53" t="s">
        <v>10638</v>
      </c>
      <c r="B3545" s="53" t="s">
        <v>10639</v>
      </c>
      <c r="C3545" s="53" t="s">
        <v>10640</v>
      </c>
      <c r="D3545" s="53" t="s">
        <v>168</v>
      </c>
      <c r="E3545" s="53" t="s">
        <v>18</v>
      </c>
      <c r="F3545" s="53" t="s">
        <v>169</v>
      </c>
      <c r="G3545" s="73" t="s">
        <v>170</v>
      </c>
      <c r="I3545" s="53" t="s">
        <v>2376</v>
      </c>
      <c r="J3545" s="75">
        <v>72</v>
      </c>
      <c r="K3545" s="75">
        <v>42.668</v>
      </c>
      <c r="L3545" s="75">
        <v>79</v>
      </c>
      <c r="M3545" s="75">
        <v>72</v>
      </c>
      <c r="N3545" s="75">
        <v>-7</v>
      </c>
    </row>
    <row r="3546" spans="1:14">
      <c r="A3546" s="53" t="s">
        <v>10641</v>
      </c>
      <c r="B3546" s="53" t="s">
        <v>10642</v>
      </c>
      <c r="C3546" s="53" t="s">
        <v>10643</v>
      </c>
      <c r="D3546" s="53" t="s">
        <v>17</v>
      </c>
      <c r="E3546" s="53" t="s">
        <v>18</v>
      </c>
      <c r="F3546" s="53" t="s">
        <v>17</v>
      </c>
      <c r="G3546" s="73" t="s">
        <v>19</v>
      </c>
      <c r="I3546" s="53" t="s">
        <v>99</v>
      </c>
      <c r="J3546" s="75">
        <v>0.95</v>
      </c>
      <c r="K3546" s="75">
        <v>1.159</v>
      </c>
      <c r="L3546" s="75">
        <v>1.5</v>
      </c>
      <c r="M3546" s="75">
        <v>1.5</v>
      </c>
      <c r="N3546" s="75">
        <v>0</v>
      </c>
    </row>
    <row r="3547" spans="1:14">
      <c r="A3547" s="53" t="s">
        <v>10644</v>
      </c>
      <c r="B3547" s="53" t="s">
        <v>10645</v>
      </c>
      <c r="C3547" s="53" t="s">
        <v>10646</v>
      </c>
      <c r="D3547" s="53" t="s">
        <v>287</v>
      </c>
      <c r="E3547" s="53" t="s">
        <v>18</v>
      </c>
      <c r="F3547" s="53" t="s">
        <v>287</v>
      </c>
      <c r="G3547" s="53" t="s">
        <v>98</v>
      </c>
      <c r="I3547" s="53" t="s">
        <v>99</v>
      </c>
      <c r="J3547" s="75">
        <v>74.58</v>
      </c>
      <c r="K3547" s="75">
        <v>92.111</v>
      </c>
      <c r="L3547" s="75">
        <v>84</v>
      </c>
      <c r="M3547" s="75">
        <v>93</v>
      </c>
      <c r="N3547" s="75">
        <v>9</v>
      </c>
    </row>
    <row r="3548" spans="1:14">
      <c r="A3548" s="53" t="s">
        <v>10647</v>
      </c>
      <c r="B3548" s="53" t="s">
        <v>10648</v>
      </c>
      <c r="C3548" s="53" t="s">
        <v>10649</v>
      </c>
      <c r="D3548" s="53" t="s">
        <v>590</v>
      </c>
      <c r="E3548" s="53" t="s">
        <v>18</v>
      </c>
      <c r="F3548" s="53" t="s">
        <v>590</v>
      </c>
      <c r="G3548" s="53" t="s">
        <v>129</v>
      </c>
      <c r="I3548" s="53" t="s">
        <v>306</v>
      </c>
      <c r="J3548" s="75">
        <v>3.44</v>
      </c>
      <c r="K3548" s="75">
        <v>5.533</v>
      </c>
      <c r="L3548" s="75">
        <v>3.46</v>
      </c>
      <c r="M3548" s="75">
        <v>9.5</v>
      </c>
      <c r="N3548" s="75">
        <v>6.04</v>
      </c>
    </row>
    <row r="3549" spans="1:14">
      <c r="A3549" s="53" t="s">
        <v>10650</v>
      </c>
      <c r="B3549" s="53" t="s">
        <v>10651</v>
      </c>
      <c r="C3549" s="53" t="s">
        <v>10652</v>
      </c>
      <c r="D3549" s="53" t="s">
        <v>24</v>
      </c>
      <c r="E3549" s="53" t="s">
        <v>18</v>
      </c>
      <c r="F3549" s="53" t="s">
        <v>24</v>
      </c>
      <c r="G3549" s="53" t="s">
        <v>19</v>
      </c>
      <c r="I3549" s="53" t="s">
        <v>223</v>
      </c>
      <c r="J3549" s="75">
        <v>2.95</v>
      </c>
      <c r="K3549" s="75">
        <v>2.772</v>
      </c>
      <c r="L3549" s="75">
        <v>3</v>
      </c>
      <c r="M3549" s="75">
        <v>3</v>
      </c>
      <c r="N3549" s="75">
        <v>0</v>
      </c>
    </row>
    <row r="3550" spans="1:14">
      <c r="A3550" s="53" t="s">
        <v>10653</v>
      </c>
      <c r="B3550" s="53" t="s">
        <v>10654</v>
      </c>
      <c r="C3550" s="53" t="s">
        <v>10655</v>
      </c>
      <c r="D3550" s="53" t="s">
        <v>738</v>
      </c>
      <c r="E3550" s="53" t="s">
        <v>18</v>
      </c>
      <c r="F3550" s="53" t="s">
        <v>738</v>
      </c>
      <c r="G3550" s="53" t="s">
        <v>98</v>
      </c>
      <c r="I3550" s="53" t="s">
        <v>679</v>
      </c>
      <c r="J3550" s="75">
        <v>51.07</v>
      </c>
      <c r="K3550" s="75">
        <v>41.636</v>
      </c>
      <c r="L3550" s="75">
        <v>53</v>
      </c>
      <c r="M3550" s="75">
        <v>53</v>
      </c>
      <c r="N3550" s="75">
        <v>0</v>
      </c>
    </row>
    <row r="3551" spans="1:14">
      <c r="A3551" s="53" t="s">
        <v>10656</v>
      </c>
      <c r="B3551" s="53" t="s">
        <v>10657</v>
      </c>
      <c r="C3551" s="53" t="s">
        <v>10658</v>
      </c>
      <c r="D3551" s="53" t="s">
        <v>6531</v>
      </c>
      <c r="E3551" s="53" t="s">
        <v>18</v>
      </c>
      <c r="F3551" s="53" t="s">
        <v>6531</v>
      </c>
      <c r="G3551" s="53" t="s">
        <v>52</v>
      </c>
      <c r="I3551" s="53" t="s">
        <v>2305</v>
      </c>
      <c r="J3551" s="75">
        <v>11.31</v>
      </c>
      <c r="K3551" s="75">
        <v>32.513</v>
      </c>
      <c r="L3551" s="75">
        <v>22</v>
      </c>
      <c r="M3551" s="75">
        <v>33</v>
      </c>
      <c r="N3551" s="75">
        <v>11</v>
      </c>
    </row>
    <row r="3552" spans="1:14">
      <c r="A3552" s="53" t="s">
        <v>10659</v>
      </c>
      <c r="B3552" s="53" t="s">
        <v>10660</v>
      </c>
      <c r="C3552" s="53" t="s">
        <v>10661</v>
      </c>
      <c r="D3552" s="53" t="s">
        <v>140</v>
      </c>
      <c r="E3552" s="53" t="s">
        <v>18</v>
      </c>
      <c r="F3552" s="53" t="s">
        <v>140</v>
      </c>
      <c r="G3552" s="53" t="s">
        <v>98</v>
      </c>
      <c r="I3552" s="53" t="s">
        <v>535</v>
      </c>
      <c r="J3552" s="75">
        <v>7.19</v>
      </c>
      <c r="K3552" s="75">
        <v>8.392</v>
      </c>
      <c r="L3552" s="75">
        <v>7.5</v>
      </c>
      <c r="M3552" s="75">
        <v>9</v>
      </c>
      <c r="N3552" s="75">
        <v>1.5</v>
      </c>
    </row>
    <row r="3553" spans="1:14">
      <c r="A3553" s="53" t="s">
        <v>10662</v>
      </c>
      <c r="B3553" s="53" t="s">
        <v>10663</v>
      </c>
      <c r="C3553" s="53" t="s">
        <v>10664</v>
      </c>
      <c r="D3553" s="53" t="s">
        <v>24</v>
      </c>
      <c r="E3553" s="53" t="s">
        <v>18</v>
      </c>
      <c r="F3553" s="53" t="s">
        <v>24</v>
      </c>
      <c r="G3553" s="73" t="s">
        <v>19</v>
      </c>
      <c r="I3553" s="53" t="s">
        <v>223</v>
      </c>
      <c r="J3553" s="75">
        <v>0.55</v>
      </c>
      <c r="K3553" s="75">
        <v>0.739</v>
      </c>
      <c r="L3553" s="75">
        <v>1</v>
      </c>
      <c r="M3553" s="75">
        <v>1</v>
      </c>
      <c r="N3553" s="75">
        <v>0</v>
      </c>
    </row>
    <row r="3554" spans="1:14">
      <c r="A3554" s="53" t="s">
        <v>10665</v>
      </c>
      <c r="B3554" s="53" t="s">
        <v>10666</v>
      </c>
      <c r="C3554" s="53" t="s">
        <v>10667</v>
      </c>
      <c r="D3554" s="53" t="s">
        <v>590</v>
      </c>
      <c r="E3554" s="53" t="s">
        <v>18</v>
      </c>
      <c r="F3554" s="53" t="s">
        <v>590</v>
      </c>
      <c r="G3554" s="73" t="s">
        <v>129</v>
      </c>
      <c r="I3554" s="53" t="s">
        <v>187</v>
      </c>
      <c r="J3554" s="75">
        <v>9.67</v>
      </c>
      <c r="K3554" s="75">
        <v>12.593</v>
      </c>
      <c r="L3554" s="75">
        <v>9.5</v>
      </c>
      <c r="M3554" s="75">
        <v>15</v>
      </c>
      <c r="N3554" s="75">
        <v>5.5</v>
      </c>
    </row>
    <row r="3555" spans="1:14">
      <c r="A3555" s="53" t="s">
        <v>10668</v>
      </c>
      <c r="B3555" s="53" t="s">
        <v>10669</v>
      </c>
      <c r="C3555" s="53" t="s">
        <v>10670</v>
      </c>
      <c r="D3555" s="53" t="s">
        <v>17</v>
      </c>
      <c r="E3555" s="53" t="s">
        <v>18</v>
      </c>
      <c r="F3555" s="53" t="s">
        <v>17</v>
      </c>
      <c r="G3555" s="53" t="s">
        <v>19</v>
      </c>
      <c r="I3555" s="53" t="s">
        <v>187</v>
      </c>
      <c r="J3555" s="75">
        <v>0.46</v>
      </c>
      <c r="K3555" s="75">
        <v>0.796</v>
      </c>
      <c r="L3555" s="75">
        <v>1</v>
      </c>
      <c r="M3555" s="75">
        <v>1</v>
      </c>
      <c r="N3555" s="75">
        <v>0</v>
      </c>
    </row>
    <row r="3556" spans="1:14">
      <c r="A3556" s="53" t="s">
        <v>10671</v>
      </c>
      <c r="B3556" s="53" t="s">
        <v>10672</v>
      </c>
      <c r="C3556" s="53" t="s">
        <v>10673</v>
      </c>
      <c r="D3556" s="53" t="s">
        <v>8708</v>
      </c>
      <c r="E3556" s="53" t="s">
        <v>18</v>
      </c>
      <c r="F3556" s="53" t="s">
        <v>8708</v>
      </c>
      <c r="G3556" s="53" t="s">
        <v>129</v>
      </c>
      <c r="I3556" s="53" t="s">
        <v>1113</v>
      </c>
      <c r="J3556" s="75">
        <v>0.02</v>
      </c>
      <c r="K3556" s="75">
        <v>0.27</v>
      </c>
      <c r="L3556" s="75">
        <v>0.5</v>
      </c>
      <c r="M3556" s="75">
        <v>0.5</v>
      </c>
      <c r="N3556" s="75">
        <v>0</v>
      </c>
    </row>
    <row r="3557" spans="1:14">
      <c r="A3557" s="53" t="s">
        <v>10674</v>
      </c>
      <c r="B3557" s="53" t="s">
        <v>10675</v>
      </c>
      <c r="C3557" s="53" t="s">
        <v>10676</v>
      </c>
      <c r="D3557" s="53" t="s">
        <v>97</v>
      </c>
      <c r="E3557" s="53" t="s">
        <v>18</v>
      </c>
      <c r="F3557" s="53" t="s">
        <v>97</v>
      </c>
      <c r="G3557" s="53" t="s">
        <v>98</v>
      </c>
      <c r="I3557" s="53" t="s">
        <v>223</v>
      </c>
      <c r="J3557" s="75">
        <v>96.14</v>
      </c>
      <c r="K3557" s="75">
        <v>29.556</v>
      </c>
      <c r="L3557" s="75">
        <v>101</v>
      </c>
      <c r="M3557" s="75">
        <v>97</v>
      </c>
      <c r="N3557" s="75">
        <v>-4</v>
      </c>
    </row>
    <row r="3558" spans="1:14">
      <c r="A3558" s="53" t="s">
        <v>10677</v>
      </c>
      <c r="B3558" s="53" t="s">
        <v>10678</v>
      </c>
      <c r="C3558" s="53" t="s">
        <v>36</v>
      </c>
      <c r="D3558" s="53" t="s">
        <v>10679</v>
      </c>
      <c r="E3558" s="53" t="s">
        <v>18</v>
      </c>
      <c r="F3558" s="53" t="s">
        <v>36</v>
      </c>
      <c r="G3558" s="53" t="s">
        <v>36</v>
      </c>
      <c r="I3558" s="53" t="s">
        <v>223</v>
      </c>
      <c r="J3558" s="75">
        <v>145</v>
      </c>
      <c r="K3558" s="75">
        <v>3.335</v>
      </c>
      <c r="L3558" s="75">
        <v>145</v>
      </c>
      <c r="M3558" s="75">
        <v>145</v>
      </c>
      <c r="N3558" s="75">
        <v>0</v>
      </c>
    </row>
    <row r="3559" spans="1:14">
      <c r="A3559" s="53" t="s">
        <v>10680</v>
      </c>
      <c r="B3559" s="53" t="s">
        <v>10681</v>
      </c>
      <c r="C3559" s="53" t="s">
        <v>10682</v>
      </c>
      <c r="D3559" s="53" t="s">
        <v>590</v>
      </c>
      <c r="E3559" s="53" t="s">
        <v>18</v>
      </c>
      <c r="F3559" s="53" t="s">
        <v>590</v>
      </c>
      <c r="G3559" s="53" t="s">
        <v>129</v>
      </c>
      <c r="I3559" s="53" t="s">
        <v>99</v>
      </c>
      <c r="J3559" s="75">
        <v>8.01</v>
      </c>
      <c r="K3559" s="75">
        <v>6.579</v>
      </c>
      <c r="L3559" s="75">
        <v>8.1</v>
      </c>
      <c r="M3559" s="75">
        <v>8.5</v>
      </c>
      <c r="N3559" s="75">
        <v>0.4</v>
      </c>
    </row>
    <row r="3560" spans="1:14">
      <c r="A3560" s="53" t="s">
        <v>10683</v>
      </c>
      <c r="B3560" s="53" t="s">
        <v>10684</v>
      </c>
      <c r="C3560" s="53" t="s">
        <v>10685</v>
      </c>
      <c r="D3560" s="53" t="s">
        <v>590</v>
      </c>
      <c r="E3560" s="53" t="s">
        <v>18</v>
      </c>
      <c r="F3560" s="53" t="s">
        <v>590</v>
      </c>
      <c r="G3560" s="53" t="s">
        <v>129</v>
      </c>
      <c r="I3560" s="53" t="s">
        <v>120</v>
      </c>
      <c r="J3560" s="75">
        <v>2.71</v>
      </c>
      <c r="K3560" s="75">
        <v>1.725</v>
      </c>
      <c r="L3560" s="75">
        <v>2.7</v>
      </c>
      <c r="M3560" s="75">
        <v>3</v>
      </c>
      <c r="N3560" s="75">
        <v>0.3</v>
      </c>
    </row>
    <row r="3561" spans="1:14">
      <c r="A3561" s="53" t="s">
        <v>10686</v>
      </c>
      <c r="B3561" s="53" t="s">
        <v>10687</v>
      </c>
      <c r="C3561" s="53" t="s">
        <v>10688</v>
      </c>
      <c r="D3561" s="53" t="s">
        <v>590</v>
      </c>
      <c r="E3561" s="53" t="s">
        <v>18</v>
      </c>
      <c r="F3561" s="53" t="s">
        <v>590</v>
      </c>
      <c r="G3561" s="53" t="s">
        <v>129</v>
      </c>
      <c r="I3561" s="53" t="s">
        <v>120</v>
      </c>
      <c r="J3561" s="75">
        <v>0.22</v>
      </c>
      <c r="K3561" s="75">
        <v>0.515</v>
      </c>
      <c r="L3561" s="75">
        <v>0.4</v>
      </c>
      <c r="M3561" s="75">
        <v>1</v>
      </c>
      <c r="N3561" s="75">
        <v>0.6</v>
      </c>
    </row>
    <row r="3562" spans="1:14">
      <c r="A3562" s="53" t="s">
        <v>10689</v>
      </c>
      <c r="B3562" s="53" t="s">
        <v>10690</v>
      </c>
      <c r="C3562" s="53" t="s">
        <v>10691</v>
      </c>
      <c r="D3562" s="53" t="s">
        <v>128</v>
      </c>
      <c r="E3562" s="53" t="s">
        <v>18</v>
      </c>
      <c r="F3562" s="53" t="s">
        <v>128</v>
      </c>
      <c r="G3562" s="53" t="s">
        <v>129</v>
      </c>
      <c r="I3562" s="53" t="s">
        <v>227</v>
      </c>
      <c r="J3562" s="75">
        <v>1.79</v>
      </c>
      <c r="K3562" s="75">
        <v>3.063</v>
      </c>
      <c r="L3562" s="75">
        <v>3</v>
      </c>
      <c r="M3562" s="75">
        <v>3.5</v>
      </c>
      <c r="N3562" s="75">
        <v>0.5</v>
      </c>
    </row>
    <row r="3563" spans="1:14">
      <c r="A3563" s="53" t="s">
        <v>10692</v>
      </c>
      <c r="B3563" s="53" t="s">
        <v>10693</v>
      </c>
      <c r="C3563" s="53" t="s">
        <v>10694</v>
      </c>
      <c r="D3563" s="53" t="s">
        <v>1993</v>
      </c>
      <c r="E3563" s="53" t="s">
        <v>18</v>
      </c>
      <c r="F3563" s="53" t="s">
        <v>1993</v>
      </c>
      <c r="G3563" s="53" t="s">
        <v>29</v>
      </c>
      <c r="I3563" s="53" t="s">
        <v>191</v>
      </c>
      <c r="J3563" s="75">
        <v>119.83</v>
      </c>
      <c r="K3563" s="75">
        <v>134.437</v>
      </c>
      <c r="L3563" s="75">
        <v>127</v>
      </c>
      <c r="M3563" s="75">
        <v>190</v>
      </c>
      <c r="N3563" s="75">
        <v>63</v>
      </c>
    </row>
    <row r="3564" spans="1:14">
      <c r="A3564" s="53" t="s">
        <v>10695</v>
      </c>
      <c r="B3564" s="53" t="s">
        <v>10696</v>
      </c>
      <c r="C3564" s="53" t="s">
        <v>10697</v>
      </c>
      <c r="D3564" s="53" t="s">
        <v>140</v>
      </c>
      <c r="E3564" s="53" t="s">
        <v>18</v>
      </c>
      <c r="F3564" s="53" t="s">
        <v>140</v>
      </c>
      <c r="G3564" s="53" t="s">
        <v>98</v>
      </c>
      <c r="I3564" s="53" t="s">
        <v>191</v>
      </c>
      <c r="J3564" s="75">
        <v>8.36</v>
      </c>
      <c r="K3564" s="75">
        <v>6.624</v>
      </c>
      <c r="L3564" s="75">
        <v>8.5</v>
      </c>
      <c r="M3564" s="75">
        <v>8.5</v>
      </c>
      <c r="N3564" s="75">
        <v>0</v>
      </c>
    </row>
    <row r="3565" spans="1:14">
      <c r="A3565" s="53" t="s">
        <v>10698</v>
      </c>
      <c r="B3565" s="53" t="s">
        <v>10699</v>
      </c>
      <c r="C3565" s="53" t="s">
        <v>10700</v>
      </c>
      <c r="D3565" s="53" t="s">
        <v>17</v>
      </c>
      <c r="E3565" s="53" t="s">
        <v>18</v>
      </c>
      <c r="F3565" s="53" t="s">
        <v>17</v>
      </c>
      <c r="G3565" s="53" t="s">
        <v>19</v>
      </c>
      <c r="I3565" s="53" t="s">
        <v>558</v>
      </c>
      <c r="J3565" s="75">
        <v>11.19</v>
      </c>
      <c r="K3565" s="75">
        <v>11.045</v>
      </c>
      <c r="L3565" s="75">
        <v>12</v>
      </c>
      <c r="M3565" s="75">
        <v>11.5</v>
      </c>
      <c r="N3565" s="75">
        <v>-0.5</v>
      </c>
    </row>
    <row r="3566" spans="1:14">
      <c r="A3566" s="53" t="s">
        <v>10701</v>
      </c>
      <c r="B3566" s="53" t="s">
        <v>10702</v>
      </c>
      <c r="C3566" s="53" t="s">
        <v>10703</v>
      </c>
      <c r="D3566" s="53" t="s">
        <v>24</v>
      </c>
      <c r="E3566" s="53" t="s">
        <v>18</v>
      </c>
      <c r="F3566" s="53" t="s">
        <v>24</v>
      </c>
      <c r="G3566" s="53" t="s">
        <v>19</v>
      </c>
      <c r="I3566" s="53" t="s">
        <v>187</v>
      </c>
      <c r="J3566" s="75">
        <v>0.43</v>
      </c>
      <c r="K3566" s="75">
        <v>0</v>
      </c>
      <c r="L3566" s="75">
        <v>1.5</v>
      </c>
      <c r="M3566" s="75">
        <v>0.5</v>
      </c>
      <c r="N3566" s="75">
        <v>-1</v>
      </c>
    </row>
    <row r="3567" spans="1:14">
      <c r="A3567" s="53" t="s">
        <v>10704</v>
      </c>
      <c r="B3567" s="53" t="s">
        <v>10705</v>
      </c>
      <c r="C3567" s="53" t="s">
        <v>10706</v>
      </c>
      <c r="D3567" s="53" t="s">
        <v>17</v>
      </c>
      <c r="E3567" s="53" t="s">
        <v>18</v>
      </c>
      <c r="F3567" s="53" t="s">
        <v>17</v>
      </c>
      <c r="G3567" s="53" t="s">
        <v>19</v>
      </c>
      <c r="I3567" s="53" t="s">
        <v>152</v>
      </c>
      <c r="J3567" s="75">
        <v>3.17</v>
      </c>
      <c r="K3567" s="75">
        <v>0.554</v>
      </c>
      <c r="L3567" s="75">
        <v>3.5</v>
      </c>
      <c r="M3567" s="75">
        <v>3.5</v>
      </c>
      <c r="N3567" s="75">
        <v>0</v>
      </c>
    </row>
    <row r="3568" spans="1:14">
      <c r="A3568" s="53" t="s">
        <v>10707</v>
      </c>
      <c r="B3568" s="53" t="s">
        <v>10708</v>
      </c>
      <c r="C3568" s="53" t="s">
        <v>10709</v>
      </c>
      <c r="D3568" s="53" t="s">
        <v>85</v>
      </c>
      <c r="E3568" s="53" t="s">
        <v>18</v>
      </c>
      <c r="F3568" s="53" t="s">
        <v>85</v>
      </c>
      <c r="G3568" s="73" t="s">
        <v>29</v>
      </c>
      <c r="I3568" s="53" t="s">
        <v>558</v>
      </c>
      <c r="J3568" s="75">
        <v>16.07</v>
      </c>
      <c r="K3568" s="75">
        <v>25.5</v>
      </c>
      <c r="L3568" s="75">
        <v>21</v>
      </c>
      <c r="M3568" s="75">
        <v>26</v>
      </c>
      <c r="N3568" s="75">
        <v>5</v>
      </c>
    </row>
    <row r="3569" spans="1:14">
      <c r="A3569" s="53" t="s">
        <v>10710</v>
      </c>
      <c r="B3569" s="53" t="s">
        <v>10711</v>
      </c>
      <c r="C3569" s="53" t="s">
        <v>10712</v>
      </c>
      <c r="D3569" s="53" t="s">
        <v>2864</v>
      </c>
      <c r="E3569" s="53" t="s">
        <v>18</v>
      </c>
      <c r="F3569" s="53" t="s">
        <v>2864</v>
      </c>
      <c r="G3569" s="53" t="s">
        <v>129</v>
      </c>
      <c r="I3569" s="53" t="s">
        <v>687</v>
      </c>
      <c r="J3569" s="75">
        <v>58.47</v>
      </c>
      <c r="K3569" s="75">
        <v>59.045</v>
      </c>
      <c r="L3569" s="75">
        <v>61</v>
      </c>
      <c r="M3569" s="75">
        <v>60</v>
      </c>
      <c r="N3569" s="75">
        <v>-1</v>
      </c>
    </row>
    <row r="3570" spans="1:14">
      <c r="A3570" s="53" t="s">
        <v>10713</v>
      </c>
      <c r="B3570" s="53" t="s">
        <v>10714</v>
      </c>
      <c r="C3570" s="53" t="s">
        <v>10715</v>
      </c>
      <c r="D3570" s="53" t="s">
        <v>17</v>
      </c>
      <c r="E3570" s="53" t="s">
        <v>18</v>
      </c>
      <c r="F3570" s="53" t="s">
        <v>17</v>
      </c>
      <c r="G3570" s="53" t="s">
        <v>19</v>
      </c>
      <c r="I3570" s="53" t="s">
        <v>390</v>
      </c>
      <c r="J3570" s="75">
        <v>10.94</v>
      </c>
      <c r="K3570" s="75" t="s">
        <v>36</v>
      </c>
      <c r="L3570" s="75">
        <v>21</v>
      </c>
      <c r="M3570" s="75">
        <v>22</v>
      </c>
      <c r="N3570" s="75">
        <v>1</v>
      </c>
    </row>
    <row r="3571" spans="1:14">
      <c r="A3571" s="53" t="s">
        <v>10716</v>
      </c>
      <c r="B3571" s="53" t="s">
        <v>10717</v>
      </c>
      <c r="C3571" s="53" t="s">
        <v>10718</v>
      </c>
      <c r="D3571" s="53" t="s">
        <v>17</v>
      </c>
      <c r="E3571" s="53" t="s">
        <v>18</v>
      </c>
      <c r="F3571" s="53" t="s">
        <v>17</v>
      </c>
      <c r="G3571" s="53" t="s">
        <v>19</v>
      </c>
      <c r="I3571" s="53" t="s">
        <v>1269</v>
      </c>
      <c r="J3571" s="75">
        <v>28.45</v>
      </c>
      <c r="K3571" s="75">
        <v>54.544</v>
      </c>
      <c r="L3571" s="75">
        <v>46</v>
      </c>
      <c r="M3571" s="75">
        <v>55</v>
      </c>
      <c r="N3571" s="75">
        <v>9</v>
      </c>
    </row>
    <row r="3572" spans="1:14">
      <c r="A3572" s="53" t="s">
        <v>10719</v>
      </c>
      <c r="B3572" s="53" t="s">
        <v>10720</v>
      </c>
      <c r="C3572" s="53" t="s">
        <v>10721</v>
      </c>
      <c r="D3572" s="53" t="s">
        <v>24</v>
      </c>
      <c r="E3572" s="53" t="s">
        <v>18</v>
      </c>
      <c r="F3572" s="53" t="s">
        <v>24</v>
      </c>
      <c r="G3572" s="53" t="s">
        <v>19</v>
      </c>
      <c r="I3572" s="53" t="s">
        <v>152</v>
      </c>
      <c r="J3572" s="75">
        <v>1.29</v>
      </c>
      <c r="K3572" s="75">
        <v>0.739</v>
      </c>
      <c r="L3572" s="75">
        <v>1.5</v>
      </c>
      <c r="M3572" s="75">
        <v>1.5</v>
      </c>
      <c r="N3572" s="75">
        <v>0</v>
      </c>
    </row>
    <row r="3573" spans="1:14">
      <c r="A3573" s="53" t="s">
        <v>10722</v>
      </c>
      <c r="B3573" s="53" t="s">
        <v>10723</v>
      </c>
      <c r="C3573" s="53" t="s">
        <v>10724</v>
      </c>
      <c r="D3573" s="53" t="s">
        <v>1784</v>
      </c>
      <c r="E3573" s="53" t="s">
        <v>18</v>
      </c>
      <c r="F3573" s="53" t="s">
        <v>1784</v>
      </c>
      <c r="G3573" s="53" t="s">
        <v>52</v>
      </c>
      <c r="I3573" s="53" t="s">
        <v>120</v>
      </c>
      <c r="J3573" s="75">
        <v>160</v>
      </c>
      <c r="K3573" s="75">
        <v>299.3</v>
      </c>
      <c r="L3573" s="75">
        <v>300</v>
      </c>
      <c r="M3573" s="75">
        <v>300</v>
      </c>
      <c r="N3573" s="75">
        <v>0</v>
      </c>
    </row>
    <row r="3574" spans="1:14">
      <c r="A3574" s="53" t="s">
        <v>10725</v>
      </c>
      <c r="B3574" s="53" t="s">
        <v>10726</v>
      </c>
      <c r="C3574" s="53" t="s">
        <v>10727</v>
      </c>
      <c r="D3574" s="53" t="s">
        <v>586</v>
      </c>
      <c r="E3574" s="53" t="s">
        <v>18</v>
      </c>
      <c r="F3574" s="53" t="s">
        <v>586</v>
      </c>
      <c r="G3574" s="53" t="s">
        <v>98</v>
      </c>
      <c r="I3574" s="53" t="s">
        <v>99</v>
      </c>
      <c r="J3574" s="75">
        <v>5.81</v>
      </c>
      <c r="K3574" s="75">
        <v>5.855</v>
      </c>
      <c r="L3574" s="75">
        <v>6</v>
      </c>
      <c r="M3574" s="75">
        <v>6</v>
      </c>
      <c r="N3574" s="75">
        <v>0</v>
      </c>
    </row>
    <row r="3575" spans="1:14">
      <c r="A3575" s="53" t="s">
        <v>10728</v>
      </c>
      <c r="B3575" s="53" t="s">
        <v>10729</v>
      </c>
      <c r="C3575" s="53" t="s">
        <v>10730</v>
      </c>
      <c r="D3575" s="53" t="s">
        <v>1283</v>
      </c>
      <c r="E3575" s="53" t="s">
        <v>18</v>
      </c>
      <c r="F3575" s="53" t="s">
        <v>1283</v>
      </c>
      <c r="G3575" s="53" t="s">
        <v>19</v>
      </c>
      <c r="I3575" s="53" t="s">
        <v>2365</v>
      </c>
      <c r="J3575" s="75">
        <v>17.78</v>
      </c>
      <c r="K3575" s="75">
        <v>19.828</v>
      </c>
      <c r="L3575" s="75">
        <v>19.5</v>
      </c>
      <c r="M3575" s="75">
        <v>23</v>
      </c>
      <c r="N3575" s="75">
        <v>3.5</v>
      </c>
    </row>
    <row r="3576" spans="1:14">
      <c r="A3576" s="53" t="s">
        <v>10731</v>
      </c>
      <c r="B3576" s="53" t="s">
        <v>10732</v>
      </c>
      <c r="C3576" s="53" t="s">
        <v>10733</v>
      </c>
      <c r="D3576" s="53" t="s">
        <v>24</v>
      </c>
      <c r="E3576" s="53" t="s">
        <v>18</v>
      </c>
      <c r="F3576" s="53" t="s">
        <v>24</v>
      </c>
      <c r="G3576" s="53" t="s">
        <v>19</v>
      </c>
      <c r="I3576" s="53" t="s">
        <v>604</v>
      </c>
      <c r="J3576" s="75">
        <v>4.05</v>
      </c>
      <c r="K3576" s="75">
        <v>5.4</v>
      </c>
      <c r="L3576" s="75">
        <v>5.5</v>
      </c>
      <c r="M3576" s="75">
        <v>5.5</v>
      </c>
      <c r="N3576" s="75">
        <v>0</v>
      </c>
    </row>
    <row r="3577" spans="1:14">
      <c r="A3577" s="53" t="s">
        <v>10734</v>
      </c>
      <c r="B3577" s="53" t="s">
        <v>10735</v>
      </c>
      <c r="C3577" s="53" t="s">
        <v>10736</v>
      </c>
      <c r="D3577" s="53" t="s">
        <v>2864</v>
      </c>
      <c r="E3577" s="53" t="s">
        <v>18</v>
      </c>
      <c r="F3577" s="53" t="s">
        <v>2864</v>
      </c>
      <c r="G3577" s="53" t="s">
        <v>129</v>
      </c>
      <c r="I3577" s="53" t="s">
        <v>1701</v>
      </c>
      <c r="J3577" s="75">
        <v>0.29</v>
      </c>
      <c r="K3577" s="75">
        <v>0.56</v>
      </c>
      <c r="L3577" s="75">
        <v>1</v>
      </c>
      <c r="M3577" s="75">
        <v>1</v>
      </c>
      <c r="N3577" s="75">
        <v>0</v>
      </c>
    </row>
    <row r="3578" spans="1:14">
      <c r="A3578" s="53" t="s">
        <v>10737</v>
      </c>
      <c r="B3578" s="53" t="s">
        <v>10738</v>
      </c>
      <c r="C3578" s="53" t="s">
        <v>10739</v>
      </c>
      <c r="D3578" s="53" t="s">
        <v>97</v>
      </c>
      <c r="E3578" s="53" t="s">
        <v>18</v>
      </c>
      <c r="F3578" s="53" t="s">
        <v>97</v>
      </c>
      <c r="G3578" s="53" t="s">
        <v>98</v>
      </c>
      <c r="I3578" s="53" t="s">
        <v>535</v>
      </c>
      <c r="J3578" s="75">
        <v>147.64</v>
      </c>
      <c r="K3578" s="75">
        <v>143.542</v>
      </c>
      <c r="L3578" s="75">
        <v>149</v>
      </c>
      <c r="M3578" s="75">
        <v>148</v>
      </c>
      <c r="N3578" s="75">
        <v>-1</v>
      </c>
    </row>
    <row r="3579" spans="1:14">
      <c r="A3579" s="53" t="s">
        <v>10740</v>
      </c>
      <c r="B3579" s="53" t="s">
        <v>10741</v>
      </c>
      <c r="C3579" s="53" t="s">
        <v>36</v>
      </c>
      <c r="D3579" s="53" t="s">
        <v>140</v>
      </c>
      <c r="E3579" s="53" t="s">
        <v>18</v>
      </c>
      <c r="F3579" s="53" t="s">
        <v>140</v>
      </c>
      <c r="G3579" s="53" t="s">
        <v>98</v>
      </c>
      <c r="I3579" s="53" t="s">
        <v>191</v>
      </c>
      <c r="J3579" s="75">
        <v>1.2</v>
      </c>
      <c r="K3579" s="75">
        <v>0.845</v>
      </c>
      <c r="L3579" s="75">
        <v>2</v>
      </c>
      <c r="M3579" s="75">
        <v>2</v>
      </c>
      <c r="N3579" s="75">
        <v>0</v>
      </c>
    </row>
    <row r="3580" spans="1:14">
      <c r="A3580" s="53" t="s">
        <v>10742</v>
      </c>
      <c r="B3580" s="53" t="s">
        <v>10743</v>
      </c>
      <c r="C3580" s="53" t="s">
        <v>10744</v>
      </c>
      <c r="D3580" s="53" t="s">
        <v>128</v>
      </c>
      <c r="E3580" s="53" t="s">
        <v>18</v>
      </c>
      <c r="F3580" s="53" t="s">
        <v>128</v>
      </c>
      <c r="G3580" s="53" t="s">
        <v>129</v>
      </c>
      <c r="I3580" s="53" t="s">
        <v>687</v>
      </c>
      <c r="J3580" s="75">
        <v>1.55</v>
      </c>
      <c r="K3580" s="75">
        <v>2.062</v>
      </c>
      <c r="L3580" s="75">
        <v>3</v>
      </c>
      <c r="M3580" s="75">
        <v>3</v>
      </c>
      <c r="N3580" s="75">
        <v>0</v>
      </c>
    </row>
    <row r="3581" spans="1:14">
      <c r="A3581" s="53" t="s">
        <v>10745</v>
      </c>
      <c r="B3581" s="53" t="s">
        <v>10746</v>
      </c>
      <c r="C3581" s="53" t="s">
        <v>10747</v>
      </c>
      <c r="D3581" s="53" t="s">
        <v>17</v>
      </c>
      <c r="E3581" s="53" t="s">
        <v>18</v>
      </c>
      <c r="F3581" s="53" t="s">
        <v>17</v>
      </c>
      <c r="G3581" s="53" t="s">
        <v>19</v>
      </c>
      <c r="I3581" s="53" t="s">
        <v>191</v>
      </c>
      <c r="J3581" s="75">
        <v>0.06</v>
      </c>
      <c r="K3581" s="75" t="s">
        <v>36</v>
      </c>
      <c r="L3581" s="75">
        <v>0.5</v>
      </c>
      <c r="M3581" s="75">
        <v>0.5</v>
      </c>
      <c r="N3581" s="75">
        <v>0</v>
      </c>
    </row>
    <row r="3582" spans="1:14">
      <c r="A3582" s="53" t="s">
        <v>10748</v>
      </c>
      <c r="B3582" s="53" t="s">
        <v>10749</v>
      </c>
      <c r="C3582" s="53" t="s">
        <v>50</v>
      </c>
      <c r="D3582" s="53" t="s">
        <v>633</v>
      </c>
      <c r="E3582" s="53" t="s">
        <v>18</v>
      </c>
      <c r="F3582" s="53" t="s">
        <v>633</v>
      </c>
      <c r="G3582" s="53" t="s">
        <v>52</v>
      </c>
      <c r="I3582" s="53" t="s">
        <v>6557</v>
      </c>
      <c r="J3582" s="75">
        <v>30.9</v>
      </c>
      <c r="K3582" s="75">
        <v>64.657</v>
      </c>
      <c r="L3582" s="75">
        <v>65</v>
      </c>
      <c r="M3582" s="75">
        <v>65</v>
      </c>
      <c r="N3582" s="75">
        <v>0</v>
      </c>
    </row>
    <row r="3583" spans="1:14">
      <c r="A3583" s="53" t="s">
        <v>10750</v>
      </c>
      <c r="B3583" s="53" t="s">
        <v>10751</v>
      </c>
      <c r="C3583" s="53" t="s">
        <v>10752</v>
      </c>
      <c r="D3583" s="53" t="s">
        <v>256</v>
      </c>
      <c r="E3583" s="53" t="s">
        <v>18</v>
      </c>
      <c r="F3583" s="53" t="s">
        <v>256</v>
      </c>
      <c r="G3583" s="73" t="s">
        <v>19</v>
      </c>
      <c r="I3583" s="53" t="s">
        <v>120</v>
      </c>
      <c r="J3583" s="75">
        <v>3.16</v>
      </c>
      <c r="K3583" s="75">
        <v>2.744</v>
      </c>
      <c r="L3583" s="75">
        <v>3.5</v>
      </c>
      <c r="M3583" s="75">
        <v>4</v>
      </c>
      <c r="N3583" s="75">
        <v>0.5</v>
      </c>
    </row>
    <row r="3584" spans="1:14">
      <c r="A3584" s="53" t="s">
        <v>10753</v>
      </c>
      <c r="B3584" s="53" t="s">
        <v>10754</v>
      </c>
      <c r="C3584" s="53" t="s">
        <v>10755</v>
      </c>
      <c r="D3584" s="53" t="s">
        <v>17</v>
      </c>
      <c r="E3584" s="53" t="s">
        <v>18</v>
      </c>
      <c r="F3584" s="53" t="s">
        <v>17</v>
      </c>
      <c r="G3584" s="53" t="s">
        <v>19</v>
      </c>
      <c r="I3584" s="53" t="s">
        <v>99</v>
      </c>
      <c r="J3584" s="75">
        <v>21.51</v>
      </c>
      <c r="K3584" s="75">
        <v>5.702</v>
      </c>
      <c r="L3584" s="75">
        <v>22</v>
      </c>
      <c r="M3584" s="75">
        <v>22</v>
      </c>
      <c r="N3584" s="75">
        <v>0</v>
      </c>
    </row>
    <row r="3585" spans="1:14">
      <c r="A3585" s="53" t="s">
        <v>10756</v>
      </c>
      <c r="B3585" s="53" t="s">
        <v>10757</v>
      </c>
      <c r="C3585" s="53" t="s">
        <v>10758</v>
      </c>
      <c r="D3585" s="53" t="s">
        <v>17</v>
      </c>
      <c r="E3585" s="53" t="s">
        <v>18</v>
      </c>
      <c r="F3585" s="53" t="s">
        <v>17</v>
      </c>
      <c r="G3585" s="53" t="s">
        <v>19</v>
      </c>
      <c r="I3585" s="53" t="s">
        <v>99</v>
      </c>
      <c r="J3585" s="75">
        <v>43.12</v>
      </c>
      <c r="K3585" s="75" t="s">
        <v>36</v>
      </c>
      <c r="L3585" s="75">
        <v>44</v>
      </c>
      <c r="M3585" s="75">
        <v>44</v>
      </c>
      <c r="N3585" s="75">
        <v>0</v>
      </c>
    </row>
    <row r="3586" spans="1:14">
      <c r="A3586" s="53" t="s">
        <v>10759</v>
      </c>
      <c r="B3586" s="53" t="s">
        <v>10760</v>
      </c>
      <c r="C3586" s="53" t="s">
        <v>10761</v>
      </c>
      <c r="D3586" s="53" t="s">
        <v>17</v>
      </c>
      <c r="E3586" s="53" t="s">
        <v>18</v>
      </c>
      <c r="F3586" s="53" t="s">
        <v>17</v>
      </c>
      <c r="G3586" s="53" t="s">
        <v>19</v>
      </c>
      <c r="I3586" s="53" t="s">
        <v>99</v>
      </c>
      <c r="J3586" s="75">
        <v>43.05</v>
      </c>
      <c r="K3586" s="75" t="s">
        <v>36</v>
      </c>
      <c r="L3586" s="75">
        <v>44</v>
      </c>
      <c r="M3586" s="75">
        <v>44</v>
      </c>
      <c r="N3586" s="75">
        <v>0</v>
      </c>
    </row>
    <row r="3587" spans="1:14">
      <c r="A3587" s="53" t="s">
        <v>10762</v>
      </c>
      <c r="B3587" s="53" t="s">
        <v>10763</v>
      </c>
      <c r="C3587" s="53" t="s">
        <v>10764</v>
      </c>
      <c r="D3587" s="53" t="s">
        <v>17</v>
      </c>
      <c r="E3587" s="53" t="s">
        <v>18</v>
      </c>
      <c r="F3587" s="53" t="s">
        <v>17</v>
      </c>
      <c r="G3587" s="53" t="s">
        <v>19</v>
      </c>
      <c r="I3587" s="53" t="s">
        <v>99</v>
      </c>
      <c r="J3587" s="75">
        <v>21.52</v>
      </c>
      <c r="K3587" s="75">
        <v>5.875</v>
      </c>
      <c r="L3587" s="75">
        <v>22</v>
      </c>
      <c r="M3587" s="75">
        <v>22</v>
      </c>
      <c r="N3587" s="75">
        <v>0</v>
      </c>
    </row>
    <row r="3588" spans="1:14">
      <c r="A3588" s="53" t="s">
        <v>10765</v>
      </c>
      <c r="B3588" s="53" t="s">
        <v>10766</v>
      </c>
      <c r="C3588" s="53" t="s">
        <v>10767</v>
      </c>
      <c r="D3588" s="53" t="s">
        <v>17</v>
      </c>
      <c r="E3588" s="53" t="s">
        <v>18</v>
      </c>
      <c r="F3588" s="53" t="s">
        <v>17</v>
      </c>
      <c r="G3588" s="53" t="s">
        <v>19</v>
      </c>
      <c r="I3588" s="53" t="s">
        <v>99</v>
      </c>
      <c r="J3588" s="75">
        <v>54.08</v>
      </c>
      <c r="K3588" s="75" t="s">
        <v>36</v>
      </c>
      <c r="L3588" s="75">
        <v>55</v>
      </c>
      <c r="M3588" s="75">
        <v>55</v>
      </c>
      <c r="N3588" s="75">
        <v>0</v>
      </c>
    </row>
    <row r="3589" spans="1:14">
      <c r="A3589" s="53" t="s">
        <v>10768</v>
      </c>
      <c r="B3589" s="53" t="s">
        <v>10769</v>
      </c>
      <c r="C3589" s="53" t="s">
        <v>10770</v>
      </c>
      <c r="D3589" s="53" t="s">
        <v>17</v>
      </c>
      <c r="E3589" s="53" t="s">
        <v>18</v>
      </c>
      <c r="F3589" s="53" t="s">
        <v>17</v>
      </c>
      <c r="G3589" s="73" t="s">
        <v>19</v>
      </c>
      <c r="I3589" s="53" t="s">
        <v>99</v>
      </c>
      <c r="J3589" s="75">
        <v>10.23</v>
      </c>
      <c r="K3589" s="75" t="s">
        <v>36</v>
      </c>
      <c r="L3589" s="75">
        <v>25</v>
      </c>
      <c r="M3589" s="75">
        <v>31</v>
      </c>
      <c r="N3589" s="75">
        <v>6</v>
      </c>
    </row>
    <row r="3590" spans="1:14">
      <c r="A3590" s="53" t="s">
        <v>10771</v>
      </c>
      <c r="B3590" s="53" t="s">
        <v>10772</v>
      </c>
      <c r="C3590" s="53" t="s">
        <v>10773</v>
      </c>
      <c r="D3590" s="53" t="s">
        <v>17</v>
      </c>
      <c r="E3590" s="53" t="s">
        <v>18</v>
      </c>
      <c r="F3590" s="53" t="s">
        <v>17</v>
      </c>
      <c r="G3590" s="53" t="s">
        <v>19</v>
      </c>
      <c r="I3590" s="53" t="s">
        <v>99</v>
      </c>
      <c r="J3590" s="75">
        <v>10.18</v>
      </c>
      <c r="K3590" s="75" t="s">
        <v>36</v>
      </c>
      <c r="L3590" s="75">
        <v>25</v>
      </c>
      <c r="M3590" s="75">
        <v>31</v>
      </c>
      <c r="N3590" s="75">
        <v>6</v>
      </c>
    </row>
    <row r="3591" spans="1:14">
      <c r="A3591" s="53" t="s">
        <v>10774</v>
      </c>
      <c r="B3591" s="53" t="s">
        <v>10775</v>
      </c>
      <c r="C3591" s="53" t="s">
        <v>50</v>
      </c>
      <c r="D3591" s="53" t="s">
        <v>51</v>
      </c>
      <c r="E3591" s="53" t="s">
        <v>18</v>
      </c>
      <c r="F3591" s="53" t="s">
        <v>51</v>
      </c>
      <c r="G3591" s="53" t="s">
        <v>52</v>
      </c>
      <c r="I3591" s="53" t="s">
        <v>1218</v>
      </c>
      <c r="J3591" s="75">
        <v>24.7</v>
      </c>
      <c r="K3591" s="75">
        <v>15.58</v>
      </c>
      <c r="L3591" s="75">
        <v>25</v>
      </c>
      <c r="M3591" s="75">
        <v>25</v>
      </c>
      <c r="N3591" s="75">
        <v>0</v>
      </c>
    </row>
    <row r="3592" spans="1:14">
      <c r="A3592" s="53" t="s">
        <v>10776</v>
      </c>
      <c r="B3592" s="53" t="s">
        <v>10777</v>
      </c>
      <c r="C3592" s="53" t="s">
        <v>10778</v>
      </c>
      <c r="D3592" s="53" t="s">
        <v>17</v>
      </c>
      <c r="E3592" s="53" t="s">
        <v>18</v>
      </c>
      <c r="F3592" s="53" t="s">
        <v>17</v>
      </c>
      <c r="G3592" s="53" t="s">
        <v>19</v>
      </c>
      <c r="I3592" s="53" t="s">
        <v>99</v>
      </c>
      <c r="J3592" s="75">
        <v>43.43</v>
      </c>
      <c r="K3592" s="75" t="s">
        <v>36</v>
      </c>
      <c r="L3592" s="75">
        <v>44</v>
      </c>
      <c r="M3592" s="75">
        <v>47</v>
      </c>
      <c r="N3592" s="75">
        <v>3</v>
      </c>
    </row>
    <row r="3593" spans="1:14">
      <c r="A3593" s="53" t="s">
        <v>10779</v>
      </c>
      <c r="B3593" s="53" t="s">
        <v>10780</v>
      </c>
      <c r="C3593" s="53" t="s">
        <v>10781</v>
      </c>
      <c r="D3593" s="53" t="s">
        <v>17</v>
      </c>
      <c r="E3593" s="53" t="s">
        <v>18</v>
      </c>
      <c r="F3593" s="53" t="s">
        <v>17</v>
      </c>
      <c r="G3593" s="53" t="s">
        <v>19</v>
      </c>
      <c r="I3593" s="53" t="s">
        <v>99</v>
      </c>
      <c r="J3593" s="75">
        <v>21.66</v>
      </c>
      <c r="K3593" s="75">
        <v>22.748</v>
      </c>
      <c r="L3593" s="75">
        <v>22</v>
      </c>
      <c r="M3593" s="75">
        <v>23</v>
      </c>
      <c r="N3593" s="75">
        <v>1</v>
      </c>
    </row>
    <row r="3594" spans="1:14">
      <c r="A3594" s="53" t="s">
        <v>10782</v>
      </c>
      <c r="B3594" s="53" t="s">
        <v>10783</v>
      </c>
      <c r="C3594" s="53" t="s">
        <v>10784</v>
      </c>
      <c r="D3594" s="53" t="s">
        <v>17</v>
      </c>
      <c r="E3594" s="53" t="s">
        <v>18</v>
      </c>
      <c r="F3594" s="53" t="s">
        <v>17</v>
      </c>
      <c r="G3594" s="53" t="s">
        <v>19</v>
      </c>
      <c r="I3594" s="53" t="s">
        <v>99</v>
      </c>
      <c r="J3594" s="75">
        <v>10.32</v>
      </c>
      <c r="K3594" s="75" t="s">
        <v>36</v>
      </c>
      <c r="L3594" s="75">
        <v>25</v>
      </c>
      <c r="M3594" s="75">
        <v>28</v>
      </c>
      <c r="N3594" s="75">
        <v>3</v>
      </c>
    </row>
    <row r="3595" spans="1:14">
      <c r="A3595" s="53" t="s">
        <v>10785</v>
      </c>
      <c r="B3595" s="53" t="s">
        <v>10786</v>
      </c>
      <c r="C3595" s="53" t="s">
        <v>10787</v>
      </c>
      <c r="D3595" s="53" t="s">
        <v>17</v>
      </c>
      <c r="E3595" s="53" t="s">
        <v>18</v>
      </c>
      <c r="F3595" s="53" t="s">
        <v>17</v>
      </c>
      <c r="G3595" s="53" t="s">
        <v>19</v>
      </c>
      <c r="I3595" s="53" t="s">
        <v>99</v>
      </c>
      <c r="J3595" s="75">
        <v>10.22</v>
      </c>
      <c r="K3595" s="75" t="s">
        <v>36</v>
      </c>
      <c r="L3595" s="75">
        <v>25</v>
      </c>
      <c r="M3595" s="75">
        <v>32</v>
      </c>
      <c r="N3595" s="75">
        <v>7</v>
      </c>
    </row>
    <row r="3596" spans="1:14">
      <c r="A3596" s="53" t="s">
        <v>10788</v>
      </c>
      <c r="B3596" s="53" t="s">
        <v>10789</v>
      </c>
      <c r="C3596" s="53" t="s">
        <v>10790</v>
      </c>
      <c r="D3596" s="53" t="s">
        <v>17</v>
      </c>
      <c r="E3596" s="53" t="s">
        <v>18</v>
      </c>
      <c r="F3596" s="53" t="s">
        <v>17</v>
      </c>
      <c r="G3596" s="53" t="s">
        <v>19</v>
      </c>
      <c r="I3596" s="53" t="s">
        <v>99</v>
      </c>
      <c r="J3596" s="75">
        <v>10.26</v>
      </c>
      <c r="K3596" s="75" t="s">
        <v>36</v>
      </c>
      <c r="L3596" s="75">
        <v>25</v>
      </c>
      <c r="M3596" s="75">
        <v>31</v>
      </c>
      <c r="N3596" s="75">
        <v>6</v>
      </c>
    </row>
    <row r="3597" spans="1:14">
      <c r="A3597" s="53" t="s">
        <v>10791</v>
      </c>
      <c r="B3597" s="53" t="s">
        <v>10792</v>
      </c>
      <c r="C3597" s="53" t="s">
        <v>10793</v>
      </c>
      <c r="D3597" s="53" t="s">
        <v>17</v>
      </c>
      <c r="E3597" s="53" t="s">
        <v>18</v>
      </c>
      <c r="F3597" s="53" t="s">
        <v>17</v>
      </c>
      <c r="G3597" s="53" t="s">
        <v>19</v>
      </c>
      <c r="I3597" s="53" t="s">
        <v>99</v>
      </c>
      <c r="J3597" s="75">
        <v>43.26</v>
      </c>
      <c r="K3597" s="75" t="s">
        <v>36</v>
      </c>
      <c r="L3597" s="75">
        <v>44</v>
      </c>
      <c r="M3597" s="75">
        <v>44</v>
      </c>
      <c r="N3597" s="75">
        <v>0</v>
      </c>
    </row>
    <row r="3598" spans="1:14">
      <c r="A3598" s="53" t="s">
        <v>10794</v>
      </c>
      <c r="B3598" s="53" t="s">
        <v>10795</v>
      </c>
      <c r="C3598" s="53" t="s">
        <v>10796</v>
      </c>
      <c r="D3598" s="53" t="s">
        <v>17</v>
      </c>
      <c r="E3598" s="53" t="s">
        <v>18</v>
      </c>
      <c r="F3598" s="53" t="s">
        <v>17</v>
      </c>
      <c r="G3598" s="53" t="s">
        <v>19</v>
      </c>
      <c r="I3598" s="53" t="s">
        <v>99</v>
      </c>
      <c r="J3598" s="75">
        <v>21.62</v>
      </c>
      <c r="K3598" s="75">
        <v>22.748</v>
      </c>
      <c r="L3598" s="75">
        <v>22</v>
      </c>
      <c r="M3598" s="75">
        <v>23</v>
      </c>
      <c r="N3598" s="75">
        <v>1</v>
      </c>
    </row>
    <row r="3599" spans="1:14">
      <c r="A3599" s="53" t="s">
        <v>10797</v>
      </c>
      <c r="B3599" s="53" t="s">
        <v>10798</v>
      </c>
      <c r="C3599" s="53" t="s">
        <v>10799</v>
      </c>
      <c r="D3599" s="53" t="s">
        <v>17</v>
      </c>
      <c r="E3599" s="53" t="s">
        <v>18</v>
      </c>
      <c r="F3599" s="53" t="s">
        <v>17</v>
      </c>
      <c r="G3599" s="73" t="s">
        <v>19</v>
      </c>
      <c r="I3599" s="53" t="s">
        <v>99</v>
      </c>
      <c r="J3599" s="75">
        <v>21.59</v>
      </c>
      <c r="K3599" s="75">
        <v>23.782</v>
      </c>
      <c r="L3599" s="75">
        <v>22</v>
      </c>
      <c r="M3599" s="75">
        <v>24</v>
      </c>
      <c r="N3599" s="75">
        <v>2</v>
      </c>
    </row>
    <row r="3600" spans="1:14">
      <c r="A3600" s="53" t="s">
        <v>10800</v>
      </c>
      <c r="B3600" s="53" t="s">
        <v>10801</v>
      </c>
      <c r="C3600" s="53" t="s">
        <v>10802</v>
      </c>
      <c r="D3600" s="53" t="s">
        <v>17</v>
      </c>
      <c r="E3600" s="53" t="s">
        <v>18</v>
      </c>
      <c r="F3600" s="53" t="s">
        <v>17</v>
      </c>
      <c r="G3600" s="53" t="s">
        <v>19</v>
      </c>
      <c r="I3600" s="53" t="s">
        <v>99</v>
      </c>
      <c r="J3600" s="75">
        <v>21.1</v>
      </c>
      <c r="K3600" s="75" t="s">
        <v>36</v>
      </c>
      <c r="L3600" s="75">
        <v>22</v>
      </c>
      <c r="M3600" s="75">
        <v>22</v>
      </c>
      <c r="N3600" s="75">
        <v>0</v>
      </c>
    </row>
    <row r="3601" spans="1:14">
      <c r="A3601" s="53" t="s">
        <v>10803</v>
      </c>
      <c r="B3601" s="53" t="s">
        <v>10804</v>
      </c>
      <c r="C3601" s="53" t="s">
        <v>10805</v>
      </c>
      <c r="D3601" s="53" t="s">
        <v>140</v>
      </c>
      <c r="E3601" s="53" t="s">
        <v>18</v>
      </c>
      <c r="F3601" s="53" t="s">
        <v>140</v>
      </c>
      <c r="G3601" s="73" t="s">
        <v>98</v>
      </c>
      <c r="I3601" s="53" t="s">
        <v>191</v>
      </c>
      <c r="J3601" s="75">
        <v>17.26</v>
      </c>
      <c r="K3601" s="75">
        <v>7.396</v>
      </c>
      <c r="L3601" s="75">
        <v>17.5</v>
      </c>
      <c r="M3601" s="75">
        <v>18</v>
      </c>
      <c r="N3601" s="75">
        <v>0.5</v>
      </c>
    </row>
    <row r="3602" spans="1:14">
      <c r="A3602" s="53" t="s">
        <v>10806</v>
      </c>
      <c r="B3602" s="53" t="s">
        <v>10807</v>
      </c>
      <c r="C3602" s="53" t="s">
        <v>10808</v>
      </c>
      <c r="D3602" s="53" t="s">
        <v>24</v>
      </c>
      <c r="E3602" s="53" t="s">
        <v>18</v>
      </c>
      <c r="F3602" s="53" t="s">
        <v>24</v>
      </c>
      <c r="G3602" s="53" t="s">
        <v>19</v>
      </c>
      <c r="I3602" s="53" t="s">
        <v>191</v>
      </c>
      <c r="J3602" s="75">
        <v>39.01</v>
      </c>
      <c r="K3602" s="75">
        <v>45.122</v>
      </c>
      <c r="L3602" s="75">
        <v>40</v>
      </c>
      <c r="M3602" s="75">
        <v>46</v>
      </c>
      <c r="N3602" s="75">
        <v>6</v>
      </c>
    </row>
    <row r="3603" spans="1:14">
      <c r="A3603" s="53" t="s">
        <v>10809</v>
      </c>
      <c r="B3603" s="53" t="s">
        <v>10810</v>
      </c>
      <c r="C3603" s="53" t="s">
        <v>10811</v>
      </c>
      <c r="D3603" s="53" t="s">
        <v>140</v>
      </c>
      <c r="E3603" s="53" t="s">
        <v>18</v>
      </c>
      <c r="F3603" s="53" t="s">
        <v>140</v>
      </c>
      <c r="G3603" s="53" t="s">
        <v>98</v>
      </c>
      <c r="I3603" s="53" t="s">
        <v>191</v>
      </c>
      <c r="J3603" s="75">
        <v>16.78</v>
      </c>
      <c r="K3603" s="75">
        <v>20.069</v>
      </c>
      <c r="L3603" s="75">
        <v>17</v>
      </c>
      <c r="M3603" s="75">
        <v>20.5</v>
      </c>
      <c r="N3603" s="75">
        <v>3.5</v>
      </c>
    </row>
    <row r="3604" spans="1:14">
      <c r="A3604" s="53" t="s">
        <v>10812</v>
      </c>
      <c r="B3604" s="53" t="s">
        <v>10813</v>
      </c>
      <c r="C3604" s="53" t="s">
        <v>10814</v>
      </c>
      <c r="D3604" s="53" t="s">
        <v>256</v>
      </c>
      <c r="E3604" s="53" t="s">
        <v>18</v>
      </c>
      <c r="F3604" s="53" t="s">
        <v>256</v>
      </c>
      <c r="G3604" s="53" t="s">
        <v>19</v>
      </c>
      <c r="I3604" s="53" t="s">
        <v>191</v>
      </c>
      <c r="J3604" s="75">
        <v>31.12</v>
      </c>
      <c r="K3604" s="75">
        <v>65.009</v>
      </c>
      <c r="L3604" s="75">
        <v>66</v>
      </c>
      <c r="M3604" s="75">
        <v>67</v>
      </c>
      <c r="N3604" s="75">
        <v>1</v>
      </c>
    </row>
    <row r="3605" spans="1:14">
      <c r="A3605" s="53" t="s">
        <v>10815</v>
      </c>
      <c r="B3605" s="53" t="s">
        <v>10816</v>
      </c>
      <c r="C3605" s="53" t="s">
        <v>10817</v>
      </c>
      <c r="D3605" s="53" t="s">
        <v>24</v>
      </c>
      <c r="E3605" s="53" t="s">
        <v>18</v>
      </c>
      <c r="F3605" s="53" t="s">
        <v>24</v>
      </c>
      <c r="G3605" s="53" t="s">
        <v>19</v>
      </c>
      <c r="I3605" s="53" t="s">
        <v>540</v>
      </c>
      <c r="J3605" s="75">
        <v>5</v>
      </c>
      <c r="K3605" s="75">
        <v>2.864</v>
      </c>
      <c r="L3605" s="75">
        <v>5</v>
      </c>
      <c r="M3605" s="75">
        <v>5</v>
      </c>
      <c r="N3605" s="75">
        <v>0</v>
      </c>
    </row>
    <row r="3606" spans="1:14">
      <c r="A3606" s="53" t="s">
        <v>10818</v>
      </c>
      <c r="B3606" s="53" t="s">
        <v>10819</v>
      </c>
      <c r="C3606" s="53" t="s">
        <v>10820</v>
      </c>
      <c r="D3606" s="53" t="s">
        <v>17</v>
      </c>
      <c r="E3606" s="53" t="s">
        <v>18</v>
      </c>
      <c r="F3606" s="53" t="s">
        <v>17</v>
      </c>
      <c r="G3606" s="53" t="s">
        <v>19</v>
      </c>
      <c r="I3606" s="53" t="s">
        <v>820</v>
      </c>
      <c r="J3606" s="75">
        <v>0.89</v>
      </c>
      <c r="K3606" s="75">
        <v>0.72</v>
      </c>
      <c r="L3606" s="75">
        <v>1</v>
      </c>
      <c r="M3606" s="75">
        <v>1</v>
      </c>
      <c r="N3606" s="75">
        <v>0</v>
      </c>
    </row>
    <row r="3607" spans="1:14">
      <c r="A3607" s="53" t="s">
        <v>10821</v>
      </c>
      <c r="B3607" s="53" t="s">
        <v>10822</v>
      </c>
      <c r="C3607" s="53" t="s">
        <v>10823</v>
      </c>
      <c r="D3607" s="53" t="s">
        <v>17</v>
      </c>
      <c r="E3607" s="53" t="s">
        <v>18</v>
      </c>
      <c r="F3607" s="53" t="s">
        <v>17</v>
      </c>
      <c r="G3607" s="53" t="s">
        <v>19</v>
      </c>
      <c r="I3607" s="53" t="s">
        <v>152</v>
      </c>
      <c r="J3607" s="75">
        <v>7.35</v>
      </c>
      <c r="K3607" s="75" t="s">
        <v>36</v>
      </c>
      <c r="L3607" s="75">
        <v>10.5</v>
      </c>
      <c r="M3607" s="75">
        <v>12.5</v>
      </c>
      <c r="N3607" s="75">
        <v>2</v>
      </c>
    </row>
    <row r="3608" spans="1:14">
      <c r="A3608" s="53" t="s">
        <v>10824</v>
      </c>
      <c r="B3608" s="53" t="s">
        <v>10825</v>
      </c>
      <c r="C3608" s="53" t="s">
        <v>10826</v>
      </c>
      <c r="D3608" s="53" t="s">
        <v>24</v>
      </c>
      <c r="E3608" s="53" t="s">
        <v>18</v>
      </c>
      <c r="F3608" s="53" t="s">
        <v>24</v>
      </c>
      <c r="G3608" s="53" t="s">
        <v>19</v>
      </c>
      <c r="I3608" s="53" t="s">
        <v>211</v>
      </c>
      <c r="J3608" s="75">
        <v>2.79</v>
      </c>
      <c r="K3608" s="75">
        <v>4.212</v>
      </c>
      <c r="L3608" s="75">
        <v>4.5</v>
      </c>
      <c r="M3608" s="75">
        <v>4.5</v>
      </c>
      <c r="N3608" s="75">
        <v>0</v>
      </c>
    </row>
    <row r="3609" spans="1:14">
      <c r="A3609" s="53" t="s">
        <v>10827</v>
      </c>
      <c r="B3609" s="53" t="s">
        <v>10828</v>
      </c>
      <c r="C3609" s="53" t="s">
        <v>10829</v>
      </c>
      <c r="D3609" s="53" t="s">
        <v>3059</v>
      </c>
      <c r="E3609" s="53" t="s">
        <v>18</v>
      </c>
      <c r="F3609" s="53" t="s">
        <v>3059</v>
      </c>
      <c r="G3609" s="53" t="s">
        <v>29</v>
      </c>
      <c r="I3609" s="53" t="s">
        <v>90</v>
      </c>
      <c r="J3609" s="75">
        <v>39</v>
      </c>
      <c r="K3609" s="75">
        <v>37.228</v>
      </c>
      <c r="L3609" s="75">
        <v>40</v>
      </c>
      <c r="M3609" s="75">
        <v>39</v>
      </c>
      <c r="N3609" s="75">
        <v>-1</v>
      </c>
    </row>
    <row r="3610" spans="1:14">
      <c r="A3610" s="53" t="s">
        <v>10830</v>
      </c>
      <c r="B3610" s="53" t="s">
        <v>10831</v>
      </c>
      <c r="C3610" s="53" t="s">
        <v>10832</v>
      </c>
      <c r="D3610" s="53" t="s">
        <v>17</v>
      </c>
      <c r="E3610" s="53" t="s">
        <v>18</v>
      </c>
      <c r="F3610" s="53" t="s">
        <v>17</v>
      </c>
      <c r="G3610" s="53" t="s">
        <v>19</v>
      </c>
      <c r="I3610" s="53" t="s">
        <v>337</v>
      </c>
      <c r="J3610" s="75">
        <v>0.18</v>
      </c>
      <c r="K3610" s="75">
        <v>0</v>
      </c>
      <c r="L3610" s="75">
        <v>0.5</v>
      </c>
      <c r="M3610" s="75">
        <v>0.5</v>
      </c>
      <c r="N3610" s="75">
        <v>0</v>
      </c>
    </row>
    <row r="3611" spans="1:14">
      <c r="A3611" s="53" t="s">
        <v>10833</v>
      </c>
      <c r="B3611" s="53" t="s">
        <v>10834</v>
      </c>
      <c r="C3611" s="53" t="s">
        <v>10835</v>
      </c>
      <c r="D3611" s="53" t="s">
        <v>17</v>
      </c>
      <c r="E3611" s="53" t="s">
        <v>18</v>
      </c>
      <c r="F3611" s="53" t="s">
        <v>17</v>
      </c>
      <c r="G3611" s="73" t="s">
        <v>19</v>
      </c>
      <c r="I3611" s="53" t="s">
        <v>103</v>
      </c>
      <c r="J3611" s="75">
        <v>6.41</v>
      </c>
      <c r="K3611" s="75">
        <v>0</v>
      </c>
      <c r="L3611" s="75">
        <v>6.5</v>
      </c>
      <c r="M3611" s="75">
        <v>6.5</v>
      </c>
      <c r="N3611" s="75">
        <v>0</v>
      </c>
    </row>
    <row r="3612" spans="1:14">
      <c r="A3612" s="53" t="s">
        <v>10836</v>
      </c>
      <c r="B3612" s="53" t="s">
        <v>10837</v>
      </c>
      <c r="C3612" s="53" t="s">
        <v>10838</v>
      </c>
      <c r="D3612" s="53" t="s">
        <v>17</v>
      </c>
      <c r="E3612" s="53" t="s">
        <v>18</v>
      </c>
      <c r="F3612" s="53" t="s">
        <v>17</v>
      </c>
      <c r="G3612" s="73" t="s">
        <v>19</v>
      </c>
      <c r="I3612" s="53" t="s">
        <v>215</v>
      </c>
      <c r="J3612" s="75">
        <v>0.57</v>
      </c>
      <c r="K3612" s="75" t="s">
        <v>36</v>
      </c>
      <c r="L3612" s="75">
        <v>1</v>
      </c>
      <c r="M3612" s="75">
        <v>1</v>
      </c>
      <c r="N3612" s="75">
        <v>0</v>
      </c>
    </row>
    <row r="3613" spans="1:14">
      <c r="A3613" s="53" t="s">
        <v>10839</v>
      </c>
      <c r="B3613" s="53" t="s">
        <v>10840</v>
      </c>
      <c r="C3613" s="53" t="s">
        <v>10841</v>
      </c>
      <c r="D3613" s="53" t="s">
        <v>160</v>
      </c>
      <c r="E3613" s="53" t="s">
        <v>18</v>
      </c>
      <c r="F3613" s="53" t="s">
        <v>160</v>
      </c>
      <c r="G3613" s="53" t="s">
        <v>129</v>
      </c>
      <c r="I3613" s="53" t="s">
        <v>215</v>
      </c>
      <c r="J3613" s="75">
        <v>0.14</v>
      </c>
      <c r="K3613" s="75">
        <v>0</v>
      </c>
      <c r="L3613" s="75">
        <v>0.5</v>
      </c>
      <c r="M3613" s="75">
        <v>0.5</v>
      </c>
      <c r="N3613" s="75">
        <v>0</v>
      </c>
    </row>
    <row r="3614" spans="1:14">
      <c r="A3614" s="53" t="s">
        <v>10842</v>
      </c>
      <c r="B3614" s="53" t="s">
        <v>10843</v>
      </c>
      <c r="C3614" s="53" t="s">
        <v>10844</v>
      </c>
      <c r="D3614" s="53" t="s">
        <v>17</v>
      </c>
      <c r="E3614" s="53" t="s">
        <v>18</v>
      </c>
      <c r="F3614" s="53" t="s">
        <v>17</v>
      </c>
      <c r="G3614" s="53" t="s">
        <v>19</v>
      </c>
      <c r="I3614" s="53" t="s">
        <v>215</v>
      </c>
      <c r="J3614" s="75">
        <v>0.25</v>
      </c>
      <c r="K3614" s="75">
        <v>0</v>
      </c>
      <c r="L3614" s="75">
        <v>0.5</v>
      </c>
      <c r="M3614" s="75">
        <v>0.5</v>
      </c>
      <c r="N3614" s="75">
        <v>0</v>
      </c>
    </row>
    <row r="3615" spans="1:14">
      <c r="A3615" s="53" t="s">
        <v>10845</v>
      </c>
      <c r="B3615" s="53" t="s">
        <v>10846</v>
      </c>
      <c r="C3615" s="53" t="s">
        <v>10847</v>
      </c>
      <c r="D3615" s="53" t="s">
        <v>336</v>
      </c>
      <c r="E3615" s="53" t="s">
        <v>18</v>
      </c>
      <c r="F3615" s="53" t="s">
        <v>336</v>
      </c>
      <c r="G3615" s="53" t="s">
        <v>129</v>
      </c>
      <c r="I3615" s="53" t="s">
        <v>161</v>
      </c>
      <c r="J3615" s="75">
        <v>0.97</v>
      </c>
      <c r="K3615" s="75">
        <v>1.432</v>
      </c>
      <c r="L3615" s="75">
        <v>1.5</v>
      </c>
      <c r="M3615" s="75">
        <v>1.5</v>
      </c>
      <c r="N3615" s="75">
        <v>0</v>
      </c>
    </row>
    <row r="3616" spans="1:14">
      <c r="A3616" s="53" t="s">
        <v>10848</v>
      </c>
      <c r="B3616" s="53" t="s">
        <v>10849</v>
      </c>
      <c r="C3616" s="53" t="s">
        <v>10850</v>
      </c>
      <c r="D3616" s="53" t="s">
        <v>336</v>
      </c>
      <c r="E3616" s="53" t="s">
        <v>18</v>
      </c>
      <c r="F3616" s="53" t="s">
        <v>336</v>
      </c>
      <c r="G3616" s="53" t="s">
        <v>129</v>
      </c>
      <c r="I3616" s="53" t="s">
        <v>161</v>
      </c>
      <c r="J3616" s="75">
        <v>1.23</v>
      </c>
      <c r="K3616" s="75">
        <v>1.613</v>
      </c>
      <c r="L3616" s="75">
        <v>1.5</v>
      </c>
      <c r="M3616" s="75">
        <v>2</v>
      </c>
      <c r="N3616" s="75">
        <v>0.5</v>
      </c>
    </row>
    <row r="3617" spans="1:14">
      <c r="A3617" s="53" t="s">
        <v>10851</v>
      </c>
      <c r="B3617" s="53" t="s">
        <v>10852</v>
      </c>
      <c r="C3617" s="53" t="s">
        <v>10853</v>
      </c>
      <c r="D3617" s="53" t="s">
        <v>336</v>
      </c>
      <c r="E3617" s="53" t="s">
        <v>18</v>
      </c>
      <c r="F3617" s="53" t="s">
        <v>336</v>
      </c>
      <c r="G3617" s="53" t="s">
        <v>129</v>
      </c>
      <c r="I3617" s="53" t="s">
        <v>161</v>
      </c>
      <c r="J3617" s="75">
        <v>2.23</v>
      </c>
      <c r="K3617" s="75">
        <v>2.356</v>
      </c>
      <c r="L3617" s="75">
        <v>2.5</v>
      </c>
      <c r="M3617" s="75">
        <v>2.5</v>
      </c>
      <c r="N3617" s="75">
        <v>0</v>
      </c>
    </row>
    <row r="3618" spans="1:14">
      <c r="A3618" s="53" t="s">
        <v>10854</v>
      </c>
      <c r="B3618" s="53" t="s">
        <v>10855</v>
      </c>
      <c r="C3618" s="53" t="s">
        <v>10856</v>
      </c>
      <c r="D3618" s="53" t="s">
        <v>160</v>
      </c>
      <c r="E3618" s="53" t="s">
        <v>18</v>
      </c>
      <c r="F3618" s="53" t="s">
        <v>160</v>
      </c>
      <c r="G3618" s="53" t="s">
        <v>129</v>
      </c>
      <c r="I3618" s="53" t="s">
        <v>161</v>
      </c>
      <c r="J3618" s="75">
        <v>1.27</v>
      </c>
      <c r="K3618" s="75">
        <v>1.232</v>
      </c>
      <c r="L3618" s="75">
        <v>1.5</v>
      </c>
      <c r="M3618" s="75">
        <v>1.5</v>
      </c>
      <c r="N3618" s="75">
        <v>0</v>
      </c>
    </row>
    <row r="3619" spans="1:14">
      <c r="A3619" s="53" t="s">
        <v>10857</v>
      </c>
      <c r="B3619" s="53" t="s">
        <v>10858</v>
      </c>
      <c r="C3619" s="53" t="s">
        <v>10859</v>
      </c>
      <c r="D3619" s="53" t="s">
        <v>586</v>
      </c>
      <c r="E3619" s="53" t="s">
        <v>18</v>
      </c>
      <c r="F3619" s="53" t="s">
        <v>586</v>
      </c>
      <c r="G3619" s="53" t="s">
        <v>98</v>
      </c>
      <c r="I3619" s="53" t="s">
        <v>99</v>
      </c>
      <c r="J3619" s="75">
        <v>18.71</v>
      </c>
      <c r="K3619" s="75">
        <v>21.773</v>
      </c>
      <c r="L3619" s="75">
        <v>22</v>
      </c>
      <c r="M3619" s="75">
        <v>22</v>
      </c>
      <c r="N3619" s="75">
        <v>0</v>
      </c>
    </row>
    <row r="3620" spans="1:14">
      <c r="A3620" s="53" t="s">
        <v>10860</v>
      </c>
      <c r="B3620" s="53" t="s">
        <v>10861</v>
      </c>
      <c r="C3620" s="53" t="s">
        <v>10862</v>
      </c>
      <c r="D3620" s="53" t="s">
        <v>590</v>
      </c>
      <c r="E3620" s="53" t="s">
        <v>18</v>
      </c>
      <c r="F3620" s="53" t="s">
        <v>590</v>
      </c>
      <c r="G3620" s="53" t="s">
        <v>129</v>
      </c>
      <c r="I3620" s="53" t="s">
        <v>223</v>
      </c>
      <c r="J3620" s="75">
        <v>7.96</v>
      </c>
      <c r="K3620" s="75">
        <v>14.09</v>
      </c>
      <c r="L3620" s="75">
        <v>8.97</v>
      </c>
      <c r="M3620" s="75">
        <v>14.5</v>
      </c>
      <c r="N3620" s="75">
        <v>5.53</v>
      </c>
    </row>
    <row r="3621" spans="1:14">
      <c r="A3621" s="53" t="s">
        <v>10863</v>
      </c>
      <c r="B3621" s="53" t="s">
        <v>10864</v>
      </c>
      <c r="C3621" s="53" t="s">
        <v>10865</v>
      </c>
      <c r="D3621" s="53" t="s">
        <v>590</v>
      </c>
      <c r="E3621" s="53" t="s">
        <v>18</v>
      </c>
      <c r="F3621" s="53" t="s">
        <v>590</v>
      </c>
      <c r="G3621" s="73" t="s">
        <v>129</v>
      </c>
      <c r="I3621" s="53" t="s">
        <v>223</v>
      </c>
      <c r="J3621" s="75">
        <v>6.67</v>
      </c>
      <c r="K3621" s="75">
        <v>12.902</v>
      </c>
      <c r="L3621" s="75">
        <v>8.32</v>
      </c>
      <c r="M3621" s="75">
        <v>13</v>
      </c>
      <c r="N3621" s="75">
        <v>4.68</v>
      </c>
    </row>
    <row r="3622" spans="1:14">
      <c r="A3622" s="53" t="s">
        <v>10866</v>
      </c>
      <c r="B3622" s="53" t="s">
        <v>10867</v>
      </c>
      <c r="C3622" s="53" t="s">
        <v>10868</v>
      </c>
      <c r="D3622" s="53" t="s">
        <v>2864</v>
      </c>
      <c r="E3622" s="53" t="s">
        <v>18</v>
      </c>
      <c r="F3622" s="53" t="s">
        <v>2864</v>
      </c>
      <c r="G3622" s="53" t="s">
        <v>129</v>
      </c>
      <c r="I3622" s="53" t="s">
        <v>103</v>
      </c>
      <c r="J3622" s="75">
        <v>17.24</v>
      </c>
      <c r="K3622" s="75" t="s">
        <v>36</v>
      </c>
      <c r="L3622" s="75">
        <v>17.3</v>
      </c>
      <c r="M3622" s="75">
        <v>22</v>
      </c>
      <c r="N3622" s="75">
        <v>4.7</v>
      </c>
    </row>
    <row r="3623" spans="1:14">
      <c r="A3623" s="53" t="s">
        <v>10869</v>
      </c>
      <c r="B3623" s="53" t="s">
        <v>10870</v>
      </c>
      <c r="C3623" s="53" t="s">
        <v>10871</v>
      </c>
      <c r="D3623" s="53" t="s">
        <v>17</v>
      </c>
      <c r="E3623" s="53" t="s">
        <v>18</v>
      </c>
      <c r="F3623" s="53" t="s">
        <v>17</v>
      </c>
      <c r="G3623" s="53" t="s">
        <v>19</v>
      </c>
      <c r="I3623" s="53" t="s">
        <v>116</v>
      </c>
      <c r="J3623" s="75">
        <v>5.8</v>
      </c>
      <c r="K3623" s="75">
        <v>7.254</v>
      </c>
      <c r="L3623" s="75">
        <v>7.5</v>
      </c>
      <c r="M3623" s="75">
        <v>8</v>
      </c>
      <c r="N3623" s="75">
        <v>0.5</v>
      </c>
    </row>
    <row r="3624" spans="1:14">
      <c r="A3624" s="53" t="s">
        <v>10872</v>
      </c>
      <c r="B3624" s="53" t="s">
        <v>10873</v>
      </c>
      <c r="C3624" s="53" t="s">
        <v>10874</v>
      </c>
      <c r="D3624" s="53" t="s">
        <v>51</v>
      </c>
      <c r="E3624" s="53" t="s">
        <v>18</v>
      </c>
      <c r="F3624" s="53" t="s">
        <v>51</v>
      </c>
      <c r="G3624" s="53" t="s">
        <v>52</v>
      </c>
      <c r="I3624" s="53" t="s">
        <v>103</v>
      </c>
      <c r="J3624" s="75">
        <v>40.62</v>
      </c>
      <c r="K3624" s="75">
        <v>30.402</v>
      </c>
      <c r="L3624" s="75">
        <v>41</v>
      </c>
      <c r="M3624" s="75">
        <v>41</v>
      </c>
      <c r="N3624" s="75">
        <v>0</v>
      </c>
    </row>
    <row r="3625" spans="1:14">
      <c r="A3625" s="53" t="s">
        <v>10875</v>
      </c>
      <c r="B3625" s="53" t="s">
        <v>10876</v>
      </c>
      <c r="C3625" s="53" t="s">
        <v>10877</v>
      </c>
      <c r="D3625" s="53" t="s">
        <v>603</v>
      </c>
      <c r="E3625" s="53" t="s">
        <v>18</v>
      </c>
      <c r="F3625" s="53" t="s">
        <v>603</v>
      </c>
      <c r="G3625" s="53" t="s">
        <v>129</v>
      </c>
      <c r="I3625" s="53" t="s">
        <v>223</v>
      </c>
      <c r="J3625" s="75">
        <v>42.88</v>
      </c>
      <c r="K3625" s="75">
        <v>18.64</v>
      </c>
      <c r="L3625" s="75">
        <v>44</v>
      </c>
      <c r="M3625" s="75">
        <v>44</v>
      </c>
      <c r="N3625" s="75">
        <v>0</v>
      </c>
    </row>
    <row r="3626" spans="1:14">
      <c r="A3626" s="53" t="s">
        <v>10878</v>
      </c>
      <c r="B3626" s="53" t="s">
        <v>10879</v>
      </c>
      <c r="C3626" s="53" t="s">
        <v>10880</v>
      </c>
      <c r="D3626" s="53" t="s">
        <v>140</v>
      </c>
      <c r="E3626" s="53" t="s">
        <v>18</v>
      </c>
      <c r="F3626" s="53" t="s">
        <v>140</v>
      </c>
      <c r="G3626" s="53" t="s">
        <v>98</v>
      </c>
      <c r="I3626" s="53" t="s">
        <v>191</v>
      </c>
      <c r="J3626" s="75">
        <v>29.24</v>
      </c>
      <c r="K3626" s="75">
        <v>14.572</v>
      </c>
      <c r="L3626" s="75">
        <v>30</v>
      </c>
      <c r="M3626" s="75">
        <v>60</v>
      </c>
      <c r="N3626" s="75">
        <v>30</v>
      </c>
    </row>
    <row r="3627" spans="1:14">
      <c r="A3627" s="53" t="s">
        <v>10881</v>
      </c>
      <c r="B3627" s="53" t="s">
        <v>10882</v>
      </c>
      <c r="C3627" s="53" t="s">
        <v>10883</v>
      </c>
      <c r="D3627" s="53" t="s">
        <v>256</v>
      </c>
      <c r="E3627" s="53" t="s">
        <v>18</v>
      </c>
      <c r="F3627" s="53" t="s">
        <v>256</v>
      </c>
      <c r="G3627" s="53" t="s">
        <v>19</v>
      </c>
      <c r="I3627" s="53" t="s">
        <v>191</v>
      </c>
      <c r="J3627" s="75">
        <v>6.91</v>
      </c>
      <c r="K3627" s="75">
        <v>5.184</v>
      </c>
      <c r="L3627" s="75">
        <v>7</v>
      </c>
      <c r="M3627" s="75">
        <v>7.5</v>
      </c>
      <c r="N3627" s="75">
        <v>0.5</v>
      </c>
    </row>
    <row r="3628" spans="1:14">
      <c r="A3628" s="53" t="s">
        <v>10884</v>
      </c>
      <c r="B3628" s="53" t="s">
        <v>10885</v>
      </c>
      <c r="C3628" s="53" t="s">
        <v>10886</v>
      </c>
      <c r="D3628" s="53" t="s">
        <v>168</v>
      </c>
      <c r="E3628" s="53" t="s">
        <v>18</v>
      </c>
      <c r="F3628" s="53" t="s">
        <v>169</v>
      </c>
      <c r="G3628" s="73" t="s">
        <v>170</v>
      </c>
      <c r="I3628" s="53" t="s">
        <v>215</v>
      </c>
      <c r="J3628" s="75">
        <v>92.18</v>
      </c>
      <c r="K3628" s="75">
        <v>93.327</v>
      </c>
      <c r="L3628" s="75">
        <v>93</v>
      </c>
      <c r="M3628" s="75">
        <v>94</v>
      </c>
      <c r="N3628" s="75">
        <v>1</v>
      </c>
    </row>
    <row r="3629" spans="1:14">
      <c r="A3629" s="53" t="s">
        <v>10887</v>
      </c>
      <c r="B3629" s="53" t="s">
        <v>10888</v>
      </c>
      <c r="C3629" s="53" t="s">
        <v>10889</v>
      </c>
      <c r="D3629" s="53" t="s">
        <v>845</v>
      </c>
      <c r="E3629" s="53" t="s">
        <v>18</v>
      </c>
      <c r="F3629" s="53" t="s">
        <v>845</v>
      </c>
      <c r="G3629" s="53" t="s">
        <v>129</v>
      </c>
      <c r="I3629" s="53" t="s">
        <v>215</v>
      </c>
      <c r="J3629" s="75">
        <v>15.83</v>
      </c>
      <c r="K3629" s="75">
        <v>16.536</v>
      </c>
      <c r="L3629" s="75">
        <v>16.5</v>
      </c>
      <c r="M3629" s="75">
        <v>17</v>
      </c>
      <c r="N3629" s="75">
        <v>0.5</v>
      </c>
    </row>
    <row r="3630" spans="1:14">
      <c r="A3630" s="53" t="s">
        <v>10890</v>
      </c>
      <c r="B3630" s="53" t="s">
        <v>10891</v>
      </c>
      <c r="C3630" s="53" t="s">
        <v>10892</v>
      </c>
      <c r="D3630" s="53" t="s">
        <v>17</v>
      </c>
      <c r="E3630" s="53" t="s">
        <v>18</v>
      </c>
      <c r="F3630" s="53" t="s">
        <v>17</v>
      </c>
      <c r="G3630" s="53" t="s">
        <v>19</v>
      </c>
      <c r="I3630" s="53" t="s">
        <v>408</v>
      </c>
      <c r="J3630" s="75">
        <v>21.59</v>
      </c>
      <c r="K3630" s="75" t="s">
        <v>36</v>
      </c>
      <c r="L3630" s="75">
        <v>23</v>
      </c>
      <c r="M3630" s="75">
        <v>23</v>
      </c>
      <c r="N3630" s="75">
        <v>0</v>
      </c>
    </row>
    <row r="3631" spans="1:14">
      <c r="A3631" s="53" t="s">
        <v>10893</v>
      </c>
      <c r="B3631" s="53" t="s">
        <v>10894</v>
      </c>
      <c r="C3631" s="53" t="s">
        <v>10895</v>
      </c>
      <c r="D3631" s="53" t="s">
        <v>160</v>
      </c>
      <c r="E3631" s="53" t="s">
        <v>18</v>
      </c>
      <c r="F3631" s="53" t="s">
        <v>160</v>
      </c>
      <c r="G3631" s="73" t="s">
        <v>129</v>
      </c>
      <c r="I3631" s="53" t="s">
        <v>215</v>
      </c>
      <c r="J3631" s="75">
        <v>0.66</v>
      </c>
      <c r="K3631" s="75">
        <v>0.56</v>
      </c>
      <c r="L3631" s="75">
        <v>1</v>
      </c>
      <c r="M3631" s="75">
        <v>1</v>
      </c>
      <c r="N3631" s="75">
        <v>0</v>
      </c>
    </row>
    <row r="3632" spans="1:14">
      <c r="A3632" s="53" t="s">
        <v>10896</v>
      </c>
      <c r="B3632" s="53" t="s">
        <v>10897</v>
      </c>
      <c r="C3632" s="53" t="s">
        <v>10898</v>
      </c>
      <c r="D3632" s="53" t="s">
        <v>17</v>
      </c>
      <c r="E3632" s="53" t="s">
        <v>18</v>
      </c>
      <c r="F3632" s="53" t="s">
        <v>17</v>
      </c>
      <c r="G3632" s="73" t="s">
        <v>19</v>
      </c>
      <c r="I3632" s="53" t="s">
        <v>767</v>
      </c>
      <c r="J3632" s="75">
        <v>0.64</v>
      </c>
      <c r="K3632" s="75">
        <v>0.66</v>
      </c>
      <c r="L3632" s="75">
        <v>1</v>
      </c>
      <c r="M3632" s="75">
        <v>1</v>
      </c>
      <c r="N3632" s="75">
        <v>0</v>
      </c>
    </row>
    <row r="3633" spans="1:14">
      <c r="A3633" s="53" t="s">
        <v>10899</v>
      </c>
      <c r="B3633" s="53" t="s">
        <v>10900</v>
      </c>
      <c r="C3633" s="53" t="s">
        <v>10901</v>
      </c>
      <c r="D3633" s="53" t="s">
        <v>186</v>
      </c>
      <c r="E3633" s="53" t="s">
        <v>18</v>
      </c>
      <c r="F3633" s="53" t="s">
        <v>186</v>
      </c>
      <c r="G3633" s="53" t="s">
        <v>98</v>
      </c>
      <c r="I3633" s="53" t="s">
        <v>191</v>
      </c>
      <c r="J3633" s="75">
        <v>35.02</v>
      </c>
      <c r="K3633" s="75">
        <v>43.041</v>
      </c>
      <c r="L3633" s="75">
        <v>37</v>
      </c>
      <c r="M3633" s="75">
        <v>45</v>
      </c>
      <c r="N3633" s="75">
        <v>8</v>
      </c>
    </row>
    <row r="3634" spans="1:14">
      <c r="A3634" s="53" t="s">
        <v>10902</v>
      </c>
      <c r="B3634" s="53" t="s">
        <v>10903</v>
      </c>
      <c r="C3634" s="53" t="s">
        <v>10904</v>
      </c>
      <c r="D3634" s="53" t="s">
        <v>332</v>
      </c>
      <c r="E3634" s="53" t="s">
        <v>18</v>
      </c>
      <c r="F3634" s="53" t="s">
        <v>332</v>
      </c>
      <c r="G3634" s="73" t="s">
        <v>52</v>
      </c>
      <c r="I3634" s="53" t="s">
        <v>337</v>
      </c>
      <c r="J3634" s="75">
        <v>5.85</v>
      </c>
      <c r="K3634" s="75">
        <v>15.9</v>
      </c>
      <c r="L3634" s="75">
        <v>17</v>
      </c>
      <c r="M3634" s="75">
        <v>16</v>
      </c>
      <c r="N3634" s="75">
        <v>-1</v>
      </c>
    </row>
    <row r="3635" spans="1:14">
      <c r="A3635" s="53" t="s">
        <v>10905</v>
      </c>
      <c r="B3635" s="53" t="s">
        <v>10906</v>
      </c>
      <c r="C3635" s="53" t="s">
        <v>10907</v>
      </c>
      <c r="D3635" s="53" t="s">
        <v>683</v>
      </c>
      <c r="E3635" s="53" t="s">
        <v>18</v>
      </c>
      <c r="F3635" s="53" t="s">
        <v>683</v>
      </c>
      <c r="G3635" s="73" t="s">
        <v>52</v>
      </c>
      <c r="I3635" s="53" t="s">
        <v>20</v>
      </c>
      <c r="J3635" s="75">
        <v>87.82</v>
      </c>
      <c r="K3635" s="75">
        <v>169.667</v>
      </c>
      <c r="L3635" s="75">
        <v>148</v>
      </c>
      <c r="M3635" s="75">
        <v>170</v>
      </c>
      <c r="N3635" s="75">
        <v>22</v>
      </c>
    </row>
    <row r="3636" spans="1:14">
      <c r="A3636" s="53" t="s">
        <v>10908</v>
      </c>
      <c r="B3636" s="53" t="s">
        <v>10909</v>
      </c>
      <c r="C3636" s="53" t="s">
        <v>10910</v>
      </c>
      <c r="D3636" s="53" t="s">
        <v>17</v>
      </c>
      <c r="E3636" s="53" t="s">
        <v>18</v>
      </c>
      <c r="F3636" s="53" t="s">
        <v>17</v>
      </c>
      <c r="G3636" s="73" t="s">
        <v>19</v>
      </c>
      <c r="I3636" s="53" t="s">
        <v>239</v>
      </c>
      <c r="J3636" s="75">
        <v>2.1</v>
      </c>
      <c r="K3636" s="75">
        <v>1.653</v>
      </c>
      <c r="L3636" s="75">
        <v>2.5</v>
      </c>
      <c r="M3636" s="75">
        <v>2.5</v>
      </c>
      <c r="N3636" s="75">
        <v>0</v>
      </c>
    </row>
    <row r="3637" spans="1:14">
      <c r="A3637" s="53" t="s">
        <v>10911</v>
      </c>
      <c r="B3637" s="53" t="s">
        <v>10912</v>
      </c>
      <c r="C3637" s="53" t="s">
        <v>10913</v>
      </c>
      <c r="D3637" s="53" t="s">
        <v>17</v>
      </c>
      <c r="E3637" s="53" t="s">
        <v>18</v>
      </c>
      <c r="F3637" s="53" t="s">
        <v>17</v>
      </c>
      <c r="G3637" s="73" t="s">
        <v>19</v>
      </c>
      <c r="I3637" s="53" t="s">
        <v>239</v>
      </c>
      <c r="J3637" s="75">
        <v>8.96</v>
      </c>
      <c r="K3637" s="75">
        <v>1.596</v>
      </c>
      <c r="L3637" s="75">
        <v>9</v>
      </c>
      <c r="M3637" s="75">
        <v>9</v>
      </c>
      <c r="N3637" s="75">
        <v>0</v>
      </c>
    </row>
    <row r="3638" spans="1:14">
      <c r="A3638" s="53" t="s">
        <v>10914</v>
      </c>
      <c r="B3638" s="53" t="s">
        <v>10915</v>
      </c>
      <c r="C3638" s="53" t="s">
        <v>10916</v>
      </c>
      <c r="D3638" s="53" t="s">
        <v>85</v>
      </c>
      <c r="E3638" s="53" t="s">
        <v>18</v>
      </c>
      <c r="F3638" s="53" t="s">
        <v>85</v>
      </c>
      <c r="G3638" s="53" t="s">
        <v>29</v>
      </c>
      <c r="I3638" s="53" t="s">
        <v>558</v>
      </c>
      <c r="J3638" s="75">
        <v>31.22</v>
      </c>
      <c r="K3638" s="75">
        <v>70.36</v>
      </c>
      <c r="L3638" s="75">
        <v>50</v>
      </c>
      <c r="M3638" s="75">
        <v>71</v>
      </c>
      <c r="N3638" s="75">
        <v>21</v>
      </c>
    </row>
    <row r="3639" spans="1:14">
      <c r="A3639" s="53" t="s">
        <v>10917</v>
      </c>
      <c r="B3639" s="53" t="s">
        <v>10918</v>
      </c>
      <c r="C3639" s="53" t="s">
        <v>10919</v>
      </c>
      <c r="D3639" s="53" t="s">
        <v>144</v>
      </c>
      <c r="E3639" s="53" t="s">
        <v>18</v>
      </c>
      <c r="F3639" s="53" t="s">
        <v>144</v>
      </c>
      <c r="G3639" s="73" t="s">
        <v>52</v>
      </c>
      <c r="I3639" s="53" t="s">
        <v>558</v>
      </c>
      <c r="J3639" s="75">
        <v>39.88</v>
      </c>
      <c r="K3639" s="75">
        <v>59.679</v>
      </c>
      <c r="L3639" s="75">
        <v>49</v>
      </c>
      <c r="M3639" s="75">
        <v>60</v>
      </c>
      <c r="N3639" s="75">
        <v>11</v>
      </c>
    </row>
    <row r="3640" spans="1:14">
      <c r="A3640" s="53" t="s">
        <v>10920</v>
      </c>
      <c r="B3640" s="53" t="s">
        <v>10921</v>
      </c>
      <c r="C3640" s="53" t="s">
        <v>10922</v>
      </c>
      <c r="D3640" s="53" t="s">
        <v>17</v>
      </c>
      <c r="E3640" s="53" t="s">
        <v>18</v>
      </c>
      <c r="F3640" s="53" t="s">
        <v>17</v>
      </c>
      <c r="G3640" s="53" t="s">
        <v>19</v>
      </c>
      <c r="I3640" s="53" t="s">
        <v>558</v>
      </c>
      <c r="J3640" s="75">
        <v>5.49</v>
      </c>
      <c r="K3640" s="75" t="s">
        <v>36</v>
      </c>
      <c r="L3640" s="75">
        <v>12</v>
      </c>
      <c r="M3640" s="75">
        <v>15.5</v>
      </c>
      <c r="N3640" s="75">
        <v>3.5</v>
      </c>
    </row>
    <row r="3641" spans="1:14">
      <c r="A3641" s="53" t="s">
        <v>10923</v>
      </c>
      <c r="B3641" s="53" t="s">
        <v>10924</v>
      </c>
      <c r="C3641" s="53" t="s">
        <v>10925</v>
      </c>
      <c r="D3641" s="53" t="s">
        <v>256</v>
      </c>
      <c r="E3641" s="53" t="s">
        <v>18</v>
      </c>
      <c r="F3641" s="53" t="s">
        <v>256</v>
      </c>
      <c r="G3641" s="53" t="s">
        <v>19</v>
      </c>
      <c r="I3641" s="53" t="s">
        <v>540</v>
      </c>
      <c r="J3641" s="75">
        <v>5.81</v>
      </c>
      <c r="K3641" s="75">
        <v>8.455</v>
      </c>
      <c r="L3641" s="75">
        <v>6.5</v>
      </c>
      <c r="M3641" s="75">
        <v>9</v>
      </c>
      <c r="N3641" s="75">
        <v>2.5</v>
      </c>
    </row>
    <row r="3642" spans="1:14">
      <c r="A3642" s="53" t="s">
        <v>10926</v>
      </c>
      <c r="B3642" s="53" t="s">
        <v>10927</v>
      </c>
      <c r="C3642" s="53" t="s">
        <v>10928</v>
      </c>
      <c r="D3642" s="53" t="s">
        <v>266</v>
      </c>
      <c r="E3642" s="53" t="s">
        <v>18</v>
      </c>
      <c r="F3642" s="53" t="s">
        <v>267</v>
      </c>
      <c r="G3642" s="53" t="s">
        <v>170</v>
      </c>
      <c r="I3642" s="53" t="s">
        <v>79</v>
      </c>
      <c r="J3642" s="75">
        <v>93.72</v>
      </c>
      <c r="K3642" s="75">
        <v>41.296</v>
      </c>
      <c r="L3642" s="75">
        <v>95</v>
      </c>
      <c r="M3642" s="75">
        <v>94</v>
      </c>
      <c r="N3642" s="75">
        <v>-1</v>
      </c>
    </row>
    <row r="3643" spans="1:14">
      <c r="A3643" s="53" t="s">
        <v>10929</v>
      </c>
      <c r="B3643" s="53" t="s">
        <v>10930</v>
      </c>
      <c r="C3643" s="53" t="s">
        <v>10931</v>
      </c>
      <c r="D3643" s="53" t="s">
        <v>17</v>
      </c>
      <c r="E3643" s="53" t="s">
        <v>18</v>
      </c>
      <c r="F3643" s="53" t="s">
        <v>17</v>
      </c>
      <c r="G3643" s="53" t="s">
        <v>19</v>
      </c>
      <c r="I3643" s="53" t="s">
        <v>292</v>
      </c>
      <c r="J3643" s="75">
        <v>0.77</v>
      </c>
      <c r="K3643" s="75">
        <v>0.874</v>
      </c>
      <c r="L3643" s="75">
        <v>1</v>
      </c>
      <c r="M3643" s="75">
        <v>1</v>
      </c>
      <c r="N3643" s="75">
        <v>0</v>
      </c>
    </row>
    <row r="3644" spans="1:14">
      <c r="A3644" s="53" t="s">
        <v>10932</v>
      </c>
      <c r="B3644" s="53" t="s">
        <v>10933</v>
      </c>
      <c r="C3644" s="53" t="s">
        <v>10934</v>
      </c>
      <c r="D3644" s="53" t="s">
        <v>287</v>
      </c>
      <c r="E3644" s="53" t="s">
        <v>18</v>
      </c>
      <c r="F3644" s="53" t="s">
        <v>287</v>
      </c>
      <c r="G3644" s="53" t="s">
        <v>98</v>
      </c>
      <c r="I3644" s="53" t="s">
        <v>227</v>
      </c>
      <c r="J3644" s="75">
        <v>37</v>
      </c>
      <c r="K3644" s="75">
        <v>15.602</v>
      </c>
      <c r="L3644" s="75">
        <v>37</v>
      </c>
      <c r="M3644" s="75">
        <v>37</v>
      </c>
      <c r="N3644" s="75">
        <v>0</v>
      </c>
    </row>
    <row r="3645" spans="1:14">
      <c r="A3645" s="53" t="s">
        <v>10935</v>
      </c>
      <c r="B3645" s="53" t="s">
        <v>10936</v>
      </c>
      <c r="C3645" s="53" t="s">
        <v>10937</v>
      </c>
      <c r="D3645" s="53" t="s">
        <v>17</v>
      </c>
      <c r="E3645" s="53" t="s">
        <v>18</v>
      </c>
      <c r="F3645" s="53" t="s">
        <v>17</v>
      </c>
      <c r="G3645" s="73" t="s">
        <v>19</v>
      </c>
      <c r="I3645" s="53" t="s">
        <v>2305</v>
      </c>
      <c r="J3645" s="75">
        <v>32.46</v>
      </c>
      <c r="K3645" s="75" t="s">
        <v>36</v>
      </c>
      <c r="L3645" s="75">
        <v>33</v>
      </c>
      <c r="M3645" s="75">
        <v>35</v>
      </c>
      <c r="N3645" s="75">
        <v>2</v>
      </c>
    </row>
    <row r="3646" spans="1:14">
      <c r="A3646" s="53" t="s">
        <v>10938</v>
      </c>
      <c r="B3646" s="53" t="s">
        <v>10939</v>
      </c>
      <c r="C3646" s="53" t="s">
        <v>10940</v>
      </c>
      <c r="D3646" s="53" t="s">
        <v>453</v>
      </c>
      <c r="E3646" s="53" t="s">
        <v>18</v>
      </c>
      <c r="F3646" s="53" t="s">
        <v>453</v>
      </c>
      <c r="G3646" s="73" t="s">
        <v>29</v>
      </c>
      <c r="I3646" s="53" t="s">
        <v>99</v>
      </c>
      <c r="J3646" s="75">
        <v>12.58</v>
      </c>
      <c r="K3646" s="75">
        <v>20.502</v>
      </c>
      <c r="L3646" s="75">
        <v>22</v>
      </c>
      <c r="M3646" s="75">
        <v>22</v>
      </c>
      <c r="N3646" s="75">
        <v>0</v>
      </c>
    </row>
    <row r="3647" spans="1:14">
      <c r="A3647" s="53" t="s">
        <v>10941</v>
      </c>
      <c r="B3647" s="53" t="s">
        <v>10942</v>
      </c>
      <c r="C3647" s="53" t="s">
        <v>10943</v>
      </c>
      <c r="D3647" s="53" t="s">
        <v>274</v>
      </c>
      <c r="E3647" s="53" t="s">
        <v>18</v>
      </c>
      <c r="F3647" s="53" t="s">
        <v>274</v>
      </c>
      <c r="G3647" s="53" t="s">
        <v>29</v>
      </c>
      <c r="I3647" s="53" t="s">
        <v>442</v>
      </c>
      <c r="J3647" s="75">
        <v>24.15</v>
      </c>
      <c r="K3647" s="75">
        <v>19.982</v>
      </c>
      <c r="L3647" s="75">
        <v>24</v>
      </c>
      <c r="M3647" s="75">
        <v>25</v>
      </c>
      <c r="N3647" s="75">
        <v>1</v>
      </c>
    </row>
    <row r="3648" spans="1:14">
      <c r="A3648" s="53" t="s">
        <v>10944</v>
      </c>
      <c r="B3648" s="53" t="s">
        <v>10945</v>
      </c>
      <c r="C3648" s="53" t="s">
        <v>10946</v>
      </c>
      <c r="D3648" s="53" t="s">
        <v>17</v>
      </c>
      <c r="E3648" s="53" t="s">
        <v>18</v>
      </c>
      <c r="F3648" s="53" t="s">
        <v>17</v>
      </c>
      <c r="G3648" s="73" t="s">
        <v>19</v>
      </c>
      <c r="I3648" s="53" t="s">
        <v>99</v>
      </c>
      <c r="J3648" s="75">
        <v>15.85</v>
      </c>
      <c r="K3648" s="75">
        <v>12.495</v>
      </c>
      <c r="L3648" s="75">
        <v>16</v>
      </c>
      <c r="M3648" s="75">
        <v>16</v>
      </c>
      <c r="N3648" s="75">
        <v>0</v>
      </c>
    </row>
    <row r="3649" spans="1:14">
      <c r="A3649" s="53" t="s">
        <v>10947</v>
      </c>
      <c r="B3649" s="53" t="s">
        <v>10948</v>
      </c>
      <c r="C3649" s="53" t="s">
        <v>10949</v>
      </c>
      <c r="D3649" s="53" t="s">
        <v>17</v>
      </c>
      <c r="E3649" s="53" t="s">
        <v>18</v>
      </c>
      <c r="F3649" s="53" t="s">
        <v>17</v>
      </c>
      <c r="G3649" s="53" t="s">
        <v>19</v>
      </c>
      <c r="I3649" s="53" t="s">
        <v>203</v>
      </c>
      <c r="J3649" s="75">
        <v>20.38</v>
      </c>
      <c r="K3649" s="75">
        <v>8.694</v>
      </c>
      <c r="L3649" s="75">
        <v>20.5</v>
      </c>
      <c r="M3649" s="75">
        <v>21</v>
      </c>
      <c r="N3649" s="75">
        <v>0.5</v>
      </c>
    </row>
    <row r="3650" spans="1:14">
      <c r="A3650" s="53" t="s">
        <v>10950</v>
      </c>
      <c r="B3650" s="53" t="s">
        <v>10951</v>
      </c>
      <c r="C3650" s="53" t="s">
        <v>10952</v>
      </c>
      <c r="D3650" s="53" t="s">
        <v>17</v>
      </c>
      <c r="E3650" s="53" t="s">
        <v>18</v>
      </c>
      <c r="F3650" s="53" t="s">
        <v>17</v>
      </c>
      <c r="G3650" s="53" t="s">
        <v>19</v>
      </c>
      <c r="I3650" s="53" t="s">
        <v>558</v>
      </c>
      <c r="J3650" s="75">
        <v>68.75</v>
      </c>
      <c r="K3650" s="75" t="s">
        <v>36</v>
      </c>
      <c r="L3650" s="75">
        <v>72</v>
      </c>
      <c r="M3650" s="75">
        <v>76</v>
      </c>
      <c r="N3650" s="75">
        <v>4</v>
      </c>
    </row>
    <row r="3651" spans="1:14">
      <c r="A3651" s="53" t="s">
        <v>10953</v>
      </c>
      <c r="B3651" s="53" t="s">
        <v>10954</v>
      </c>
      <c r="C3651" s="53" t="s">
        <v>10955</v>
      </c>
      <c r="D3651" s="53" t="s">
        <v>17</v>
      </c>
      <c r="E3651" s="53" t="s">
        <v>18</v>
      </c>
      <c r="F3651" s="53" t="s">
        <v>17</v>
      </c>
      <c r="G3651" s="53" t="s">
        <v>19</v>
      </c>
      <c r="I3651" s="53" t="s">
        <v>292</v>
      </c>
      <c r="J3651" s="75">
        <v>194.65</v>
      </c>
      <c r="K3651" s="75">
        <v>67.229</v>
      </c>
      <c r="L3651" s="75">
        <v>198</v>
      </c>
      <c r="M3651" s="75">
        <v>195</v>
      </c>
      <c r="N3651" s="75">
        <v>-3</v>
      </c>
    </row>
    <row r="3652" spans="1:14">
      <c r="A3652" s="53" t="s">
        <v>10956</v>
      </c>
      <c r="B3652" s="53" t="s">
        <v>10957</v>
      </c>
      <c r="C3652" s="53" t="s">
        <v>10958</v>
      </c>
      <c r="D3652" s="53" t="s">
        <v>17</v>
      </c>
      <c r="E3652" s="53" t="s">
        <v>18</v>
      </c>
      <c r="F3652" s="53" t="s">
        <v>17</v>
      </c>
      <c r="G3652" s="53" t="s">
        <v>19</v>
      </c>
      <c r="I3652" s="53" t="s">
        <v>7799</v>
      </c>
      <c r="J3652" s="75">
        <v>31.23</v>
      </c>
      <c r="K3652" s="75" t="s">
        <v>36</v>
      </c>
      <c r="L3652" s="75">
        <v>32</v>
      </c>
      <c r="M3652" s="75">
        <v>32</v>
      </c>
      <c r="N3652" s="75">
        <v>0</v>
      </c>
    </row>
    <row r="3653" spans="1:14">
      <c r="A3653" s="53" t="s">
        <v>10959</v>
      </c>
      <c r="B3653" s="53" t="s">
        <v>10960</v>
      </c>
      <c r="C3653" s="53" t="s">
        <v>10961</v>
      </c>
      <c r="D3653" s="53" t="s">
        <v>140</v>
      </c>
      <c r="E3653" s="53" t="s">
        <v>18</v>
      </c>
      <c r="F3653" s="53" t="s">
        <v>140</v>
      </c>
      <c r="G3653" s="53" t="s">
        <v>98</v>
      </c>
      <c r="I3653" s="53" t="s">
        <v>562</v>
      </c>
      <c r="J3653" s="75">
        <v>13.18</v>
      </c>
      <c r="K3653" s="75">
        <v>12.296</v>
      </c>
      <c r="L3653" s="75">
        <v>13.5</v>
      </c>
      <c r="M3653" s="75">
        <v>14</v>
      </c>
      <c r="N3653" s="75">
        <v>0.5</v>
      </c>
    </row>
    <row r="3654" spans="1:14">
      <c r="A3654" s="53" t="s">
        <v>10962</v>
      </c>
      <c r="B3654" s="53" t="s">
        <v>10963</v>
      </c>
      <c r="C3654" s="53" t="s">
        <v>10964</v>
      </c>
      <c r="D3654" s="53" t="s">
        <v>256</v>
      </c>
      <c r="E3654" s="53" t="s">
        <v>18</v>
      </c>
      <c r="F3654" s="53" t="s">
        <v>256</v>
      </c>
      <c r="G3654" s="53" t="s">
        <v>19</v>
      </c>
      <c r="I3654" s="53" t="s">
        <v>191</v>
      </c>
      <c r="J3654" s="75">
        <v>36.74</v>
      </c>
      <c r="K3654" s="75">
        <v>38.158</v>
      </c>
      <c r="L3654" s="75">
        <v>38</v>
      </c>
      <c r="M3654" s="75">
        <v>43</v>
      </c>
      <c r="N3654" s="75">
        <v>5</v>
      </c>
    </row>
    <row r="3655" spans="1:14">
      <c r="A3655" s="53" t="s">
        <v>10965</v>
      </c>
      <c r="B3655" s="53" t="s">
        <v>10966</v>
      </c>
      <c r="C3655" s="53" t="s">
        <v>10967</v>
      </c>
      <c r="D3655" s="53" t="s">
        <v>231</v>
      </c>
      <c r="E3655" s="53" t="s">
        <v>18</v>
      </c>
      <c r="F3655" s="53" t="s">
        <v>231</v>
      </c>
      <c r="G3655" s="53" t="s">
        <v>52</v>
      </c>
      <c r="I3655" s="53" t="s">
        <v>604</v>
      </c>
      <c r="J3655" s="75">
        <v>309.65</v>
      </c>
      <c r="K3655" s="75">
        <v>394.958</v>
      </c>
      <c r="L3655" s="75">
        <v>395</v>
      </c>
      <c r="M3655" s="75">
        <v>395</v>
      </c>
      <c r="N3655" s="75">
        <v>0</v>
      </c>
    </row>
    <row r="3656" spans="1:14">
      <c r="A3656" s="53" t="s">
        <v>10968</v>
      </c>
      <c r="B3656" s="53" t="s">
        <v>10969</v>
      </c>
      <c r="C3656" s="53" t="s">
        <v>10970</v>
      </c>
      <c r="D3656" s="53" t="s">
        <v>17</v>
      </c>
      <c r="E3656" s="53" t="s">
        <v>18</v>
      </c>
      <c r="F3656" s="53" t="s">
        <v>17</v>
      </c>
      <c r="G3656" s="53" t="s">
        <v>19</v>
      </c>
      <c r="I3656" s="53" t="s">
        <v>328</v>
      </c>
      <c r="J3656" s="75">
        <v>7.68</v>
      </c>
      <c r="K3656" s="75">
        <v>5.6</v>
      </c>
      <c r="L3656" s="75">
        <v>8</v>
      </c>
      <c r="M3656" s="75">
        <v>8</v>
      </c>
      <c r="N3656" s="75">
        <v>0</v>
      </c>
    </row>
    <row r="3657" spans="1:14">
      <c r="A3657" s="53" t="s">
        <v>10971</v>
      </c>
      <c r="B3657" s="53" t="s">
        <v>10972</v>
      </c>
      <c r="C3657" s="53" t="s">
        <v>10973</v>
      </c>
      <c r="D3657" s="53" t="s">
        <v>449</v>
      </c>
      <c r="E3657" s="53" t="s">
        <v>18</v>
      </c>
      <c r="F3657" s="53" t="s">
        <v>449</v>
      </c>
      <c r="G3657" s="53" t="s">
        <v>29</v>
      </c>
      <c r="I3657" s="53" t="s">
        <v>1262</v>
      </c>
      <c r="J3657" s="75">
        <v>63.99</v>
      </c>
      <c r="K3657" s="75">
        <v>20.188</v>
      </c>
      <c r="L3657" s="75">
        <v>64</v>
      </c>
      <c r="M3657" s="75">
        <v>64</v>
      </c>
      <c r="N3657" s="75">
        <v>0</v>
      </c>
    </row>
    <row r="3658" spans="1:14">
      <c r="A3658" s="53" t="s">
        <v>10974</v>
      </c>
      <c r="B3658" s="53" t="s">
        <v>10975</v>
      </c>
      <c r="C3658" s="53" t="s">
        <v>10976</v>
      </c>
      <c r="D3658" s="53" t="s">
        <v>24</v>
      </c>
      <c r="E3658" s="53" t="s">
        <v>18</v>
      </c>
      <c r="F3658" s="53" t="s">
        <v>24</v>
      </c>
      <c r="G3658" s="53" t="s">
        <v>19</v>
      </c>
      <c r="I3658" s="53" t="s">
        <v>211</v>
      </c>
      <c r="J3658" s="75">
        <v>4.69</v>
      </c>
      <c r="K3658" s="75">
        <v>4.042</v>
      </c>
      <c r="L3658" s="75">
        <v>5.5</v>
      </c>
      <c r="M3658" s="75">
        <v>5.5</v>
      </c>
      <c r="N3658" s="75">
        <v>0</v>
      </c>
    </row>
    <row r="3659" spans="1:14">
      <c r="A3659" s="53" t="s">
        <v>10977</v>
      </c>
      <c r="B3659" s="53" t="s">
        <v>10978</v>
      </c>
      <c r="C3659" s="53" t="s">
        <v>10979</v>
      </c>
      <c r="D3659" s="53" t="s">
        <v>317</v>
      </c>
      <c r="E3659" s="53" t="s">
        <v>18</v>
      </c>
      <c r="F3659" s="53" t="s">
        <v>317</v>
      </c>
      <c r="G3659" s="53" t="s">
        <v>52</v>
      </c>
      <c r="I3659" s="53" t="s">
        <v>604</v>
      </c>
      <c r="J3659" s="75">
        <v>16.66</v>
      </c>
      <c r="K3659" s="75">
        <v>25.48</v>
      </c>
      <c r="L3659" s="75">
        <v>24</v>
      </c>
      <c r="M3659" s="75">
        <v>26</v>
      </c>
      <c r="N3659" s="75">
        <v>2</v>
      </c>
    </row>
    <row r="3660" spans="1:14">
      <c r="A3660" s="53" t="s">
        <v>10980</v>
      </c>
      <c r="B3660" s="53" t="s">
        <v>10981</v>
      </c>
      <c r="C3660" s="53" t="s">
        <v>50</v>
      </c>
      <c r="D3660" s="53" t="s">
        <v>51</v>
      </c>
      <c r="E3660" s="53" t="s">
        <v>18</v>
      </c>
      <c r="F3660" s="53" t="s">
        <v>51</v>
      </c>
      <c r="G3660" s="73" t="s">
        <v>52</v>
      </c>
      <c r="I3660" s="53" t="s">
        <v>6088</v>
      </c>
      <c r="J3660" s="75">
        <v>135.28</v>
      </c>
      <c r="K3660" s="75">
        <v>61.164</v>
      </c>
      <c r="L3660" s="75">
        <v>136</v>
      </c>
      <c r="M3660" s="75">
        <v>136</v>
      </c>
      <c r="N3660" s="75">
        <v>0</v>
      </c>
    </row>
    <row r="3661" spans="1:14">
      <c r="A3661" s="53" t="s">
        <v>10982</v>
      </c>
      <c r="B3661" s="53" t="s">
        <v>10983</v>
      </c>
      <c r="C3661" s="53" t="s">
        <v>10984</v>
      </c>
      <c r="D3661" s="53" t="s">
        <v>2864</v>
      </c>
      <c r="E3661" s="53" t="s">
        <v>18</v>
      </c>
      <c r="F3661" s="53" t="s">
        <v>2864</v>
      </c>
      <c r="G3661" s="53" t="s">
        <v>129</v>
      </c>
      <c r="I3661" s="53" t="s">
        <v>2305</v>
      </c>
      <c r="J3661" s="75">
        <v>3.5</v>
      </c>
      <c r="K3661" s="75">
        <v>4.144</v>
      </c>
      <c r="L3661" s="75">
        <v>4</v>
      </c>
      <c r="M3661" s="75">
        <v>4.5</v>
      </c>
      <c r="N3661" s="75">
        <v>0.5</v>
      </c>
    </row>
    <row r="3662" spans="1:14">
      <c r="A3662" s="53" t="s">
        <v>10985</v>
      </c>
      <c r="B3662" s="53" t="s">
        <v>10986</v>
      </c>
      <c r="C3662" s="53" t="s">
        <v>10987</v>
      </c>
      <c r="D3662" s="53" t="s">
        <v>586</v>
      </c>
      <c r="E3662" s="53" t="s">
        <v>18</v>
      </c>
      <c r="F3662" s="53" t="s">
        <v>586</v>
      </c>
      <c r="G3662" s="73" t="s">
        <v>98</v>
      </c>
      <c r="I3662" s="53" t="s">
        <v>562</v>
      </c>
      <c r="J3662" s="75">
        <v>0.58</v>
      </c>
      <c r="K3662" s="75">
        <v>0</v>
      </c>
      <c r="L3662" s="75">
        <v>1</v>
      </c>
      <c r="M3662" s="75">
        <v>1</v>
      </c>
      <c r="N3662" s="75">
        <v>0</v>
      </c>
    </row>
    <row r="3663" spans="1:14">
      <c r="A3663" s="53" t="s">
        <v>10988</v>
      </c>
      <c r="B3663" s="53" t="s">
        <v>10989</v>
      </c>
      <c r="C3663" s="53" t="s">
        <v>10990</v>
      </c>
      <c r="D3663" s="53" t="s">
        <v>186</v>
      </c>
      <c r="E3663" s="53" t="s">
        <v>18</v>
      </c>
      <c r="F3663" s="53" t="s">
        <v>186</v>
      </c>
      <c r="G3663" s="53" t="s">
        <v>98</v>
      </c>
      <c r="I3663" s="53" t="s">
        <v>191</v>
      </c>
      <c r="J3663" s="75">
        <v>41.63</v>
      </c>
      <c r="K3663" s="75">
        <v>37.62</v>
      </c>
      <c r="L3663" s="75">
        <v>42</v>
      </c>
      <c r="M3663" s="75">
        <v>44</v>
      </c>
      <c r="N3663" s="75">
        <v>2</v>
      </c>
    </row>
    <row r="3664" spans="1:14">
      <c r="A3664" s="53" t="s">
        <v>10991</v>
      </c>
      <c r="B3664" s="53" t="s">
        <v>10992</v>
      </c>
      <c r="C3664" s="53" t="s">
        <v>10993</v>
      </c>
      <c r="D3664" s="53" t="s">
        <v>17</v>
      </c>
      <c r="E3664" s="53" t="s">
        <v>18</v>
      </c>
      <c r="F3664" s="53" t="s">
        <v>17</v>
      </c>
      <c r="G3664" s="53" t="s">
        <v>19</v>
      </c>
      <c r="I3664" s="53" t="s">
        <v>1038</v>
      </c>
      <c r="J3664" s="75">
        <v>2.61</v>
      </c>
      <c r="K3664" s="75" t="s">
        <v>36</v>
      </c>
      <c r="L3664" s="75">
        <v>3.5</v>
      </c>
      <c r="M3664" s="75">
        <v>4</v>
      </c>
      <c r="N3664" s="75">
        <v>0.5</v>
      </c>
    </row>
    <row r="3665" spans="1:14">
      <c r="A3665" s="53" t="s">
        <v>10994</v>
      </c>
      <c r="B3665" s="53" t="s">
        <v>10995</v>
      </c>
      <c r="C3665" s="53" t="s">
        <v>10996</v>
      </c>
      <c r="D3665" s="53" t="s">
        <v>17</v>
      </c>
      <c r="E3665" s="53" t="s">
        <v>18</v>
      </c>
      <c r="F3665" s="53" t="s">
        <v>17</v>
      </c>
      <c r="G3665" s="53" t="s">
        <v>19</v>
      </c>
      <c r="I3665" s="53" t="s">
        <v>353</v>
      </c>
      <c r="J3665" s="75">
        <v>42.32</v>
      </c>
      <c r="K3665" s="75" t="s">
        <v>36</v>
      </c>
      <c r="L3665" s="75">
        <v>44</v>
      </c>
      <c r="M3665" s="75">
        <v>43</v>
      </c>
      <c r="N3665" s="75">
        <v>-1</v>
      </c>
    </row>
    <row r="3666" spans="1:14">
      <c r="A3666" s="53" t="s">
        <v>10997</v>
      </c>
      <c r="B3666" s="53" t="s">
        <v>10998</v>
      </c>
      <c r="C3666" s="53" t="s">
        <v>10999</v>
      </c>
      <c r="D3666" s="53" t="s">
        <v>17</v>
      </c>
      <c r="E3666" s="53" t="s">
        <v>18</v>
      </c>
      <c r="F3666" s="53" t="s">
        <v>17</v>
      </c>
      <c r="G3666" s="53" t="s">
        <v>19</v>
      </c>
      <c r="I3666" s="53" t="s">
        <v>353</v>
      </c>
      <c r="J3666" s="75">
        <v>35.86</v>
      </c>
      <c r="K3666" s="75" t="s">
        <v>36</v>
      </c>
      <c r="L3666" s="75">
        <v>37</v>
      </c>
      <c r="M3666" s="75">
        <v>36</v>
      </c>
      <c r="N3666" s="75">
        <v>-1</v>
      </c>
    </row>
    <row r="3667" spans="1:14">
      <c r="A3667" s="53" t="s">
        <v>11000</v>
      </c>
      <c r="B3667" s="53" t="s">
        <v>11001</v>
      </c>
      <c r="C3667" s="53" t="s">
        <v>11002</v>
      </c>
      <c r="D3667" s="53" t="s">
        <v>17</v>
      </c>
      <c r="E3667" s="53" t="s">
        <v>18</v>
      </c>
      <c r="F3667" s="53" t="s">
        <v>17</v>
      </c>
      <c r="G3667" s="53" t="s">
        <v>19</v>
      </c>
      <c r="I3667" s="53" t="s">
        <v>353</v>
      </c>
      <c r="J3667" s="75">
        <v>36.29</v>
      </c>
      <c r="K3667" s="75" t="s">
        <v>36</v>
      </c>
      <c r="L3667" s="75">
        <v>37</v>
      </c>
      <c r="M3667" s="75">
        <v>37</v>
      </c>
      <c r="N3667" s="75">
        <v>0</v>
      </c>
    </row>
    <row r="3668" spans="1:14">
      <c r="A3668" s="53" t="s">
        <v>11003</v>
      </c>
      <c r="B3668" s="53" t="s">
        <v>11004</v>
      </c>
      <c r="C3668" s="53" t="s">
        <v>11005</v>
      </c>
      <c r="D3668" s="53" t="s">
        <v>17</v>
      </c>
      <c r="E3668" s="53" t="s">
        <v>18</v>
      </c>
      <c r="F3668" s="53" t="s">
        <v>17</v>
      </c>
      <c r="G3668" s="53" t="s">
        <v>19</v>
      </c>
      <c r="I3668" s="53" t="s">
        <v>353</v>
      </c>
      <c r="J3668" s="75">
        <v>29.55</v>
      </c>
      <c r="K3668" s="75">
        <v>18.95</v>
      </c>
      <c r="L3668" s="75">
        <v>30</v>
      </c>
      <c r="M3668" s="75">
        <v>30</v>
      </c>
      <c r="N3668" s="75">
        <v>0</v>
      </c>
    </row>
    <row r="3669" spans="1:14">
      <c r="A3669" s="53" t="s">
        <v>11006</v>
      </c>
      <c r="B3669" s="53" t="s">
        <v>11007</v>
      </c>
      <c r="C3669" s="53" t="s">
        <v>11008</v>
      </c>
      <c r="D3669" s="53" t="s">
        <v>160</v>
      </c>
      <c r="E3669" s="53" t="s">
        <v>18</v>
      </c>
      <c r="F3669" s="53" t="s">
        <v>160</v>
      </c>
      <c r="G3669" s="53" t="s">
        <v>129</v>
      </c>
      <c r="I3669" s="53" t="s">
        <v>408</v>
      </c>
      <c r="J3669" s="75">
        <v>1.53</v>
      </c>
      <c r="K3669" s="75">
        <v>0</v>
      </c>
      <c r="L3669" s="75">
        <v>1.5</v>
      </c>
      <c r="M3669" s="75">
        <v>2</v>
      </c>
      <c r="N3669" s="75">
        <v>0.5</v>
      </c>
    </row>
    <row r="3670" spans="1:14">
      <c r="A3670" s="53" t="s">
        <v>11009</v>
      </c>
      <c r="B3670" s="53" t="s">
        <v>11010</v>
      </c>
      <c r="C3670" s="53" t="s">
        <v>11011</v>
      </c>
      <c r="D3670" s="53" t="s">
        <v>3059</v>
      </c>
      <c r="E3670" s="53" t="s">
        <v>18</v>
      </c>
      <c r="F3670" s="53" t="s">
        <v>3059</v>
      </c>
      <c r="G3670" s="53" t="s">
        <v>29</v>
      </c>
      <c r="I3670" s="53" t="s">
        <v>306</v>
      </c>
      <c r="J3670" s="75">
        <v>34.97</v>
      </c>
      <c r="K3670" s="75">
        <v>45.818</v>
      </c>
      <c r="L3670" s="75">
        <v>36</v>
      </c>
      <c r="M3670" s="75">
        <v>46</v>
      </c>
      <c r="N3670" s="75">
        <v>10</v>
      </c>
    </row>
    <row r="3671" spans="1:14">
      <c r="A3671" s="53" t="s">
        <v>11012</v>
      </c>
      <c r="B3671" s="53" t="s">
        <v>11013</v>
      </c>
      <c r="C3671" s="53" t="s">
        <v>11014</v>
      </c>
      <c r="D3671" s="53" t="s">
        <v>1592</v>
      </c>
      <c r="E3671" s="53" t="s">
        <v>18</v>
      </c>
      <c r="F3671" s="53" t="s">
        <v>1592</v>
      </c>
      <c r="G3671" s="53" t="s">
        <v>52</v>
      </c>
      <c r="I3671" s="53" t="s">
        <v>540</v>
      </c>
      <c r="J3671" s="75">
        <v>35.68</v>
      </c>
      <c r="K3671" s="75">
        <v>16.621</v>
      </c>
      <c r="L3671" s="75">
        <v>36</v>
      </c>
      <c r="M3671" s="75">
        <v>36</v>
      </c>
      <c r="N3671" s="75">
        <v>0</v>
      </c>
    </row>
    <row r="3672" spans="1:14">
      <c r="A3672" s="53" t="s">
        <v>11015</v>
      </c>
      <c r="B3672" s="53" t="s">
        <v>11016</v>
      </c>
      <c r="C3672" s="53" t="s">
        <v>11017</v>
      </c>
      <c r="D3672" s="53" t="s">
        <v>256</v>
      </c>
      <c r="E3672" s="53" t="s">
        <v>18</v>
      </c>
      <c r="F3672" s="53" t="s">
        <v>256</v>
      </c>
      <c r="G3672" s="53" t="s">
        <v>19</v>
      </c>
      <c r="I3672" s="53" t="s">
        <v>540</v>
      </c>
      <c r="J3672" s="75">
        <v>24</v>
      </c>
      <c r="K3672" s="75">
        <v>21.926</v>
      </c>
      <c r="L3672" s="75">
        <v>25</v>
      </c>
      <c r="M3672" s="75">
        <v>25</v>
      </c>
      <c r="N3672" s="75">
        <v>0</v>
      </c>
    </row>
    <row r="3673" spans="1:14">
      <c r="A3673" s="53" t="s">
        <v>11018</v>
      </c>
      <c r="B3673" s="53" t="s">
        <v>11019</v>
      </c>
      <c r="C3673" s="53" t="s">
        <v>11020</v>
      </c>
      <c r="D3673" s="53" t="s">
        <v>274</v>
      </c>
      <c r="E3673" s="53" t="s">
        <v>18</v>
      </c>
      <c r="F3673" s="53" t="s">
        <v>274</v>
      </c>
      <c r="G3673" s="53" t="s">
        <v>29</v>
      </c>
      <c r="I3673" s="53" t="s">
        <v>7799</v>
      </c>
      <c r="J3673" s="75">
        <v>375.84</v>
      </c>
      <c r="K3673" s="75">
        <v>172.786</v>
      </c>
      <c r="L3673" s="75">
        <v>379</v>
      </c>
      <c r="M3673" s="75">
        <v>380</v>
      </c>
      <c r="N3673" s="75">
        <v>1</v>
      </c>
    </row>
    <row r="3674" spans="1:14">
      <c r="A3674" s="53" t="s">
        <v>11021</v>
      </c>
      <c r="B3674" s="53" t="s">
        <v>11022</v>
      </c>
      <c r="C3674" s="53" t="s">
        <v>11023</v>
      </c>
      <c r="D3674" s="53" t="s">
        <v>17</v>
      </c>
      <c r="E3674" s="53" t="s">
        <v>18</v>
      </c>
      <c r="F3674" s="53" t="s">
        <v>17</v>
      </c>
      <c r="G3674" s="73" t="s">
        <v>19</v>
      </c>
      <c r="I3674" s="53" t="s">
        <v>86</v>
      </c>
      <c r="J3674" s="75">
        <v>23.1</v>
      </c>
      <c r="K3674" s="75">
        <v>29.257</v>
      </c>
      <c r="L3674" s="75">
        <v>24</v>
      </c>
      <c r="M3674" s="75">
        <v>30</v>
      </c>
      <c r="N3674" s="75">
        <v>6</v>
      </c>
    </row>
    <row r="3675" spans="1:14">
      <c r="A3675" s="53" t="s">
        <v>11024</v>
      </c>
      <c r="B3675" s="53" t="s">
        <v>11025</v>
      </c>
      <c r="C3675" s="53" t="s">
        <v>50</v>
      </c>
      <c r="D3675" s="53" t="s">
        <v>51</v>
      </c>
      <c r="E3675" s="53" t="s">
        <v>18</v>
      </c>
      <c r="F3675" s="53" t="s">
        <v>51</v>
      </c>
      <c r="G3675" s="53" t="s">
        <v>52</v>
      </c>
      <c r="I3675" s="53" t="s">
        <v>1218</v>
      </c>
      <c r="J3675" s="75">
        <v>21.5</v>
      </c>
      <c r="K3675" s="75">
        <v>6.271</v>
      </c>
      <c r="L3675" s="75">
        <v>22</v>
      </c>
      <c r="M3675" s="75">
        <v>22</v>
      </c>
      <c r="N3675" s="75">
        <v>0</v>
      </c>
    </row>
    <row r="3676" spans="1:14">
      <c r="A3676" s="53" t="s">
        <v>11026</v>
      </c>
      <c r="B3676" s="53" t="s">
        <v>11027</v>
      </c>
      <c r="C3676" s="53" t="s">
        <v>50</v>
      </c>
      <c r="D3676" s="53" t="s">
        <v>51</v>
      </c>
      <c r="E3676" s="53" t="s">
        <v>18</v>
      </c>
      <c r="F3676" s="53" t="s">
        <v>51</v>
      </c>
      <c r="G3676" s="53" t="s">
        <v>52</v>
      </c>
      <c r="I3676" s="53" t="s">
        <v>1218</v>
      </c>
      <c r="J3676" s="75">
        <v>20</v>
      </c>
      <c r="K3676" s="75">
        <v>10</v>
      </c>
      <c r="L3676" s="75">
        <v>22</v>
      </c>
      <c r="M3676" s="75">
        <v>22</v>
      </c>
      <c r="N3676" s="75">
        <v>0</v>
      </c>
    </row>
    <row r="3677" spans="1:14">
      <c r="A3677" s="53" t="s">
        <v>11028</v>
      </c>
      <c r="B3677" s="53" t="s">
        <v>11029</v>
      </c>
      <c r="C3677" s="53" t="s">
        <v>11030</v>
      </c>
      <c r="D3677" s="53" t="s">
        <v>880</v>
      </c>
      <c r="E3677" s="53" t="s">
        <v>18</v>
      </c>
      <c r="F3677" s="53" t="s">
        <v>880</v>
      </c>
      <c r="G3677" s="53" t="s">
        <v>52</v>
      </c>
      <c r="I3677" s="53" t="s">
        <v>398</v>
      </c>
      <c r="J3677" s="75">
        <v>212.25</v>
      </c>
      <c r="K3677" s="75">
        <v>273.874</v>
      </c>
      <c r="L3677" s="75">
        <v>276</v>
      </c>
      <c r="M3677" s="75">
        <v>274</v>
      </c>
      <c r="N3677" s="75">
        <v>-2</v>
      </c>
    </row>
    <row r="3678" spans="1:14">
      <c r="A3678" s="53" t="s">
        <v>11031</v>
      </c>
      <c r="B3678" s="53" t="s">
        <v>11032</v>
      </c>
      <c r="C3678" s="53" t="s">
        <v>11033</v>
      </c>
      <c r="D3678" s="53" t="s">
        <v>160</v>
      </c>
      <c r="E3678" s="53" t="s">
        <v>18</v>
      </c>
      <c r="F3678" s="53" t="s">
        <v>160</v>
      </c>
      <c r="G3678" s="53" t="s">
        <v>129</v>
      </c>
      <c r="I3678" s="53" t="s">
        <v>408</v>
      </c>
      <c r="J3678" s="75">
        <v>0.14</v>
      </c>
      <c r="K3678" s="75">
        <v>0</v>
      </c>
      <c r="L3678" s="75">
        <v>0.5</v>
      </c>
      <c r="M3678" s="75">
        <v>0.5</v>
      </c>
      <c r="N3678" s="75">
        <v>0</v>
      </c>
    </row>
    <row r="3679" spans="1:14">
      <c r="A3679" s="53" t="s">
        <v>11034</v>
      </c>
      <c r="B3679" s="53" t="s">
        <v>11035</v>
      </c>
      <c r="C3679" s="53" t="s">
        <v>11036</v>
      </c>
      <c r="D3679" s="53" t="s">
        <v>880</v>
      </c>
      <c r="E3679" s="53" t="s">
        <v>18</v>
      </c>
      <c r="F3679" s="53" t="s">
        <v>880</v>
      </c>
      <c r="G3679" s="73" t="s">
        <v>52</v>
      </c>
      <c r="I3679" s="53" t="s">
        <v>398</v>
      </c>
      <c r="J3679" s="75">
        <v>18.83</v>
      </c>
      <c r="K3679" s="75">
        <v>24.932</v>
      </c>
      <c r="L3679" s="75">
        <v>26</v>
      </c>
      <c r="M3679" s="75">
        <v>25</v>
      </c>
      <c r="N3679" s="75">
        <v>-1</v>
      </c>
    </row>
    <row r="3680" spans="1:14">
      <c r="A3680" s="53" t="s">
        <v>11037</v>
      </c>
      <c r="B3680" s="53" t="s">
        <v>11038</v>
      </c>
      <c r="C3680" s="53" t="s">
        <v>11039</v>
      </c>
      <c r="D3680" s="53" t="s">
        <v>17</v>
      </c>
      <c r="E3680" s="53" t="s">
        <v>18</v>
      </c>
      <c r="F3680" s="53" t="s">
        <v>17</v>
      </c>
      <c r="G3680" s="53" t="s">
        <v>19</v>
      </c>
      <c r="I3680" s="53" t="s">
        <v>2305</v>
      </c>
      <c r="J3680" s="75">
        <v>21.06</v>
      </c>
      <c r="K3680" s="75" t="s">
        <v>36</v>
      </c>
      <c r="L3680" s="75">
        <v>31</v>
      </c>
      <c r="M3680" s="75">
        <v>37</v>
      </c>
      <c r="N3680" s="75">
        <v>6</v>
      </c>
    </row>
    <row r="3681" spans="1:14">
      <c r="A3681" s="53" t="s">
        <v>11040</v>
      </c>
      <c r="B3681" s="53" t="s">
        <v>11041</v>
      </c>
      <c r="C3681" s="53" t="s">
        <v>11042</v>
      </c>
      <c r="D3681" s="53" t="s">
        <v>17</v>
      </c>
      <c r="E3681" s="53" t="s">
        <v>18</v>
      </c>
      <c r="F3681" s="53" t="s">
        <v>17</v>
      </c>
      <c r="G3681" s="53" t="s">
        <v>19</v>
      </c>
      <c r="I3681" s="53" t="s">
        <v>152</v>
      </c>
      <c r="J3681" s="75">
        <v>0.18</v>
      </c>
      <c r="K3681" s="75">
        <v>0.432</v>
      </c>
      <c r="L3681" s="75">
        <v>0.5</v>
      </c>
      <c r="M3681" s="75">
        <v>0.5</v>
      </c>
      <c r="N3681" s="75">
        <v>0</v>
      </c>
    </row>
    <row r="3682" spans="1:14">
      <c r="A3682" s="53" t="s">
        <v>11043</v>
      </c>
      <c r="B3682" s="53" t="s">
        <v>11044</v>
      </c>
      <c r="C3682" s="53" t="s">
        <v>11045</v>
      </c>
      <c r="D3682" s="53" t="s">
        <v>17</v>
      </c>
      <c r="E3682" s="53" t="s">
        <v>18</v>
      </c>
      <c r="F3682" s="53" t="s">
        <v>17</v>
      </c>
      <c r="G3682" s="53" t="s">
        <v>19</v>
      </c>
      <c r="I3682" s="53" t="s">
        <v>454</v>
      </c>
      <c r="J3682" s="75">
        <v>17.1</v>
      </c>
      <c r="K3682" s="75">
        <v>31.212</v>
      </c>
      <c r="L3682" s="75">
        <v>26</v>
      </c>
      <c r="M3682" s="75">
        <v>32</v>
      </c>
      <c r="N3682" s="75">
        <v>6</v>
      </c>
    </row>
    <row r="3683" spans="1:14">
      <c r="A3683" s="53" t="s">
        <v>11046</v>
      </c>
      <c r="B3683" s="53" t="s">
        <v>11047</v>
      </c>
      <c r="C3683" s="53" t="s">
        <v>11048</v>
      </c>
      <c r="D3683" s="53" t="s">
        <v>17</v>
      </c>
      <c r="E3683" s="53" t="s">
        <v>18</v>
      </c>
      <c r="F3683" s="53" t="s">
        <v>17</v>
      </c>
      <c r="G3683" s="53" t="s">
        <v>19</v>
      </c>
      <c r="I3683" s="53" t="s">
        <v>227</v>
      </c>
      <c r="J3683" s="75">
        <v>4.39</v>
      </c>
      <c r="K3683" s="75">
        <v>1.642</v>
      </c>
      <c r="L3683" s="75">
        <v>4.5</v>
      </c>
      <c r="M3683" s="75">
        <v>4.5</v>
      </c>
      <c r="N3683" s="75">
        <v>0</v>
      </c>
    </row>
    <row r="3684" spans="1:14">
      <c r="A3684" s="53" t="s">
        <v>11049</v>
      </c>
      <c r="B3684" s="53" t="s">
        <v>11050</v>
      </c>
      <c r="C3684" s="53" t="s">
        <v>11051</v>
      </c>
      <c r="D3684" s="53" t="s">
        <v>287</v>
      </c>
      <c r="E3684" s="53" t="s">
        <v>18</v>
      </c>
      <c r="F3684" s="53" t="s">
        <v>287</v>
      </c>
      <c r="G3684" s="53" t="s">
        <v>98</v>
      </c>
      <c r="I3684" s="53" t="s">
        <v>558</v>
      </c>
      <c r="J3684" s="75">
        <v>45.76</v>
      </c>
      <c r="K3684" s="75">
        <v>98.007</v>
      </c>
      <c r="L3684" s="75">
        <v>81</v>
      </c>
      <c r="M3684" s="75">
        <v>113</v>
      </c>
      <c r="N3684" s="75">
        <v>32</v>
      </c>
    </row>
    <row r="3685" spans="1:14">
      <c r="A3685" s="53" t="s">
        <v>11052</v>
      </c>
      <c r="B3685" s="53" t="s">
        <v>11053</v>
      </c>
      <c r="C3685" s="53" t="s">
        <v>11054</v>
      </c>
      <c r="D3685" s="53" t="s">
        <v>1188</v>
      </c>
      <c r="E3685" s="53" t="s">
        <v>18</v>
      </c>
      <c r="F3685" s="53" t="s">
        <v>1188</v>
      </c>
      <c r="G3685" s="53" t="s">
        <v>129</v>
      </c>
      <c r="I3685" s="53" t="s">
        <v>442</v>
      </c>
      <c r="J3685" s="75">
        <v>4.81</v>
      </c>
      <c r="K3685" s="75">
        <v>4.228</v>
      </c>
      <c r="L3685" s="75">
        <v>5</v>
      </c>
      <c r="M3685" s="75">
        <v>5</v>
      </c>
      <c r="N3685" s="75">
        <v>0</v>
      </c>
    </row>
    <row r="3686" spans="1:14">
      <c r="A3686" s="53" t="s">
        <v>11055</v>
      </c>
      <c r="B3686" s="53" t="s">
        <v>11056</v>
      </c>
      <c r="C3686" s="53" t="s">
        <v>11057</v>
      </c>
      <c r="D3686" s="53" t="s">
        <v>1184</v>
      </c>
      <c r="E3686" s="53" t="s">
        <v>18</v>
      </c>
      <c r="F3686" s="53" t="s">
        <v>1184</v>
      </c>
      <c r="G3686" s="53" t="s">
        <v>98</v>
      </c>
      <c r="I3686" s="53" t="s">
        <v>442</v>
      </c>
      <c r="J3686" s="75">
        <v>12.37</v>
      </c>
      <c r="K3686" s="75">
        <v>8.683</v>
      </c>
      <c r="L3686" s="75">
        <v>13</v>
      </c>
      <c r="M3686" s="75">
        <v>21</v>
      </c>
      <c r="N3686" s="75">
        <v>8</v>
      </c>
    </row>
    <row r="3687" spans="1:14">
      <c r="A3687" s="53" t="s">
        <v>11058</v>
      </c>
      <c r="B3687" s="53" t="s">
        <v>11059</v>
      </c>
      <c r="C3687" s="53" t="s">
        <v>11060</v>
      </c>
      <c r="D3687" s="53" t="s">
        <v>17</v>
      </c>
      <c r="E3687" s="53" t="s">
        <v>18</v>
      </c>
      <c r="F3687" s="53" t="s">
        <v>17</v>
      </c>
      <c r="G3687" s="73" t="s">
        <v>19</v>
      </c>
      <c r="I3687" s="53" t="s">
        <v>227</v>
      </c>
      <c r="J3687" s="75">
        <v>0.28</v>
      </c>
      <c r="K3687" s="75">
        <v>0</v>
      </c>
      <c r="L3687" s="75">
        <v>0.5</v>
      </c>
      <c r="M3687" s="75">
        <v>0.5</v>
      </c>
      <c r="N3687" s="75">
        <v>0</v>
      </c>
    </row>
    <row r="3688" spans="1:14">
      <c r="A3688" s="53" t="s">
        <v>11061</v>
      </c>
      <c r="B3688" s="53" t="s">
        <v>11062</v>
      </c>
      <c r="C3688" s="53" t="s">
        <v>11063</v>
      </c>
      <c r="D3688" s="53" t="s">
        <v>231</v>
      </c>
      <c r="E3688" s="53" t="s">
        <v>18</v>
      </c>
      <c r="F3688" s="53" t="s">
        <v>231</v>
      </c>
      <c r="G3688" s="73" t="s">
        <v>52</v>
      </c>
      <c r="I3688" s="53" t="s">
        <v>39</v>
      </c>
      <c r="J3688" s="75">
        <v>52.41</v>
      </c>
      <c r="K3688" s="75">
        <v>25.991</v>
      </c>
      <c r="L3688" s="75">
        <v>54</v>
      </c>
      <c r="M3688" s="75">
        <v>54</v>
      </c>
      <c r="N3688" s="75">
        <v>0</v>
      </c>
    </row>
    <row r="3689" spans="1:14">
      <c r="A3689" s="53" t="s">
        <v>11064</v>
      </c>
      <c r="B3689" s="53" t="s">
        <v>11065</v>
      </c>
      <c r="C3689" s="53" t="s">
        <v>11066</v>
      </c>
      <c r="D3689" s="53" t="s">
        <v>85</v>
      </c>
      <c r="E3689" s="53" t="s">
        <v>18</v>
      </c>
      <c r="F3689" s="53" t="s">
        <v>85</v>
      </c>
      <c r="G3689" s="53" t="s">
        <v>29</v>
      </c>
      <c r="I3689" s="53" t="s">
        <v>39</v>
      </c>
      <c r="J3689" s="75">
        <v>19.54</v>
      </c>
      <c r="K3689" s="75">
        <v>11.424</v>
      </c>
      <c r="L3689" s="75">
        <v>21</v>
      </c>
      <c r="M3689" s="75">
        <v>21</v>
      </c>
      <c r="N3689" s="75">
        <v>0</v>
      </c>
    </row>
    <row r="3690" spans="1:14">
      <c r="A3690" s="53" t="s">
        <v>11067</v>
      </c>
      <c r="B3690" s="53" t="s">
        <v>11068</v>
      </c>
      <c r="C3690" s="53" t="s">
        <v>11069</v>
      </c>
      <c r="D3690" s="53" t="s">
        <v>144</v>
      </c>
      <c r="E3690" s="53" t="s">
        <v>18</v>
      </c>
      <c r="F3690" s="53" t="s">
        <v>144</v>
      </c>
      <c r="G3690" s="73" t="s">
        <v>52</v>
      </c>
      <c r="I3690" s="53" t="s">
        <v>227</v>
      </c>
      <c r="J3690" s="75">
        <v>176.83</v>
      </c>
      <c r="K3690" s="75">
        <v>62.631</v>
      </c>
      <c r="L3690" s="75">
        <v>177</v>
      </c>
      <c r="M3690" s="75">
        <v>177</v>
      </c>
      <c r="N3690" s="75">
        <v>0</v>
      </c>
    </row>
    <row r="3691" spans="1:14">
      <c r="A3691" s="53" t="s">
        <v>11070</v>
      </c>
      <c r="B3691" s="53" t="s">
        <v>11071</v>
      </c>
      <c r="C3691" s="53" t="s">
        <v>11072</v>
      </c>
      <c r="D3691" s="53" t="s">
        <v>1452</v>
      </c>
      <c r="E3691" s="53" t="s">
        <v>18</v>
      </c>
      <c r="F3691" s="53" t="s">
        <v>1452</v>
      </c>
      <c r="G3691" s="53" t="s">
        <v>98</v>
      </c>
      <c r="I3691" s="53" t="s">
        <v>540</v>
      </c>
      <c r="J3691" s="75">
        <v>20.07</v>
      </c>
      <c r="K3691" s="75">
        <v>43.535</v>
      </c>
      <c r="L3691" s="75">
        <v>33</v>
      </c>
      <c r="M3691" s="75">
        <v>44</v>
      </c>
      <c r="N3691" s="75">
        <v>11</v>
      </c>
    </row>
    <row r="3692" spans="1:14">
      <c r="A3692" s="53" t="s">
        <v>11073</v>
      </c>
      <c r="B3692" s="53" t="s">
        <v>11074</v>
      </c>
      <c r="C3692" s="53" t="s">
        <v>11075</v>
      </c>
      <c r="D3692" s="53" t="s">
        <v>140</v>
      </c>
      <c r="E3692" s="53" t="s">
        <v>18</v>
      </c>
      <c r="F3692" s="53" t="s">
        <v>140</v>
      </c>
      <c r="G3692" s="73" t="s">
        <v>98</v>
      </c>
      <c r="I3692" s="53" t="s">
        <v>191</v>
      </c>
      <c r="J3692" s="75">
        <v>23.61</v>
      </c>
      <c r="K3692" s="75">
        <v>7.904</v>
      </c>
      <c r="L3692" s="75">
        <v>24</v>
      </c>
      <c r="M3692" s="75">
        <v>24</v>
      </c>
      <c r="N3692" s="75">
        <v>0</v>
      </c>
    </row>
    <row r="3693" spans="1:14">
      <c r="A3693" s="53" t="s">
        <v>11076</v>
      </c>
      <c r="B3693" s="53" t="s">
        <v>11077</v>
      </c>
      <c r="C3693" s="53" t="s">
        <v>11078</v>
      </c>
      <c r="D3693" s="53" t="s">
        <v>140</v>
      </c>
      <c r="E3693" s="53" t="s">
        <v>18</v>
      </c>
      <c r="F3693" s="53" t="s">
        <v>140</v>
      </c>
      <c r="G3693" s="53" t="s">
        <v>98</v>
      </c>
      <c r="I3693" s="53" t="s">
        <v>191</v>
      </c>
      <c r="J3693" s="75">
        <v>23.78</v>
      </c>
      <c r="K3693" s="75">
        <v>9.176</v>
      </c>
      <c r="L3693" s="75">
        <v>24</v>
      </c>
      <c r="M3693" s="75">
        <v>24</v>
      </c>
      <c r="N3693" s="75">
        <v>0</v>
      </c>
    </row>
    <row r="3694" spans="1:14">
      <c r="A3694" s="53" t="s">
        <v>11079</v>
      </c>
      <c r="B3694" s="53" t="s">
        <v>11080</v>
      </c>
      <c r="C3694" s="53" t="s">
        <v>11081</v>
      </c>
      <c r="D3694" s="53" t="s">
        <v>140</v>
      </c>
      <c r="E3694" s="53" t="s">
        <v>18</v>
      </c>
      <c r="F3694" s="53" t="s">
        <v>140</v>
      </c>
      <c r="G3694" s="53" t="s">
        <v>98</v>
      </c>
      <c r="I3694" s="53" t="s">
        <v>191</v>
      </c>
      <c r="J3694" s="75">
        <v>23.76</v>
      </c>
      <c r="K3694" s="75">
        <v>8.208</v>
      </c>
      <c r="L3694" s="75">
        <v>24</v>
      </c>
      <c r="M3694" s="75">
        <v>24</v>
      </c>
      <c r="N3694" s="75">
        <v>0</v>
      </c>
    </row>
    <row r="3695" spans="1:14">
      <c r="A3695" s="53" t="s">
        <v>11082</v>
      </c>
      <c r="B3695" s="53" t="s">
        <v>11083</v>
      </c>
      <c r="C3695" s="53" t="s">
        <v>11084</v>
      </c>
      <c r="D3695" s="53" t="s">
        <v>140</v>
      </c>
      <c r="E3695" s="53" t="s">
        <v>18</v>
      </c>
      <c r="F3695" s="53" t="s">
        <v>140</v>
      </c>
      <c r="G3695" s="53" t="s">
        <v>98</v>
      </c>
      <c r="I3695" s="53" t="s">
        <v>191</v>
      </c>
      <c r="J3695" s="75">
        <v>23.73</v>
      </c>
      <c r="K3695" s="75">
        <v>9.176</v>
      </c>
      <c r="L3695" s="75">
        <v>24</v>
      </c>
      <c r="M3695" s="75">
        <v>24</v>
      </c>
      <c r="N3695" s="75">
        <v>0</v>
      </c>
    </row>
    <row r="3696" spans="1:14">
      <c r="A3696" s="53" t="s">
        <v>11085</v>
      </c>
      <c r="B3696" s="53" t="s">
        <v>11086</v>
      </c>
      <c r="C3696" s="53" t="s">
        <v>50</v>
      </c>
      <c r="D3696" s="53" t="s">
        <v>633</v>
      </c>
      <c r="E3696" s="53" t="s">
        <v>18</v>
      </c>
      <c r="F3696" s="53" t="s">
        <v>633</v>
      </c>
      <c r="G3696" s="53" t="s">
        <v>52</v>
      </c>
      <c r="I3696" s="53" t="s">
        <v>10131</v>
      </c>
      <c r="J3696" s="75">
        <v>106.66</v>
      </c>
      <c r="K3696" s="75">
        <v>178.483</v>
      </c>
      <c r="L3696" s="75">
        <v>179</v>
      </c>
      <c r="M3696" s="75">
        <v>179</v>
      </c>
      <c r="N3696" s="75">
        <v>0</v>
      </c>
    </row>
    <row r="3697" spans="1:14">
      <c r="A3697" s="53" t="s">
        <v>11087</v>
      </c>
      <c r="B3697" s="53" t="s">
        <v>11088</v>
      </c>
      <c r="C3697" s="53" t="s">
        <v>11089</v>
      </c>
      <c r="D3697" s="53" t="s">
        <v>17</v>
      </c>
      <c r="E3697" s="53" t="s">
        <v>18</v>
      </c>
      <c r="F3697" s="53" t="s">
        <v>17</v>
      </c>
      <c r="G3697" s="53" t="s">
        <v>19</v>
      </c>
      <c r="I3697" s="53" t="s">
        <v>79</v>
      </c>
      <c r="J3697" s="75">
        <v>33.7</v>
      </c>
      <c r="K3697" s="75">
        <v>16.63</v>
      </c>
      <c r="L3697" s="75">
        <v>34</v>
      </c>
      <c r="M3697" s="75">
        <v>34</v>
      </c>
      <c r="N3697" s="75">
        <v>0</v>
      </c>
    </row>
    <row r="3698" spans="1:14">
      <c r="A3698" s="53" t="s">
        <v>11090</v>
      </c>
      <c r="B3698" s="53" t="s">
        <v>11091</v>
      </c>
      <c r="C3698" s="53" t="s">
        <v>11092</v>
      </c>
      <c r="D3698" s="53" t="s">
        <v>17</v>
      </c>
      <c r="E3698" s="53" t="s">
        <v>18</v>
      </c>
      <c r="F3698" s="53" t="s">
        <v>17</v>
      </c>
      <c r="G3698" s="53" t="s">
        <v>19</v>
      </c>
      <c r="I3698" s="53" t="s">
        <v>390</v>
      </c>
      <c r="J3698" s="75">
        <v>7.07</v>
      </c>
      <c r="K3698" s="75">
        <v>11.731</v>
      </c>
      <c r="L3698" s="75">
        <v>11.5</v>
      </c>
      <c r="M3698" s="75">
        <v>12</v>
      </c>
      <c r="N3698" s="75">
        <v>0.5</v>
      </c>
    </row>
    <row r="3699" spans="1:14">
      <c r="A3699" s="53" t="s">
        <v>11093</v>
      </c>
      <c r="B3699" s="53" t="s">
        <v>11094</v>
      </c>
      <c r="C3699" s="53" t="s">
        <v>11095</v>
      </c>
      <c r="D3699" s="53" t="s">
        <v>17</v>
      </c>
      <c r="E3699" s="53" t="s">
        <v>18</v>
      </c>
      <c r="F3699" s="53" t="s">
        <v>17</v>
      </c>
      <c r="G3699" s="53" t="s">
        <v>19</v>
      </c>
      <c r="I3699" s="53" t="s">
        <v>79</v>
      </c>
      <c r="J3699" s="75">
        <v>0.41</v>
      </c>
      <c r="K3699" s="75">
        <v>1.411</v>
      </c>
      <c r="L3699" s="75">
        <v>2</v>
      </c>
      <c r="M3699" s="75">
        <v>1.5</v>
      </c>
      <c r="N3699" s="75">
        <v>-0.5</v>
      </c>
    </row>
    <row r="3700" spans="1:14">
      <c r="A3700" s="53" t="s">
        <v>11096</v>
      </c>
      <c r="B3700" s="53" t="s">
        <v>11097</v>
      </c>
      <c r="C3700" s="53" t="s">
        <v>11098</v>
      </c>
      <c r="D3700" s="53" t="s">
        <v>24</v>
      </c>
      <c r="E3700" s="53" t="s">
        <v>18</v>
      </c>
      <c r="F3700" s="53" t="s">
        <v>24</v>
      </c>
      <c r="G3700" s="53" t="s">
        <v>19</v>
      </c>
      <c r="I3700" s="53" t="s">
        <v>223</v>
      </c>
      <c r="J3700" s="75">
        <v>3.38</v>
      </c>
      <c r="K3700" s="75">
        <v>1.016</v>
      </c>
      <c r="L3700" s="75">
        <v>3.5</v>
      </c>
      <c r="M3700" s="75">
        <v>3.5</v>
      </c>
      <c r="N3700" s="75">
        <v>0</v>
      </c>
    </row>
    <row r="3701" spans="1:14">
      <c r="A3701" s="53" t="s">
        <v>11099</v>
      </c>
      <c r="B3701" s="53" t="s">
        <v>11100</v>
      </c>
      <c r="C3701" s="53" t="s">
        <v>11101</v>
      </c>
      <c r="D3701" s="53" t="s">
        <v>168</v>
      </c>
      <c r="E3701" s="53" t="s">
        <v>18</v>
      </c>
      <c r="F3701" s="53" t="s">
        <v>169</v>
      </c>
      <c r="G3701" s="53" t="s">
        <v>170</v>
      </c>
      <c r="I3701" s="53" t="s">
        <v>337</v>
      </c>
      <c r="J3701" s="75">
        <v>646.74</v>
      </c>
      <c r="K3701" s="75">
        <v>580.003</v>
      </c>
      <c r="L3701" s="75">
        <v>652</v>
      </c>
      <c r="M3701" s="75">
        <v>652</v>
      </c>
      <c r="N3701" s="75">
        <v>0</v>
      </c>
    </row>
    <row r="3702" spans="1:14">
      <c r="A3702" s="53" t="s">
        <v>11102</v>
      </c>
      <c r="B3702" s="53" t="s">
        <v>11103</v>
      </c>
      <c r="C3702" s="53" t="s">
        <v>11104</v>
      </c>
      <c r="D3702" s="53" t="s">
        <v>256</v>
      </c>
      <c r="E3702" s="53" t="s">
        <v>18</v>
      </c>
      <c r="F3702" s="53" t="s">
        <v>256</v>
      </c>
      <c r="G3702" s="53" t="s">
        <v>19</v>
      </c>
      <c r="I3702" s="53" t="s">
        <v>120</v>
      </c>
      <c r="J3702" s="75">
        <v>1.01</v>
      </c>
      <c r="K3702" s="75">
        <v>0.837</v>
      </c>
      <c r="L3702" s="75">
        <v>1.5</v>
      </c>
      <c r="M3702" s="75">
        <v>2</v>
      </c>
      <c r="N3702" s="75">
        <v>0.5</v>
      </c>
    </row>
    <row r="3703" spans="1:14">
      <c r="A3703" s="53" t="s">
        <v>11105</v>
      </c>
      <c r="B3703" s="53" t="s">
        <v>11106</v>
      </c>
      <c r="C3703" s="53" t="s">
        <v>11107</v>
      </c>
      <c r="D3703" s="53" t="s">
        <v>17</v>
      </c>
      <c r="E3703" s="53" t="s">
        <v>18</v>
      </c>
      <c r="F3703" s="53" t="s">
        <v>17</v>
      </c>
      <c r="G3703" s="53" t="s">
        <v>19</v>
      </c>
      <c r="I3703" s="53" t="s">
        <v>675</v>
      </c>
      <c r="J3703" s="75">
        <v>4.2</v>
      </c>
      <c r="K3703" s="75">
        <v>4.312</v>
      </c>
      <c r="L3703" s="75">
        <v>4.5</v>
      </c>
      <c r="M3703" s="75">
        <v>4.5</v>
      </c>
      <c r="N3703" s="75">
        <v>0</v>
      </c>
    </row>
    <row r="3704" spans="1:14">
      <c r="A3704" s="53" t="s">
        <v>11108</v>
      </c>
      <c r="B3704" s="53" t="s">
        <v>11109</v>
      </c>
      <c r="C3704" s="53" t="s">
        <v>11110</v>
      </c>
      <c r="D3704" s="53" t="s">
        <v>144</v>
      </c>
      <c r="E3704" s="53" t="s">
        <v>18</v>
      </c>
      <c r="F3704" s="53" t="s">
        <v>144</v>
      </c>
      <c r="G3704" s="53" t="s">
        <v>52</v>
      </c>
      <c r="I3704" s="53" t="s">
        <v>442</v>
      </c>
      <c r="J3704" s="75">
        <v>36</v>
      </c>
      <c r="K3704" s="75">
        <v>30.624</v>
      </c>
      <c r="L3704" s="75">
        <v>36</v>
      </c>
      <c r="M3704" s="75">
        <v>36</v>
      </c>
      <c r="N3704" s="75">
        <v>0</v>
      </c>
    </row>
    <row r="3705" spans="1:14">
      <c r="A3705" s="53" t="s">
        <v>11111</v>
      </c>
      <c r="B3705" s="53" t="s">
        <v>11112</v>
      </c>
      <c r="C3705" s="53" t="s">
        <v>50</v>
      </c>
      <c r="D3705" s="53" t="s">
        <v>51</v>
      </c>
      <c r="E3705" s="53" t="s">
        <v>18</v>
      </c>
      <c r="F3705" s="53" t="s">
        <v>51</v>
      </c>
      <c r="G3705" s="53" t="s">
        <v>52</v>
      </c>
      <c r="I3705" s="53" t="s">
        <v>1194</v>
      </c>
      <c r="J3705" s="75">
        <v>76</v>
      </c>
      <c r="K3705" s="75">
        <v>70.125</v>
      </c>
      <c r="L3705" s="75">
        <v>107</v>
      </c>
      <c r="M3705" s="75">
        <v>76</v>
      </c>
      <c r="N3705" s="75">
        <v>-31</v>
      </c>
    </row>
    <row r="3706" spans="1:14">
      <c r="A3706" s="53" t="s">
        <v>11113</v>
      </c>
      <c r="B3706" s="53" t="s">
        <v>11114</v>
      </c>
      <c r="C3706" s="53" t="s">
        <v>11115</v>
      </c>
      <c r="D3706" s="53" t="s">
        <v>17</v>
      </c>
      <c r="E3706" s="53" t="s">
        <v>18</v>
      </c>
      <c r="F3706" s="53" t="s">
        <v>17</v>
      </c>
      <c r="G3706" s="53" t="s">
        <v>19</v>
      </c>
      <c r="I3706" s="53" t="s">
        <v>540</v>
      </c>
      <c r="J3706" s="75">
        <v>0.46</v>
      </c>
      <c r="K3706" s="75">
        <v>1.344</v>
      </c>
      <c r="L3706" s="75">
        <v>0.5</v>
      </c>
      <c r="M3706" s="75">
        <v>0.5</v>
      </c>
      <c r="N3706" s="75">
        <v>0</v>
      </c>
    </row>
    <row r="3707" spans="1:14">
      <c r="A3707" s="53" t="s">
        <v>11116</v>
      </c>
      <c r="B3707" s="53" t="s">
        <v>11117</v>
      </c>
      <c r="C3707" s="53" t="s">
        <v>11118</v>
      </c>
      <c r="D3707" s="53" t="s">
        <v>590</v>
      </c>
      <c r="E3707" s="53" t="s">
        <v>18</v>
      </c>
      <c r="F3707" s="53" t="s">
        <v>590</v>
      </c>
      <c r="G3707" s="53" t="s">
        <v>129</v>
      </c>
      <c r="I3707" s="53" t="s">
        <v>292</v>
      </c>
      <c r="J3707" s="75">
        <v>2.35</v>
      </c>
      <c r="K3707" s="75">
        <v>1.615</v>
      </c>
      <c r="L3707" s="75">
        <v>2.4</v>
      </c>
      <c r="M3707" s="75">
        <v>2.5</v>
      </c>
      <c r="N3707" s="75">
        <v>0.1</v>
      </c>
    </row>
    <row r="3708" spans="1:14">
      <c r="A3708" s="53" t="s">
        <v>11119</v>
      </c>
      <c r="B3708" s="53" t="s">
        <v>11120</v>
      </c>
      <c r="C3708" s="53" t="s">
        <v>11121</v>
      </c>
      <c r="D3708" s="53" t="s">
        <v>17</v>
      </c>
      <c r="E3708" s="53" t="s">
        <v>18</v>
      </c>
      <c r="F3708" s="53" t="s">
        <v>17</v>
      </c>
      <c r="G3708" s="53" t="s">
        <v>19</v>
      </c>
      <c r="I3708" s="53" t="s">
        <v>99</v>
      </c>
      <c r="J3708" s="75">
        <v>0.27</v>
      </c>
      <c r="K3708" s="75">
        <v>0.749</v>
      </c>
      <c r="L3708" s="75">
        <v>1</v>
      </c>
      <c r="M3708" s="75">
        <v>1</v>
      </c>
      <c r="N3708" s="75">
        <v>0</v>
      </c>
    </row>
    <row r="3709" spans="1:14">
      <c r="A3709" s="53" t="s">
        <v>11122</v>
      </c>
      <c r="B3709" s="53" t="s">
        <v>11123</v>
      </c>
      <c r="C3709" s="53" t="s">
        <v>36</v>
      </c>
      <c r="D3709" s="53" t="s">
        <v>302</v>
      </c>
      <c r="E3709" s="53" t="s">
        <v>18</v>
      </c>
      <c r="F3709" s="53" t="s">
        <v>302</v>
      </c>
      <c r="G3709" s="53" t="s">
        <v>36</v>
      </c>
      <c r="I3709" s="53" t="s">
        <v>79</v>
      </c>
      <c r="J3709" s="75">
        <v>275</v>
      </c>
      <c r="K3709" s="75">
        <v>150</v>
      </c>
      <c r="L3709" s="75">
        <v>275</v>
      </c>
      <c r="M3709" s="75">
        <v>275</v>
      </c>
      <c r="N3709" s="75">
        <v>0</v>
      </c>
    </row>
    <row r="3710" spans="1:14">
      <c r="A3710" s="53" t="s">
        <v>11124</v>
      </c>
      <c r="B3710" s="53" t="s">
        <v>11125</v>
      </c>
      <c r="C3710" s="53" t="s">
        <v>11126</v>
      </c>
      <c r="D3710" s="53" t="s">
        <v>17</v>
      </c>
      <c r="E3710" s="53" t="s">
        <v>18</v>
      </c>
      <c r="F3710" s="53" t="s">
        <v>17</v>
      </c>
      <c r="G3710" s="53" t="s">
        <v>19</v>
      </c>
      <c r="I3710" s="53" t="s">
        <v>239</v>
      </c>
      <c r="J3710" s="75">
        <v>0.14</v>
      </c>
      <c r="K3710" s="75">
        <v>0.356</v>
      </c>
      <c r="L3710" s="75">
        <v>0.5</v>
      </c>
      <c r="M3710" s="75">
        <v>0.5</v>
      </c>
      <c r="N3710" s="75">
        <v>0</v>
      </c>
    </row>
    <row r="3711" spans="1:14">
      <c r="A3711" s="53" t="s">
        <v>11127</v>
      </c>
      <c r="B3711" s="53" t="s">
        <v>11128</v>
      </c>
      <c r="C3711" s="53" t="s">
        <v>11129</v>
      </c>
      <c r="D3711" s="53" t="s">
        <v>880</v>
      </c>
      <c r="E3711" s="53" t="s">
        <v>18</v>
      </c>
      <c r="F3711" s="53" t="s">
        <v>880</v>
      </c>
      <c r="G3711" s="53" t="s">
        <v>52</v>
      </c>
      <c r="I3711" s="53" t="s">
        <v>11130</v>
      </c>
      <c r="J3711" s="75">
        <v>107.81</v>
      </c>
      <c r="K3711" s="75">
        <v>258.063</v>
      </c>
      <c r="L3711" s="75">
        <v>251</v>
      </c>
      <c r="M3711" s="75">
        <v>259</v>
      </c>
      <c r="N3711" s="75">
        <v>8</v>
      </c>
    </row>
    <row r="3712" spans="1:14">
      <c r="A3712" s="53" t="s">
        <v>11131</v>
      </c>
      <c r="B3712" s="53" t="s">
        <v>11132</v>
      </c>
      <c r="C3712" s="53" t="s">
        <v>11133</v>
      </c>
      <c r="D3712" s="53" t="s">
        <v>332</v>
      </c>
      <c r="E3712" s="53" t="s">
        <v>18</v>
      </c>
      <c r="F3712" s="53" t="s">
        <v>332</v>
      </c>
      <c r="G3712" s="53" t="s">
        <v>52</v>
      </c>
      <c r="I3712" s="53" t="s">
        <v>2871</v>
      </c>
      <c r="J3712" s="75">
        <v>36.52</v>
      </c>
      <c r="K3712" s="75">
        <v>28.555</v>
      </c>
      <c r="L3712" s="75">
        <v>37</v>
      </c>
      <c r="M3712" s="75">
        <v>37</v>
      </c>
      <c r="N3712" s="75">
        <v>0</v>
      </c>
    </row>
    <row r="3713" spans="1:14">
      <c r="A3713" s="53" t="s">
        <v>11134</v>
      </c>
      <c r="B3713" s="53" t="s">
        <v>11135</v>
      </c>
      <c r="C3713" s="53" t="s">
        <v>50</v>
      </c>
      <c r="D3713" s="53" t="s">
        <v>231</v>
      </c>
      <c r="E3713" s="53" t="s">
        <v>18</v>
      </c>
      <c r="F3713" s="53" t="s">
        <v>231</v>
      </c>
      <c r="G3713" s="53" t="s">
        <v>52</v>
      </c>
      <c r="I3713" s="53" t="s">
        <v>223</v>
      </c>
      <c r="J3713" s="75">
        <v>802.07</v>
      </c>
      <c r="K3713" s="75">
        <v>948.251</v>
      </c>
      <c r="L3713" s="75">
        <v>944</v>
      </c>
      <c r="M3713" s="75">
        <v>950</v>
      </c>
      <c r="N3713" s="75">
        <v>6</v>
      </c>
    </row>
    <row r="3714" spans="1:14">
      <c r="A3714" s="53" t="s">
        <v>11136</v>
      </c>
      <c r="B3714" s="53" t="s">
        <v>11137</v>
      </c>
      <c r="C3714" s="53" t="s">
        <v>50</v>
      </c>
      <c r="D3714" s="53" t="s">
        <v>231</v>
      </c>
      <c r="E3714" s="53" t="s">
        <v>18</v>
      </c>
      <c r="F3714" s="53" t="s">
        <v>231</v>
      </c>
      <c r="G3714" s="53" t="s">
        <v>52</v>
      </c>
      <c r="I3714" s="53" t="s">
        <v>223</v>
      </c>
      <c r="J3714" s="75">
        <v>337.65</v>
      </c>
      <c r="K3714" s="75">
        <v>443.341</v>
      </c>
      <c r="L3714" s="75">
        <v>444</v>
      </c>
      <c r="M3714" s="75">
        <v>444</v>
      </c>
      <c r="N3714" s="75">
        <v>0</v>
      </c>
    </row>
    <row r="3715" spans="1:14">
      <c r="A3715" s="53" t="s">
        <v>11138</v>
      </c>
      <c r="B3715" s="53" t="s">
        <v>11139</v>
      </c>
      <c r="C3715" s="53" t="s">
        <v>11140</v>
      </c>
      <c r="D3715" s="53" t="s">
        <v>17</v>
      </c>
      <c r="E3715" s="53" t="s">
        <v>18</v>
      </c>
      <c r="F3715" s="53" t="s">
        <v>17</v>
      </c>
      <c r="G3715" s="53" t="s">
        <v>19</v>
      </c>
      <c r="I3715" s="53" t="s">
        <v>292</v>
      </c>
      <c r="J3715" s="75">
        <v>1.62</v>
      </c>
      <c r="K3715" s="75">
        <v>3.643</v>
      </c>
      <c r="L3715" s="75">
        <v>3.5</v>
      </c>
      <c r="M3715" s="75">
        <v>4</v>
      </c>
      <c r="N3715" s="75">
        <v>0.5</v>
      </c>
    </row>
    <row r="3716" spans="1:14">
      <c r="A3716" s="53" t="s">
        <v>11141</v>
      </c>
      <c r="B3716" s="53" t="s">
        <v>11142</v>
      </c>
      <c r="C3716" s="53" t="s">
        <v>11143</v>
      </c>
      <c r="D3716" s="53" t="s">
        <v>590</v>
      </c>
      <c r="E3716" s="53" t="s">
        <v>18</v>
      </c>
      <c r="F3716" s="53" t="s">
        <v>590</v>
      </c>
      <c r="G3716" s="53" t="s">
        <v>129</v>
      </c>
      <c r="I3716" s="53" t="s">
        <v>442</v>
      </c>
      <c r="J3716" s="75">
        <v>10</v>
      </c>
      <c r="K3716" s="75">
        <v>0.2</v>
      </c>
      <c r="L3716" s="75">
        <v>7.2</v>
      </c>
      <c r="M3716" s="75">
        <v>10</v>
      </c>
      <c r="N3716" s="75">
        <v>2.8</v>
      </c>
    </row>
    <row r="3717" spans="1:14">
      <c r="A3717" s="53" t="s">
        <v>11144</v>
      </c>
      <c r="B3717" s="53" t="s">
        <v>11145</v>
      </c>
      <c r="C3717" s="53" t="s">
        <v>11146</v>
      </c>
      <c r="D3717" s="53" t="s">
        <v>465</v>
      </c>
      <c r="E3717" s="53" t="s">
        <v>18</v>
      </c>
      <c r="F3717" s="53" t="s">
        <v>465</v>
      </c>
      <c r="G3717" s="73" t="s">
        <v>129</v>
      </c>
      <c r="I3717" s="53" t="s">
        <v>540</v>
      </c>
      <c r="J3717" s="75">
        <v>226.56</v>
      </c>
      <c r="K3717" s="75">
        <v>228.134</v>
      </c>
      <c r="L3717" s="75">
        <v>245</v>
      </c>
      <c r="M3717" s="75">
        <v>245</v>
      </c>
      <c r="N3717" s="75">
        <v>0</v>
      </c>
    </row>
    <row r="3718" spans="1:14">
      <c r="A3718" s="53" t="s">
        <v>11147</v>
      </c>
      <c r="B3718" s="53" t="s">
        <v>11148</v>
      </c>
      <c r="C3718" s="53" t="s">
        <v>11149</v>
      </c>
      <c r="D3718" s="53" t="s">
        <v>17</v>
      </c>
      <c r="E3718" s="53" t="s">
        <v>18</v>
      </c>
      <c r="F3718" s="53" t="s">
        <v>17</v>
      </c>
      <c r="G3718" s="53" t="s">
        <v>19</v>
      </c>
      <c r="I3718" s="53" t="s">
        <v>223</v>
      </c>
      <c r="J3718" s="75">
        <v>1.87</v>
      </c>
      <c r="K3718" s="75">
        <v>2.614</v>
      </c>
      <c r="L3718" s="75">
        <v>3</v>
      </c>
      <c r="M3718" s="75">
        <v>3</v>
      </c>
      <c r="N3718" s="75">
        <v>0</v>
      </c>
    </row>
    <row r="3719" spans="1:14">
      <c r="A3719" s="53" t="s">
        <v>11150</v>
      </c>
      <c r="B3719" s="53" t="s">
        <v>11151</v>
      </c>
      <c r="C3719" s="53" t="s">
        <v>11152</v>
      </c>
      <c r="D3719" s="53" t="s">
        <v>231</v>
      </c>
      <c r="E3719" s="53" t="s">
        <v>18</v>
      </c>
      <c r="F3719" s="53" t="s">
        <v>231</v>
      </c>
      <c r="G3719" s="53" t="s">
        <v>52</v>
      </c>
      <c r="I3719" s="53" t="s">
        <v>8545</v>
      </c>
      <c r="J3719" s="75">
        <v>121.44</v>
      </c>
      <c r="K3719" s="75">
        <v>476.751</v>
      </c>
      <c r="L3719" s="75">
        <v>465</v>
      </c>
      <c r="M3719" s="75">
        <v>477</v>
      </c>
      <c r="N3719" s="75">
        <v>12</v>
      </c>
    </row>
    <row r="3720" spans="1:14">
      <c r="A3720" s="53" t="s">
        <v>11153</v>
      </c>
      <c r="B3720" s="53" t="s">
        <v>11154</v>
      </c>
      <c r="C3720" s="53" t="s">
        <v>11155</v>
      </c>
      <c r="D3720" s="53" t="s">
        <v>287</v>
      </c>
      <c r="E3720" s="53" t="s">
        <v>18</v>
      </c>
      <c r="F3720" s="53" t="s">
        <v>287</v>
      </c>
      <c r="G3720" s="73" t="s">
        <v>98</v>
      </c>
      <c r="I3720" s="53" t="s">
        <v>562</v>
      </c>
      <c r="J3720" s="75">
        <v>796.96</v>
      </c>
      <c r="K3720" s="75">
        <v>560.608</v>
      </c>
      <c r="L3720" s="75">
        <v>793</v>
      </c>
      <c r="M3720" s="75">
        <v>808</v>
      </c>
      <c r="N3720" s="75">
        <v>15</v>
      </c>
    </row>
    <row r="3721" spans="1:14">
      <c r="A3721" s="53" t="s">
        <v>11156</v>
      </c>
      <c r="B3721" s="53" t="s">
        <v>11157</v>
      </c>
      <c r="C3721" s="53" t="s">
        <v>11158</v>
      </c>
      <c r="D3721" s="53" t="s">
        <v>590</v>
      </c>
      <c r="E3721" s="53" t="s">
        <v>18</v>
      </c>
      <c r="F3721" s="53" t="s">
        <v>590</v>
      </c>
      <c r="G3721" s="73" t="s">
        <v>129</v>
      </c>
      <c r="I3721" s="53" t="s">
        <v>99</v>
      </c>
      <c r="J3721" s="75">
        <v>9.51</v>
      </c>
      <c r="K3721" s="75">
        <v>5.33</v>
      </c>
      <c r="L3721" s="75">
        <v>9.5</v>
      </c>
      <c r="M3721" s="75">
        <v>10</v>
      </c>
      <c r="N3721" s="75">
        <v>0.5</v>
      </c>
    </row>
    <row r="3722" spans="1:14">
      <c r="A3722" s="53" t="s">
        <v>11159</v>
      </c>
      <c r="B3722" s="53" t="s">
        <v>11160</v>
      </c>
      <c r="C3722" s="53" t="s">
        <v>11161</v>
      </c>
      <c r="D3722" s="53" t="s">
        <v>17</v>
      </c>
      <c r="E3722" s="53" t="s">
        <v>18</v>
      </c>
      <c r="F3722" s="53" t="s">
        <v>17</v>
      </c>
      <c r="G3722" s="53" t="s">
        <v>19</v>
      </c>
      <c r="I3722" s="53" t="s">
        <v>99</v>
      </c>
      <c r="J3722" s="75">
        <v>6.81</v>
      </c>
      <c r="K3722" s="75">
        <v>5.779</v>
      </c>
      <c r="L3722" s="75">
        <v>7</v>
      </c>
      <c r="M3722" s="75">
        <v>7</v>
      </c>
      <c r="N3722" s="75">
        <v>0</v>
      </c>
    </row>
    <row r="3723" spans="1:14">
      <c r="A3723" s="53" t="s">
        <v>11162</v>
      </c>
      <c r="B3723" s="53" t="s">
        <v>11163</v>
      </c>
      <c r="C3723" s="53" t="s">
        <v>11164</v>
      </c>
      <c r="D3723" s="53" t="s">
        <v>78</v>
      </c>
      <c r="E3723" s="53" t="s">
        <v>18</v>
      </c>
      <c r="F3723" s="53" t="s">
        <v>78</v>
      </c>
      <c r="G3723" s="73" t="s">
        <v>29</v>
      </c>
      <c r="I3723" s="53" t="s">
        <v>675</v>
      </c>
      <c r="J3723" s="75">
        <v>158.5</v>
      </c>
      <c r="K3723" s="75">
        <v>115.43</v>
      </c>
      <c r="L3723" s="75">
        <v>161</v>
      </c>
      <c r="M3723" s="75">
        <v>159</v>
      </c>
      <c r="N3723" s="75">
        <v>-2</v>
      </c>
    </row>
    <row r="3724" spans="1:14">
      <c r="A3724" s="53" t="s">
        <v>11165</v>
      </c>
      <c r="B3724" s="53" t="s">
        <v>11166</v>
      </c>
      <c r="C3724" s="53" t="s">
        <v>11167</v>
      </c>
      <c r="D3724" s="53" t="s">
        <v>17</v>
      </c>
      <c r="E3724" s="53" t="s">
        <v>18</v>
      </c>
      <c r="F3724" s="53" t="s">
        <v>17</v>
      </c>
      <c r="G3724" s="53" t="s">
        <v>19</v>
      </c>
      <c r="I3724" s="53" t="s">
        <v>408</v>
      </c>
      <c r="J3724" s="75">
        <v>15.34</v>
      </c>
      <c r="K3724" s="75">
        <v>3.24</v>
      </c>
      <c r="L3724" s="75">
        <v>15.5</v>
      </c>
      <c r="M3724" s="75">
        <v>15.5</v>
      </c>
      <c r="N3724" s="75">
        <v>0</v>
      </c>
    </row>
    <row r="3725" spans="1:14">
      <c r="A3725" s="53" t="s">
        <v>11168</v>
      </c>
      <c r="B3725" s="53" t="s">
        <v>11169</v>
      </c>
      <c r="C3725" s="53" t="s">
        <v>11170</v>
      </c>
      <c r="D3725" s="53" t="s">
        <v>17</v>
      </c>
      <c r="E3725" s="53" t="s">
        <v>18</v>
      </c>
      <c r="F3725" s="53" t="s">
        <v>17</v>
      </c>
      <c r="G3725" s="53" t="s">
        <v>19</v>
      </c>
      <c r="I3725" s="53" t="s">
        <v>223</v>
      </c>
      <c r="J3725" s="75">
        <v>0.16</v>
      </c>
      <c r="K3725" s="75">
        <v>0.376</v>
      </c>
      <c r="L3725" s="75">
        <v>0.5</v>
      </c>
      <c r="M3725" s="75">
        <v>0.5</v>
      </c>
      <c r="N3725" s="75">
        <v>0</v>
      </c>
    </row>
    <row r="3726" spans="1:14">
      <c r="A3726" s="53" t="s">
        <v>11171</v>
      </c>
      <c r="B3726" s="53" t="s">
        <v>11172</v>
      </c>
      <c r="C3726" s="53" t="s">
        <v>11173</v>
      </c>
      <c r="D3726" s="53" t="s">
        <v>17</v>
      </c>
      <c r="E3726" s="53" t="s">
        <v>18</v>
      </c>
      <c r="F3726" s="53" t="s">
        <v>17</v>
      </c>
      <c r="G3726" s="53" t="s">
        <v>19</v>
      </c>
      <c r="I3726" s="53" t="s">
        <v>1269</v>
      </c>
      <c r="J3726" s="75">
        <v>0.22</v>
      </c>
      <c r="K3726" s="75">
        <v>1.435</v>
      </c>
      <c r="L3726" s="75">
        <v>1.5</v>
      </c>
      <c r="M3726" s="75">
        <v>1.5</v>
      </c>
      <c r="N3726" s="75">
        <v>0</v>
      </c>
    </row>
    <row r="3727" spans="1:14">
      <c r="A3727" s="53" t="s">
        <v>11174</v>
      </c>
      <c r="B3727" s="53" t="s">
        <v>11175</v>
      </c>
      <c r="C3727" s="53" t="s">
        <v>11176</v>
      </c>
      <c r="D3727" s="53" t="s">
        <v>453</v>
      </c>
      <c r="E3727" s="53" t="s">
        <v>18</v>
      </c>
      <c r="F3727" s="53" t="s">
        <v>453</v>
      </c>
      <c r="G3727" s="53" t="s">
        <v>29</v>
      </c>
      <c r="I3727" s="53" t="s">
        <v>442</v>
      </c>
      <c r="J3727" s="75">
        <v>66</v>
      </c>
      <c r="K3727" s="75">
        <v>43.725</v>
      </c>
      <c r="L3727" s="75">
        <v>95</v>
      </c>
      <c r="M3727" s="75">
        <v>66</v>
      </c>
      <c r="N3727" s="75">
        <v>-29</v>
      </c>
    </row>
    <row r="3728" spans="1:14">
      <c r="A3728" s="53" t="s">
        <v>11177</v>
      </c>
      <c r="B3728" s="53" t="s">
        <v>11178</v>
      </c>
      <c r="C3728" s="53" t="s">
        <v>11179</v>
      </c>
      <c r="D3728" s="53" t="s">
        <v>168</v>
      </c>
      <c r="E3728" s="53" t="s">
        <v>18</v>
      </c>
      <c r="F3728" s="53" t="s">
        <v>169</v>
      </c>
      <c r="G3728" s="53" t="s">
        <v>170</v>
      </c>
      <c r="I3728" s="53" t="s">
        <v>679</v>
      </c>
      <c r="J3728" s="75">
        <v>7.41</v>
      </c>
      <c r="K3728" s="75">
        <v>3.675</v>
      </c>
      <c r="L3728" s="75">
        <v>12</v>
      </c>
      <c r="M3728" s="75">
        <v>12</v>
      </c>
      <c r="N3728" s="75">
        <v>0</v>
      </c>
    </row>
    <row r="3729" spans="1:14">
      <c r="A3729" s="53" t="s">
        <v>11180</v>
      </c>
      <c r="B3729" s="53" t="s">
        <v>11181</v>
      </c>
      <c r="C3729" s="53" t="s">
        <v>11182</v>
      </c>
      <c r="D3729" s="53" t="s">
        <v>728</v>
      </c>
      <c r="E3729" s="53" t="s">
        <v>18</v>
      </c>
      <c r="F3729" s="53" t="s">
        <v>728</v>
      </c>
      <c r="G3729" s="53" t="s">
        <v>129</v>
      </c>
      <c r="I3729" s="53" t="s">
        <v>20</v>
      </c>
      <c r="J3729" s="75">
        <v>20</v>
      </c>
      <c r="K3729" s="75">
        <v>12</v>
      </c>
      <c r="L3729" s="75">
        <v>26.5</v>
      </c>
      <c r="M3729" s="75">
        <v>20</v>
      </c>
      <c r="N3729" s="75">
        <v>-6.5</v>
      </c>
    </row>
    <row r="3730" spans="1:14">
      <c r="A3730" s="53" t="s">
        <v>11183</v>
      </c>
      <c r="B3730" s="53" t="s">
        <v>11184</v>
      </c>
      <c r="C3730" s="53" t="s">
        <v>11185</v>
      </c>
      <c r="D3730" s="53" t="s">
        <v>17</v>
      </c>
      <c r="E3730" s="53" t="s">
        <v>18</v>
      </c>
      <c r="F3730" s="53" t="s">
        <v>17</v>
      </c>
      <c r="G3730" s="53" t="s">
        <v>19</v>
      </c>
      <c r="I3730" s="53" t="s">
        <v>120</v>
      </c>
      <c r="J3730" s="75">
        <v>0.41</v>
      </c>
      <c r="K3730" s="75">
        <v>0</v>
      </c>
      <c r="L3730" s="75">
        <v>0.5</v>
      </c>
      <c r="M3730" s="75">
        <v>0.5</v>
      </c>
      <c r="N3730" s="75">
        <v>0</v>
      </c>
    </row>
    <row r="3731" spans="1:14">
      <c r="A3731" s="53" t="s">
        <v>11186</v>
      </c>
      <c r="B3731" s="53" t="s">
        <v>11187</v>
      </c>
      <c r="C3731" s="53" t="s">
        <v>11188</v>
      </c>
      <c r="D3731" s="53" t="s">
        <v>17</v>
      </c>
      <c r="E3731" s="53" t="s">
        <v>18</v>
      </c>
      <c r="F3731" s="53" t="s">
        <v>17</v>
      </c>
      <c r="G3731" s="53" t="s">
        <v>19</v>
      </c>
      <c r="I3731" s="53" t="s">
        <v>86</v>
      </c>
      <c r="J3731" s="75">
        <v>23.12</v>
      </c>
      <c r="K3731" s="75">
        <v>32.659</v>
      </c>
      <c r="L3731" s="75">
        <v>26</v>
      </c>
      <c r="M3731" s="75">
        <v>33</v>
      </c>
      <c r="N3731" s="75">
        <v>7</v>
      </c>
    </row>
    <row r="3732" spans="1:14">
      <c r="A3732" s="53" t="s">
        <v>11189</v>
      </c>
      <c r="B3732" s="53" t="s">
        <v>11190</v>
      </c>
      <c r="C3732" s="53" t="s">
        <v>11191</v>
      </c>
      <c r="D3732" s="53" t="s">
        <v>738</v>
      </c>
      <c r="E3732" s="53" t="s">
        <v>18</v>
      </c>
      <c r="F3732" s="53" t="s">
        <v>738</v>
      </c>
      <c r="G3732" s="53" t="s">
        <v>98</v>
      </c>
      <c r="I3732" s="53" t="s">
        <v>130</v>
      </c>
      <c r="J3732" s="75">
        <v>18.47</v>
      </c>
      <c r="K3732" s="75">
        <v>15.03</v>
      </c>
      <c r="L3732" s="75">
        <v>19</v>
      </c>
      <c r="M3732" s="75">
        <v>20</v>
      </c>
      <c r="N3732" s="75">
        <v>1</v>
      </c>
    </row>
    <row r="3733" spans="1:14">
      <c r="A3733" s="53" t="s">
        <v>11192</v>
      </c>
      <c r="B3733" s="53" t="s">
        <v>11193</v>
      </c>
      <c r="C3733" s="53" t="s">
        <v>11194</v>
      </c>
      <c r="D3733" s="53" t="s">
        <v>128</v>
      </c>
      <c r="E3733" s="53" t="s">
        <v>18</v>
      </c>
      <c r="F3733" s="53" t="s">
        <v>128</v>
      </c>
      <c r="G3733" s="53" t="s">
        <v>129</v>
      </c>
      <c r="I3733" s="53" t="s">
        <v>130</v>
      </c>
      <c r="J3733" s="75">
        <v>7.31</v>
      </c>
      <c r="K3733" s="75">
        <v>5.373</v>
      </c>
      <c r="L3733" s="75">
        <v>7.3</v>
      </c>
      <c r="M3733" s="75">
        <v>7.5</v>
      </c>
      <c r="N3733" s="75">
        <v>0.2</v>
      </c>
    </row>
    <row r="3734" spans="1:14">
      <c r="A3734" s="53" t="s">
        <v>11195</v>
      </c>
      <c r="B3734" s="53" t="s">
        <v>11196</v>
      </c>
      <c r="C3734" s="53" t="s">
        <v>11197</v>
      </c>
      <c r="D3734" s="53" t="s">
        <v>17</v>
      </c>
      <c r="E3734" s="53" t="s">
        <v>18</v>
      </c>
      <c r="F3734" s="53" t="s">
        <v>17</v>
      </c>
      <c r="G3734" s="53" t="s">
        <v>19</v>
      </c>
      <c r="I3734" s="53" t="s">
        <v>7799</v>
      </c>
      <c r="J3734" s="75">
        <v>21.28</v>
      </c>
      <c r="K3734" s="75">
        <v>16.409</v>
      </c>
      <c r="L3734" s="75">
        <v>25</v>
      </c>
      <c r="M3734" s="75">
        <v>22</v>
      </c>
      <c r="N3734" s="75">
        <v>-3</v>
      </c>
    </row>
    <row r="3735" spans="1:14">
      <c r="A3735" s="53" t="s">
        <v>11198</v>
      </c>
      <c r="B3735" s="53" t="s">
        <v>11199</v>
      </c>
      <c r="C3735" s="53" t="s">
        <v>11200</v>
      </c>
      <c r="D3735" s="53" t="s">
        <v>926</v>
      </c>
      <c r="E3735" s="53" t="s">
        <v>18</v>
      </c>
      <c r="F3735" s="53" t="s">
        <v>926</v>
      </c>
      <c r="G3735" s="53" t="s">
        <v>129</v>
      </c>
      <c r="I3735" s="53" t="s">
        <v>337</v>
      </c>
      <c r="J3735" s="75">
        <v>24.56</v>
      </c>
      <c r="K3735" s="75">
        <v>13.881</v>
      </c>
      <c r="L3735" s="75">
        <v>25</v>
      </c>
      <c r="M3735" s="75">
        <v>26</v>
      </c>
      <c r="N3735" s="75">
        <v>1</v>
      </c>
    </row>
    <row r="3736" spans="1:14">
      <c r="A3736" s="53" t="s">
        <v>11201</v>
      </c>
      <c r="B3736" s="53" t="s">
        <v>11202</v>
      </c>
      <c r="C3736" s="53" t="s">
        <v>11203</v>
      </c>
      <c r="D3736" s="53" t="s">
        <v>17</v>
      </c>
      <c r="E3736" s="53" t="s">
        <v>18</v>
      </c>
      <c r="F3736" s="53" t="s">
        <v>17</v>
      </c>
      <c r="G3736" s="53" t="s">
        <v>19</v>
      </c>
      <c r="I3736" s="53" t="s">
        <v>99</v>
      </c>
      <c r="J3736" s="75">
        <v>23.1</v>
      </c>
      <c r="K3736" s="75">
        <v>63.045</v>
      </c>
      <c r="L3736" s="75">
        <v>53</v>
      </c>
      <c r="M3736" s="75">
        <v>64</v>
      </c>
      <c r="N3736" s="75">
        <v>11</v>
      </c>
    </row>
    <row r="3737" spans="1:14">
      <c r="A3737" s="53" t="s">
        <v>11204</v>
      </c>
      <c r="B3737" s="53" t="s">
        <v>11205</v>
      </c>
      <c r="C3737" s="53" t="s">
        <v>11206</v>
      </c>
      <c r="D3737" s="53" t="s">
        <v>17</v>
      </c>
      <c r="E3737" s="53" t="s">
        <v>18</v>
      </c>
      <c r="F3737" s="53" t="s">
        <v>17</v>
      </c>
      <c r="G3737" s="53" t="s">
        <v>19</v>
      </c>
      <c r="I3737" s="53" t="s">
        <v>99</v>
      </c>
      <c r="J3737" s="75">
        <v>22.46</v>
      </c>
      <c r="K3737" s="75">
        <v>61.241</v>
      </c>
      <c r="L3737" s="75">
        <v>53</v>
      </c>
      <c r="M3737" s="75">
        <v>62</v>
      </c>
      <c r="N3737" s="75">
        <v>9</v>
      </c>
    </row>
    <row r="3738" spans="1:14">
      <c r="A3738" s="53" t="s">
        <v>11207</v>
      </c>
      <c r="B3738" s="53" t="s">
        <v>11208</v>
      </c>
      <c r="C3738" s="53" t="s">
        <v>11209</v>
      </c>
      <c r="D3738" s="53" t="s">
        <v>17</v>
      </c>
      <c r="E3738" s="53" t="s">
        <v>18</v>
      </c>
      <c r="F3738" s="53" t="s">
        <v>17</v>
      </c>
      <c r="G3738" s="53" t="s">
        <v>19</v>
      </c>
      <c r="I3738" s="53" t="s">
        <v>99</v>
      </c>
      <c r="J3738" s="75">
        <v>23.14</v>
      </c>
      <c r="K3738" s="75">
        <v>63.698</v>
      </c>
      <c r="L3738" s="75">
        <v>54</v>
      </c>
      <c r="M3738" s="75">
        <v>64</v>
      </c>
      <c r="N3738" s="75">
        <v>10</v>
      </c>
    </row>
    <row r="3739" spans="1:14">
      <c r="A3739" s="53" t="s">
        <v>11210</v>
      </c>
      <c r="B3739" s="53" t="s">
        <v>11211</v>
      </c>
      <c r="C3739" s="53" t="s">
        <v>11212</v>
      </c>
      <c r="D3739" s="53" t="s">
        <v>17</v>
      </c>
      <c r="E3739" s="53" t="s">
        <v>18</v>
      </c>
      <c r="F3739" s="53" t="s">
        <v>17</v>
      </c>
      <c r="G3739" s="53" t="s">
        <v>19</v>
      </c>
      <c r="I3739" s="53" t="s">
        <v>99</v>
      </c>
      <c r="J3739" s="75">
        <v>23.54</v>
      </c>
      <c r="K3739" s="75">
        <v>63.866</v>
      </c>
      <c r="L3739" s="75">
        <v>54</v>
      </c>
      <c r="M3739" s="75">
        <v>64</v>
      </c>
      <c r="N3739" s="75">
        <v>10</v>
      </c>
    </row>
    <row r="3740" spans="1:14">
      <c r="A3740" s="53" t="s">
        <v>11213</v>
      </c>
      <c r="B3740" s="53" t="s">
        <v>11214</v>
      </c>
      <c r="C3740" s="53" t="s">
        <v>11215</v>
      </c>
      <c r="D3740" s="53" t="s">
        <v>17</v>
      </c>
      <c r="E3740" s="53" t="s">
        <v>18</v>
      </c>
      <c r="F3740" s="53" t="s">
        <v>17</v>
      </c>
      <c r="G3740" s="53" t="s">
        <v>19</v>
      </c>
      <c r="I3740" s="53" t="s">
        <v>99</v>
      </c>
      <c r="J3740" s="75">
        <v>21.68</v>
      </c>
      <c r="K3740" s="75">
        <v>25.96</v>
      </c>
      <c r="L3740" s="75">
        <v>22</v>
      </c>
      <c r="M3740" s="75">
        <v>26</v>
      </c>
      <c r="N3740" s="75">
        <v>4</v>
      </c>
    </row>
    <row r="3741" spans="1:14">
      <c r="A3741" s="53" t="s">
        <v>11216</v>
      </c>
      <c r="B3741" s="53" t="s">
        <v>11217</v>
      </c>
      <c r="C3741" s="53" t="s">
        <v>11218</v>
      </c>
      <c r="D3741" s="53" t="s">
        <v>17</v>
      </c>
      <c r="E3741" s="53" t="s">
        <v>18</v>
      </c>
      <c r="F3741" s="53" t="s">
        <v>17</v>
      </c>
      <c r="G3741" s="73" t="s">
        <v>19</v>
      </c>
      <c r="I3741" s="53" t="s">
        <v>99</v>
      </c>
      <c r="J3741" s="75">
        <v>23.1</v>
      </c>
      <c r="K3741" s="75">
        <v>63.558</v>
      </c>
      <c r="L3741" s="75">
        <v>53</v>
      </c>
      <c r="M3741" s="75">
        <v>64</v>
      </c>
      <c r="N3741" s="75">
        <v>11</v>
      </c>
    </row>
    <row r="3742" spans="1:14">
      <c r="A3742" s="53" t="s">
        <v>11219</v>
      </c>
      <c r="B3742" s="53" t="s">
        <v>11220</v>
      </c>
      <c r="C3742" s="53" t="s">
        <v>11221</v>
      </c>
      <c r="D3742" s="53" t="s">
        <v>586</v>
      </c>
      <c r="E3742" s="53" t="s">
        <v>18</v>
      </c>
      <c r="F3742" s="53" t="s">
        <v>586</v>
      </c>
      <c r="G3742" s="53" t="s">
        <v>98</v>
      </c>
      <c r="I3742" s="53" t="s">
        <v>99</v>
      </c>
      <c r="J3742" s="75">
        <v>19.54</v>
      </c>
      <c r="K3742" s="75">
        <v>4.99</v>
      </c>
      <c r="L3742" s="75">
        <v>20</v>
      </c>
      <c r="M3742" s="75">
        <v>20</v>
      </c>
      <c r="N3742" s="75">
        <v>0</v>
      </c>
    </row>
    <row r="3743" spans="1:14">
      <c r="A3743" s="53" t="s">
        <v>11222</v>
      </c>
      <c r="B3743" s="53" t="s">
        <v>11223</v>
      </c>
      <c r="C3743" s="53" t="s">
        <v>11224</v>
      </c>
      <c r="D3743" s="53" t="s">
        <v>17</v>
      </c>
      <c r="E3743" s="53" t="s">
        <v>18</v>
      </c>
      <c r="F3743" s="53" t="s">
        <v>17</v>
      </c>
      <c r="G3743" s="53" t="s">
        <v>19</v>
      </c>
      <c r="I3743" s="53" t="s">
        <v>99</v>
      </c>
      <c r="J3743" s="75">
        <v>57.67</v>
      </c>
      <c r="K3743" s="75">
        <v>15.154</v>
      </c>
      <c r="L3743" s="75">
        <v>59</v>
      </c>
      <c r="M3743" s="75">
        <v>58</v>
      </c>
      <c r="N3743" s="75">
        <v>-1</v>
      </c>
    </row>
    <row r="3744" spans="1:14">
      <c r="A3744" s="53" t="s">
        <v>11225</v>
      </c>
      <c r="B3744" s="53" t="s">
        <v>11226</v>
      </c>
      <c r="C3744" s="53" t="s">
        <v>11227</v>
      </c>
      <c r="D3744" s="53" t="s">
        <v>586</v>
      </c>
      <c r="E3744" s="53" t="s">
        <v>18</v>
      </c>
      <c r="F3744" s="53" t="s">
        <v>586</v>
      </c>
      <c r="G3744" s="53" t="s">
        <v>98</v>
      </c>
      <c r="I3744" s="53" t="s">
        <v>99</v>
      </c>
      <c r="J3744" s="75">
        <v>19.36</v>
      </c>
      <c r="K3744" s="75">
        <v>5.168</v>
      </c>
      <c r="L3744" s="75">
        <v>19.5</v>
      </c>
      <c r="M3744" s="75">
        <v>19.5</v>
      </c>
      <c r="N3744" s="75">
        <v>0</v>
      </c>
    </row>
    <row r="3745" spans="1:14">
      <c r="A3745" s="53" t="s">
        <v>11228</v>
      </c>
      <c r="B3745" s="53" t="s">
        <v>11229</v>
      </c>
      <c r="C3745" s="53" t="s">
        <v>11230</v>
      </c>
      <c r="D3745" s="53" t="s">
        <v>17</v>
      </c>
      <c r="E3745" s="53" t="s">
        <v>18</v>
      </c>
      <c r="F3745" s="53" t="s">
        <v>17</v>
      </c>
      <c r="G3745" s="53" t="s">
        <v>19</v>
      </c>
      <c r="I3745" s="53" t="s">
        <v>99</v>
      </c>
      <c r="J3745" s="75">
        <v>38.82</v>
      </c>
      <c r="K3745" s="75">
        <v>9.801</v>
      </c>
      <c r="L3745" s="75">
        <v>39</v>
      </c>
      <c r="M3745" s="75">
        <v>39</v>
      </c>
      <c r="N3745" s="75">
        <v>0</v>
      </c>
    </row>
    <row r="3746" spans="1:14">
      <c r="A3746" s="53" t="s">
        <v>11231</v>
      </c>
      <c r="B3746" s="53" t="s">
        <v>11232</v>
      </c>
      <c r="C3746" s="53" t="s">
        <v>11233</v>
      </c>
      <c r="D3746" s="53" t="s">
        <v>586</v>
      </c>
      <c r="E3746" s="53" t="s">
        <v>18</v>
      </c>
      <c r="F3746" s="53" t="s">
        <v>586</v>
      </c>
      <c r="G3746" s="53" t="s">
        <v>98</v>
      </c>
      <c r="I3746" s="53" t="s">
        <v>99</v>
      </c>
      <c r="J3746" s="75">
        <v>19.37</v>
      </c>
      <c r="K3746" s="75">
        <v>4.99</v>
      </c>
      <c r="L3746" s="75">
        <v>19.5</v>
      </c>
      <c r="M3746" s="75">
        <v>19.5</v>
      </c>
      <c r="N3746" s="75">
        <v>0</v>
      </c>
    </row>
    <row r="3747" spans="1:14">
      <c r="A3747" s="53" t="s">
        <v>11234</v>
      </c>
      <c r="B3747" s="53" t="s">
        <v>11235</v>
      </c>
      <c r="C3747" s="53" t="s">
        <v>11236</v>
      </c>
      <c r="D3747" s="53" t="s">
        <v>17</v>
      </c>
      <c r="E3747" s="53" t="s">
        <v>18</v>
      </c>
      <c r="F3747" s="53" t="s">
        <v>17</v>
      </c>
      <c r="G3747" s="73" t="s">
        <v>19</v>
      </c>
      <c r="I3747" s="53" t="s">
        <v>99</v>
      </c>
      <c r="J3747" s="75">
        <v>36.03</v>
      </c>
      <c r="K3747" s="75">
        <v>13.28</v>
      </c>
      <c r="L3747" s="75">
        <v>37</v>
      </c>
      <c r="M3747" s="75">
        <v>37</v>
      </c>
      <c r="N3747" s="75">
        <v>0</v>
      </c>
    </row>
    <row r="3748" spans="1:14">
      <c r="A3748" s="53" t="s">
        <v>11237</v>
      </c>
      <c r="B3748" s="53" t="s">
        <v>11238</v>
      </c>
      <c r="C3748" s="53" t="s">
        <v>11239</v>
      </c>
      <c r="D3748" s="53" t="s">
        <v>453</v>
      </c>
      <c r="E3748" s="53" t="s">
        <v>18</v>
      </c>
      <c r="F3748" s="53" t="s">
        <v>453</v>
      </c>
      <c r="G3748" s="53" t="s">
        <v>29</v>
      </c>
      <c r="I3748" s="53" t="s">
        <v>90</v>
      </c>
      <c r="J3748" s="75">
        <v>190.08</v>
      </c>
      <c r="K3748" s="75">
        <v>130.289</v>
      </c>
      <c r="L3748" s="75">
        <v>191</v>
      </c>
      <c r="M3748" s="75">
        <v>191</v>
      </c>
      <c r="N3748" s="75">
        <v>0</v>
      </c>
    </row>
    <row r="3749" spans="1:14">
      <c r="A3749" s="53" t="s">
        <v>11240</v>
      </c>
      <c r="B3749" s="53" t="s">
        <v>11241</v>
      </c>
      <c r="C3749" s="53" t="s">
        <v>11242</v>
      </c>
      <c r="D3749" s="53" t="s">
        <v>24</v>
      </c>
      <c r="E3749" s="53" t="s">
        <v>18</v>
      </c>
      <c r="F3749" s="53" t="s">
        <v>24</v>
      </c>
      <c r="G3749" s="53" t="s">
        <v>19</v>
      </c>
      <c r="I3749" s="53" t="s">
        <v>211</v>
      </c>
      <c r="J3749" s="75">
        <v>90.56</v>
      </c>
      <c r="K3749" s="75">
        <v>110.08</v>
      </c>
      <c r="L3749" s="75">
        <v>92</v>
      </c>
      <c r="M3749" s="75">
        <v>120</v>
      </c>
      <c r="N3749" s="75">
        <v>28</v>
      </c>
    </row>
    <row r="3750" spans="1:14">
      <c r="A3750" s="53" t="s">
        <v>11243</v>
      </c>
      <c r="B3750" s="53" t="s">
        <v>11244</v>
      </c>
      <c r="C3750" s="53" t="s">
        <v>11245</v>
      </c>
      <c r="D3750" s="53" t="s">
        <v>24</v>
      </c>
      <c r="E3750" s="53" t="s">
        <v>18</v>
      </c>
      <c r="F3750" s="53" t="s">
        <v>24</v>
      </c>
      <c r="G3750" s="53" t="s">
        <v>19</v>
      </c>
      <c r="I3750" s="53" t="s">
        <v>211</v>
      </c>
      <c r="J3750" s="75">
        <v>90.56</v>
      </c>
      <c r="K3750" s="75">
        <v>110.08</v>
      </c>
      <c r="L3750" s="75">
        <v>92</v>
      </c>
      <c r="M3750" s="75">
        <v>120</v>
      </c>
      <c r="N3750" s="75">
        <v>28</v>
      </c>
    </row>
    <row r="3751" spans="1:14">
      <c r="A3751" s="53" t="s">
        <v>11246</v>
      </c>
      <c r="B3751" s="53" t="s">
        <v>11247</v>
      </c>
      <c r="C3751" s="53" t="s">
        <v>11248</v>
      </c>
      <c r="D3751" s="53" t="s">
        <v>24</v>
      </c>
      <c r="E3751" s="53" t="s">
        <v>18</v>
      </c>
      <c r="F3751" s="53" t="s">
        <v>24</v>
      </c>
      <c r="G3751" s="73" t="s">
        <v>19</v>
      </c>
      <c r="I3751" s="53" t="s">
        <v>211</v>
      </c>
      <c r="J3751" s="75">
        <v>90.56</v>
      </c>
      <c r="K3751" s="75">
        <v>110.08</v>
      </c>
      <c r="L3751" s="75">
        <v>92</v>
      </c>
      <c r="M3751" s="75">
        <v>120</v>
      </c>
      <c r="N3751" s="75">
        <v>28</v>
      </c>
    </row>
    <row r="3752" spans="1:14">
      <c r="A3752" s="53" t="s">
        <v>11249</v>
      </c>
      <c r="B3752" s="53" t="s">
        <v>11250</v>
      </c>
      <c r="C3752" s="53" t="s">
        <v>11251</v>
      </c>
      <c r="D3752" s="53" t="s">
        <v>24</v>
      </c>
      <c r="E3752" s="53" t="s">
        <v>18</v>
      </c>
      <c r="F3752" s="53" t="s">
        <v>24</v>
      </c>
      <c r="G3752" s="53" t="s">
        <v>19</v>
      </c>
      <c r="I3752" s="53" t="s">
        <v>211</v>
      </c>
      <c r="J3752" s="75">
        <v>90.56</v>
      </c>
      <c r="K3752" s="75">
        <v>110.08</v>
      </c>
      <c r="L3752" s="75">
        <v>92</v>
      </c>
      <c r="M3752" s="75">
        <v>120</v>
      </c>
      <c r="N3752" s="75">
        <v>28</v>
      </c>
    </row>
    <row r="3753" spans="1:14">
      <c r="A3753" s="53" t="s">
        <v>11252</v>
      </c>
      <c r="B3753" s="53" t="s">
        <v>11253</v>
      </c>
      <c r="C3753" s="53" t="s">
        <v>11254</v>
      </c>
      <c r="D3753" s="53" t="s">
        <v>24</v>
      </c>
      <c r="E3753" s="53" t="s">
        <v>18</v>
      </c>
      <c r="F3753" s="53" t="s">
        <v>24</v>
      </c>
      <c r="G3753" s="53" t="s">
        <v>19</v>
      </c>
      <c r="I3753" s="53" t="s">
        <v>211</v>
      </c>
      <c r="J3753" s="75">
        <v>90.56</v>
      </c>
      <c r="K3753" s="75">
        <v>110.08</v>
      </c>
      <c r="L3753" s="75">
        <v>92</v>
      </c>
      <c r="M3753" s="75">
        <v>120</v>
      </c>
      <c r="N3753" s="75">
        <v>28</v>
      </c>
    </row>
    <row r="3754" spans="1:14">
      <c r="A3754" s="53" t="s">
        <v>11255</v>
      </c>
      <c r="B3754" s="53" t="s">
        <v>11256</v>
      </c>
      <c r="C3754" s="53" t="s">
        <v>11257</v>
      </c>
      <c r="D3754" s="53" t="s">
        <v>24</v>
      </c>
      <c r="E3754" s="53" t="s">
        <v>18</v>
      </c>
      <c r="F3754" s="53" t="s">
        <v>24</v>
      </c>
      <c r="G3754" s="73" t="s">
        <v>19</v>
      </c>
      <c r="I3754" s="53" t="s">
        <v>211</v>
      </c>
      <c r="J3754" s="75">
        <v>90.56</v>
      </c>
      <c r="K3754" s="75">
        <v>110.08</v>
      </c>
      <c r="L3754" s="75">
        <v>100</v>
      </c>
      <c r="M3754" s="75">
        <v>120</v>
      </c>
      <c r="N3754" s="75">
        <v>20</v>
      </c>
    </row>
    <row r="3755" spans="1:14">
      <c r="A3755" s="53" t="s">
        <v>11258</v>
      </c>
      <c r="B3755" s="53" t="s">
        <v>11259</v>
      </c>
      <c r="C3755" s="53" t="s">
        <v>11260</v>
      </c>
      <c r="D3755" s="53" t="s">
        <v>24</v>
      </c>
      <c r="E3755" s="53" t="s">
        <v>18</v>
      </c>
      <c r="F3755" s="53" t="s">
        <v>24</v>
      </c>
      <c r="G3755" s="53" t="s">
        <v>19</v>
      </c>
      <c r="I3755" s="53" t="s">
        <v>211</v>
      </c>
      <c r="J3755" s="75">
        <v>90.56</v>
      </c>
      <c r="K3755" s="75">
        <v>110.08</v>
      </c>
      <c r="L3755" s="75">
        <v>100</v>
      </c>
      <c r="M3755" s="75">
        <v>120</v>
      </c>
      <c r="N3755" s="75">
        <v>20</v>
      </c>
    </row>
    <row r="3756" spans="1:14">
      <c r="A3756" s="53" t="s">
        <v>11261</v>
      </c>
      <c r="B3756" s="53" t="s">
        <v>11262</v>
      </c>
      <c r="C3756" s="53" t="s">
        <v>11263</v>
      </c>
      <c r="D3756" s="53" t="s">
        <v>24</v>
      </c>
      <c r="E3756" s="53" t="s">
        <v>18</v>
      </c>
      <c r="F3756" s="53" t="s">
        <v>24</v>
      </c>
      <c r="G3756" s="53" t="s">
        <v>19</v>
      </c>
      <c r="I3756" s="53" t="s">
        <v>211</v>
      </c>
      <c r="J3756" s="75">
        <v>90.56</v>
      </c>
      <c r="K3756" s="75">
        <v>110.08</v>
      </c>
      <c r="L3756" s="75">
        <v>100</v>
      </c>
      <c r="M3756" s="75">
        <v>120</v>
      </c>
      <c r="N3756" s="75">
        <v>20</v>
      </c>
    </row>
    <row r="3757" spans="1:14">
      <c r="A3757" s="53" t="s">
        <v>11264</v>
      </c>
      <c r="B3757" s="53" t="s">
        <v>11265</v>
      </c>
      <c r="C3757" s="53" t="s">
        <v>11266</v>
      </c>
      <c r="D3757" s="53" t="s">
        <v>24</v>
      </c>
      <c r="E3757" s="53" t="s">
        <v>18</v>
      </c>
      <c r="F3757" s="53" t="s">
        <v>24</v>
      </c>
      <c r="G3757" s="53" t="s">
        <v>19</v>
      </c>
      <c r="I3757" s="53" t="s">
        <v>211</v>
      </c>
      <c r="J3757" s="75">
        <v>90.56</v>
      </c>
      <c r="K3757" s="75">
        <v>110.08</v>
      </c>
      <c r="L3757" s="75">
        <v>100</v>
      </c>
      <c r="M3757" s="75">
        <v>120</v>
      </c>
      <c r="N3757" s="75">
        <v>20</v>
      </c>
    </row>
    <row r="3758" spans="1:14">
      <c r="A3758" s="53" t="s">
        <v>11267</v>
      </c>
      <c r="B3758" s="53" t="s">
        <v>11268</v>
      </c>
      <c r="C3758" s="53" t="s">
        <v>11269</v>
      </c>
      <c r="D3758" s="53" t="s">
        <v>24</v>
      </c>
      <c r="E3758" s="53" t="s">
        <v>18</v>
      </c>
      <c r="F3758" s="53" t="s">
        <v>24</v>
      </c>
      <c r="G3758" s="53" t="s">
        <v>19</v>
      </c>
      <c r="I3758" s="53" t="s">
        <v>211</v>
      </c>
      <c r="J3758" s="75">
        <v>90.56</v>
      </c>
      <c r="K3758" s="75">
        <v>110.08</v>
      </c>
      <c r="L3758" s="75">
        <v>100</v>
      </c>
      <c r="M3758" s="75">
        <v>120</v>
      </c>
      <c r="N3758" s="75">
        <v>20</v>
      </c>
    </row>
    <row r="3759" spans="1:14">
      <c r="A3759" s="53" t="s">
        <v>11270</v>
      </c>
      <c r="B3759" s="53" t="s">
        <v>11271</v>
      </c>
      <c r="C3759" s="53" t="s">
        <v>11272</v>
      </c>
      <c r="D3759" s="53" t="s">
        <v>24</v>
      </c>
      <c r="E3759" s="53" t="s">
        <v>18</v>
      </c>
      <c r="F3759" s="53" t="s">
        <v>24</v>
      </c>
      <c r="G3759" s="73" t="s">
        <v>19</v>
      </c>
      <c r="I3759" s="53" t="s">
        <v>211</v>
      </c>
      <c r="J3759" s="75">
        <v>90.56</v>
      </c>
      <c r="K3759" s="75">
        <v>110.08</v>
      </c>
      <c r="L3759" s="75">
        <v>100</v>
      </c>
      <c r="M3759" s="75">
        <v>120</v>
      </c>
      <c r="N3759" s="75">
        <v>20</v>
      </c>
    </row>
    <row r="3760" spans="1:14">
      <c r="A3760" s="53" t="s">
        <v>11273</v>
      </c>
      <c r="B3760" s="53" t="s">
        <v>11274</v>
      </c>
      <c r="C3760" s="53" t="s">
        <v>11275</v>
      </c>
      <c r="D3760" s="53" t="s">
        <v>24</v>
      </c>
      <c r="E3760" s="53" t="s">
        <v>18</v>
      </c>
      <c r="F3760" s="53" t="s">
        <v>24</v>
      </c>
      <c r="G3760" s="53" t="s">
        <v>19</v>
      </c>
      <c r="I3760" s="53" t="s">
        <v>211</v>
      </c>
      <c r="J3760" s="75">
        <v>90.56</v>
      </c>
      <c r="K3760" s="75">
        <v>110.08</v>
      </c>
      <c r="L3760" s="75">
        <v>100</v>
      </c>
      <c r="M3760" s="75">
        <v>120</v>
      </c>
      <c r="N3760" s="75">
        <v>20</v>
      </c>
    </row>
    <row r="3761" spans="1:14">
      <c r="A3761" s="53" t="s">
        <v>11276</v>
      </c>
      <c r="B3761" s="53" t="s">
        <v>11277</v>
      </c>
      <c r="C3761" s="53" t="s">
        <v>11278</v>
      </c>
      <c r="D3761" s="53" t="s">
        <v>24</v>
      </c>
      <c r="E3761" s="53" t="s">
        <v>18</v>
      </c>
      <c r="F3761" s="53" t="s">
        <v>24</v>
      </c>
      <c r="G3761" s="73" t="s">
        <v>19</v>
      </c>
      <c r="I3761" s="53" t="s">
        <v>211</v>
      </c>
      <c r="J3761" s="75">
        <v>90.56</v>
      </c>
      <c r="K3761" s="75">
        <v>110.08</v>
      </c>
      <c r="L3761" s="75">
        <v>100</v>
      </c>
      <c r="M3761" s="75">
        <v>120</v>
      </c>
      <c r="N3761" s="75">
        <v>20</v>
      </c>
    </row>
    <row r="3762" spans="1:14">
      <c r="A3762" s="53" t="s">
        <v>11279</v>
      </c>
      <c r="B3762" s="53" t="s">
        <v>11280</v>
      </c>
      <c r="C3762" s="53" t="s">
        <v>11281</v>
      </c>
      <c r="D3762" s="53" t="s">
        <v>24</v>
      </c>
      <c r="E3762" s="53" t="s">
        <v>18</v>
      </c>
      <c r="F3762" s="53" t="s">
        <v>24</v>
      </c>
      <c r="G3762" s="53" t="s">
        <v>19</v>
      </c>
      <c r="I3762" s="53" t="s">
        <v>211</v>
      </c>
      <c r="J3762" s="75">
        <v>90.56</v>
      </c>
      <c r="K3762" s="75">
        <v>110.08</v>
      </c>
      <c r="L3762" s="75">
        <v>100</v>
      </c>
      <c r="M3762" s="75">
        <v>120</v>
      </c>
      <c r="N3762" s="75">
        <v>20</v>
      </c>
    </row>
    <row r="3763" spans="1:14">
      <c r="A3763" s="53" t="s">
        <v>11282</v>
      </c>
      <c r="B3763" s="53" t="s">
        <v>11283</v>
      </c>
      <c r="C3763" s="53" t="s">
        <v>11284</v>
      </c>
      <c r="D3763" s="53" t="s">
        <v>24</v>
      </c>
      <c r="E3763" s="53" t="s">
        <v>18</v>
      </c>
      <c r="F3763" s="53" t="s">
        <v>24</v>
      </c>
      <c r="G3763" s="53" t="s">
        <v>19</v>
      </c>
      <c r="I3763" s="53" t="s">
        <v>211</v>
      </c>
      <c r="J3763" s="75">
        <v>90.56</v>
      </c>
      <c r="K3763" s="75">
        <v>110.08</v>
      </c>
      <c r="L3763" s="75">
        <v>100</v>
      </c>
      <c r="M3763" s="75">
        <v>120</v>
      </c>
      <c r="N3763" s="75">
        <v>20</v>
      </c>
    </row>
    <row r="3764" spans="1:14">
      <c r="A3764" s="53" t="s">
        <v>11285</v>
      </c>
      <c r="B3764" s="53" t="s">
        <v>11286</v>
      </c>
      <c r="C3764" s="53" t="s">
        <v>11287</v>
      </c>
      <c r="D3764" s="53" t="s">
        <v>17</v>
      </c>
      <c r="E3764" s="53" t="s">
        <v>18</v>
      </c>
      <c r="F3764" s="53" t="s">
        <v>17</v>
      </c>
      <c r="G3764" s="53" t="s">
        <v>19</v>
      </c>
      <c r="I3764" s="53" t="s">
        <v>103</v>
      </c>
      <c r="J3764" s="75">
        <v>12.81</v>
      </c>
      <c r="K3764" s="75">
        <v>10.598</v>
      </c>
      <c r="L3764" s="75">
        <v>13</v>
      </c>
      <c r="M3764" s="75">
        <v>13</v>
      </c>
      <c r="N3764" s="75">
        <v>0</v>
      </c>
    </row>
    <row r="3765" spans="1:14">
      <c r="A3765" s="53" t="s">
        <v>11288</v>
      </c>
      <c r="B3765" s="53" t="s">
        <v>11289</v>
      </c>
      <c r="C3765" s="53" t="s">
        <v>11290</v>
      </c>
      <c r="D3765" s="53" t="s">
        <v>17</v>
      </c>
      <c r="E3765" s="53" t="s">
        <v>18</v>
      </c>
      <c r="F3765" s="53" t="s">
        <v>17</v>
      </c>
      <c r="G3765" s="73" t="s">
        <v>19</v>
      </c>
      <c r="I3765" s="53" t="s">
        <v>90</v>
      </c>
      <c r="J3765" s="75">
        <v>0.14</v>
      </c>
      <c r="K3765" s="75">
        <v>0</v>
      </c>
      <c r="L3765" s="75">
        <v>0.5</v>
      </c>
      <c r="M3765" s="75">
        <v>0.5</v>
      </c>
      <c r="N3765" s="75">
        <v>0</v>
      </c>
    </row>
    <row r="3766" spans="1:14">
      <c r="A3766" s="53" t="s">
        <v>11291</v>
      </c>
      <c r="B3766" s="53" t="s">
        <v>11292</v>
      </c>
      <c r="C3766" s="53" t="s">
        <v>11293</v>
      </c>
      <c r="D3766" s="53" t="s">
        <v>428</v>
      </c>
      <c r="E3766" s="53" t="s">
        <v>18</v>
      </c>
      <c r="F3766" s="53" t="s">
        <v>428</v>
      </c>
      <c r="G3766" s="73" t="s">
        <v>29</v>
      </c>
      <c r="I3766" s="53" t="s">
        <v>145</v>
      </c>
      <c r="J3766" s="75">
        <v>38.35</v>
      </c>
      <c r="K3766" s="75">
        <v>125.764</v>
      </c>
      <c r="L3766" s="75">
        <v>124.5</v>
      </c>
      <c r="M3766" s="75">
        <v>126</v>
      </c>
      <c r="N3766" s="75">
        <v>1.5</v>
      </c>
    </row>
    <row r="3767" spans="1:14">
      <c r="A3767" s="53" t="s">
        <v>11294</v>
      </c>
      <c r="B3767" s="53" t="s">
        <v>11295</v>
      </c>
      <c r="C3767" s="53" t="s">
        <v>11296</v>
      </c>
      <c r="D3767" s="53" t="s">
        <v>397</v>
      </c>
      <c r="E3767" s="53" t="s">
        <v>18</v>
      </c>
      <c r="F3767" s="53" t="s">
        <v>397</v>
      </c>
      <c r="G3767" s="73" t="s">
        <v>29</v>
      </c>
      <c r="I3767" s="53" t="s">
        <v>421</v>
      </c>
      <c r="J3767" s="75">
        <v>27.7</v>
      </c>
      <c r="K3767" s="75">
        <v>29.256</v>
      </c>
      <c r="L3767" s="75">
        <v>29</v>
      </c>
      <c r="M3767" s="75">
        <v>30</v>
      </c>
      <c r="N3767" s="75">
        <v>1</v>
      </c>
    </row>
    <row r="3768" spans="1:14">
      <c r="A3768" s="53" t="s">
        <v>11297</v>
      </c>
      <c r="B3768" s="53" t="s">
        <v>11298</v>
      </c>
      <c r="C3768" s="53" t="s">
        <v>11299</v>
      </c>
      <c r="D3768" s="53" t="s">
        <v>24</v>
      </c>
      <c r="E3768" s="53" t="s">
        <v>18</v>
      </c>
      <c r="F3768" s="53" t="s">
        <v>24</v>
      </c>
      <c r="G3768" s="53" t="s">
        <v>19</v>
      </c>
      <c r="I3768" s="53" t="s">
        <v>191</v>
      </c>
      <c r="J3768" s="75">
        <v>44.02</v>
      </c>
      <c r="K3768" s="75">
        <v>42.677</v>
      </c>
      <c r="L3768" s="75">
        <v>45</v>
      </c>
      <c r="M3768" s="75">
        <v>45</v>
      </c>
      <c r="N3768" s="75">
        <v>0</v>
      </c>
    </row>
    <row r="3769" spans="1:14">
      <c r="A3769" s="53" t="s">
        <v>11300</v>
      </c>
      <c r="B3769" s="53" t="s">
        <v>11301</v>
      </c>
      <c r="C3769" s="53" t="s">
        <v>11302</v>
      </c>
      <c r="D3769" s="53" t="s">
        <v>140</v>
      </c>
      <c r="E3769" s="53" t="s">
        <v>18</v>
      </c>
      <c r="F3769" s="53" t="s">
        <v>140</v>
      </c>
      <c r="G3769" s="53" t="s">
        <v>98</v>
      </c>
      <c r="I3769" s="53" t="s">
        <v>199</v>
      </c>
      <c r="J3769" s="75">
        <v>17.43</v>
      </c>
      <c r="K3769" s="75">
        <v>16.515</v>
      </c>
      <c r="L3769" s="75">
        <v>18</v>
      </c>
      <c r="M3769" s="75">
        <v>18</v>
      </c>
      <c r="N3769" s="75">
        <v>0</v>
      </c>
    </row>
    <row r="3770" spans="1:14">
      <c r="A3770" s="53" t="s">
        <v>11303</v>
      </c>
      <c r="B3770" s="53" t="s">
        <v>11304</v>
      </c>
      <c r="C3770" s="53" t="s">
        <v>11305</v>
      </c>
      <c r="D3770" s="53" t="s">
        <v>140</v>
      </c>
      <c r="E3770" s="53" t="s">
        <v>18</v>
      </c>
      <c r="F3770" s="53" t="s">
        <v>140</v>
      </c>
      <c r="G3770" s="53" t="s">
        <v>98</v>
      </c>
      <c r="I3770" s="53" t="s">
        <v>199</v>
      </c>
      <c r="J3770" s="75">
        <v>15.28</v>
      </c>
      <c r="K3770" s="75">
        <v>20.988</v>
      </c>
      <c r="L3770" s="75">
        <v>18</v>
      </c>
      <c r="M3770" s="75">
        <v>22</v>
      </c>
      <c r="N3770" s="75">
        <v>4</v>
      </c>
    </row>
    <row r="3771" spans="1:14">
      <c r="A3771" s="53" t="s">
        <v>11306</v>
      </c>
      <c r="B3771" s="53" t="s">
        <v>11307</v>
      </c>
      <c r="C3771" s="53" t="s">
        <v>11308</v>
      </c>
      <c r="D3771" s="53" t="s">
        <v>140</v>
      </c>
      <c r="E3771" s="53" t="s">
        <v>18</v>
      </c>
      <c r="F3771" s="53" t="s">
        <v>140</v>
      </c>
      <c r="G3771" s="53" t="s">
        <v>98</v>
      </c>
      <c r="I3771" s="53" t="s">
        <v>199</v>
      </c>
      <c r="J3771" s="75">
        <v>17.6</v>
      </c>
      <c r="K3771" s="75">
        <v>16.536</v>
      </c>
      <c r="L3771" s="75">
        <v>18</v>
      </c>
      <c r="M3771" s="75">
        <v>18</v>
      </c>
      <c r="N3771" s="75">
        <v>0</v>
      </c>
    </row>
    <row r="3772" spans="1:14">
      <c r="A3772" s="53" t="s">
        <v>11309</v>
      </c>
      <c r="B3772" s="53" t="s">
        <v>11310</v>
      </c>
      <c r="C3772" s="53" t="s">
        <v>11311</v>
      </c>
      <c r="D3772" s="53" t="s">
        <v>140</v>
      </c>
      <c r="E3772" s="53" t="s">
        <v>18</v>
      </c>
      <c r="F3772" s="53" t="s">
        <v>140</v>
      </c>
      <c r="G3772" s="73" t="s">
        <v>98</v>
      </c>
      <c r="I3772" s="53" t="s">
        <v>199</v>
      </c>
      <c r="J3772" s="75">
        <v>16.91</v>
      </c>
      <c r="K3772" s="75">
        <v>15.808</v>
      </c>
      <c r="L3772" s="75">
        <v>17</v>
      </c>
      <c r="M3772" s="75">
        <v>17</v>
      </c>
      <c r="N3772" s="75">
        <v>0</v>
      </c>
    </row>
    <row r="3773" spans="1:14">
      <c r="A3773" s="53" t="s">
        <v>11312</v>
      </c>
      <c r="B3773" s="53" t="s">
        <v>11313</v>
      </c>
      <c r="C3773" s="53" t="s">
        <v>11314</v>
      </c>
      <c r="D3773" s="53" t="s">
        <v>140</v>
      </c>
      <c r="E3773" s="53" t="s">
        <v>18</v>
      </c>
      <c r="F3773" s="53" t="s">
        <v>140</v>
      </c>
      <c r="G3773" s="53" t="s">
        <v>98</v>
      </c>
      <c r="I3773" s="53" t="s">
        <v>199</v>
      </c>
      <c r="J3773" s="75">
        <v>21.11</v>
      </c>
      <c r="K3773" s="75">
        <v>16.848</v>
      </c>
      <c r="L3773" s="75">
        <v>22</v>
      </c>
      <c r="M3773" s="75">
        <v>22</v>
      </c>
      <c r="N3773" s="75">
        <v>0</v>
      </c>
    </row>
    <row r="3774" spans="1:14">
      <c r="A3774" s="53" t="s">
        <v>11315</v>
      </c>
      <c r="B3774" s="53" t="s">
        <v>11316</v>
      </c>
      <c r="C3774" s="53" t="s">
        <v>11317</v>
      </c>
      <c r="D3774" s="53" t="s">
        <v>140</v>
      </c>
      <c r="E3774" s="53" t="s">
        <v>18</v>
      </c>
      <c r="F3774" s="53" t="s">
        <v>140</v>
      </c>
      <c r="G3774" s="53" t="s">
        <v>98</v>
      </c>
      <c r="I3774" s="53" t="s">
        <v>199</v>
      </c>
      <c r="J3774" s="75">
        <v>5.32</v>
      </c>
      <c r="K3774" s="75">
        <v>3.528</v>
      </c>
      <c r="L3774" s="75">
        <v>6</v>
      </c>
      <c r="M3774" s="75">
        <v>6</v>
      </c>
      <c r="N3774" s="75">
        <v>0</v>
      </c>
    </row>
    <row r="3775" spans="1:14">
      <c r="A3775" s="53" t="s">
        <v>11318</v>
      </c>
      <c r="B3775" s="53" t="s">
        <v>11319</v>
      </c>
      <c r="C3775" s="53" t="s">
        <v>11320</v>
      </c>
      <c r="D3775" s="53" t="s">
        <v>140</v>
      </c>
      <c r="E3775" s="53" t="s">
        <v>18</v>
      </c>
      <c r="F3775" s="53" t="s">
        <v>140</v>
      </c>
      <c r="G3775" s="53" t="s">
        <v>98</v>
      </c>
      <c r="I3775" s="53" t="s">
        <v>199</v>
      </c>
      <c r="J3775" s="75">
        <v>5.3</v>
      </c>
      <c r="K3775" s="75">
        <v>3.78</v>
      </c>
      <c r="L3775" s="75">
        <v>6</v>
      </c>
      <c r="M3775" s="75">
        <v>6</v>
      </c>
      <c r="N3775" s="75">
        <v>0</v>
      </c>
    </row>
    <row r="3776" spans="1:14">
      <c r="A3776" s="53" t="s">
        <v>11321</v>
      </c>
      <c r="B3776" s="53" t="s">
        <v>11322</v>
      </c>
      <c r="C3776" s="53" t="s">
        <v>11323</v>
      </c>
      <c r="D3776" s="53" t="s">
        <v>17</v>
      </c>
      <c r="E3776" s="53" t="s">
        <v>18</v>
      </c>
      <c r="F3776" s="53" t="s">
        <v>17</v>
      </c>
      <c r="G3776" s="53" t="s">
        <v>19</v>
      </c>
      <c r="I3776" s="53" t="s">
        <v>199</v>
      </c>
      <c r="J3776" s="75">
        <v>4.84</v>
      </c>
      <c r="K3776" s="75">
        <v>3.78</v>
      </c>
      <c r="L3776" s="75">
        <v>5</v>
      </c>
      <c r="M3776" s="75">
        <v>5</v>
      </c>
      <c r="N3776" s="75">
        <v>0</v>
      </c>
    </row>
    <row r="3777" spans="1:14">
      <c r="A3777" s="53" t="s">
        <v>11324</v>
      </c>
      <c r="B3777" s="53" t="s">
        <v>11325</v>
      </c>
      <c r="C3777" s="53" t="s">
        <v>11326</v>
      </c>
      <c r="D3777" s="53" t="s">
        <v>17</v>
      </c>
      <c r="E3777" s="53" t="s">
        <v>18</v>
      </c>
      <c r="F3777" s="53" t="s">
        <v>17</v>
      </c>
      <c r="G3777" s="73" t="s">
        <v>19</v>
      </c>
      <c r="I3777" s="53" t="s">
        <v>199</v>
      </c>
      <c r="J3777" s="75">
        <v>3.22</v>
      </c>
      <c r="K3777" s="75">
        <v>2.16</v>
      </c>
      <c r="L3777" s="75">
        <v>3.5</v>
      </c>
      <c r="M3777" s="75">
        <v>3.5</v>
      </c>
      <c r="N3777" s="75">
        <v>0</v>
      </c>
    </row>
    <row r="3778" spans="1:14">
      <c r="A3778" s="53" t="s">
        <v>11327</v>
      </c>
      <c r="B3778" s="53" t="s">
        <v>11328</v>
      </c>
      <c r="C3778" s="53" t="s">
        <v>11329</v>
      </c>
      <c r="D3778" s="53" t="s">
        <v>17</v>
      </c>
      <c r="E3778" s="53" t="s">
        <v>18</v>
      </c>
      <c r="F3778" s="53" t="s">
        <v>17</v>
      </c>
      <c r="G3778" s="53" t="s">
        <v>19</v>
      </c>
      <c r="I3778" s="53" t="s">
        <v>199</v>
      </c>
      <c r="J3778" s="75">
        <v>3.35</v>
      </c>
      <c r="K3778" s="75">
        <v>2.28</v>
      </c>
      <c r="L3778" s="75">
        <v>3.5</v>
      </c>
      <c r="M3778" s="75">
        <v>3.5</v>
      </c>
      <c r="N3778" s="75">
        <v>0</v>
      </c>
    </row>
    <row r="3779" spans="1:14">
      <c r="A3779" s="53" t="s">
        <v>11330</v>
      </c>
      <c r="B3779" s="53" t="s">
        <v>11331</v>
      </c>
      <c r="C3779" s="53" t="s">
        <v>11332</v>
      </c>
      <c r="D3779" s="53" t="s">
        <v>17</v>
      </c>
      <c r="E3779" s="53" t="s">
        <v>18</v>
      </c>
      <c r="F3779" s="53" t="s">
        <v>17</v>
      </c>
      <c r="G3779" s="53" t="s">
        <v>19</v>
      </c>
      <c r="I3779" s="53" t="s">
        <v>199</v>
      </c>
      <c r="J3779" s="75">
        <v>4.48</v>
      </c>
      <c r="K3779" s="75">
        <v>3.528</v>
      </c>
      <c r="L3779" s="75">
        <v>4.5</v>
      </c>
      <c r="M3779" s="75">
        <v>5</v>
      </c>
      <c r="N3779" s="75">
        <v>0.5</v>
      </c>
    </row>
    <row r="3780" spans="1:14">
      <c r="A3780" s="53" t="s">
        <v>11333</v>
      </c>
      <c r="B3780" s="53" t="s">
        <v>11334</v>
      </c>
      <c r="C3780" s="53" t="s">
        <v>11335</v>
      </c>
      <c r="D3780" s="53" t="s">
        <v>17</v>
      </c>
      <c r="E3780" s="53" t="s">
        <v>18</v>
      </c>
      <c r="F3780" s="53" t="s">
        <v>17</v>
      </c>
      <c r="G3780" s="53" t="s">
        <v>19</v>
      </c>
      <c r="I3780" s="53" t="s">
        <v>199</v>
      </c>
      <c r="J3780" s="75">
        <v>3.25</v>
      </c>
      <c r="K3780" s="75">
        <v>2.16</v>
      </c>
      <c r="L3780" s="75">
        <v>3.5</v>
      </c>
      <c r="M3780" s="75">
        <v>3.5</v>
      </c>
      <c r="N3780" s="75">
        <v>0</v>
      </c>
    </row>
    <row r="3781" spans="1:14">
      <c r="A3781" s="53" t="s">
        <v>11336</v>
      </c>
      <c r="B3781" s="53" t="s">
        <v>11337</v>
      </c>
      <c r="C3781" s="53" t="s">
        <v>11338</v>
      </c>
      <c r="D3781" s="53" t="s">
        <v>17</v>
      </c>
      <c r="E3781" s="53" t="s">
        <v>18</v>
      </c>
      <c r="F3781" s="53" t="s">
        <v>17</v>
      </c>
      <c r="G3781" s="53" t="s">
        <v>19</v>
      </c>
      <c r="I3781" s="53" t="s">
        <v>191</v>
      </c>
      <c r="J3781" s="75">
        <v>6.65</v>
      </c>
      <c r="K3781" s="75">
        <v>3.629</v>
      </c>
      <c r="L3781" s="75">
        <v>7</v>
      </c>
      <c r="M3781" s="75">
        <v>7</v>
      </c>
      <c r="N3781" s="75">
        <v>0</v>
      </c>
    </row>
    <row r="3782" spans="1:14">
      <c r="A3782" s="53" t="s">
        <v>11339</v>
      </c>
      <c r="B3782" s="53" t="s">
        <v>11340</v>
      </c>
      <c r="C3782" s="53" t="s">
        <v>11341</v>
      </c>
      <c r="D3782" s="53" t="s">
        <v>17</v>
      </c>
      <c r="E3782" s="53" t="s">
        <v>18</v>
      </c>
      <c r="F3782" s="53" t="s">
        <v>17</v>
      </c>
      <c r="G3782" s="53" t="s">
        <v>19</v>
      </c>
      <c r="I3782" s="53" t="s">
        <v>454</v>
      </c>
      <c r="J3782" s="75">
        <v>6.94</v>
      </c>
      <c r="K3782" s="75">
        <v>7.258</v>
      </c>
      <c r="L3782" s="75">
        <v>7</v>
      </c>
      <c r="M3782" s="75">
        <v>8.5</v>
      </c>
      <c r="N3782" s="75">
        <v>1.5</v>
      </c>
    </row>
    <row r="3783" spans="1:14">
      <c r="A3783" s="53" t="s">
        <v>11342</v>
      </c>
      <c r="B3783" s="53" t="s">
        <v>11343</v>
      </c>
      <c r="C3783" s="53" t="s">
        <v>11344</v>
      </c>
      <c r="D3783" s="53" t="s">
        <v>17</v>
      </c>
      <c r="E3783" s="53" t="s">
        <v>18</v>
      </c>
      <c r="F3783" s="53" t="s">
        <v>17</v>
      </c>
      <c r="G3783" s="53" t="s">
        <v>19</v>
      </c>
      <c r="I3783" s="53" t="s">
        <v>454</v>
      </c>
      <c r="J3783" s="75">
        <v>5.1</v>
      </c>
      <c r="K3783" s="75">
        <v>4.62</v>
      </c>
      <c r="L3783" s="75">
        <v>5.5</v>
      </c>
      <c r="M3783" s="75">
        <v>5.5</v>
      </c>
      <c r="N3783" s="75">
        <v>0</v>
      </c>
    </row>
    <row r="3784" spans="1:14">
      <c r="A3784" s="53" t="s">
        <v>11345</v>
      </c>
      <c r="B3784" s="53" t="s">
        <v>11346</v>
      </c>
      <c r="C3784" s="53" t="s">
        <v>11347</v>
      </c>
      <c r="D3784" s="53" t="s">
        <v>17</v>
      </c>
      <c r="E3784" s="53" t="s">
        <v>18</v>
      </c>
      <c r="F3784" s="53" t="s">
        <v>17</v>
      </c>
      <c r="G3784" s="53" t="s">
        <v>19</v>
      </c>
      <c r="I3784" s="53" t="s">
        <v>454</v>
      </c>
      <c r="J3784" s="75">
        <v>6.33</v>
      </c>
      <c r="K3784" s="75">
        <v>8.561</v>
      </c>
      <c r="L3784" s="75">
        <v>7</v>
      </c>
      <c r="M3784" s="75">
        <v>8.5</v>
      </c>
      <c r="N3784" s="75">
        <v>1.5</v>
      </c>
    </row>
    <row r="3785" spans="1:14">
      <c r="A3785" s="53" t="s">
        <v>11348</v>
      </c>
      <c r="B3785" s="53" t="s">
        <v>11349</v>
      </c>
      <c r="C3785" s="53" t="s">
        <v>11350</v>
      </c>
      <c r="D3785" s="53" t="s">
        <v>17</v>
      </c>
      <c r="E3785" s="53" t="s">
        <v>18</v>
      </c>
      <c r="F3785" s="53" t="s">
        <v>17</v>
      </c>
      <c r="G3785" s="53" t="s">
        <v>19</v>
      </c>
      <c r="I3785" s="53" t="s">
        <v>454</v>
      </c>
      <c r="J3785" s="75">
        <v>5.6</v>
      </c>
      <c r="K3785" s="75">
        <v>3.629</v>
      </c>
      <c r="L3785" s="75">
        <v>6</v>
      </c>
      <c r="M3785" s="75">
        <v>6</v>
      </c>
      <c r="N3785" s="75">
        <v>0</v>
      </c>
    </row>
    <row r="3786" spans="1:14">
      <c r="A3786" s="53" t="s">
        <v>11351</v>
      </c>
      <c r="B3786" s="53" t="s">
        <v>11352</v>
      </c>
      <c r="C3786" s="53" t="s">
        <v>11353</v>
      </c>
      <c r="D3786" s="53" t="s">
        <v>17</v>
      </c>
      <c r="E3786" s="53" t="s">
        <v>18</v>
      </c>
      <c r="F3786" s="53" t="s">
        <v>17</v>
      </c>
      <c r="G3786" s="53" t="s">
        <v>19</v>
      </c>
      <c r="I3786" s="53" t="s">
        <v>454</v>
      </c>
      <c r="J3786" s="75">
        <v>5.06</v>
      </c>
      <c r="K3786" s="75">
        <v>6.998</v>
      </c>
      <c r="L3786" s="75">
        <v>5.5</v>
      </c>
      <c r="M3786" s="75">
        <v>7</v>
      </c>
      <c r="N3786" s="75">
        <v>1.5</v>
      </c>
    </row>
    <row r="3787" spans="1:14">
      <c r="A3787" s="53" t="s">
        <v>11354</v>
      </c>
      <c r="B3787" s="53" t="s">
        <v>11355</v>
      </c>
      <c r="C3787" s="53" t="s">
        <v>11356</v>
      </c>
      <c r="D3787" s="53" t="s">
        <v>287</v>
      </c>
      <c r="E3787" s="53" t="s">
        <v>18</v>
      </c>
      <c r="F3787" s="53" t="s">
        <v>287</v>
      </c>
      <c r="G3787" s="53" t="s">
        <v>98</v>
      </c>
      <c r="I3787" s="53" t="s">
        <v>199</v>
      </c>
      <c r="J3787" s="75">
        <v>93.99</v>
      </c>
      <c r="K3787" s="75">
        <v>100.356</v>
      </c>
      <c r="L3787" s="75">
        <v>97</v>
      </c>
      <c r="M3787" s="75">
        <v>102</v>
      </c>
      <c r="N3787" s="75">
        <v>5</v>
      </c>
    </row>
    <row r="3788" spans="1:14">
      <c r="A3788" s="53" t="s">
        <v>11357</v>
      </c>
      <c r="B3788" s="53" t="s">
        <v>11358</v>
      </c>
      <c r="C3788" s="53" t="s">
        <v>11359</v>
      </c>
      <c r="D3788" s="53" t="s">
        <v>128</v>
      </c>
      <c r="E3788" s="53" t="s">
        <v>18</v>
      </c>
      <c r="F3788" s="53" t="s">
        <v>128</v>
      </c>
      <c r="G3788" s="73" t="s">
        <v>129</v>
      </c>
      <c r="I3788" s="53" t="s">
        <v>199</v>
      </c>
      <c r="J3788" s="75">
        <v>9.37</v>
      </c>
      <c r="K3788" s="75">
        <v>10.175</v>
      </c>
      <c r="L3788" s="75">
        <v>9.36</v>
      </c>
      <c r="M3788" s="75">
        <v>10.5</v>
      </c>
      <c r="N3788" s="75">
        <v>1.14</v>
      </c>
    </row>
    <row r="3789" spans="1:14">
      <c r="A3789" s="53" t="s">
        <v>11360</v>
      </c>
      <c r="B3789" s="53" t="s">
        <v>11361</v>
      </c>
      <c r="C3789" s="53" t="s">
        <v>11362</v>
      </c>
      <c r="D3789" s="53" t="s">
        <v>17</v>
      </c>
      <c r="E3789" s="53" t="s">
        <v>18</v>
      </c>
      <c r="F3789" s="53" t="s">
        <v>17</v>
      </c>
      <c r="G3789" s="53" t="s">
        <v>19</v>
      </c>
      <c r="I3789" s="53" t="s">
        <v>353</v>
      </c>
      <c r="J3789" s="75">
        <v>1.18</v>
      </c>
      <c r="K3789" s="75">
        <v>2.709</v>
      </c>
      <c r="L3789" s="75">
        <v>3</v>
      </c>
      <c r="M3789" s="75">
        <v>3</v>
      </c>
      <c r="N3789" s="75">
        <v>0</v>
      </c>
    </row>
    <row r="3790" spans="1:14">
      <c r="A3790" s="53" t="s">
        <v>11363</v>
      </c>
      <c r="B3790" s="53" t="s">
        <v>11364</v>
      </c>
      <c r="C3790" s="53" t="s">
        <v>11365</v>
      </c>
      <c r="D3790" s="53" t="s">
        <v>78</v>
      </c>
      <c r="E3790" s="53" t="s">
        <v>18</v>
      </c>
      <c r="F3790" s="53" t="s">
        <v>78</v>
      </c>
      <c r="G3790" s="53" t="s">
        <v>29</v>
      </c>
      <c r="I3790" s="53" t="s">
        <v>232</v>
      </c>
      <c r="J3790" s="75">
        <v>186.22</v>
      </c>
      <c r="K3790" s="75">
        <v>80.471</v>
      </c>
      <c r="L3790" s="75">
        <v>187</v>
      </c>
      <c r="M3790" s="75">
        <v>187</v>
      </c>
      <c r="N3790" s="75">
        <v>0</v>
      </c>
    </row>
    <row r="3791" spans="1:14">
      <c r="A3791" s="53" t="s">
        <v>11366</v>
      </c>
      <c r="B3791" s="53" t="s">
        <v>11367</v>
      </c>
      <c r="C3791" s="53" t="s">
        <v>11368</v>
      </c>
      <c r="D3791" s="53" t="s">
        <v>17</v>
      </c>
      <c r="E3791" s="53" t="s">
        <v>18</v>
      </c>
      <c r="F3791" s="53" t="s">
        <v>17</v>
      </c>
      <c r="G3791" s="73" t="s">
        <v>19</v>
      </c>
      <c r="I3791" s="53" t="s">
        <v>191</v>
      </c>
      <c r="J3791" s="75">
        <v>66.52</v>
      </c>
      <c r="K3791" s="75">
        <v>62.051</v>
      </c>
      <c r="L3791" s="75">
        <v>67</v>
      </c>
      <c r="M3791" s="75">
        <v>68</v>
      </c>
      <c r="N3791" s="75">
        <v>1</v>
      </c>
    </row>
    <row r="3792" spans="1:14">
      <c r="A3792" s="53" t="s">
        <v>11369</v>
      </c>
      <c r="B3792" s="53" t="s">
        <v>11370</v>
      </c>
      <c r="C3792" s="53" t="s">
        <v>11371</v>
      </c>
      <c r="D3792" s="53" t="s">
        <v>144</v>
      </c>
      <c r="E3792" s="53" t="s">
        <v>18</v>
      </c>
      <c r="F3792" s="53" t="s">
        <v>144</v>
      </c>
      <c r="G3792" s="53" t="s">
        <v>52</v>
      </c>
      <c r="I3792" s="53" t="s">
        <v>191</v>
      </c>
      <c r="J3792" s="75">
        <v>37.6</v>
      </c>
      <c r="K3792" s="75">
        <v>31.933</v>
      </c>
      <c r="L3792" s="75">
        <v>38</v>
      </c>
      <c r="M3792" s="75">
        <v>38</v>
      </c>
      <c r="N3792" s="75">
        <v>0</v>
      </c>
    </row>
    <row r="3793" spans="1:14">
      <c r="A3793" s="53" t="s">
        <v>11372</v>
      </c>
      <c r="B3793" s="53" t="s">
        <v>11373</v>
      </c>
      <c r="C3793" s="53" t="s">
        <v>11374</v>
      </c>
      <c r="D3793" s="53" t="s">
        <v>17</v>
      </c>
      <c r="E3793" s="53" t="s">
        <v>18</v>
      </c>
      <c r="F3793" s="53" t="s">
        <v>17</v>
      </c>
      <c r="G3793" s="73" t="s">
        <v>19</v>
      </c>
      <c r="I3793" s="53" t="s">
        <v>767</v>
      </c>
      <c r="J3793" s="75">
        <v>0.14</v>
      </c>
      <c r="K3793" s="75">
        <v>0.432</v>
      </c>
      <c r="L3793" s="75">
        <v>0.5</v>
      </c>
      <c r="M3793" s="75">
        <v>0.5</v>
      </c>
      <c r="N3793" s="75">
        <v>0</v>
      </c>
    </row>
    <row r="3794" spans="1:14">
      <c r="A3794" s="53" t="s">
        <v>11375</v>
      </c>
      <c r="B3794" s="53" t="s">
        <v>11376</v>
      </c>
      <c r="C3794" s="53" t="s">
        <v>11377</v>
      </c>
      <c r="D3794" s="53" t="s">
        <v>78</v>
      </c>
      <c r="E3794" s="53" t="s">
        <v>18</v>
      </c>
      <c r="F3794" s="53" t="s">
        <v>78</v>
      </c>
      <c r="G3794" s="53" t="s">
        <v>29</v>
      </c>
      <c r="I3794" s="53" t="s">
        <v>328</v>
      </c>
      <c r="J3794" s="75">
        <v>584.06</v>
      </c>
      <c r="K3794" s="75">
        <v>778.936</v>
      </c>
      <c r="L3794" s="75">
        <v>767</v>
      </c>
      <c r="M3794" s="75">
        <v>779</v>
      </c>
      <c r="N3794" s="75">
        <v>12</v>
      </c>
    </row>
    <row r="3795" spans="1:14">
      <c r="A3795" s="53" t="s">
        <v>11378</v>
      </c>
      <c r="B3795" s="53" t="s">
        <v>11379</v>
      </c>
      <c r="C3795" s="53" t="s">
        <v>11380</v>
      </c>
      <c r="D3795" s="53" t="s">
        <v>364</v>
      </c>
      <c r="E3795" s="53" t="s">
        <v>18</v>
      </c>
      <c r="F3795" s="53" t="s">
        <v>364</v>
      </c>
      <c r="G3795" s="53" t="s">
        <v>29</v>
      </c>
      <c r="I3795" s="53" t="s">
        <v>328</v>
      </c>
      <c r="J3795" s="75">
        <v>258.82</v>
      </c>
      <c r="K3795" s="75">
        <v>351.013</v>
      </c>
      <c r="L3795" s="75">
        <v>344</v>
      </c>
      <c r="M3795" s="75">
        <v>352</v>
      </c>
      <c r="N3795" s="75">
        <v>8</v>
      </c>
    </row>
    <row r="3796" spans="1:14">
      <c r="A3796" s="53" t="s">
        <v>11381</v>
      </c>
      <c r="B3796" s="53" t="s">
        <v>11382</v>
      </c>
      <c r="C3796" s="53" t="s">
        <v>11383</v>
      </c>
      <c r="D3796" s="53" t="s">
        <v>140</v>
      </c>
      <c r="E3796" s="53" t="s">
        <v>18</v>
      </c>
      <c r="F3796" s="53" t="s">
        <v>140</v>
      </c>
      <c r="G3796" s="53" t="s">
        <v>98</v>
      </c>
      <c r="I3796" s="53" t="s">
        <v>199</v>
      </c>
      <c r="J3796" s="75">
        <v>3.95</v>
      </c>
      <c r="K3796" s="75">
        <v>3.885</v>
      </c>
      <c r="L3796" s="75">
        <v>4</v>
      </c>
      <c r="M3796" s="75">
        <v>4</v>
      </c>
      <c r="N3796" s="75">
        <v>0</v>
      </c>
    </row>
    <row r="3797" spans="1:14">
      <c r="A3797" s="53" t="s">
        <v>11384</v>
      </c>
      <c r="B3797" s="53" t="s">
        <v>11385</v>
      </c>
      <c r="C3797" s="53" t="s">
        <v>11386</v>
      </c>
      <c r="D3797" s="53" t="s">
        <v>590</v>
      </c>
      <c r="E3797" s="53" t="s">
        <v>18</v>
      </c>
      <c r="F3797" s="53" t="s">
        <v>590</v>
      </c>
      <c r="G3797" s="73" t="s">
        <v>129</v>
      </c>
      <c r="I3797" s="53" t="s">
        <v>191</v>
      </c>
      <c r="J3797" s="75">
        <v>14.86</v>
      </c>
      <c r="K3797" s="75">
        <v>11.13</v>
      </c>
      <c r="L3797" s="75">
        <v>15</v>
      </c>
      <c r="M3797" s="75">
        <v>21</v>
      </c>
      <c r="N3797" s="75">
        <v>6</v>
      </c>
    </row>
    <row r="3798" spans="1:14">
      <c r="A3798" s="53" t="s">
        <v>11387</v>
      </c>
      <c r="B3798" s="53" t="s">
        <v>11388</v>
      </c>
      <c r="C3798" s="53" t="s">
        <v>11389</v>
      </c>
      <c r="D3798" s="53" t="s">
        <v>78</v>
      </c>
      <c r="E3798" s="53" t="s">
        <v>18</v>
      </c>
      <c r="F3798" s="53" t="s">
        <v>78</v>
      </c>
      <c r="G3798" s="53" t="s">
        <v>29</v>
      </c>
      <c r="I3798" s="53" t="s">
        <v>79</v>
      </c>
      <c r="J3798" s="75">
        <v>944.67</v>
      </c>
      <c r="K3798" s="75">
        <v>843.693</v>
      </c>
      <c r="L3798" s="75">
        <v>945</v>
      </c>
      <c r="M3798" s="75">
        <v>945</v>
      </c>
      <c r="N3798" s="75">
        <v>0</v>
      </c>
    </row>
    <row r="3799" spans="1:14">
      <c r="A3799" s="53" t="s">
        <v>11390</v>
      </c>
      <c r="B3799" s="53" t="s">
        <v>11391</v>
      </c>
      <c r="C3799" s="53" t="s">
        <v>11392</v>
      </c>
      <c r="D3799" s="53" t="s">
        <v>97</v>
      </c>
      <c r="E3799" s="53" t="s">
        <v>18</v>
      </c>
      <c r="F3799" s="53" t="s">
        <v>97</v>
      </c>
      <c r="G3799" s="53" t="s">
        <v>98</v>
      </c>
      <c r="I3799" s="53" t="s">
        <v>227</v>
      </c>
      <c r="J3799" s="75">
        <v>325.01</v>
      </c>
      <c r="K3799" s="75">
        <v>197.394</v>
      </c>
      <c r="L3799" s="75">
        <v>327</v>
      </c>
      <c r="M3799" s="75">
        <v>367</v>
      </c>
      <c r="N3799" s="75">
        <v>40</v>
      </c>
    </row>
    <row r="3800" spans="1:14">
      <c r="A3800" s="53" t="s">
        <v>11393</v>
      </c>
      <c r="B3800" s="53" t="s">
        <v>11394</v>
      </c>
      <c r="C3800" s="53" t="s">
        <v>11395</v>
      </c>
      <c r="D3800" s="53" t="s">
        <v>17</v>
      </c>
      <c r="E3800" s="53" t="s">
        <v>18</v>
      </c>
      <c r="F3800" s="53" t="s">
        <v>17</v>
      </c>
      <c r="G3800" s="73" t="s">
        <v>19</v>
      </c>
      <c r="I3800" s="53" t="s">
        <v>570</v>
      </c>
      <c r="J3800" s="75">
        <v>0.69</v>
      </c>
      <c r="K3800" s="75">
        <v>0.707</v>
      </c>
      <c r="L3800" s="75">
        <v>1</v>
      </c>
      <c r="M3800" s="75">
        <v>1</v>
      </c>
      <c r="N3800" s="75">
        <v>0</v>
      </c>
    </row>
    <row r="3801" spans="1:14">
      <c r="A3801" s="53" t="s">
        <v>11396</v>
      </c>
      <c r="B3801" s="53" t="s">
        <v>11397</v>
      </c>
      <c r="C3801" s="53" t="s">
        <v>11398</v>
      </c>
      <c r="D3801" s="53" t="s">
        <v>144</v>
      </c>
      <c r="E3801" s="53" t="s">
        <v>18</v>
      </c>
      <c r="F3801" s="53" t="s">
        <v>144</v>
      </c>
      <c r="G3801" s="73" t="s">
        <v>52</v>
      </c>
      <c r="I3801" s="53" t="s">
        <v>90</v>
      </c>
      <c r="J3801" s="75">
        <v>24.76</v>
      </c>
      <c r="K3801" s="75">
        <v>13.034</v>
      </c>
      <c r="L3801" s="75">
        <v>25</v>
      </c>
      <c r="M3801" s="75">
        <v>25</v>
      </c>
      <c r="N3801" s="75">
        <v>0</v>
      </c>
    </row>
    <row r="3802" spans="1:14">
      <c r="A3802" s="53" t="s">
        <v>11399</v>
      </c>
      <c r="B3802" s="53" t="s">
        <v>11400</v>
      </c>
      <c r="C3802" s="53" t="s">
        <v>11401</v>
      </c>
      <c r="D3802" s="53" t="s">
        <v>231</v>
      </c>
      <c r="E3802" s="53" t="s">
        <v>18</v>
      </c>
      <c r="F3802" s="53" t="s">
        <v>231</v>
      </c>
      <c r="G3802" s="53" t="s">
        <v>52</v>
      </c>
      <c r="I3802" s="53" t="s">
        <v>1488</v>
      </c>
      <c r="J3802" s="75">
        <v>29.38</v>
      </c>
      <c r="K3802" s="75">
        <v>27.456</v>
      </c>
      <c r="L3802" s="75">
        <v>30</v>
      </c>
      <c r="M3802" s="75">
        <v>36</v>
      </c>
      <c r="N3802" s="75">
        <v>6</v>
      </c>
    </row>
    <row r="3803" spans="1:14">
      <c r="A3803" s="53" t="s">
        <v>11402</v>
      </c>
      <c r="B3803" s="53" t="s">
        <v>11403</v>
      </c>
      <c r="C3803" s="53" t="s">
        <v>11404</v>
      </c>
      <c r="D3803" s="53" t="s">
        <v>807</v>
      </c>
      <c r="E3803" s="53" t="s">
        <v>18</v>
      </c>
      <c r="F3803" s="53" t="s">
        <v>807</v>
      </c>
      <c r="G3803" s="53" t="s">
        <v>129</v>
      </c>
      <c r="I3803" s="53" t="s">
        <v>1488</v>
      </c>
      <c r="J3803" s="75">
        <v>7.97</v>
      </c>
      <c r="K3803" s="75">
        <v>12.979</v>
      </c>
      <c r="L3803" s="75">
        <v>12.5</v>
      </c>
      <c r="M3803" s="75">
        <v>16.5</v>
      </c>
      <c r="N3803" s="75">
        <v>4</v>
      </c>
    </row>
    <row r="3804" spans="1:14">
      <c r="A3804" s="53" t="s">
        <v>11405</v>
      </c>
      <c r="B3804" s="53" t="s">
        <v>11406</v>
      </c>
      <c r="C3804" s="53" t="s">
        <v>11407</v>
      </c>
      <c r="D3804" s="53" t="s">
        <v>590</v>
      </c>
      <c r="E3804" s="53" t="s">
        <v>18</v>
      </c>
      <c r="F3804" s="53" t="s">
        <v>590</v>
      </c>
      <c r="G3804" s="53" t="s">
        <v>129</v>
      </c>
      <c r="I3804" s="53" t="s">
        <v>187</v>
      </c>
      <c r="J3804" s="75">
        <v>0.54</v>
      </c>
      <c r="K3804" s="75">
        <v>0.88</v>
      </c>
      <c r="L3804" s="75">
        <v>1</v>
      </c>
      <c r="M3804" s="75">
        <v>1</v>
      </c>
      <c r="N3804" s="75">
        <v>0</v>
      </c>
    </row>
    <row r="3805" spans="1:14">
      <c r="A3805" s="53" t="s">
        <v>11408</v>
      </c>
      <c r="B3805" s="53" t="s">
        <v>11409</v>
      </c>
      <c r="C3805" s="53" t="s">
        <v>11410</v>
      </c>
      <c r="D3805" s="53" t="s">
        <v>17</v>
      </c>
      <c r="E3805" s="53" t="s">
        <v>18</v>
      </c>
      <c r="F3805" s="53" t="s">
        <v>17</v>
      </c>
      <c r="G3805" s="53" t="s">
        <v>19</v>
      </c>
      <c r="I3805" s="53" t="s">
        <v>562</v>
      </c>
      <c r="J3805" s="75">
        <v>55.56</v>
      </c>
      <c r="K3805" s="75">
        <v>46.076</v>
      </c>
      <c r="L3805" s="75">
        <v>56</v>
      </c>
      <c r="M3805" s="75">
        <v>56</v>
      </c>
      <c r="N3805" s="75">
        <v>0</v>
      </c>
    </row>
    <row r="3806" spans="1:14">
      <c r="A3806" s="53" t="s">
        <v>11411</v>
      </c>
      <c r="B3806" s="53" t="s">
        <v>11412</v>
      </c>
      <c r="C3806" s="53" t="s">
        <v>11413</v>
      </c>
      <c r="D3806" s="53" t="s">
        <v>17</v>
      </c>
      <c r="E3806" s="53" t="s">
        <v>18</v>
      </c>
      <c r="F3806" s="53" t="s">
        <v>17</v>
      </c>
      <c r="G3806" s="53" t="s">
        <v>19</v>
      </c>
      <c r="I3806" s="53" t="s">
        <v>562</v>
      </c>
      <c r="J3806" s="75">
        <v>50.4</v>
      </c>
      <c r="K3806" s="75">
        <v>43.674</v>
      </c>
      <c r="L3806" s="75">
        <v>51</v>
      </c>
      <c r="M3806" s="75">
        <v>51</v>
      </c>
      <c r="N3806" s="75">
        <v>0</v>
      </c>
    </row>
    <row r="3807" spans="1:14">
      <c r="A3807" s="53" t="s">
        <v>11414</v>
      </c>
      <c r="B3807" s="53" t="s">
        <v>11415</v>
      </c>
      <c r="C3807" s="53" t="s">
        <v>11416</v>
      </c>
      <c r="D3807" s="53" t="s">
        <v>17</v>
      </c>
      <c r="E3807" s="53" t="s">
        <v>18</v>
      </c>
      <c r="F3807" s="53" t="s">
        <v>17</v>
      </c>
      <c r="G3807" s="53" t="s">
        <v>19</v>
      </c>
      <c r="I3807" s="53" t="s">
        <v>558</v>
      </c>
      <c r="J3807" s="75">
        <v>0.06</v>
      </c>
      <c r="K3807" s="75">
        <v>0</v>
      </c>
      <c r="L3807" s="75">
        <v>0.5</v>
      </c>
      <c r="M3807" s="75">
        <v>0.5</v>
      </c>
      <c r="N3807" s="75">
        <v>0</v>
      </c>
    </row>
    <row r="3808" spans="1:14">
      <c r="A3808" s="53" t="s">
        <v>11417</v>
      </c>
      <c r="B3808" s="53" t="s">
        <v>11418</v>
      </c>
      <c r="C3808" s="53" t="s">
        <v>11419</v>
      </c>
      <c r="D3808" s="53" t="s">
        <v>198</v>
      </c>
      <c r="E3808" s="53" t="s">
        <v>18</v>
      </c>
      <c r="F3808" s="53" t="s">
        <v>198</v>
      </c>
      <c r="G3808" s="73" t="s">
        <v>129</v>
      </c>
      <c r="I3808" s="53" t="s">
        <v>191</v>
      </c>
      <c r="J3808" s="75">
        <v>0.48</v>
      </c>
      <c r="K3808" s="75">
        <v>0</v>
      </c>
      <c r="L3808" s="75">
        <v>0.5</v>
      </c>
      <c r="M3808" s="75">
        <v>0.5</v>
      </c>
      <c r="N3808" s="75">
        <v>0</v>
      </c>
    </row>
    <row r="3809" spans="1:14">
      <c r="A3809" s="53" t="s">
        <v>11420</v>
      </c>
      <c r="B3809" s="53" t="s">
        <v>11421</v>
      </c>
      <c r="C3809" s="53" t="s">
        <v>11422</v>
      </c>
      <c r="D3809" s="53" t="s">
        <v>231</v>
      </c>
      <c r="E3809" s="53" t="s">
        <v>18</v>
      </c>
      <c r="F3809" s="53" t="s">
        <v>231</v>
      </c>
      <c r="G3809" s="53" t="s">
        <v>52</v>
      </c>
      <c r="I3809" s="53" t="s">
        <v>211</v>
      </c>
      <c r="J3809" s="75">
        <v>84.75</v>
      </c>
      <c r="K3809" s="75">
        <v>96.719</v>
      </c>
      <c r="L3809" s="75">
        <v>98</v>
      </c>
      <c r="M3809" s="75">
        <v>97</v>
      </c>
      <c r="N3809" s="75">
        <v>-1</v>
      </c>
    </row>
    <row r="3810" spans="1:14">
      <c r="A3810" s="53" t="s">
        <v>11423</v>
      </c>
      <c r="B3810" s="53" t="s">
        <v>11424</v>
      </c>
      <c r="C3810" s="53" t="s">
        <v>11425</v>
      </c>
      <c r="D3810" s="53" t="s">
        <v>17</v>
      </c>
      <c r="E3810" s="53" t="s">
        <v>18</v>
      </c>
      <c r="F3810" s="53" t="s">
        <v>17</v>
      </c>
      <c r="G3810" s="53" t="s">
        <v>19</v>
      </c>
      <c r="I3810" s="53" t="s">
        <v>191</v>
      </c>
      <c r="J3810" s="75">
        <v>7.03</v>
      </c>
      <c r="K3810" s="75">
        <v>5.768</v>
      </c>
      <c r="L3810" s="75">
        <v>7.5</v>
      </c>
      <c r="M3810" s="75">
        <v>7.5</v>
      </c>
      <c r="N3810" s="75">
        <v>0</v>
      </c>
    </row>
    <row r="3811" spans="1:14">
      <c r="A3811" s="53" t="s">
        <v>11426</v>
      </c>
      <c r="B3811" s="53" t="s">
        <v>11427</v>
      </c>
      <c r="C3811" s="53" t="s">
        <v>11428</v>
      </c>
      <c r="D3811" s="53" t="s">
        <v>168</v>
      </c>
      <c r="E3811" s="53" t="s">
        <v>18</v>
      </c>
      <c r="F3811" s="53" t="s">
        <v>169</v>
      </c>
      <c r="G3811" s="53" t="s">
        <v>170</v>
      </c>
      <c r="I3811" s="53" t="s">
        <v>203</v>
      </c>
      <c r="J3811" s="75">
        <v>198.11</v>
      </c>
      <c r="K3811" s="75">
        <v>131.987</v>
      </c>
      <c r="L3811" s="75">
        <v>199</v>
      </c>
      <c r="M3811" s="75">
        <v>199</v>
      </c>
      <c r="N3811" s="75">
        <v>0</v>
      </c>
    </row>
    <row r="3812" spans="1:14">
      <c r="A3812" s="53" t="s">
        <v>11429</v>
      </c>
      <c r="B3812" s="53" t="s">
        <v>11430</v>
      </c>
      <c r="C3812" s="53" t="s">
        <v>11431</v>
      </c>
      <c r="D3812" s="53" t="s">
        <v>586</v>
      </c>
      <c r="E3812" s="53" t="s">
        <v>18</v>
      </c>
      <c r="F3812" s="53" t="s">
        <v>586</v>
      </c>
      <c r="G3812" s="53" t="s">
        <v>98</v>
      </c>
      <c r="I3812" s="53" t="s">
        <v>562</v>
      </c>
      <c r="J3812" s="75">
        <v>4.05</v>
      </c>
      <c r="K3812" s="75">
        <v>15.688</v>
      </c>
      <c r="L3812" s="75">
        <v>9.5</v>
      </c>
      <c r="M3812" s="75">
        <v>16</v>
      </c>
      <c r="N3812" s="75">
        <v>6.5</v>
      </c>
    </row>
    <row r="3813" spans="1:14">
      <c r="A3813" s="53" t="s">
        <v>11432</v>
      </c>
      <c r="B3813" s="53" t="s">
        <v>11433</v>
      </c>
      <c r="C3813" s="53" t="s">
        <v>11434</v>
      </c>
      <c r="D3813" s="53" t="s">
        <v>186</v>
      </c>
      <c r="E3813" s="53" t="s">
        <v>18</v>
      </c>
      <c r="F3813" s="53" t="s">
        <v>186</v>
      </c>
      <c r="G3813" s="53" t="s">
        <v>98</v>
      </c>
      <c r="I3813" s="53" t="s">
        <v>187</v>
      </c>
      <c r="J3813" s="75">
        <v>75.14</v>
      </c>
      <c r="K3813" s="75">
        <v>41.911</v>
      </c>
      <c r="L3813" s="75">
        <v>75</v>
      </c>
      <c r="M3813" s="75">
        <v>76</v>
      </c>
      <c r="N3813" s="75">
        <v>1</v>
      </c>
    </row>
    <row r="3814" spans="1:14">
      <c r="A3814" s="53" t="s">
        <v>11435</v>
      </c>
      <c r="B3814" s="53" t="s">
        <v>11436</v>
      </c>
      <c r="C3814" s="53" t="s">
        <v>11437</v>
      </c>
      <c r="D3814" s="53" t="s">
        <v>144</v>
      </c>
      <c r="E3814" s="53" t="s">
        <v>18</v>
      </c>
      <c r="F3814" s="53" t="s">
        <v>144</v>
      </c>
      <c r="G3814" s="53" t="s">
        <v>52</v>
      </c>
      <c r="I3814" s="53" t="s">
        <v>227</v>
      </c>
      <c r="J3814" s="75">
        <v>349.92</v>
      </c>
      <c r="K3814" s="75">
        <v>115.92</v>
      </c>
      <c r="L3814" s="75">
        <v>350</v>
      </c>
      <c r="M3814" s="75">
        <v>350</v>
      </c>
      <c r="N3814" s="75">
        <v>0</v>
      </c>
    </row>
    <row r="3815" spans="1:14">
      <c r="A3815" s="53" t="s">
        <v>11438</v>
      </c>
      <c r="B3815" s="53" t="s">
        <v>11439</v>
      </c>
      <c r="C3815" s="53" t="s">
        <v>11440</v>
      </c>
      <c r="D3815" s="53" t="s">
        <v>51</v>
      </c>
      <c r="E3815" s="53" t="s">
        <v>18</v>
      </c>
      <c r="F3815" s="53" t="s">
        <v>51</v>
      </c>
      <c r="G3815" s="53" t="s">
        <v>52</v>
      </c>
      <c r="I3815" s="53" t="s">
        <v>156</v>
      </c>
      <c r="J3815" s="75">
        <v>51.32</v>
      </c>
      <c r="K3815" s="75">
        <v>58.326</v>
      </c>
      <c r="L3815" s="75">
        <v>58</v>
      </c>
      <c r="M3815" s="75">
        <v>59</v>
      </c>
      <c r="N3815" s="75">
        <v>1</v>
      </c>
    </row>
    <row r="3816" spans="1:14">
      <c r="A3816" s="53" t="s">
        <v>11441</v>
      </c>
      <c r="B3816" s="53" t="s">
        <v>11442</v>
      </c>
      <c r="C3816" s="53" t="s">
        <v>11443</v>
      </c>
      <c r="D3816" s="53" t="s">
        <v>17</v>
      </c>
      <c r="E3816" s="53" t="s">
        <v>18</v>
      </c>
      <c r="F3816" s="53" t="s">
        <v>17</v>
      </c>
      <c r="G3816" s="53" t="s">
        <v>19</v>
      </c>
      <c r="I3816" s="53" t="s">
        <v>145</v>
      </c>
      <c r="J3816" s="75">
        <v>105.89</v>
      </c>
      <c r="K3816" s="75">
        <v>44.264</v>
      </c>
      <c r="L3816" s="75">
        <v>106</v>
      </c>
      <c r="M3816" s="75">
        <v>106</v>
      </c>
      <c r="N3816" s="75">
        <v>0</v>
      </c>
    </row>
    <row r="3817" spans="1:14">
      <c r="A3817" s="53" t="s">
        <v>11444</v>
      </c>
      <c r="B3817" s="53" t="s">
        <v>11445</v>
      </c>
      <c r="C3817" s="53" t="s">
        <v>11446</v>
      </c>
      <c r="D3817" s="53" t="s">
        <v>17</v>
      </c>
      <c r="E3817" s="53" t="s">
        <v>18</v>
      </c>
      <c r="F3817" s="53" t="s">
        <v>17</v>
      </c>
      <c r="G3817" s="53" t="s">
        <v>19</v>
      </c>
      <c r="I3817" s="53" t="s">
        <v>145</v>
      </c>
      <c r="J3817" s="75">
        <v>27.76</v>
      </c>
      <c r="K3817" s="75">
        <v>12.254</v>
      </c>
      <c r="L3817" s="75">
        <v>28</v>
      </c>
      <c r="M3817" s="75">
        <v>28</v>
      </c>
      <c r="N3817" s="75">
        <v>0</v>
      </c>
    </row>
    <row r="3818" spans="1:14">
      <c r="A3818" s="53" t="s">
        <v>11447</v>
      </c>
      <c r="B3818" s="53" t="s">
        <v>11448</v>
      </c>
      <c r="C3818" s="53" t="s">
        <v>11449</v>
      </c>
      <c r="D3818" s="53" t="s">
        <v>17</v>
      </c>
      <c r="E3818" s="53" t="s">
        <v>18</v>
      </c>
      <c r="F3818" s="53" t="s">
        <v>17</v>
      </c>
      <c r="G3818" s="73" t="s">
        <v>19</v>
      </c>
      <c r="I3818" s="53" t="s">
        <v>562</v>
      </c>
      <c r="J3818" s="75">
        <v>0.06</v>
      </c>
      <c r="K3818" s="75">
        <v>0</v>
      </c>
      <c r="L3818" s="75">
        <v>0.5</v>
      </c>
      <c r="M3818" s="75">
        <v>0.5</v>
      </c>
      <c r="N3818" s="75">
        <v>0</v>
      </c>
    </row>
    <row r="3819" spans="1:14">
      <c r="A3819" s="53" t="s">
        <v>11450</v>
      </c>
      <c r="B3819" s="53" t="s">
        <v>11451</v>
      </c>
      <c r="C3819" s="53" t="s">
        <v>11452</v>
      </c>
      <c r="D3819" s="53" t="s">
        <v>17</v>
      </c>
      <c r="E3819" s="53" t="s">
        <v>18</v>
      </c>
      <c r="F3819" s="53" t="s">
        <v>17</v>
      </c>
      <c r="G3819" s="53" t="s">
        <v>19</v>
      </c>
      <c r="I3819" s="53" t="s">
        <v>2305</v>
      </c>
      <c r="J3819" s="75">
        <v>1.34</v>
      </c>
      <c r="K3819" s="75">
        <v>0</v>
      </c>
      <c r="L3819" s="75">
        <v>1.5</v>
      </c>
      <c r="M3819" s="75">
        <v>1.5</v>
      </c>
      <c r="N3819" s="75">
        <v>0</v>
      </c>
    </row>
    <row r="3820" spans="1:14">
      <c r="A3820" s="53" t="s">
        <v>11453</v>
      </c>
      <c r="B3820" s="53" t="s">
        <v>11454</v>
      </c>
      <c r="C3820" s="53" t="s">
        <v>11455</v>
      </c>
      <c r="D3820" s="53" t="s">
        <v>458</v>
      </c>
      <c r="E3820" s="53" t="s">
        <v>18</v>
      </c>
      <c r="F3820" s="53" t="s">
        <v>458</v>
      </c>
      <c r="G3820" s="53" t="s">
        <v>98</v>
      </c>
      <c r="I3820" s="53" t="s">
        <v>306</v>
      </c>
      <c r="J3820" s="75">
        <v>0.64</v>
      </c>
      <c r="K3820" s="75">
        <v>0</v>
      </c>
      <c r="L3820" s="75">
        <v>1</v>
      </c>
      <c r="M3820" s="75">
        <v>1</v>
      </c>
      <c r="N3820" s="75">
        <v>0</v>
      </c>
    </row>
    <row r="3821" spans="1:14">
      <c r="A3821" s="53" t="s">
        <v>11456</v>
      </c>
      <c r="B3821" s="53" t="s">
        <v>11457</v>
      </c>
      <c r="C3821" s="53" t="s">
        <v>11458</v>
      </c>
      <c r="D3821" s="53" t="s">
        <v>24</v>
      </c>
      <c r="E3821" s="53" t="s">
        <v>18</v>
      </c>
      <c r="F3821" s="53" t="s">
        <v>24</v>
      </c>
      <c r="G3821" s="53" t="s">
        <v>19</v>
      </c>
      <c r="I3821" s="53" t="s">
        <v>246</v>
      </c>
      <c r="J3821" s="75">
        <v>32.08</v>
      </c>
      <c r="K3821" s="75">
        <v>18.117</v>
      </c>
      <c r="L3821" s="75">
        <v>33</v>
      </c>
      <c r="M3821" s="75">
        <v>33</v>
      </c>
      <c r="N3821" s="75">
        <v>0</v>
      </c>
    </row>
    <row r="3822" spans="1:14">
      <c r="A3822" s="53" t="s">
        <v>11459</v>
      </c>
      <c r="B3822" s="53" t="s">
        <v>11460</v>
      </c>
      <c r="C3822" s="53" t="s">
        <v>11461</v>
      </c>
      <c r="D3822" s="53" t="s">
        <v>24</v>
      </c>
      <c r="E3822" s="53" t="s">
        <v>18</v>
      </c>
      <c r="F3822" s="53" t="s">
        <v>24</v>
      </c>
      <c r="G3822" s="53" t="s">
        <v>19</v>
      </c>
      <c r="I3822" s="53" t="s">
        <v>246</v>
      </c>
      <c r="J3822" s="75">
        <v>26.68</v>
      </c>
      <c r="K3822" s="75">
        <v>18.414</v>
      </c>
      <c r="L3822" s="75">
        <v>28</v>
      </c>
      <c r="M3822" s="75">
        <v>28</v>
      </c>
      <c r="N3822" s="75">
        <v>0</v>
      </c>
    </row>
    <row r="3823" spans="1:14">
      <c r="A3823" s="53" t="s">
        <v>11462</v>
      </c>
      <c r="B3823" s="53" t="s">
        <v>11463</v>
      </c>
      <c r="C3823" s="53" t="s">
        <v>11464</v>
      </c>
      <c r="D3823" s="53" t="s">
        <v>336</v>
      </c>
      <c r="E3823" s="53" t="s">
        <v>18</v>
      </c>
      <c r="F3823" s="53" t="s">
        <v>336</v>
      </c>
      <c r="G3823" s="53" t="s">
        <v>129</v>
      </c>
      <c r="I3823" s="53" t="s">
        <v>203</v>
      </c>
      <c r="J3823" s="75">
        <v>2.05</v>
      </c>
      <c r="K3823" s="75">
        <v>2.71</v>
      </c>
      <c r="L3823" s="75">
        <v>3</v>
      </c>
      <c r="M3823" s="75">
        <v>6</v>
      </c>
      <c r="N3823" s="75">
        <v>3</v>
      </c>
    </row>
    <row r="3824" spans="1:14">
      <c r="A3824" s="53" t="s">
        <v>11465</v>
      </c>
      <c r="B3824" s="53" t="s">
        <v>11466</v>
      </c>
      <c r="C3824" s="53" t="s">
        <v>11467</v>
      </c>
      <c r="D3824" s="53" t="s">
        <v>17</v>
      </c>
      <c r="E3824" s="53" t="s">
        <v>18</v>
      </c>
      <c r="F3824" s="53" t="s">
        <v>17</v>
      </c>
      <c r="G3824" s="53" t="s">
        <v>19</v>
      </c>
      <c r="I3824" s="53" t="s">
        <v>191</v>
      </c>
      <c r="J3824" s="75">
        <v>37.7</v>
      </c>
      <c r="K3824" s="75">
        <v>41.987</v>
      </c>
      <c r="L3824" s="75">
        <v>39</v>
      </c>
      <c r="M3824" s="75">
        <v>48</v>
      </c>
      <c r="N3824" s="75">
        <v>9</v>
      </c>
    </row>
    <row r="3825" spans="1:14">
      <c r="A3825" s="53" t="s">
        <v>11468</v>
      </c>
      <c r="B3825" s="53" t="s">
        <v>11469</v>
      </c>
      <c r="C3825" s="53" t="s">
        <v>11470</v>
      </c>
      <c r="D3825" s="53" t="s">
        <v>807</v>
      </c>
      <c r="E3825" s="53" t="s">
        <v>18</v>
      </c>
      <c r="F3825" s="53" t="s">
        <v>807</v>
      </c>
      <c r="G3825" s="53" t="s">
        <v>129</v>
      </c>
      <c r="I3825" s="53" t="s">
        <v>215</v>
      </c>
      <c r="J3825" s="75">
        <v>0.84</v>
      </c>
      <c r="K3825" s="75">
        <v>1.478</v>
      </c>
      <c r="L3825" s="75">
        <v>1.5</v>
      </c>
      <c r="M3825" s="75">
        <v>1.5</v>
      </c>
      <c r="N3825" s="75">
        <v>0</v>
      </c>
    </row>
    <row r="3826" spans="1:14">
      <c r="A3826" s="53" t="s">
        <v>11471</v>
      </c>
      <c r="B3826" s="53" t="s">
        <v>11472</v>
      </c>
      <c r="C3826" s="53" t="s">
        <v>11473</v>
      </c>
      <c r="D3826" s="53" t="s">
        <v>1080</v>
      </c>
      <c r="E3826" s="53" t="s">
        <v>18</v>
      </c>
      <c r="F3826" s="53" t="s">
        <v>1080</v>
      </c>
      <c r="G3826" s="53" t="s">
        <v>19</v>
      </c>
      <c r="I3826" s="53" t="s">
        <v>10131</v>
      </c>
      <c r="J3826" s="75">
        <v>22</v>
      </c>
      <c r="K3826" s="75">
        <v>12.8</v>
      </c>
      <c r="L3826" s="75">
        <v>22</v>
      </c>
      <c r="M3826" s="75">
        <v>22</v>
      </c>
      <c r="N3826" s="75">
        <v>0</v>
      </c>
    </row>
    <row r="3827" spans="1:14">
      <c r="A3827" s="53" t="s">
        <v>11474</v>
      </c>
      <c r="B3827" s="53" t="s">
        <v>11475</v>
      </c>
      <c r="C3827" s="53" t="s">
        <v>11476</v>
      </c>
      <c r="D3827" s="53" t="s">
        <v>1080</v>
      </c>
      <c r="E3827" s="53" t="s">
        <v>18</v>
      </c>
      <c r="F3827" s="53" t="s">
        <v>1080</v>
      </c>
      <c r="G3827" s="73" t="s">
        <v>19</v>
      </c>
      <c r="I3827" s="53" t="s">
        <v>10131</v>
      </c>
      <c r="J3827" s="75">
        <v>22</v>
      </c>
      <c r="K3827" s="75">
        <v>12.8</v>
      </c>
      <c r="L3827" s="75">
        <v>22</v>
      </c>
      <c r="M3827" s="75">
        <v>22</v>
      </c>
      <c r="N3827" s="75">
        <v>0</v>
      </c>
    </row>
    <row r="3828" spans="1:14">
      <c r="A3828" s="53" t="s">
        <v>11477</v>
      </c>
      <c r="B3828" s="53" t="s">
        <v>11478</v>
      </c>
      <c r="C3828" s="53" t="s">
        <v>11479</v>
      </c>
      <c r="D3828" s="53" t="s">
        <v>17</v>
      </c>
      <c r="E3828" s="53" t="s">
        <v>18</v>
      </c>
      <c r="F3828" s="53" t="s">
        <v>17</v>
      </c>
      <c r="G3828" s="53" t="s">
        <v>19</v>
      </c>
      <c r="I3828" s="53" t="s">
        <v>227</v>
      </c>
      <c r="J3828" s="75">
        <v>32.72</v>
      </c>
      <c r="K3828" s="75">
        <v>18.11</v>
      </c>
      <c r="L3828" s="75">
        <v>33</v>
      </c>
      <c r="M3828" s="75">
        <v>33</v>
      </c>
      <c r="N3828" s="75">
        <v>0</v>
      </c>
    </row>
    <row r="3829" spans="1:14">
      <c r="A3829" s="53" t="s">
        <v>11480</v>
      </c>
      <c r="B3829" s="53" t="s">
        <v>11481</v>
      </c>
      <c r="C3829" s="53" t="s">
        <v>11482</v>
      </c>
      <c r="D3829" s="53" t="s">
        <v>17</v>
      </c>
      <c r="E3829" s="53" t="s">
        <v>18</v>
      </c>
      <c r="F3829" s="53" t="s">
        <v>17</v>
      </c>
      <c r="G3829" s="53" t="s">
        <v>19</v>
      </c>
      <c r="I3829" s="53" t="s">
        <v>227</v>
      </c>
      <c r="J3829" s="75">
        <v>1.56</v>
      </c>
      <c r="K3829" s="75">
        <v>2.246</v>
      </c>
      <c r="L3829" s="75">
        <v>2</v>
      </c>
      <c r="M3829" s="75">
        <v>3</v>
      </c>
      <c r="N3829" s="75">
        <v>1</v>
      </c>
    </row>
    <row r="3830" spans="1:14">
      <c r="A3830" s="53" t="s">
        <v>11483</v>
      </c>
      <c r="B3830" s="53" t="s">
        <v>11484</v>
      </c>
      <c r="C3830" s="53" t="s">
        <v>11485</v>
      </c>
      <c r="D3830" s="53" t="s">
        <v>17</v>
      </c>
      <c r="E3830" s="53" t="s">
        <v>18</v>
      </c>
      <c r="F3830" s="53" t="s">
        <v>17</v>
      </c>
      <c r="G3830" s="53" t="s">
        <v>19</v>
      </c>
      <c r="I3830" s="53" t="s">
        <v>398</v>
      </c>
      <c r="J3830" s="75">
        <v>1.38</v>
      </c>
      <c r="K3830" s="75">
        <v>0</v>
      </c>
      <c r="L3830" s="75">
        <v>1.5</v>
      </c>
      <c r="M3830" s="75">
        <v>1.5</v>
      </c>
      <c r="N3830" s="75">
        <v>0</v>
      </c>
    </row>
    <row r="3831" spans="1:14">
      <c r="A3831" s="53" t="s">
        <v>11486</v>
      </c>
      <c r="B3831" s="53" t="s">
        <v>11487</v>
      </c>
      <c r="C3831" s="53" t="s">
        <v>50</v>
      </c>
      <c r="D3831" s="53" t="s">
        <v>2246</v>
      </c>
      <c r="E3831" s="53" t="s">
        <v>18</v>
      </c>
      <c r="F3831" s="53" t="s">
        <v>2246</v>
      </c>
      <c r="G3831" s="53" t="s">
        <v>52</v>
      </c>
      <c r="I3831" s="53" t="s">
        <v>223</v>
      </c>
      <c r="J3831" s="75">
        <v>103.67</v>
      </c>
      <c r="K3831" s="75">
        <v>57.001</v>
      </c>
      <c r="L3831" s="75">
        <v>104</v>
      </c>
      <c r="M3831" s="75">
        <v>118</v>
      </c>
      <c r="N3831" s="75">
        <v>14</v>
      </c>
    </row>
    <row r="3832" spans="1:14">
      <c r="A3832" s="53" t="s">
        <v>11488</v>
      </c>
      <c r="B3832" s="53" t="s">
        <v>11489</v>
      </c>
      <c r="C3832" s="53" t="s">
        <v>11490</v>
      </c>
      <c r="D3832" s="53" t="s">
        <v>256</v>
      </c>
      <c r="E3832" s="53" t="s">
        <v>18</v>
      </c>
      <c r="F3832" s="53" t="s">
        <v>256</v>
      </c>
      <c r="G3832" s="73" t="s">
        <v>19</v>
      </c>
      <c r="I3832" s="53" t="s">
        <v>4015</v>
      </c>
      <c r="J3832" s="75">
        <v>28.73</v>
      </c>
      <c r="K3832" s="75">
        <v>28.669</v>
      </c>
      <c r="L3832" s="75">
        <v>29</v>
      </c>
      <c r="M3832" s="75">
        <v>30</v>
      </c>
      <c r="N3832" s="75">
        <v>1</v>
      </c>
    </row>
    <row r="3833" spans="1:14">
      <c r="A3833" s="53" t="s">
        <v>11491</v>
      </c>
      <c r="B3833" s="53" t="s">
        <v>11492</v>
      </c>
      <c r="C3833" s="53" t="s">
        <v>11493</v>
      </c>
      <c r="D3833" s="53" t="s">
        <v>28</v>
      </c>
      <c r="E3833" s="53" t="s">
        <v>18</v>
      </c>
      <c r="F3833" s="53" t="s">
        <v>28</v>
      </c>
      <c r="G3833" s="53" t="s">
        <v>29</v>
      </c>
      <c r="I3833" s="53" t="s">
        <v>30</v>
      </c>
      <c r="J3833" s="75">
        <v>62.32</v>
      </c>
      <c r="K3833" s="75">
        <v>0.373</v>
      </c>
      <c r="L3833" s="75">
        <v>0.4</v>
      </c>
      <c r="M3833" s="75">
        <v>0.6</v>
      </c>
      <c r="N3833" s="75">
        <v>0.2</v>
      </c>
    </row>
    <row r="3834" spans="1:14">
      <c r="A3834" s="53" t="s">
        <v>11494</v>
      </c>
      <c r="B3834" s="53" t="s">
        <v>11495</v>
      </c>
      <c r="C3834" s="53" t="s">
        <v>11496</v>
      </c>
      <c r="D3834" s="53" t="s">
        <v>78</v>
      </c>
      <c r="E3834" s="53" t="s">
        <v>18</v>
      </c>
      <c r="F3834" s="53" t="s">
        <v>78</v>
      </c>
      <c r="G3834" s="53" t="s">
        <v>29</v>
      </c>
      <c r="I3834" s="53" t="s">
        <v>120</v>
      </c>
      <c r="J3834" s="75">
        <v>223.15</v>
      </c>
      <c r="K3834" s="75">
        <v>123.107</v>
      </c>
      <c r="L3834" s="75">
        <v>223</v>
      </c>
      <c r="M3834" s="75">
        <v>224</v>
      </c>
      <c r="N3834" s="75">
        <v>1</v>
      </c>
    </row>
    <row r="3835" spans="1:14">
      <c r="A3835" s="53" t="s">
        <v>11497</v>
      </c>
      <c r="B3835" s="53" t="s">
        <v>11498</v>
      </c>
      <c r="C3835" s="53" t="s">
        <v>11499</v>
      </c>
      <c r="D3835" s="53" t="s">
        <v>17</v>
      </c>
      <c r="E3835" s="53" t="s">
        <v>18</v>
      </c>
      <c r="F3835" s="53" t="s">
        <v>17</v>
      </c>
      <c r="G3835" s="73" t="s">
        <v>19</v>
      </c>
      <c r="I3835" s="53" t="s">
        <v>152</v>
      </c>
      <c r="J3835" s="75">
        <v>1.92</v>
      </c>
      <c r="K3835" s="75">
        <v>5.222</v>
      </c>
      <c r="L3835" s="75">
        <v>4.5</v>
      </c>
      <c r="M3835" s="75">
        <v>5.5</v>
      </c>
      <c r="N3835" s="75">
        <v>1</v>
      </c>
    </row>
    <row r="3836" spans="1:14">
      <c r="A3836" s="53" t="s">
        <v>11500</v>
      </c>
      <c r="B3836" s="53" t="s">
        <v>11501</v>
      </c>
      <c r="C3836" s="53" t="s">
        <v>11502</v>
      </c>
      <c r="D3836" s="53" t="s">
        <v>17</v>
      </c>
      <c r="E3836" s="53" t="s">
        <v>18</v>
      </c>
      <c r="F3836" s="53" t="s">
        <v>17</v>
      </c>
      <c r="G3836" s="73" t="s">
        <v>19</v>
      </c>
      <c r="I3836" s="53" t="s">
        <v>675</v>
      </c>
      <c r="J3836" s="75">
        <v>0.71</v>
      </c>
      <c r="K3836" s="75">
        <v>2.079</v>
      </c>
      <c r="L3836" s="75">
        <v>2</v>
      </c>
      <c r="M3836" s="75">
        <v>5</v>
      </c>
      <c r="N3836" s="75">
        <v>3</v>
      </c>
    </row>
    <row r="3837" spans="1:14">
      <c r="A3837" s="53" t="s">
        <v>11503</v>
      </c>
      <c r="B3837" s="53" t="s">
        <v>11504</v>
      </c>
      <c r="C3837" s="53" t="s">
        <v>11505</v>
      </c>
      <c r="D3837" s="53" t="s">
        <v>17</v>
      </c>
      <c r="E3837" s="53" t="s">
        <v>18</v>
      </c>
      <c r="F3837" s="53" t="s">
        <v>17</v>
      </c>
      <c r="G3837" s="73" t="s">
        <v>19</v>
      </c>
      <c r="I3837" s="53" t="s">
        <v>442</v>
      </c>
      <c r="J3837" s="75">
        <v>15.33</v>
      </c>
      <c r="K3837" s="75">
        <v>14.731</v>
      </c>
      <c r="L3837" s="75">
        <v>15.5</v>
      </c>
      <c r="M3837" s="75">
        <v>15.5</v>
      </c>
      <c r="N3837" s="75">
        <v>0</v>
      </c>
    </row>
    <row r="3838" spans="1:14">
      <c r="A3838" s="53" t="s">
        <v>11506</v>
      </c>
      <c r="B3838" s="53" t="s">
        <v>11507</v>
      </c>
      <c r="C3838" s="53" t="s">
        <v>11508</v>
      </c>
      <c r="D3838" s="53" t="s">
        <v>24</v>
      </c>
      <c r="E3838" s="53" t="s">
        <v>18</v>
      </c>
      <c r="F3838" s="53" t="s">
        <v>24</v>
      </c>
      <c r="G3838" s="53" t="s">
        <v>19</v>
      </c>
      <c r="I3838" s="53" t="s">
        <v>664</v>
      </c>
      <c r="J3838" s="75">
        <v>2.4</v>
      </c>
      <c r="K3838" s="75">
        <v>2.117</v>
      </c>
      <c r="L3838" s="75">
        <v>2.5</v>
      </c>
      <c r="M3838" s="75">
        <v>2.5</v>
      </c>
      <c r="N3838" s="75">
        <v>0</v>
      </c>
    </row>
    <row r="3839" spans="1:14">
      <c r="A3839" s="53" t="s">
        <v>11509</v>
      </c>
      <c r="B3839" s="53" t="s">
        <v>11510</v>
      </c>
      <c r="C3839" s="53" t="s">
        <v>11511</v>
      </c>
      <c r="D3839" s="53" t="s">
        <v>17</v>
      </c>
      <c r="E3839" s="53" t="s">
        <v>18</v>
      </c>
      <c r="F3839" s="53" t="s">
        <v>17</v>
      </c>
      <c r="G3839" s="73" t="s">
        <v>19</v>
      </c>
      <c r="I3839" s="53" t="s">
        <v>7799</v>
      </c>
      <c r="J3839" s="75">
        <v>7.31</v>
      </c>
      <c r="K3839" s="75">
        <v>10.032</v>
      </c>
      <c r="L3839" s="75">
        <v>8.5</v>
      </c>
      <c r="M3839" s="75">
        <v>10.5</v>
      </c>
      <c r="N3839" s="75">
        <v>2</v>
      </c>
    </row>
    <row r="3840" spans="1:14">
      <c r="A3840" s="53" t="s">
        <v>11512</v>
      </c>
      <c r="B3840" s="53" t="s">
        <v>11513</v>
      </c>
      <c r="C3840" s="53" t="s">
        <v>11514</v>
      </c>
      <c r="D3840" s="53" t="s">
        <v>17</v>
      </c>
      <c r="E3840" s="53" t="s">
        <v>18</v>
      </c>
      <c r="F3840" s="53" t="s">
        <v>17</v>
      </c>
      <c r="G3840" s="53" t="s">
        <v>19</v>
      </c>
      <c r="I3840" s="53" t="s">
        <v>152</v>
      </c>
      <c r="J3840" s="75">
        <v>1.3</v>
      </c>
      <c r="K3840" s="75">
        <v>2.484</v>
      </c>
      <c r="L3840" s="75">
        <v>2.5</v>
      </c>
      <c r="M3840" s="75">
        <v>2.5</v>
      </c>
      <c r="N3840" s="75">
        <v>0</v>
      </c>
    </row>
    <row r="3841" spans="1:14">
      <c r="A3841" s="53" t="s">
        <v>11515</v>
      </c>
      <c r="B3841" s="53" t="s">
        <v>11516</v>
      </c>
      <c r="C3841" s="53" t="s">
        <v>11517</v>
      </c>
      <c r="D3841" s="53" t="s">
        <v>97</v>
      </c>
      <c r="E3841" s="53" t="s">
        <v>18</v>
      </c>
      <c r="F3841" s="53" t="s">
        <v>97</v>
      </c>
      <c r="G3841" s="73" t="s">
        <v>98</v>
      </c>
      <c r="I3841" s="53" t="s">
        <v>223</v>
      </c>
      <c r="J3841" s="75">
        <v>151.7</v>
      </c>
      <c r="K3841" s="75">
        <v>413.809</v>
      </c>
      <c r="L3841" s="75">
        <v>405</v>
      </c>
      <c r="M3841" s="75">
        <v>414</v>
      </c>
      <c r="N3841" s="75">
        <v>9</v>
      </c>
    </row>
    <row r="3842" spans="1:14">
      <c r="A3842" s="53" t="s">
        <v>11518</v>
      </c>
      <c r="B3842" s="53" t="s">
        <v>11519</v>
      </c>
      <c r="C3842" s="53" t="s">
        <v>11520</v>
      </c>
      <c r="D3842" s="53" t="s">
        <v>128</v>
      </c>
      <c r="E3842" s="53" t="s">
        <v>18</v>
      </c>
      <c r="F3842" s="53" t="s">
        <v>128</v>
      </c>
      <c r="G3842" s="53" t="s">
        <v>129</v>
      </c>
      <c r="I3842" s="53" t="s">
        <v>442</v>
      </c>
      <c r="J3842" s="75">
        <v>3.18</v>
      </c>
      <c r="K3842" s="75">
        <v>2.835</v>
      </c>
      <c r="L3842" s="75">
        <v>4</v>
      </c>
      <c r="M3842" s="75">
        <v>3.5</v>
      </c>
      <c r="N3842" s="75">
        <v>-0.5</v>
      </c>
    </row>
    <row r="3843" spans="1:14">
      <c r="A3843" s="53" t="s">
        <v>11521</v>
      </c>
      <c r="B3843" s="53" t="s">
        <v>11522</v>
      </c>
      <c r="C3843" s="53" t="s">
        <v>11523</v>
      </c>
      <c r="D3843" s="53" t="s">
        <v>17</v>
      </c>
      <c r="E3843" s="53" t="s">
        <v>18</v>
      </c>
      <c r="F3843" s="53" t="s">
        <v>17</v>
      </c>
      <c r="G3843" s="53" t="s">
        <v>19</v>
      </c>
      <c r="I3843" s="53" t="s">
        <v>7799</v>
      </c>
      <c r="J3843" s="75">
        <v>16.38</v>
      </c>
      <c r="K3843" s="75">
        <v>17.971</v>
      </c>
      <c r="L3843" s="75">
        <v>16.5</v>
      </c>
      <c r="M3843" s="75">
        <v>23</v>
      </c>
      <c r="N3843" s="75">
        <v>6.5</v>
      </c>
    </row>
    <row r="3844" spans="1:14">
      <c r="A3844" s="53" t="s">
        <v>11524</v>
      </c>
      <c r="B3844" s="53" t="s">
        <v>11525</v>
      </c>
      <c r="C3844" s="53" t="s">
        <v>11526</v>
      </c>
      <c r="D3844" s="53" t="s">
        <v>17</v>
      </c>
      <c r="E3844" s="53" t="s">
        <v>18</v>
      </c>
      <c r="F3844" s="53" t="s">
        <v>17</v>
      </c>
      <c r="G3844" s="53" t="s">
        <v>19</v>
      </c>
      <c r="I3844" s="53" t="s">
        <v>239</v>
      </c>
      <c r="J3844" s="75">
        <v>22.49</v>
      </c>
      <c r="K3844" s="75">
        <v>27.279</v>
      </c>
      <c r="L3844" s="75">
        <v>24</v>
      </c>
      <c r="M3844" s="75">
        <v>28</v>
      </c>
      <c r="N3844" s="75">
        <v>4</v>
      </c>
    </row>
    <row r="3845" spans="1:14">
      <c r="A3845" s="53" t="s">
        <v>11527</v>
      </c>
      <c r="B3845" s="53" t="s">
        <v>11528</v>
      </c>
      <c r="C3845" s="53" t="s">
        <v>11529</v>
      </c>
      <c r="D3845" s="53" t="s">
        <v>590</v>
      </c>
      <c r="E3845" s="53" t="s">
        <v>18</v>
      </c>
      <c r="F3845" s="53" t="s">
        <v>590</v>
      </c>
      <c r="G3845" s="53" t="s">
        <v>129</v>
      </c>
      <c r="I3845" s="53" t="s">
        <v>612</v>
      </c>
      <c r="J3845" s="75">
        <v>8.95</v>
      </c>
      <c r="K3845" s="75">
        <v>12.724</v>
      </c>
      <c r="L3845" s="75">
        <v>13</v>
      </c>
      <c r="M3845" s="75">
        <v>13</v>
      </c>
      <c r="N3845" s="75">
        <v>0</v>
      </c>
    </row>
    <row r="3846" spans="1:14">
      <c r="A3846" s="53" t="s">
        <v>11530</v>
      </c>
      <c r="B3846" s="53" t="s">
        <v>11531</v>
      </c>
      <c r="C3846" s="53" t="s">
        <v>11532</v>
      </c>
      <c r="D3846" s="53" t="s">
        <v>590</v>
      </c>
      <c r="E3846" s="53" t="s">
        <v>18</v>
      </c>
      <c r="F3846" s="53" t="s">
        <v>590</v>
      </c>
      <c r="G3846" s="53" t="s">
        <v>129</v>
      </c>
      <c r="I3846" s="53" t="s">
        <v>199</v>
      </c>
      <c r="J3846" s="75">
        <v>0.23</v>
      </c>
      <c r="K3846" s="75">
        <v>0.454</v>
      </c>
      <c r="L3846" s="75">
        <v>0.5</v>
      </c>
      <c r="M3846" s="75">
        <v>0.5</v>
      </c>
      <c r="N3846" s="75">
        <v>0</v>
      </c>
    </row>
    <row r="3847" spans="1:14">
      <c r="A3847" s="53" t="s">
        <v>11533</v>
      </c>
      <c r="B3847" s="53" t="s">
        <v>11534</v>
      </c>
      <c r="C3847" s="53" t="s">
        <v>11535</v>
      </c>
      <c r="D3847" s="53" t="s">
        <v>17</v>
      </c>
      <c r="E3847" s="53" t="s">
        <v>18</v>
      </c>
      <c r="F3847" s="53" t="s">
        <v>17</v>
      </c>
      <c r="G3847" s="73" t="s">
        <v>19</v>
      </c>
      <c r="I3847" s="53" t="s">
        <v>820</v>
      </c>
      <c r="J3847" s="75">
        <v>0.07</v>
      </c>
      <c r="K3847" s="75">
        <v>0</v>
      </c>
      <c r="L3847" s="75">
        <v>0.5</v>
      </c>
      <c r="M3847" s="75">
        <v>0.5</v>
      </c>
      <c r="N3847" s="75">
        <v>0</v>
      </c>
    </row>
    <row r="3848" spans="1:14">
      <c r="A3848" s="53" t="s">
        <v>11536</v>
      </c>
      <c r="B3848" s="53" t="s">
        <v>11537</v>
      </c>
      <c r="C3848" s="53" t="s">
        <v>11538</v>
      </c>
      <c r="D3848" s="53" t="s">
        <v>17</v>
      </c>
      <c r="E3848" s="53" t="s">
        <v>18</v>
      </c>
      <c r="F3848" s="53" t="s">
        <v>17</v>
      </c>
      <c r="G3848" s="53" t="s">
        <v>19</v>
      </c>
      <c r="I3848" s="53" t="s">
        <v>2305</v>
      </c>
      <c r="J3848" s="75">
        <v>19.83</v>
      </c>
      <c r="K3848" s="75">
        <v>24.912</v>
      </c>
      <c r="L3848" s="75">
        <v>20.5</v>
      </c>
      <c r="M3848" s="75">
        <v>25</v>
      </c>
      <c r="N3848" s="75">
        <v>4.5</v>
      </c>
    </row>
    <row r="3849" spans="1:14">
      <c r="A3849" s="53" t="s">
        <v>11539</v>
      </c>
      <c r="B3849" s="53" t="s">
        <v>11540</v>
      </c>
      <c r="C3849" s="53" t="s">
        <v>11541</v>
      </c>
      <c r="D3849" s="53" t="s">
        <v>17</v>
      </c>
      <c r="E3849" s="53" t="s">
        <v>18</v>
      </c>
      <c r="F3849" s="53" t="s">
        <v>17</v>
      </c>
      <c r="G3849" s="53" t="s">
        <v>19</v>
      </c>
      <c r="I3849" s="53" t="s">
        <v>820</v>
      </c>
      <c r="J3849" s="75">
        <v>3.87</v>
      </c>
      <c r="K3849" s="75">
        <v>5.096</v>
      </c>
      <c r="L3849" s="75">
        <v>5.5</v>
      </c>
      <c r="M3849" s="75">
        <v>5.5</v>
      </c>
      <c r="N3849" s="75">
        <v>0</v>
      </c>
    </row>
    <row r="3850" spans="1:14">
      <c r="A3850" s="53" t="s">
        <v>11542</v>
      </c>
      <c r="B3850" s="53" t="s">
        <v>11543</v>
      </c>
      <c r="C3850" s="53" t="s">
        <v>11544</v>
      </c>
      <c r="D3850" s="53" t="s">
        <v>17</v>
      </c>
      <c r="E3850" s="53" t="s">
        <v>18</v>
      </c>
      <c r="F3850" s="53" t="s">
        <v>17</v>
      </c>
      <c r="G3850" s="53" t="s">
        <v>19</v>
      </c>
      <c r="I3850" s="53" t="s">
        <v>292</v>
      </c>
      <c r="J3850" s="75">
        <v>0.24</v>
      </c>
      <c r="K3850" s="75">
        <v>0</v>
      </c>
      <c r="L3850" s="75">
        <v>0.5</v>
      </c>
      <c r="M3850" s="75">
        <v>0.5</v>
      </c>
      <c r="N3850" s="75">
        <v>0</v>
      </c>
    </row>
    <row r="3851" spans="1:14">
      <c r="A3851" s="53" t="s">
        <v>11545</v>
      </c>
      <c r="B3851" s="53" t="s">
        <v>11546</v>
      </c>
      <c r="C3851" s="53" t="s">
        <v>11547</v>
      </c>
      <c r="D3851" s="53" t="s">
        <v>85</v>
      </c>
      <c r="E3851" s="53" t="s">
        <v>18</v>
      </c>
      <c r="F3851" s="53" t="s">
        <v>85</v>
      </c>
      <c r="G3851" s="53" t="s">
        <v>29</v>
      </c>
      <c r="I3851" s="53" t="s">
        <v>2149</v>
      </c>
      <c r="J3851" s="75">
        <v>82.12</v>
      </c>
      <c r="K3851" s="75">
        <v>105.307</v>
      </c>
      <c r="L3851" s="75">
        <v>93</v>
      </c>
      <c r="M3851" s="75">
        <v>117</v>
      </c>
      <c r="N3851" s="75">
        <v>24</v>
      </c>
    </row>
    <row r="3852" spans="1:14">
      <c r="A3852" s="53" t="s">
        <v>11548</v>
      </c>
      <c r="B3852" s="53" t="s">
        <v>11549</v>
      </c>
      <c r="C3852" s="53" t="s">
        <v>11550</v>
      </c>
      <c r="D3852" s="53" t="s">
        <v>140</v>
      </c>
      <c r="E3852" s="53" t="s">
        <v>18</v>
      </c>
      <c r="F3852" s="53" t="s">
        <v>140</v>
      </c>
      <c r="G3852" s="73" t="s">
        <v>98</v>
      </c>
      <c r="I3852" s="53" t="s">
        <v>442</v>
      </c>
      <c r="J3852" s="75">
        <v>25.98</v>
      </c>
      <c r="K3852" s="75">
        <v>34.506</v>
      </c>
      <c r="L3852" s="75">
        <v>29</v>
      </c>
      <c r="M3852" s="75">
        <v>39</v>
      </c>
      <c r="N3852" s="75">
        <v>10</v>
      </c>
    </row>
    <row r="3853" spans="1:14">
      <c r="A3853" s="53" t="s">
        <v>11551</v>
      </c>
      <c r="B3853" s="53" t="s">
        <v>11552</v>
      </c>
      <c r="C3853" s="53" t="s">
        <v>11553</v>
      </c>
      <c r="D3853" s="53" t="s">
        <v>17</v>
      </c>
      <c r="E3853" s="53" t="s">
        <v>18</v>
      </c>
      <c r="F3853" s="53" t="s">
        <v>17</v>
      </c>
      <c r="G3853" s="53" t="s">
        <v>19</v>
      </c>
      <c r="I3853" s="53" t="s">
        <v>540</v>
      </c>
      <c r="J3853" s="75">
        <v>29.56</v>
      </c>
      <c r="K3853" s="75">
        <v>44.369</v>
      </c>
      <c r="L3853" s="75">
        <v>44</v>
      </c>
      <c r="M3853" s="75">
        <v>49</v>
      </c>
      <c r="N3853" s="75">
        <v>5</v>
      </c>
    </row>
    <row r="3854" spans="1:14">
      <c r="A3854" s="53" t="s">
        <v>11554</v>
      </c>
      <c r="B3854" s="53" t="s">
        <v>11555</v>
      </c>
      <c r="C3854" s="53" t="s">
        <v>11556</v>
      </c>
      <c r="D3854" s="53" t="s">
        <v>78</v>
      </c>
      <c r="E3854" s="53" t="s">
        <v>18</v>
      </c>
      <c r="F3854" s="53" t="s">
        <v>78</v>
      </c>
      <c r="G3854" s="53" t="s">
        <v>29</v>
      </c>
      <c r="I3854" s="53" t="s">
        <v>86</v>
      </c>
      <c r="J3854" s="75">
        <v>66.11</v>
      </c>
      <c r="K3854" s="75">
        <v>103.196</v>
      </c>
      <c r="L3854" s="75">
        <v>102</v>
      </c>
      <c r="M3854" s="75">
        <v>104</v>
      </c>
      <c r="N3854" s="75">
        <v>2</v>
      </c>
    </row>
    <row r="3855" spans="1:14">
      <c r="A3855" s="53" t="s">
        <v>11557</v>
      </c>
      <c r="B3855" s="53" t="s">
        <v>11558</v>
      </c>
      <c r="C3855" s="53" t="s">
        <v>11559</v>
      </c>
      <c r="D3855" s="53" t="s">
        <v>78</v>
      </c>
      <c r="E3855" s="53" t="s">
        <v>18</v>
      </c>
      <c r="F3855" s="53" t="s">
        <v>78</v>
      </c>
      <c r="G3855" s="53" t="s">
        <v>29</v>
      </c>
      <c r="I3855" s="53" t="s">
        <v>421</v>
      </c>
      <c r="J3855" s="75">
        <v>29.12</v>
      </c>
      <c r="K3855" s="75">
        <v>35.593</v>
      </c>
      <c r="L3855" s="75">
        <v>38</v>
      </c>
      <c r="M3855" s="75">
        <v>36</v>
      </c>
      <c r="N3855" s="75">
        <v>-2</v>
      </c>
    </row>
    <row r="3856" spans="1:14">
      <c r="A3856" s="53" t="s">
        <v>11560</v>
      </c>
      <c r="B3856" s="53" t="s">
        <v>11561</v>
      </c>
      <c r="C3856" s="53" t="s">
        <v>11562</v>
      </c>
      <c r="D3856" s="53" t="s">
        <v>17</v>
      </c>
      <c r="E3856" s="53" t="s">
        <v>18</v>
      </c>
      <c r="F3856" s="53" t="s">
        <v>17</v>
      </c>
      <c r="G3856" s="73" t="s">
        <v>19</v>
      </c>
      <c r="I3856" s="53" t="s">
        <v>152</v>
      </c>
      <c r="J3856" s="75">
        <v>31.61</v>
      </c>
      <c r="K3856" s="75">
        <v>35.522</v>
      </c>
      <c r="L3856" s="75">
        <v>37</v>
      </c>
      <c r="M3856" s="75">
        <v>36</v>
      </c>
      <c r="N3856" s="75">
        <v>-1</v>
      </c>
    </row>
    <row r="3857" spans="1:14">
      <c r="A3857" s="53" t="s">
        <v>11563</v>
      </c>
      <c r="B3857" s="53" t="s">
        <v>11564</v>
      </c>
      <c r="C3857" s="53" t="s">
        <v>11565</v>
      </c>
      <c r="D3857" s="53" t="s">
        <v>266</v>
      </c>
      <c r="E3857" s="53" t="s">
        <v>18</v>
      </c>
      <c r="F3857" s="53" t="s">
        <v>267</v>
      </c>
      <c r="G3857" s="53" t="s">
        <v>170</v>
      </c>
      <c r="I3857" s="53" t="s">
        <v>664</v>
      </c>
      <c r="J3857" s="75">
        <v>404.91</v>
      </c>
      <c r="K3857" s="75">
        <v>327.841</v>
      </c>
      <c r="L3857" s="75">
        <v>405</v>
      </c>
      <c r="M3857" s="75">
        <v>405</v>
      </c>
      <c r="N3857" s="75">
        <v>0</v>
      </c>
    </row>
    <row r="3858" spans="1:14">
      <c r="A3858" s="53" t="s">
        <v>11566</v>
      </c>
      <c r="B3858" s="53" t="s">
        <v>11567</v>
      </c>
      <c r="C3858" s="53" t="s">
        <v>11568</v>
      </c>
      <c r="D3858" s="53" t="s">
        <v>453</v>
      </c>
      <c r="E3858" s="53" t="s">
        <v>18</v>
      </c>
      <c r="F3858" s="53" t="s">
        <v>453</v>
      </c>
      <c r="G3858" s="53" t="s">
        <v>29</v>
      </c>
      <c r="I3858" s="53" t="s">
        <v>227</v>
      </c>
      <c r="J3858" s="75">
        <v>63.66</v>
      </c>
      <c r="K3858" s="75">
        <v>40.952</v>
      </c>
      <c r="L3858" s="75">
        <v>64</v>
      </c>
      <c r="M3858" s="75">
        <v>64</v>
      </c>
      <c r="N3858" s="75">
        <v>0</v>
      </c>
    </row>
    <row r="3859" spans="1:14">
      <c r="A3859" s="53" t="s">
        <v>11569</v>
      </c>
      <c r="B3859" s="53" t="s">
        <v>11570</v>
      </c>
      <c r="C3859" s="53" t="s">
        <v>11571</v>
      </c>
      <c r="D3859" s="53" t="s">
        <v>128</v>
      </c>
      <c r="E3859" s="53" t="s">
        <v>18</v>
      </c>
      <c r="F3859" s="53" t="s">
        <v>128</v>
      </c>
      <c r="G3859" s="73" t="s">
        <v>129</v>
      </c>
      <c r="I3859" s="53" t="s">
        <v>558</v>
      </c>
      <c r="J3859" s="75">
        <v>4.56</v>
      </c>
      <c r="K3859" s="75">
        <v>8.32</v>
      </c>
      <c r="L3859" s="75">
        <v>8.5</v>
      </c>
      <c r="M3859" s="75">
        <v>8.5</v>
      </c>
      <c r="N3859" s="75">
        <v>0</v>
      </c>
    </row>
    <row r="3860" spans="1:14">
      <c r="A3860" s="53" t="s">
        <v>11572</v>
      </c>
      <c r="B3860" s="53" t="s">
        <v>11573</v>
      </c>
      <c r="C3860" s="53" t="s">
        <v>11574</v>
      </c>
      <c r="D3860" s="53" t="s">
        <v>17</v>
      </c>
      <c r="E3860" s="53" t="s">
        <v>18</v>
      </c>
      <c r="F3860" s="53" t="s">
        <v>17</v>
      </c>
      <c r="G3860" s="53" t="s">
        <v>19</v>
      </c>
      <c r="I3860" s="53" t="s">
        <v>223</v>
      </c>
      <c r="J3860" s="75">
        <v>0.48</v>
      </c>
      <c r="K3860" s="75">
        <v>0.49</v>
      </c>
      <c r="L3860" s="75">
        <v>1</v>
      </c>
      <c r="M3860" s="75">
        <v>0.5</v>
      </c>
      <c r="N3860" s="75">
        <v>-0.5</v>
      </c>
    </row>
    <row r="3861" spans="1:14">
      <c r="A3861" s="53" t="s">
        <v>11575</v>
      </c>
      <c r="B3861" s="53" t="s">
        <v>11576</v>
      </c>
      <c r="C3861" s="53" t="s">
        <v>11577</v>
      </c>
      <c r="D3861" s="53" t="s">
        <v>17</v>
      </c>
      <c r="E3861" s="53" t="s">
        <v>18</v>
      </c>
      <c r="F3861" s="53" t="s">
        <v>17</v>
      </c>
      <c r="G3861" s="53" t="s">
        <v>19</v>
      </c>
      <c r="I3861" s="53" t="s">
        <v>7799</v>
      </c>
      <c r="J3861" s="75">
        <v>7.14</v>
      </c>
      <c r="K3861" s="75">
        <v>12.403</v>
      </c>
      <c r="L3861" s="75">
        <v>9.5</v>
      </c>
      <c r="M3861" s="75">
        <v>12.5</v>
      </c>
      <c r="N3861" s="75">
        <v>3</v>
      </c>
    </row>
    <row r="3862" spans="1:14">
      <c r="A3862" s="53" t="s">
        <v>11578</v>
      </c>
      <c r="B3862" s="53" t="s">
        <v>11579</v>
      </c>
      <c r="C3862" s="53" t="s">
        <v>11580</v>
      </c>
      <c r="D3862" s="53" t="s">
        <v>17</v>
      </c>
      <c r="E3862" s="53" t="s">
        <v>18</v>
      </c>
      <c r="F3862" s="53" t="s">
        <v>17</v>
      </c>
      <c r="G3862" s="53" t="s">
        <v>19</v>
      </c>
      <c r="I3862" s="53" t="s">
        <v>7799</v>
      </c>
      <c r="J3862" s="75">
        <v>13.91</v>
      </c>
      <c r="K3862" s="75">
        <v>12.73</v>
      </c>
      <c r="L3862" s="75">
        <v>14</v>
      </c>
      <c r="M3862" s="75">
        <v>16.5</v>
      </c>
      <c r="N3862" s="75">
        <v>2.5</v>
      </c>
    </row>
    <row r="3863" spans="1:14">
      <c r="A3863" s="53" t="s">
        <v>11581</v>
      </c>
      <c r="B3863" s="53" t="s">
        <v>11582</v>
      </c>
      <c r="C3863" s="53" t="s">
        <v>11583</v>
      </c>
      <c r="D3863" s="53" t="s">
        <v>24</v>
      </c>
      <c r="E3863" s="53" t="s">
        <v>18</v>
      </c>
      <c r="F3863" s="53" t="s">
        <v>24</v>
      </c>
      <c r="G3863" s="53" t="s">
        <v>19</v>
      </c>
      <c r="I3863" s="53" t="s">
        <v>246</v>
      </c>
      <c r="J3863" s="75">
        <v>23.76</v>
      </c>
      <c r="K3863" s="75">
        <v>28.814</v>
      </c>
      <c r="L3863" s="75">
        <v>25</v>
      </c>
      <c r="M3863" s="75">
        <v>29</v>
      </c>
      <c r="N3863" s="75">
        <v>4</v>
      </c>
    </row>
    <row r="3864" spans="1:14">
      <c r="A3864" s="53" t="s">
        <v>11584</v>
      </c>
      <c r="B3864" s="53" t="s">
        <v>11585</v>
      </c>
      <c r="C3864" s="53" t="s">
        <v>11586</v>
      </c>
      <c r="D3864" s="53" t="s">
        <v>24</v>
      </c>
      <c r="E3864" s="53" t="s">
        <v>18</v>
      </c>
      <c r="F3864" s="53" t="s">
        <v>24</v>
      </c>
      <c r="G3864" s="53" t="s">
        <v>19</v>
      </c>
      <c r="I3864" s="53" t="s">
        <v>246</v>
      </c>
      <c r="J3864" s="75">
        <v>24.03</v>
      </c>
      <c r="K3864" s="75">
        <v>28.896</v>
      </c>
      <c r="L3864" s="75">
        <v>25</v>
      </c>
      <c r="M3864" s="75">
        <v>29</v>
      </c>
      <c r="N3864" s="75">
        <v>4</v>
      </c>
    </row>
    <row r="3865" spans="1:14">
      <c r="A3865" s="53" t="s">
        <v>11587</v>
      </c>
      <c r="B3865" s="53" t="s">
        <v>11588</v>
      </c>
      <c r="C3865" s="53" t="s">
        <v>11589</v>
      </c>
      <c r="D3865" s="53" t="s">
        <v>24</v>
      </c>
      <c r="E3865" s="53" t="s">
        <v>18</v>
      </c>
      <c r="F3865" s="53" t="s">
        <v>24</v>
      </c>
      <c r="G3865" s="53" t="s">
        <v>19</v>
      </c>
      <c r="I3865" s="53" t="s">
        <v>306</v>
      </c>
      <c r="J3865" s="75">
        <v>1.77</v>
      </c>
      <c r="K3865" s="75">
        <v>1.72</v>
      </c>
      <c r="L3865" s="75">
        <v>2</v>
      </c>
      <c r="M3865" s="75">
        <v>2</v>
      </c>
      <c r="N3865" s="75">
        <v>0</v>
      </c>
    </row>
    <row r="3866" spans="1:14">
      <c r="A3866" s="53" t="s">
        <v>11590</v>
      </c>
      <c r="B3866" s="53" t="s">
        <v>11591</v>
      </c>
      <c r="C3866" s="53" t="s">
        <v>11592</v>
      </c>
      <c r="D3866" s="53" t="s">
        <v>24</v>
      </c>
      <c r="E3866" s="53" t="s">
        <v>18</v>
      </c>
      <c r="F3866" s="53" t="s">
        <v>24</v>
      </c>
      <c r="G3866" s="53" t="s">
        <v>19</v>
      </c>
      <c r="I3866" s="53" t="s">
        <v>246</v>
      </c>
      <c r="J3866" s="75">
        <v>23.96</v>
      </c>
      <c r="K3866" s="75">
        <v>28.35</v>
      </c>
      <c r="L3866" s="75">
        <v>25</v>
      </c>
      <c r="M3866" s="75">
        <v>29</v>
      </c>
      <c r="N3866" s="75">
        <v>4</v>
      </c>
    </row>
    <row r="3867" spans="1:14">
      <c r="A3867" s="53" t="s">
        <v>11593</v>
      </c>
      <c r="B3867" s="53" t="s">
        <v>11594</v>
      </c>
      <c r="C3867" s="53" t="s">
        <v>11595</v>
      </c>
      <c r="D3867" s="53" t="s">
        <v>24</v>
      </c>
      <c r="E3867" s="53" t="s">
        <v>18</v>
      </c>
      <c r="F3867" s="53" t="s">
        <v>24</v>
      </c>
      <c r="G3867" s="73" t="s">
        <v>19</v>
      </c>
      <c r="I3867" s="53" t="s">
        <v>246</v>
      </c>
      <c r="J3867" s="75">
        <v>24.06</v>
      </c>
      <c r="K3867" s="75">
        <v>28.35</v>
      </c>
      <c r="L3867" s="75">
        <v>25</v>
      </c>
      <c r="M3867" s="75">
        <v>29</v>
      </c>
      <c r="N3867" s="75">
        <v>4</v>
      </c>
    </row>
    <row r="3868" spans="1:14">
      <c r="A3868" s="53" t="s">
        <v>11596</v>
      </c>
      <c r="B3868" s="53" t="s">
        <v>11597</v>
      </c>
      <c r="C3868" s="53" t="s">
        <v>11598</v>
      </c>
      <c r="D3868" s="53" t="s">
        <v>24</v>
      </c>
      <c r="E3868" s="53" t="s">
        <v>18</v>
      </c>
      <c r="F3868" s="53" t="s">
        <v>24</v>
      </c>
      <c r="G3868" s="73" t="s">
        <v>19</v>
      </c>
      <c r="I3868" s="53" t="s">
        <v>246</v>
      </c>
      <c r="J3868" s="75">
        <v>23.9</v>
      </c>
      <c r="K3868" s="75">
        <v>28.814</v>
      </c>
      <c r="L3868" s="75">
        <v>25</v>
      </c>
      <c r="M3868" s="75">
        <v>29</v>
      </c>
      <c r="N3868" s="75">
        <v>4</v>
      </c>
    </row>
    <row r="3869" spans="1:14">
      <c r="A3869" s="53" t="s">
        <v>11599</v>
      </c>
      <c r="B3869" s="53" t="s">
        <v>11600</v>
      </c>
      <c r="C3869" s="53" t="s">
        <v>11601</v>
      </c>
      <c r="D3869" s="53" t="s">
        <v>24</v>
      </c>
      <c r="E3869" s="53" t="s">
        <v>18</v>
      </c>
      <c r="F3869" s="53" t="s">
        <v>24</v>
      </c>
      <c r="G3869" s="73" t="s">
        <v>19</v>
      </c>
      <c r="I3869" s="53" t="s">
        <v>246</v>
      </c>
      <c r="J3869" s="75">
        <v>23.84</v>
      </c>
      <c r="K3869" s="75">
        <v>28.281</v>
      </c>
      <c r="L3869" s="75">
        <v>25</v>
      </c>
      <c r="M3869" s="75">
        <v>29</v>
      </c>
      <c r="N3869" s="75">
        <v>4</v>
      </c>
    </row>
    <row r="3870" spans="1:14">
      <c r="A3870" s="53" t="s">
        <v>11602</v>
      </c>
      <c r="B3870" s="53" t="s">
        <v>11603</v>
      </c>
      <c r="C3870" s="53" t="s">
        <v>11604</v>
      </c>
      <c r="D3870" s="53" t="s">
        <v>24</v>
      </c>
      <c r="E3870" s="53" t="s">
        <v>18</v>
      </c>
      <c r="F3870" s="53" t="s">
        <v>24</v>
      </c>
      <c r="G3870" s="73" t="s">
        <v>19</v>
      </c>
      <c r="I3870" s="53" t="s">
        <v>246</v>
      </c>
      <c r="J3870" s="75">
        <v>23.88</v>
      </c>
      <c r="K3870" s="75">
        <v>28.281</v>
      </c>
      <c r="L3870" s="75">
        <v>24</v>
      </c>
      <c r="M3870" s="75">
        <v>29</v>
      </c>
      <c r="N3870" s="75">
        <v>5</v>
      </c>
    </row>
    <row r="3871" spans="1:14">
      <c r="A3871" s="53" t="s">
        <v>11605</v>
      </c>
      <c r="B3871" s="53" t="s">
        <v>11606</v>
      </c>
      <c r="C3871" s="53" t="s">
        <v>11607</v>
      </c>
      <c r="D3871" s="53" t="s">
        <v>880</v>
      </c>
      <c r="E3871" s="53" t="s">
        <v>18</v>
      </c>
      <c r="F3871" s="53" t="s">
        <v>880</v>
      </c>
      <c r="G3871" s="53" t="s">
        <v>52</v>
      </c>
      <c r="I3871" s="53" t="s">
        <v>187</v>
      </c>
      <c r="J3871" s="75">
        <v>774.48</v>
      </c>
      <c r="K3871" s="75">
        <v>350.38</v>
      </c>
      <c r="L3871" s="75">
        <v>784</v>
      </c>
      <c r="M3871" s="75">
        <v>775</v>
      </c>
      <c r="N3871" s="75">
        <v>-9</v>
      </c>
    </row>
    <row r="3872" spans="1:14">
      <c r="A3872" s="53" t="s">
        <v>11608</v>
      </c>
      <c r="B3872" s="53" t="s">
        <v>11609</v>
      </c>
      <c r="C3872" s="53" t="s">
        <v>11610</v>
      </c>
      <c r="D3872" s="53" t="s">
        <v>364</v>
      </c>
      <c r="E3872" s="53" t="s">
        <v>18</v>
      </c>
      <c r="F3872" s="53" t="s">
        <v>364</v>
      </c>
      <c r="G3872" s="73" t="s">
        <v>29</v>
      </c>
      <c r="I3872" s="53" t="s">
        <v>288</v>
      </c>
      <c r="J3872" s="75">
        <v>14.94</v>
      </c>
      <c r="K3872" s="75">
        <v>25.333</v>
      </c>
      <c r="L3872" s="75">
        <v>25.5</v>
      </c>
      <c r="M3872" s="75">
        <v>25</v>
      </c>
      <c r="N3872" s="75">
        <v>-0.5</v>
      </c>
    </row>
    <row r="3873" spans="1:14">
      <c r="A3873" s="53" t="s">
        <v>11611</v>
      </c>
      <c r="B3873" s="53" t="s">
        <v>11612</v>
      </c>
      <c r="C3873" s="53" t="s">
        <v>11613</v>
      </c>
      <c r="D3873" s="53" t="s">
        <v>539</v>
      </c>
      <c r="E3873" s="53" t="s">
        <v>18</v>
      </c>
      <c r="F3873" s="53" t="s">
        <v>539</v>
      </c>
      <c r="G3873" s="53" t="s">
        <v>129</v>
      </c>
      <c r="I3873" s="53" t="s">
        <v>191</v>
      </c>
      <c r="J3873" s="75">
        <v>9.98</v>
      </c>
      <c r="K3873" s="75">
        <v>11.132</v>
      </c>
      <c r="L3873" s="75">
        <v>10</v>
      </c>
      <c r="M3873" s="75">
        <v>13.5</v>
      </c>
      <c r="N3873" s="75">
        <v>3.5</v>
      </c>
    </row>
    <row r="3874" spans="1:14">
      <c r="A3874" s="53" t="s">
        <v>11614</v>
      </c>
      <c r="B3874" s="53" t="s">
        <v>11615</v>
      </c>
      <c r="C3874" s="53" t="s">
        <v>11616</v>
      </c>
      <c r="D3874" s="53" t="s">
        <v>17</v>
      </c>
      <c r="E3874" s="53" t="s">
        <v>18</v>
      </c>
      <c r="F3874" s="53" t="s">
        <v>17</v>
      </c>
      <c r="G3874" s="53" t="s">
        <v>19</v>
      </c>
      <c r="I3874" s="53" t="s">
        <v>120</v>
      </c>
      <c r="J3874" s="75">
        <v>2.72</v>
      </c>
      <c r="K3874" s="75">
        <v>1.725</v>
      </c>
      <c r="L3874" s="75">
        <v>3</v>
      </c>
      <c r="M3874" s="75">
        <v>3</v>
      </c>
      <c r="N3874" s="75">
        <v>0</v>
      </c>
    </row>
    <row r="3875" spans="1:14">
      <c r="A3875" s="53" t="s">
        <v>11617</v>
      </c>
      <c r="B3875" s="53" t="s">
        <v>11618</v>
      </c>
      <c r="C3875" s="53" t="s">
        <v>11619</v>
      </c>
      <c r="D3875" s="53" t="s">
        <v>332</v>
      </c>
      <c r="E3875" s="53" t="s">
        <v>18</v>
      </c>
      <c r="F3875" s="53" t="s">
        <v>332</v>
      </c>
      <c r="G3875" s="53" t="s">
        <v>52</v>
      </c>
      <c r="I3875" s="53" t="s">
        <v>20</v>
      </c>
      <c r="J3875" s="75">
        <v>44.05</v>
      </c>
      <c r="K3875" s="75">
        <v>47.464</v>
      </c>
      <c r="L3875" s="75">
        <v>53</v>
      </c>
      <c r="M3875" s="75">
        <v>54</v>
      </c>
      <c r="N3875" s="75">
        <v>1</v>
      </c>
    </row>
    <row r="3876" spans="1:14">
      <c r="A3876" s="53" t="s">
        <v>11620</v>
      </c>
      <c r="B3876" s="53" t="s">
        <v>11621</v>
      </c>
      <c r="C3876" s="53" t="s">
        <v>11622</v>
      </c>
      <c r="D3876" s="53" t="s">
        <v>938</v>
      </c>
      <c r="E3876" s="53" t="s">
        <v>18</v>
      </c>
      <c r="F3876" s="53" t="s">
        <v>938</v>
      </c>
      <c r="G3876" s="53" t="s">
        <v>98</v>
      </c>
      <c r="I3876" s="53" t="s">
        <v>558</v>
      </c>
      <c r="J3876" s="75">
        <v>26.81</v>
      </c>
      <c r="K3876" s="75">
        <v>55.93</v>
      </c>
      <c r="L3876" s="75">
        <v>56</v>
      </c>
      <c r="M3876" s="75">
        <v>56</v>
      </c>
      <c r="N3876" s="75">
        <v>0</v>
      </c>
    </row>
    <row r="3877" spans="1:14">
      <c r="A3877" s="53" t="s">
        <v>11623</v>
      </c>
      <c r="B3877" s="53" t="s">
        <v>11624</v>
      </c>
      <c r="C3877" s="53" t="s">
        <v>11625</v>
      </c>
      <c r="D3877" s="53" t="s">
        <v>17</v>
      </c>
      <c r="E3877" s="53" t="s">
        <v>18</v>
      </c>
      <c r="F3877" s="53" t="s">
        <v>17</v>
      </c>
      <c r="G3877" s="53" t="s">
        <v>19</v>
      </c>
      <c r="I3877" s="53" t="s">
        <v>152</v>
      </c>
      <c r="J3877" s="75">
        <v>1.13</v>
      </c>
      <c r="K3877" s="75">
        <v>1.568</v>
      </c>
      <c r="L3877" s="75">
        <v>2</v>
      </c>
      <c r="M3877" s="75">
        <v>2</v>
      </c>
      <c r="N3877" s="75">
        <v>0</v>
      </c>
    </row>
    <row r="3878" spans="1:14">
      <c r="A3878" s="53" t="s">
        <v>11626</v>
      </c>
      <c r="B3878" s="53" t="s">
        <v>11627</v>
      </c>
      <c r="C3878" s="53" t="s">
        <v>11628</v>
      </c>
      <c r="D3878" s="53" t="s">
        <v>140</v>
      </c>
      <c r="E3878" s="53" t="s">
        <v>18</v>
      </c>
      <c r="F3878" s="53" t="s">
        <v>140</v>
      </c>
      <c r="G3878" s="53" t="s">
        <v>98</v>
      </c>
      <c r="I3878" s="53" t="s">
        <v>187</v>
      </c>
      <c r="J3878" s="75">
        <v>29.82</v>
      </c>
      <c r="K3878" s="75">
        <v>20.958</v>
      </c>
      <c r="L3878" s="75">
        <v>31</v>
      </c>
      <c r="M3878" s="75">
        <v>31</v>
      </c>
      <c r="N3878" s="75">
        <v>0</v>
      </c>
    </row>
    <row r="3879" spans="1:14">
      <c r="A3879" s="53" t="s">
        <v>11629</v>
      </c>
      <c r="B3879" s="53" t="s">
        <v>11630</v>
      </c>
      <c r="C3879" s="53" t="s">
        <v>11631</v>
      </c>
      <c r="D3879" s="53" t="s">
        <v>17</v>
      </c>
      <c r="E3879" s="53" t="s">
        <v>18</v>
      </c>
      <c r="F3879" s="53" t="s">
        <v>17</v>
      </c>
      <c r="G3879" s="53" t="s">
        <v>19</v>
      </c>
      <c r="I3879" s="53" t="s">
        <v>1488</v>
      </c>
      <c r="J3879" s="75">
        <v>31.13</v>
      </c>
      <c r="K3879" s="75">
        <v>49.482</v>
      </c>
      <c r="L3879" s="75">
        <v>37</v>
      </c>
      <c r="M3879" s="75">
        <v>55</v>
      </c>
      <c r="N3879" s="75">
        <v>18</v>
      </c>
    </row>
    <row r="3880" spans="1:14">
      <c r="A3880" s="53" t="s">
        <v>11632</v>
      </c>
      <c r="B3880" s="53" t="s">
        <v>11633</v>
      </c>
      <c r="C3880" s="53" t="s">
        <v>11634</v>
      </c>
      <c r="D3880" s="53" t="s">
        <v>17</v>
      </c>
      <c r="E3880" s="53" t="s">
        <v>18</v>
      </c>
      <c r="F3880" s="53" t="s">
        <v>17</v>
      </c>
      <c r="G3880" s="53" t="s">
        <v>19</v>
      </c>
      <c r="I3880" s="53" t="s">
        <v>390</v>
      </c>
      <c r="J3880" s="75">
        <v>8.08</v>
      </c>
      <c r="K3880" s="75">
        <v>11.319</v>
      </c>
      <c r="L3880" s="75">
        <v>12</v>
      </c>
      <c r="M3880" s="75">
        <v>11.5</v>
      </c>
      <c r="N3880" s="75">
        <v>-0.5</v>
      </c>
    </row>
    <row r="3881" spans="1:14">
      <c r="A3881" s="53" t="s">
        <v>11635</v>
      </c>
      <c r="B3881" s="53" t="s">
        <v>11636</v>
      </c>
      <c r="C3881" s="53" t="s">
        <v>50</v>
      </c>
      <c r="D3881" s="53" t="s">
        <v>1516</v>
      </c>
      <c r="E3881" s="53" t="s">
        <v>18</v>
      </c>
      <c r="F3881" s="53" t="s">
        <v>1516</v>
      </c>
      <c r="G3881" s="73" t="s">
        <v>52</v>
      </c>
      <c r="I3881" s="53" t="s">
        <v>152</v>
      </c>
      <c r="J3881" s="75">
        <v>147.52</v>
      </c>
      <c r="K3881" s="75">
        <v>264.289</v>
      </c>
      <c r="L3881" s="75">
        <v>253</v>
      </c>
      <c r="M3881" s="75">
        <v>265</v>
      </c>
      <c r="N3881" s="75">
        <v>12</v>
      </c>
    </row>
    <row r="3882" spans="1:14">
      <c r="A3882" s="53" t="s">
        <v>11637</v>
      </c>
      <c r="B3882" s="53" t="s">
        <v>11638</v>
      </c>
      <c r="C3882" s="53" t="s">
        <v>11639</v>
      </c>
      <c r="D3882" s="53" t="s">
        <v>17</v>
      </c>
      <c r="E3882" s="53" t="s">
        <v>18</v>
      </c>
      <c r="F3882" s="53" t="s">
        <v>17</v>
      </c>
      <c r="G3882" s="53" t="s">
        <v>19</v>
      </c>
      <c r="I3882" s="53" t="s">
        <v>99</v>
      </c>
      <c r="J3882" s="75">
        <v>17.24</v>
      </c>
      <c r="K3882" s="75">
        <v>17.763</v>
      </c>
      <c r="L3882" s="75">
        <v>17.5</v>
      </c>
      <c r="M3882" s="75">
        <v>18</v>
      </c>
      <c r="N3882" s="75">
        <v>0.5</v>
      </c>
    </row>
    <row r="3883" spans="1:14">
      <c r="A3883" s="53" t="s">
        <v>11640</v>
      </c>
      <c r="B3883" s="53" t="s">
        <v>11641</v>
      </c>
      <c r="C3883" s="53" t="s">
        <v>11642</v>
      </c>
      <c r="D3883" s="53" t="s">
        <v>24</v>
      </c>
      <c r="E3883" s="53" t="s">
        <v>18</v>
      </c>
      <c r="F3883" s="53" t="s">
        <v>24</v>
      </c>
      <c r="G3883" s="53" t="s">
        <v>19</v>
      </c>
      <c r="I3883" s="53" t="s">
        <v>540</v>
      </c>
      <c r="J3883" s="75">
        <v>2.9</v>
      </c>
      <c r="K3883" s="75">
        <v>3.456</v>
      </c>
      <c r="L3883" s="75">
        <v>4</v>
      </c>
      <c r="M3883" s="75">
        <v>3.5</v>
      </c>
      <c r="N3883" s="75">
        <v>-0.5</v>
      </c>
    </row>
    <row r="3884" spans="1:14">
      <c r="A3884" s="53" t="s">
        <v>11643</v>
      </c>
      <c r="B3884" s="53" t="s">
        <v>11644</v>
      </c>
      <c r="C3884" s="53" t="s">
        <v>36</v>
      </c>
      <c r="D3884" s="53" t="s">
        <v>11645</v>
      </c>
      <c r="E3884" s="53" t="s">
        <v>18</v>
      </c>
      <c r="F3884" s="53" t="s">
        <v>11645</v>
      </c>
      <c r="G3884" s="73" t="s">
        <v>98</v>
      </c>
      <c r="I3884" s="53" t="s">
        <v>767</v>
      </c>
      <c r="J3884" s="75">
        <v>59.73</v>
      </c>
      <c r="K3884" s="75">
        <v>32.615</v>
      </c>
      <c r="L3884" s="75">
        <v>60</v>
      </c>
      <c r="M3884" s="75">
        <v>60</v>
      </c>
      <c r="N3884" s="75">
        <v>0</v>
      </c>
    </row>
    <row r="3885" spans="1:14">
      <c r="A3885" s="53" t="s">
        <v>11646</v>
      </c>
      <c r="B3885" s="53" t="s">
        <v>11647</v>
      </c>
      <c r="C3885" s="53" t="s">
        <v>11648</v>
      </c>
      <c r="D3885" s="53" t="s">
        <v>17</v>
      </c>
      <c r="E3885" s="53" t="s">
        <v>18</v>
      </c>
      <c r="F3885" s="53" t="s">
        <v>17</v>
      </c>
      <c r="G3885" s="53" t="s">
        <v>19</v>
      </c>
      <c r="I3885" s="53" t="s">
        <v>246</v>
      </c>
      <c r="J3885" s="75">
        <v>1.33</v>
      </c>
      <c r="K3885" s="75">
        <v>2.418</v>
      </c>
      <c r="L3885" s="75">
        <v>2.5</v>
      </c>
      <c r="M3885" s="75">
        <v>2.5</v>
      </c>
      <c r="N3885" s="75">
        <v>0</v>
      </c>
    </row>
    <row r="3886" spans="1:14">
      <c r="A3886" s="53" t="s">
        <v>11649</v>
      </c>
      <c r="B3886" s="53" t="s">
        <v>11650</v>
      </c>
      <c r="C3886" s="53" t="s">
        <v>11651</v>
      </c>
      <c r="D3886" s="53" t="s">
        <v>17</v>
      </c>
      <c r="E3886" s="53" t="s">
        <v>18</v>
      </c>
      <c r="F3886" s="53" t="s">
        <v>17</v>
      </c>
      <c r="G3886" s="53" t="s">
        <v>19</v>
      </c>
      <c r="I3886" s="53" t="s">
        <v>90</v>
      </c>
      <c r="J3886" s="75">
        <v>0.76</v>
      </c>
      <c r="K3886" s="75">
        <v>0.764</v>
      </c>
      <c r="L3886" s="75">
        <v>1</v>
      </c>
      <c r="M3886" s="75">
        <v>1</v>
      </c>
      <c r="N3886" s="75">
        <v>0</v>
      </c>
    </row>
    <row r="3887" spans="1:14">
      <c r="A3887" s="53" t="s">
        <v>11652</v>
      </c>
      <c r="B3887" s="53" t="s">
        <v>11653</v>
      </c>
      <c r="C3887" s="53" t="s">
        <v>2787</v>
      </c>
      <c r="D3887" s="53" t="s">
        <v>3034</v>
      </c>
      <c r="E3887" s="53" t="s">
        <v>18</v>
      </c>
      <c r="F3887" s="53" t="s">
        <v>3034</v>
      </c>
      <c r="G3887" s="53" t="s">
        <v>170</v>
      </c>
      <c r="I3887" s="53" t="s">
        <v>535</v>
      </c>
      <c r="J3887" s="75">
        <v>623</v>
      </c>
      <c r="K3887" s="75">
        <v>673.79</v>
      </c>
      <c r="L3887" s="75">
        <v>660</v>
      </c>
      <c r="M3887" s="75">
        <v>674</v>
      </c>
      <c r="N3887" s="75">
        <v>14</v>
      </c>
    </row>
    <row r="3888" spans="1:14">
      <c r="A3888" s="53" t="s">
        <v>11654</v>
      </c>
      <c r="B3888" s="53" t="s">
        <v>11655</v>
      </c>
      <c r="C3888" s="53" t="s">
        <v>11656</v>
      </c>
      <c r="D3888" s="53" t="s">
        <v>17</v>
      </c>
      <c r="E3888" s="53" t="s">
        <v>18</v>
      </c>
      <c r="F3888" s="53" t="s">
        <v>17</v>
      </c>
      <c r="G3888" s="53" t="s">
        <v>19</v>
      </c>
      <c r="I3888" s="53" t="s">
        <v>7799</v>
      </c>
      <c r="J3888" s="75">
        <v>0.39</v>
      </c>
      <c r="K3888" s="75">
        <v>0.448</v>
      </c>
      <c r="L3888" s="75">
        <v>0.5</v>
      </c>
      <c r="M3888" s="75">
        <v>1</v>
      </c>
      <c r="N3888" s="75">
        <v>0.5</v>
      </c>
    </row>
    <row r="3889" spans="1:14">
      <c r="A3889" s="53" t="s">
        <v>11657</v>
      </c>
      <c r="B3889" s="53" t="s">
        <v>11658</v>
      </c>
      <c r="C3889" s="53" t="s">
        <v>11659</v>
      </c>
      <c r="D3889" s="53" t="s">
        <v>24</v>
      </c>
      <c r="E3889" s="53" t="s">
        <v>18</v>
      </c>
      <c r="F3889" s="53" t="s">
        <v>24</v>
      </c>
      <c r="G3889" s="53" t="s">
        <v>19</v>
      </c>
      <c r="I3889" s="53" t="s">
        <v>211</v>
      </c>
      <c r="J3889" s="75">
        <v>16.26</v>
      </c>
      <c r="K3889" s="75">
        <v>46.066</v>
      </c>
      <c r="L3889" s="75">
        <v>40</v>
      </c>
      <c r="M3889" s="75">
        <v>47</v>
      </c>
      <c r="N3889" s="75">
        <v>7</v>
      </c>
    </row>
    <row r="3890" spans="1:14">
      <c r="A3890" s="53" t="s">
        <v>11660</v>
      </c>
      <c r="B3890" s="53" t="s">
        <v>11661</v>
      </c>
      <c r="C3890" s="53" t="s">
        <v>11662</v>
      </c>
      <c r="D3890" s="53" t="s">
        <v>24</v>
      </c>
      <c r="E3890" s="53" t="s">
        <v>18</v>
      </c>
      <c r="F3890" s="53" t="s">
        <v>24</v>
      </c>
      <c r="G3890" s="73" t="s">
        <v>19</v>
      </c>
      <c r="I3890" s="53" t="s">
        <v>211</v>
      </c>
      <c r="J3890" s="75">
        <v>90.56</v>
      </c>
      <c r="K3890" s="75">
        <v>110.08</v>
      </c>
      <c r="L3890" s="75">
        <v>100</v>
      </c>
      <c r="M3890" s="75">
        <v>120</v>
      </c>
      <c r="N3890" s="75">
        <v>20</v>
      </c>
    </row>
    <row r="3891" spans="1:14">
      <c r="A3891" s="53" t="s">
        <v>11663</v>
      </c>
      <c r="B3891" s="53" t="s">
        <v>11664</v>
      </c>
      <c r="C3891" s="53" t="s">
        <v>11665</v>
      </c>
      <c r="D3891" s="53" t="s">
        <v>24</v>
      </c>
      <c r="E3891" s="53" t="s">
        <v>18</v>
      </c>
      <c r="F3891" s="53" t="s">
        <v>24</v>
      </c>
      <c r="G3891" s="53" t="s">
        <v>19</v>
      </c>
      <c r="I3891" s="53" t="s">
        <v>211</v>
      </c>
      <c r="J3891" s="75">
        <v>90.56</v>
      </c>
      <c r="K3891" s="75">
        <v>110.08</v>
      </c>
      <c r="L3891" s="75">
        <v>100</v>
      </c>
      <c r="M3891" s="75">
        <v>120</v>
      </c>
      <c r="N3891" s="75">
        <v>20</v>
      </c>
    </row>
    <row r="3892" spans="1:14">
      <c r="A3892" s="53" t="s">
        <v>11666</v>
      </c>
      <c r="B3892" s="53" t="s">
        <v>11667</v>
      </c>
      <c r="C3892" s="53" t="s">
        <v>11668</v>
      </c>
      <c r="D3892" s="53" t="s">
        <v>24</v>
      </c>
      <c r="E3892" s="53" t="s">
        <v>18</v>
      </c>
      <c r="F3892" s="53" t="s">
        <v>24</v>
      </c>
      <c r="G3892" s="53" t="s">
        <v>19</v>
      </c>
      <c r="I3892" s="53" t="s">
        <v>211</v>
      </c>
      <c r="J3892" s="75">
        <v>90.56</v>
      </c>
      <c r="K3892" s="75">
        <v>110.08</v>
      </c>
      <c r="L3892" s="75">
        <v>100</v>
      </c>
      <c r="M3892" s="75">
        <v>120</v>
      </c>
      <c r="N3892" s="75">
        <v>20</v>
      </c>
    </row>
    <row r="3893" spans="1:14">
      <c r="A3893" s="53" t="s">
        <v>11669</v>
      </c>
      <c r="B3893" s="53" t="s">
        <v>11670</v>
      </c>
      <c r="C3893" s="53" t="s">
        <v>11671</v>
      </c>
      <c r="D3893" s="53" t="s">
        <v>24</v>
      </c>
      <c r="E3893" s="53" t="s">
        <v>18</v>
      </c>
      <c r="F3893" s="53" t="s">
        <v>24</v>
      </c>
      <c r="G3893" s="73" t="s">
        <v>19</v>
      </c>
      <c r="I3893" s="53" t="s">
        <v>211</v>
      </c>
      <c r="J3893" s="75">
        <v>90.56</v>
      </c>
      <c r="K3893" s="75">
        <v>110.08</v>
      </c>
      <c r="L3893" s="75">
        <v>100</v>
      </c>
      <c r="M3893" s="75">
        <v>120</v>
      </c>
      <c r="N3893" s="75">
        <v>20</v>
      </c>
    </row>
    <row r="3894" spans="1:14">
      <c r="A3894" s="53" t="s">
        <v>11672</v>
      </c>
      <c r="B3894" s="53" t="s">
        <v>11673</v>
      </c>
      <c r="C3894" s="53" t="s">
        <v>11674</v>
      </c>
      <c r="D3894" s="53" t="s">
        <v>24</v>
      </c>
      <c r="E3894" s="53" t="s">
        <v>18</v>
      </c>
      <c r="F3894" s="53" t="s">
        <v>24</v>
      </c>
      <c r="G3894" s="73" t="s">
        <v>19</v>
      </c>
      <c r="I3894" s="53" t="s">
        <v>211</v>
      </c>
      <c r="J3894" s="75">
        <v>90.56</v>
      </c>
      <c r="K3894" s="75">
        <v>110.08</v>
      </c>
      <c r="L3894" s="75">
        <v>100</v>
      </c>
      <c r="M3894" s="75">
        <v>120</v>
      </c>
      <c r="N3894" s="75">
        <v>20</v>
      </c>
    </row>
    <row r="3895" spans="1:14">
      <c r="A3895" s="53" t="s">
        <v>11675</v>
      </c>
      <c r="B3895" s="53" t="s">
        <v>11676</v>
      </c>
      <c r="C3895" s="53" t="s">
        <v>11677</v>
      </c>
      <c r="D3895" s="53" t="s">
        <v>24</v>
      </c>
      <c r="E3895" s="53" t="s">
        <v>18</v>
      </c>
      <c r="F3895" s="53" t="s">
        <v>24</v>
      </c>
      <c r="G3895" s="53" t="s">
        <v>19</v>
      </c>
      <c r="I3895" s="53" t="s">
        <v>211</v>
      </c>
      <c r="J3895" s="75">
        <v>90.56</v>
      </c>
      <c r="K3895" s="75">
        <v>110.08</v>
      </c>
      <c r="L3895" s="75">
        <v>100</v>
      </c>
      <c r="M3895" s="75">
        <v>120</v>
      </c>
      <c r="N3895" s="75">
        <v>20</v>
      </c>
    </row>
    <row r="3896" spans="1:14">
      <c r="A3896" s="53" t="s">
        <v>11678</v>
      </c>
      <c r="B3896" s="53" t="s">
        <v>11679</v>
      </c>
      <c r="C3896" s="53" t="s">
        <v>11680</v>
      </c>
      <c r="D3896" s="53" t="s">
        <v>24</v>
      </c>
      <c r="E3896" s="53" t="s">
        <v>18</v>
      </c>
      <c r="F3896" s="53" t="s">
        <v>24</v>
      </c>
      <c r="G3896" s="53" t="s">
        <v>19</v>
      </c>
      <c r="I3896" s="53" t="s">
        <v>211</v>
      </c>
      <c r="J3896" s="75">
        <v>90.56</v>
      </c>
      <c r="K3896" s="75">
        <v>110.08</v>
      </c>
      <c r="L3896" s="75">
        <v>100</v>
      </c>
      <c r="M3896" s="75">
        <v>120</v>
      </c>
      <c r="N3896" s="75">
        <v>20</v>
      </c>
    </row>
    <row r="3897" spans="1:14">
      <c r="A3897" s="53" t="s">
        <v>11681</v>
      </c>
      <c r="B3897" s="53" t="s">
        <v>11682</v>
      </c>
      <c r="C3897" s="53" t="s">
        <v>11683</v>
      </c>
      <c r="D3897" s="53" t="s">
        <v>24</v>
      </c>
      <c r="E3897" s="53" t="s">
        <v>18</v>
      </c>
      <c r="F3897" s="53" t="s">
        <v>24</v>
      </c>
      <c r="G3897" s="53" t="s">
        <v>19</v>
      </c>
      <c r="I3897" s="53" t="s">
        <v>211</v>
      </c>
      <c r="J3897" s="75">
        <v>90.56</v>
      </c>
      <c r="K3897" s="75">
        <v>110.08</v>
      </c>
      <c r="L3897" s="75">
        <v>100</v>
      </c>
      <c r="M3897" s="75">
        <v>120</v>
      </c>
      <c r="N3897" s="75">
        <v>20</v>
      </c>
    </row>
    <row r="3898" spans="1:14">
      <c r="A3898" s="53" t="s">
        <v>11684</v>
      </c>
      <c r="B3898" s="53" t="s">
        <v>11685</v>
      </c>
      <c r="C3898" s="53" t="s">
        <v>11686</v>
      </c>
      <c r="D3898" s="53" t="s">
        <v>24</v>
      </c>
      <c r="E3898" s="53" t="s">
        <v>18</v>
      </c>
      <c r="F3898" s="53" t="s">
        <v>24</v>
      </c>
      <c r="G3898" s="53" t="s">
        <v>19</v>
      </c>
      <c r="I3898" s="53" t="s">
        <v>211</v>
      </c>
      <c r="J3898" s="75">
        <v>90.56</v>
      </c>
      <c r="K3898" s="75">
        <v>110.08</v>
      </c>
      <c r="L3898" s="75">
        <v>100</v>
      </c>
      <c r="M3898" s="75">
        <v>120</v>
      </c>
      <c r="N3898" s="75">
        <v>20</v>
      </c>
    </row>
    <row r="3899" spans="1:14">
      <c r="A3899" s="53" t="s">
        <v>11687</v>
      </c>
      <c r="B3899" s="53" t="s">
        <v>11688</v>
      </c>
      <c r="C3899" s="53" t="s">
        <v>11689</v>
      </c>
      <c r="D3899" s="53" t="s">
        <v>24</v>
      </c>
      <c r="E3899" s="53" t="s">
        <v>18</v>
      </c>
      <c r="F3899" s="53" t="s">
        <v>24</v>
      </c>
      <c r="G3899" s="53" t="s">
        <v>19</v>
      </c>
      <c r="I3899" s="53" t="s">
        <v>211</v>
      </c>
      <c r="J3899" s="75">
        <v>90.56</v>
      </c>
      <c r="K3899" s="75">
        <v>110.08</v>
      </c>
      <c r="L3899" s="75">
        <v>100</v>
      </c>
      <c r="M3899" s="75">
        <v>120</v>
      </c>
      <c r="N3899" s="75">
        <v>20</v>
      </c>
    </row>
    <row r="3900" spans="1:14">
      <c r="A3900" s="53" t="s">
        <v>11690</v>
      </c>
      <c r="B3900" s="53" t="s">
        <v>11691</v>
      </c>
      <c r="C3900" s="53" t="s">
        <v>11692</v>
      </c>
      <c r="D3900" s="53" t="s">
        <v>17</v>
      </c>
      <c r="E3900" s="53" t="s">
        <v>18</v>
      </c>
      <c r="F3900" s="53" t="s">
        <v>17</v>
      </c>
      <c r="G3900" s="73" t="s">
        <v>19</v>
      </c>
      <c r="I3900" s="53" t="s">
        <v>191</v>
      </c>
      <c r="J3900" s="75">
        <v>19.3</v>
      </c>
      <c r="K3900" s="75">
        <v>24.504</v>
      </c>
      <c r="L3900" s="75">
        <v>26</v>
      </c>
      <c r="M3900" s="75">
        <v>28</v>
      </c>
      <c r="N3900" s="75">
        <v>2</v>
      </c>
    </row>
    <row r="3901" spans="1:14">
      <c r="A3901" s="53" t="s">
        <v>11693</v>
      </c>
      <c r="B3901" s="53" t="s">
        <v>11694</v>
      </c>
      <c r="C3901" s="53" t="s">
        <v>11695</v>
      </c>
      <c r="D3901" s="53" t="s">
        <v>17</v>
      </c>
      <c r="E3901" s="53" t="s">
        <v>18</v>
      </c>
      <c r="F3901" s="53" t="s">
        <v>17</v>
      </c>
      <c r="G3901" s="73" t="s">
        <v>19</v>
      </c>
      <c r="I3901" s="53" t="s">
        <v>99</v>
      </c>
      <c r="J3901" s="75">
        <v>43.78</v>
      </c>
      <c r="K3901" s="75">
        <v>37.565</v>
      </c>
      <c r="L3901" s="75">
        <v>44</v>
      </c>
      <c r="M3901" s="75">
        <v>44</v>
      </c>
      <c r="N3901" s="75">
        <v>0</v>
      </c>
    </row>
    <row r="3902" spans="1:14">
      <c r="A3902" s="53" t="s">
        <v>11696</v>
      </c>
      <c r="B3902" s="53" t="s">
        <v>11697</v>
      </c>
      <c r="C3902" s="53" t="s">
        <v>11698</v>
      </c>
      <c r="D3902" s="53" t="s">
        <v>17</v>
      </c>
      <c r="E3902" s="53" t="s">
        <v>18</v>
      </c>
      <c r="F3902" s="53" t="s">
        <v>17</v>
      </c>
      <c r="G3902" s="53" t="s">
        <v>19</v>
      </c>
      <c r="I3902" s="53" t="s">
        <v>99</v>
      </c>
      <c r="J3902" s="75">
        <v>35.91</v>
      </c>
      <c r="K3902" s="75">
        <v>38.395</v>
      </c>
      <c r="L3902" s="75">
        <v>37</v>
      </c>
      <c r="M3902" s="75">
        <v>39</v>
      </c>
      <c r="N3902" s="75">
        <v>2</v>
      </c>
    </row>
    <row r="3903" spans="1:14">
      <c r="A3903" s="53" t="s">
        <v>11699</v>
      </c>
      <c r="B3903" s="53" t="s">
        <v>11700</v>
      </c>
      <c r="C3903" s="53" t="s">
        <v>11701</v>
      </c>
      <c r="D3903" s="53" t="s">
        <v>140</v>
      </c>
      <c r="E3903" s="53" t="s">
        <v>18</v>
      </c>
      <c r="F3903" s="53" t="s">
        <v>140</v>
      </c>
      <c r="G3903" s="53" t="s">
        <v>98</v>
      </c>
      <c r="I3903" s="53" t="s">
        <v>191</v>
      </c>
      <c r="J3903" s="75">
        <v>5.16</v>
      </c>
      <c r="K3903" s="75">
        <v>6.521</v>
      </c>
      <c r="L3903" s="75">
        <v>5.5</v>
      </c>
      <c r="M3903" s="75">
        <v>7.5</v>
      </c>
      <c r="N3903" s="75">
        <v>2</v>
      </c>
    </row>
    <row r="3904" spans="1:14">
      <c r="A3904" s="53" t="s">
        <v>11702</v>
      </c>
      <c r="B3904" s="53" t="s">
        <v>11703</v>
      </c>
      <c r="C3904" s="53" t="s">
        <v>11704</v>
      </c>
      <c r="D3904" s="53" t="s">
        <v>17</v>
      </c>
      <c r="E3904" s="53" t="s">
        <v>18</v>
      </c>
      <c r="F3904" s="53" t="s">
        <v>17</v>
      </c>
      <c r="G3904" s="53" t="s">
        <v>19</v>
      </c>
      <c r="I3904" s="53" t="s">
        <v>99</v>
      </c>
      <c r="J3904" s="75">
        <v>35.91</v>
      </c>
      <c r="K3904" s="75">
        <v>38.783</v>
      </c>
      <c r="L3904" s="75">
        <v>36</v>
      </c>
      <c r="M3904" s="75">
        <v>39</v>
      </c>
      <c r="N3904" s="75">
        <v>3</v>
      </c>
    </row>
    <row r="3905" spans="1:14">
      <c r="A3905" s="53" t="s">
        <v>11705</v>
      </c>
      <c r="B3905" s="53" t="s">
        <v>11706</v>
      </c>
      <c r="C3905" s="53" t="s">
        <v>11707</v>
      </c>
      <c r="D3905" s="53" t="s">
        <v>17</v>
      </c>
      <c r="E3905" s="53" t="s">
        <v>18</v>
      </c>
      <c r="F3905" s="53" t="s">
        <v>17</v>
      </c>
      <c r="G3905" s="53" t="s">
        <v>19</v>
      </c>
      <c r="I3905" s="53" t="s">
        <v>99</v>
      </c>
      <c r="J3905" s="75">
        <v>43.45</v>
      </c>
      <c r="K3905" s="75">
        <v>37.64</v>
      </c>
      <c r="L3905" s="75">
        <v>44</v>
      </c>
      <c r="M3905" s="75">
        <v>44</v>
      </c>
      <c r="N3905" s="75">
        <v>0</v>
      </c>
    </row>
    <row r="3906" spans="1:14">
      <c r="A3906" s="53" t="s">
        <v>11708</v>
      </c>
      <c r="B3906" s="53" t="s">
        <v>11709</v>
      </c>
      <c r="C3906" s="53" t="s">
        <v>11710</v>
      </c>
      <c r="D3906" s="53" t="s">
        <v>17</v>
      </c>
      <c r="E3906" s="53" t="s">
        <v>18</v>
      </c>
      <c r="F3906" s="53" t="s">
        <v>17</v>
      </c>
      <c r="G3906" s="53" t="s">
        <v>19</v>
      </c>
      <c r="I3906" s="53" t="s">
        <v>99</v>
      </c>
      <c r="J3906" s="75">
        <v>35.19</v>
      </c>
      <c r="K3906" s="75">
        <v>39.855</v>
      </c>
      <c r="L3906" s="75">
        <v>36</v>
      </c>
      <c r="M3906" s="75">
        <v>40</v>
      </c>
      <c r="N3906" s="75">
        <v>4</v>
      </c>
    </row>
    <row r="3907" spans="1:14">
      <c r="A3907" s="53" t="s">
        <v>11711</v>
      </c>
      <c r="B3907" s="53" t="s">
        <v>11712</v>
      </c>
      <c r="C3907" s="53" t="s">
        <v>11713</v>
      </c>
      <c r="D3907" s="53" t="s">
        <v>17</v>
      </c>
      <c r="E3907" s="53" t="s">
        <v>18</v>
      </c>
      <c r="F3907" s="53" t="s">
        <v>17</v>
      </c>
      <c r="G3907" s="53" t="s">
        <v>19</v>
      </c>
      <c r="I3907" s="53" t="s">
        <v>99</v>
      </c>
      <c r="J3907" s="75">
        <v>33.96</v>
      </c>
      <c r="K3907" s="75">
        <v>36.936</v>
      </c>
      <c r="L3907" s="75">
        <v>35</v>
      </c>
      <c r="M3907" s="75">
        <v>37</v>
      </c>
      <c r="N3907" s="75">
        <v>2</v>
      </c>
    </row>
    <row r="3908" spans="1:14">
      <c r="A3908" s="53" t="s">
        <v>11714</v>
      </c>
      <c r="B3908" s="53" t="s">
        <v>11715</v>
      </c>
      <c r="C3908" s="53" t="s">
        <v>11716</v>
      </c>
      <c r="D3908" s="53" t="s">
        <v>17</v>
      </c>
      <c r="E3908" s="53" t="s">
        <v>18</v>
      </c>
      <c r="F3908" s="53" t="s">
        <v>17</v>
      </c>
      <c r="G3908" s="73" t="s">
        <v>19</v>
      </c>
      <c r="I3908" s="53" t="s">
        <v>99</v>
      </c>
      <c r="J3908" s="75">
        <v>35.93</v>
      </c>
      <c r="K3908" s="75">
        <v>37.027</v>
      </c>
      <c r="L3908" s="75">
        <v>37</v>
      </c>
      <c r="M3908" s="75">
        <v>38</v>
      </c>
      <c r="N3908" s="75">
        <v>1</v>
      </c>
    </row>
    <row r="3909" spans="1:14">
      <c r="A3909" s="53" t="s">
        <v>11717</v>
      </c>
      <c r="B3909" s="53" t="s">
        <v>11718</v>
      </c>
      <c r="C3909" s="53" t="s">
        <v>11719</v>
      </c>
      <c r="D3909" s="53" t="s">
        <v>17</v>
      </c>
      <c r="E3909" s="53" t="s">
        <v>18</v>
      </c>
      <c r="F3909" s="53" t="s">
        <v>17</v>
      </c>
      <c r="G3909" s="73" t="s">
        <v>19</v>
      </c>
      <c r="I3909" s="53" t="s">
        <v>99</v>
      </c>
      <c r="J3909" s="75">
        <v>33.1</v>
      </c>
      <c r="K3909" s="75">
        <v>9.266</v>
      </c>
      <c r="L3909" s="75">
        <v>34</v>
      </c>
      <c r="M3909" s="75">
        <v>34</v>
      </c>
      <c r="N3909" s="75">
        <v>0</v>
      </c>
    </row>
    <row r="3910" spans="1:14">
      <c r="A3910" s="53" t="s">
        <v>11720</v>
      </c>
      <c r="B3910" s="53" t="s">
        <v>11721</v>
      </c>
      <c r="C3910" s="53" t="s">
        <v>11722</v>
      </c>
      <c r="D3910" s="53" t="s">
        <v>17</v>
      </c>
      <c r="E3910" s="53" t="s">
        <v>18</v>
      </c>
      <c r="F3910" s="53" t="s">
        <v>17</v>
      </c>
      <c r="G3910" s="53" t="s">
        <v>19</v>
      </c>
      <c r="I3910" s="53" t="s">
        <v>99</v>
      </c>
      <c r="J3910" s="75">
        <v>33.18</v>
      </c>
      <c r="K3910" s="75">
        <v>9.548</v>
      </c>
      <c r="L3910" s="75">
        <v>34</v>
      </c>
      <c r="M3910" s="75">
        <v>34</v>
      </c>
      <c r="N3910" s="75">
        <v>0</v>
      </c>
    </row>
    <row r="3911" spans="1:14">
      <c r="A3911" s="53" t="s">
        <v>11723</v>
      </c>
      <c r="B3911" s="53" t="s">
        <v>11724</v>
      </c>
      <c r="C3911" s="53" t="s">
        <v>11725</v>
      </c>
      <c r="D3911" s="53" t="s">
        <v>17</v>
      </c>
      <c r="E3911" s="53" t="s">
        <v>18</v>
      </c>
      <c r="F3911" s="53" t="s">
        <v>17</v>
      </c>
      <c r="G3911" s="53" t="s">
        <v>19</v>
      </c>
      <c r="I3911" s="53" t="s">
        <v>99</v>
      </c>
      <c r="J3911" s="75">
        <v>33.45</v>
      </c>
      <c r="K3911" s="75">
        <v>9.371</v>
      </c>
      <c r="L3911" s="75">
        <v>34</v>
      </c>
      <c r="M3911" s="75">
        <v>34</v>
      </c>
      <c r="N3911" s="75">
        <v>0</v>
      </c>
    </row>
    <row r="3912" spans="1:14">
      <c r="A3912" s="53" t="s">
        <v>11726</v>
      </c>
      <c r="B3912" s="53" t="s">
        <v>11727</v>
      </c>
      <c r="C3912" s="53" t="s">
        <v>11728</v>
      </c>
      <c r="D3912" s="53" t="s">
        <v>17</v>
      </c>
      <c r="E3912" s="53" t="s">
        <v>18</v>
      </c>
      <c r="F3912" s="53" t="s">
        <v>17</v>
      </c>
      <c r="G3912" s="73" t="s">
        <v>19</v>
      </c>
      <c r="I3912" s="53" t="s">
        <v>99</v>
      </c>
      <c r="J3912" s="75">
        <v>33.36</v>
      </c>
      <c r="K3912" s="75">
        <v>9.444</v>
      </c>
      <c r="L3912" s="75">
        <v>34</v>
      </c>
      <c r="M3912" s="75">
        <v>34</v>
      </c>
      <c r="N3912" s="75">
        <v>0</v>
      </c>
    </row>
    <row r="3913" spans="1:14">
      <c r="A3913" s="53" t="s">
        <v>11729</v>
      </c>
      <c r="B3913" s="53" t="s">
        <v>11730</v>
      </c>
      <c r="C3913" s="53" t="s">
        <v>11731</v>
      </c>
      <c r="D3913" s="53" t="s">
        <v>17</v>
      </c>
      <c r="E3913" s="53" t="s">
        <v>18</v>
      </c>
      <c r="F3913" s="53" t="s">
        <v>17</v>
      </c>
      <c r="G3913" s="73" t="s">
        <v>19</v>
      </c>
      <c r="I3913" s="53" t="s">
        <v>99</v>
      </c>
      <c r="J3913" s="75">
        <v>33.28</v>
      </c>
      <c r="K3913" s="75">
        <v>9.266</v>
      </c>
      <c r="L3913" s="75">
        <v>34</v>
      </c>
      <c r="M3913" s="75">
        <v>34</v>
      </c>
      <c r="N3913" s="75">
        <v>0</v>
      </c>
    </row>
    <row r="3914" spans="1:14">
      <c r="A3914" s="53" t="s">
        <v>11732</v>
      </c>
      <c r="B3914" s="53" t="s">
        <v>11733</v>
      </c>
      <c r="C3914" s="53" t="s">
        <v>11734</v>
      </c>
      <c r="D3914" s="53" t="s">
        <v>17</v>
      </c>
      <c r="E3914" s="53" t="s">
        <v>18</v>
      </c>
      <c r="F3914" s="53" t="s">
        <v>17</v>
      </c>
      <c r="G3914" s="73" t="s">
        <v>19</v>
      </c>
      <c r="I3914" s="53" t="s">
        <v>99</v>
      </c>
      <c r="J3914" s="75">
        <v>33.41</v>
      </c>
      <c r="K3914" s="75">
        <v>9.622</v>
      </c>
      <c r="L3914" s="75">
        <v>34</v>
      </c>
      <c r="M3914" s="75">
        <v>34</v>
      </c>
      <c r="N3914" s="75">
        <v>0</v>
      </c>
    </row>
    <row r="3915" spans="1:14">
      <c r="A3915" s="53" t="s">
        <v>11735</v>
      </c>
      <c r="B3915" s="53" t="s">
        <v>11736</v>
      </c>
      <c r="C3915" s="53" t="s">
        <v>11737</v>
      </c>
      <c r="D3915" s="53" t="s">
        <v>17</v>
      </c>
      <c r="E3915" s="53" t="s">
        <v>18</v>
      </c>
      <c r="F3915" s="53" t="s">
        <v>17</v>
      </c>
      <c r="G3915" s="53" t="s">
        <v>19</v>
      </c>
      <c r="I3915" s="53" t="s">
        <v>99</v>
      </c>
      <c r="J3915" s="75">
        <v>33.26</v>
      </c>
      <c r="K3915" s="75">
        <v>9.444</v>
      </c>
      <c r="L3915" s="75">
        <v>34</v>
      </c>
      <c r="M3915" s="75">
        <v>34</v>
      </c>
      <c r="N3915" s="75">
        <v>0</v>
      </c>
    </row>
    <row r="3916" spans="1:14">
      <c r="A3916" s="53" t="s">
        <v>11738</v>
      </c>
      <c r="B3916" s="53" t="s">
        <v>11739</v>
      </c>
      <c r="C3916" s="53" t="s">
        <v>11740</v>
      </c>
      <c r="D3916" s="53" t="s">
        <v>17</v>
      </c>
      <c r="E3916" s="53" t="s">
        <v>18</v>
      </c>
      <c r="F3916" s="53" t="s">
        <v>17</v>
      </c>
      <c r="G3916" s="73" t="s">
        <v>19</v>
      </c>
      <c r="I3916" s="53" t="s">
        <v>99</v>
      </c>
      <c r="J3916" s="75">
        <v>33.22</v>
      </c>
      <c r="K3916" s="75">
        <v>9.444</v>
      </c>
      <c r="L3916" s="75">
        <v>34</v>
      </c>
      <c r="M3916" s="75">
        <v>34</v>
      </c>
      <c r="N3916" s="75">
        <v>0</v>
      </c>
    </row>
    <row r="3917" spans="1:14">
      <c r="A3917" s="53" t="s">
        <v>11741</v>
      </c>
      <c r="B3917" s="53" t="s">
        <v>11742</v>
      </c>
      <c r="C3917" s="53" t="s">
        <v>11743</v>
      </c>
      <c r="D3917" s="53" t="s">
        <v>17</v>
      </c>
      <c r="E3917" s="53" t="s">
        <v>18</v>
      </c>
      <c r="F3917" s="53" t="s">
        <v>17</v>
      </c>
      <c r="G3917" s="53" t="s">
        <v>19</v>
      </c>
      <c r="I3917" s="53" t="s">
        <v>99</v>
      </c>
      <c r="J3917" s="75">
        <v>33.31</v>
      </c>
      <c r="K3917" s="75">
        <v>9.266</v>
      </c>
      <c r="L3917" s="75">
        <v>34</v>
      </c>
      <c r="M3917" s="75">
        <v>34</v>
      </c>
      <c r="N3917" s="75">
        <v>0</v>
      </c>
    </row>
    <row r="3918" spans="1:14">
      <c r="A3918" s="53" t="s">
        <v>11744</v>
      </c>
      <c r="B3918" s="53" t="s">
        <v>11745</v>
      </c>
      <c r="C3918" s="53" t="s">
        <v>11746</v>
      </c>
      <c r="D3918" s="53" t="s">
        <v>17</v>
      </c>
      <c r="E3918" s="53" t="s">
        <v>18</v>
      </c>
      <c r="F3918" s="53" t="s">
        <v>17</v>
      </c>
      <c r="G3918" s="53" t="s">
        <v>19</v>
      </c>
      <c r="I3918" s="53" t="s">
        <v>99</v>
      </c>
      <c r="J3918" s="75">
        <v>33.45</v>
      </c>
      <c r="K3918" s="75">
        <v>9.095</v>
      </c>
      <c r="L3918" s="75">
        <v>34</v>
      </c>
      <c r="M3918" s="75">
        <v>34</v>
      </c>
      <c r="N3918" s="75">
        <v>0</v>
      </c>
    </row>
    <row r="3919" spans="1:14">
      <c r="A3919" s="53" t="s">
        <v>11747</v>
      </c>
      <c r="B3919" s="53" t="s">
        <v>11748</v>
      </c>
      <c r="C3919" s="53" t="s">
        <v>11749</v>
      </c>
      <c r="D3919" s="53" t="s">
        <v>17</v>
      </c>
      <c r="E3919" s="53" t="s">
        <v>18</v>
      </c>
      <c r="F3919" s="53" t="s">
        <v>17</v>
      </c>
      <c r="G3919" s="53" t="s">
        <v>19</v>
      </c>
      <c r="I3919" s="53" t="s">
        <v>99</v>
      </c>
      <c r="J3919" s="75">
        <v>33.33</v>
      </c>
      <c r="K3919" s="75">
        <v>9.266</v>
      </c>
      <c r="L3919" s="75">
        <v>34</v>
      </c>
      <c r="M3919" s="75">
        <v>34</v>
      </c>
      <c r="N3919" s="75">
        <v>0</v>
      </c>
    </row>
    <row r="3920" spans="1:14">
      <c r="A3920" s="53" t="s">
        <v>11750</v>
      </c>
      <c r="B3920" s="53" t="s">
        <v>11751</v>
      </c>
      <c r="C3920" s="53" t="s">
        <v>11752</v>
      </c>
      <c r="D3920" s="53" t="s">
        <v>17</v>
      </c>
      <c r="E3920" s="53" t="s">
        <v>18</v>
      </c>
      <c r="F3920" s="53" t="s">
        <v>17</v>
      </c>
      <c r="G3920" s="53" t="s">
        <v>19</v>
      </c>
      <c r="I3920" s="53" t="s">
        <v>99</v>
      </c>
      <c r="J3920" s="75">
        <v>49.95</v>
      </c>
      <c r="K3920" s="75">
        <v>13.906</v>
      </c>
      <c r="L3920" s="75">
        <v>51</v>
      </c>
      <c r="M3920" s="75">
        <v>50</v>
      </c>
      <c r="N3920" s="75">
        <v>-1</v>
      </c>
    </row>
    <row r="3921" spans="1:14">
      <c r="A3921" s="53" t="s">
        <v>11753</v>
      </c>
      <c r="B3921" s="53" t="s">
        <v>11754</v>
      </c>
      <c r="C3921" s="53" t="s">
        <v>11755</v>
      </c>
      <c r="D3921" s="53" t="s">
        <v>17</v>
      </c>
      <c r="E3921" s="53" t="s">
        <v>18</v>
      </c>
      <c r="F3921" s="53" t="s">
        <v>17</v>
      </c>
      <c r="G3921" s="53" t="s">
        <v>19</v>
      </c>
      <c r="I3921" s="53" t="s">
        <v>99</v>
      </c>
      <c r="J3921" s="75">
        <v>33.35</v>
      </c>
      <c r="K3921" s="75">
        <v>9.407</v>
      </c>
      <c r="L3921" s="75">
        <v>34</v>
      </c>
      <c r="M3921" s="75">
        <v>34</v>
      </c>
      <c r="N3921" s="75">
        <v>0</v>
      </c>
    </row>
    <row r="3922" spans="1:14">
      <c r="A3922" s="53" t="s">
        <v>11756</v>
      </c>
      <c r="B3922" s="53" t="s">
        <v>11757</v>
      </c>
      <c r="C3922" s="53" t="s">
        <v>11758</v>
      </c>
      <c r="D3922" s="53" t="s">
        <v>17</v>
      </c>
      <c r="E3922" s="53" t="s">
        <v>18</v>
      </c>
      <c r="F3922" s="53" t="s">
        <v>17</v>
      </c>
      <c r="G3922" s="53" t="s">
        <v>19</v>
      </c>
      <c r="I3922" s="53" t="s">
        <v>99</v>
      </c>
      <c r="J3922" s="75">
        <v>33.09</v>
      </c>
      <c r="K3922" s="75">
        <v>9.444</v>
      </c>
      <c r="L3922" s="75">
        <v>34</v>
      </c>
      <c r="M3922" s="75">
        <v>34</v>
      </c>
      <c r="N3922" s="75">
        <v>0</v>
      </c>
    </row>
    <row r="3923" spans="1:14">
      <c r="A3923" s="53" t="s">
        <v>11759</v>
      </c>
      <c r="B3923" s="53" t="s">
        <v>11760</v>
      </c>
      <c r="C3923" s="53" t="s">
        <v>11761</v>
      </c>
      <c r="D3923" s="53" t="s">
        <v>17</v>
      </c>
      <c r="E3923" s="53" t="s">
        <v>18</v>
      </c>
      <c r="F3923" s="53" t="s">
        <v>17</v>
      </c>
      <c r="G3923" s="53" t="s">
        <v>19</v>
      </c>
      <c r="I3923" s="53" t="s">
        <v>130</v>
      </c>
      <c r="J3923" s="75">
        <v>3.35</v>
      </c>
      <c r="K3923" s="75">
        <v>3.472</v>
      </c>
      <c r="L3923" s="75">
        <v>4</v>
      </c>
      <c r="M3923" s="75">
        <v>3.5</v>
      </c>
      <c r="N3923" s="75">
        <v>-0.5</v>
      </c>
    </row>
    <row r="3924" spans="1:14">
      <c r="A3924" s="53" t="s">
        <v>11762</v>
      </c>
      <c r="B3924" s="53" t="s">
        <v>11763</v>
      </c>
      <c r="C3924" s="53" t="s">
        <v>11764</v>
      </c>
      <c r="D3924" s="53" t="s">
        <v>17</v>
      </c>
      <c r="E3924" s="53" t="s">
        <v>18</v>
      </c>
      <c r="F3924" s="53" t="s">
        <v>17</v>
      </c>
      <c r="G3924" s="73" t="s">
        <v>19</v>
      </c>
      <c r="I3924" s="53" t="s">
        <v>86</v>
      </c>
      <c r="J3924" s="75">
        <v>29.23</v>
      </c>
      <c r="K3924" s="75">
        <v>31.622</v>
      </c>
      <c r="L3924" s="75">
        <v>29.5</v>
      </c>
      <c r="M3924" s="75">
        <v>32</v>
      </c>
      <c r="N3924" s="75">
        <v>2.5</v>
      </c>
    </row>
    <row r="3925" spans="1:14">
      <c r="A3925" s="53" t="s">
        <v>11765</v>
      </c>
      <c r="B3925" s="53" t="s">
        <v>11766</v>
      </c>
      <c r="C3925" s="53" t="s">
        <v>11767</v>
      </c>
      <c r="D3925" s="53" t="s">
        <v>17</v>
      </c>
      <c r="E3925" s="53" t="s">
        <v>18</v>
      </c>
      <c r="F3925" s="53" t="s">
        <v>17</v>
      </c>
      <c r="G3925" s="53" t="s">
        <v>19</v>
      </c>
      <c r="I3925" s="53" t="s">
        <v>86</v>
      </c>
      <c r="J3925" s="75">
        <v>24.6</v>
      </c>
      <c r="K3925" s="75">
        <v>25.631</v>
      </c>
      <c r="L3925" s="75">
        <v>25</v>
      </c>
      <c r="M3925" s="75">
        <v>26</v>
      </c>
      <c r="N3925" s="75">
        <v>1</v>
      </c>
    </row>
    <row r="3926" spans="1:14">
      <c r="A3926" s="53" t="s">
        <v>11768</v>
      </c>
      <c r="B3926" s="53" t="s">
        <v>11769</v>
      </c>
      <c r="C3926" s="53" t="s">
        <v>11770</v>
      </c>
      <c r="D3926" s="53" t="s">
        <v>17</v>
      </c>
      <c r="E3926" s="53" t="s">
        <v>18</v>
      </c>
      <c r="F3926" s="53" t="s">
        <v>17</v>
      </c>
      <c r="G3926" s="53" t="s">
        <v>19</v>
      </c>
      <c r="I3926" s="53" t="s">
        <v>86</v>
      </c>
      <c r="J3926" s="75">
        <v>19.57</v>
      </c>
      <c r="K3926" s="75">
        <v>33.264</v>
      </c>
      <c r="L3926" s="75">
        <v>28</v>
      </c>
      <c r="M3926" s="75">
        <v>34</v>
      </c>
      <c r="N3926" s="75">
        <v>6</v>
      </c>
    </row>
    <row r="3927" spans="1:14">
      <c r="A3927" s="53" t="s">
        <v>11771</v>
      </c>
      <c r="B3927" s="53" t="s">
        <v>11772</v>
      </c>
      <c r="C3927" s="53" t="s">
        <v>11773</v>
      </c>
      <c r="D3927" s="53" t="s">
        <v>24</v>
      </c>
      <c r="E3927" s="53" t="s">
        <v>18</v>
      </c>
      <c r="F3927" s="53" t="s">
        <v>24</v>
      </c>
      <c r="G3927" s="53" t="s">
        <v>19</v>
      </c>
      <c r="I3927" s="53" t="s">
        <v>540</v>
      </c>
      <c r="J3927" s="75">
        <v>3.94</v>
      </c>
      <c r="K3927" s="75">
        <v>22.459</v>
      </c>
      <c r="L3927" s="75">
        <v>25</v>
      </c>
      <c r="M3927" s="75">
        <v>24</v>
      </c>
      <c r="N3927" s="75">
        <v>-1</v>
      </c>
    </row>
    <row r="3928" spans="1:14">
      <c r="A3928" s="53" t="s">
        <v>11774</v>
      </c>
      <c r="B3928" s="53" t="s">
        <v>11775</v>
      </c>
      <c r="C3928" s="53" t="s">
        <v>11776</v>
      </c>
      <c r="D3928" s="53" t="s">
        <v>938</v>
      </c>
      <c r="E3928" s="53" t="s">
        <v>18</v>
      </c>
      <c r="F3928" s="53" t="s">
        <v>938</v>
      </c>
      <c r="G3928" s="53" t="s">
        <v>98</v>
      </c>
      <c r="I3928" s="53" t="s">
        <v>191</v>
      </c>
      <c r="J3928" s="75">
        <v>55.55</v>
      </c>
      <c r="K3928" s="75">
        <v>24.639</v>
      </c>
      <c r="L3928" s="75">
        <v>56</v>
      </c>
      <c r="M3928" s="75">
        <v>56</v>
      </c>
      <c r="N3928" s="75">
        <v>0</v>
      </c>
    </row>
    <row r="3929" spans="1:14">
      <c r="A3929" s="53" t="s">
        <v>11777</v>
      </c>
      <c r="B3929" s="53" t="s">
        <v>11778</v>
      </c>
      <c r="C3929" s="53" t="s">
        <v>11779</v>
      </c>
      <c r="D3929" s="53" t="s">
        <v>17</v>
      </c>
      <c r="E3929" s="53" t="s">
        <v>18</v>
      </c>
      <c r="F3929" s="53" t="s">
        <v>17</v>
      </c>
      <c r="G3929" s="53" t="s">
        <v>19</v>
      </c>
      <c r="I3929" s="53" t="s">
        <v>408</v>
      </c>
      <c r="J3929" s="75">
        <v>18.23</v>
      </c>
      <c r="K3929" s="75">
        <v>35.01</v>
      </c>
      <c r="L3929" s="75">
        <v>33</v>
      </c>
      <c r="M3929" s="75">
        <v>40</v>
      </c>
      <c r="N3929" s="75">
        <v>7</v>
      </c>
    </row>
    <row r="3930" spans="1:14">
      <c r="A3930" s="53" t="s">
        <v>11780</v>
      </c>
      <c r="B3930" s="53" t="s">
        <v>11781</v>
      </c>
      <c r="C3930" s="53" t="s">
        <v>11782</v>
      </c>
      <c r="D3930" s="53" t="s">
        <v>160</v>
      </c>
      <c r="E3930" s="53" t="s">
        <v>18</v>
      </c>
      <c r="F3930" s="53" t="s">
        <v>160</v>
      </c>
      <c r="G3930" s="53" t="s">
        <v>129</v>
      </c>
      <c r="I3930" s="53" t="s">
        <v>86</v>
      </c>
      <c r="J3930" s="75">
        <v>0.48</v>
      </c>
      <c r="K3930" s="75">
        <v>0.195</v>
      </c>
      <c r="L3930" s="75">
        <v>0.5</v>
      </c>
      <c r="M3930" s="75">
        <v>0.5</v>
      </c>
      <c r="N3930" s="75">
        <v>0</v>
      </c>
    </row>
    <row r="3931" spans="1:14">
      <c r="A3931" s="53" t="s">
        <v>11783</v>
      </c>
      <c r="B3931" s="53" t="s">
        <v>11784</v>
      </c>
      <c r="C3931" s="53" t="s">
        <v>11785</v>
      </c>
      <c r="D3931" s="53" t="s">
        <v>926</v>
      </c>
      <c r="E3931" s="53" t="s">
        <v>18</v>
      </c>
      <c r="F3931" s="53" t="s">
        <v>926</v>
      </c>
      <c r="G3931" s="53" t="s">
        <v>129</v>
      </c>
      <c r="I3931" s="53" t="s">
        <v>337</v>
      </c>
      <c r="J3931" s="75">
        <v>33.61</v>
      </c>
      <c r="K3931" s="75">
        <v>13.557</v>
      </c>
      <c r="L3931" s="75">
        <v>34</v>
      </c>
      <c r="M3931" s="75">
        <v>34</v>
      </c>
      <c r="N3931" s="75">
        <v>0</v>
      </c>
    </row>
    <row r="3932" spans="1:14">
      <c r="A3932" s="53" t="s">
        <v>11786</v>
      </c>
      <c r="B3932" s="53" t="s">
        <v>11787</v>
      </c>
      <c r="C3932" s="53" t="s">
        <v>11788</v>
      </c>
      <c r="D3932" s="53" t="s">
        <v>17</v>
      </c>
      <c r="E3932" s="53" t="s">
        <v>18</v>
      </c>
      <c r="F3932" s="53" t="s">
        <v>17</v>
      </c>
      <c r="G3932" s="53" t="s">
        <v>19</v>
      </c>
      <c r="I3932" s="53" t="s">
        <v>103</v>
      </c>
      <c r="J3932" s="75">
        <v>5.74</v>
      </c>
      <c r="K3932" s="75">
        <v>5.054</v>
      </c>
      <c r="L3932" s="75">
        <v>6</v>
      </c>
      <c r="M3932" s="75">
        <v>6</v>
      </c>
      <c r="N3932" s="75">
        <v>0</v>
      </c>
    </row>
    <row r="3933" spans="1:14">
      <c r="A3933" s="53" t="s">
        <v>11789</v>
      </c>
      <c r="B3933" s="53" t="s">
        <v>11790</v>
      </c>
      <c r="C3933" s="53" t="s">
        <v>11791</v>
      </c>
      <c r="D3933" s="53" t="s">
        <v>17</v>
      </c>
      <c r="E3933" s="53" t="s">
        <v>18</v>
      </c>
      <c r="F3933" s="53" t="s">
        <v>17</v>
      </c>
      <c r="G3933" s="53" t="s">
        <v>19</v>
      </c>
      <c r="I3933" s="53" t="s">
        <v>103</v>
      </c>
      <c r="J3933" s="75">
        <v>10.36</v>
      </c>
      <c r="K3933" s="75">
        <v>10.267</v>
      </c>
      <c r="L3933" s="75">
        <v>12</v>
      </c>
      <c r="M3933" s="75">
        <v>10.5</v>
      </c>
      <c r="N3933" s="75">
        <v>-1.5</v>
      </c>
    </row>
    <row r="3934" spans="1:14">
      <c r="A3934" s="53" t="s">
        <v>11792</v>
      </c>
      <c r="B3934" s="53" t="s">
        <v>11793</v>
      </c>
      <c r="C3934" s="53" t="s">
        <v>11794</v>
      </c>
      <c r="D3934" s="53" t="s">
        <v>17</v>
      </c>
      <c r="E3934" s="53" t="s">
        <v>18</v>
      </c>
      <c r="F3934" s="53" t="s">
        <v>17</v>
      </c>
      <c r="G3934" s="73" t="s">
        <v>19</v>
      </c>
      <c r="I3934" s="53" t="s">
        <v>103</v>
      </c>
      <c r="J3934" s="75">
        <v>8.42</v>
      </c>
      <c r="K3934" s="75">
        <v>7.88</v>
      </c>
      <c r="L3934" s="75">
        <v>9</v>
      </c>
      <c r="M3934" s="75">
        <v>8.5</v>
      </c>
      <c r="N3934" s="75">
        <v>-0.5</v>
      </c>
    </row>
    <row r="3935" spans="1:14">
      <c r="A3935" s="53" t="s">
        <v>11795</v>
      </c>
      <c r="B3935" s="53" t="s">
        <v>11796</v>
      </c>
      <c r="C3935" s="53" t="s">
        <v>11797</v>
      </c>
      <c r="D3935" s="53" t="s">
        <v>17</v>
      </c>
      <c r="E3935" s="53" t="s">
        <v>18</v>
      </c>
      <c r="F3935" s="53" t="s">
        <v>17</v>
      </c>
      <c r="G3935" s="53" t="s">
        <v>19</v>
      </c>
      <c r="I3935" s="53" t="s">
        <v>79</v>
      </c>
      <c r="J3935" s="75">
        <v>0.95</v>
      </c>
      <c r="K3935" s="75">
        <v>1.188</v>
      </c>
      <c r="L3935" s="75">
        <v>1.5</v>
      </c>
      <c r="M3935" s="75">
        <v>1.5</v>
      </c>
      <c r="N3935" s="75">
        <v>0</v>
      </c>
    </row>
    <row r="3936" spans="1:14">
      <c r="A3936" s="53" t="s">
        <v>11798</v>
      </c>
      <c r="B3936" s="53" t="s">
        <v>11799</v>
      </c>
      <c r="C3936" s="53" t="s">
        <v>11800</v>
      </c>
      <c r="D3936" s="53" t="s">
        <v>539</v>
      </c>
      <c r="E3936" s="53" t="s">
        <v>18</v>
      </c>
      <c r="F3936" s="53" t="s">
        <v>539</v>
      </c>
      <c r="G3936" s="73" t="s">
        <v>129</v>
      </c>
      <c r="I3936" s="53" t="s">
        <v>191</v>
      </c>
      <c r="J3936" s="75">
        <v>2.92</v>
      </c>
      <c r="K3936" s="75">
        <v>5.314</v>
      </c>
      <c r="L3936" s="75">
        <v>6</v>
      </c>
      <c r="M3936" s="75">
        <v>5.5</v>
      </c>
      <c r="N3936" s="75">
        <v>-0.5</v>
      </c>
    </row>
    <row r="3937" spans="1:14">
      <c r="A3937" s="53" t="s">
        <v>11801</v>
      </c>
      <c r="B3937" s="53" t="s">
        <v>11802</v>
      </c>
      <c r="C3937" s="53" t="s">
        <v>11803</v>
      </c>
      <c r="D3937" s="53" t="s">
        <v>140</v>
      </c>
      <c r="E3937" s="53" t="s">
        <v>18</v>
      </c>
      <c r="F3937" s="53" t="s">
        <v>140</v>
      </c>
      <c r="G3937" s="53" t="s">
        <v>98</v>
      </c>
      <c r="I3937" s="53" t="s">
        <v>191</v>
      </c>
      <c r="J3937" s="75">
        <v>7.91</v>
      </c>
      <c r="K3937" s="75">
        <v>8.815</v>
      </c>
      <c r="L3937" s="75">
        <v>8</v>
      </c>
      <c r="M3937" s="75">
        <v>9</v>
      </c>
      <c r="N3937" s="75">
        <v>1</v>
      </c>
    </row>
    <row r="3938" spans="1:14">
      <c r="A3938" s="53" t="s">
        <v>11804</v>
      </c>
      <c r="B3938" s="53" t="s">
        <v>11805</v>
      </c>
      <c r="C3938" s="53" t="s">
        <v>11806</v>
      </c>
      <c r="D3938" s="53" t="s">
        <v>17</v>
      </c>
      <c r="E3938" s="53" t="s">
        <v>18</v>
      </c>
      <c r="F3938" s="53" t="s">
        <v>17</v>
      </c>
      <c r="G3938" s="53" t="s">
        <v>19</v>
      </c>
      <c r="I3938" s="53" t="s">
        <v>191</v>
      </c>
      <c r="J3938" s="75">
        <v>7.05</v>
      </c>
      <c r="K3938" s="75">
        <v>7.992</v>
      </c>
      <c r="L3938" s="75">
        <v>7.5</v>
      </c>
      <c r="M3938" s="75">
        <v>8</v>
      </c>
      <c r="N3938" s="75">
        <v>0.5</v>
      </c>
    </row>
    <row r="3939" spans="1:14">
      <c r="A3939" s="53" t="s">
        <v>11807</v>
      </c>
      <c r="B3939" s="53" t="s">
        <v>11808</v>
      </c>
      <c r="C3939" s="53" t="s">
        <v>11809</v>
      </c>
      <c r="D3939" s="53" t="s">
        <v>17</v>
      </c>
      <c r="E3939" s="53" t="s">
        <v>18</v>
      </c>
      <c r="F3939" s="53" t="s">
        <v>17</v>
      </c>
      <c r="G3939" s="53" t="s">
        <v>19</v>
      </c>
      <c r="I3939" s="53" t="s">
        <v>191</v>
      </c>
      <c r="J3939" s="75">
        <v>1.58</v>
      </c>
      <c r="K3939" s="75">
        <v>5.248</v>
      </c>
      <c r="L3939" s="75">
        <v>4.5</v>
      </c>
      <c r="M3939" s="75">
        <v>5.5</v>
      </c>
      <c r="N3939" s="75">
        <v>1</v>
      </c>
    </row>
    <row r="3940" spans="1:14">
      <c r="A3940" s="53" t="s">
        <v>11810</v>
      </c>
      <c r="B3940" s="53" t="s">
        <v>11811</v>
      </c>
      <c r="C3940" s="53" t="s">
        <v>11812</v>
      </c>
      <c r="D3940" s="53" t="s">
        <v>168</v>
      </c>
      <c r="E3940" s="53" t="s">
        <v>18</v>
      </c>
      <c r="F3940" s="53" t="s">
        <v>169</v>
      </c>
      <c r="G3940" s="73" t="s">
        <v>170</v>
      </c>
      <c r="I3940" s="53" t="s">
        <v>215</v>
      </c>
      <c r="J3940" s="75">
        <v>26.65</v>
      </c>
      <c r="K3940" s="75">
        <v>31.398</v>
      </c>
      <c r="L3940" s="75">
        <v>31</v>
      </c>
      <c r="M3940" s="75">
        <v>32</v>
      </c>
      <c r="N3940" s="75">
        <v>1</v>
      </c>
    </row>
    <row r="3941" spans="1:14">
      <c r="A3941" s="53" t="s">
        <v>11813</v>
      </c>
      <c r="B3941" s="53" t="s">
        <v>11814</v>
      </c>
      <c r="C3941" s="53" t="s">
        <v>11815</v>
      </c>
      <c r="D3941" s="53" t="s">
        <v>17</v>
      </c>
      <c r="E3941" s="53" t="s">
        <v>18</v>
      </c>
      <c r="F3941" s="53" t="s">
        <v>17</v>
      </c>
      <c r="G3941" s="53" t="s">
        <v>19</v>
      </c>
      <c r="I3941" s="53" t="s">
        <v>215</v>
      </c>
      <c r="J3941" s="75">
        <v>48.61</v>
      </c>
      <c r="K3941" s="75">
        <v>37.367</v>
      </c>
      <c r="L3941" s="75">
        <v>50</v>
      </c>
      <c r="M3941" s="75">
        <v>49</v>
      </c>
      <c r="N3941" s="75">
        <v>-1</v>
      </c>
    </row>
    <row r="3942" spans="1:14">
      <c r="A3942" s="53" t="s">
        <v>11816</v>
      </c>
      <c r="B3942" s="53" t="s">
        <v>11817</v>
      </c>
      <c r="C3942" s="53" t="s">
        <v>11818</v>
      </c>
      <c r="D3942" s="53" t="s">
        <v>2334</v>
      </c>
      <c r="E3942" s="53" t="s">
        <v>18</v>
      </c>
      <c r="F3942" s="53" t="s">
        <v>2334</v>
      </c>
      <c r="G3942" s="53" t="s">
        <v>129</v>
      </c>
      <c r="I3942" s="53" t="s">
        <v>215</v>
      </c>
      <c r="J3942" s="75">
        <v>10.74</v>
      </c>
      <c r="K3942" s="75">
        <v>8.487</v>
      </c>
      <c r="L3942" s="75">
        <v>11</v>
      </c>
      <c r="M3942" s="75">
        <v>11</v>
      </c>
      <c r="N3942" s="75">
        <v>0</v>
      </c>
    </row>
    <row r="3943" spans="1:14">
      <c r="A3943" s="53" t="s">
        <v>11819</v>
      </c>
      <c r="B3943" s="53" t="s">
        <v>11820</v>
      </c>
      <c r="C3943" s="53" t="s">
        <v>11821</v>
      </c>
      <c r="D3943" s="53" t="s">
        <v>198</v>
      </c>
      <c r="E3943" s="53" t="s">
        <v>18</v>
      </c>
      <c r="F3943" s="53" t="s">
        <v>198</v>
      </c>
      <c r="G3943" s="73" t="s">
        <v>129</v>
      </c>
      <c r="I3943" s="53" t="s">
        <v>199</v>
      </c>
      <c r="J3943" s="75">
        <v>0.51</v>
      </c>
      <c r="K3943" s="75">
        <v>0.234</v>
      </c>
      <c r="L3943" s="75">
        <v>1</v>
      </c>
      <c r="M3943" s="75">
        <v>1</v>
      </c>
      <c r="N3943" s="75">
        <v>0</v>
      </c>
    </row>
    <row r="3944" spans="1:14">
      <c r="A3944" s="53" t="s">
        <v>11822</v>
      </c>
      <c r="B3944" s="53" t="s">
        <v>11823</v>
      </c>
      <c r="C3944" s="53" t="s">
        <v>11824</v>
      </c>
      <c r="D3944" s="53" t="s">
        <v>17</v>
      </c>
      <c r="E3944" s="53" t="s">
        <v>18</v>
      </c>
      <c r="F3944" s="53" t="s">
        <v>17</v>
      </c>
      <c r="G3944" s="53" t="s">
        <v>19</v>
      </c>
      <c r="I3944" s="53" t="s">
        <v>152</v>
      </c>
      <c r="J3944" s="75">
        <v>63.11</v>
      </c>
      <c r="K3944" s="75">
        <v>47.367</v>
      </c>
      <c r="L3944" s="75">
        <v>65</v>
      </c>
      <c r="M3944" s="75">
        <v>64</v>
      </c>
      <c r="N3944" s="75">
        <v>-1</v>
      </c>
    </row>
    <row r="3945" spans="1:14">
      <c r="A3945" s="53" t="s">
        <v>11825</v>
      </c>
      <c r="B3945" s="53" t="s">
        <v>11826</v>
      </c>
      <c r="C3945" s="53" t="s">
        <v>11827</v>
      </c>
      <c r="D3945" s="53" t="s">
        <v>17</v>
      </c>
      <c r="E3945" s="53" t="s">
        <v>18</v>
      </c>
      <c r="F3945" s="53" t="s">
        <v>17</v>
      </c>
      <c r="G3945" s="53" t="s">
        <v>19</v>
      </c>
      <c r="I3945" s="53" t="s">
        <v>398</v>
      </c>
      <c r="J3945" s="75">
        <v>20.98</v>
      </c>
      <c r="K3945" s="75">
        <v>16.435</v>
      </c>
      <c r="L3945" s="75">
        <v>21</v>
      </c>
      <c r="M3945" s="75">
        <v>21</v>
      </c>
      <c r="N3945" s="75">
        <v>0</v>
      </c>
    </row>
    <row r="3946" spans="1:14">
      <c r="A3946" s="53" t="s">
        <v>11828</v>
      </c>
      <c r="B3946" s="53" t="s">
        <v>11829</v>
      </c>
      <c r="C3946" s="53" t="s">
        <v>11830</v>
      </c>
      <c r="D3946" s="53" t="s">
        <v>160</v>
      </c>
      <c r="E3946" s="53" t="s">
        <v>18</v>
      </c>
      <c r="F3946" s="53" t="s">
        <v>160</v>
      </c>
      <c r="G3946" s="53" t="s">
        <v>129</v>
      </c>
      <c r="I3946" s="53" t="s">
        <v>408</v>
      </c>
      <c r="J3946" s="75">
        <v>0.65</v>
      </c>
      <c r="K3946" s="75">
        <v>0</v>
      </c>
      <c r="L3946" s="75">
        <v>1</v>
      </c>
      <c r="M3946" s="75">
        <v>1</v>
      </c>
      <c r="N3946" s="75">
        <v>0</v>
      </c>
    </row>
    <row r="3947" spans="1:14">
      <c r="A3947" s="53" t="s">
        <v>11831</v>
      </c>
      <c r="B3947" s="53" t="s">
        <v>11832</v>
      </c>
      <c r="C3947" s="53" t="s">
        <v>11833</v>
      </c>
      <c r="D3947" s="53" t="s">
        <v>17</v>
      </c>
      <c r="E3947" s="53" t="s">
        <v>18</v>
      </c>
      <c r="F3947" s="53" t="s">
        <v>17</v>
      </c>
      <c r="G3947" s="53" t="s">
        <v>19</v>
      </c>
      <c r="I3947" s="53" t="s">
        <v>145</v>
      </c>
      <c r="J3947" s="75">
        <v>4.94</v>
      </c>
      <c r="K3947" s="75">
        <v>13.2</v>
      </c>
      <c r="L3947" s="75">
        <v>11</v>
      </c>
      <c r="M3947" s="75">
        <v>13.5</v>
      </c>
      <c r="N3947" s="75">
        <v>2.5</v>
      </c>
    </row>
    <row r="3948" spans="1:14">
      <c r="A3948" s="53" t="s">
        <v>11834</v>
      </c>
      <c r="B3948" s="53" t="s">
        <v>11835</v>
      </c>
      <c r="C3948" s="53" t="s">
        <v>11836</v>
      </c>
      <c r="D3948" s="53" t="s">
        <v>17</v>
      </c>
      <c r="E3948" s="53" t="s">
        <v>18</v>
      </c>
      <c r="F3948" s="53" t="s">
        <v>17</v>
      </c>
      <c r="G3948" s="73" t="s">
        <v>19</v>
      </c>
      <c r="I3948" s="53" t="s">
        <v>767</v>
      </c>
      <c r="J3948" s="75">
        <v>7.17</v>
      </c>
      <c r="K3948" s="75">
        <v>13.69</v>
      </c>
      <c r="L3948" s="75">
        <v>14.5</v>
      </c>
      <c r="M3948" s="75">
        <v>14</v>
      </c>
      <c r="N3948" s="75">
        <v>-0.5</v>
      </c>
    </row>
    <row r="3949" spans="1:14">
      <c r="A3949" s="53" t="s">
        <v>11837</v>
      </c>
      <c r="B3949" s="53" t="s">
        <v>11838</v>
      </c>
      <c r="C3949" s="53" t="s">
        <v>11839</v>
      </c>
      <c r="D3949" s="53" t="s">
        <v>728</v>
      </c>
      <c r="E3949" s="53" t="s">
        <v>18</v>
      </c>
      <c r="F3949" s="53" t="s">
        <v>728</v>
      </c>
      <c r="G3949" s="53" t="s">
        <v>129</v>
      </c>
      <c r="I3949" s="53" t="s">
        <v>191</v>
      </c>
      <c r="J3949" s="75">
        <v>0.85</v>
      </c>
      <c r="K3949" s="75">
        <v>1.292</v>
      </c>
      <c r="L3949" s="75">
        <v>1.5</v>
      </c>
      <c r="M3949" s="75">
        <v>1.5</v>
      </c>
      <c r="N3949" s="75">
        <v>0</v>
      </c>
    </row>
    <row r="3950" spans="1:14">
      <c r="A3950" s="53" t="s">
        <v>11840</v>
      </c>
      <c r="B3950" s="53" t="s">
        <v>11841</v>
      </c>
      <c r="C3950" s="53" t="s">
        <v>11842</v>
      </c>
      <c r="D3950" s="53" t="s">
        <v>274</v>
      </c>
      <c r="E3950" s="53" t="s">
        <v>18</v>
      </c>
      <c r="F3950" s="53" t="s">
        <v>274</v>
      </c>
      <c r="G3950" s="53" t="s">
        <v>29</v>
      </c>
      <c r="I3950" s="53" t="s">
        <v>203</v>
      </c>
      <c r="J3950" s="75">
        <v>748.55</v>
      </c>
      <c r="K3950" s="75">
        <v>760.98</v>
      </c>
      <c r="L3950" s="75">
        <v>762</v>
      </c>
      <c r="M3950" s="75">
        <v>761</v>
      </c>
      <c r="N3950" s="75">
        <v>-1</v>
      </c>
    </row>
    <row r="3951" spans="1:14">
      <c r="A3951" s="53" t="s">
        <v>11843</v>
      </c>
      <c r="B3951" s="53" t="s">
        <v>11844</v>
      </c>
      <c r="C3951" s="53" t="s">
        <v>11845</v>
      </c>
      <c r="D3951" s="53" t="s">
        <v>274</v>
      </c>
      <c r="E3951" s="53" t="s">
        <v>18</v>
      </c>
      <c r="F3951" s="53" t="s">
        <v>274</v>
      </c>
      <c r="G3951" s="53" t="s">
        <v>29</v>
      </c>
      <c r="I3951" s="53" t="s">
        <v>203</v>
      </c>
      <c r="J3951" s="75">
        <v>746.2</v>
      </c>
      <c r="K3951" s="75">
        <v>755.953</v>
      </c>
      <c r="L3951" s="75">
        <v>756</v>
      </c>
      <c r="M3951" s="75">
        <v>756</v>
      </c>
      <c r="N3951" s="75">
        <v>0</v>
      </c>
    </row>
    <row r="3952" spans="1:14">
      <c r="A3952" s="53" t="s">
        <v>11846</v>
      </c>
      <c r="B3952" s="53" t="s">
        <v>11847</v>
      </c>
      <c r="C3952" s="53" t="s">
        <v>11848</v>
      </c>
      <c r="D3952" s="53" t="s">
        <v>17</v>
      </c>
      <c r="E3952" s="53" t="s">
        <v>18</v>
      </c>
      <c r="F3952" s="53" t="s">
        <v>17</v>
      </c>
      <c r="G3952" s="53" t="s">
        <v>19</v>
      </c>
      <c r="I3952" s="53" t="s">
        <v>767</v>
      </c>
      <c r="J3952" s="75">
        <v>4.69</v>
      </c>
      <c r="K3952" s="75">
        <v>4.896</v>
      </c>
      <c r="L3952" s="75">
        <v>5.5</v>
      </c>
      <c r="M3952" s="75">
        <v>5</v>
      </c>
      <c r="N3952" s="75">
        <v>-0.5</v>
      </c>
    </row>
    <row r="3953" spans="1:14">
      <c r="A3953" s="53" t="s">
        <v>11849</v>
      </c>
      <c r="B3953" s="53" t="s">
        <v>11850</v>
      </c>
      <c r="C3953" s="53" t="s">
        <v>11851</v>
      </c>
      <c r="D3953" s="53" t="s">
        <v>17</v>
      </c>
      <c r="E3953" s="53" t="s">
        <v>18</v>
      </c>
      <c r="F3953" s="53" t="s">
        <v>17</v>
      </c>
      <c r="G3953" s="73" t="s">
        <v>19</v>
      </c>
      <c r="I3953" s="53" t="s">
        <v>767</v>
      </c>
      <c r="J3953" s="75">
        <v>6.55</v>
      </c>
      <c r="K3953" s="75">
        <v>7.296</v>
      </c>
      <c r="L3953" s="75">
        <v>8</v>
      </c>
      <c r="M3953" s="75">
        <v>7.5</v>
      </c>
      <c r="N3953" s="75">
        <v>-0.5</v>
      </c>
    </row>
    <row r="3954" spans="1:14">
      <c r="A3954" s="53" t="s">
        <v>11852</v>
      </c>
      <c r="B3954" s="53" t="s">
        <v>11853</v>
      </c>
      <c r="C3954" s="53" t="s">
        <v>11854</v>
      </c>
      <c r="D3954" s="53" t="s">
        <v>24</v>
      </c>
      <c r="E3954" s="53" t="s">
        <v>18</v>
      </c>
      <c r="F3954" s="53" t="s">
        <v>24</v>
      </c>
      <c r="G3954" s="53" t="s">
        <v>19</v>
      </c>
      <c r="I3954" s="53" t="s">
        <v>223</v>
      </c>
      <c r="J3954" s="75">
        <v>10.87</v>
      </c>
      <c r="K3954" s="75">
        <v>12.332</v>
      </c>
      <c r="L3954" s="75">
        <v>11</v>
      </c>
      <c r="M3954" s="75">
        <v>12.5</v>
      </c>
      <c r="N3954" s="75">
        <v>1.5</v>
      </c>
    </row>
    <row r="3955" spans="1:14">
      <c r="A3955" s="53" t="s">
        <v>11855</v>
      </c>
      <c r="B3955" s="53" t="s">
        <v>11856</v>
      </c>
      <c r="C3955" s="53" t="s">
        <v>11857</v>
      </c>
      <c r="D3955" s="53" t="s">
        <v>17</v>
      </c>
      <c r="E3955" s="53" t="s">
        <v>18</v>
      </c>
      <c r="F3955" s="53" t="s">
        <v>17</v>
      </c>
      <c r="G3955" s="53" t="s">
        <v>19</v>
      </c>
      <c r="I3955" s="53" t="s">
        <v>79</v>
      </c>
      <c r="J3955" s="75">
        <v>0.1</v>
      </c>
      <c r="K3955" s="75">
        <v>0.211</v>
      </c>
      <c r="L3955" s="75">
        <v>0.5</v>
      </c>
      <c r="M3955" s="75">
        <v>0.5</v>
      </c>
      <c r="N3955" s="75">
        <v>0</v>
      </c>
    </row>
    <row r="3956" spans="1:14">
      <c r="A3956" s="53" t="s">
        <v>11858</v>
      </c>
      <c r="B3956" s="53" t="s">
        <v>11859</v>
      </c>
      <c r="C3956" s="53" t="s">
        <v>11860</v>
      </c>
      <c r="D3956" s="53" t="s">
        <v>160</v>
      </c>
      <c r="E3956" s="53" t="s">
        <v>18</v>
      </c>
      <c r="F3956" s="53" t="s">
        <v>160</v>
      </c>
      <c r="G3956" s="53" t="s">
        <v>129</v>
      </c>
      <c r="I3956" s="53" t="s">
        <v>161</v>
      </c>
      <c r="J3956" s="75">
        <v>0.64</v>
      </c>
      <c r="K3956" s="75">
        <v>0</v>
      </c>
      <c r="L3956" s="75">
        <v>1</v>
      </c>
      <c r="M3956" s="75">
        <v>1</v>
      </c>
      <c r="N3956" s="75">
        <v>0</v>
      </c>
    </row>
    <row r="3957" spans="1:14">
      <c r="A3957" s="53" t="s">
        <v>11861</v>
      </c>
      <c r="B3957" s="53" t="s">
        <v>11862</v>
      </c>
      <c r="C3957" s="53" t="s">
        <v>11863</v>
      </c>
      <c r="D3957" s="53" t="s">
        <v>160</v>
      </c>
      <c r="E3957" s="53" t="s">
        <v>18</v>
      </c>
      <c r="F3957" s="53" t="s">
        <v>160</v>
      </c>
      <c r="G3957" s="53" t="s">
        <v>129</v>
      </c>
      <c r="I3957" s="53" t="s">
        <v>161</v>
      </c>
      <c r="J3957" s="75">
        <v>0.62</v>
      </c>
      <c r="K3957" s="75">
        <v>0</v>
      </c>
      <c r="L3957" s="75">
        <v>1</v>
      </c>
      <c r="M3957" s="75">
        <v>1</v>
      </c>
      <c r="N3957" s="75">
        <v>0</v>
      </c>
    </row>
    <row r="3958" spans="1:14">
      <c r="A3958" s="53" t="s">
        <v>11864</v>
      </c>
      <c r="B3958" s="53" t="s">
        <v>11865</v>
      </c>
      <c r="C3958" s="53" t="s">
        <v>11866</v>
      </c>
      <c r="D3958" s="53" t="s">
        <v>336</v>
      </c>
      <c r="E3958" s="53" t="s">
        <v>18</v>
      </c>
      <c r="F3958" s="53" t="s">
        <v>336</v>
      </c>
      <c r="G3958" s="73" t="s">
        <v>129</v>
      </c>
      <c r="I3958" s="53" t="s">
        <v>161</v>
      </c>
      <c r="J3958" s="75">
        <v>0.44</v>
      </c>
      <c r="K3958" s="75">
        <v>0</v>
      </c>
      <c r="L3958" s="75">
        <v>0.5</v>
      </c>
      <c r="M3958" s="75">
        <v>0.5</v>
      </c>
      <c r="N3958" s="75">
        <v>0</v>
      </c>
    </row>
    <row r="3959" spans="1:14">
      <c r="A3959" s="53" t="s">
        <v>11867</v>
      </c>
      <c r="B3959" s="53" t="s">
        <v>11868</v>
      </c>
      <c r="C3959" s="53" t="s">
        <v>11869</v>
      </c>
      <c r="D3959" s="53" t="s">
        <v>336</v>
      </c>
      <c r="E3959" s="53" t="s">
        <v>18</v>
      </c>
      <c r="F3959" s="53" t="s">
        <v>336</v>
      </c>
      <c r="G3959" s="53" t="s">
        <v>129</v>
      </c>
      <c r="I3959" s="53" t="s">
        <v>161</v>
      </c>
      <c r="J3959" s="75">
        <v>0.55</v>
      </c>
      <c r="K3959" s="75">
        <v>0</v>
      </c>
      <c r="L3959" s="75">
        <v>1</v>
      </c>
      <c r="M3959" s="75">
        <v>1</v>
      </c>
      <c r="N3959" s="75">
        <v>0</v>
      </c>
    </row>
    <row r="3960" spans="1:14">
      <c r="A3960" s="53" t="s">
        <v>11870</v>
      </c>
      <c r="B3960" s="53" t="s">
        <v>11871</v>
      </c>
      <c r="C3960" s="53" t="s">
        <v>11872</v>
      </c>
      <c r="D3960" s="53" t="s">
        <v>310</v>
      </c>
      <c r="E3960" s="53" t="s">
        <v>18</v>
      </c>
      <c r="F3960" s="53" t="s">
        <v>310</v>
      </c>
      <c r="G3960" s="53" t="s">
        <v>29</v>
      </c>
      <c r="I3960" s="53" t="s">
        <v>152</v>
      </c>
      <c r="J3960" s="75">
        <v>15.58</v>
      </c>
      <c r="K3960" s="75">
        <v>22.512</v>
      </c>
      <c r="L3960" s="75">
        <v>22</v>
      </c>
      <c r="M3960" s="75">
        <v>23</v>
      </c>
      <c r="N3960" s="75">
        <v>1</v>
      </c>
    </row>
    <row r="3961" spans="1:14">
      <c r="A3961" s="53" t="s">
        <v>11873</v>
      </c>
      <c r="B3961" s="53" t="s">
        <v>11874</v>
      </c>
      <c r="C3961" s="53" t="s">
        <v>11875</v>
      </c>
      <c r="D3961" s="53" t="s">
        <v>160</v>
      </c>
      <c r="E3961" s="53" t="s">
        <v>18</v>
      </c>
      <c r="F3961" s="53" t="s">
        <v>160</v>
      </c>
      <c r="G3961" s="73" t="s">
        <v>129</v>
      </c>
      <c r="I3961" s="53" t="s">
        <v>1593</v>
      </c>
      <c r="J3961" s="75">
        <v>1.44</v>
      </c>
      <c r="K3961" s="75">
        <v>0.644</v>
      </c>
      <c r="L3961" s="75">
        <v>1.5</v>
      </c>
      <c r="M3961" s="75">
        <v>1.5</v>
      </c>
      <c r="N3961" s="75">
        <v>0</v>
      </c>
    </row>
    <row r="3962" spans="1:14">
      <c r="A3962" s="53" t="s">
        <v>11876</v>
      </c>
      <c r="B3962" s="53" t="s">
        <v>11877</v>
      </c>
      <c r="C3962" s="53" t="s">
        <v>11878</v>
      </c>
      <c r="D3962" s="53" t="s">
        <v>458</v>
      </c>
      <c r="E3962" s="53" t="s">
        <v>18</v>
      </c>
      <c r="F3962" s="53" t="s">
        <v>458</v>
      </c>
      <c r="G3962" s="53" t="s">
        <v>98</v>
      </c>
      <c r="I3962" s="53" t="s">
        <v>99</v>
      </c>
      <c r="J3962" s="75">
        <v>0.92</v>
      </c>
      <c r="K3962" s="75">
        <v>1.693</v>
      </c>
      <c r="L3962" s="75">
        <v>1.5</v>
      </c>
      <c r="M3962" s="75">
        <v>2</v>
      </c>
      <c r="N3962" s="75">
        <v>0.5</v>
      </c>
    </row>
    <row r="3963" spans="1:14">
      <c r="A3963" s="53" t="s">
        <v>11879</v>
      </c>
      <c r="B3963" s="53" t="s">
        <v>11880</v>
      </c>
      <c r="C3963" s="53" t="s">
        <v>11881</v>
      </c>
      <c r="D3963" s="53" t="s">
        <v>586</v>
      </c>
      <c r="E3963" s="53" t="s">
        <v>18</v>
      </c>
      <c r="F3963" s="53" t="s">
        <v>586</v>
      </c>
      <c r="G3963" s="53" t="s">
        <v>98</v>
      </c>
      <c r="I3963" s="53" t="s">
        <v>442</v>
      </c>
      <c r="J3963" s="75">
        <v>19.57</v>
      </c>
      <c r="K3963" s="75">
        <v>16.486</v>
      </c>
      <c r="L3963" s="75">
        <v>22</v>
      </c>
      <c r="M3963" s="75">
        <v>22</v>
      </c>
      <c r="N3963" s="75">
        <v>0</v>
      </c>
    </row>
    <row r="3964" spans="1:14">
      <c r="A3964" s="53" t="s">
        <v>11882</v>
      </c>
      <c r="B3964" s="53" t="s">
        <v>11883</v>
      </c>
      <c r="C3964" s="53" t="s">
        <v>11884</v>
      </c>
      <c r="D3964" s="53" t="s">
        <v>160</v>
      </c>
      <c r="E3964" s="53" t="s">
        <v>18</v>
      </c>
      <c r="F3964" s="53" t="s">
        <v>160</v>
      </c>
      <c r="G3964" s="53" t="s">
        <v>129</v>
      </c>
      <c r="I3964" s="53" t="s">
        <v>161</v>
      </c>
      <c r="J3964" s="75">
        <v>1.05</v>
      </c>
      <c r="K3964" s="75">
        <v>1.232</v>
      </c>
      <c r="L3964" s="75">
        <v>1.5</v>
      </c>
      <c r="M3964" s="75">
        <v>1.5</v>
      </c>
      <c r="N3964" s="75">
        <v>0</v>
      </c>
    </row>
    <row r="3965" spans="1:14">
      <c r="A3965" s="53" t="s">
        <v>11885</v>
      </c>
      <c r="B3965" s="53" t="s">
        <v>11886</v>
      </c>
      <c r="C3965" s="53" t="s">
        <v>11887</v>
      </c>
      <c r="D3965" s="53" t="s">
        <v>160</v>
      </c>
      <c r="E3965" s="53" t="s">
        <v>18</v>
      </c>
      <c r="F3965" s="53" t="s">
        <v>160</v>
      </c>
      <c r="G3965" s="53" t="s">
        <v>129</v>
      </c>
      <c r="I3965" s="53" t="s">
        <v>161</v>
      </c>
      <c r="J3965" s="75">
        <v>0.76</v>
      </c>
      <c r="K3965" s="75">
        <v>1.344</v>
      </c>
      <c r="L3965" s="75">
        <v>1.5</v>
      </c>
      <c r="M3965" s="75">
        <v>1.5</v>
      </c>
      <c r="N3965" s="75">
        <v>0</v>
      </c>
    </row>
    <row r="3966" spans="1:14">
      <c r="A3966" s="53" t="s">
        <v>11888</v>
      </c>
      <c r="B3966" s="53" t="s">
        <v>11889</v>
      </c>
      <c r="C3966" s="53" t="s">
        <v>36</v>
      </c>
      <c r="D3966" s="53" t="s">
        <v>160</v>
      </c>
      <c r="E3966" s="53" t="s">
        <v>18</v>
      </c>
      <c r="F3966" s="53" t="s">
        <v>160</v>
      </c>
      <c r="G3966" s="53" t="s">
        <v>129</v>
      </c>
      <c r="I3966" s="53" t="s">
        <v>161</v>
      </c>
      <c r="J3966" s="75">
        <v>0.66</v>
      </c>
      <c r="K3966" s="75">
        <v>1.26</v>
      </c>
      <c r="L3966" s="75">
        <v>1.5</v>
      </c>
      <c r="M3966" s="75">
        <v>1.5</v>
      </c>
      <c r="N3966" s="75">
        <v>0</v>
      </c>
    </row>
    <row r="3967" spans="1:14">
      <c r="A3967" s="53" t="s">
        <v>11890</v>
      </c>
      <c r="B3967" s="53" t="s">
        <v>11891</v>
      </c>
      <c r="C3967" s="53" t="s">
        <v>11892</v>
      </c>
      <c r="D3967" s="53" t="s">
        <v>17</v>
      </c>
      <c r="E3967" s="53" t="s">
        <v>18</v>
      </c>
      <c r="F3967" s="53" t="s">
        <v>17</v>
      </c>
      <c r="G3967" s="53" t="s">
        <v>19</v>
      </c>
      <c r="I3967" s="53" t="s">
        <v>152</v>
      </c>
      <c r="J3967" s="75">
        <v>0.18</v>
      </c>
      <c r="K3967" s="75">
        <v>0.36</v>
      </c>
      <c r="L3967" s="75">
        <v>0.5</v>
      </c>
      <c r="M3967" s="75">
        <v>0.5</v>
      </c>
      <c r="N3967" s="75">
        <v>0</v>
      </c>
    </row>
    <row r="3968" spans="1:14">
      <c r="A3968" s="53" t="s">
        <v>11893</v>
      </c>
      <c r="B3968" s="53" t="s">
        <v>11894</v>
      </c>
      <c r="C3968" s="53" t="s">
        <v>11895</v>
      </c>
      <c r="D3968" s="53" t="s">
        <v>17</v>
      </c>
      <c r="E3968" s="53" t="s">
        <v>18</v>
      </c>
      <c r="F3968" s="53" t="s">
        <v>17</v>
      </c>
      <c r="G3968" s="53" t="s">
        <v>19</v>
      </c>
      <c r="I3968" s="53" t="s">
        <v>152</v>
      </c>
      <c r="J3968" s="75">
        <v>5.67</v>
      </c>
      <c r="K3968" s="75">
        <v>4.86</v>
      </c>
      <c r="L3968" s="75">
        <v>6</v>
      </c>
      <c r="M3968" s="75">
        <v>6</v>
      </c>
      <c r="N3968" s="75">
        <v>0</v>
      </c>
    </row>
    <row r="3969" spans="1:14">
      <c r="A3969" s="53" t="s">
        <v>11896</v>
      </c>
      <c r="B3969" s="53" t="s">
        <v>11897</v>
      </c>
      <c r="C3969" s="53" t="s">
        <v>11898</v>
      </c>
      <c r="D3969" s="53" t="s">
        <v>590</v>
      </c>
      <c r="E3969" s="53" t="s">
        <v>18</v>
      </c>
      <c r="F3969" s="53" t="s">
        <v>590</v>
      </c>
      <c r="G3969" s="53" t="s">
        <v>129</v>
      </c>
      <c r="I3969" s="53" t="s">
        <v>191</v>
      </c>
      <c r="J3969" s="75">
        <v>0.84</v>
      </c>
      <c r="K3969" s="75">
        <v>1.588</v>
      </c>
      <c r="L3969" s="75">
        <v>2</v>
      </c>
      <c r="M3969" s="75">
        <v>2</v>
      </c>
      <c r="N3969" s="75">
        <v>0</v>
      </c>
    </row>
    <row r="3970" spans="1:14">
      <c r="A3970" s="53" t="s">
        <v>11899</v>
      </c>
      <c r="B3970" s="53" t="s">
        <v>11900</v>
      </c>
      <c r="C3970" s="53" t="s">
        <v>11901</v>
      </c>
      <c r="D3970" s="53" t="s">
        <v>24</v>
      </c>
      <c r="E3970" s="53" t="s">
        <v>18</v>
      </c>
      <c r="F3970" s="53" t="s">
        <v>24</v>
      </c>
      <c r="G3970" s="53" t="s">
        <v>19</v>
      </c>
      <c r="I3970" s="53" t="s">
        <v>246</v>
      </c>
      <c r="J3970" s="75">
        <v>23.63</v>
      </c>
      <c r="K3970" s="75">
        <v>20.459</v>
      </c>
      <c r="L3970" s="75">
        <v>24</v>
      </c>
      <c r="M3970" s="75">
        <v>24</v>
      </c>
      <c r="N3970" s="75">
        <v>0</v>
      </c>
    </row>
    <row r="3971" spans="1:14">
      <c r="A3971" s="53" t="s">
        <v>11902</v>
      </c>
      <c r="B3971" s="53" t="s">
        <v>11903</v>
      </c>
      <c r="C3971" s="53" t="s">
        <v>11904</v>
      </c>
      <c r="D3971" s="53" t="s">
        <v>24</v>
      </c>
      <c r="E3971" s="53" t="s">
        <v>18</v>
      </c>
      <c r="F3971" s="53" t="s">
        <v>24</v>
      </c>
      <c r="G3971" s="53" t="s">
        <v>19</v>
      </c>
      <c r="I3971" s="53" t="s">
        <v>1262</v>
      </c>
      <c r="J3971" s="75">
        <v>24.28</v>
      </c>
      <c r="K3971" s="75">
        <v>24.355</v>
      </c>
      <c r="L3971" s="75">
        <v>25</v>
      </c>
      <c r="M3971" s="75">
        <v>25</v>
      </c>
      <c r="N3971" s="75">
        <v>0</v>
      </c>
    </row>
    <row r="3972" spans="1:14">
      <c r="A3972" s="53" t="s">
        <v>11905</v>
      </c>
      <c r="B3972" s="53" t="s">
        <v>11906</v>
      </c>
      <c r="C3972" s="53" t="s">
        <v>11907</v>
      </c>
      <c r="D3972" s="53" t="s">
        <v>24</v>
      </c>
      <c r="E3972" s="53" t="s">
        <v>18</v>
      </c>
      <c r="F3972" s="53" t="s">
        <v>24</v>
      </c>
      <c r="G3972" s="73" t="s">
        <v>19</v>
      </c>
      <c r="I3972" s="53" t="s">
        <v>1262</v>
      </c>
      <c r="J3972" s="75">
        <v>48.77</v>
      </c>
      <c r="K3972" s="75">
        <v>48.805</v>
      </c>
      <c r="L3972" s="75">
        <v>50</v>
      </c>
      <c r="M3972" s="75">
        <v>50</v>
      </c>
      <c r="N3972" s="75">
        <v>0</v>
      </c>
    </row>
    <row r="3973" spans="1:14">
      <c r="A3973" s="53" t="s">
        <v>11908</v>
      </c>
      <c r="B3973" s="53" t="s">
        <v>11909</v>
      </c>
      <c r="C3973" s="53" t="s">
        <v>11910</v>
      </c>
      <c r="D3973" s="53" t="s">
        <v>17</v>
      </c>
      <c r="E3973" s="53" t="s">
        <v>18</v>
      </c>
      <c r="F3973" s="53" t="s">
        <v>17</v>
      </c>
      <c r="G3973" s="73" t="s">
        <v>19</v>
      </c>
      <c r="I3973" s="53" t="s">
        <v>292</v>
      </c>
      <c r="J3973" s="75">
        <v>3.81</v>
      </c>
      <c r="K3973" s="75">
        <v>6.468</v>
      </c>
      <c r="L3973" s="75">
        <v>6</v>
      </c>
      <c r="M3973" s="75">
        <v>6.5</v>
      </c>
      <c r="N3973" s="75">
        <v>0.5</v>
      </c>
    </row>
    <row r="3974" spans="1:14">
      <c r="A3974" s="53" t="s">
        <v>11911</v>
      </c>
      <c r="B3974" s="53" t="s">
        <v>11912</v>
      </c>
      <c r="C3974" s="53" t="s">
        <v>11913</v>
      </c>
      <c r="D3974" s="53" t="s">
        <v>256</v>
      </c>
      <c r="E3974" s="53" t="s">
        <v>18</v>
      </c>
      <c r="F3974" s="53" t="s">
        <v>256</v>
      </c>
      <c r="G3974" s="73" t="s">
        <v>19</v>
      </c>
      <c r="I3974" s="53" t="s">
        <v>223</v>
      </c>
      <c r="J3974" s="75">
        <v>23.19</v>
      </c>
      <c r="K3974" s="75">
        <v>72.176</v>
      </c>
      <c r="L3974" s="75">
        <v>63</v>
      </c>
      <c r="M3974" s="75">
        <v>75</v>
      </c>
      <c r="N3974" s="75">
        <v>12</v>
      </c>
    </row>
    <row r="3975" spans="1:14">
      <c r="A3975" s="53" t="s">
        <v>11914</v>
      </c>
      <c r="B3975" s="53" t="s">
        <v>11915</v>
      </c>
      <c r="C3975" s="53" t="s">
        <v>11916</v>
      </c>
      <c r="D3975" s="53" t="s">
        <v>17</v>
      </c>
      <c r="E3975" s="53" t="s">
        <v>18</v>
      </c>
      <c r="F3975" s="53" t="s">
        <v>17</v>
      </c>
      <c r="G3975" s="53" t="s">
        <v>19</v>
      </c>
      <c r="I3975" s="53" t="s">
        <v>223</v>
      </c>
      <c r="J3975" s="75">
        <v>5.18</v>
      </c>
      <c r="K3975" s="75">
        <v>4.165</v>
      </c>
      <c r="L3975" s="75">
        <v>5.5</v>
      </c>
      <c r="M3975" s="75">
        <v>5.5</v>
      </c>
      <c r="N3975" s="75">
        <v>0</v>
      </c>
    </row>
    <row r="3976" spans="1:14">
      <c r="A3976" s="53" t="s">
        <v>11917</v>
      </c>
      <c r="B3976" s="53" t="s">
        <v>11918</v>
      </c>
      <c r="C3976" s="53" t="s">
        <v>11919</v>
      </c>
      <c r="D3976" s="53" t="s">
        <v>2864</v>
      </c>
      <c r="E3976" s="53" t="s">
        <v>18</v>
      </c>
      <c r="F3976" s="53" t="s">
        <v>2864</v>
      </c>
      <c r="G3976" s="53" t="s">
        <v>129</v>
      </c>
      <c r="I3976" s="53" t="s">
        <v>2305</v>
      </c>
      <c r="J3976" s="75">
        <v>6.05</v>
      </c>
      <c r="K3976" s="75">
        <v>12.074</v>
      </c>
      <c r="L3976" s="75">
        <v>11</v>
      </c>
      <c r="M3976" s="75">
        <v>12.5</v>
      </c>
      <c r="N3976" s="75">
        <v>1.5</v>
      </c>
    </row>
    <row r="3977" spans="1:14">
      <c r="A3977" s="53" t="s">
        <v>11920</v>
      </c>
      <c r="B3977" s="53" t="s">
        <v>11921</v>
      </c>
      <c r="C3977" s="53" t="s">
        <v>11922</v>
      </c>
      <c r="D3977" s="53" t="s">
        <v>17</v>
      </c>
      <c r="E3977" s="53" t="s">
        <v>18</v>
      </c>
      <c r="F3977" s="53" t="s">
        <v>17</v>
      </c>
      <c r="G3977" s="53" t="s">
        <v>19</v>
      </c>
      <c r="I3977" s="53" t="s">
        <v>2305</v>
      </c>
      <c r="J3977" s="75">
        <v>53.29</v>
      </c>
      <c r="K3977" s="75">
        <v>57.904</v>
      </c>
      <c r="L3977" s="75">
        <v>54</v>
      </c>
      <c r="M3977" s="75">
        <v>58</v>
      </c>
      <c r="N3977" s="75">
        <v>4</v>
      </c>
    </row>
    <row r="3978" spans="1:14">
      <c r="A3978" s="53" t="s">
        <v>11923</v>
      </c>
      <c r="B3978" s="53" t="s">
        <v>11924</v>
      </c>
      <c r="C3978" s="53" t="s">
        <v>11925</v>
      </c>
      <c r="D3978" s="53" t="s">
        <v>590</v>
      </c>
      <c r="E3978" s="53" t="s">
        <v>18</v>
      </c>
      <c r="F3978" s="53" t="s">
        <v>590</v>
      </c>
      <c r="G3978" s="53" t="s">
        <v>129</v>
      </c>
      <c r="I3978" s="53" t="s">
        <v>191</v>
      </c>
      <c r="J3978" s="75">
        <v>7.11</v>
      </c>
      <c r="K3978" s="75">
        <v>11.008</v>
      </c>
      <c r="L3978" s="75">
        <v>7.14</v>
      </c>
      <c r="M3978" s="75">
        <v>9.5</v>
      </c>
      <c r="N3978" s="75">
        <v>2.36</v>
      </c>
    </row>
    <row r="3979" spans="1:14">
      <c r="A3979" s="53" t="s">
        <v>11926</v>
      </c>
      <c r="B3979" s="53" t="s">
        <v>11927</v>
      </c>
      <c r="C3979" s="53" t="s">
        <v>11928</v>
      </c>
      <c r="D3979" s="53" t="s">
        <v>17</v>
      </c>
      <c r="E3979" s="53" t="s">
        <v>18</v>
      </c>
      <c r="F3979" s="53" t="s">
        <v>17</v>
      </c>
      <c r="G3979" s="53" t="s">
        <v>19</v>
      </c>
      <c r="I3979" s="53" t="s">
        <v>99</v>
      </c>
      <c r="J3979" s="75">
        <v>48.77</v>
      </c>
      <c r="K3979" s="75">
        <v>55.274</v>
      </c>
      <c r="L3979" s="75">
        <v>50</v>
      </c>
      <c r="M3979" s="75">
        <v>56</v>
      </c>
      <c r="N3979" s="75">
        <v>6</v>
      </c>
    </row>
    <row r="3980" spans="1:14">
      <c r="A3980" s="53" t="s">
        <v>11929</v>
      </c>
      <c r="B3980" s="53" t="s">
        <v>11930</v>
      </c>
      <c r="C3980" s="53" t="s">
        <v>11931</v>
      </c>
      <c r="D3980" s="53" t="s">
        <v>17</v>
      </c>
      <c r="E3980" s="53" t="s">
        <v>18</v>
      </c>
      <c r="F3980" s="53" t="s">
        <v>17</v>
      </c>
      <c r="G3980" s="53" t="s">
        <v>19</v>
      </c>
      <c r="I3980" s="53" t="s">
        <v>99</v>
      </c>
      <c r="J3980" s="75">
        <v>32.61</v>
      </c>
      <c r="K3980" s="75">
        <v>37.203</v>
      </c>
      <c r="L3980" s="75">
        <v>33</v>
      </c>
      <c r="M3980" s="75">
        <v>38</v>
      </c>
      <c r="N3980" s="75">
        <v>5</v>
      </c>
    </row>
    <row r="3981" spans="1:14">
      <c r="A3981" s="53" t="s">
        <v>11932</v>
      </c>
      <c r="B3981" s="53" t="s">
        <v>11933</v>
      </c>
      <c r="C3981" s="53" t="s">
        <v>11934</v>
      </c>
      <c r="D3981" s="53" t="s">
        <v>17</v>
      </c>
      <c r="E3981" s="53" t="s">
        <v>18</v>
      </c>
      <c r="F3981" s="53" t="s">
        <v>17</v>
      </c>
      <c r="G3981" s="53" t="s">
        <v>19</v>
      </c>
      <c r="I3981" s="53" t="s">
        <v>99</v>
      </c>
      <c r="J3981" s="75">
        <v>49.06</v>
      </c>
      <c r="K3981" s="75">
        <v>56.131</v>
      </c>
      <c r="L3981" s="75">
        <v>49.5</v>
      </c>
      <c r="M3981" s="75">
        <v>57</v>
      </c>
      <c r="N3981" s="75">
        <v>7.5</v>
      </c>
    </row>
    <row r="3982" spans="1:14">
      <c r="A3982" s="53" t="s">
        <v>11935</v>
      </c>
      <c r="B3982" s="53" t="s">
        <v>11936</v>
      </c>
      <c r="C3982" s="53" t="s">
        <v>11937</v>
      </c>
      <c r="D3982" s="53" t="s">
        <v>17</v>
      </c>
      <c r="E3982" s="53" t="s">
        <v>18</v>
      </c>
      <c r="F3982" s="53" t="s">
        <v>17</v>
      </c>
      <c r="G3982" s="53" t="s">
        <v>19</v>
      </c>
      <c r="I3982" s="53" t="s">
        <v>99</v>
      </c>
      <c r="J3982" s="75">
        <v>48.63</v>
      </c>
      <c r="K3982" s="75">
        <v>55.263</v>
      </c>
      <c r="L3982" s="75">
        <v>50</v>
      </c>
      <c r="M3982" s="75">
        <v>56</v>
      </c>
      <c r="N3982" s="75">
        <v>6</v>
      </c>
    </row>
    <row r="3983" spans="1:14">
      <c r="A3983" s="53" t="s">
        <v>11938</v>
      </c>
      <c r="B3983" s="53" t="s">
        <v>11939</v>
      </c>
      <c r="C3983" s="53" t="s">
        <v>11940</v>
      </c>
      <c r="D3983" s="53" t="s">
        <v>17</v>
      </c>
      <c r="E3983" s="53" t="s">
        <v>18</v>
      </c>
      <c r="F3983" s="53" t="s">
        <v>17</v>
      </c>
      <c r="G3983" s="53" t="s">
        <v>19</v>
      </c>
      <c r="I3983" s="53" t="s">
        <v>99</v>
      </c>
      <c r="J3983" s="75">
        <v>48.69</v>
      </c>
      <c r="K3983" s="75">
        <v>55.702</v>
      </c>
      <c r="L3983" s="75">
        <v>50</v>
      </c>
      <c r="M3983" s="75">
        <v>56</v>
      </c>
      <c r="N3983" s="75">
        <v>6</v>
      </c>
    </row>
    <row r="3984" spans="1:14">
      <c r="A3984" s="53" t="s">
        <v>11941</v>
      </c>
      <c r="B3984" s="53" t="s">
        <v>11942</v>
      </c>
      <c r="C3984" s="53" t="s">
        <v>11943</v>
      </c>
      <c r="D3984" s="53" t="s">
        <v>17</v>
      </c>
      <c r="E3984" s="53" t="s">
        <v>18</v>
      </c>
      <c r="F3984" s="53" t="s">
        <v>17</v>
      </c>
      <c r="G3984" s="53" t="s">
        <v>19</v>
      </c>
      <c r="I3984" s="53" t="s">
        <v>1262</v>
      </c>
      <c r="J3984" s="75">
        <v>0.38</v>
      </c>
      <c r="K3984" s="75">
        <v>0</v>
      </c>
      <c r="L3984" s="75">
        <v>0.5</v>
      </c>
      <c r="M3984" s="75">
        <v>0.5</v>
      </c>
      <c r="N3984" s="75">
        <v>0</v>
      </c>
    </row>
    <row r="3985" spans="1:14">
      <c r="A3985" s="53" t="s">
        <v>11944</v>
      </c>
      <c r="B3985" s="53" t="s">
        <v>11945</v>
      </c>
      <c r="C3985" s="53" t="s">
        <v>11946</v>
      </c>
      <c r="D3985" s="53" t="s">
        <v>17</v>
      </c>
      <c r="E3985" s="53" t="s">
        <v>18</v>
      </c>
      <c r="F3985" s="53" t="s">
        <v>17</v>
      </c>
      <c r="G3985" s="53" t="s">
        <v>19</v>
      </c>
      <c r="I3985" s="53" t="s">
        <v>1262</v>
      </c>
      <c r="J3985" s="75">
        <v>12.87</v>
      </c>
      <c r="K3985" s="75">
        <v>5.861</v>
      </c>
      <c r="L3985" s="75">
        <v>13</v>
      </c>
      <c r="M3985" s="75">
        <v>13</v>
      </c>
      <c r="N3985" s="75">
        <v>0</v>
      </c>
    </row>
    <row r="3986" spans="1:14">
      <c r="A3986" s="53" t="s">
        <v>11947</v>
      </c>
      <c r="B3986" s="53" t="s">
        <v>11948</v>
      </c>
      <c r="C3986" s="53" t="s">
        <v>11949</v>
      </c>
      <c r="D3986" s="53" t="s">
        <v>144</v>
      </c>
      <c r="E3986" s="53" t="s">
        <v>18</v>
      </c>
      <c r="F3986" s="53" t="s">
        <v>144</v>
      </c>
      <c r="G3986" s="73" t="s">
        <v>52</v>
      </c>
      <c r="I3986" s="53" t="s">
        <v>1068</v>
      </c>
      <c r="J3986" s="75">
        <v>6.68</v>
      </c>
      <c r="K3986" s="75">
        <v>3.312</v>
      </c>
      <c r="L3986" s="75">
        <v>7</v>
      </c>
      <c r="M3986" s="75">
        <v>7</v>
      </c>
      <c r="N3986" s="75">
        <v>0</v>
      </c>
    </row>
    <row r="3987" spans="1:14">
      <c r="A3987" s="53" t="s">
        <v>11950</v>
      </c>
      <c r="B3987" s="53" t="s">
        <v>11951</v>
      </c>
      <c r="C3987" s="53" t="s">
        <v>11952</v>
      </c>
      <c r="D3987" s="53" t="s">
        <v>17</v>
      </c>
      <c r="E3987" s="53" t="s">
        <v>18</v>
      </c>
      <c r="F3987" s="53" t="s">
        <v>17</v>
      </c>
      <c r="G3987" s="53" t="s">
        <v>19</v>
      </c>
      <c r="I3987" s="53" t="s">
        <v>1262</v>
      </c>
      <c r="J3987" s="75">
        <v>4.4</v>
      </c>
      <c r="K3987" s="75">
        <v>2.088</v>
      </c>
      <c r="L3987" s="75">
        <v>4.5</v>
      </c>
      <c r="M3987" s="75">
        <v>4.5</v>
      </c>
      <c r="N3987" s="75">
        <v>0</v>
      </c>
    </row>
    <row r="3988" spans="1:14">
      <c r="A3988" s="53" t="s">
        <v>11953</v>
      </c>
      <c r="B3988" s="53" t="s">
        <v>11954</v>
      </c>
      <c r="C3988" s="53" t="s">
        <v>11955</v>
      </c>
      <c r="D3988" s="53" t="s">
        <v>17</v>
      </c>
      <c r="E3988" s="53" t="s">
        <v>18</v>
      </c>
      <c r="F3988" s="53" t="s">
        <v>17</v>
      </c>
      <c r="G3988" s="53" t="s">
        <v>19</v>
      </c>
      <c r="I3988" s="53" t="s">
        <v>1262</v>
      </c>
      <c r="J3988" s="75">
        <v>1.96</v>
      </c>
      <c r="K3988" s="75">
        <v>1.276</v>
      </c>
      <c r="L3988" s="75">
        <v>2</v>
      </c>
      <c r="M3988" s="75">
        <v>2</v>
      </c>
      <c r="N3988" s="75">
        <v>0</v>
      </c>
    </row>
    <row r="3989" spans="1:14">
      <c r="A3989" s="53" t="s">
        <v>11956</v>
      </c>
      <c r="B3989" s="53" t="s">
        <v>11957</v>
      </c>
      <c r="C3989" s="53" t="s">
        <v>11958</v>
      </c>
      <c r="D3989" s="53" t="s">
        <v>17</v>
      </c>
      <c r="E3989" s="53" t="s">
        <v>18</v>
      </c>
      <c r="F3989" s="53" t="s">
        <v>17</v>
      </c>
      <c r="G3989" s="53" t="s">
        <v>19</v>
      </c>
      <c r="I3989" s="53" t="s">
        <v>79</v>
      </c>
      <c r="J3989" s="75">
        <v>2.08</v>
      </c>
      <c r="K3989" s="75">
        <v>4.608</v>
      </c>
      <c r="L3989" s="75">
        <v>4</v>
      </c>
      <c r="M3989" s="75">
        <v>5</v>
      </c>
      <c r="N3989" s="75">
        <v>1</v>
      </c>
    </row>
    <row r="3990" spans="1:14">
      <c r="A3990" s="53" t="s">
        <v>11959</v>
      </c>
      <c r="B3990" s="53" t="s">
        <v>11960</v>
      </c>
      <c r="C3990" s="53" t="s">
        <v>11961</v>
      </c>
      <c r="D3990" s="53" t="s">
        <v>17</v>
      </c>
      <c r="E3990" s="53" t="s">
        <v>18</v>
      </c>
      <c r="F3990" s="53" t="s">
        <v>17</v>
      </c>
      <c r="G3990" s="53" t="s">
        <v>19</v>
      </c>
      <c r="I3990" s="53" t="s">
        <v>79</v>
      </c>
      <c r="J3990" s="75">
        <v>0.65</v>
      </c>
      <c r="K3990" s="75">
        <v>1.071</v>
      </c>
      <c r="L3990" s="75">
        <v>1.5</v>
      </c>
      <c r="M3990" s="75">
        <v>1.5</v>
      </c>
      <c r="N3990" s="75">
        <v>0</v>
      </c>
    </row>
    <row r="3991" spans="1:14">
      <c r="A3991" s="53" t="s">
        <v>11962</v>
      </c>
      <c r="B3991" s="53" t="s">
        <v>11963</v>
      </c>
      <c r="C3991" s="53" t="s">
        <v>11964</v>
      </c>
      <c r="D3991" s="53" t="s">
        <v>17</v>
      </c>
      <c r="E3991" s="53" t="s">
        <v>18</v>
      </c>
      <c r="F3991" s="53" t="s">
        <v>17</v>
      </c>
      <c r="G3991" s="53" t="s">
        <v>19</v>
      </c>
      <c r="I3991" s="53" t="s">
        <v>219</v>
      </c>
      <c r="J3991" s="75">
        <v>45.73</v>
      </c>
      <c r="K3991" s="75">
        <v>33.144</v>
      </c>
      <c r="L3991" s="75">
        <v>46</v>
      </c>
      <c r="M3991" s="75">
        <v>46</v>
      </c>
      <c r="N3991" s="75">
        <v>0</v>
      </c>
    </row>
    <row r="3992" spans="1:14">
      <c r="A3992" s="53" t="s">
        <v>11965</v>
      </c>
      <c r="B3992" s="53" t="s">
        <v>11966</v>
      </c>
      <c r="C3992" s="53" t="s">
        <v>11967</v>
      </c>
      <c r="D3992" s="53" t="s">
        <v>17</v>
      </c>
      <c r="E3992" s="53" t="s">
        <v>18</v>
      </c>
      <c r="F3992" s="53" t="s">
        <v>17</v>
      </c>
      <c r="G3992" s="53" t="s">
        <v>19</v>
      </c>
      <c r="I3992" s="53" t="s">
        <v>219</v>
      </c>
      <c r="J3992" s="75">
        <v>45.43</v>
      </c>
      <c r="K3992" s="75">
        <v>33.092</v>
      </c>
      <c r="L3992" s="75">
        <v>46</v>
      </c>
      <c r="M3992" s="75">
        <v>46</v>
      </c>
      <c r="N3992" s="75">
        <v>0</v>
      </c>
    </row>
    <row r="3993" spans="1:14">
      <c r="A3993" s="53" t="s">
        <v>11968</v>
      </c>
      <c r="B3993" s="53" t="s">
        <v>11969</v>
      </c>
      <c r="C3993" s="53" t="s">
        <v>11970</v>
      </c>
      <c r="D3993" s="53" t="s">
        <v>17</v>
      </c>
      <c r="E3993" s="53" t="s">
        <v>18</v>
      </c>
      <c r="F3993" s="53" t="s">
        <v>17</v>
      </c>
      <c r="G3993" s="53" t="s">
        <v>19</v>
      </c>
      <c r="I3993" s="53" t="s">
        <v>219</v>
      </c>
      <c r="J3993" s="75">
        <v>46.59</v>
      </c>
      <c r="K3993" s="75">
        <v>33.144</v>
      </c>
      <c r="L3993" s="75">
        <v>47</v>
      </c>
      <c r="M3993" s="75">
        <v>47</v>
      </c>
      <c r="N3993" s="75">
        <v>0</v>
      </c>
    </row>
    <row r="3994" spans="1:14">
      <c r="A3994" s="53" t="s">
        <v>11971</v>
      </c>
      <c r="B3994" s="53" t="s">
        <v>11972</v>
      </c>
      <c r="C3994" s="53" t="s">
        <v>11973</v>
      </c>
      <c r="D3994" s="53" t="s">
        <v>17</v>
      </c>
      <c r="E3994" s="53" t="s">
        <v>18</v>
      </c>
      <c r="F3994" s="53" t="s">
        <v>17</v>
      </c>
      <c r="G3994" s="73" t="s">
        <v>19</v>
      </c>
      <c r="I3994" s="53" t="s">
        <v>219</v>
      </c>
      <c r="J3994" s="75">
        <v>45.59</v>
      </c>
      <c r="K3994" s="75">
        <v>32.944</v>
      </c>
      <c r="L3994" s="75">
        <v>46</v>
      </c>
      <c r="M3994" s="75">
        <v>46</v>
      </c>
      <c r="N3994" s="75">
        <v>0</v>
      </c>
    </row>
    <row r="3995" spans="1:14">
      <c r="A3995" s="53" t="s">
        <v>11974</v>
      </c>
      <c r="B3995" s="53" t="s">
        <v>11975</v>
      </c>
      <c r="C3995" s="53" t="s">
        <v>11976</v>
      </c>
      <c r="D3995" s="53" t="s">
        <v>17</v>
      </c>
      <c r="E3995" s="53" t="s">
        <v>18</v>
      </c>
      <c r="F3995" s="53" t="s">
        <v>17</v>
      </c>
      <c r="G3995" s="53" t="s">
        <v>19</v>
      </c>
      <c r="I3995" s="53" t="s">
        <v>219</v>
      </c>
      <c r="J3995" s="75">
        <v>45.33</v>
      </c>
      <c r="K3995" s="75">
        <v>33.701</v>
      </c>
      <c r="L3995" s="75">
        <v>46</v>
      </c>
      <c r="M3995" s="75">
        <v>46</v>
      </c>
      <c r="N3995" s="75">
        <v>0</v>
      </c>
    </row>
    <row r="3996" spans="1:14">
      <c r="A3996" s="53" t="s">
        <v>11977</v>
      </c>
      <c r="B3996" s="53" t="s">
        <v>11978</v>
      </c>
      <c r="C3996" s="53" t="s">
        <v>11979</v>
      </c>
      <c r="D3996" s="53" t="s">
        <v>17</v>
      </c>
      <c r="E3996" s="53" t="s">
        <v>18</v>
      </c>
      <c r="F3996" s="53" t="s">
        <v>17</v>
      </c>
      <c r="G3996" s="53" t="s">
        <v>19</v>
      </c>
      <c r="I3996" s="53" t="s">
        <v>219</v>
      </c>
      <c r="J3996" s="75">
        <v>46.58</v>
      </c>
      <c r="K3996" s="75">
        <v>33.07</v>
      </c>
      <c r="L3996" s="75">
        <v>47</v>
      </c>
      <c r="M3996" s="75">
        <v>47</v>
      </c>
      <c r="N3996" s="75">
        <v>0</v>
      </c>
    </row>
    <row r="3997" spans="1:14">
      <c r="A3997" s="53" t="s">
        <v>11980</v>
      </c>
      <c r="B3997" s="53" t="s">
        <v>11981</v>
      </c>
      <c r="C3997" s="53" t="s">
        <v>11982</v>
      </c>
      <c r="D3997" s="53" t="s">
        <v>17</v>
      </c>
      <c r="E3997" s="53" t="s">
        <v>18</v>
      </c>
      <c r="F3997" s="53" t="s">
        <v>17</v>
      </c>
      <c r="G3997" s="53" t="s">
        <v>19</v>
      </c>
      <c r="I3997" s="53" t="s">
        <v>219</v>
      </c>
      <c r="J3997" s="75">
        <v>47.55</v>
      </c>
      <c r="K3997" s="75">
        <v>34.155</v>
      </c>
      <c r="L3997" s="75">
        <v>48</v>
      </c>
      <c r="M3997" s="75">
        <v>48</v>
      </c>
      <c r="N3997" s="75">
        <v>0</v>
      </c>
    </row>
    <row r="3998" spans="1:14">
      <c r="A3998" s="53" t="s">
        <v>11983</v>
      </c>
      <c r="B3998" s="53" t="s">
        <v>11984</v>
      </c>
      <c r="C3998" s="53" t="s">
        <v>11985</v>
      </c>
      <c r="D3998" s="53" t="s">
        <v>17</v>
      </c>
      <c r="E3998" s="53" t="s">
        <v>18</v>
      </c>
      <c r="F3998" s="53" t="s">
        <v>17</v>
      </c>
      <c r="G3998" s="53" t="s">
        <v>19</v>
      </c>
      <c r="I3998" s="53" t="s">
        <v>219</v>
      </c>
      <c r="J3998" s="75">
        <v>43.6</v>
      </c>
      <c r="K3998" s="75">
        <v>32.678</v>
      </c>
      <c r="L3998" s="75">
        <v>44</v>
      </c>
      <c r="M3998" s="75">
        <v>44</v>
      </c>
      <c r="N3998" s="75">
        <v>0</v>
      </c>
    </row>
    <row r="3999" spans="1:14">
      <c r="A3999" s="53" t="s">
        <v>11986</v>
      </c>
      <c r="B3999" s="53" t="s">
        <v>11987</v>
      </c>
      <c r="C3999" s="53" t="s">
        <v>11988</v>
      </c>
      <c r="D3999" s="53" t="s">
        <v>168</v>
      </c>
      <c r="E3999" s="53" t="s">
        <v>18</v>
      </c>
      <c r="F3999" s="53" t="s">
        <v>169</v>
      </c>
      <c r="G3999" s="53" t="s">
        <v>170</v>
      </c>
      <c r="I3999" s="53" t="s">
        <v>227</v>
      </c>
      <c r="J3999" s="75">
        <v>38.72</v>
      </c>
      <c r="K3999" s="75">
        <v>30.707</v>
      </c>
      <c r="L3999" s="75">
        <v>71</v>
      </c>
      <c r="M3999" s="75">
        <v>75</v>
      </c>
      <c r="N3999" s="75">
        <v>4</v>
      </c>
    </row>
    <row r="4000" spans="1:14">
      <c r="A4000" s="53" t="s">
        <v>11989</v>
      </c>
      <c r="B4000" s="53" t="s">
        <v>11990</v>
      </c>
      <c r="C4000" s="53" t="s">
        <v>11991</v>
      </c>
      <c r="D4000" s="53" t="s">
        <v>17</v>
      </c>
      <c r="E4000" s="53" t="s">
        <v>18</v>
      </c>
      <c r="F4000" s="53" t="s">
        <v>17</v>
      </c>
      <c r="G4000" s="53" t="s">
        <v>19</v>
      </c>
      <c r="I4000" s="53" t="s">
        <v>1262</v>
      </c>
      <c r="J4000" s="75">
        <v>36.35</v>
      </c>
      <c r="K4000" s="75">
        <v>11.613</v>
      </c>
      <c r="L4000" s="75">
        <v>37</v>
      </c>
      <c r="M4000" s="75">
        <v>37</v>
      </c>
      <c r="N4000" s="75">
        <v>0</v>
      </c>
    </row>
    <row r="4001" spans="1:14">
      <c r="A4001" s="53" t="s">
        <v>11992</v>
      </c>
      <c r="B4001" s="53" t="s">
        <v>11993</v>
      </c>
      <c r="C4001" s="53" t="s">
        <v>11994</v>
      </c>
      <c r="D4001" s="53" t="s">
        <v>5040</v>
      </c>
      <c r="E4001" s="53" t="s">
        <v>18</v>
      </c>
      <c r="F4001" s="53" t="s">
        <v>5040</v>
      </c>
      <c r="G4001" s="53" t="s">
        <v>52</v>
      </c>
      <c r="I4001" s="53" t="s">
        <v>203</v>
      </c>
      <c r="J4001" s="75">
        <v>90.44</v>
      </c>
      <c r="K4001" s="75">
        <v>93.412</v>
      </c>
      <c r="L4001" s="75">
        <v>88</v>
      </c>
      <c r="M4001" s="75">
        <v>113</v>
      </c>
      <c r="N4001" s="75">
        <v>25</v>
      </c>
    </row>
    <row r="4002" spans="1:14">
      <c r="A4002" s="53" t="s">
        <v>11995</v>
      </c>
      <c r="B4002" s="53" t="s">
        <v>11996</v>
      </c>
      <c r="C4002" s="53" t="s">
        <v>11997</v>
      </c>
      <c r="D4002" s="53" t="s">
        <v>317</v>
      </c>
      <c r="E4002" s="53" t="s">
        <v>18</v>
      </c>
      <c r="F4002" s="53" t="s">
        <v>317</v>
      </c>
      <c r="G4002" s="53" t="s">
        <v>52</v>
      </c>
      <c r="I4002" s="53" t="s">
        <v>203</v>
      </c>
      <c r="J4002" s="75">
        <v>8.13</v>
      </c>
      <c r="K4002" s="75">
        <v>10.549</v>
      </c>
      <c r="L4002" s="75">
        <v>21</v>
      </c>
      <c r="M4002" s="75">
        <v>21</v>
      </c>
      <c r="N4002" s="75">
        <v>0</v>
      </c>
    </row>
    <row r="4003" spans="1:14">
      <c r="A4003" s="53" t="s">
        <v>11998</v>
      </c>
      <c r="B4003" s="53" t="s">
        <v>11999</v>
      </c>
      <c r="C4003" s="53" t="s">
        <v>12000</v>
      </c>
      <c r="D4003" s="53" t="s">
        <v>287</v>
      </c>
      <c r="E4003" s="53" t="s">
        <v>18</v>
      </c>
      <c r="F4003" s="53" t="s">
        <v>287</v>
      </c>
      <c r="G4003" s="73" t="s">
        <v>98</v>
      </c>
      <c r="I4003" s="53" t="s">
        <v>442</v>
      </c>
      <c r="J4003" s="75">
        <v>5.73</v>
      </c>
      <c r="K4003" s="75">
        <v>8.784</v>
      </c>
      <c r="L4003" s="75">
        <v>11</v>
      </c>
      <c r="M4003" s="75">
        <v>9</v>
      </c>
      <c r="N4003" s="75">
        <v>-2</v>
      </c>
    </row>
    <row r="4004" spans="1:14">
      <c r="A4004" s="53" t="s">
        <v>12001</v>
      </c>
      <c r="B4004" s="53" t="s">
        <v>12002</v>
      </c>
      <c r="C4004" s="53" t="s">
        <v>12003</v>
      </c>
      <c r="D4004" s="53" t="s">
        <v>78</v>
      </c>
      <c r="E4004" s="53" t="s">
        <v>18</v>
      </c>
      <c r="F4004" s="53" t="s">
        <v>78</v>
      </c>
      <c r="G4004" s="53" t="s">
        <v>29</v>
      </c>
      <c r="I4004" s="53" t="s">
        <v>558</v>
      </c>
      <c r="J4004" s="75">
        <v>47.16</v>
      </c>
      <c r="K4004" s="75">
        <v>101.473</v>
      </c>
      <c r="L4004" s="75">
        <v>94</v>
      </c>
      <c r="M4004" s="75">
        <v>104</v>
      </c>
      <c r="N4004" s="75">
        <v>10</v>
      </c>
    </row>
    <row r="4005" spans="1:14">
      <c r="A4005" s="53" t="s">
        <v>12004</v>
      </c>
      <c r="B4005" s="53" t="s">
        <v>12005</v>
      </c>
      <c r="C4005" s="53" t="s">
        <v>12006</v>
      </c>
      <c r="D4005" s="53" t="s">
        <v>28</v>
      </c>
      <c r="E4005" s="53" t="s">
        <v>18</v>
      </c>
      <c r="F4005" s="53" t="s">
        <v>28</v>
      </c>
      <c r="G4005" s="53" t="s">
        <v>29</v>
      </c>
      <c r="I4005" s="53" t="s">
        <v>156</v>
      </c>
      <c r="J4005" s="75">
        <v>1358.68</v>
      </c>
      <c r="K4005" s="75">
        <v>10.285</v>
      </c>
      <c r="L4005" s="75">
        <v>9.7</v>
      </c>
      <c r="M4005" s="75">
        <v>10.4</v>
      </c>
      <c r="N4005" s="75">
        <v>0.7</v>
      </c>
    </row>
    <row r="4006" spans="1:14">
      <c r="A4006" s="53" t="s">
        <v>12007</v>
      </c>
      <c r="B4006" s="53" t="s">
        <v>12008</v>
      </c>
      <c r="C4006" s="53" t="s">
        <v>50</v>
      </c>
      <c r="D4006" s="53" t="s">
        <v>1516</v>
      </c>
      <c r="E4006" s="53" t="s">
        <v>18</v>
      </c>
      <c r="F4006" s="53" t="s">
        <v>1516</v>
      </c>
      <c r="G4006" s="73" t="s">
        <v>52</v>
      </c>
      <c r="I4006" s="53" t="s">
        <v>767</v>
      </c>
      <c r="J4006" s="75">
        <v>104.69</v>
      </c>
      <c r="K4006" s="75">
        <v>65.48</v>
      </c>
      <c r="L4006" s="75">
        <v>106</v>
      </c>
      <c r="M4006" s="75">
        <v>105</v>
      </c>
      <c r="N4006" s="75">
        <v>-1</v>
      </c>
    </row>
    <row r="4007" spans="1:14">
      <c r="A4007" s="53" t="s">
        <v>12009</v>
      </c>
      <c r="B4007" s="53" t="s">
        <v>12010</v>
      </c>
      <c r="C4007" s="53" t="s">
        <v>12011</v>
      </c>
      <c r="D4007" s="53" t="s">
        <v>78</v>
      </c>
      <c r="E4007" s="53" t="s">
        <v>18</v>
      </c>
      <c r="F4007" s="53" t="s">
        <v>78</v>
      </c>
      <c r="G4007" s="53" t="s">
        <v>29</v>
      </c>
      <c r="I4007" s="53" t="s">
        <v>116</v>
      </c>
      <c r="J4007" s="75">
        <v>120</v>
      </c>
      <c r="K4007" s="75">
        <v>60</v>
      </c>
      <c r="L4007" s="75">
        <v>101</v>
      </c>
      <c r="M4007" s="75">
        <v>120</v>
      </c>
      <c r="N4007" s="75">
        <v>19</v>
      </c>
    </row>
    <row r="4008" spans="1:14">
      <c r="A4008" s="53" t="s">
        <v>12012</v>
      </c>
      <c r="B4008" s="53" t="s">
        <v>12013</v>
      </c>
      <c r="C4008" s="53" t="s">
        <v>12014</v>
      </c>
      <c r="D4008" s="53" t="s">
        <v>24</v>
      </c>
      <c r="E4008" s="53" t="s">
        <v>18</v>
      </c>
      <c r="F4008" s="53" t="s">
        <v>24</v>
      </c>
      <c r="G4008" s="53" t="s">
        <v>19</v>
      </c>
      <c r="I4008" s="53" t="s">
        <v>3662</v>
      </c>
      <c r="J4008" s="75">
        <v>3.54</v>
      </c>
      <c r="K4008" s="75">
        <v>4.082</v>
      </c>
      <c r="L4008" s="75">
        <v>4</v>
      </c>
      <c r="M4008" s="75">
        <v>4.5</v>
      </c>
      <c r="N4008" s="75">
        <v>0.5</v>
      </c>
    </row>
    <row r="4009" spans="1:14">
      <c r="A4009" s="53" t="s">
        <v>12015</v>
      </c>
      <c r="B4009" s="53" t="s">
        <v>12016</v>
      </c>
      <c r="C4009" s="53" t="s">
        <v>12017</v>
      </c>
      <c r="D4009" s="53" t="s">
        <v>364</v>
      </c>
      <c r="E4009" s="53" t="s">
        <v>18</v>
      </c>
      <c r="F4009" s="53" t="s">
        <v>364</v>
      </c>
      <c r="G4009" s="53" t="s">
        <v>29</v>
      </c>
      <c r="I4009" s="53" t="s">
        <v>116</v>
      </c>
      <c r="J4009" s="75">
        <v>40</v>
      </c>
      <c r="K4009" s="75">
        <v>20</v>
      </c>
      <c r="L4009" s="75">
        <v>33.5</v>
      </c>
      <c r="M4009" s="75">
        <v>40</v>
      </c>
      <c r="N4009" s="75">
        <v>6.5</v>
      </c>
    </row>
    <row r="4010" spans="1:14">
      <c r="A4010" s="53" t="s">
        <v>12018</v>
      </c>
      <c r="B4010" s="53" t="s">
        <v>12019</v>
      </c>
      <c r="C4010" s="53" t="s">
        <v>12020</v>
      </c>
      <c r="D4010" s="53" t="s">
        <v>78</v>
      </c>
      <c r="E4010" s="53" t="s">
        <v>18</v>
      </c>
      <c r="F4010" s="53" t="s">
        <v>78</v>
      </c>
      <c r="G4010" s="73" t="s">
        <v>29</v>
      </c>
      <c r="I4010" s="53" t="s">
        <v>116</v>
      </c>
      <c r="J4010" s="75">
        <v>40</v>
      </c>
      <c r="K4010" s="75">
        <v>20</v>
      </c>
      <c r="L4010" s="75">
        <v>33</v>
      </c>
      <c r="M4010" s="75">
        <v>40</v>
      </c>
      <c r="N4010" s="75">
        <v>7</v>
      </c>
    </row>
    <row r="4011" spans="1:14">
      <c r="A4011" s="53" t="s">
        <v>12021</v>
      </c>
      <c r="B4011" s="53" t="s">
        <v>12022</v>
      </c>
      <c r="C4011" s="53" t="s">
        <v>12023</v>
      </c>
      <c r="D4011" s="53" t="s">
        <v>310</v>
      </c>
      <c r="E4011" s="53" t="s">
        <v>18</v>
      </c>
      <c r="F4011" s="53" t="s">
        <v>310</v>
      </c>
      <c r="G4011" s="73" t="s">
        <v>29</v>
      </c>
      <c r="I4011" s="53" t="s">
        <v>20</v>
      </c>
      <c r="J4011" s="75">
        <v>80</v>
      </c>
      <c r="K4011" s="75">
        <v>40</v>
      </c>
      <c r="L4011" s="75">
        <v>86.5</v>
      </c>
      <c r="M4011" s="75">
        <v>80</v>
      </c>
      <c r="N4011" s="75">
        <v>-6.5</v>
      </c>
    </row>
    <row r="4012" spans="1:14">
      <c r="A4012" s="53" t="s">
        <v>12024</v>
      </c>
      <c r="B4012" s="53" t="s">
        <v>12025</v>
      </c>
      <c r="C4012" s="53" t="s">
        <v>12026</v>
      </c>
      <c r="D4012" s="53" t="s">
        <v>590</v>
      </c>
      <c r="E4012" s="53" t="s">
        <v>18</v>
      </c>
      <c r="F4012" s="53" t="s">
        <v>590</v>
      </c>
      <c r="G4012" s="53" t="s">
        <v>129</v>
      </c>
      <c r="I4012" s="53" t="s">
        <v>2305</v>
      </c>
      <c r="J4012" s="75">
        <v>5.73</v>
      </c>
      <c r="K4012" s="75">
        <v>8.748</v>
      </c>
      <c r="L4012" s="75">
        <v>5.8</v>
      </c>
      <c r="M4012" s="75">
        <v>9</v>
      </c>
      <c r="N4012" s="75">
        <v>3.2</v>
      </c>
    </row>
    <row r="4013" spans="1:14">
      <c r="A4013" s="53" t="s">
        <v>12027</v>
      </c>
      <c r="B4013" s="53" t="s">
        <v>12028</v>
      </c>
      <c r="C4013" s="53" t="s">
        <v>12029</v>
      </c>
      <c r="D4013" s="53" t="s">
        <v>539</v>
      </c>
      <c r="E4013" s="53" t="s">
        <v>18</v>
      </c>
      <c r="F4013" s="53" t="s">
        <v>539</v>
      </c>
      <c r="G4013" s="53" t="s">
        <v>129</v>
      </c>
      <c r="I4013" s="53" t="s">
        <v>20</v>
      </c>
      <c r="J4013" s="75">
        <v>40</v>
      </c>
      <c r="K4013" s="75">
        <v>24</v>
      </c>
      <c r="L4013" s="75">
        <v>27</v>
      </c>
      <c r="M4013" s="75">
        <v>40</v>
      </c>
      <c r="N4013" s="75">
        <v>13</v>
      </c>
    </row>
    <row r="4014" spans="1:14">
      <c r="A4014" s="53" t="s">
        <v>12030</v>
      </c>
      <c r="B4014" s="53" t="s">
        <v>12031</v>
      </c>
      <c r="C4014" s="53" t="s">
        <v>12032</v>
      </c>
      <c r="D4014" s="53" t="s">
        <v>160</v>
      </c>
      <c r="E4014" s="53" t="s">
        <v>18</v>
      </c>
      <c r="F4014" s="53" t="s">
        <v>160</v>
      </c>
      <c r="G4014" s="53" t="s">
        <v>129</v>
      </c>
      <c r="I4014" s="53" t="s">
        <v>7799</v>
      </c>
      <c r="J4014" s="75">
        <v>0.88</v>
      </c>
      <c r="K4014" s="75">
        <v>0</v>
      </c>
      <c r="L4014" s="75">
        <v>1</v>
      </c>
      <c r="M4014" s="75">
        <v>1</v>
      </c>
      <c r="N4014" s="75">
        <v>0</v>
      </c>
    </row>
    <row r="4015" spans="1:14">
      <c r="A4015" s="53" t="s">
        <v>12033</v>
      </c>
      <c r="B4015" s="53" t="s">
        <v>12034</v>
      </c>
      <c r="C4015" s="53" t="s">
        <v>12035</v>
      </c>
      <c r="D4015" s="53" t="s">
        <v>140</v>
      </c>
      <c r="E4015" s="53" t="s">
        <v>18</v>
      </c>
      <c r="F4015" s="53" t="s">
        <v>140</v>
      </c>
      <c r="G4015" s="53" t="s">
        <v>98</v>
      </c>
      <c r="I4015" s="53" t="s">
        <v>187</v>
      </c>
      <c r="J4015" s="75">
        <v>2.01</v>
      </c>
      <c r="K4015" s="75">
        <v>2.765</v>
      </c>
      <c r="L4015" s="75">
        <v>3</v>
      </c>
      <c r="M4015" s="75">
        <v>3</v>
      </c>
      <c r="N4015" s="75">
        <v>0</v>
      </c>
    </row>
    <row r="4016" spans="1:14">
      <c r="A4016" s="53" t="s">
        <v>12036</v>
      </c>
      <c r="B4016" s="53" t="s">
        <v>12037</v>
      </c>
      <c r="C4016" s="53" t="s">
        <v>12038</v>
      </c>
      <c r="D4016" s="53" t="s">
        <v>2086</v>
      </c>
      <c r="E4016" s="53" t="s">
        <v>18</v>
      </c>
      <c r="F4016" s="53" t="s">
        <v>2086</v>
      </c>
      <c r="G4016" s="53" t="s">
        <v>52</v>
      </c>
      <c r="I4016" s="53" t="s">
        <v>664</v>
      </c>
      <c r="J4016" s="75">
        <v>44.53</v>
      </c>
      <c r="K4016" s="75">
        <v>59.257</v>
      </c>
      <c r="L4016" s="75">
        <v>59</v>
      </c>
      <c r="M4016" s="75">
        <v>60</v>
      </c>
      <c r="N4016" s="75">
        <v>1</v>
      </c>
    </row>
    <row r="4017" spans="1:14">
      <c r="A4017" s="53" t="s">
        <v>12039</v>
      </c>
      <c r="B4017" s="53" t="s">
        <v>12040</v>
      </c>
      <c r="C4017" s="53" t="s">
        <v>12041</v>
      </c>
      <c r="D4017" s="53" t="s">
        <v>17</v>
      </c>
      <c r="E4017" s="53" t="s">
        <v>18</v>
      </c>
      <c r="F4017" s="53" t="s">
        <v>17</v>
      </c>
      <c r="G4017" s="53" t="s">
        <v>19</v>
      </c>
      <c r="I4017" s="53" t="s">
        <v>223</v>
      </c>
      <c r="J4017" s="75">
        <v>12.2</v>
      </c>
      <c r="K4017" s="75">
        <v>20.352</v>
      </c>
      <c r="L4017" s="75">
        <v>19.5</v>
      </c>
      <c r="M4017" s="75">
        <v>21</v>
      </c>
      <c r="N4017" s="75">
        <v>1.5</v>
      </c>
    </row>
    <row r="4018" spans="1:14">
      <c r="A4018" s="53" t="s">
        <v>12042</v>
      </c>
      <c r="B4018" s="53" t="s">
        <v>12043</v>
      </c>
      <c r="C4018" s="53" t="s">
        <v>12044</v>
      </c>
      <c r="D4018" s="53" t="s">
        <v>160</v>
      </c>
      <c r="E4018" s="53" t="s">
        <v>18</v>
      </c>
      <c r="F4018" s="53" t="s">
        <v>160</v>
      </c>
      <c r="G4018" s="73" t="s">
        <v>129</v>
      </c>
      <c r="I4018" s="53" t="s">
        <v>86</v>
      </c>
      <c r="J4018" s="75">
        <v>1.39</v>
      </c>
      <c r="K4018" s="75">
        <v>1.387</v>
      </c>
      <c r="L4018" s="75">
        <v>1.5</v>
      </c>
      <c r="M4018" s="75">
        <v>1.5</v>
      </c>
      <c r="N4018" s="75">
        <v>0</v>
      </c>
    </row>
    <row r="4019" spans="1:14">
      <c r="A4019" s="53" t="s">
        <v>12045</v>
      </c>
      <c r="B4019" s="53" t="s">
        <v>12046</v>
      </c>
      <c r="C4019" s="53" t="s">
        <v>12047</v>
      </c>
      <c r="D4019" s="53" t="s">
        <v>160</v>
      </c>
      <c r="E4019" s="53" t="s">
        <v>18</v>
      </c>
      <c r="F4019" s="53" t="s">
        <v>160</v>
      </c>
      <c r="G4019" s="53" t="s">
        <v>129</v>
      </c>
      <c r="I4019" s="53" t="s">
        <v>86</v>
      </c>
      <c r="J4019" s="75">
        <v>0.8</v>
      </c>
      <c r="K4019" s="75">
        <v>0.173</v>
      </c>
      <c r="L4019" s="75">
        <v>1</v>
      </c>
      <c r="M4019" s="75">
        <v>1</v>
      </c>
      <c r="N4019" s="75">
        <v>0</v>
      </c>
    </row>
    <row r="4020" spans="1:14">
      <c r="A4020" s="53" t="s">
        <v>12048</v>
      </c>
      <c r="B4020" s="53" t="s">
        <v>12049</v>
      </c>
      <c r="C4020" s="53" t="s">
        <v>12050</v>
      </c>
      <c r="D4020" s="53" t="s">
        <v>160</v>
      </c>
      <c r="E4020" s="53" t="s">
        <v>18</v>
      </c>
      <c r="F4020" s="53" t="s">
        <v>160</v>
      </c>
      <c r="G4020" s="53" t="s">
        <v>129</v>
      </c>
      <c r="I4020" s="53" t="s">
        <v>86</v>
      </c>
      <c r="J4020" s="75">
        <v>0.44</v>
      </c>
      <c r="K4020" s="75">
        <v>0.173</v>
      </c>
      <c r="L4020" s="75">
        <v>0.5</v>
      </c>
      <c r="M4020" s="75">
        <v>0.5</v>
      </c>
      <c r="N4020" s="75">
        <v>0</v>
      </c>
    </row>
    <row r="4021" spans="1:14">
      <c r="A4021" s="53" t="s">
        <v>12051</v>
      </c>
      <c r="B4021" s="53" t="s">
        <v>12052</v>
      </c>
      <c r="C4021" s="53" t="s">
        <v>12053</v>
      </c>
      <c r="D4021" s="53" t="s">
        <v>140</v>
      </c>
      <c r="E4021" s="53" t="s">
        <v>18</v>
      </c>
      <c r="F4021" s="53" t="s">
        <v>140</v>
      </c>
      <c r="G4021" s="53" t="s">
        <v>98</v>
      </c>
      <c r="I4021" s="53" t="s">
        <v>191</v>
      </c>
      <c r="J4021" s="75">
        <v>23.94</v>
      </c>
      <c r="K4021" s="75">
        <v>9.036</v>
      </c>
      <c r="L4021" s="75">
        <v>24</v>
      </c>
      <c r="M4021" s="75">
        <v>24</v>
      </c>
      <c r="N4021" s="75">
        <v>0</v>
      </c>
    </row>
    <row r="4022" spans="1:14">
      <c r="A4022" s="53" t="s">
        <v>12054</v>
      </c>
      <c r="B4022" s="53" t="s">
        <v>12055</v>
      </c>
      <c r="C4022" s="53" t="s">
        <v>12056</v>
      </c>
      <c r="D4022" s="53" t="s">
        <v>140</v>
      </c>
      <c r="E4022" s="53" t="s">
        <v>18</v>
      </c>
      <c r="F4022" s="53" t="s">
        <v>140</v>
      </c>
      <c r="G4022" s="53" t="s">
        <v>98</v>
      </c>
      <c r="I4022" s="53" t="s">
        <v>191</v>
      </c>
      <c r="J4022" s="75">
        <v>23.89</v>
      </c>
      <c r="K4022" s="75">
        <v>10.336</v>
      </c>
      <c r="L4022" s="75">
        <v>24</v>
      </c>
      <c r="M4022" s="75">
        <v>24</v>
      </c>
      <c r="N4022" s="75">
        <v>0</v>
      </c>
    </row>
    <row r="4023" spans="1:14">
      <c r="A4023" s="53" t="s">
        <v>12057</v>
      </c>
      <c r="B4023" s="53" t="s">
        <v>12058</v>
      </c>
      <c r="C4023" s="53" t="s">
        <v>12059</v>
      </c>
      <c r="D4023" s="53" t="s">
        <v>336</v>
      </c>
      <c r="E4023" s="53" t="s">
        <v>18</v>
      </c>
      <c r="F4023" s="53" t="s">
        <v>336</v>
      </c>
      <c r="G4023" s="53" t="s">
        <v>129</v>
      </c>
      <c r="I4023" s="53" t="s">
        <v>1488</v>
      </c>
      <c r="J4023" s="75">
        <v>3</v>
      </c>
      <c r="K4023" s="75">
        <v>7.564</v>
      </c>
      <c r="L4023" s="75">
        <v>8</v>
      </c>
      <c r="M4023" s="75">
        <v>8</v>
      </c>
      <c r="N4023" s="75">
        <v>0</v>
      </c>
    </row>
    <row r="4024" spans="1:14">
      <c r="A4024" s="53" t="s">
        <v>12060</v>
      </c>
      <c r="B4024" s="53" t="s">
        <v>12061</v>
      </c>
      <c r="C4024" s="53" t="s">
        <v>12062</v>
      </c>
      <c r="D4024" s="53" t="s">
        <v>256</v>
      </c>
      <c r="E4024" s="53" t="s">
        <v>18</v>
      </c>
      <c r="F4024" s="53" t="s">
        <v>256</v>
      </c>
      <c r="G4024" s="53" t="s">
        <v>19</v>
      </c>
      <c r="I4024" s="53" t="s">
        <v>421</v>
      </c>
      <c r="J4024" s="75">
        <v>11.85</v>
      </c>
      <c r="K4024" s="75">
        <v>15.636</v>
      </c>
      <c r="L4024" s="75">
        <v>14</v>
      </c>
      <c r="M4024" s="75">
        <v>16</v>
      </c>
      <c r="N4024" s="75">
        <v>2</v>
      </c>
    </row>
    <row r="4025" spans="1:14">
      <c r="A4025" s="53" t="s">
        <v>12063</v>
      </c>
      <c r="B4025" s="53" t="s">
        <v>12064</v>
      </c>
      <c r="C4025" s="53" t="s">
        <v>12065</v>
      </c>
      <c r="D4025" s="53" t="s">
        <v>17</v>
      </c>
      <c r="E4025" s="53" t="s">
        <v>18</v>
      </c>
      <c r="F4025" s="53" t="s">
        <v>17</v>
      </c>
      <c r="G4025" s="53" t="s">
        <v>19</v>
      </c>
      <c r="I4025" s="53" t="s">
        <v>288</v>
      </c>
      <c r="J4025" s="75">
        <v>7.79</v>
      </c>
      <c r="K4025" s="75">
        <v>6.739</v>
      </c>
      <c r="L4025" s="75">
        <v>8</v>
      </c>
      <c r="M4025" s="75">
        <v>8</v>
      </c>
      <c r="N4025" s="75">
        <v>0</v>
      </c>
    </row>
    <row r="4026" spans="1:14">
      <c r="A4026" s="53" t="s">
        <v>12066</v>
      </c>
      <c r="B4026" s="53" t="s">
        <v>12067</v>
      </c>
      <c r="C4026" s="53" t="s">
        <v>12068</v>
      </c>
      <c r="D4026" s="53" t="s">
        <v>140</v>
      </c>
      <c r="E4026" s="53" t="s">
        <v>18</v>
      </c>
      <c r="F4026" s="53" t="s">
        <v>140</v>
      </c>
      <c r="G4026" s="53" t="s">
        <v>98</v>
      </c>
      <c r="I4026" s="53" t="s">
        <v>191</v>
      </c>
      <c r="J4026" s="75">
        <v>10.65</v>
      </c>
      <c r="K4026" s="75">
        <v>19.176</v>
      </c>
      <c r="L4026" s="75">
        <v>16</v>
      </c>
      <c r="M4026" s="75">
        <v>20</v>
      </c>
      <c r="N4026" s="75">
        <v>4</v>
      </c>
    </row>
    <row r="4027" spans="1:14">
      <c r="A4027" s="53" t="s">
        <v>12069</v>
      </c>
      <c r="B4027" s="53" t="s">
        <v>12070</v>
      </c>
      <c r="C4027" s="53" t="s">
        <v>12071</v>
      </c>
      <c r="D4027" s="53" t="s">
        <v>24</v>
      </c>
      <c r="E4027" s="53" t="s">
        <v>18</v>
      </c>
      <c r="F4027" s="53" t="s">
        <v>24</v>
      </c>
      <c r="G4027" s="73" t="s">
        <v>19</v>
      </c>
      <c r="I4027" s="53" t="s">
        <v>604</v>
      </c>
      <c r="J4027" s="75">
        <v>4.46</v>
      </c>
      <c r="K4027" s="75">
        <v>2.028</v>
      </c>
      <c r="L4027" s="75">
        <v>4.5</v>
      </c>
      <c r="M4027" s="75">
        <v>4.5</v>
      </c>
      <c r="N4027" s="75">
        <v>0</v>
      </c>
    </row>
    <row r="4028" spans="1:14">
      <c r="A4028" s="53" t="s">
        <v>12072</v>
      </c>
      <c r="B4028" s="53" t="s">
        <v>12073</v>
      </c>
      <c r="C4028" s="53" t="s">
        <v>12074</v>
      </c>
      <c r="D4028" s="53" t="s">
        <v>17</v>
      </c>
      <c r="E4028" s="53" t="s">
        <v>18</v>
      </c>
      <c r="F4028" s="53" t="s">
        <v>17</v>
      </c>
      <c r="G4028" s="53" t="s">
        <v>19</v>
      </c>
      <c r="I4028" s="53" t="s">
        <v>398</v>
      </c>
      <c r="J4028" s="75">
        <v>0.7</v>
      </c>
      <c r="K4028" s="75">
        <v>0</v>
      </c>
      <c r="L4028" s="75">
        <v>1</v>
      </c>
      <c r="M4028" s="75">
        <v>1</v>
      </c>
      <c r="N4028" s="75">
        <v>0</v>
      </c>
    </row>
    <row r="4029" spans="1:14">
      <c r="A4029" s="53" t="s">
        <v>12075</v>
      </c>
      <c r="B4029" s="53" t="s">
        <v>12076</v>
      </c>
      <c r="C4029" s="53" t="s">
        <v>12077</v>
      </c>
      <c r="D4029" s="53" t="s">
        <v>17</v>
      </c>
      <c r="E4029" s="53" t="s">
        <v>18</v>
      </c>
      <c r="F4029" s="53" t="s">
        <v>17</v>
      </c>
      <c r="G4029" s="53" t="s">
        <v>19</v>
      </c>
      <c r="I4029" s="53" t="s">
        <v>398</v>
      </c>
      <c r="J4029" s="75">
        <v>0.83</v>
      </c>
      <c r="K4029" s="75">
        <v>0</v>
      </c>
      <c r="L4029" s="75">
        <v>1</v>
      </c>
      <c r="M4029" s="75">
        <v>1</v>
      </c>
      <c r="N4029" s="75">
        <v>0</v>
      </c>
    </row>
    <row r="4030" spans="1:14">
      <c r="A4030" s="53" t="s">
        <v>12078</v>
      </c>
      <c r="B4030" s="53" t="s">
        <v>12079</v>
      </c>
      <c r="C4030" s="53" t="s">
        <v>12080</v>
      </c>
      <c r="D4030" s="53" t="s">
        <v>17</v>
      </c>
      <c r="E4030" s="53" t="s">
        <v>18</v>
      </c>
      <c r="F4030" s="53" t="s">
        <v>17</v>
      </c>
      <c r="G4030" s="53" t="s">
        <v>19</v>
      </c>
      <c r="I4030" s="53" t="s">
        <v>90</v>
      </c>
      <c r="J4030" s="75">
        <v>0.9</v>
      </c>
      <c r="K4030" s="75">
        <v>2.162</v>
      </c>
      <c r="L4030" s="75">
        <v>2</v>
      </c>
      <c r="M4030" s="75">
        <v>2.5</v>
      </c>
      <c r="N4030" s="75">
        <v>0.5</v>
      </c>
    </row>
    <row r="4031" spans="1:14">
      <c r="A4031" s="53" t="s">
        <v>12081</v>
      </c>
      <c r="B4031" s="53" t="s">
        <v>12082</v>
      </c>
      <c r="C4031" s="53" t="s">
        <v>12083</v>
      </c>
      <c r="D4031" s="53" t="s">
        <v>17</v>
      </c>
      <c r="E4031" s="53" t="s">
        <v>18</v>
      </c>
      <c r="F4031" s="53" t="s">
        <v>17</v>
      </c>
      <c r="G4031" s="53" t="s">
        <v>19</v>
      </c>
      <c r="I4031" s="53" t="s">
        <v>398</v>
      </c>
      <c r="J4031" s="75">
        <v>7.38</v>
      </c>
      <c r="K4031" s="75">
        <v>6.609</v>
      </c>
      <c r="L4031" s="75">
        <v>7.5</v>
      </c>
      <c r="M4031" s="75">
        <v>8.5</v>
      </c>
      <c r="N4031" s="75">
        <v>1</v>
      </c>
    </row>
    <row r="4032" spans="1:14">
      <c r="A4032" s="53" t="s">
        <v>12084</v>
      </c>
      <c r="B4032" s="53" t="s">
        <v>12085</v>
      </c>
      <c r="C4032" s="53" t="s">
        <v>12086</v>
      </c>
      <c r="D4032" s="53" t="s">
        <v>17</v>
      </c>
      <c r="E4032" s="53" t="s">
        <v>18</v>
      </c>
      <c r="F4032" s="53" t="s">
        <v>17</v>
      </c>
      <c r="G4032" s="53" t="s">
        <v>19</v>
      </c>
      <c r="I4032" s="53" t="s">
        <v>79</v>
      </c>
      <c r="J4032" s="75">
        <v>71.84</v>
      </c>
      <c r="K4032" s="75">
        <v>64.527</v>
      </c>
      <c r="L4032" s="75">
        <v>74</v>
      </c>
      <c r="M4032" s="75">
        <v>75</v>
      </c>
      <c r="N4032" s="75">
        <v>1</v>
      </c>
    </row>
    <row r="4033" spans="1:14">
      <c r="A4033" s="53" t="s">
        <v>12087</v>
      </c>
      <c r="B4033" s="53" t="s">
        <v>12088</v>
      </c>
      <c r="C4033" s="53" t="s">
        <v>12089</v>
      </c>
      <c r="D4033" s="53" t="s">
        <v>17</v>
      </c>
      <c r="E4033" s="53" t="s">
        <v>18</v>
      </c>
      <c r="F4033" s="53" t="s">
        <v>17</v>
      </c>
      <c r="G4033" s="73" t="s">
        <v>19</v>
      </c>
      <c r="I4033" s="53" t="s">
        <v>79</v>
      </c>
      <c r="J4033" s="75">
        <v>43.22</v>
      </c>
      <c r="K4033" s="75">
        <v>41.904</v>
      </c>
      <c r="L4033" s="75">
        <v>44</v>
      </c>
      <c r="M4033" s="75">
        <v>44</v>
      </c>
      <c r="N4033" s="75">
        <v>0</v>
      </c>
    </row>
    <row r="4034" spans="1:14">
      <c r="A4034" s="53" t="s">
        <v>12090</v>
      </c>
      <c r="B4034" s="53" t="s">
        <v>12091</v>
      </c>
      <c r="C4034" s="53" t="s">
        <v>12092</v>
      </c>
      <c r="D4034" s="53" t="s">
        <v>17</v>
      </c>
      <c r="E4034" s="53" t="s">
        <v>18</v>
      </c>
      <c r="F4034" s="53" t="s">
        <v>17</v>
      </c>
      <c r="G4034" s="53" t="s">
        <v>19</v>
      </c>
      <c r="I4034" s="53" t="s">
        <v>79</v>
      </c>
      <c r="J4034" s="75">
        <v>25.15</v>
      </c>
      <c r="K4034" s="75">
        <v>43.673</v>
      </c>
      <c r="L4034" s="75">
        <v>50</v>
      </c>
      <c r="M4034" s="75">
        <v>50</v>
      </c>
      <c r="N4034" s="75">
        <v>0</v>
      </c>
    </row>
    <row r="4035" spans="1:14">
      <c r="A4035" s="53" t="s">
        <v>12093</v>
      </c>
      <c r="B4035" s="53" t="s">
        <v>12094</v>
      </c>
      <c r="C4035" s="53" t="s">
        <v>12095</v>
      </c>
      <c r="D4035" s="53" t="s">
        <v>17</v>
      </c>
      <c r="E4035" s="53" t="s">
        <v>18</v>
      </c>
      <c r="F4035" s="53" t="s">
        <v>17</v>
      </c>
      <c r="G4035" s="53" t="s">
        <v>19</v>
      </c>
      <c r="I4035" s="53" t="s">
        <v>79</v>
      </c>
      <c r="J4035" s="75">
        <v>329.16</v>
      </c>
      <c r="K4035" s="75">
        <v>172.732</v>
      </c>
      <c r="L4035" s="75">
        <v>334</v>
      </c>
      <c r="M4035" s="75">
        <v>333</v>
      </c>
      <c r="N4035" s="75">
        <v>-1</v>
      </c>
    </row>
    <row r="4036" spans="1:14">
      <c r="A4036" s="53" t="s">
        <v>12096</v>
      </c>
      <c r="B4036" s="53" t="s">
        <v>12097</v>
      </c>
      <c r="C4036" s="53" t="s">
        <v>12098</v>
      </c>
      <c r="D4036" s="53" t="s">
        <v>590</v>
      </c>
      <c r="E4036" s="53" t="s">
        <v>18</v>
      </c>
      <c r="F4036" s="53" t="s">
        <v>590</v>
      </c>
      <c r="G4036" s="53" t="s">
        <v>129</v>
      </c>
      <c r="I4036" s="53" t="s">
        <v>223</v>
      </c>
      <c r="J4036" s="75">
        <v>6.6</v>
      </c>
      <c r="K4036" s="75">
        <v>7.344</v>
      </c>
      <c r="L4036" s="75">
        <v>7</v>
      </c>
      <c r="M4036" s="75">
        <v>7.5</v>
      </c>
      <c r="N4036" s="75">
        <v>0.5</v>
      </c>
    </row>
    <row r="4037" spans="1:14">
      <c r="A4037" s="53" t="s">
        <v>12099</v>
      </c>
      <c r="B4037" s="53" t="s">
        <v>12100</v>
      </c>
      <c r="C4037" s="53" t="s">
        <v>12101</v>
      </c>
      <c r="D4037" s="53" t="s">
        <v>539</v>
      </c>
      <c r="E4037" s="53" t="s">
        <v>18</v>
      </c>
      <c r="F4037" s="53" t="s">
        <v>539</v>
      </c>
      <c r="G4037" s="53" t="s">
        <v>129</v>
      </c>
      <c r="I4037" s="53" t="s">
        <v>191</v>
      </c>
      <c r="J4037" s="75">
        <v>22.89</v>
      </c>
      <c r="K4037" s="75">
        <v>37.548</v>
      </c>
      <c r="L4037" s="75">
        <v>32</v>
      </c>
      <c r="M4037" s="75">
        <v>50</v>
      </c>
      <c r="N4037" s="75">
        <v>18</v>
      </c>
    </row>
    <row r="4038" spans="1:14">
      <c r="A4038" s="53" t="s">
        <v>12102</v>
      </c>
      <c r="B4038" s="53" t="s">
        <v>12103</v>
      </c>
      <c r="C4038" s="53" t="s">
        <v>12104</v>
      </c>
      <c r="D4038" s="53" t="s">
        <v>17</v>
      </c>
      <c r="E4038" s="53" t="s">
        <v>18</v>
      </c>
      <c r="F4038" s="53" t="s">
        <v>17</v>
      </c>
      <c r="G4038" s="53" t="s">
        <v>19</v>
      </c>
      <c r="I4038" s="53" t="s">
        <v>1701</v>
      </c>
      <c r="J4038" s="75">
        <v>0.13</v>
      </c>
      <c r="K4038" s="75">
        <v>0.302</v>
      </c>
      <c r="L4038" s="75">
        <v>0.5</v>
      </c>
      <c r="M4038" s="75">
        <v>0.5</v>
      </c>
      <c r="N4038" s="75">
        <v>0</v>
      </c>
    </row>
    <row r="4039" spans="1:14">
      <c r="A4039" s="53" t="s">
        <v>12105</v>
      </c>
      <c r="B4039" s="53" t="s">
        <v>12106</v>
      </c>
      <c r="C4039" s="53" t="s">
        <v>12107</v>
      </c>
      <c r="D4039" s="53" t="s">
        <v>17</v>
      </c>
      <c r="E4039" s="53" t="s">
        <v>18</v>
      </c>
      <c r="F4039" s="53" t="s">
        <v>17</v>
      </c>
      <c r="G4039" s="53" t="s">
        <v>19</v>
      </c>
      <c r="I4039" s="53" t="s">
        <v>39</v>
      </c>
      <c r="J4039" s="75">
        <v>269.05</v>
      </c>
      <c r="K4039" s="75">
        <v>438.25</v>
      </c>
      <c r="L4039" s="75">
        <v>444</v>
      </c>
      <c r="M4039" s="75">
        <v>439</v>
      </c>
      <c r="N4039" s="75">
        <v>-5</v>
      </c>
    </row>
    <row r="4040" spans="1:14">
      <c r="A4040" s="53" t="s">
        <v>12108</v>
      </c>
      <c r="B4040" s="53" t="s">
        <v>12109</v>
      </c>
      <c r="C4040" s="53" t="s">
        <v>12110</v>
      </c>
      <c r="D4040" s="53" t="s">
        <v>2864</v>
      </c>
      <c r="E4040" s="53" t="s">
        <v>18</v>
      </c>
      <c r="F4040" s="53" t="s">
        <v>2864</v>
      </c>
      <c r="G4040" s="53" t="s">
        <v>129</v>
      </c>
      <c r="I4040" s="53" t="s">
        <v>2305</v>
      </c>
      <c r="J4040" s="75">
        <v>4.64</v>
      </c>
      <c r="K4040" s="75">
        <v>10.976</v>
      </c>
      <c r="L4040" s="75">
        <v>11</v>
      </c>
      <c r="M4040" s="75">
        <v>11</v>
      </c>
      <c r="N4040" s="75">
        <v>0</v>
      </c>
    </row>
    <row r="4041" spans="1:14">
      <c r="A4041" s="53" t="s">
        <v>12111</v>
      </c>
      <c r="B4041" s="53" t="s">
        <v>12112</v>
      </c>
      <c r="C4041" s="53" t="s">
        <v>12113</v>
      </c>
      <c r="D4041" s="53" t="s">
        <v>266</v>
      </c>
      <c r="E4041" s="53" t="s">
        <v>18</v>
      </c>
      <c r="F4041" s="53" t="s">
        <v>267</v>
      </c>
      <c r="G4041" s="53" t="s">
        <v>170</v>
      </c>
      <c r="I4041" s="53" t="s">
        <v>11130</v>
      </c>
      <c r="J4041" s="75">
        <v>6.05</v>
      </c>
      <c r="K4041" s="75">
        <v>1.235</v>
      </c>
      <c r="L4041" s="75">
        <v>21</v>
      </c>
      <c r="M4041" s="75">
        <v>21</v>
      </c>
      <c r="N4041" s="75">
        <v>0</v>
      </c>
    </row>
    <row r="4042" spans="1:14">
      <c r="A4042" s="53" t="s">
        <v>12114</v>
      </c>
      <c r="B4042" s="53" t="s">
        <v>12115</v>
      </c>
      <c r="C4042" s="53" t="s">
        <v>12116</v>
      </c>
      <c r="D4042" s="53" t="s">
        <v>97</v>
      </c>
      <c r="E4042" s="53" t="s">
        <v>18</v>
      </c>
      <c r="F4042" s="53" t="s">
        <v>97</v>
      </c>
      <c r="G4042" s="53" t="s">
        <v>98</v>
      </c>
      <c r="I4042" s="53" t="s">
        <v>191</v>
      </c>
      <c r="J4042" s="75">
        <v>7.28</v>
      </c>
      <c r="K4042" s="75">
        <v>3.536</v>
      </c>
      <c r="L4042" s="75">
        <v>21</v>
      </c>
      <c r="M4042" s="75">
        <v>21</v>
      </c>
      <c r="N4042" s="75">
        <v>0</v>
      </c>
    </row>
    <row r="4043" spans="1:14">
      <c r="A4043" s="53" t="s">
        <v>12117</v>
      </c>
      <c r="B4043" s="53" t="s">
        <v>12118</v>
      </c>
      <c r="C4043" s="53" t="s">
        <v>12119</v>
      </c>
      <c r="D4043" s="53" t="s">
        <v>590</v>
      </c>
      <c r="E4043" s="53" t="s">
        <v>18</v>
      </c>
      <c r="F4043" s="53" t="s">
        <v>590</v>
      </c>
      <c r="G4043" s="73" t="s">
        <v>129</v>
      </c>
      <c r="I4043" s="53" t="s">
        <v>227</v>
      </c>
      <c r="J4043" s="75">
        <v>2.27</v>
      </c>
      <c r="K4043" s="75">
        <v>1.095</v>
      </c>
      <c r="L4043" s="75">
        <v>2.5</v>
      </c>
      <c r="M4043" s="75">
        <v>2.5</v>
      </c>
      <c r="N4043" s="75">
        <v>0</v>
      </c>
    </row>
    <row r="4044" spans="1:14">
      <c r="A4044" s="53" t="s">
        <v>12120</v>
      </c>
      <c r="B4044" s="53" t="s">
        <v>12121</v>
      </c>
      <c r="C4044" s="53" t="s">
        <v>12122</v>
      </c>
      <c r="D4044" s="53" t="s">
        <v>17</v>
      </c>
      <c r="E4044" s="53" t="s">
        <v>18</v>
      </c>
      <c r="F4044" s="53" t="s">
        <v>17</v>
      </c>
      <c r="G4044" s="53" t="s">
        <v>19</v>
      </c>
      <c r="I4044" s="53" t="s">
        <v>227</v>
      </c>
      <c r="J4044" s="75">
        <v>55.26</v>
      </c>
      <c r="K4044" s="75">
        <v>41.962</v>
      </c>
      <c r="L4044" s="75">
        <v>56</v>
      </c>
      <c r="M4044" s="75">
        <v>56</v>
      </c>
      <c r="N4044" s="75">
        <v>0</v>
      </c>
    </row>
    <row r="4045" spans="1:14">
      <c r="A4045" s="53" t="s">
        <v>12123</v>
      </c>
      <c r="B4045" s="53" t="s">
        <v>12124</v>
      </c>
      <c r="C4045" s="53" t="s">
        <v>12125</v>
      </c>
      <c r="D4045" s="53" t="s">
        <v>453</v>
      </c>
      <c r="E4045" s="53" t="s">
        <v>18</v>
      </c>
      <c r="F4045" s="53" t="s">
        <v>453</v>
      </c>
      <c r="G4045" s="53" t="s">
        <v>29</v>
      </c>
      <c r="I4045" s="53" t="s">
        <v>227</v>
      </c>
      <c r="J4045" s="75">
        <v>21.76</v>
      </c>
      <c r="K4045" s="75">
        <v>19.992</v>
      </c>
      <c r="L4045" s="75">
        <v>22</v>
      </c>
      <c r="M4045" s="75">
        <v>22</v>
      </c>
      <c r="N4045" s="75">
        <v>0</v>
      </c>
    </row>
    <row r="4046" spans="1:14">
      <c r="A4046" s="53" t="s">
        <v>12126</v>
      </c>
      <c r="B4046" s="53" t="s">
        <v>12127</v>
      </c>
      <c r="C4046" s="53" t="s">
        <v>12128</v>
      </c>
      <c r="D4046" s="53" t="s">
        <v>266</v>
      </c>
      <c r="E4046" s="53" t="s">
        <v>18</v>
      </c>
      <c r="F4046" s="53" t="s">
        <v>267</v>
      </c>
      <c r="G4046" s="73" t="s">
        <v>170</v>
      </c>
      <c r="I4046" s="53" t="s">
        <v>30</v>
      </c>
      <c r="J4046" s="75">
        <v>378.25</v>
      </c>
      <c r="K4046" s="75">
        <v>483.232</v>
      </c>
      <c r="L4046" s="75">
        <v>466</v>
      </c>
      <c r="M4046" s="75">
        <v>484</v>
      </c>
      <c r="N4046" s="75">
        <v>18</v>
      </c>
    </row>
    <row r="4047" spans="1:14">
      <c r="A4047" s="53" t="s">
        <v>12129</v>
      </c>
      <c r="B4047" s="53" t="s">
        <v>12130</v>
      </c>
      <c r="C4047" s="53" t="s">
        <v>12131</v>
      </c>
      <c r="D4047" s="53" t="s">
        <v>17</v>
      </c>
      <c r="E4047" s="53" t="s">
        <v>18</v>
      </c>
      <c r="F4047" s="53" t="s">
        <v>17</v>
      </c>
      <c r="G4047" s="53" t="s">
        <v>19</v>
      </c>
      <c r="I4047" s="53" t="s">
        <v>152</v>
      </c>
      <c r="J4047" s="75">
        <v>4.13</v>
      </c>
      <c r="K4047" s="75">
        <v>4.32</v>
      </c>
      <c r="L4047" s="75">
        <v>4.5</v>
      </c>
      <c r="M4047" s="75">
        <v>4.5</v>
      </c>
      <c r="N4047" s="75">
        <v>0</v>
      </c>
    </row>
    <row r="4048" spans="1:14">
      <c r="A4048" s="53" t="s">
        <v>12132</v>
      </c>
      <c r="B4048" s="53" t="s">
        <v>12133</v>
      </c>
      <c r="C4048" s="53" t="s">
        <v>12134</v>
      </c>
      <c r="D4048" s="53" t="s">
        <v>17</v>
      </c>
      <c r="E4048" s="53" t="s">
        <v>18</v>
      </c>
      <c r="F4048" s="53" t="s">
        <v>17</v>
      </c>
      <c r="G4048" s="53" t="s">
        <v>19</v>
      </c>
      <c r="I4048" s="53" t="s">
        <v>7799</v>
      </c>
      <c r="J4048" s="75">
        <v>0.45</v>
      </c>
      <c r="K4048" s="75">
        <v>0.515</v>
      </c>
      <c r="L4048" s="75">
        <v>1</v>
      </c>
      <c r="M4048" s="75">
        <v>1</v>
      </c>
      <c r="N4048" s="75">
        <v>0</v>
      </c>
    </row>
    <row r="4049" spans="1:14">
      <c r="A4049" s="53" t="s">
        <v>12135</v>
      </c>
      <c r="B4049" s="53" t="s">
        <v>12136</v>
      </c>
      <c r="C4049" s="53" t="s">
        <v>12137</v>
      </c>
      <c r="D4049" s="53" t="s">
        <v>2292</v>
      </c>
      <c r="E4049" s="53" t="s">
        <v>18</v>
      </c>
      <c r="F4049" s="53" t="s">
        <v>2292</v>
      </c>
      <c r="G4049" s="53" t="s">
        <v>129</v>
      </c>
      <c r="I4049" s="53" t="s">
        <v>7799</v>
      </c>
      <c r="J4049" s="75">
        <v>8.33</v>
      </c>
      <c r="K4049" s="75">
        <v>4.263</v>
      </c>
      <c r="L4049" s="75">
        <v>8.5</v>
      </c>
      <c r="M4049" s="75">
        <v>8.5</v>
      </c>
      <c r="N4049" s="75">
        <v>0</v>
      </c>
    </row>
    <row r="4050" spans="1:14">
      <c r="A4050" s="53" t="s">
        <v>12138</v>
      </c>
      <c r="B4050" s="53" t="s">
        <v>12139</v>
      </c>
      <c r="C4050" s="53" t="s">
        <v>12140</v>
      </c>
      <c r="D4050" s="53" t="s">
        <v>274</v>
      </c>
      <c r="E4050" s="53" t="s">
        <v>18</v>
      </c>
      <c r="F4050" s="53" t="s">
        <v>274</v>
      </c>
      <c r="G4050" s="53" t="s">
        <v>29</v>
      </c>
      <c r="I4050" s="53" t="s">
        <v>820</v>
      </c>
      <c r="J4050" s="75">
        <v>65.8</v>
      </c>
      <c r="K4050" s="75">
        <v>123.471</v>
      </c>
      <c r="L4050" s="75">
        <v>120</v>
      </c>
      <c r="M4050" s="75">
        <v>124</v>
      </c>
      <c r="N4050" s="75">
        <v>4</v>
      </c>
    </row>
    <row r="4051" spans="1:14">
      <c r="A4051" s="53" t="s">
        <v>12141</v>
      </c>
      <c r="B4051" s="53" t="s">
        <v>12142</v>
      </c>
      <c r="C4051" s="53" t="s">
        <v>12143</v>
      </c>
      <c r="D4051" s="53" t="s">
        <v>3059</v>
      </c>
      <c r="E4051" s="53" t="s">
        <v>18</v>
      </c>
      <c r="F4051" s="53" t="s">
        <v>3059</v>
      </c>
      <c r="G4051" s="53" t="s">
        <v>29</v>
      </c>
      <c r="I4051" s="53" t="s">
        <v>820</v>
      </c>
      <c r="J4051" s="75">
        <v>28.11</v>
      </c>
      <c r="K4051" s="75">
        <v>12.896</v>
      </c>
      <c r="L4051" s="75">
        <v>29</v>
      </c>
      <c r="M4051" s="75">
        <v>29</v>
      </c>
      <c r="N4051" s="75">
        <v>0</v>
      </c>
    </row>
    <row r="4052" spans="1:14">
      <c r="A4052" s="53" t="s">
        <v>12144</v>
      </c>
      <c r="B4052" s="53" t="s">
        <v>12145</v>
      </c>
      <c r="C4052" s="53" t="s">
        <v>12146</v>
      </c>
      <c r="D4052" s="53" t="s">
        <v>17</v>
      </c>
      <c r="E4052" s="53" t="s">
        <v>18</v>
      </c>
      <c r="F4052" s="53" t="s">
        <v>17</v>
      </c>
      <c r="G4052" s="53" t="s">
        <v>19</v>
      </c>
      <c r="I4052" s="53" t="s">
        <v>152</v>
      </c>
      <c r="J4052" s="75">
        <v>0.2</v>
      </c>
      <c r="K4052" s="75">
        <v>0.179</v>
      </c>
      <c r="L4052" s="75">
        <v>0.5</v>
      </c>
      <c r="M4052" s="75">
        <v>0.5</v>
      </c>
      <c r="N4052" s="75">
        <v>0</v>
      </c>
    </row>
    <row r="4053" spans="1:14">
      <c r="A4053" s="53" t="s">
        <v>12147</v>
      </c>
      <c r="B4053" s="53" t="s">
        <v>12148</v>
      </c>
      <c r="C4053" s="53" t="s">
        <v>12149</v>
      </c>
      <c r="D4053" s="53" t="s">
        <v>24</v>
      </c>
      <c r="E4053" s="53" t="s">
        <v>18</v>
      </c>
      <c r="F4053" s="53" t="s">
        <v>24</v>
      </c>
      <c r="G4053" s="53" t="s">
        <v>19</v>
      </c>
      <c r="I4053" s="53" t="s">
        <v>246</v>
      </c>
      <c r="J4053" s="75">
        <v>23.5</v>
      </c>
      <c r="K4053" s="75">
        <v>28.814</v>
      </c>
      <c r="L4053" s="75">
        <v>25</v>
      </c>
      <c r="M4053" s="75">
        <v>29</v>
      </c>
      <c r="N4053" s="75">
        <v>4</v>
      </c>
    </row>
    <row r="4054" spans="1:14">
      <c r="A4054" s="53" t="s">
        <v>12150</v>
      </c>
      <c r="B4054" s="53" t="s">
        <v>12151</v>
      </c>
      <c r="C4054" s="53" t="s">
        <v>12152</v>
      </c>
      <c r="D4054" s="53" t="s">
        <v>24</v>
      </c>
      <c r="E4054" s="53" t="s">
        <v>18</v>
      </c>
      <c r="F4054" s="53" t="s">
        <v>24</v>
      </c>
      <c r="G4054" s="53" t="s">
        <v>19</v>
      </c>
      <c r="I4054" s="53" t="s">
        <v>246</v>
      </c>
      <c r="J4054" s="75">
        <v>23.73</v>
      </c>
      <c r="K4054" s="75">
        <v>28.397</v>
      </c>
      <c r="L4054" s="75">
        <v>24</v>
      </c>
      <c r="M4054" s="75">
        <v>29</v>
      </c>
      <c r="N4054" s="75">
        <v>5</v>
      </c>
    </row>
    <row r="4055" spans="1:14">
      <c r="A4055" s="53" t="s">
        <v>12153</v>
      </c>
      <c r="B4055" s="53" t="s">
        <v>12154</v>
      </c>
      <c r="C4055" s="53" t="s">
        <v>12155</v>
      </c>
      <c r="D4055" s="53" t="s">
        <v>24</v>
      </c>
      <c r="E4055" s="53" t="s">
        <v>18</v>
      </c>
      <c r="F4055" s="53" t="s">
        <v>24</v>
      </c>
      <c r="G4055" s="73" t="s">
        <v>19</v>
      </c>
      <c r="I4055" s="53" t="s">
        <v>246</v>
      </c>
      <c r="J4055" s="75">
        <v>24.02</v>
      </c>
      <c r="K4055" s="75">
        <v>27.793</v>
      </c>
      <c r="L4055" s="75">
        <v>25</v>
      </c>
      <c r="M4055" s="75">
        <v>28</v>
      </c>
      <c r="N4055" s="75">
        <v>3</v>
      </c>
    </row>
    <row r="4056" spans="1:14">
      <c r="A4056" s="53" t="s">
        <v>12156</v>
      </c>
      <c r="B4056" s="53" t="s">
        <v>12157</v>
      </c>
      <c r="C4056" s="53" t="s">
        <v>12158</v>
      </c>
      <c r="D4056" s="53" t="s">
        <v>24</v>
      </c>
      <c r="E4056" s="53" t="s">
        <v>18</v>
      </c>
      <c r="F4056" s="53" t="s">
        <v>24</v>
      </c>
      <c r="G4056" s="53" t="s">
        <v>19</v>
      </c>
      <c r="I4056" s="53" t="s">
        <v>246</v>
      </c>
      <c r="J4056" s="75">
        <v>24.16</v>
      </c>
      <c r="K4056" s="75">
        <v>28.318</v>
      </c>
      <c r="L4056" s="75">
        <v>25</v>
      </c>
      <c r="M4056" s="75">
        <v>29</v>
      </c>
      <c r="N4056" s="75">
        <v>4</v>
      </c>
    </row>
    <row r="4057" spans="1:14">
      <c r="A4057" s="53" t="s">
        <v>12159</v>
      </c>
      <c r="B4057" s="53" t="s">
        <v>12160</v>
      </c>
      <c r="C4057" s="53" t="s">
        <v>12161</v>
      </c>
      <c r="D4057" s="53" t="s">
        <v>24</v>
      </c>
      <c r="E4057" s="53" t="s">
        <v>18</v>
      </c>
      <c r="F4057" s="53" t="s">
        <v>24</v>
      </c>
      <c r="G4057" s="53" t="s">
        <v>19</v>
      </c>
      <c r="I4057" s="53" t="s">
        <v>246</v>
      </c>
      <c r="J4057" s="75">
        <v>23.9</v>
      </c>
      <c r="K4057" s="75">
        <v>29.441</v>
      </c>
      <c r="L4057" s="75">
        <v>25</v>
      </c>
      <c r="M4057" s="75">
        <v>30</v>
      </c>
      <c r="N4057" s="75">
        <v>5</v>
      </c>
    </row>
    <row r="4058" spans="1:14">
      <c r="A4058" s="53" t="s">
        <v>12162</v>
      </c>
      <c r="B4058" s="53" t="s">
        <v>12163</v>
      </c>
      <c r="C4058" s="53" t="s">
        <v>12164</v>
      </c>
      <c r="D4058" s="53" t="s">
        <v>24</v>
      </c>
      <c r="E4058" s="53" t="s">
        <v>18</v>
      </c>
      <c r="F4058" s="53" t="s">
        <v>24</v>
      </c>
      <c r="G4058" s="53" t="s">
        <v>19</v>
      </c>
      <c r="I4058" s="53" t="s">
        <v>246</v>
      </c>
      <c r="J4058" s="75">
        <v>24.38</v>
      </c>
      <c r="K4058" s="75">
        <v>28.814</v>
      </c>
      <c r="L4058" s="75">
        <v>25</v>
      </c>
      <c r="M4058" s="75">
        <v>29</v>
      </c>
      <c r="N4058" s="75">
        <v>4</v>
      </c>
    </row>
    <row r="4059" spans="1:14">
      <c r="A4059" s="53" t="s">
        <v>12165</v>
      </c>
      <c r="B4059" s="53" t="s">
        <v>12166</v>
      </c>
      <c r="C4059" s="53" t="s">
        <v>12167</v>
      </c>
      <c r="D4059" s="53" t="s">
        <v>24</v>
      </c>
      <c r="E4059" s="53" t="s">
        <v>18</v>
      </c>
      <c r="F4059" s="53" t="s">
        <v>24</v>
      </c>
      <c r="G4059" s="73" t="s">
        <v>19</v>
      </c>
      <c r="I4059" s="53" t="s">
        <v>246</v>
      </c>
      <c r="J4059" s="75">
        <v>24.18</v>
      </c>
      <c r="K4059" s="75">
        <v>28.318</v>
      </c>
      <c r="L4059" s="75">
        <v>25</v>
      </c>
      <c r="M4059" s="75">
        <v>29</v>
      </c>
      <c r="N4059" s="75">
        <v>4</v>
      </c>
    </row>
    <row r="4060" spans="1:14">
      <c r="A4060" s="53" t="s">
        <v>12168</v>
      </c>
      <c r="B4060" s="53" t="s">
        <v>12169</v>
      </c>
      <c r="C4060" s="53" t="s">
        <v>12170</v>
      </c>
      <c r="D4060" s="53" t="s">
        <v>97</v>
      </c>
      <c r="E4060" s="53" t="s">
        <v>18</v>
      </c>
      <c r="F4060" s="53" t="s">
        <v>97</v>
      </c>
      <c r="G4060" s="73" t="s">
        <v>98</v>
      </c>
      <c r="I4060" s="53" t="s">
        <v>4015</v>
      </c>
      <c r="J4060" s="75">
        <v>245.51</v>
      </c>
      <c r="K4060" s="75">
        <v>288.94</v>
      </c>
      <c r="L4060" s="75">
        <v>274</v>
      </c>
      <c r="M4060" s="75">
        <v>289</v>
      </c>
      <c r="N4060" s="75">
        <v>15</v>
      </c>
    </row>
    <row r="4061" spans="1:14">
      <c r="A4061" s="53" t="s">
        <v>12171</v>
      </c>
      <c r="B4061" s="53" t="s">
        <v>12172</v>
      </c>
      <c r="C4061" s="53" t="s">
        <v>12173</v>
      </c>
      <c r="D4061" s="53" t="s">
        <v>1080</v>
      </c>
      <c r="E4061" s="53" t="s">
        <v>18</v>
      </c>
      <c r="F4061" s="53" t="s">
        <v>1080</v>
      </c>
      <c r="G4061" s="53" t="s">
        <v>19</v>
      </c>
      <c r="I4061" s="53" t="s">
        <v>10131</v>
      </c>
      <c r="J4061" s="75">
        <v>22</v>
      </c>
      <c r="K4061" s="75">
        <v>12.8</v>
      </c>
      <c r="L4061" s="75">
        <v>22</v>
      </c>
      <c r="M4061" s="75">
        <v>22</v>
      </c>
      <c r="N4061" s="75">
        <v>0</v>
      </c>
    </row>
    <row r="4062" spans="1:14">
      <c r="A4062" s="53" t="s">
        <v>12174</v>
      </c>
      <c r="B4062" s="53" t="s">
        <v>12175</v>
      </c>
      <c r="C4062" s="53" t="s">
        <v>12176</v>
      </c>
      <c r="D4062" s="53" t="s">
        <v>1080</v>
      </c>
      <c r="E4062" s="53" t="s">
        <v>18</v>
      </c>
      <c r="F4062" s="53" t="s">
        <v>1080</v>
      </c>
      <c r="G4062" s="53" t="s">
        <v>19</v>
      </c>
      <c r="I4062" s="53" t="s">
        <v>10131</v>
      </c>
      <c r="J4062" s="75">
        <v>22</v>
      </c>
      <c r="K4062" s="75">
        <v>12.8</v>
      </c>
      <c r="L4062" s="75">
        <v>22</v>
      </c>
      <c r="M4062" s="75">
        <v>22</v>
      </c>
      <c r="N4062" s="75">
        <v>0</v>
      </c>
    </row>
    <row r="4063" spans="1:14">
      <c r="A4063" s="53" t="s">
        <v>12177</v>
      </c>
      <c r="B4063" s="53" t="s">
        <v>12178</v>
      </c>
      <c r="C4063" s="53" t="s">
        <v>12179</v>
      </c>
      <c r="D4063" s="53" t="s">
        <v>1080</v>
      </c>
      <c r="E4063" s="53" t="s">
        <v>18</v>
      </c>
      <c r="F4063" s="53" t="s">
        <v>1080</v>
      </c>
      <c r="G4063" s="53" t="s">
        <v>19</v>
      </c>
      <c r="I4063" s="53" t="s">
        <v>10131</v>
      </c>
      <c r="J4063" s="75">
        <v>22</v>
      </c>
      <c r="K4063" s="75">
        <v>12.8</v>
      </c>
      <c r="L4063" s="75">
        <v>22</v>
      </c>
      <c r="M4063" s="75">
        <v>22</v>
      </c>
      <c r="N4063" s="75">
        <v>0</v>
      </c>
    </row>
    <row r="4064" spans="1:14">
      <c r="A4064" s="53" t="s">
        <v>12180</v>
      </c>
      <c r="B4064" s="53" t="s">
        <v>12181</v>
      </c>
      <c r="C4064" s="53" t="s">
        <v>12182</v>
      </c>
      <c r="D4064" s="53" t="s">
        <v>1080</v>
      </c>
      <c r="E4064" s="53" t="s">
        <v>18</v>
      </c>
      <c r="F4064" s="53" t="s">
        <v>1080</v>
      </c>
      <c r="G4064" s="53" t="s">
        <v>19</v>
      </c>
      <c r="I4064" s="53" t="s">
        <v>10131</v>
      </c>
      <c r="J4064" s="75">
        <v>22</v>
      </c>
      <c r="K4064" s="75">
        <v>12.8</v>
      </c>
      <c r="L4064" s="75">
        <v>22</v>
      </c>
      <c r="M4064" s="75">
        <v>22</v>
      </c>
      <c r="N4064" s="75">
        <v>0</v>
      </c>
    </row>
    <row r="4065" spans="1:14">
      <c r="A4065" s="53" t="s">
        <v>12183</v>
      </c>
      <c r="B4065" s="53" t="s">
        <v>12184</v>
      </c>
      <c r="C4065" s="53" t="s">
        <v>12185</v>
      </c>
      <c r="D4065" s="53" t="s">
        <v>3633</v>
      </c>
      <c r="E4065" s="53" t="s">
        <v>18</v>
      </c>
      <c r="F4065" s="53" t="s">
        <v>3633</v>
      </c>
      <c r="G4065" s="53" t="s">
        <v>52</v>
      </c>
      <c r="I4065" s="53" t="s">
        <v>1410</v>
      </c>
      <c r="J4065" s="75">
        <v>239.68</v>
      </c>
      <c r="K4065" s="75">
        <v>225.758</v>
      </c>
      <c r="L4065" s="75">
        <v>239</v>
      </c>
      <c r="M4065" s="75">
        <v>301</v>
      </c>
      <c r="N4065" s="75">
        <v>62</v>
      </c>
    </row>
    <row r="4066" spans="1:14">
      <c r="A4066" s="53" t="s">
        <v>12186</v>
      </c>
      <c r="B4066" s="53" t="s">
        <v>12187</v>
      </c>
      <c r="C4066" s="53" t="s">
        <v>12188</v>
      </c>
      <c r="D4066" s="53" t="s">
        <v>78</v>
      </c>
      <c r="E4066" s="53" t="s">
        <v>18</v>
      </c>
      <c r="F4066" s="53" t="s">
        <v>78</v>
      </c>
      <c r="G4066" s="53" t="s">
        <v>29</v>
      </c>
      <c r="I4066" s="53" t="s">
        <v>116</v>
      </c>
      <c r="J4066" s="75">
        <v>240</v>
      </c>
      <c r="K4066" s="75">
        <v>120</v>
      </c>
      <c r="L4066" s="75">
        <v>204</v>
      </c>
      <c r="M4066" s="75">
        <v>240</v>
      </c>
      <c r="N4066" s="75">
        <v>36</v>
      </c>
    </row>
    <row r="4067" spans="1:14">
      <c r="A4067" s="53" t="s">
        <v>12189</v>
      </c>
      <c r="B4067" s="53" t="s">
        <v>12190</v>
      </c>
      <c r="C4067" s="53" t="s">
        <v>12191</v>
      </c>
      <c r="D4067" s="53" t="s">
        <v>17</v>
      </c>
      <c r="E4067" s="53" t="s">
        <v>18</v>
      </c>
      <c r="F4067" s="53" t="s">
        <v>17</v>
      </c>
      <c r="G4067" s="53" t="s">
        <v>19</v>
      </c>
      <c r="I4067" s="53" t="s">
        <v>227</v>
      </c>
      <c r="J4067" s="75">
        <v>3.54</v>
      </c>
      <c r="K4067" s="75">
        <v>1.642</v>
      </c>
      <c r="L4067" s="75">
        <v>4</v>
      </c>
      <c r="M4067" s="75">
        <v>4</v>
      </c>
      <c r="N4067" s="75">
        <v>0</v>
      </c>
    </row>
    <row r="4068" spans="1:14">
      <c r="A4068" s="53" t="s">
        <v>12192</v>
      </c>
      <c r="B4068" s="53" t="s">
        <v>12193</v>
      </c>
      <c r="C4068" s="53" t="s">
        <v>12194</v>
      </c>
      <c r="D4068" s="53" t="s">
        <v>144</v>
      </c>
      <c r="E4068" s="53" t="s">
        <v>18</v>
      </c>
      <c r="F4068" s="53" t="s">
        <v>144</v>
      </c>
      <c r="G4068" s="53" t="s">
        <v>52</v>
      </c>
      <c r="I4068" s="53" t="s">
        <v>4561</v>
      </c>
      <c r="J4068" s="75">
        <v>34.76</v>
      </c>
      <c r="K4068" s="75">
        <v>89.839</v>
      </c>
      <c r="L4068" s="75">
        <v>90</v>
      </c>
      <c r="M4068" s="75">
        <v>90</v>
      </c>
      <c r="N4068" s="75">
        <v>0</v>
      </c>
    </row>
    <row r="4069" spans="1:14">
      <c r="A4069" s="53" t="s">
        <v>12195</v>
      </c>
      <c r="B4069" s="53" t="s">
        <v>12196</v>
      </c>
      <c r="C4069" s="53" t="s">
        <v>12197</v>
      </c>
      <c r="D4069" s="53" t="s">
        <v>97</v>
      </c>
      <c r="E4069" s="53" t="s">
        <v>18</v>
      </c>
      <c r="F4069" s="53" t="s">
        <v>97</v>
      </c>
      <c r="G4069" s="53" t="s">
        <v>98</v>
      </c>
      <c r="I4069" s="53" t="s">
        <v>99</v>
      </c>
      <c r="J4069" s="75">
        <v>75.49</v>
      </c>
      <c r="K4069" s="75">
        <v>120.665</v>
      </c>
      <c r="L4069" s="75">
        <v>124</v>
      </c>
      <c r="M4069" s="75">
        <v>121</v>
      </c>
      <c r="N4069" s="75">
        <v>-3</v>
      </c>
    </row>
    <row r="4070" spans="1:14">
      <c r="A4070" s="53" t="s">
        <v>12198</v>
      </c>
      <c r="B4070" s="53" t="s">
        <v>12199</v>
      </c>
      <c r="C4070" s="53" t="s">
        <v>12200</v>
      </c>
      <c r="D4070" s="53" t="s">
        <v>1080</v>
      </c>
      <c r="E4070" s="53" t="s">
        <v>18</v>
      </c>
      <c r="F4070" s="53" t="s">
        <v>1080</v>
      </c>
      <c r="G4070" s="53" t="s">
        <v>19</v>
      </c>
      <c r="I4070" s="53" t="s">
        <v>10131</v>
      </c>
      <c r="J4070" s="75">
        <v>22</v>
      </c>
      <c r="K4070" s="75">
        <v>12.8</v>
      </c>
      <c r="L4070" s="75">
        <v>22</v>
      </c>
      <c r="M4070" s="75">
        <v>22</v>
      </c>
      <c r="N4070" s="75">
        <v>0</v>
      </c>
    </row>
    <row r="4071" spans="1:14">
      <c r="A4071" s="53" t="s">
        <v>12201</v>
      </c>
      <c r="B4071" s="53" t="s">
        <v>12202</v>
      </c>
      <c r="C4071" s="53" t="s">
        <v>12203</v>
      </c>
      <c r="D4071" s="53" t="s">
        <v>17</v>
      </c>
      <c r="E4071" s="53" t="s">
        <v>18</v>
      </c>
      <c r="F4071" s="53" t="s">
        <v>17</v>
      </c>
      <c r="G4071" s="53" t="s">
        <v>19</v>
      </c>
      <c r="I4071" s="53" t="s">
        <v>145</v>
      </c>
      <c r="J4071" s="75">
        <v>3.7</v>
      </c>
      <c r="K4071" s="75">
        <v>0.722</v>
      </c>
      <c r="L4071" s="75">
        <v>4</v>
      </c>
      <c r="M4071" s="75">
        <v>4</v>
      </c>
      <c r="N4071" s="75">
        <v>0</v>
      </c>
    </row>
    <row r="4072" spans="1:14">
      <c r="A4072" s="53" t="s">
        <v>12204</v>
      </c>
      <c r="B4072" s="53" t="s">
        <v>12205</v>
      </c>
      <c r="C4072" s="53" t="s">
        <v>12206</v>
      </c>
      <c r="D4072" s="53" t="s">
        <v>144</v>
      </c>
      <c r="E4072" s="53" t="s">
        <v>18</v>
      </c>
      <c r="F4072" s="53" t="s">
        <v>144</v>
      </c>
      <c r="G4072" s="53" t="s">
        <v>52</v>
      </c>
      <c r="I4072" s="53" t="s">
        <v>7799</v>
      </c>
      <c r="J4072" s="75">
        <v>135.18</v>
      </c>
      <c r="K4072" s="75">
        <v>100.241</v>
      </c>
      <c r="L4072" s="75">
        <v>136</v>
      </c>
      <c r="M4072" s="75">
        <v>136</v>
      </c>
      <c r="N4072" s="75">
        <v>0</v>
      </c>
    </row>
    <row r="4073" spans="1:14">
      <c r="A4073" s="53" t="s">
        <v>12207</v>
      </c>
      <c r="B4073" s="53" t="s">
        <v>12208</v>
      </c>
      <c r="C4073" s="53" t="s">
        <v>12209</v>
      </c>
      <c r="D4073" s="53" t="s">
        <v>432</v>
      </c>
      <c r="E4073" s="53" t="s">
        <v>18</v>
      </c>
      <c r="F4073" s="53" t="s">
        <v>432</v>
      </c>
      <c r="G4073" s="53" t="s">
        <v>98</v>
      </c>
      <c r="I4073" s="53" t="s">
        <v>99</v>
      </c>
      <c r="J4073" s="75">
        <v>64.84</v>
      </c>
      <c r="K4073" s="75">
        <v>38.619</v>
      </c>
      <c r="L4073" s="75">
        <v>65</v>
      </c>
      <c r="M4073" s="75">
        <v>65</v>
      </c>
      <c r="N4073" s="75">
        <v>0</v>
      </c>
    </row>
    <row r="4074" spans="1:14">
      <c r="A4074" s="53" t="s">
        <v>12210</v>
      </c>
      <c r="B4074" s="53" t="s">
        <v>12211</v>
      </c>
      <c r="C4074" s="53" t="s">
        <v>12212</v>
      </c>
      <c r="D4074" s="53" t="s">
        <v>1080</v>
      </c>
      <c r="E4074" s="53" t="s">
        <v>18</v>
      </c>
      <c r="F4074" s="53" t="s">
        <v>1080</v>
      </c>
      <c r="G4074" s="53" t="s">
        <v>19</v>
      </c>
      <c r="I4074" s="53" t="s">
        <v>10131</v>
      </c>
      <c r="J4074" s="75">
        <v>22</v>
      </c>
      <c r="K4074" s="75">
        <v>12.8</v>
      </c>
      <c r="L4074" s="75">
        <v>22</v>
      </c>
      <c r="M4074" s="75">
        <v>22</v>
      </c>
      <c r="N4074" s="75">
        <v>0</v>
      </c>
    </row>
    <row r="4075" spans="1:14">
      <c r="A4075" s="53" t="s">
        <v>12213</v>
      </c>
      <c r="B4075" s="53" t="s">
        <v>12214</v>
      </c>
      <c r="C4075" s="53" t="s">
        <v>12215</v>
      </c>
      <c r="D4075" s="53" t="s">
        <v>1080</v>
      </c>
      <c r="E4075" s="53" t="s">
        <v>18</v>
      </c>
      <c r="F4075" s="53" t="s">
        <v>1080</v>
      </c>
      <c r="G4075" s="53" t="s">
        <v>19</v>
      </c>
      <c r="I4075" s="53" t="s">
        <v>10131</v>
      </c>
      <c r="J4075" s="75">
        <v>22</v>
      </c>
      <c r="K4075" s="75">
        <v>12.8</v>
      </c>
      <c r="L4075" s="75">
        <v>22</v>
      </c>
      <c r="M4075" s="75">
        <v>22</v>
      </c>
      <c r="N4075" s="75">
        <v>0</v>
      </c>
    </row>
    <row r="4076" spans="1:14">
      <c r="A4076" s="53" t="s">
        <v>12216</v>
      </c>
      <c r="B4076" s="53" t="s">
        <v>12217</v>
      </c>
      <c r="C4076" s="53" t="s">
        <v>12218</v>
      </c>
      <c r="D4076" s="53" t="s">
        <v>1080</v>
      </c>
      <c r="E4076" s="53" t="s">
        <v>18</v>
      </c>
      <c r="F4076" s="53" t="s">
        <v>1080</v>
      </c>
      <c r="G4076" s="53" t="s">
        <v>19</v>
      </c>
      <c r="I4076" s="53" t="s">
        <v>10131</v>
      </c>
      <c r="J4076" s="75">
        <v>22</v>
      </c>
      <c r="K4076" s="75">
        <v>12.8</v>
      </c>
      <c r="L4076" s="75">
        <v>22</v>
      </c>
      <c r="M4076" s="75">
        <v>22</v>
      </c>
      <c r="N4076" s="75">
        <v>0</v>
      </c>
    </row>
    <row r="4077" spans="1:14">
      <c r="A4077" s="53" t="s">
        <v>12219</v>
      </c>
      <c r="B4077" s="53" t="s">
        <v>12220</v>
      </c>
      <c r="C4077" s="53" t="s">
        <v>12221</v>
      </c>
      <c r="D4077" s="53" t="s">
        <v>24</v>
      </c>
      <c r="E4077" s="53" t="s">
        <v>18</v>
      </c>
      <c r="F4077" s="53" t="s">
        <v>24</v>
      </c>
      <c r="G4077" s="53" t="s">
        <v>19</v>
      </c>
      <c r="I4077" s="53" t="s">
        <v>540</v>
      </c>
      <c r="J4077" s="75">
        <v>13.76</v>
      </c>
      <c r="K4077" s="75">
        <v>12.902</v>
      </c>
      <c r="L4077" s="75">
        <v>14</v>
      </c>
      <c r="M4077" s="75">
        <v>14</v>
      </c>
      <c r="N4077" s="75">
        <v>0</v>
      </c>
    </row>
    <row r="4078" spans="1:14">
      <c r="A4078" s="53" t="s">
        <v>12222</v>
      </c>
      <c r="B4078" s="53" t="s">
        <v>12223</v>
      </c>
      <c r="C4078" s="53" t="s">
        <v>12224</v>
      </c>
      <c r="D4078" s="53" t="s">
        <v>3253</v>
      </c>
      <c r="E4078" s="53" t="s">
        <v>18</v>
      </c>
      <c r="F4078" s="53" t="s">
        <v>3253</v>
      </c>
      <c r="G4078" s="53" t="s">
        <v>129</v>
      </c>
      <c r="I4078" s="53" t="s">
        <v>86</v>
      </c>
      <c r="J4078" s="75">
        <v>10.38</v>
      </c>
      <c r="K4078" s="75">
        <v>8.344</v>
      </c>
      <c r="L4078" s="75">
        <v>11</v>
      </c>
      <c r="M4078" s="75">
        <v>11</v>
      </c>
      <c r="N4078" s="75">
        <v>0</v>
      </c>
    </row>
    <row r="4079" spans="1:14">
      <c r="A4079" s="53" t="s">
        <v>12225</v>
      </c>
      <c r="B4079" s="53" t="s">
        <v>12226</v>
      </c>
      <c r="C4079" s="53" t="s">
        <v>12227</v>
      </c>
      <c r="D4079" s="53" t="s">
        <v>17</v>
      </c>
      <c r="E4079" s="53" t="s">
        <v>18</v>
      </c>
      <c r="F4079" s="53" t="s">
        <v>17</v>
      </c>
      <c r="G4079" s="53" t="s">
        <v>19</v>
      </c>
      <c r="I4079" s="53" t="s">
        <v>191</v>
      </c>
      <c r="J4079" s="75">
        <v>29.92</v>
      </c>
      <c r="K4079" s="75">
        <v>22.7</v>
      </c>
      <c r="L4079" s="75">
        <v>30</v>
      </c>
      <c r="M4079" s="75">
        <v>31</v>
      </c>
      <c r="N4079" s="75">
        <v>1</v>
      </c>
    </row>
    <row r="4080" spans="1:14">
      <c r="A4080" s="53" t="s">
        <v>12228</v>
      </c>
      <c r="B4080" s="53" t="s">
        <v>12229</v>
      </c>
      <c r="C4080" s="53" t="s">
        <v>12230</v>
      </c>
      <c r="D4080" s="53" t="s">
        <v>28</v>
      </c>
      <c r="E4080" s="53" t="s">
        <v>18</v>
      </c>
      <c r="F4080" s="53" t="s">
        <v>28</v>
      </c>
      <c r="G4080" s="53" t="s">
        <v>29</v>
      </c>
      <c r="I4080" s="53" t="s">
        <v>79</v>
      </c>
      <c r="J4080" s="75">
        <v>539.61</v>
      </c>
      <c r="K4080" s="75">
        <v>2.579</v>
      </c>
      <c r="L4080" s="75">
        <v>2.4</v>
      </c>
      <c r="M4080" s="75">
        <v>2.6</v>
      </c>
      <c r="N4080" s="75">
        <v>0.2</v>
      </c>
    </row>
    <row r="4081" spans="1:14">
      <c r="A4081" s="53" t="s">
        <v>12231</v>
      </c>
      <c r="B4081" s="53" t="s">
        <v>12232</v>
      </c>
      <c r="C4081" s="53" t="s">
        <v>12233</v>
      </c>
      <c r="D4081" s="53" t="s">
        <v>17</v>
      </c>
      <c r="E4081" s="53" t="s">
        <v>18</v>
      </c>
      <c r="F4081" s="53" t="s">
        <v>17</v>
      </c>
      <c r="G4081" s="53" t="s">
        <v>19</v>
      </c>
      <c r="I4081" s="53" t="s">
        <v>86</v>
      </c>
      <c r="J4081" s="75">
        <v>25.71</v>
      </c>
      <c r="K4081" s="75">
        <v>32.105</v>
      </c>
      <c r="L4081" s="75">
        <v>27</v>
      </c>
      <c r="M4081" s="75">
        <v>33</v>
      </c>
      <c r="N4081" s="75">
        <v>6</v>
      </c>
    </row>
    <row r="4082" spans="1:14">
      <c r="A4082" s="53" t="s">
        <v>12234</v>
      </c>
      <c r="B4082" s="53" t="s">
        <v>12235</v>
      </c>
      <c r="C4082" s="53" t="s">
        <v>12236</v>
      </c>
      <c r="D4082" s="53" t="s">
        <v>140</v>
      </c>
      <c r="E4082" s="53" t="s">
        <v>18</v>
      </c>
      <c r="F4082" s="53" t="s">
        <v>140</v>
      </c>
      <c r="G4082" s="53" t="s">
        <v>98</v>
      </c>
      <c r="I4082" s="53" t="s">
        <v>199</v>
      </c>
      <c r="J4082" s="75">
        <v>19.09</v>
      </c>
      <c r="K4082" s="75">
        <v>24.263</v>
      </c>
      <c r="L4082" s="75">
        <v>25</v>
      </c>
      <c r="M4082" s="75">
        <v>25</v>
      </c>
      <c r="N4082" s="75">
        <v>0</v>
      </c>
    </row>
    <row r="4083" spans="1:14">
      <c r="A4083" s="53" t="s">
        <v>12237</v>
      </c>
      <c r="B4083" s="53" t="s">
        <v>12238</v>
      </c>
      <c r="C4083" s="53" t="s">
        <v>12239</v>
      </c>
      <c r="D4083" s="53" t="s">
        <v>17</v>
      </c>
      <c r="E4083" s="53" t="s">
        <v>18</v>
      </c>
      <c r="F4083" s="53" t="s">
        <v>17</v>
      </c>
      <c r="G4083" s="53" t="s">
        <v>19</v>
      </c>
      <c r="I4083" s="53" t="s">
        <v>191</v>
      </c>
      <c r="J4083" s="75">
        <v>6.78</v>
      </c>
      <c r="K4083" s="75">
        <v>6.609</v>
      </c>
      <c r="L4083" s="75">
        <v>7</v>
      </c>
      <c r="M4083" s="75">
        <v>7</v>
      </c>
      <c r="N4083" s="75">
        <v>0</v>
      </c>
    </row>
    <row r="4084" spans="1:14">
      <c r="A4084" s="53" t="s">
        <v>12240</v>
      </c>
      <c r="B4084" s="53" t="s">
        <v>12241</v>
      </c>
      <c r="C4084" s="53" t="s">
        <v>12242</v>
      </c>
      <c r="D4084" s="53" t="s">
        <v>17</v>
      </c>
      <c r="E4084" s="53" t="s">
        <v>18</v>
      </c>
      <c r="F4084" s="53" t="s">
        <v>17</v>
      </c>
      <c r="G4084" s="73" t="s">
        <v>19</v>
      </c>
      <c r="I4084" s="53" t="s">
        <v>199</v>
      </c>
      <c r="J4084" s="75">
        <v>43.17</v>
      </c>
      <c r="K4084" s="75">
        <v>37.545</v>
      </c>
      <c r="L4084" s="75">
        <v>44</v>
      </c>
      <c r="M4084" s="75">
        <v>44</v>
      </c>
      <c r="N4084" s="75">
        <v>0</v>
      </c>
    </row>
    <row r="4085" spans="1:14">
      <c r="A4085" s="53" t="s">
        <v>12243</v>
      </c>
      <c r="B4085" s="53" t="s">
        <v>12244</v>
      </c>
      <c r="C4085" s="53" t="s">
        <v>12245</v>
      </c>
      <c r="D4085" s="53" t="s">
        <v>17</v>
      </c>
      <c r="E4085" s="53" t="s">
        <v>18</v>
      </c>
      <c r="F4085" s="53" t="s">
        <v>17</v>
      </c>
      <c r="G4085" s="73" t="s">
        <v>19</v>
      </c>
      <c r="I4085" s="53" t="s">
        <v>199</v>
      </c>
      <c r="J4085" s="75">
        <v>32.22</v>
      </c>
      <c r="K4085" s="75">
        <v>43.102</v>
      </c>
      <c r="L4085" s="75">
        <v>36</v>
      </c>
      <c r="M4085" s="75">
        <v>44</v>
      </c>
      <c r="N4085" s="75">
        <v>8</v>
      </c>
    </row>
    <row r="4086" spans="1:14">
      <c r="A4086" s="53" t="s">
        <v>12246</v>
      </c>
      <c r="B4086" s="53" t="s">
        <v>12247</v>
      </c>
      <c r="C4086" s="53" t="s">
        <v>12248</v>
      </c>
      <c r="D4086" s="53" t="s">
        <v>17</v>
      </c>
      <c r="E4086" s="53" t="s">
        <v>18</v>
      </c>
      <c r="F4086" s="53" t="s">
        <v>17</v>
      </c>
      <c r="G4086" s="53" t="s">
        <v>19</v>
      </c>
      <c r="I4086" s="53" t="s">
        <v>199</v>
      </c>
      <c r="J4086" s="75">
        <v>43.85</v>
      </c>
      <c r="K4086" s="75">
        <v>38.875</v>
      </c>
      <c r="L4086" s="75">
        <v>44</v>
      </c>
      <c r="M4086" s="75">
        <v>44</v>
      </c>
      <c r="N4086" s="75">
        <v>0</v>
      </c>
    </row>
    <row r="4087" spans="1:14">
      <c r="A4087" s="53" t="s">
        <v>12249</v>
      </c>
      <c r="B4087" s="53" t="s">
        <v>12250</v>
      </c>
      <c r="C4087" s="53" t="s">
        <v>12251</v>
      </c>
      <c r="D4087" s="53" t="s">
        <v>17</v>
      </c>
      <c r="E4087" s="53" t="s">
        <v>18</v>
      </c>
      <c r="F4087" s="53" t="s">
        <v>17</v>
      </c>
      <c r="G4087" s="53" t="s">
        <v>19</v>
      </c>
      <c r="I4087" s="53" t="s">
        <v>199</v>
      </c>
      <c r="J4087" s="75">
        <v>32.25</v>
      </c>
      <c r="K4087" s="75">
        <v>43.609</v>
      </c>
      <c r="L4087" s="75">
        <v>44</v>
      </c>
      <c r="M4087" s="75">
        <v>44</v>
      </c>
      <c r="N4087" s="75">
        <v>0</v>
      </c>
    </row>
    <row r="4088" spans="1:14">
      <c r="A4088" s="53" t="s">
        <v>12252</v>
      </c>
      <c r="B4088" s="53" t="s">
        <v>12253</v>
      </c>
      <c r="C4088" s="53" t="s">
        <v>12254</v>
      </c>
      <c r="D4088" s="53" t="s">
        <v>17</v>
      </c>
      <c r="E4088" s="53" t="s">
        <v>18</v>
      </c>
      <c r="F4088" s="53" t="s">
        <v>17</v>
      </c>
      <c r="G4088" s="53" t="s">
        <v>19</v>
      </c>
      <c r="I4088" s="53" t="s">
        <v>199</v>
      </c>
      <c r="J4088" s="75">
        <v>29.21</v>
      </c>
      <c r="K4088" s="75">
        <v>43.56</v>
      </c>
      <c r="L4088" s="75">
        <v>44</v>
      </c>
      <c r="M4088" s="75">
        <v>44</v>
      </c>
      <c r="N4088" s="75">
        <v>0</v>
      </c>
    </row>
    <row r="4089" spans="1:14">
      <c r="A4089" s="53" t="s">
        <v>12255</v>
      </c>
      <c r="B4089" s="53" t="s">
        <v>12256</v>
      </c>
      <c r="C4089" s="53" t="s">
        <v>12257</v>
      </c>
      <c r="D4089" s="53" t="s">
        <v>17</v>
      </c>
      <c r="E4089" s="53" t="s">
        <v>18</v>
      </c>
      <c r="F4089" s="53" t="s">
        <v>17</v>
      </c>
      <c r="G4089" s="53" t="s">
        <v>19</v>
      </c>
      <c r="I4089" s="53" t="s">
        <v>199</v>
      </c>
      <c r="J4089" s="75">
        <v>29.53</v>
      </c>
      <c r="K4089" s="75">
        <v>43.56</v>
      </c>
      <c r="L4089" s="75">
        <v>44</v>
      </c>
      <c r="M4089" s="75">
        <v>44</v>
      </c>
      <c r="N4089" s="75">
        <v>0</v>
      </c>
    </row>
    <row r="4090" spans="1:14">
      <c r="A4090" s="53" t="s">
        <v>12258</v>
      </c>
      <c r="B4090" s="53" t="s">
        <v>12259</v>
      </c>
      <c r="C4090" s="53" t="s">
        <v>12260</v>
      </c>
      <c r="D4090" s="53" t="s">
        <v>17</v>
      </c>
      <c r="E4090" s="53" t="s">
        <v>18</v>
      </c>
      <c r="F4090" s="53" t="s">
        <v>17</v>
      </c>
      <c r="G4090" s="53" t="s">
        <v>19</v>
      </c>
      <c r="I4090" s="53" t="s">
        <v>199</v>
      </c>
      <c r="J4090" s="75">
        <v>16.12</v>
      </c>
      <c r="K4090" s="75">
        <v>21.56</v>
      </c>
      <c r="L4090" s="75">
        <v>22</v>
      </c>
      <c r="M4090" s="75">
        <v>22</v>
      </c>
      <c r="N4090" s="75">
        <v>0</v>
      </c>
    </row>
    <row r="4091" spans="1:14">
      <c r="A4091" s="53" t="s">
        <v>12261</v>
      </c>
      <c r="B4091" s="53" t="s">
        <v>12262</v>
      </c>
      <c r="C4091" s="53" t="s">
        <v>12263</v>
      </c>
      <c r="D4091" s="53" t="s">
        <v>17</v>
      </c>
      <c r="E4091" s="53" t="s">
        <v>18</v>
      </c>
      <c r="F4091" s="53" t="s">
        <v>17</v>
      </c>
      <c r="G4091" s="53" t="s">
        <v>19</v>
      </c>
      <c r="I4091" s="53" t="s">
        <v>199</v>
      </c>
      <c r="J4091" s="75">
        <v>16.15</v>
      </c>
      <c r="K4091" s="75">
        <v>21.56</v>
      </c>
      <c r="L4091" s="75">
        <v>22</v>
      </c>
      <c r="M4091" s="75">
        <v>22</v>
      </c>
      <c r="N4091" s="75">
        <v>0</v>
      </c>
    </row>
    <row r="4092" spans="1:14">
      <c r="A4092" s="53" t="s">
        <v>12264</v>
      </c>
      <c r="B4092" s="53" t="s">
        <v>12265</v>
      </c>
      <c r="C4092" s="53" t="s">
        <v>12266</v>
      </c>
      <c r="D4092" s="53" t="s">
        <v>17</v>
      </c>
      <c r="E4092" s="53" t="s">
        <v>18</v>
      </c>
      <c r="F4092" s="53" t="s">
        <v>17</v>
      </c>
      <c r="G4092" s="53" t="s">
        <v>19</v>
      </c>
      <c r="I4092" s="53" t="s">
        <v>199</v>
      </c>
      <c r="J4092" s="75">
        <v>43.25</v>
      </c>
      <c r="K4092" s="75">
        <v>11.365</v>
      </c>
      <c r="L4092" s="75">
        <v>44</v>
      </c>
      <c r="M4092" s="75">
        <v>44</v>
      </c>
      <c r="N4092" s="75">
        <v>0</v>
      </c>
    </row>
    <row r="4093" spans="1:14">
      <c r="A4093" s="53" t="s">
        <v>12267</v>
      </c>
      <c r="B4093" s="53" t="s">
        <v>12268</v>
      </c>
      <c r="C4093" s="53" t="s">
        <v>12269</v>
      </c>
      <c r="D4093" s="53" t="s">
        <v>17</v>
      </c>
      <c r="E4093" s="53" t="s">
        <v>18</v>
      </c>
      <c r="F4093" s="53" t="s">
        <v>17</v>
      </c>
      <c r="G4093" s="53" t="s">
        <v>19</v>
      </c>
      <c r="I4093" s="53" t="s">
        <v>199</v>
      </c>
      <c r="J4093" s="75">
        <v>43.2</v>
      </c>
      <c r="K4093" s="75">
        <v>11.316</v>
      </c>
      <c r="L4093" s="75">
        <v>44</v>
      </c>
      <c r="M4093" s="75">
        <v>44</v>
      </c>
      <c r="N4093" s="75">
        <v>0</v>
      </c>
    </row>
    <row r="4094" spans="1:14">
      <c r="A4094" s="53" t="s">
        <v>12270</v>
      </c>
      <c r="B4094" s="53" t="s">
        <v>12271</v>
      </c>
      <c r="C4094" s="53" t="s">
        <v>12272</v>
      </c>
      <c r="D4094" s="53" t="s">
        <v>17</v>
      </c>
      <c r="E4094" s="53" t="s">
        <v>18</v>
      </c>
      <c r="F4094" s="53" t="s">
        <v>17</v>
      </c>
      <c r="G4094" s="53" t="s">
        <v>19</v>
      </c>
      <c r="I4094" s="53" t="s">
        <v>199</v>
      </c>
      <c r="J4094" s="75">
        <v>43.2</v>
      </c>
      <c r="K4094" s="75">
        <v>11.583</v>
      </c>
      <c r="L4094" s="75">
        <v>44</v>
      </c>
      <c r="M4094" s="75">
        <v>44</v>
      </c>
      <c r="N4094" s="75">
        <v>0</v>
      </c>
    </row>
    <row r="4095" spans="1:14">
      <c r="A4095" s="53" t="s">
        <v>12273</v>
      </c>
      <c r="B4095" s="53" t="s">
        <v>12274</v>
      </c>
      <c r="C4095" s="53" t="s">
        <v>12275</v>
      </c>
      <c r="D4095" s="53" t="s">
        <v>17</v>
      </c>
      <c r="E4095" s="53" t="s">
        <v>18</v>
      </c>
      <c r="F4095" s="53" t="s">
        <v>17</v>
      </c>
      <c r="G4095" s="53" t="s">
        <v>19</v>
      </c>
      <c r="I4095" s="53" t="s">
        <v>199</v>
      </c>
      <c r="J4095" s="75">
        <v>21.77</v>
      </c>
      <c r="K4095" s="75">
        <v>6.426</v>
      </c>
      <c r="L4095" s="75">
        <v>22</v>
      </c>
      <c r="M4095" s="75">
        <v>22</v>
      </c>
      <c r="N4095" s="75">
        <v>0</v>
      </c>
    </row>
    <row r="4096" spans="1:14">
      <c r="A4096" s="53" t="s">
        <v>12276</v>
      </c>
      <c r="B4096" s="53" t="s">
        <v>12277</v>
      </c>
      <c r="C4096" s="53" t="s">
        <v>12278</v>
      </c>
      <c r="D4096" s="53" t="s">
        <v>17</v>
      </c>
      <c r="E4096" s="53" t="s">
        <v>18</v>
      </c>
      <c r="F4096" s="53" t="s">
        <v>17</v>
      </c>
      <c r="G4096" s="53" t="s">
        <v>19</v>
      </c>
      <c r="I4096" s="53" t="s">
        <v>199</v>
      </c>
      <c r="J4096" s="75">
        <v>21.82</v>
      </c>
      <c r="K4096" s="75">
        <v>6.804</v>
      </c>
      <c r="L4096" s="75">
        <v>22</v>
      </c>
      <c r="M4096" s="75">
        <v>22</v>
      </c>
      <c r="N4096" s="75">
        <v>0</v>
      </c>
    </row>
    <row r="4097" spans="1:14">
      <c r="A4097" s="53" t="s">
        <v>12279</v>
      </c>
      <c r="B4097" s="53" t="s">
        <v>12280</v>
      </c>
      <c r="C4097" s="53" t="s">
        <v>12281</v>
      </c>
      <c r="D4097" s="53" t="s">
        <v>17</v>
      </c>
      <c r="E4097" s="53" t="s">
        <v>18</v>
      </c>
      <c r="F4097" s="53" t="s">
        <v>17</v>
      </c>
      <c r="G4097" s="53" t="s">
        <v>19</v>
      </c>
      <c r="I4097" s="53" t="s">
        <v>199</v>
      </c>
      <c r="J4097" s="75">
        <v>21.79</v>
      </c>
      <c r="K4097" s="75">
        <v>7.045</v>
      </c>
      <c r="L4097" s="75">
        <v>22</v>
      </c>
      <c r="M4097" s="75">
        <v>22</v>
      </c>
      <c r="N4097" s="75">
        <v>0</v>
      </c>
    </row>
    <row r="4098" spans="1:14">
      <c r="A4098" s="53" t="s">
        <v>12282</v>
      </c>
      <c r="B4098" s="53" t="s">
        <v>12283</v>
      </c>
      <c r="C4098" s="53" t="s">
        <v>12284</v>
      </c>
      <c r="D4098" s="53" t="s">
        <v>17</v>
      </c>
      <c r="E4098" s="53" t="s">
        <v>18</v>
      </c>
      <c r="F4098" s="53" t="s">
        <v>17</v>
      </c>
      <c r="G4098" s="53" t="s">
        <v>19</v>
      </c>
      <c r="I4098" s="53" t="s">
        <v>199</v>
      </c>
      <c r="J4098" s="75">
        <v>21.47</v>
      </c>
      <c r="K4098" s="75">
        <v>6.552</v>
      </c>
      <c r="L4098" s="75">
        <v>22</v>
      </c>
      <c r="M4098" s="75">
        <v>22</v>
      </c>
      <c r="N4098" s="75">
        <v>0</v>
      </c>
    </row>
    <row r="4099" spans="1:14">
      <c r="A4099" s="53" t="s">
        <v>12285</v>
      </c>
      <c r="B4099" s="53" t="s">
        <v>12286</v>
      </c>
      <c r="C4099" s="53" t="s">
        <v>12287</v>
      </c>
      <c r="D4099" s="53" t="s">
        <v>17</v>
      </c>
      <c r="E4099" s="53" t="s">
        <v>18</v>
      </c>
      <c r="F4099" s="53" t="s">
        <v>17</v>
      </c>
      <c r="G4099" s="53" t="s">
        <v>19</v>
      </c>
      <c r="I4099" s="53" t="s">
        <v>199</v>
      </c>
      <c r="J4099" s="75">
        <v>21.67</v>
      </c>
      <c r="K4099" s="75">
        <v>6.37</v>
      </c>
      <c r="L4099" s="75">
        <v>22</v>
      </c>
      <c r="M4099" s="75">
        <v>22</v>
      </c>
      <c r="N4099" s="75">
        <v>0</v>
      </c>
    </row>
    <row r="4100" spans="1:14">
      <c r="A4100" s="53" t="s">
        <v>12288</v>
      </c>
      <c r="B4100" s="53" t="s">
        <v>12289</v>
      </c>
      <c r="C4100" s="53" t="s">
        <v>12290</v>
      </c>
      <c r="D4100" s="53" t="s">
        <v>17</v>
      </c>
      <c r="E4100" s="53" t="s">
        <v>18</v>
      </c>
      <c r="F4100" s="53" t="s">
        <v>17</v>
      </c>
      <c r="G4100" s="53" t="s">
        <v>19</v>
      </c>
      <c r="I4100" s="53" t="s">
        <v>199</v>
      </c>
      <c r="J4100" s="75">
        <v>21.64</v>
      </c>
      <c r="K4100" s="75">
        <v>5.702</v>
      </c>
      <c r="L4100" s="75">
        <v>22</v>
      </c>
      <c r="M4100" s="75">
        <v>22</v>
      </c>
      <c r="N4100" s="75">
        <v>0</v>
      </c>
    </row>
    <row r="4101" spans="1:14">
      <c r="A4101" s="53" t="s">
        <v>12291</v>
      </c>
      <c r="B4101" s="53" t="s">
        <v>12292</v>
      </c>
      <c r="C4101" s="53" t="s">
        <v>12293</v>
      </c>
      <c r="D4101" s="53" t="s">
        <v>17</v>
      </c>
      <c r="E4101" s="53" t="s">
        <v>18</v>
      </c>
      <c r="F4101" s="53" t="s">
        <v>17</v>
      </c>
      <c r="G4101" s="53" t="s">
        <v>19</v>
      </c>
      <c r="I4101" s="53" t="s">
        <v>199</v>
      </c>
      <c r="J4101" s="75">
        <v>21.59</v>
      </c>
      <c r="K4101" s="75">
        <v>5.663</v>
      </c>
      <c r="L4101" s="75">
        <v>22</v>
      </c>
      <c r="M4101" s="75">
        <v>22</v>
      </c>
      <c r="N4101" s="75">
        <v>0</v>
      </c>
    </row>
    <row r="4102" spans="1:14">
      <c r="A4102" s="53" t="s">
        <v>12294</v>
      </c>
      <c r="B4102" s="53" t="s">
        <v>12295</v>
      </c>
      <c r="C4102" s="53" t="s">
        <v>12296</v>
      </c>
      <c r="D4102" s="53" t="s">
        <v>24</v>
      </c>
      <c r="E4102" s="53" t="s">
        <v>18</v>
      </c>
      <c r="F4102" s="53" t="s">
        <v>24</v>
      </c>
      <c r="G4102" s="53" t="s">
        <v>19</v>
      </c>
      <c r="I4102" s="53" t="s">
        <v>767</v>
      </c>
      <c r="J4102" s="75">
        <v>3.79</v>
      </c>
      <c r="K4102" s="75">
        <v>3.526</v>
      </c>
      <c r="L4102" s="75">
        <v>4</v>
      </c>
      <c r="M4102" s="75">
        <v>4</v>
      </c>
      <c r="N4102" s="75">
        <v>0</v>
      </c>
    </row>
    <row r="4103" spans="1:14">
      <c r="A4103" s="53" t="s">
        <v>12297</v>
      </c>
      <c r="B4103" s="53" t="s">
        <v>12298</v>
      </c>
      <c r="C4103" s="53" t="s">
        <v>12299</v>
      </c>
      <c r="D4103" s="53" t="s">
        <v>17</v>
      </c>
      <c r="E4103" s="53" t="s">
        <v>18</v>
      </c>
      <c r="F4103" s="53" t="s">
        <v>17</v>
      </c>
      <c r="G4103" s="53" t="s">
        <v>19</v>
      </c>
      <c r="I4103" s="53" t="s">
        <v>767</v>
      </c>
      <c r="J4103" s="75">
        <v>2.35</v>
      </c>
      <c r="K4103" s="75">
        <v>2.297</v>
      </c>
      <c r="L4103" s="75">
        <v>2.5</v>
      </c>
      <c r="M4103" s="75">
        <v>2.5</v>
      </c>
      <c r="N4103" s="75">
        <v>0</v>
      </c>
    </row>
    <row r="4104" spans="1:14">
      <c r="A4104" s="53" t="s">
        <v>12300</v>
      </c>
      <c r="B4104" s="53" t="s">
        <v>12301</v>
      </c>
      <c r="C4104" s="53" t="s">
        <v>12302</v>
      </c>
      <c r="D4104" s="53" t="s">
        <v>17</v>
      </c>
      <c r="E4104" s="53" t="s">
        <v>18</v>
      </c>
      <c r="F4104" s="53" t="s">
        <v>17</v>
      </c>
      <c r="G4104" s="53" t="s">
        <v>19</v>
      </c>
      <c r="I4104" s="53" t="s">
        <v>767</v>
      </c>
      <c r="J4104" s="75">
        <v>28.22</v>
      </c>
      <c r="K4104" s="75">
        <v>29.678</v>
      </c>
      <c r="L4104" s="75">
        <v>30</v>
      </c>
      <c r="M4104" s="75">
        <v>30</v>
      </c>
      <c r="N4104" s="75">
        <v>0</v>
      </c>
    </row>
    <row r="4105" spans="1:14">
      <c r="A4105" s="53" t="s">
        <v>12303</v>
      </c>
      <c r="B4105" s="53" t="s">
        <v>12304</v>
      </c>
      <c r="C4105" s="53" t="s">
        <v>12305</v>
      </c>
      <c r="D4105" s="53" t="s">
        <v>1283</v>
      </c>
      <c r="E4105" s="53" t="s">
        <v>18</v>
      </c>
      <c r="F4105" s="53" t="s">
        <v>1283</v>
      </c>
      <c r="G4105" s="53" t="s">
        <v>19</v>
      </c>
      <c r="I4105" s="53" t="s">
        <v>767</v>
      </c>
      <c r="J4105" s="75">
        <v>7.21</v>
      </c>
      <c r="K4105" s="75">
        <v>7.296</v>
      </c>
      <c r="L4105" s="75">
        <v>8</v>
      </c>
      <c r="M4105" s="75">
        <v>7.5</v>
      </c>
      <c r="N4105" s="75">
        <v>-0.5</v>
      </c>
    </row>
    <row r="4106" spans="1:14">
      <c r="A4106" s="53" t="s">
        <v>12306</v>
      </c>
      <c r="B4106" s="53" t="s">
        <v>12307</v>
      </c>
      <c r="C4106" s="53" t="s">
        <v>12308</v>
      </c>
      <c r="D4106" s="53" t="s">
        <v>51</v>
      </c>
      <c r="E4106" s="53" t="s">
        <v>18</v>
      </c>
      <c r="F4106" s="53" t="s">
        <v>51</v>
      </c>
      <c r="G4106" s="53" t="s">
        <v>52</v>
      </c>
      <c r="I4106" s="53" t="s">
        <v>1488</v>
      </c>
      <c r="J4106" s="75">
        <v>138.1</v>
      </c>
      <c r="K4106" s="75">
        <v>118.19</v>
      </c>
      <c r="L4106" s="75">
        <v>139</v>
      </c>
      <c r="M4106" s="75">
        <v>139</v>
      </c>
      <c r="N4106" s="75">
        <v>0</v>
      </c>
    </row>
    <row r="4107" spans="1:14">
      <c r="A4107" s="53" t="s">
        <v>12309</v>
      </c>
      <c r="B4107" s="53" t="s">
        <v>12310</v>
      </c>
      <c r="C4107" s="53" t="s">
        <v>12311</v>
      </c>
      <c r="D4107" s="53" t="s">
        <v>458</v>
      </c>
      <c r="E4107" s="53" t="s">
        <v>18</v>
      </c>
      <c r="F4107" s="53" t="s">
        <v>458</v>
      </c>
      <c r="G4107" s="53" t="s">
        <v>98</v>
      </c>
      <c r="I4107" s="53" t="s">
        <v>187</v>
      </c>
      <c r="J4107" s="75">
        <v>0.2</v>
      </c>
      <c r="K4107" s="75">
        <v>0</v>
      </c>
      <c r="L4107" s="75">
        <v>0.5</v>
      </c>
      <c r="M4107" s="75">
        <v>0.5</v>
      </c>
      <c r="N4107" s="75">
        <v>0</v>
      </c>
    </row>
    <row r="4108" spans="1:14">
      <c r="A4108" s="53" t="s">
        <v>12312</v>
      </c>
      <c r="B4108" s="53" t="s">
        <v>12313</v>
      </c>
      <c r="C4108" s="53" t="s">
        <v>12314</v>
      </c>
      <c r="D4108" s="53" t="s">
        <v>458</v>
      </c>
      <c r="E4108" s="53" t="s">
        <v>18</v>
      </c>
      <c r="F4108" s="53" t="s">
        <v>458</v>
      </c>
      <c r="G4108" s="53" t="s">
        <v>98</v>
      </c>
      <c r="I4108" s="53" t="s">
        <v>199</v>
      </c>
      <c r="J4108" s="75">
        <v>0.65</v>
      </c>
      <c r="K4108" s="75">
        <v>0</v>
      </c>
      <c r="L4108" s="75">
        <v>1</v>
      </c>
      <c r="M4108" s="75">
        <v>1</v>
      </c>
      <c r="N4108" s="75">
        <v>0</v>
      </c>
    </row>
    <row r="4109" spans="1:14">
      <c r="A4109" s="53" t="s">
        <v>12315</v>
      </c>
      <c r="B4109" s="53" t="s">
        <v>12316</v>
      </c>
      <c r="C4109" s="53" t="s">
        <v>12317</v>
      </c>
      <c r="D4109" s="53" t="s">
        <v>17</v>
      </c>
      <c r="E4109" s="53" t="s">
        <v>18</v>
      </c>
      <c r="F4109" s="53" t="s">
        <v>17</v>
      </c>
      <c r="G4109" s="53" t="s">
        <v>19</v>
      </c>
      <c r="I4109" s="53" t="s">
        <v>2149</v>
      </c>
      <c r="J4109" s="75">
        <v>52.46</v>
      </c>
      <c r="K4109" s="75">
        <v>77.78</v>
      </c>
      <c r="L4109" s="75">
        <v>71</v>
      </c>
      <c r="M4109" s="75">
        <v>95</v>
      </c>
      <c r="N4109" s="75">
        <v>24</v>
      </c>
    </row>
    <row r="4110" spans="1:14">
      <c r="A4110" s="53" t="s">
        <v>12318</v>
      </c>
      <c r="B4110" s="53" t="s">
        <v>12319</v>
      </c>
      <c r="C4110" s="53" t="s">
        <v>12320</v>
      </c>
      <c r="D4110" s="53" t="s">
        <v>17</v>
      </c>
      <c r="E4110" s="53" t="s">
        <v>18</v>
      </c>
      <c r="F4110" s="53" t="s">
        <v>17</v>
      </c>
      <c r="G4110" s="53" t="s">
        <v>19</v>
      </c>
      <c r="I4110" s="53" t="s">
        <v>2149</v>
      </c>
      <c r="J4110" s="75">
        <v>73.41</v>
      </c>
      <c r="K4110" s="75">
        <v>99.384</v>
      </c>
      <c r="L4110" s="75">
        <v>90</v>
      </c>
      <c r="M4110" s="75">
        <v>118</v>
      </c>
      <c r="N4110" s="75">
        <v>28</v>
      </c>
    </row>
    <row r="4111" spans="1:14">
      <c r="A4111" s="53" t="s">
        <v>12321</v>
      </c>
      <c r="B4111" s="53" t="s">
        <v>12322</v>
      </c>
      <c r="C4111" s="53" t="s">
        <v>12323</v>
      </c>
      <c r="D4111" s="53" t="s">
        <v>17</v>
      </c>
      <c r="E4111" s="53" t="s">
        <v>18</v>
      </c>
      <c r="F4111" s="53" t="s">
        <v>17</v>
      </c>
      <c r="G4111" s="73" t="s">
        <v>19</v>
      </c>
      <c r="I4111" s="53" t="s">
        <v>2149</v>
      </c>
      <c r="J4111" s="75">
        <v>64.65</v>
      </c>
      <c r="K4111" s="75">
        <v>100.713</v>
      </c>
      <c r="L4111" s="75">
        <v>89</v>
      </c>
      <c r="M4111" s="75">
        <v>116</v>
      </c>
      <c r="N4111" s="75">
        <v>27</v>
      </c>
    </row>
    <row r="4112" spans="1:14">
      <c r="A4112" s="53" t="s">
        <v>12324</v>
      </c>
      <c r="B4112" s="53" t="s">
        <v>12325</v>
      </c>
      <c r="C4112" s="53" t="s">
        <v>12326</v>
      </c>
      <c r="D4112" s="53" t="s">
        <v>926</v>
      </c>
      <c r="E4112" s="53" t="s">
        <v>18</v>
      </c>
      <c r="F4112" s="53" t="s">
        <v>926</v>
      </c>
      <c r="G4112" s="53" t="s">
        <v>129</v>
      </c>
      <c r="I4112" s="53" t="s">
        <v>337</v>
      </c>
      <c r="J4112" s="75">
        <v>36.75</v>
      </c>
      <c r="K4112" s="75">
        <v>7.534</v>
      </c>
      <c r="L4112" s="75">
        <v>37</v>
      </c>
      <c r="M4112" s="75">
        <v>37</v>
      </c>
      <c r="N4112" s="75">
        <v>0</v>
      </c>
    </row>
    <row r="4113" spans="1:14">
      <c r="A4113" s="53" t="s">
        <v>12327</v>
      </c>
      <c r="B4113" s="53" t="s">
        <v>12328</v>
      </c>
      <c r="C4113" s="53" t="s">
        <v>12329</v>
      </c>
      <c r="D4113" s="53" t="s">
        <v>24</v>
      </c>
      <c r="E4113" s="53" t="s">
        <v>18</v>
      </c>
      <c r="F4113" s="53" t="s">
        <v>24</v>
      </c>
      <c r="G4113" s="53" t="s">
        <v>19</v>
      </c>
      <c r="I4113" s="53" t="s">
        <v>211</v>
      </c>
      <c r="J4113" s="75">
        <v>3.17</v>
      </c>
      <c r="K4113" s="75">
        <v>3.588</v>
      </c>
      <c r="L4113" s="75">
        <v>4</v>
      </c>
      <c r="M4113" s="75">
        <v>4</v>
      </c>
      <c r="N4113" s="75">
        <v>0</v>
      </c>
    </row>
    <row r="4114" spans="1:14">
      <c r="A4114" s="53" t="s">
        <v>12330</v>
      </c>
      <c r="B4114" s="53" t="s">
        <v>12331</v>
      </c>
      <c r="C4114" s="53" t="s">
        <v>12332</v>
      </c>
      <c r="D4114" s="53" t="s">
        <v>17</v>
      </c>
      <c r="E4114" s="53" t="s">
        <v>18</v>
      </c>
      <c r="F4114" s="53" t="s">
        <v>17</v>
      </c>
      <c r="G4114" s="53" t="s">
        <v>19</v>
      </c>
      <c r="I4114" s="53" t="s">
        <v>152</v>
      </c>
      <c r="J4114" s="75">
        <v>0.42</v>
      </c>
      <c r="K4114" s="75">
        <v>0.449</v>
      </c>
      <c r="L4114" s="75">
        <v>0.5</v>
      </c>
      <c r="M4114" s="75">
        <v>0.5</v>
      </c>
      <c r="N4114" s="75">
        <v>0</v>
      </c>
    </row>
    <row r="4115" spans="1:14">
      <c r="A4115" s="53" t="s">
        <v>12333</v>
      </c>
      <c r="B4115" s="53" t="s">
        <v>12334</v>
      </c>
      <c r="C4115" s="53" t="s">
        <v>12335</v>
      </c>
      <c r="D4115" s="53" t="s">
        <v>1993</v>
      </c>
      <c r="E4115" s="53" t="s">
        <v>18</v>
      </c>
      <c r="F4115" s="53" t="s">
        <v>1993</v>
      </c>
      <c r="G4115" s="73" t="s">
        <v>29</v>
      </c>
      <c r="I4115" s="53" t="s">
        <v>3347</v>
      </c>
      <c r="J4115" s="75">
        <v>22.09</v>
      </c>
      <c r="K4115" s="75">
        <v>32.291</v>
      </c>
      <c r="L4115" s="75">
        <v>36</v>
      </c>
      <c r="M4115" s="75">
        <v>36</v>
      </c>
      <c r="N4115" s="75">
        <v>0</v>
      </c>
    </row>
    <row r="4116" spans="1:14">
      <c r="A4116" s="53" t="s">
        <v>12336</v>
      </c>
      <c r="B4116" s="53" t="s">
        <v>12337</v>
      </c>
      <c r="C4116" s="53" t="s">
        <v>12338</v>
      </c>
      <c r="D4116" s="53" t="s">
        <v>140</v>
      </c>
      <c r="E4116" s="53" t="s">
        <v>18</v>
      </c>
      <c r="F4116" s="53" t="s">
        <v>140</v>
      </c>
      <c r="G4116" s="53" t="s">
        <v>98</v>
      </c>
      <c r="I4116" s="53" t="s">
        <v>191</v>
      </c>
      <c r="J4116" s="75">
        <v>5.44</v>
      </c>
      <c r="K4116" s="75">
        <v>1.21</v>
      </c>
      <c r="L4116" s="75">
        <v>5.5</v>
      </c>
      <c r="M4116" s="75">
        <v>5.5</v>
      </c>
      <c r="N4116" s="75">
        <v>0</v>
      </c>
    </row>
    <row r="4117" spans="1:14">
      <c r="A4117" s="53" t="s">
        <v>12339</v>
      </c>
      <c r="B4117" s="53" t="s">
        <v>12340</v>
      </c>
      <c r="C4117" s="53" t="s">
        <v>36</v>
      </c>
      <c r="D4117" s="53" t="s">
        <v>140</v>
      </c>
      <c r="E4117" s="53" t="s">
        <v>18</v>
      </c>
      <c r="F4117" s="53" t="s">
        <v>140</v>
      </c>
      <c r="G4117" s="53" t="s">
        <v>98</v>
      </c>
      <c r="I4117" s="53" t="s">
        <v>199</v>
      </c>
      <c r="J4117" s="75">
        <v>52.14</v>
      </c>
      <c r="K4117" s="75">
        <v>62.53</v>
      </c>
      <c r="L4117" s="75">
        <v>63</v>
      </c>
      <c r="M4117" s="75">
        <v>64</v>
      </c>
      <c r="N4117" s="75">
        <v>1</v>
      </c>
    </row>
    <row r="4118" spans="1:14">
      <c r="A4118" s="53" t="s">
        <v>12341</v>
      </c>
      <c r="B4118" s="53" t="s">
        <v>12342</v>
      </c>
      <c r="C4118" s="53" t="s">
        <v>12343</v>
      </c>
      <c r="D4118" s="53" t="s">
        <v>24</v>
      </c>
      <c r="E4118" s="53" t="s">
        <v>18</v>
      </c>
      <c r="F4118" s="53" t="s">
        <v>24</v>
      </c>
      <c r="G4118" s="53" t="s">
        <v>19</v>
      </c>
      <c r="I4118" s="53" t="s">
        <v>211</v>
      </c>
      <c r="J4118" s="75">
        <v>33.2</v>
      </c>
      <c r="K4118" s="75">
        <v>70.158</v>
      </c>
      <c r="L4118" s="75">
        <v>75</v>
      </c>
      <c r="M4118" s="75">
        <v>77</v>
      </c>
      <c r="N4118" s="75">
        <v>2</v>
      </c>
    </row>
    <row r="4119" spans="1:14">
      <c r="A4119" s="53" t="s">
        <v>12344</v>
      </c>
      <c r="B4119" s="53" t="s">
        <v>12345</v>
      </c>
      <c r="C4119" s="53" t="s">
        <v>12346</v>
      </c>
      <c r="D4119" s="53" t="s">
        <v>85</v>
      </c>
      <c r="E4119" s="53" t="s">
        <v>18</v>
      </c>
      <c r="F4119" s="53" t="s">
        <v>85</v>
      </c>
      <c r="G4119" s="73" t="s">
        <v>29</v>
      </c>
      <c r="I4119" s="53" t="s">
        <v>1498</v>
      </c>
      <c r="J4119" s="75">
        <v>40.08</v>
      </c>
      <c r="K4119" s="75">
        <v>46.746</v>
      </c>
      <c r="L4119" s="75">
        <v>43</v>
      </c>
      <c r="M4119" s="75">
        <v>47</v>
      </c>
      <c r="N4119" s="75">
        <v>4</v>
      </c>
    </row>
    <row r="4120" spans="1:14">
      <c r="A4120" s="53" t="s">
        <v>12347</v>
      </c>
      <c r="B4120" s="53" t="s">
        <v>12348</v>
      </c>
      <c r="C4120" s="53" t="s">
        <v>12349</v>
      </c>
      <c r="D4120" s="53" t="s">
        <v>78</v>
      </c>
      <c r="E4120" s="53" t="s">
        <v>18</v>
      </c>
      <c r="F4120" s="53" t="s">
        <v>78</v>
      </c>
      <c r="G4120" s="73" t="s">
        <v>29</v>
      </c>
      <c r="I4120" s="53" t="s">
        <v>1498</v>
      </c>
      <c r="J4120" s="75">
        <v>88.05</v>
      </c>
      <c r="K4120" s="75">
        <v>85.487</v>
      </c>
      <c r="L4120" s="75">
        <v>89</v>
      </c>
      <c r="M4120" s="75">
        <v>89</v>
      </c>
      <c r="N4120" s="75">
        <v>0</v>
      </c>
    </row>
    <row r="4121" spans="1:14">
      <c r="A4121" s="53" t="s">
        <v>12350</v>
      </c>
      <c r="B4121" s="53" t="s">
        <v>12351</v>
      </c>
      <c r="C4121" s="53" t="s">
        <v>12352</v>
      </c>
      <c r="D4121" s="53" t="s">
        <v>160</v>
      </c>
      <c r="E4121" s="53" t="s">
        <v>18</v>
      </c>
      <c r="F4121" s="53" t="s">
        <v>160</v>
      </c>
      <c r="G4121" s="53" t="s">
        <v>129</v>
      </c>
      <c r="I4121" s="53" t="s">
        <v>337</v>
      </c>
      <c r="J4121" s="75">
        <v>3.33</v>
      </c>
      <c r="K4121" s="75">
        <v>2.614</v>
      </c>
      <c r="L4121" s="75">
        <v>3.5</v>
      </c>
      <c r="M4121" s="75">
        <v>3.5</v>
      </c>
      <c r="N4121" s="75">
        <v>0</v>
      </c>
    </row>
    <row r="4122" spans="1:14">
      <c r="A4122" s="53" t="s">
        <v>12353</v>
      </c>
      <c r="B4122" s="53" t="s">
        <v>12354</v>
      </c>
      <c r="C4122" s="53" t="s">
        <v>12355</v>
      </c>
      <c r="D4122" s="53" t="s">
        <v>160</v>
      </c>
      <c r="E4122" s="53" t="s">
        <v>18</v>
      </c>
      <c r="F4122" s="53" t="s">
        <v>160</v>
      </c>
      <c r="G4122" s="53" t="s">
        <v>129</v>
      </c>
      <c r="I4122" s="53" t="s">
        <v>337</v>
      </c>
      <c r="J4122" s="75">
        <v>3.2</v>
      </c>
      <c r="K4122" s="75">
        <v>2.496</v>
      </c>
      <c r="L4122" s="75">
        <v>3.5</v>
      </c>
      <c r="M4122" s="75">
        <v>3.5</v>
      </c>
      <c r="N4122" s="75">
        <v>0</v>
      </c>
    </row>
    <row r="4123" spans="1:14">
      <c r="A4123" s="53" t="s">
        <v>12356</v>
      </c>
      <c r="B4123" s="53" t="s">
        <v>12357</v>
      </c>
      <c r="C4123" s="53" t="s">
        <v>12358</v>
      </c>
      <c r="D4123" s="53" t="s">
        <v>160</v>
      </c>
      <c r="E4123" s="53" t="s">
        <v>18</v>
      </c>
      <c r="F4123" s="53" t="s">
        <v>160</v>
      </c>
      <c r="G4123" s="53" t="s">
        <v>129</v>
      </c>
      <c r="I4123" s="53" t="s">
        <v>337</v>
      </c>
      <c r="J4123" s="75">
        <v>3.61</v>
      </c>
      <c r="K4123" s="75">
        <v>3.042</v>
      </c>
      <c r="L4123" s="75">
        <v>4</v>
      </c>
      <c r="M4123" s="75">
        <v>4</v>
      </c>
      <c r="N4123" s="75">
        <v>0</v>
      </c>
    </row>
    <row r="4124" spans="1:14">
      <c r="A4124" s="53" t="s">
        <v>12359</v>
      </c>
      <c r="B4124" s="53" t="s">
        <v>12360</v>
      </c>
      <c r="C4124" s="53" t="s">
        <v>12361</v>
      </c>
      <c r="D4124" s="53" t="s">
        <v>160</v>
      </c>
      <c r="E4124" s="53" t="s">
        <v>18</v>
      </c>
      <c r="F4124" s="53" t="s">
        <v>160</v>
      </c>
      <c r="G4124" s="53" t="s">
        <v>129</v>
      </c>
      <c r="I4124" s="53" t="s">
        <v>337</v>
      </c>
      <c r="J4124" s="75">
        <v>3.31</v>
      </c>
      <c r="K4124" s="75">
        <v>2.53</v>
      </c>
      <c r="L4124" s="75">
        <v>3.5</v>
      </c>
      <c r="M4124" s="75">
        <v>3.5</v>
      </c>
      <c r="N4124" s="75">
        <v>0</v>
      </c>
    </row>
    <row r="4125" spans="1:14">
      <c r="A4125" s="53" t="s">
        <v>12362</v>
      </c>
      <c r="B4125" s="53" t="s">
        <v>12363</v>
      </c>
      <c r="C4125" s="53" t="s">
        <v>12364</v>
      </c>
      <c r="D4125" s="53" t="s">
        <v>160</v>
      </c>
      <c r="E4125" s="53" t="s">
        <v>18</v>
      </c>
      <c r="F4125" s="53" t="s">
        <v>160</v>
      </c>
      <c r="G4125" s="53" t="s">
        <v>129</v>
      </c>
      <c r="I4125" s="53" t="s">
        <v>337</v>
      </c>
      <c r="J4125" s="75">
        <v>3.3</v>
      </c>
      <c r="K4125" s="75">
        <v>2.53</v>
      </c>
      <c r="L4125" s="75">
        <v>3.5</v>
      </c>
      <c r="M4125" s="75">
        <v>3.5</v>
      </c>
      <c r="N4125" s="75">
        <v>0</v>
      </c>
    </row>
    <row r="4126" spans="1:14">
      <c r="A4126" s="53" t="s">
        <v>12365</v>
      </c>
      <c r="B4126" s="53" t="s">
        <v>12366</v>
      </c>
      <c r="C4126" s="53" t="s">
        <v>12367</v>
      </c>
      <c r="D4126" s="53" t="s">
        <v>160</v>
      </c>
      <c r="E4126" s="53" t="s">
        <v>18</v>
      </c>
      <c r="F4126" s="53" t="s">
        <v>160</v>
      </c>
      <c r="G4126" s="73" t="s">
        <v>129</v>
      </c>
      <c r="I4126" s="53" t="s">
        <v>337</v>
      </c>
      <c r="J4126" s="75">
        <v>1.95</v>
      </c>
      <c r="K4126" s="75">
        <v>3.042</v>
      </c>
      <c r="L4126" s="75">
        <v>3.5</v>
      </c>
      <c r="M4126" s="75">
        <v>3.5</v>
      </c>
      <c r="N4126" s="75">
        <v>0</v>
      </c>
    </row>
    <row r="4127" spans="1:14">
      <c r="A4127" s="53" t="s">
        <v>12368</v>
      </c>
      <c r="B4127" s="53" t="s">
        <v>12369</v>
      </c>
      <c r="C4127" s="53" t="s">
        <v>12370</v>
      </c>
      <c r="D4127" s="53" t="s">
        <v>160</v>
      </c>
      <c r="E4127" s="53" t="s">
        <v>18</v>
      </c>
      <c r="F4127" s="53" t="s">
        <v>160</v>
      </c>
      <c r="G4127" s="53" t="s">
        <v>129</v>
      </c>
      <c r="I4127" s="53" t="s">
        <v>337</v>
      </c>
      <c r="J4127" s="75">
        <v>1.97</v>
      </c>
      <c r="K4127" s="75">
        <v>3.042</v>
      </c>
      <c r="L4127" s="75">
        <v>3</v>
      </c>
      <c r="M4127" s="75">
        <v>3.5</v>
      </c>
      <c r="N4127" s="75">
        <v>0.5</v>
      </c>
    </row>
    <row r="4128" spans="1:14">
      <c r="A4128" s="53" t="s">
        <v>12371</v>
      </c>
      <c r="B4128" s="53" t="s">
        <v>12372</v>
      </c>
      <c r="C4128" s="53" t="s">
        <v>12373</v>
      </c>
      <c r="D4128" s="53" t="s">
        <v>160</v>
      </c>
      <c r="E4128" s="53" t="s">
        <v>18</v>
      </c>
      <c r="F4128" s="53" t="s">
        <v>160</v>
      </c>
      <c r="G4128" s="73" t="s">
        <v>129</v>
      </c>
      <c r="I4128" s="53" t="s">
        <v>337</v>
      </c>
      <c r="J4128" s="75">
        <v>2</v>
      </c>
      <c r="K4128" s="75">
        <v>3.042</v>
      </c>
      <c r="L4128" s="75">
        <v>3.5</v>
      </c>
      <c r="M4128" s="75">
        <v>3.5</v>
      </c>
      <c r="N4128" s="75">
        <v>0</v>
      </c>
    </row>
    <row r="4129" spans="1:14">
      <c r="A4129" s="53" t="s">
        <v>12374</v>
      </c>
      <c r="B4129" s="53" t="s">
        <v>12375</v>
      </c>
      <c r="C4129" s="53" t="s">
        <v>12376</v>
      </c>
      <c r="D4129" s="53" t="s">
        <v>160</v>
      </c>
      <c r="E4129" s="53" t="s">
        <v>18</v>
      </c>
      <c r="F4129" s="53" t="s">
        <v>160</v>
      </c>
      <c r="G4129" s="53" t="s">
        <v>129</v>
      </c>
      <c r="I4129" s="53" t="s">
        <v>337</v>
      </c>
      <c r="J4129" s="75">
        <v>3.29</v>
      </c>
      <c r="K4129" s="75">
        <v>2.496</v>
      </c>
      <c r="L4129" s="75">
        <v>3.5</v>
      </c>
      <c r="M4129" s="75">
        <v>3.5</v>
      </c>
      <c r="N4129" s="75">
        <v>0</v>
      </c>
    </row>
    <row r="4130" spans="1:14">
      <c r="A4130" s="53" t="s">
        <v>12377</v>
      </c>
      <c r="B4130" s="53" t="s">
        <v>12378</v>
      </c>
      <c r="C4130" s="53" t="s">
        <v>12379</v>
      </c>
      <c r="D4130" s="53" t="s">
        <v>160</v>
      </c>
      <c r="E4130" s="53" t="s">
        <v>18</v>
      </c>
      <c r="F4130" s="53" t="s">
        <v>160</v>
      </c>
      <c r="G4130" s="53" t="s">
        <v>129</v>
      </c>
      <c r="I4130" s="53" t="s">
        <v>337</v>
      </c>
      <c r="J4130" s="75">
        <v>2.03</v>
      </c>
      <c r="K4130" s="75">
        <v>3.042</v>
      </c>
      <c r="L4130" s="75">
        <v>3</v>
      </c>
      <c r="M4130" s="75">
        <v>3.5</v>
      </c>
      <c r="N4130" s="75">
        <v>0.5</v>
      </c>
    </row>
    <row r="4131" spans="1:14">
      <c r="A4131" s="53" t="s">
        <v>12380</v>
      </c>
      <c r="B4131" s="53" t="s">
        <v>12381</v>
      </c>
      <c r="C4131" s="53" t="s">
        <v>12382</v>
      </c>
      <c r="D4131" s="53" t="s">
        <v>160</v>
      </c>
      <c r="E4131" s="53" t="s">
        <v>18</v>
      </c>
      <c r="F4131" s="53" t="s">
        <v>160</v>
      </c>
      <c r="G4131" s="73" t="s">
        <v>129</v>
      </c>
      <c r="I4131" s="53" t="s">
        <v>337</v>
      </c>
      <c r="J4131" s="75">
        <v>1.97</v>
      </c>
      <c r="K4131" s="75">
        <v>3.042</v>
      </c>
      <c r="L4131" s="75">
        <v>3</v>
      </c>
      <c r="M4131" s="75">
        <v>3.5</v>
      </c>
      <c r="N4131" s="75">
        <v>0.5</v>
      </c>
    </row>
    <row r="4132" spans="1:14">
      <c r="A4132" s="53" t="s">
        <v>12383</v>
      </c>
      <c r="B4132" s="53" t="s">
        <v>12384</v>
      </c>
      <c r="C4132" s="53" t="s">
        <v>12385</v>
      </c>
      <c r="D4132" s="53" t="s">
        <v>458</v>
      </c>
      <c r="E4132" s="53" t="s">
        <v>18</v>
      </c>
      <c r="F4132" s="53" t="s">
        <v>458</v>
      </c>
      <c r="G4132" s="53" t="s">
        <v>98</v>
      </c>
      <c r="I4132" s="53" t="s">
        <v>306</v>
      </c>
      <c r="J4132" s="75">
        <v>0.11</v>
      </c>
      <c r="K4132" s="75">
        <v>0</v>
      </c>
      <c r="L4132" s="75">
        <v>0.5</v>
      </c>
      <c r="M4132" s="75">
        <v>0.5</v>
      </c>
      <c r="N4132" s="75">
        <v>0</v>
      </c>
    </row>
    <row r="4133" spans="1:14">
      <c r="A4133" s="53" t="s">
        <v>12386</v>
      </c>
      <c r="B4133" s="53" t="s">
        <v>12387</v>
      </c>
      <c r="C4133" s="53" t="s">
        <v>12388</v>
      </c>
      <c r="D4133" s="53" t="s">
        <v>364</v>
      </c>
      <c r="E4133" s="53" t="s">
        <v>18</v>
      </c>
      <c r="F4133" s="53" t="s">
        <v>364</v>
      </c>
      <c r="G4133" s="53" t="s">
        <v>29</v>
      </c>
      <c r="I4133" s="53" t="s">
        <v>328</v>
      </c>
      <c r="J4133" s="75">
        <v>142.98</v>
      </c>
      <c r="K4133" s="75">
        <v>123.8</v>
      </c>
      <c r="L4133" s="75">
        <v>143.5</v>
      </c>
      <c r="M4133" s="75">
        <v>143</v>
      </c>
      <c r="N4133" s="75">
        <v>-0.5</v>
      </c>
    </row>
    <row r="4134" spans="1:14">
      <c r="A4134" s="53" t="s">
        <v>12389</v>
      </c>
      <c r="B4134" s="53" t="s">
        <v>12390</v>
      </c>
      <c r="C4134" s="53" t="s">
        <v>12388</v>
      </c>
      <c r="D4134" s="53" t="s">
        <v>364</v>
      </c>
      <c r="E4134" s="53" t="s">
        <v>18</v>
      </c>
      <c r="F4134" s="53" t="s">
        <v>364</v>
      </c>
      <c r="G4134" s="53" t="s">
        <v>29</v>
      </c>
      <c r="I4134" s="53" t="s">
        <v>328</v>
      </c>
      <c r="J4134" s="75">
        <v>123.35</v>
      </c>
      <c r="K4134" s="75">
        <v>135.235</v>
      </c>
      <c r="L4134" s="75">
        <v>133</v>
      </c>
      <c r="M4134" s="75">
        <v>136</v>
      </c>
      <c r="N4134" s="75">
        <v>3</v>
      </c>
    </row>
    <row r="4135" spans="1:14">
      <c r="A4135" s="53" t="s">
        <v>12391</v>
      </c>
      <c r="B4135" s="53" t="s">
        <v>12392</v>
      </c>
      <c r="C4135" s="53" t="s">
        <v>12393</v>
      </c>
      <c r="D4135" s="53" t="s">
        <v>168</v>
      </c>
      <c r="E4135" s="53" t="s">
        <v>18</v>
      </c>
      <c r="F4135" s="53" t="s">
        <v>169</v>
      </c>
      <c r="G4135" s="53" t="s">
        <v>170</v>
      </c>
      <c r="I4135" s="53" t="s">
        <v>398</v>
      </c>
      <c r="J4135" s="75">
        <v>110.64</v>
      </c>
      <c r="K4135" s="75">
        <v>87.445</v>
      </c>
      <c r="L4135" s="75">
        <v>111</v>
      </c>
      <c r="M4135" s="75">
        <v>111</v>
      </c>
      <c r="N4135" s="75">
        <v>0</v>
      </c>
    </row>
    <row r="4136" spans="1:14">
      <c r="A4136" s="53" t="s">
        <v>12394</v>
      </c>
      <c r="B4136" s="53" t="s">
        <v>12395</v>
      </c>
      <c r="C4136" s="53" t="s">
        <v>12396</v>
      </c>
      <c r="D4136" s="53" t="s">
        <v>3253</v>
      </c>
      <c r="E4136" s="53" t="s">
        <v>18</v>
      </c>
      <c r="F4136" s="53" t="s">
        <v>3253</v>
      </c>
      <c r="G4136" s="53" t="s">
        <v>129</v>
      </c>
      <c r="I4136" s="53" t="s">
        <v>7799</v>
      </c>
      <c r="J4136" s="75">
        <v>7.73</v>
      </c>
      <c r="K4136" s="75">
        <v>10.148</v>
      </c>
      <c r="L4136" s="75">
        <v>11</v>
      </c>
      <c r="M4136" s="75">
        <v>11</v>
      </c>
      <c r="N4136" s="75">
        <v>0</v>
      </c>
    </row>
    <row r="4137" spans="1:14">
      <c r="A4137" s="53" t="s">
        <v>12397</v>
      </c>
      <c r="B4137" s="53" t="s">
        <v>12398</v>
      </c>
      <c r="C4137" s="53" t="s">
        <v>12399</v>
      </c>
      <c r="D4137" s="53" t="s">
        <v>28</v>
      </c>
      <c r="E4137" s="53" t="s">
        <v>18</v>
      </c>
      <c r="F4137" s="53" t="s">
        <v>28</v>
      </c>
      <c r="G4137" s="53" t="s">
        <v>29</v>
      </c>
      <c r="I4137" s="53" t="s">
        <v>156</v>
      </c>
      <c r="J4137" s="75">
        <v>3575</v>
      </c>
      <c r="K4137" s="75">
        <v>13.574</v>
      </c>
      <c r="L4137" s="75">
        <v>16.8</v>
      </c>
      <c r="M4137" s="75">
        <v>13.6</v>
      </c>
      <c r="N4137" s="75">
        <v>-3.2</v>
      </c>
    </row>
    <row r="4138" spans="1:14">
      <c r="A4138" s="53" t="s">
        <v>12400</v>
      </c>
      <c r="B4138" s="53" t="s">
        <v>12401</v>
      </c>
      <c r="C4138" s="53" t="s">
        <v>12402</v>
      </c>
      <c r="D4138" s="53" t="s">
        <v>160</v>
      </c>
      <c r="E4138" s="53" t="s">
        <v>18</v>
      </c>
      <c r="F4138" s="53" t="s">
        <v>160</v>
      </c>
      <c r="G4138" s="73" t="s">
        <v>129</v>
      </c>
      <c r="I4138" s="53" t="s">
        <v>7799</v>
      </c>
      <c r="J4138" s="75">
        <v>0.51</v>
      </c>
      <c r="K4138" s="75">
        <v>0.36</v>
      </c>
      <c r="L4138" s="75">
        <v>0.5</v>
      </c>
      <c r="M4138" s="75">
        <v>1</v>
      </c>
      <c r="N4138" s="75">
        <v>0.5</v>
      </c>
    </row>
    <row r="4139" spans="1:14">
      <c r="A4139" s="53" t="s">
        <v>12403</v>
      </c>
      <c r="B4139" s="53" t="s">
        <v>12404</v>
      </c>
      <c r="C4139" s="53" t="s">
        <v>50</v>
      </c>
      <c r="D4139" s="53" t="s">
        <v>1516</v>
      </c>
      <c r="E4139" s="53" t="s">
        <v>18</v>
      </c>
      <c r="F4139" s="53" t="s">
        <v>1516</v>
      </c>
      <c r="G4139" s="73" t="s">
        <v>52</v>
      </c>
      <c r="I4139" s="53" t="s">
        <v>1038</v>
      </c>
      <c r="J4139" s="75">
        <v>148.65</v>
      </c>
      <c r="K4139" s="75">
        <v>112.571</v>
      </c>
      <c r="L4139" s="75">
        <v>149</v>
      </c>
      <c r="M4139" s="75">
        <v>149</v>
      </c>
      <c r="N4139" s="75">
        <v>0</v>
      </c>
    </row>
    <row r="4140" spans="1:14">
      <c r="A4140" s="53" t="s">
        <v>12405</v>
      </c>
      <c r="B4140" s="53" t="s">
        <v>12406</v>
      </c>
      <c r="C4140" s="53" t="s">
        <v>12407</v>
      </c>
      <c r="D4140" s="53" t="s">
        <v>432</v>
      </c>
      <c r="E4140" s="53" t="s">
        <v>18</v>
      </c>
      <c r="F4140" s="53" t="s">
        <v>432</v>
      </c>
      <c r="G4140" s="73" t="s">
        <v>98</v>
      </c>
      <c r="I4140" s="53" t="s">
        <v>442</v>
      </c>
      <c r="J4140" s="75">
        <v>874</v>
      </c>
      <c r="K4140" s="75">
        <v>1012.64</v>
      </c>
      <c r="L4140" s="75">
        <v>1013</v>
      </c>
      <c r="M4140" s="75">
        <v>1013</v>
      </c>
      <c r="N4140" s="75">
        <v>0</v>
      </c>
    </row>
    <row r="4141" spans="1:14">
      <c r="A4141" s="53" t="s">
        <v>12408</v>
      </c>
      <c r="B4141" s="53" t="s">
        <v>12409</v>
      </c>
      <c r="C4141" s="53" t="s">
        <v>12410</v>
      </c>
      <c r="D4141" s="53" t="s">
        <v>24</v>
      </c>
      <c r="E4141" s="53" t="s">
        <v>18</v>
      </c>
      <c r="F4141" s="53" t="s">
        <v>24</v>
      </c>
      <c r="G4141" s="53" t="s">
        <v>19</v>
      </c>
      <c r="I4141" s="53" t="s">
        <v>211</v>
      </c>
      <c r="J4141" s="75">
        <v>90.56</v>
      </c>
      <c r="K4141" s="75">
        <v>110.08</v>
      </c>
      <c r="L4141" s="75">
        <v>92</v>
      </c>
      <c r="M4141" s="75">
        <v>120</v>
      </c>
      <c r="N4141" s="75">
        <v>28</v>
      </c>
    </row>
    <row r="4142" spans="1:14">
      <c r="A4142" s="53" t="s">
        <v>12411</v>
      </c>
      <c r="B4142" s="53" t="s">
        <v>12412</v>
      </c>
      <c r="C4142" s="53" t="s">
        <v>12413</v>
      </c>
      <c r="D4142" s="53" t="s">
        <v>24</v>
      </c>
      <c r="E4142" s="53" t="s">
        <v>18</v>
      </c>
      <c r="F4142" s="53" t="s">
        <v>24</v>
      </c>
      <c r="G4142" s="73" t="s">
        <v>19</v>
      </c>
      <c r="I4142" s="53" t="s">
        <v>211</v>
      </c>
      <c r="J4142" s="75">
        <v>90.56</v>
      </c>
      <c r="K4142" s="75">
        <v>110.08</v>
      </c>
      <c r="L4142" s="75">
        <v>92</v>
      </c>
      <c r="M4142" s="75">
        <v>120</v>
      </c>
      <c r="N4142" s="75">
        <v>28</v>
      </c>
    </row>
    <row r="4143" spans="1:14">
      <c r="A4143" s="53" t="s">
        <v>12414</v>
      </c>
      <c r="B4143" s="53" t="s">
        <v>12415</v>
      </c>
      <c r="C4143" s="53" t="s">
        <v>12416</v>
      </c>
      <c r="D4143" s="53" t="s">
        <v>24</v>
      </c>
      <c r="E4143" s="53" t="s">
        <v>18</v>
      </c>
      <c r="F4143" s="53" t="s">
        <v>24</v>
      </c>
      <c r="G4143" s="73" t="s">
        <v>19</v>
      </c>
      <c r="I4143" s="53" t="s">
        <v>211</v>
      </c>
      <c r="J4143" s="75">
        <v>90.56</v>
      </c>
      <c r="K4143" s="75">
        <v>110.08</v>
      </c>
      <c r="L4143" s="75">
        <v>92</v>
      </c>
      <c r="M4143" s="75">
        <v>120</v>
      </c>
      <c r="N4143" s="75">
        <v>28</v>
      </c>
    </row>
    <row r="4144" spans="1:14">
      <c r="A4144" s="53" t="s">
        <v>12417</v>
      </c>
      <c r="B4144" s="53" t="s">
        <v>12418</v>
      </c>
      <c r="C4144" s="53" t="s">
        <v>12419</v>
      </c>
      <c r="D4144" s="53" t="s">
        <v>24</v>
      </c>
      <c r="E4144" s="53" t="s">
        <v>18</v>
      </c>
      <c r="F4144" s="53" t="s">
        <v>24</v>
      </c>
      <c r="G4144" s="73" t="s">
        <v>19</v>
      </c>
      <c r="I4144" s="53" t="s">
        <v>211</v>
      </c>
      <c r="J4144" s="75">
        <v>90.56</v>
      </c>
      <c r="K4144" s="75">
        <v>110.08</v>
      </c>
      <c r="L4144" s="75">
        <v>92</v>
      </c>
      <c r="M4144" s="75">
        <v>120</v>
      </c>
      <c r="N4144" s="75">
        <v>28</v>
      </c>
    </row>
    <row r="4145" spans="1:14">
      <c r="A4145" s="53" t="s">
        <v>12420</v>
      </c>
      <c r="B4145" s="53" t="s">
        <v>12421</v>
      </c>
      <c r="C4145" s="53" t="s">
        <v>12422</v>
      </c>
      <c r="D4145" s="53" t="s">
        <v>24</v>
      </c>
      <c r="E4145" s="53" t="s">
        <v>18</v>
      </c>
      <c r="F4145" s="53" t="s">
        <v>24</v>
      </c>
      <c r="G4145" s="73" t="s">
        <v>19</v>
      </c>
      <c r="I4145" s="53" t="s">
        <v>211</v>
      </c>
      <c r="J4145" s="75">
        <v>90.56</v>
      </c>
      <c r="K4145" s="75">
        <v>110.08</v>
      </c>
      <c r="L4145" s="75">
        <v>92</v>
      </c>
      <c r="M4145" s="75">
        <v>120</v>
      </c>
      <c r="N4145" s="75">
        <v>28</v>
      </c>
    </row>
    <row r="4146" spans="1:14">
      <c r="A4146" s="53" t="s">
        <v>12423</v>
      </c>
      <c r="B4146" s="53" t="s">
        <v>12424</v>
      </c>
      <c r="C4146" s="53" t="s">
        <v>12425</v>
      </c>
      <c r="D4146" s="53" t="s">
        <v>24</v>
      </c>
      <c r="E4146" s="53" t="s">
        <v>18</v>
      </c>
      <c r="F4146" s="53" t="s">
        <v>24</v>
      </c>
      <c r="G4146" s="73" t="s">
        <v>19</v>
      </c>
      <c r="I4146" s="53" t="s">
        <v>211</v>
      </c>
      <c r="J4146" s="75">
        <v>90.56</v>
      </c>
      <c r="K4146" s="75">
        <v>110.08</v>
      </c>
      <c r="L4146" s="75">
        <v>100</v>
      </c>
      <c r="M4146" s="75">
        <v>120</v>
      </c>
      <c r="N4146" s="75">
        <v>20</v>
      </c>
    </row>
    <row r="4147" spans="1:14">
      <c r="A4147" s="53" t="s">
        <v>12426</v>
      </c>
      <c r="B4147" s="53" t="s">
        <v>12427</v>
      </c>
      <c r="C4147" s="53" t="s">
        <v>12428</v>
      </c>
      <c r="D4147" s="53" t="s">
        <v>24</v>
      </c>
      <c r="E4147" s="53" t="s">
        <v>18</v>
      </c>
      <c r="F4147" s="53" t="s">
        <v>24</v>
      </c>
      <c r="G4147" s="53" t="s">
        <v>19</v>
      </c>
      <c r="I4147" s="53" t="s">
        <v>211</v>
      </c>
      <c r="J4147" s="75">
        <v>90.56</v>
      </c>
      <c r="K4147" s="75">
        <v>110.08</v>
      </c>
      <c r="L4147" s="75">
        <v>100</v>
      </c>
      <c r="M4147" s="75">
        <v>120</v>
      </c>
      <c r="N4147" s="75">
        <v>20</v>
      </c>
    </row>
    <row r="4148" spans="1:14">
      <c r="A4148" s="53" t="s">
        <v>12429</v>
      </c>
      <c r="B4148" s="53" t="s">
        <v>12430</v>
      </c>
      <c r="C4148" s="53" t="s">
        <v>12431</v>
      </c>
      <c r="D4148" s="53" t="s">
        <v>24</v>
      </c>
      <c r="E4148" s="53" t="s">
        <v>18</v>
      </c>
      <c r="F4148" s="53" t="s">
        <v>24</v>
      </c>
      <c r="G4148" s="73" t="s">
        <v>19</v>
      </c>
      <c r="I4148" s="53" t="s">
        <v>211</v>
      </c>
      <c r="J4148" s="75">
        <v>90.56</v>
      </c>
      <c r="K4148" s="75">
        <v>110.08</v>
      </c>
      <c r="L4148" s="75">
        <v>100</v>
      </c>
      <c r="M4148" s="75">
        <v>120</v>
      </c>
      <c r="N4148" s="75">
        <v>20</v>
      </c>
    </row>
    <row r="4149" spans="1:14">
      <c r="A4149" s="53" t="s">
        <v>12432</v>
      </c>
      <c r="B4149" s="53" t="s">
        <v>12433</v>
      </c>
      <c r="C4149" s="53" t="s">
        <v>12434</v>
      </c>
      <c r="D4149" s="53" t="s">
        <v>24</v>
      </c>
      <c r="E4149" s="53" t="s">
        <v>18</v>
      </c>
      <c r="F4149" s="53" t="s">
        <v>24</v>
      </c>
      <c r="G4149" s="53" t="s">
        <v>19</v>
      </c>
      <c r="I4149" s="53" t="s">
        <v>211</v>
      </c>
      <c r="J4149" s="75">
        <v>90.56</v>
      </c>
      <c r="K4149" s="75">
        <v>110.08</v>
      </c>
      <c r="L4149" s="75">
        <v>100</v>
      </c>
      <c r="M4149" s="75">
        <v>120</v>
      </c>
      <c r="N4149" s="75">
        <v>20</v>
      </c>
    </row>
    <row r="4150" spans="1:14">
      <c r="A4150" s="53" t="s">
        <v>12435</v>
      </c>
      <c r="B4150" s="53" t="s">
        <v>12436</v>
      </c>
      <c r="C4150" s="53" t="s">
        <v>12437</v>
      </c>
      <c r="D4150" s="53" t="s">
        <v>24</v>
      </c>
      <c r="E4150" s="53" t="s">
        <v>18</v>
      </c>
      <c r="F4150" s="53" t="s">
        <v>24</v>
      </c>
      <c r="G4150" s="53" t="s">
        <v>19</v>
      </c>
      <c r="I4150" s="53" t="s">
        <v>211</v>
      </c>
      <c r="J4150" s="75">
        <v>90.56</v>
      </c>
      <c r="K4150" s="75">
        <v>110.08</v>
      </c>
      <c r="L4150" s="75">
        <v>100</v>
      </c>
      <c r="M4150" s="75">
        <v>120</v>
      </c>
      <c r="N4150" s="75">
        <v>20</v>
      </c>
    </row>
    <row r="4151" spans="1:14">
      <c r="A4151" s="53" t="s">
        <v>12438</v>
      </c>
      <c r="B4151" s="53" t="s">
        <v>12439</v>
      </c>
      <c r="C4151" s="53" t="s">
        <v>12440</v>
      </c>
      <c r="D4151" s="53" t="s">
        <v>24</v>
      </c>
      <c r="E4151" s="53" t="s">
        <v>18</v>
      </c>
      <c r="F4151" s="53" t="s">
        <v>24</v>
      </c>
      <c r="G4151" s="73" t="s">
        <v>19</v>
      </c>
      <c r="I4151" s="53" t="s">
        <v>211</v>
      </c>
      <c r="J4151" s="75">
        <v>90.56</v>
      </c>
      <c r="K4151" s="75">
        <v>110.08</v>
      </c>
      <c r="L4151" s="75">
        <v>100</v>
      </c>
      <c r="M4151" s="75">
        <v>120</v>
      </c>
      <c r="N4151" s="75">
        <v>20</v>
      </c>
    </row>
    <row r="4152" spans="1:14">
      <c r="A4152" s="53" t="s">
        <v>12441</v>
      </c>
      <c r="B4152" s="53" t="s">
        <v>12442</v>
      </c>
      <c r="C4152" s="53" t="s">
        <v>12443</v>
      </c>
      <c r="D4152" s="53" t="s">
        <v>24</v>
      </c>
      <c r="E4152" s="53" t="s">
        <v>18</v>
      </c>
      <c r="F4152" s="53" t="s">
        <v>24</v>
      </c>
      <c r="G4152" s="53" t="s">
        <v>19</v>
      </c>
      <c r="I4152" s="53" t="s">
        <v>211</v>
      </c>
      <c r="J4152" s="75">
        <v>90.56</v>
      </c>
      <c r="K4152" s="75">
        <v>110.08</v>
      </c>
      <c r="L4152" s="75">
        <v>100</v>
      </c>
      <c r="M4152" s="75">
        <v>120</v>
      </c>
      <c r="N4152" s="75">
        <v>20</v>
      </c>
    </row>
    <row r="4153" spans="1:14">
      <c r="A4153" s="53" t="s">
        <v>12444</v>
      </c>
      <c r="B4153" s="53" t="s">
        <v>12445</v>
      </c>
      <c r="C4153" s="53" t="s">
        <v>12446</v>
      </c>
      <c r="D4153" s="53" t="s">
        <v>24</v>
      </c>
      <c r="E4153" s="53" t="s">
        <v>18</v>
      </c>
      <c r="F4153" s="53" t="s">
        <v>24</v>
      </c>
      <c r="G4153" s="53" t="s">
        <v>19</v>
      </c>
      <c r="I4153" s="53" t="s">
        <v>211</v>
      </c>
      <c r="J4153" s="75">
        <v>90.56</v>
      </c>
      <c r="K4153" s="75">
        <v>110.08</v>
      </c>
      <c r="L4153" s="75">
        <v>100</v>
      </c>
      <c r="M4153" s="75">
        <v>120</v>
      </c>
      <c r="N4153" s="75">
        <v>20</v>
      </c>
    </row>
    <row r="4154" spans="1:14">
      <c r="A4154" s="53" t="s">
        <v>12447</v>
      </c>
      <c r="B4154" s="53" t="s">
        <v>12448</v>
      </c>
      <c r="C4154" s="53" t="s">
        <v>12449</v>
      </c>
      <c r="D4154" s="53" t="s">
        <v>24</v>
      </c>
      <c r="E4154" s="53" t="s">
        <v>18</v>
      </c>
      <c r="F4154" s="53" t="s">
        <v>24</v>
      </c>
      <c r="G4154" s="53" t="s">
        <v>19</v>
      </c>
      <c r="I4154" s="53" t="s">
        <v>211</v>
      </c>
      <c r="J4154" s="75">
        <v>90.56</v>
      </c>
      <c r="K4154" s="75">
        <v>110.08</v>
      </c>
      <c r="L4154" s="75">
        <v>100</v>
      </c>
      <c r="M4154" s="75">
        <v>120</v>
      </c>
      <c r="N4154" s="75">
        <v>20</v>
      </c>
    </row>
    <row r="4155" spans="1:14">
      <c r="A4155" s="53" t="s">
        <v>12450</v>
      </c>
      <c r="B4155" s="53" t="s">
        <v>12451</v>
      </c>
      <c r="C4155" s="53" t="s">
        <v>12452</v>
      </c>
      <c r="D4155" s="53" t="s">
        <v>24</v>
      </c>
      <c r="E4155" s="53" t="s">
        <v>18</v>
      </c>
      <c r="F4155" s="53" t="s">
        <v>24</v>
      </c>
      <c r="G4155" s="73" t="s">
        <v>19</v>
      </c>
      <c r="I4155" s="53" t="s">
        <v>211</v>
      </c>
      <c r="J4155" s="75">
        <v>90.56</v>
      </c>
      <c r="K4155" s="75">
        <v>110.08</v>
      </c>
      <c r="L4155" s="75">
        <v>100</v>
      </c>
      <c r="M4155" s="75">
        <v>120</v>
      </c>
      <c r="N4155" s="75">
        <v>20</v>
      </c>
    </row>
    <row r="4156" spans="1:14">
      <c r="A4156" s="53" t="s">
        <v>12453</v>
      </c>
      <c r="B4156" s="53" t="s">
        <v>12454</v>
      </c>
      <c r="C4156" s="53" t="s">
        <v>12455</v>
      </c>
      <c r="D4156" s="53" t="s">
        <v>24</v>
      </c>
      <c r="E4156" s="53" t="s">
        <v>18</v>
      </c>
      <c r="F4156" s="53" t="s">
        <v>24</v>
      </c>
      <c r="G4156" s="53" t="s">
        <v>19</v>
      </c>
      <c r="I4156" s="53" t="s">
        <v>211</v>
      </c>
      <c r="J4156" s="75">
        <v>90.56</v>
      </c>
      <c r="K4156" s="75">
        <v>110.08</v>
      </c>
      <c r="L4156" s="75">
        <v>100</v>
      </c>
      <c r="M4156" s="75">
        <v>120</v>
      </c>
      <c r="N4156" s="75">
        <v>20</v>
      </c>
    </row>
    <row r="4157" spans="1:14">
      <c r="A4157" s="53" t="s">
        <v>12456</v>
      </c>
      <c r="B4157" s="53" t="s">
        <v>12457</v>
      </c>
      <c r="C4157" s="53" t="s">
        <v>12458</v>
      </c>
      <c r="D4157" s="53" t="s">
        <v>24</v>
      </c>
      <c r="E4157" s="53" t="s">
        <v>18</v>
      </c>
      <c r="F4157" s="53" t="s">
        <v>24</v>
      </c>
      <c r="G4157" s="53" t="s">
        <v>19</v>
      </c>
      <c r="I4157" s="53" t="s">
        <v>211</v>
      </c>
      <c r="J4157" s="75">
        <v>90.56</v>
      </c>
      <c r="K4157" s="75">
        <v>110.08</v>
      </c>
      <c r="L4157" s="75">
        <v>100</v>
      </c>
      <c r="M4157" s="75">
        <v>120</v>
      </c>
      <c r="N4157" s="75">
        <v>20</v>
      </c>
    </row>
    <row r="4158" spans="1:14">
      <c r="A4158" s="53" t="s">
        <v>12459</v>
      </c>
      <c r="B4158" s="53" t="s">
        <v>12460</v>
      </c>
      <c r="C4158" s="53" t="s">
        <v>12461</v>
      </c>
      <c r="D4158" s="53" t="s">
        <v>24</v>
      </c>
      <c r="E4158" s="53" t="s">
        <v>18</v>
      </c>
      <c r="F4158" s="53" t="s">
        <v>24</v>
      </c>
      <c r="G4158" s="53" t="s">
        <v>19</v>
      </c>
      <c r="I4158" s="53" t="s">
        <v>211</v>
      </c>
      <c r="J4158" s="75">
        <v>90.56</v>
      </c>
      <c r="K4158" s="75">
        <v>110.08</v>
      </c>
      <c r="L4158" s="75">
        <v>100</v>
      </c>
      <c r="M4158" s="75">
        <v>120</v>
      </c>
      <c r="N4158" s="75">
        <v>20</v>
      </c>
    </row>
    <row r="4159" spans="1:14">
      <c r="A4159" s="53" t="s">
        <v>12462</v>
      </c>
      <c r="B4159" s="53" t="s">
        <v>12463</v>
      </c>
      <c r="C4159" s="53" t="s">
        <v>12464</v>
      </c>
      <c r="D4159" s="53" t="s">
        <v>24</v>
      </c>
      <c r="E4159" s="53" t="s">
        <v>18</v>
      </c>
      <c r="F4159" s="53" t="s">
        <v>24</v>
      </c>
      <c r="G4159" s="53" t="s">
        <v>19</v>
      </c>
      <c r="I4159" s="53" t="s">
        <v>211</v>
      </c>
      <c r="J4159" s="75">
        <v>90.56</v>
      </c>
      <c r="K4159" s="75">
        <v>110.08</v>
      </c>
      <c r="L4159" s="75">
        <v>100</v>
      </c>
      <c r="M4159" s="75">
        <v>120</v>
      </c>
      <c r="N4159" s="75">
        <v>20</v>
      </c>
    </row>
    <row r="4160" spans="1:14">
      <c r="A4160" s="53" t="s">
        <v>12465</v>
      </c>
      <c r="B4160" s="53" t="s">
        <v>12466</v>
      </c>
      <c r="C4160" s="53" t="s">
        <v>12467</v>
      </c>
      <c r="D4160" s="53" t="s">
        <v>24</v>
      </c>
      <c r="E4160" s="53" t="s">
        <v>18</v>
      </c>
      <c r="F4160" s="53" t="s">
        <v>24</v>
      </c>
      <c r="G4160" s="73" t="s">
        <v>19</v>
      </c>
      <c r="I4160" s="53" t="s">
        <v>211</v>
      </c>
      <c r="J4160" s="75">
        <v>90.56</v>
      </c>
      <c r="K4160" s="75">
        <v>110.08</v>
      </c>
      <c r="L4160" s="75">
        <v>100</v>
      </c>
      <c r="M4160" s="75">
        <v>120</v>
      </c>
      <c r="N4160" s="75">
        <v>20</v>
      </c>
    </row>
    <row r="4161" spans="1:14">
      <c r="A4161" s="53" t="s">
        <v>12468</v>
      </c>
      <c r="B4161" s="53" t="s">
        <v>12469</v>
      </c>
      <c r="C4161" s="53" t="s">
        <v>12470</v>
      </c>
      <c r="D4161" s="53" t="s">
        <v>24</v>
      </c>
      <c r="E4161" s="53" t="s">
        <v>18</v>
      </c>
      <c r="F4161" s="53" t="s">
        <v>24</v>
      </c>
      <c r="G4161" s="53" t="s">
        <v>19</v>
      </c>
      <c r="I4161" s="53" t="s">
        <v>211</v>
      </c>
      <c r="J4161" s="75">
        <v>90.56</v>
      </c>
      <c r="K4161" s="75">
        <v>110.08</v>
      </c>
      <c r="L4161" s="75">
        <v>100</v>
      </c>
      <c r="M4161" s="75">
        <v>120</v>
      </c>
      <c r="N4161" s="75">
        <v>20</v>
      </c>
    </row>
    <row r="4162" spans="1:14">
      <c r="A4162" s="53" t="s">
        <v>12471</v>
      </c>
      <c r="B4162" s="53" t="s">
        <v>12472</v>
      </c>
      <c r="C4162" s="53" t="s">
        <v>12473</v>
      </c>
      <c r="D4162" s="53" t="s">
        <v>24</v>
      </c>
      <c r="E4162" s="53" t="s">
        <v>18</v>
      </c>
      <c r="F4162" s="53" t="s">
        <v>24</v>
      </c>
      <c r="G4162" s="53" t="s">
        <v>19</v>
      </c>
      <c r="I4162" s="53" t="s">
        <v>211</v>
      </c>
      <c r="J4162" s="75">
        <v>90.56</v>
      </c>
      <c r="K4162" s="75">
        <v>110.08</v>
      </c>
      <c r="L4162" s="75">
        <v>100</v>
      </c>
      <c r="M4162" s="75">
        <v>120</v>
      </c>
      <c r="N4162" s="75">
        <v>20</v>
      </c>
    </row>
    <row r="4163" spans="1:14">
      <c r="A4163" s="53" t="s">
        <v>12474</v>
      </c>
      <c r="B4163" s="53" t="s">
        <v>12475</v>
      </c>
      <c r="C4163" s="53" t="s">
        <v>12476</v>
      </c>
      <c r="D4163" s="53" t="s">
        <v>586</v>
      </c>
      <c r="E4163" s="53" t="s">
        <v>18</v>
      </c>
      <c r="F4163" s="53" t="s">
        <v>586</v>
      </c>
      <c r="G4163" s="73" t="s">
        <v>98</v>
      </c>
      <c r="I4163" s="53" t="s">
        <v>199</v>
      </c>
      <c r="J4163" s="75">
        <v>1.1</v>
      </c>
      <c r="K4163" s="75">
        <v>2.087</v>
      </c>
      <c r="L4163" s="75">
        <v>1.5</v>
      </c>
      <c r="M4163" s="75">
        <v>2.5</v>
      </c>
      <c r="N4163" s="75">
        <v>1</v>
      </c>
    </row>
    <row r="4164" spans="1:14">
      <c r="A4164" s="53" t="s">
        <v>12477</v>
      </c>
      <c r="B4164" s="53" t="s">
        <v>12478</v>
      </c>
      <c r="C4164" s="53" t="s">
        <v>12479</v>
      </c>
      <c r="D4164" s="53" t="s">
        <v>24</v>
      </c>
      <c r="E4164" s="53" t="s">
        <v>18</v>
      </c>
      <c r="F4164" s="53" t="s">
        <v>24</v>
      </c>
      <c r="G4164" s="53" t="s">
        <v>19</v>
      </c>
      <c r="I4164" s="53" t="s">
        <v>211</v>
      </c>
      <c r="J4164" s="75">
        <v>99.616</v>
      </c>
      <c r="K4164" s="75">
        <v>121.088</v>
      </c>
      <c r="L4164" s="75">
        <v>110</v>
      </c>
      <c r="M4164" s="75">
        <v>132</v>
      </c>
      <c r="N4164" s="75">
        <v>22</v>
      </c>
    </row>
    <row r="4165" spans="1:14">
      <c r="A4165" s="53" t="s">
        <v>12480</v>
      </c>
      <c r="B4165" s="53" t="s">
        <v>12481</v>
      </c>
      <c r="C4165" s="53" t="s">
        <v>12482</v>
      </c>
      <c r="D4165" s="53" t="s">
        <v>24</v>
      </c>
      <c r="E4165" s="53" t="s">
        <v>18</v>
      </c>
      <c r="F4165" s="53" t="s">
        <v>24</v>
      </c>
      <c r="G4165" s="53" t="s">
        <v>19</v>
      </c>
      <c r="I4165" s="53" t="s">
        <v>211</v>
      </c>
      <c r="J4165" s="75">
        <v>90.56</v>
      </c>
      <c r="K4165" s="75">
        <v>110.08</v>
      </c>
      <c r="L4165" s="75">
        <v>100</v>
      </c>
      <c r="M4165" s="75">
        <v>120</v>
      </c>
      <c r="N4165" s="75">
        <v>20</v>
      </c>
    </row>
    <row r="4166" spans="1:14">
      <c r="A4166" s="53" t="s">
        <v>12483</v>
      </c>
      <c r="B4166" s="53" t="s">
        <v>12484</v>
      </c>
      <c r="C4166" s="53" t="s">
        <v>12485</v>
      </c>
      <c r="D4166" s="53" t="s">
        <v>24</v>
      </c>
      <c r="E4166" s="53" t="s">
        <v>18</v>
      </c>
      <c r="F4166" s="53" t="s">
        <v>24</v>
      </c>
      <c r="G4166" s="53" t="s">
        <v>19</v>
      </c>
      <c r="I4166" s="53" t="s">
        <v>211</v>
      </c>
      <c r="J4166" s="75">
        <v>90.56</v>
      </c>
      <c r="K4166" s="75">
        <v>110.08</v>
      </c>
      <c r="L4166" s="75">
        <v>100</v>
      </c>
      <c r="M4166" s="75">
        <v>120</v>
      </c>
      <c r="N4166" s="75">
        <v>20</v>
      </c>
    </row>
    <row r="4167" spans="1:14">
      <c r="A4167" s="53" t="s">
        <v>12486</v>
      </c>
      <c r="B4167" s="53" t="s">
        <v>12487</v>
      </c>
      <c r="C4167" s="53" t="s">
        <v>12488</v>
      </c>
      <c r="D4167" s="53" t="s">
        <v>24</v>
      </c>
      <c r="E4167" s="53" t="s">
        <v>18</v>
      </c>
      <c r="F4167" s="53" t="s">
        <v>24</v>
      </c>
      <c r="G4167" s="53" t="s">
        <v>19</v>
      </c>
      <c r="I4167" s="53" t="s">
        <v>211</v>
      </c>
      <c r="J4167" s="75">
        <v>90.56</v>
      </c>
      <c r="K4167" s="75">
        <v>110.08</v>
      </c>
      <c r="L4167" s="75">
        <v>100</v>
      </c>
      <c r="M4167" s="75">
        <v>120</v>
      </c>
      <c r="N4167" s="75">
        <v>20</v>
      </c>
    </row>
    <row r="4168" spans="1:14">
      <c r="A4168" s="53" t="s">
        <v>12489</v>
      </c>
      <c r="B4168" s="53" t="s">
        <v>12490</v>
      </c>
      <c r="C4168" s="53" t="s">
        <v>12491</v>
      </c>
      <c r="D4168" s="53" t="s">
        <v>24</v>
      </c>
      <c r="E4168" s="53" t="s">
        <v>18</v>
      </c>
      <c r="F4168" s="53" t="s">
        <v>24</v>
      </c>
      <c r="G4168" s="73" t="s">
        <v>19</v>
      </c>
      <c r="I4168" s="53" t="s">
        <v>211</v>
      </c>
      <c r="J4168" s="75">
        <v>90.56</v>
      </c>
      <c r="K4168" s="75">
        <v>110.08</v>
      </c>
      <c r="L4168" s="75">
        <v>100</v>
      </c>
      <c r="M4168" s="75">
        <v>120</v>
      </c>
      <c r="N4168" s="75">
        <v>20</v>
      </c>
    </row>
    <row r="4169" spans="1:14">
      <c r="A4169" s="53" t="s">
        <v>12492</v>
      </c>
      <c r="B4169" s="53" t="s">
        <v>12493</v>
      </c>
      <c r="C4169" s="53" t="s">
        <v>12494</v>
      </c>
      <c r="D4169" s="53" t="s">
        <v>24</v>
      </c>
      <c r="E4169" s="53" t="s">
        <v>18</v>
      </c>
      <c r="F4169" s="53" t="s">
        <v>24</v>
      </c>
      <c r="G4169" s="73" t="s">
        <v>19</v>
      </c>
      <c r="I4169" s="53" t="s">
        <v>211</v>
      </c>
      <c r="J4169" s="75">
        <v>90.56</v>
      </c>
      <c r="K4169" s="75">
        <v>110.08</v>
      </c>
      <c r="L4169" s="75">
        <v>100</v>
      </c>
      <c r="M4169" s="75">
        <v>120</v>
      </c>
      <c r="N4169" s="75">
        <v>20</v>
      </c>
    </row>
    <row r="4170" spans="1:14">
      <c r="A4170" s="53" t="s">
        <v>12495</v>
      </c>
      <c r="B4170" s="53" t="s">
        <v>12496</v>
      </c>
      <c r="C4170" s="53" t="s">
        <v>12497</v>
      </c>
      <c r="D4170" s="53" t="s">
        <v>24</v>
      </c>
      <c r="E4170" s="53" t="s">
        <v>18</v>
      </c>
      <c r="F4170" s="53" t="s">
        <v>24</v>
      </c>
      <c r="G4170" s="53" t="s">
        <v>19</v>
      </c>
      <c r="I4170" s="53" t="s">
        <v>211</v>
      </c>
      <c r="J4170" s="75">
        <v>90.56</v>
      </c>
      <c r="K4170" s="75">
        <v>110.08</v>
      </c>
      <c r="L4170" s="75">
        <v>100</v>
      </c>
      <c r="M4170" s="75">
        <v>120</v>
      </c>
      <c r="N4170" s="75">
        <v>20</v>
      </c>
    </row>
    <row r="4171" spans="1:14">
      <c r="A4171" s="53" t="s">
        <v>12498</v>
      </c>
      <c r="B4171" s="53" t="s">
        <v>12499</v>
      </c>
      <c r="C4171" s="53" t="s">
        <v>12500</v>
      </c>
      <c r="D4171" s="53" t="s">
        <v>24</v>
      </c>
      <c r="E4171" s="53" t="s">
        <v>18</v>
      </c>
      <c r="F4171" s="53" t="s">
        <v>24</v>
      </c>
      <c r="G4171" s="73" t="s">
        <v>19</v>
      </c>
      <c r="I4171" s="53" t="s">
        <v>211</v>
      </c>
      <c r="J4171" s="75">
        <v>1811.2</v>
      </c>
      <c r="K4171" s="75">
        <v>110.08</v>
      </c>
      <c r="L4171" s="75">
        <v>100</v>
      </c>
      <c r="M4171" s="75">
        <v>120</v>
      </c>
      <c r="N4171" s="75">
        <v>20</v>
      </c>
    </row>
    <row r="4172" spans="1:14">
      <c r="A4172" s="53" t="s">
        <v>12501</v>
      </c>
      <c r="B4172" s="53" t="s">
        <v>12502</v>
      </c>
      <c r="C4172" s="53" t="s">
        <v>12503</v>
      </c>
      <c r="D4172" s="53" t="s">
        <v>24</v>
      </c>
      <c r="E4172" s="53" t="s">
        <v>18</v>
      </c>
      <c r="F4172" s="53" t="s">
        <v>24</v>
      </c>
      <c r="G4172" s="53" t="s">
        <v>19</v>
      </c>
      <c r="I4172" s="53" t="s">
        <v>211</v>
      </c>
      <c r="J4172" s="75">
        <v>90.56</v>
      </c>
      <c r="K4172" s="75">
        <v>110.08</v>
      </c>
      <c r="L4172" s="75">
        <v>100</v>
      </c>
      <c r="M4172" s="75">
        <v>120</v>
      </c>
      <c r="N4172" s="75">
        <v>20</v>
      </c>
    </row>
    <row r="4173" spans="1:14">
      <c r="A4173" s="53" t="s">
        <v>12504</v>
      </c>
      <c r="B4173" s="53" t="s">
        <v>12505</v>
      </c>
      <c r="C4173" s="53" t="s">
        <v>12506</v>
      </c>
      <c r="D4173" s="53" t="s">
        <v>24</v>
      </c>
      <c r="E4173" s="53" t="s">
        <v>18</v>
      </c>
      <c r="F4173" s="53" t="s">
        <v>24</v>
      </c>
      <c r="G4173" s="53" t="s">
        <v>19</v>
      </c>
      <c r="I4173" s="53" t="s">
        <v>211</v>
      </c>
      <c r="J4173" s="75">
        <v>90.56</v>
      </c>
      <c r="K4173" s="75">
        <v>110.08</v>
      </c>
      <c r="L4173" s="75">
        <v>100</v>
      </c>
      <c r="M4173" s="75">
        <v>120</v>
      </c>
      <c r="N4173" s="75">
        <v>20</v>
      </c>
    </row>
    <row r="4174" spans="1:14">
      <c r="A4174" s="53" t="s">
        <v>12507</v>
      </c>
      <c r="B4174" s="53" t="s">
        <v>12508</v>
      </c>
      <c r="C4174" s="53" t="s">
        <v>12509</v>
      </c>
      <c r="D4174" s="53" t="s">
        <v>24</v>
      </c>
      <c r="E4174" s="53" t="s">
        <v>18</v>
      </c>
      <c r="F4174" s="53" t="s">
        <v>24</v>
      </c>
      <c r="G4174" s="53" t="s">
        <v>19</v>
      </c>
      <c r="I4174" s="53" t="s">
        <v>211</v>
      </c>
      <c r="J4174" s="75">
        <v>90.56</v>
      </c>
      <c r="K4174" s="75">
        <v>110.08</v>
      </c>
      <c r="L4174" s="75">
        <v>100</v>
      </c>
      <c r="M4174" s="75">
        <v>120</v>
      </c>
      <c r="N4174" s="75">
        <v>20</v>
      </c>
    </row>
    <row r="4175" spans="1:14">
      <c r="A4175" s="53" t="s">
        <v>12510</v>
      </c>
      <c r="B4175" s="53" t="s">
        <v>12511</v>
      </c>
      <c r="C4175" s="53" t="s">
        <v>12512</v>
      </c>
      <c r="D4175" s="53" t="s">
        <v>24</v>
      </c>
      <c r="E4175" s="53" t="s">
        <v>18</v>
      </c>
      <c r="F4175" s="53" t="s">
        <v>24</v>
      </c>
      <c r="G4175" s="53" t="s">
        <v>19</v>
      </c>
      <c r="I4175" s="53" t="s">
        <v>223</v>
      </c>
      <c r="J4175" s="75">
        <v>30.2</v>
      </c>
      <c r="K4175" s="75">
        <v>43.03</v>
      </c>
      <c r="L4175" s="75">
        <v>37</v>
      </c>
      <c r="M4175" s="75">
        <v>44</v>
      </c>
      <c r="N4175" s="75">
        <v>7</v>
      </c>
    </row>
    <row r="4176" spans="1:14">
      <c r="A4176" s="53" t="s">
        <v>12513</v>
      </c>
      <c r="B4176" s="53" t="s">
        <v>12514</v>
      </c>
      <c r="C4176" s="53" t="s">
        <v>12515</v>
      </c>
      <c r="D4176" s="53" t="s">
        <v>24</v>
      </c>
      <c r="E4176" s="53" t="s">
        <v>18</v>
      </c>
      <c r="F4176" s="53" t="s">
        <v>24</v>
      </c>
      <c r="G4176" s="53" t="s">
        <v>19</v>
      </c>
      <c r="I4176" s="53" t="s">
        <v>211</v>
      </c>
      <c r="J4176" s="75">
        <v>90.56</v>
      </c>
      <c r="K4176" s="75">
        <v>110.08</v>
      </c>
      <c r="L4176" s="75">
        <v>100</v>
      </c>
      <c r="M4176" s="75">
        <v>120</v>
      </c>
      <c r="N4176" s="75">
        <v>20</v>
      </c>
    </row>
    <row r="4177" spans="1:14">
      <c r="A4177" s="53" t="s">
        <v>12516</v>
      </c>
      <c r="B4177" s="53" t="s">
        <v>12517</v>
      </c>
      <c r="C4177" s="53" t="s">
        <v>12518</v>
      </c>
      <c r="D4177" s="53" t="s">
        <v>24</v>
      </c>
      <c r="E4177" s="53" t="s">
        <v>18</v>
      </c>
      <c r="F4177" s="53" t="s">
        <v>24</v>
      </c>
      <c r="G4177" s="73" t="s">
        <v>19</v>
      </c>
      <c r="I4177" s="53" t="s">
        <v>223</v>
      </c>
      <c r="J4177" s="75">
        <v>21.73</v>
      </c>
      <c r="K4177" s="75">
        <v>27.082</v>
      </c>
      <c r="L4177" s="75">
        <v>23</v>
      </c>
      <c r="M4177" s="75">
        <v>28</v>
      </c>
      <c r="N4177" s="75">
        <v>5</v>
      </c>
    </row>
    <row r="4178" spans="1:14">
      <c r="A4178" s="53" t="s">
        <v>12519</v>
      </c>
      <c r="B4178" s="53" t="s">
        <v>12520</v>
      </c>
      <c r="C4178" s="53" t="s">
        <v>12521</v>
      </c>
      <c r="D4178" s="53" t="s">
        <v>24</v>
      </c>
      <c r="E4178" s="53" t="s">
        <v>18</v>
      </c>
      <c r="F4178" s="53" t="s">
        <v>24</v>
      </c>
      <c r="G4178" s="53" t="s">
        <v>19</v>
      </c>
      <c r="I4178" s="53" t="s">
        <v>211</v>
      </c>
      <c r="J4178" s="75">
        <v>90.56</v>
      </c>
      <c r="K4178" s="75">
        <v>110.08</v>
      </c>
      <c r="L4178" s="75">
        <v>100</v>
      </c>
      <c r="M4178" s="75">
        <v>120</v>
      </c>
      <c r="N4178" s="75">
        <v>20</v>
      </c>
    </row>
    <row r="4179" spans="1:14">
      <c r="A4179" s="53" t="s">
        <v>12522</v>
      </c>
      <c r="B4179" s="53" t="s">
        <v>12523</v>
      </c>
      <c r="C4179" s="53" t="s">
        <v>12524</v>
      </c>
      <c r="D4179" s="53" t="s">
        <v>24</v>
      </c>
      <c r="E4179" s="53" t="s">
        <v>18</v>
      </c>
      <c r="F4179" s="53" t="s">
        <v>24</v>
      </c>
      <c r="G4179" s="53" t="s">
        <v>19</v>
      </c>
      <c r="I4179" s="53" t="s">
        <v>211</v>
      </c>
      <c r="J4179" s="75">
        <v>90.56</v>
      </c>
      <c r="K4179" s="75">
        <v>110.08</v>
      </c>
      <c r="L4179" s="75">
        <v>100</v>
      </c>
      <c r="M4179" s="75">
        <v>120</v>
      </c>
      <c r="N4179" s="75">
        <v>20</v>
      </c>
    </row>
    <row r="4180" spans="1:14">
      <c r="A4180" s="53" t="s">
        <v>12525</v>
      </c>
      <c r="B4180" s="53" t="s">
        <v>12526</v>
      </c>
      <c r="C4180" s="53" t="s">
        <v>12527</v>
      </c>
      <c r="D4180" s="53" t="s">
        <v>24</v>
      </c>
      <c r="E4180" s="53" t="s">
        <v>18</v>
      </c>
      <c r="F4180" s="53" t="s">
        <v>24</v>
      </c>
      <c r="G4180" s="73" t="s">
        <v>19</v>
      </c>
      <c r="I4180" s="53" t="s">
        <v>211</v>
      </c>
      <c r="J4180" s="75">
        <v>90.56</v>
      </c>
      <c r="K4180" s="75">
        <v>110.08</v>
      </c>
      <c r="L4180" s="75">
        <v>100</v>
      </c>
      <c r="M4180" s="75">
        <v>120</v>
      </c>
      <c r="N4180" s="75">
        <v>20</v>
      </c>
    </row>
    <row r="4181" spans="1:14">
      <c r="A4181" s="53" t="s">
        <v>12528</v>
      </c>
      <c r="B4181" s="53" t="s">
        <v>12529</v>
      </c>
      <c r="C4181" s="53" t="s">
        <v>12530</v>
      </c>
      <c r="D4181" s="53" t="s">
        <v>17</v>
      </c>
      <c r="E4181" s="53" t="s">
        <v>18</v>
      </c>
      <c r="F4181" s="53" t="s">
        <v>17</v>
      </c>
      <c r="G4181" s="53" t="s">
        <v>19</v>
      </c>
      <c r="I4181" s="53" t="s">
        <v>421</v>
      </c>
      <c r="J4181" s="75">
        <v>1.03</v>
      </c>
      <c r="K4181" s="75">
        <v>2.34</v>
      </c>
      <c r="L4181" s="75">
        <v>2.5</v>
      </c>
      <c r="M4181" s="75">
        <v>2.5</v>
      </c>
      <c r="N4181" s="75">
        <v>0</v>
      </c>
    </row>
    <row r="4182" spans="1:14">
      <c r="A4182" s="53" t="s">
        <v>12531</v>
      </c>
      <c r="B4182" s="53" t="s">
        <v>12532</v>
      </c>
      <c r="C4182" s="53" t="s">
        <v>12533</v>
      </c>
      <c r="D4182" s="53" t="s">
        <v>24</v>
      </c>
      <c r="E4182" s="53" t="s">
        <v>18</v>
      </c>
      <c r="F4182" s="53" t="s">
        <v>24</v>
      </c>
      <c r="G4182" s="53" t="s">
        <v>19</v>
      </c>
      <c r="I4182" s="53" t="s">
        <v>211</v>
      </c>
      <c r="J4182" s="75">
        <v>90.56</v>
      </c>
      <c r="K4182" s="75">
        <v>110.08</v>
      </c>
      <c r="L4182" s="75">
        <v>100</v>
      </c>
      <c r="M4182" s="75">
        <v>120</v>
      </c>
      <c r="N4182" s="75">
        <v>20</v>
      </c>
    </row>
    <row r="4183" spans="1:14">
      <c r="A4183" s="53" t="s">
        <v>12534</v>
      </c>
      <c r="B4183" s="53" t="s">
        <v>12535</v>
      </c>
      <c r="C4183" s="53" t="s">
        <v>12536</v>
      </c>
      <c r="D4183" s="53" t="s">
        <v>17</v>
      </c>
      <c r="E4183" s="53" t="s">
        <v>18</v>
      </c>
      <c r="F4183" s="53" t="s">
        <v>17</v>
      </c>
      <c r="G4183" s="73" t="s">
        <v>19</v>
      </c>
      <c r="I4183" s="53" t="s">
        <v>562</v>
      </c>
      <c r="J4183" s="75">
        <v>70.12</v>
      </c>
      <c r="K4183" s="75">
        <v>64.313</v>
      </c>
      <c r="L4183" s="75">
        <v>71</v>
      </c>
      <c r="M4183" s="75">
        <v>71</v>
      </c>
      <c r="N4183" s="75">
        <v>0</v>
      </c>
    </row>
    <row r="4184" spans="1:14">
      <c r="A4184" s="53" t="s">
        <v>12537</v>
      </c>
      <c r="B4184" s="53" t="s">
        <v>12538</v>
      </c>
      <c r="C4184" s="53" t="s">
        <v>12539</v>
      </c>
      <c r="D4184" s="53" t="s">
        <v>17</v>
      </c>
      <c r="E4184" s="53" t="s">
        <v>18</v>
      </c>
      <c r="F4184" s="53" t="s">
        <v>17</v>
      </c>
      <c r="G4184" s="73" t="s">
        <v>19</v>
      </c>
      <c r="I4184" s="53" t="s">
        <v>562</v>
      </c>
      <c r="J4184" s="75">
        <v>75.02</v>
      </c>
      <c r="K4184" s="75">
        <v>70.886</v>
      </c>
      <c r="L4184" s="75">
        <v>76</v>
      </c>
      <c r="M4184" s="75">
        <v>76</v>
      </c>
      <c r="N4184" s="75">
        <v>0</v>
      </c>
    </row>
    <row r="4185" spans="1:14">
      <c r="A4185" s="53" t="s">
        <v>12540</v>
      </c>
      <c r="B4185" s="53" t="s">
        <v>12541</v>
      </c>
      <c r="C4185" s="53" t="s">
        <v>50</v>
      </c>
      <c r="D4185" s="53" t="s">
        <v>633</v>
      </c>
      <c r="E4185" s="53" t="s">
        <v>18</v>
      </c>
      <c r="F4185" s="53" t="s">
        <v>633</v>
      </c>
      <c r="G4185" s="53" t="s">
        <v>52</v>
      </c>
      <c r="I4185" s="53" t="s">
        <v>6088</v>
      </c>
      <c r="J4185" s="75">
        <v>54.21</v>
      </c>
      <c r="K4185" s="75">
        <v>59.13</v>
      </c>
      <c r="L4185" s="75">
        <v>60</v>
      </c>
      <c r="M4185" s="75">
        <v>60</v>
      </c>
      <c r="N4185" s="75">
        <v>0</v>
      </c>
    </row>
    <row r="4186" spans="1:14">
      <c r="A4186" s="53" t="s">
        <v>12542</v>
      </c>
      <c r="B4186" s="53" t="s">
        <v>12543</v>
      </c>
      <c r="C4186" s="53" t="s">
        <v>12544</v>
      </c>
      <c r="D4186" s="53" t="s">
        <v>140</v>
      </c>
      <c r="E4186" s="53" t="s">
        <v>18</v>
      </c>
      <c r="F4186" s="53" t="s">
        <v>140</v>
      </c>
      <c r="G4186" s="73" t="s">
        <v>98</v>
      </c>
      <c r="I4186" s="53" t="s">
        <v>191</v>
      </c>
      <c r="J4186" s="75">
        <v>71.7</v>
      </c>
      <c r="K4186" s="75">
        <v>57.771</v>
      </c>
      <c r="L4186" s="75">
        <v>72</v>
      </c>
      <c r="M4186" s="75">
        <v>72</v>
      </c>
      <c r="N4186" s="75">
        <v>0</v>
      </c>
    </row>
    <row r="4187" spans="1:14">
      <c r="A4187" s="53" t="s">
        <v>12545</v>
      </c>
      <c r="B4187" s="53" t="s">
        <v>12546</v>
      </c>
      <c r="C4187" s="53" t="s">
        <v>36</v>
      </c>
      <c r="D4187" s="53" t="s">
        <v>938</v>
      </c>
      <c r="E4187" s="53" t="s">
        <v>18</v>
      </c>
      <c r="F4187" s="53" t="s">
        <v>938</v>
      </c>
      <c r="G4187" s="53" t="s">
        <v>98</v>
      </c>
      <c r="I4187" s="53" t="s">
        <v>562</v>
      </c>
      <c r="J4187" s="75">
        <v>145.12</v>
      </c>
      <c r="K4187" s="75">
        <v>113.746</v>
      </c>
      <c r="L4187" s="75">
        <v>146</v>
      </c>
      <c r="M4187" s="75">
        <v>146</v>
      </c>
      <c r="N4187" s="75">
        <v>0</v>
      </c>
    </row>
    <row r="4188" spans="1:14">
      <c r="A4188" s="53" t="s">
        <v>12547</v>
      </c>
      <c r="B4188" s="53" t="s">
        <v>12548</v>
      </c>
      <c r="C4188" s="53" t="s">
        <v>12549</v>
      </c>
      <c r="D4188" s="53" t="s">
        <v>465</v>
      </c>
      <c r="E4188" s="53" t="s">
        <v>18</v>
      </c>
      <c r="F4188" s="53" t="s">
        <v>465</v>
      </c>
      <c r="G4188" s="53" t="s">
        <v>129</v>
      </c>
      <c r="I4188" s="53" t="s">
        <v>187</v>
      </c>
      <c r="J4188" s="75">
        <v>57.68</v>
      </c>
      <c r="K4188" s="75">
        <v>30.501</v>
      </c>
      <c r="L4188" s="75">
        <v>58</v>
      </c>
      <c r="M4188" s="75">
        <v>58</v>
      </c>
      <c r="N4188" s="75">
        <v>0</v>
      </c>
    </row>
    <row r="4189" spans="1:14">
      <c r="A4189" s="53" t="s">
        <v>12550</v>
      </c>
      <c r="B4189" s="53" t="s">
        <v>12551</v>
      </c>
      <c r="C4189" s="53" t="s">
        <v>12552</v>
      </c>
      <c r="D4189" s="53" t="s">
        <v>97</v>
      </c>
      <c r="E4189" s="53" t="s">
        <v>18</v>
      </c>
      <c r="F4189" s="53" t="s">
        <v>97</v>
      </c>
      <c r="G4189" s="53" t="s">
        <v>98</v>
      </c>
      <c r="I4189" s="53" t="s">
        <v>288</v>
      </c>
      <c r="J4189" s="75">
        <v>84.61</v>
      </c>
      <c r="K4189" s="75">
        <v>39.665</v>
      </c>
      <c r="L4189" s="75">
        <v>85</v>
      </c>
      <c r="M4189" s="75">
        <v>85</v>
      </c>
      <c r="N4189" s="75">
        <v>0</v>
      </c>
    </row>
    <row r="4190" spans="1:14">
      <c r="A4190" s="53" t="s">
        <v>12553</v>
      </c>
      <c r="B4190" s="53" t="s">
        <v>12554</v>
      </c>
      <c r="C4190" s="53" t="s">
        <v>12555</v>
      </c>
      <c r="D4190" s="53" t="s">
        <v>967</v>
      </c>
      <c r="E4190" s="53" t="s">
        <v>18</v>
      </c>
      <c r="F4190" s="53" t="s">
        <v>967</v>
      </c>
      <c r="G4190" s="53" t="s">
        <v>52</v>
      </c>
      <c r="I4190" s="53" t="s">
        <v>227</v>
      </c>
      <c r="J4190" s="75">
        <v>23.62</v>
      </c>
      <c r="K4190" s="75">
        <v>12.174</v>
      </c>
      <c r="L4190" s="75">
        <v>24</v>
      </c>
      <c r="M4190" s="75">
        <v>24</v>
      </c>
      <c r="N4190" s="75">
        <v>0</v>
      </c>
    </row>
    <row r="4191" spans="1:14">
      <c r="A4191" s="53" t="s">
        <v>12556</v>
      </c>
      <c r="B4191" s="53" t="s">
        <v>12557</v>
      </c>
      <c r="C4191" s="53" t="s">
        <v>12558</v>
      </c>
      <c r="D4191" s="53" t="s">
        <v>6231</v>
      </c>
      <c r="E4191" s="53" t="s">
        <v>18</v>
      </c>
      <c r="F4191" s="53" t="s">
        <v>6232</v>
      </c>
      <c r="G4191" s="53" t="s">
        <v>98</v>
      </c>
      <c r="I4191" s="53" t="s">
        <v>99</v>
      </c>
      <c r="J4191" s="75">
        <v>2294.89</v>
      </c>
      <c r="K4191" s="75">
        <v>1514.378</v>
      </c>
      <c r="L4191" s="75">
        <v>2322</v>
      </c>
      <c r="M4191" s="75">
        <v>2303</v>
      </c>
      <c r="N4191" s="75">
        <v>-19</v>
      </c>
    </row>
    <row r="4192" spans="1:14">
      <c r="A4192" s="53" t="s">
        <v>12559</v>
      </c>
      <c r="B4192" s="53" t="s">
        <v>12560</v>
      </c>
      <c r="C4192" s="53" t="s">
        <v>12561</v>
      </c>
      <c r="D4192" s="53" t="s">
        <v>17</v>
      </c>
      <c r="E4192" s="53" t="s">
        <v>18</v>
      </c>
      <c r="F4192" s="53" t="s">
        <v>17</v>
      </c>
      <c r="G4192" s="73" t="s">
        <v>19</v>
      </c>
      <c r="I4192" s="53" t="s">
        <v>246</v>
      </c>
      <c r="J4192" s="75">
        <v>0.07</v>
      </c>
      <c r="K4192" s="75">
        <v>0</v>
      </c>
      <c r="L4192" s="75">
        <v>0.5</v>
      </c>
      <c r="M4192" s="75">
        <v>0.5</v>
      </c>
      <c r="N4192" s="75">
        <v>0</v>
      </c>
    </row>
    <row r="4193" spans="1:14">
      <c r="A4193" s="53" t="s">
        <v>12562</v>
      </c>
      <c r="B4193" s="53" t="s">
        <v>12563</v>
      </c>
      <c r="C4193" s="53" t="s">
        <v>12562</v>
      </c>
      <c r="D4193" s="53" t="s">
        <v>17</v>
      </c>
      <c r="E4193" s="53" t="s">
        <v>18</v>
      </c>
      <c r="F4193" s="53" t="s">
        <v>17</v>
      </c>
      <c r="G4193" s="53" t="s">
        <v>19</v>
      </c>
      <c r="I4193" s="53" t="s">
        <v>191</v>
      </c>
      <c r="J4193" s="75">
        <v>0.3</v>
      </c>
      <c r="K4193" s="75">
        <v>0</v>
      </c>
      <c r="L4193" s="75">
        <v>0.5</v>
      </c>
      <c r="M4193" s="75">
        <v>0.5</v>
      </c>
      <c r="N4193" s="75">
        <v>0</v>
      </c>
    </row>
    <row r="4194" spans="1:14">
      <c r="A4194" s="53" t="s">
        <v>12564</v>
      </c>
      <c r="B4194" s="53" t="s">
        <v>12565</v>
      </c>
      <c r="C4194" s="53" t="s">
        <v>12566</v>
      </c>
      <c r="D4194" s="53" t="s">
        <v>458</v>
      </c>
      <c r="E4194" s="53" t="s">
        <v>18</v>
      </c>
      <c r="F4194" s="53" t="s">
        <v>458</v>
      </c>
      <c r="G4194" s="53" t="s">
        <v>98</v>
      </c>
      <c r="I4194" s="53" t="s">
        <v>562</v>
      </c>
      <c r="J4194" s="75">
        <v>1.37</v>
      </c>
      <c r="K4194" s="75">
        <v>0</v>
      </c>
      <c r="L4194" s="75">
        <v>1.5</v>
      </c>
      <c r="M4194" s="75">
        <v>1.5</v>
      </c>
      <c r="N4194" s="75">
        <v>0</v>
      </c>
    </row>
    <row r="4195" spans="1:14">
      <c r="A4195" s="53" t="s">
        <v>12567</v>
      </c>
      <c r="B4195" s="53" t="s">
        <v>12568</v>
      </c>
      <c r="C4195" s="53" t="s">
        <v>50</v>
      </c>
      <c r="D4195" s="53" t="s">
        <v>51</v>
      </c>
      <c r="E4195" s="53" t="s">
        <v>18</v>
      </c>
      <c r="F4195" s="53" t="s">
        <v>51</v>
      </c>
      <c r="G4195" s="53" t="s">
        <v>52</v>
      </c>
      <c r="I4195" s="53" t="s">
        <v>1171</v>
      </c>
      <c r="J4195" s="75">
        <v>1309.96</v>
      </c>
      <c r="K4195" s="75">
        <v>1857.321</v>
      </c>
      <c r="L4195" s="75">
        <v>1879</v>
      </c>
      <c r="M4195" s="75">
        <v>1879</v>
      </c>
      <c r="N4195" s="75">
        <v>0</v>
      </c>
    </row>
    <row r="4196" spans="1:14">
      <c r="A4196" s="53" t="s">
        <v>12569</v>
      </c>
      <c r="B4196" s="53" t="s">
        <v>12570</v>
      </c>
      <c r="C4196" s="53" t="s">
        <v>12571</v>
      </c>
      <c r="D4196" s="53" t="s">
        <v>880</v>
      </c>
      <c r="E4196" s="53" t="s">
        <v>18</v>
      </c>
      <c r="F4196" s="53" t="s">
        <v>880</v>
      </c>
      <c r="G4196" s="73" t="s">
        <v>52</v>
      </c>
      <c r="I4196" s="53" t="s">
        <v>232</v>
      </c>
      <c r="J4196" s="75">
        <v>620</v>
      </c>
      <c r="K4196" s="75">
        <v>605.556</v>
      </c>
      <c r="L4196" s="75">
        <v>619</v>
      </c>
      <c r="M4196" s="75">
        <v>620</v>
      </c>
      <c r="N4196" s="75">
        <v>1</v>
      </c>
    </row>
    <row r="4197" spans="1:14">
      <c r="A4197" s="53" t="s">
        <v>12572</v>
      </c>
      <c r="B4197" s="53" t="s">
        <v>12573</v>
      </c>
      <c r="C4197" s="53" t="s">
        <v>12574</v>
      </c>
      <c r="D4197" s="53" t="s">
        <v>85</v>
      </c>
      <c r="E4197" s="53" t="s">
        <v>18</v>
      </c>
      <c r="F4197" s="53" t="s">
        <v>85</v>
      </c>
      <c r="G4197" s="73" t="s">
        <v>29</v>
      </c>
      <c r="I4197" s="53" t="s">
        <v>328</v>
      </c>
      <c r="J4197" s="75">
        <v>21.61</v>
      </c>
      <c r="K4197" s="75">
        <v>13.261</v>
      </c>
      <c r="L4197" s="75">
        <v>22</v>
      </c>
      <c r="M4197" s="75">
        <v>22</v>
      </c>
      <c r="N4197" s="75">
        <v>0</v>
      </c>
    </row>
    <row r="4198" spans="1:14">
      <c r="A4198" s="53" t="s">
        <v>12575</v>
      </c>
      <c r="B4198" s="53" t="s">
        <v>12576</v>
      </c>
      <c r="C4198" s="53" t="s">
        <v>12577</v>
      </c>
      <c r="D4198" s="53" t="s">
        <v>231</v>
      </c>
      <c r="E4198" s="53" t="s">
        <v>18</v>
      </c>
      <c r="F4198" s="53" t="s">
        <v>231</v>
      </c>
      <c r="G4198" s="53" t="s">
        <v>52</v>
      </c>
      <c r="I4198" s="53" t="s">
        <v>408</v>
      </c>
      <c r="J4198" s="75">
        <v>196.05</v>
      </c>
      <c r="K4198" s="75">
        <v>79.136</v>
      </c>
      <c r="L4198" s="75">
        <v>197</v>
      </c>
      <c r="M4198" s="75">
        <v>199</v>
      </c>
      <c r="N4198" s="75">
        <v>2</v>
      </c>
    </row>
    <row r="4199" spans="1:14">
      <c r="A4199" s="53" t="s">
        <v>12578</v>
      </c>
      <c r="B4199" s="53" t="s">
        <v>12579</v>
      </c>
      <c r="C4199" s="53" t="s">
        <v>12580</v>
      </c>
      <c r="D4199" s="53" t="s">
        <v>24</v>
      </c>
      <c r="E4199" s="53" t="s">
        <v>18</v>
      </c>
      <c r="F4199" s="53" t="s">
        <v>24</v>
      </c>
      <c r="G4199" s="53" t="s">
        <v>19</v>
      </c>
      <c r="I4199" s="53" t="s">
        <v>223</v>
      </c>
      <c r="J4199" s="75">
        <v>0.92</v>
      </c>
      <c r="K4199" s="75">
        <v>1.264</v>
      </c>
      <c r="L4199" s="75">
        <v>1</v>
      </c>
      <c r="M4199" s="75">
        <v>1.5</v>
      </c>
      <c r="N4199" s="75">
        <v>0.5</v>
      </c>
    </row>
    <row r="4200" spans="1:14">
      <c r="A4200" s="53" t="s">
        <v>12581</v>
      </c>
      <c r="B4200" s="53" t="s">
        <v>12582</v>
      </c>
      <c r="C4200" s="53" t="s">
        <v>12583</v>
      </c>
      <c r="D4200" s="53" t="s">
        <v>3059</v>
      </c>
      <c r="E4200" s="53" t="s">
        <v>18</v>
      </c>
      <c r="F4200" s="53" t="s">
        <v>3059</v>
      </c>
      <c r="G4200" s="53" t="s">
        <v>29</v>
      </c>
      <c r="I4200" s="53" t="s">
        <v>442</v>
      </c>
      <c r="J4200" s="75">
        <v>29.5</v>
      </c>
      <c r="K4200" s="75">
        <v>30.72</v>
      </c>
      <c r="L4200" s="75">
        <v>29</v>
      </c>
      <c r="M4200" s="75">
        <v>31</v>
      </c>
      <c r="N4200" s="75">
        <v>2</v>
      </c>
    </row>
    <row r="4201" spans="1:14">
      <c r="A4201" s="53" t="s">
        <v>12584</v>
      </c>
      <c r="B4201" s="53" t="s">
        <v>12585</v>
      </c>
      <c r="C4201" s="53" t="s">
        <v>12586</v>
      </c>
      <c r="D4201" s="53" t="s">
        <v>728</v>
      </c>
      <c r="E4201" s="53" t="s">
        <v>18</v>
      </c>
      <c r="F4201" s="53" t="s">
        <v>728</v>
      </c>
      <c r="G4201" s="53" t="s">
        <v>129</v>
      </c>
      <c r="I4201" s="53" t="s">
        <v>20</v>
      </c>
      <c r="J4201" s="75">
        <v>20</v>
      </c>
      <c r="K4201" s="75">
        <v>12</v>
      </c>
      <c r="L4201" s="75">
        <v>23</v>
      </c>
      <c r="M4201" s="75">
        <v>20</v>
      </c>
      <c r="N4201" s="75">
        <v>-3</v>
      </c>
    </row>
    <row r="4202" spans="1:14">
      <c r="A4202" s="53" t="s">
        <v>12587</v>
      </c>
      <c r="B4202" s="53" t="s">
        <v>12588</v>
      </c>
      <c r="C4202" s="53" t="s">
        <v>12589</v>
      </c>
      <c r="D4202" s="53" t="s">
        <v>17</v>
      </c>
      <c r="E4202" s="53" t="s">
        <v>18</v>
      </c>
      <c r="F4202" s="53" t="s">
        <v>17</v>
      </c>
      <c r="G4202" s="73" t="s">
        <v>19</v>
      </c>
      <c r="I4202" s="53" t="s">
        <v>292</v>
      </c>
      <c r="J4202" s="75">
        <v>11.54</v>
      </c>
      <c r="K4202" s="75">
        <v>21.629</v>
      </c>
      <c r="L4202" s="75">
        <v>19</v>
      </c>
      <c r="M4202" s="75">
        <v>22</v>
      </c>
      <c r="N4202" s="75">
        <v>3</v>
      </c>
    </row>
    <row r="4203" spans="1:14">
      <c r="A4203" s="53" t="s">
        <v>12590</v>
      </c>
      <c r="B4203" s="53" t="s">
        <v>12591</v>
      </c>
      <c r="C4203" s="53" t="s">
        <v>12592</v>
      </c>
      <c r="D4203" s="53" t="s">
        <v>17</v>
      </c>
      <c r="E4203" s="53" t="s">
        <v>18</v>
      </c>
      <c r="F4203" s="53" t="s">
        <v>17</v>
      </c>
      <c r="G4203" s="73" t="s">
        <v>19</v>
      </c>
      <c r="I4203" s="53" t="s">
        <v>79</v>
      </c>
      <c r="J4203" s="75">
        <v>13.83</v>
      </c>
      <c r="K4203" s="75">
        <v>35.188</v>
      </c>
      <c r="L4203" s="75">
        <v>36</v>
      </c>
      <c r="M4203" s="75">
        <v>38</v>
      </c>
      <c r="N4203" s="75">
        <v>2</v>
      </c>
    </row>
    <row r="4204" spans="1:14">
      <c r="A4204" s="53" t="s">
        <v>12593</v>
      </c>
      <c r="B4204" s="53" t="s">
        <v>12594</v>
      </c>
      <c r="C4204" s="53" t="s">
        <v>12595</v>
      </c>
      <c r="D4204" s="53" t="s">
        <v>17</v>
      </c>
      <c r="E4204" s="53" t="s">
        <v>18</v>
      </c>
      <c r="F4204" s="53" t="s">
        <v>17</v>
      </c>
      <c r="G4204" s="53" t="s">
        <v>19</v>
      </c>
      <c r="I4204" s="53" t="s">
        <v>203</v>
      </c>
      <c r="J4204" s="75">
        <v>15.06</v>
      </c>
      <c r="K4204" s="75">
        <v>9.61</v>
      </c>
      <c r="L4204" s="75">
        <v>15.5</v>
      </c>
      <c r="M4204" s="75">
        <v>15.5</v>
      </c>
      <c r="N4204" s="75">
        <v>0</v>
      </c>
    </row>
    <row r="4205" spans="1:14">
      <c r="A4205" s="53" t="s">
        <v>12596</v>
      </c>
      <c r="B4205" s="53" t="s">
        <v>12597</v>
      </c>
      <c r="C4205" s="53" t="s">
        <v>12598</v>
      </c>
      <c r="D4205" s="53" t="s">
        <v>140</v>
      </c>
      <c r="E4205" s="53" t="s">
        <v>18</v>
      </c>
      <c r="F4205" s="53" t="s">
        <v>140</v>
      </c>
      <c r="G4205" s="53" t="s">
        <v>98</v>
      </c>
      <c r="I4205" s="53" t="s">
        <v>199</v>
      </c>
      <c r="J4205" s="75">
        <v>23.87</v>
      </c>
      <c r="K4205" s="75">
        <v>15.818</v>
      </c>
      <c r="L4205" s="75">
        <v>24</v>
      </c>
      <c r="M4205" s="75">
        <v>24</v>
      </c>
      <c r="N4205" s="75">
        <v>0</v>
      </c>
    </row>
    <row r="4206" spans="1:14">
      <c r="A4206" s="53" t="s">
        <v>12599</v>
      </c>
      <c r="B4206" s="53" t="s">
        <v>12600</v>
      </c>
      <c r="C4206" s="53" t="s">
        <v>12601</v>
      </c>
      <c r="D4206" s="53" t="s">
        <v>140</v>
      </c>
      <c r="E4206" s="53" t="s">
        <v>18</v>
      </c>
      <c r="F4206" s="53" t="s">
        <v>140</v>
      </c>
      <c r="G4206" s="53" t="s">
        <v>98</v>
      </c>
      <c r="I4206" s="53" t="s">
        <v>199</v>
      </c>
      <c r="J4206" s="75">
        <v>30.91</v>
      </c>
      <c r="K4206" s="75">
        <v>23.76</v>
      </c>
      <c r="L4206" s="75">
        <v>31</v>
      </c>
      <c r="M4206" s="75">
        <v>32</v>
      </c>
      <c r="N4206" s="75">
        <v>1</v>
      </c>
    </row>
    <row r="4207" spans="1:14">
      <c r="A4207" s="53" t="s">
        <v>12602</v>
      </c>
      <c r="B4207" s="53" t="s">
        <v>12603</v>
      </c>
      <c r="C4207" s="53" t="s">
        <v>12604</v>
      </c>
      <c r="D4207" s="53" t="s">
        <v>140</v>
      </c>
      <c r="E4207" s="53" t="s">
        <v>18</v>
      </c>
      <c r="F4207" s="53" t="s">
        <v>140</v>
      </c>
      <c r="G4207" s="53" t="s">
        <v>98</v>
      </c>
      <c r="I4207" s="53" t="s">
        <v>199</v>
      </c>
      <c r="J4207" s="75">
        <v>21.61</v>
      </c>
      <c r="K4207" s="75">
        <v>15.808</v>
      </c>
      <c r="L4207" s="75">
        <v>22</v>
      </c>
      <c r="M4207" s="75">
        <v>22</v>
      </c>
      <c r="N4207" s="75">
        <v>0</v>
      </c>
    </row>
    <row r="4208" spans="1:14">
      <c r="A4208" s="53" t="s">
        <v>12605</v>
      </c>
      <c r="B4208" s="53" t="s">
        <v>12606</v>
      </c>
      <c r="C4208" s="53" t="s">
        <v>12607</v>
      </c>
      <c r="D4208" s="53" t="s">
        <v>17</v>
      </c>
      <c r="E4208" s="53" t="s">
        <v>18</v>
      </c>
      <c r="F4208" s="53" t="s">
        <v>17</v>
      </c>
      <c r="G4208" s="53" t="s">
        <v>19</v>
      </c>
      <c r="I4208" s="53" t="s">
        <v>390</v>
      </c>
      <c r="J4208" s="75">
        <v>25.28</v>
      </c>
      <c r="K4208" s="75">
        <v>21.346</v>
      </c>
      <c r="L4208" s="75">
        <v>26</v>
      </c>
      <c r="M4208" s="75">
        <v>26</v>
      </c>
      <c r="N4208" s="75">
        <v>0</v>
      </c>
    </row>
    <row r="4209" spans="1:14">
      <c r="A4209" s="53" t="s">
        <v>12608</v>
      </c>
      <c r="B4209" s="53" t="s">
        <v>12609</v>
      </c>
      <c r="C4209" s="53" t="s">
        <v>12610</v>
      </c>
      <c r="D4209" s="53" t="s">
        <v>17</v>
      </c>
      <c r="E4209" s="53" t="s">
        <v>18</v>
      </c>
      <c r="F4209" s="53" t="s">
        <v>17</v>
      </c>
      <c r="G4209" s="53" t="s">
        <v>19</v>
      </c>
      <c r="I4209" s="53" t="s">
        <v>219</v>
      </c>
      <c r="J4209" s="75">
        <v>47.44</v>
      </c>
      <c r="K4209" s="75">
        <v>33.39</v>
      </c>
      <c r="L4209" s="75">
        <v>48</v>
      </c>
      <c r="M4209" s="75">
        <v>48</v>
      </c>
      <c r="N4209" s="75">
        <v>0</v>
      </c>
    </row>
    <row r="4210" spans="1:14">
      <c r="A4210" s="53" t="s">
        <v>12611</v>
      </c>
      <c r="B4210" s="53" t="s">
        <v>12612</v>
      </c>
      <c r="C4210" s="53" t="s">
        <v>12613</v>
      </c>
      <c r="D4210" s="53" t="s">
        <v>17</v>
      </c>
      <c r="E4210" s="53" t="s">
        <v>18</v>
      </c>
      <c r="F4210" s="53" t="s">
        <v>17</v>
      </c>
      <c r="G4210" s="53" t="s">
        <v>19</v>
      </c>
      <c r="I4210" s="53" t="s">
        <v>219</v>
      </c>
      <c r="J4210" s="75">
        <v>47.51</v>
      </c>
      <c r="K4210" s="75">
        <v>33.07</v>
      </c>
      <c r="L4210" s="75">
        <v>48</v>
      </c>
      <c r="M4210" s="75">
        <v>48</v>
      </c>
      <c r="N4210" s="75">
        <v>0</v>
      </c>
    </row>
    <row r="4211" spans="1:14">
      <c r="A4211" s="53" t="s">
        <v>12614</v>
      </c>
      <c r="B4211" s="53" t="s">
        <v>12615</v>
      </c>
      <c r="C4211" s="53" t="s">
        <v>12616</v>
      </c>
      <c r="D4211" s="53" t="s">
        <v>17</v>
      </c>
      <c r="E4211" s="53" t="s">
        <v>18</v>
      </c>
      <c r="F4211" s="53" t="s">
        <v>17</v>
      </c>
      <c r="G4211" s="53" t="s">
        <v>19</v>
      </c>
      <c r="I4211" s="53" t="s">
        <v>219</v>
      </c>
      <c r="J4211" s="75">
        <v>46.46</v>
      </c>
      <c r="K4211" s="75">
        <v>32.695</v>
      </c>
      <c r="L4211" s="75">
        <v>47</v>
      </c>
      <c r="M4211" s="75">
        <v>47</v>
      </c>
      <c r="N4211" s="75">
        <v>0</v>
      </c>
    </row>
    <row r="4212" spans="1:14">
      <c r="A4212" s="53" t="s">
        <v>12617</v>
      </c>
      <c r="B4212" s="53" t="s">
        <v>12618</v>
      </c>
      <c r="C4212" s="53" t="s">
        <v>12619</v>
      </c>
      <c r="D4212" s="53" t="s">
        <v>17</v>
      </c>
      <c r="E4212" s="53" t="s">
        <v>18</v>
      </c>
      <c r="F4212" s="53" t="s">
        <v>17</v>
      </c>
      <c r="G4212" s="53" t="s">
        <v>19</v>
      </c>
      <c r="I4212" s="53" t="s">
        <v>219</v>
      </c>
      <c r="J4212" s="75">
        <v>47.53</v>
      </c>
      <c r="K4212" s="75">
        <v>33.298</v>
      </c>
      <c r="L4212" s="75">
        <v>48</v>
      </c>
      <c r="M4212" s="75">
        <v>48</v>
      </c>
      <c r="N4212" s="75">
        <v>0</v>
      </c>
    </row>
    <row r="4213" spans="1:14">
      <c r="A4213" s="53" t="s">
        <v>12620</v>
      </c>
      <c r="B4213" s="53" t="s">
        <v>12621</v>
      </c>
      <c r="C4213" s="53" t="s">
        <v>12622</v>
      </c>
      <c r="D4213" s="53" t="s">
        <v>17</v>
      </c>
      <c r="E4213" s="53" t="s">
        <v>18</v>
      </c>
      <c r="F4213" s="53" t="s">
        <v>17</v>
      </c>
      <c r="G4213" s="53" t="s">
        <v>19</v>
      </c>
      <c r="I4213" s="53" t="s">
        <v>219</v>
      </c>
      <c r="J4213" s="75">
        <v>47.52</v>
      </c>
      <c r="K4213" s="75">
        <v>33.836</v>
      </c>
      <c r="L4213" s="75">
        <v>48</v>
      </c>
      <c r="M4213" s="75">
        <v>48</v>
      </c>
      <c r="N4213" s="75">
        <v>0</v>
      </c>
    </row>
    <row r="4214" spans="1:14">
      <c r="A4214" s="53" t="s">
        <v>12623</v>
      </c>
      <c r="B4214" s="53" t="s">
        <v>12624</v>
      </c>
      <c r="C4214" s="53" t="s">
        <v>12625</v>
      </c>
      <c r="D4214" s="53" t="s">
        <v>17</v>
      </c>
      <c r="E4214" s="53" t="s">
        <v>18</v>
      </c>
      <c r="F4214" s="53" t="s">
        <v>17</v>
      </c>
      <c r="G4214" s="53" t="s">
        <v>19</v>
      </c>
      <c r="I4214" s="53" t="s">
        <v>219</v>
      </c>
      <c r="J4214" s="75">
        <v>46.44</v>
      </c>
      <c r="K4214" s="75">
        <v>34.103</v>
      </c>
      <c r="L4214" s="75">
        <v>47</v>
      </c>
      <c r="M4214" s="75">
        <v>47</v>
      </c>
      <c r="N4214" s="75">
        <v>0</v>
      </c>
    </row>
    <row r="4215" spans="1:14">
      <c r="A4215" s="53" t="s">
        <v>12626</v>
      </c>
      <c r="B4215" s="53" t="s">
        <v>12627</v>
      </c>
      <c r="C4215" s="53" t="s">
        <v>12628</v>
      </c>
      <c r="D4215" s="53" t="s">
        <v>17</v>
      </c>
      <c r="E4215" s="53" t="s">
        <v>18</v>
      </c>
      <c r="F4215" s="53" t="s">
        <v>17</v>
      </c>
      <c r="G4215" s="53" t="s">
        <v>19</v>
      </c>
      <c r="I4215" s="53" t="s">
        <v>191</v>
      </c>
      <c r="J4215" s="75">
        <v>63.98</v>
      </c>
      <c r="K4215" s="75">
        <v>64.705</v>
      </c>
      <c r="L4215" s="75">
        <v>65</v>
      </c>
      <c r="M4215" s="75">
        <v>65</v>
      </c>
      <c r="N4215" s="75">
        <v>0</v>
      </c>
    </row>
    <row r="4216" spans="1:14">
      <c r="A4216" s="53" t="s">
        <v>12629</v>
      </c>
      <c r="B4216" s="53" t="s">
        <v>12630</v>
      </c>
      <c r="C4216" s="53" t="s">
        <v>12631</v>
      </c>
      <c r="D4216" s="53" t="s">
        <v>24</v>
      </c>
      <c r="E4216" s="53" t="s">
        <v>18</v>
      </c>
      <c r="F4216" s="53" t="s">
        <v>24</v>
      </c>
      <c r="G4216" s="53" t="s">
        <v>19</v>
      </c>
      <c r="I4216" s="53" t="s">
        <v>604</v>
      </c>
      <c r="J4216" s="75">
        <v>14.25</v>
      </c>
      <c r="K4216" s="75">
        <v>9.812</v>
      </c>
      <c r="L4216" s="75">
        <v>14.5</v>
      </c>
      <c r="M4216" s="75">
        <v>14.5</v>
      </c>
      <c r="N4216" s="75">
        <v>0</v>
      </c>
    </row>
    <row r="4217" spans="1:14">
      <c r="A4217" s="53" t="s">
        <v>12632</v>
      </c>
      <c r="B4217" s="53" t="s">
        <v>12633</v>
      </c>
      <c r="C4217" s="53" t="s">
        <v>12634</v>
      </c>
      <c r="D4217" s="53" t="s">
        <v>85</v>
      </c>
      <c r="E4217" s="53" t="s">
        <v>18</v>
      </c>
      <c r="F4217" s="53" t="s">
        <v>85</v>
      </c>
      <c r="G4217" s="73" t="s">
        <v>29</v>
      </c>
      <c r="I4217" s="53" t="s">
        <v>1488</v>
      </c>
      <c r="J4217" s="75">
        <v>17.15</v>
      </c>
      <c r="K4217" s="75">
        <v>30.212</v>
      </c>
      <c r="L4217" s="75">
        <v>24</v>
      </c>
      <c r="M4217" s="75">
        <v>31</v>
      </c>
      <c r="N4217" s="75">
        <v>7</v>
      </c>
    </row>
    <row r="4218" spans="1:14">
      <c r="A4218" s="53" t="s">
        <v>12635</v>
      </c>
      <c r="B4218" s="53" t="s">
        <v>12636</v>
      </c>
      <c r="C4218" s="53" t="s">
        <v>12637</v>
      </c>
      <c r="D4218" s="53" t="s">
        <v>144</v>
      </c>
      <c r="E4218" s="53" t="s">
        <v>18</v>
      </c>
      <c r="F4218" s="53" t="s">
        <v>144</v>
      </c>
      <c r="G4218" s="53" t="s">
        <v>52</v>
      </c>
      <c r="I4218" s="53" t="s">
        <v>558</v>
      </c>
      <c r="J4218" s="75">
        <v>51.77</v>
      </c>
      <c r="K4218" s="75">
        <v>113.298</v>
      </c>
      <c r="L4218" s="75">
        <v>114</v>
      </c>
      <c r="M4218" s="75">
        <v>114</v>
      </c>
      <c r="N4218" s="75">
        <v>0</v>
      </c>
    </row>
    <row r="4219" spans="1:14">
      <c r="A4219" s="53" t="s">
        <v>12638</v>
      </c>
      <c r="B4219" s="53" t="s">
        <v>12639</v>
      </c>
      <c r="C4219" s="53" t="s">
        <v>12640</v>
      </c>
      <c r="D4219" s="53" t="s">
        <v>17</v>
      </c>
      <c r="E4219" s="53" t="s">
        <v>18</v>
      </c>
      <c r="F4219" s="53" t="s">
        <v>17</v>
      </c>
      <c r="G4219" s="53" t="s">
        <v>19</v>
      </c>
      <c r="I4219" s="53" t="s">
        <v>152</v>
      </c>
      <c r="J4219" s="75">
        <v>1.25</v>
      </c>
      <c r="K4219" s="75">
        <v>2.279</v>
      </c>
      <c r="L4219" s="75">
        <v>2.5</v>
      </c>
      <c r="M4219" s="75">
        <v>2.5</v>
      </c>
      <c r="N4219" s="75">
        <v>0</v>
      </c>
    </row>
    <row r="4220" spans="1:14">
      <c r="A4220" s="53" t="s">
        <v>12641</v>
      </c>
      <c r="B4220" s="53" t="s">
        <v>12642</v>
      </c>
      <c r="C4220" s="53" t="s">
        <v>12643</v>
      </c>
      <c r="D4220" s="53" t="s">
        <v>85</v>
      </c>
      <c r="E4220" s="53" t="s">
        <v>18</v>
      </c>
      <c r="F4220" s="53" t="s">
        <v>85</v>
      </c>
      <c r="G4220" s="53" t="s">
        <v>29</v>
      </c>
      <c r="I4220" s="53" t="s">
        <v>223</v>
      </c>
      <c r="J4220" s="75">
        <v>159.48</v>
      </c>
      <c r="K4220" s="75">
        <v>132.043</v>
      </c>
      <c r="L4220" s="75">
        <v>161</v>
      </c>
      <c r="M4220" s="75">
        <v>160</v>
      </c>
      <c r="N4220" s="75">
        <v>-1</v>
      </c>
    </row>
    <row r="4221" spans="1:14">
      <c r="A4221" s="53" t="s">
        <v>12644</v>
      </c>
      <c r="B4221" s="53" t="s">
        <v>12645</v>
      </c>
      <c r="C4221" s="53" t="s">
        <v>12646</v>
      </c>
      <c r="D4221" s="53" t="s">
        <v>17</v>
      </c>
      <c r="E4221" s="53" t="s">
        <v>18</v>
      </c>
      <c r="F4221" s="53" t="s">
        <v>17</v>
      </c>
      <c r="G4221" s="53" t="s">
        <v>19</v>
      </c>
      <c r="I4221" s="53" t="s">
        <v>90</v>
      </c>
      <c r="J4221" s="75">
        <v>41.1</v>
      </c>
      <c r="K4221" s="75">
        <v>35.64</v>
      </c>
      <c r="L4221" s="75">
        <v>42</v>
      </c>
      <c r="M4221" s="75">
        <v>42</v>
      </c>
      <c r="N4221" s="75">
        <v>0</v>
      </c>
    </row>
    <row r="4222" spans="1:14">
      <c r="A4222" s="53" t="s">
        <v>12647</v>
      </c>
      <c r="B4222" s="53" t="s">
        <v>12648</v>
      </c>
      <c r="C4222" s="53" t="s">
        <v>12649</v>
      </c>
      <c r="D4222" s="53" t="s">
        <v>17</v>
      </c>
      <c r="E4222" s="53" t="s">
        <v>18</v>
      </c>
      <c r="F4222" s="53" t="s">
        <v>17</v>
      </c>
      <c r="G4222" s="53" t="s">
        <v>19</v>
      </c>
      <c r="I4222" s="53" t="s">
        <v>90</v>
      </c>
      <c r="J4222" s="75">
        <v>41.17</v>
      </c>
      <c r="K4222" s="75">
        <v>34.643</v>
      </c>
      <c r="L4222" s="75">
        <v>42</v>
      </c>
      <c r="M4222" s="75">
        <v>42</v>
      </c>
      <c r="N4222" s="75">
        <v>0</v>
      </c>
    </row>
    <row r="4223" spans="1:14">
      <c r="A4223" s="53" t="s">
        <v>12650</v>
      </c>
      <c r="B4223" s="53" t="s">
        <v>12651</v>
      </c>
      <c r="C4223" s="53" t="s">
        <v>12652</v>
      </c>
      <c r="D4223" s="53" t="s">
        <v>144</v>
      </c>
      <c r="E4223" s="53" t="s">
        <v>18</v>
      </c>
      <c r="F4223" s="53" t="s">
        <v>144</v>
      </c>
      <c r="G4223" s="53" t="s">
        <v>52</v>
      </c>
      <c r="I4223" s="53" t="s">
        <v>90</v>
      </c>
      <c r="J4223" s="75">
        <v>11.47</v>
      </c>
      <c r="K4223" s="75">
        <v>8.352</v>
      </c>
      <c r="L4223" s="75">
        <v>12</v>
      </c>
      <c r="M4223" s="75">
        <v>12</v>
      </c>
      <c r="N4223" s="75">
        <v>0</v>
      </c>
    </row>
    <row r="4224" spans="1:14">
      <c r="A4224" s="53" t="s">
        <v>12653</v>
      </c>
      <c r="B4224" s="53" t="s">
        <v>12654</v>
      </c>
      <c r="C4224" s="53" t="s">
        <v>12655</v>
      </c>
      <c r="D4224" s="53" t="s">
        <v>332</v>
      </c>
      <c r="E4224" s="53" t="s">
        <v>18</v>
      </c>
      <c r="F4224" s="53" t="s">
        <v>332</v>
      </c>
      <c r="G4224" s="53" t="s">
        <v>52</v>
      </c>
      <c r="I4224" s="53" t="s">
        <v>398</v>
      </c>
      <c r="J4224" s="75">
        <v>23.2</v>
      </c>
      <c r="K4224" s="75">
        <v>23.902</v>
      </c>
      <c r="L4224" s="75">
        <v>24</v>
      </c>
      <c r="M4224" s="75">
        <v>24</v>
      </c>
      <c r="N4224" s="75">
        <v>0</v>
      </c>
    </row>
    <row r="4225" spans="1:14">
      <c r="A4225" s="53" t="s">
        <v>12656</v>
      </c>
      <c r="B4225" s="53" t="s">
        <v>12657</v>
      </c>
      <c r="C4225" s="53" t="s">
        <v>12658</v>
      </c>
      <c r="D4225" s="53" t="s">
        <v>17</v>
      </c>
      <c r="E4225" s="53" t="s">
        <v>18</v>
      </c>
      <c r="F4225" s="53" t="s">
        <v>17</v>
      </c>
      <c r="G4225" s="73" t="s">
        <v>19</v>
      </c>
      <c r="I4225" s="53" t="s">
        <v>191</v>
      </c>
      <c r="J4225" s="75">
        <v>32.56</v>
      </c>
      <c r="K4225" s="75">
        <v>18.989</v>
      </c>
      <c r="L4225" s="75">
        <v>33</v>
      </c>
      <c r="M4225" s="75">
        <v>33</v>
      </c>
      <c r="N4225" s="75">
        <v>0</v>
      </c>
    </row>
    <row r="4226" spans="1:14">
      <c r="A4226" s="53" t="s">
        <v>12659</v>
      </c>
      <c r="B4226" s="53" t="s">
        <v>12660</v>
      </c>
      <c r="C4226" s="53" t="s">
        <v>12661</v>
      </c>
      <c r="D4226" s="53" t="s">
        <v>17</v>
      </c>
      <c r="E4226" s="53" t="s">
        <v>18</v>
      </c>
      <c r="F4226" s="53" t="s">
        <v>17</v>
      </c>
      <c r="G4226" s="73" t="s">
        <v>19</v>
      </c>
      <c r="I4226" s="53" t="s">
        <v>191</v>
      </c>
      <c r="J4226" s="75">
        <v>1.57</v>
      </c>
      <c r="K4226" s="75">
        <v>1.368</v>
      </c>
      <c r="L4226" s="75">
        <v>2</v>
      </c>
      <c r="M4226" s="75">
        <v>2</v>
      </c>
      <c r="N4226" s="75">
        <v>0</v>
      </c>
    </row>
    <row r="4227" spans="1:14">
      <c r="A4227" s="53" t="s">
        <v>12662</v>
      </c>
      <c r="B4227" s="53" t="s">
        <v>12663</v>
      </c>
      <c r="C4227" s="53" t="s">
        <v>12664</v>
      </c>
      <c r="D4227" s="53" t="s">
        <v>17</v>
      </c>
      <c r="E4227" s="53" t="s">
        <v>18</v>
      </c>
      <c r="F4227" s="53" t="s">
        <v>17</v>
      </c>
      <c r="G4227" s="53" t="s">
        <v>19</v>
      </c>
      <c r="I4227" s="53" t="s">
        <v>288</v>
      </c>
      <c r="J4227" s="75">
        <v>0.11</v>
      </c>
      <c r="K4227" s="75">
        <v>0.252</v>
      </c>
      <c r="L4227" s="75">
        <v>0.5</v>
      </c>
      <c r="M4227" s="75">
        <v>0.5</v>
      </c>
      <c r="N4227" s="75">
        <v>0</v>
      </c>
    </row>
    <row r="4228" spans="1:14">
      <c r="A4228" s="53" t="s">
        <v>12665</v>
      </c>
      <c r="B4228" s="53" t="s">
        <v>12666</v>
      </c>
      <c r="C4228" s="53" t="s">
        <v>12667</v>
      </c>
      <c r="D4228" s="53" t="s">
        <v>17</v>
      </c>
      <c r="E4228" s="53" t="s">
        <v>18</v>
      </c>
      <c r="F4228" s="53" t="s">
        <v>17</v>
      </c>
      <c r="G4228" s="53" t="s">
        <v>19</v>
      </c>
      <c r="I4228" s="53" t="s">
        <v>454</v>
      </c>
      <c r="J4228" s="75">
        <v>5.59</v>
      </c>
      <c r="K4228" s="75">
        <v>4.914</v>
      </c>
      <c r="L4228" s="75">
        <v>6</v>
      </c>
      <c r="M4228" s="75">
        <v>6</v>
      </c>
      <c r="N4228" s="75">
        <v>0</v>
      </c>
    </row>
    <row r="4229" spans="1:14">
      <c r="A4229" s="53" t="s">
        <v>12668</v>
      </c>
      <c r="B4229" s="53" t="s">
        <v>12669</v>
      </c>
      <c r="C4229" s="53" t="s">
        <v>12670</v>
      </c>
      <c r="D4229" s="53" t="s">
        <v>17</v>
      </c>
      <c r="E4229" s="53" t="s">
        <v>18</v>
      </c>
      <c r="F4229" s="53" t="s">
        <v>17</v>
      </c>
      <c r="G4229" s="53" t="s">
        <v>19</v>
      </c>
      <c r="I4229" s="53" t="s">
        <v>454</v>
      </c>
      <c r="J4229" s="75">
        <v>6.78</v>
      </c>
      <c r="K4229" s="75">
        <v>3.629</v>
      </c>
      <c r="L4229" s="75">
        <v>7</v>
      </c>
      <c r="M4229" s="75">
        <v>7</v>
      </c>
      <c r="N4229" s="75">
        <v>0</v>
      </c>
    </row>
    <row r="4230" spans="1:14">
      <c r="A4230" s="53" t="s">
        <v>12671</v>
      </c>
      <c r="B4230" s="53" t="s">
        <v>12672</v>
      </c>
      <c r="C4230" s="53" t="s">
        <v>12673</v>
      </c>
      <c r="D4230" s="53" t="s">
        <v>17</v>
      </c>
      <c r="E4230" s="53" t="s">
        <v>18</v>
      </c>
      <c r="F4230" s="53" t="s">
        <v>17</v>
      </c>
      <c r="G4230" s="53" t="s">
        <v>19</v>
      </c>
      <c r="I4230" s="53" t="s">
        <v>454</v>
      </c>
      <c r="J4230" s="75">
        <v>6.46</v>
      </c>
      <c r="K4230" s="75">
        <v>10.422</v>
      </c>
      <c r="L4230" s="75">
        <v>9</v>
      </c>
      <c r="M4230" s="75">
        <v>10.5</v>
      </c>
      <c r="N4230" s="75">
        <v>1.5</v>
      </c>
    </row>
    <row r="4231" spans="1:14">
      <c r="A4231" s="53" t="s">
        <v>12674</v>
      </c>
      <c r="B4231" s="53" t="s">
        <v>12675</v>
      </c>
      <c r="C4231" s="53" t="s">
        <v>12676</v>
      </c>
      <c r="D4231" s="53" t="s">
        <v>17</v>
      </c>
      <c r="E4231" s="53" t="s">
        <v>18</v>
      </c>
      <c r="F4231" s="53" t="s">
        <v>17</v>
      </c>
      <c r="G4231" s="53" t="s">
        <v>19</v>
      </c>
      <c r="I4231" s="53" t="s">
        <v>454</v>
      </c>
      <c r="J4231" s="75">
        <v>33.59</v>
      </c>
      <c r="K4231" s="75">
        <v>24.242</v>
      </c>
      <c r="L4231" s="75">
        <v>34</v>
      </c>
      <c r="M4231" s="75">
        <v>34</v>
      </c>
      <c r="N4231" s="75">
        <v>0</v>
      </c>
    </row>
    <row r="4232" spans="1:14">
      <c r="A4232" s="53" t="s">
        <v>12677</v>
      </c>
      <c r="B4232" s="53" t="s">
        <v>12678</v>
      </c>
      <c r="C4232" s="53" t="s">
        <v>12679</v>
      </c>
      <c r="D4232" s="53" t="s">
        <v>17</v>
      </c>
      <c r="E4232" s="53" t="s">
        <v>18</v>
      </c>
      <c r="F4232" s="53" t="s">
        <v>17</v>
      </c>
      <c r="G4232" s="53" t="s">
        <v>19</v>
      </c>
      <c r="I4232" s="53" t="s">
        <v>454</v>
      </c>
      <c r="J4232" s="75">
        <v>5.97</v>
      </c>
      <c r="K4232" s="75">
        <v>9.126</v>
      </c>
      <c r="L4232" s="75">
        <v>8</v>
      </c>
      <c r="M4232" s="75">
        <v>9.5</v>
      </c>
      <c r="N4232" s="75">
        <v>1.5</v>
      </c>
    </row>
    <row r="4233" spans="1:14">
      <c r="A4233" s="53" t="s">
        <v>12680</v>
      </c>
      <c r="B4233" s="53" t="s">
        <v>12681</v>
      </c>
      <c r="C4233" s="53" t="s">
        <v>12682</v>
      </c>
      <c r="D4233" s="53" t="s">
        <v>603</v>
      </c>
      <c r="E4233" s="53" t="s">
        <v>18</v>
      </c>
      <c r="F4233" s="53" t="s">
        <v>603</v>
      </c>
      <c r="G4233" s="73" t="s">
        <v>129</v>
      </c>
      <c r="I4233" s="53" t="s">
        <v>454</v>
      </c>
      <c r="J4233" s="75">
        <v>11</v>
      </c>
      <c r="K4233" s="75">
        <v>6.989</v>
      </c>
      <c r="L4233" s="75">
        <v>11.5</v>
      </c>
      <c r="M4233" s="75">
        <v>11</v>
      </c>
      <c r="N4233" s="75">
        <v>-0.5</v>
      </c>
    </row>
    <row r="4234" spans="1:14">
      <c r="A4234" s="53" t="s">
        <v>12683</v>
      </c>
      <c r="B4234" s="53" t="s">
        <v>12684</v>
      </c>
      <c r="C4234" s="53" t="s">
        <v>12685</v>
      </c>
      <c r="D4234" s="53" t="s">
        <v>17</v>
      </c>
      <c r="E4234" s="53" t="s">
        <v>18</v>
      </c>
      <c r="F4234" s="53" t="s">
        <v>17</v>
      </c>
      <c r="G4234" s="53" t="s">
        <v>19</v>
      </c>
      <c r="I4234" s="53" t="s">
        <v>454</v>
      </c>
      <c r="J4234" s="75">
        <v>7.12</v>
      </c>
      <c r="K4234" s="75">
        <v>7.387</v>
      </c>
      <c r="L4234" s="75">
        <v>7.5</v>
      </c>
      <c r="M4234" s="75">
        <v>8</v>
      </c>
      <c r="N4234" s="75">
        <v>0.5</v>
      </c>
    </row>
    <row r="4235" spans="1:14">
      <c r="A4235" s="53" t="s">
        <v>12686</v>
      </c>
      <c r="B4235" s="53" t="s">
        <v>12687</v>
      </c>
      <c r="C4235" s="53" t="s">
        <v>12688</v>
      </c>
      <c r="D4235" s="53" t="s">
        <v>140</v>
      </c>
      <c r="E4235" s="53" t="s">
        <v>18</v>
      </c>
      <c r="F4235" s="53" t="s">
        <v>140</v>
      </c>
      <c r="G4235" s="53" t="s">
        <v>98</v>
      </c>
      <c r="I4235" s="53" t="s">
        <v>199</v>
      </c>
      <c r="J4235" s="75">
        <v>10.43</v>
      </c>
      <c r="K4235" s="75">
        <v>12.078</v>
      </c>
      <c r="L4235" s="75">
        <v>10.5</v>
      </c>
      <c r="M4235" s="75">
        <v>12.5</v>
      </c>
      <c r="N4235" s="75">
        <v>2</v>
      </c>
    </row>
    <row r="4236" spans="1:14">
      <c r="A4236" s="53" t="s">
        <v>12689</v>
      </c>
      <c r="B4236" s="53" t="s">
        <v>12690</v>
      </c>
      <c r="C4236" s="53" t="s">
        <v>12691</v>
      </c>
      <c r="D4236" s="53" t="s">
        <v>603</v>
      </c>
      <c r="E4236" s="53" t="s">
        <v>18</v>
      </c>
      <c r="F4236" s="53" t="s">
        <v>603</v>
      </c>
      <c r="G4236" s="73" t="s">
        <v>129</v>
      </c>
      <c r="I4236" s="53" t="s">
        <v>454</v>
      </c>
      <c r="J4236" s="75">
        <v>6.34</v>
      </c>
      <c r="K4236" s="75">
        <v>8.134</v>
      </c>
      <c r="L4236" s="75">
        <v>8.5</v>
      </c>
      <c r="M4236" s="75">
        <v>8.5</v>
      </c>
      <c r="N4236" s="75">
        <v>0</v>
      </c>
    </row>
    <row r="4237" spans="1:14">
      <c r="A4237" s="53" t="s">
        <v>12692</v>
      </c>
      <c r="B4237" s="53" t="s">
        <v>12693</v>
      </c>
      <c r="C4237" s="53" t="s">
        <v>12694</v>
      </c>
      <c r="D4237" s="53" t="s">
        <v>603</v>
      </c>
      <c r="E4237" s="53" t="s">
        <v>18</v>
      </c>
      <c r="F4237" s="53" t="s">
        <v>603</v>
      </c>
      <c r="G4237" s="53" t="s">
        <v>129</v>
      </c>
      <c r="I4237" s="53" t="s">
        <v>454</v>
      </c>
      <c r="J4237" s="75">
        <v>7.28</v>
      </c>
      <c r="K4237" s="75">
        <v>8.998</v>
      </c>
      <c r="L4237" s="75">
        <v>9.5</v>
      </c>
      <c r="M4237" s="75">
        <v>10</v>
      </c>
      <c r="N4237" s="75">
        <v>0.5</v>
      </c>
    </row>
    <row r="4238" spans="1:14">
      <c r="A4238" s="53" t="s">
        <v>12695</v>
      </c>
      <c r="B4238" s="53" t="s">
        <v>12696</v>
      </c>
      <c r="C4238" s="53" t="s">
        <v>12697</v>
      </c>
      <c r="D4238" s="53" t="s">
        <v>17</v>
      </c>
      <c r="E4238" s="53" t="s">
        <v>18</v>
      </c>
      <c r="F4238" s="53" t="s">
        <v>17</v>
      </c>
      <c r="G4238" s="53" t="s">
        <v>19</v>
      </c>
      <c r="I4238" s="53" t="s">
        <v>454</v>
      </c>
      <c r="J4238" s="75">
        <v>2.43</v>
      </c>
      <c r="K4238" s="75">
        <v>4.347</v>
      </c>
      <c r="L4238" s="75">
        <v>4.5</v>
      </c>
      <c r="M4238" s="75">
        <v>4.5</v>
      </c>
      <c r="N4238" s="75">
        <v>0</v>
      </c>
    </row>
    <row r="4239" spans="1:14">
      <c r="A4239" s="53" t="s">
        <v>12698</v>
      </c>
      <c r="B4239" s="53" t="s">
        <v>12699</v>
      </c>
      <c r="C4239" s="53" t="s">
        <v>12700</v>
      </c>
      <c r="D4239" s="53" t="s">
        <v>17</v>
      </c>
      <c r="E4239" s="53" t="s">
        <v>18</v>
      </c>
      <c r="F4239" s="53" t="s">
        <v>17</v>
      </c>
      <c r="G4239" s="53" t="s">
        <v>19</v>
      </c>
      <c r="I4239" s="53" t="s">
        <v>454</v>
      </c>
      <c r="J4239" s="75">
        <v>8.36</v>
      </c>
      <c r="K4239" s="75">
        <v>5.99</v>
      </c>
      <c r="L4239" s="75">
        <v>8.5</v>
      </c>
      <c r="M4239" s="75">
        <v>8.5</v>
      </c>
      <c r="N4239" s="75">
        <v>0</v>
      </c>
    </row>
    <row r="4240" spans="1:14">
      <c r="A4240" s="53" t="s">
        <v>12701</v>
      </c>
      <c r="B4240" s="53" t="s">
        <v>12702</v>
      </c>
      <c r="C4240" s="53" t="s">
        <v>12703</v>
      </c>
      <c r="D4240" s="53" t="s">
        <v>17</v>
      </c>
      <c r="E4240" s="53" t="s">
        <v>18</v>
      </c>
      <c r="F4240" s="53" t="s">
        <v>17</v>
      </c>
      <c r="G4240" s="53" t="s">
        <v>19</v>
      </c>
      <c r="I4240" s="53" t="s">
        <v>454</v>
      </c>
      <c r="J4240" s="75">
        <v>6.85</v>
      </c>
      <c r="K4240" s="75">
        <v>6.026</v>
      </c>
      <c r="L4240" s="75">
        <v>7</v>
      </c>
      <c r="M4240" s="75">
        <v>7</v>
      </c>
      <c r="N4240" s="75">
        <v>0</v>
      </c>
    </row>
    <row r="4241" spans="1:14">
      <c r="A4241" s="53" t="s">
        <v>12704</v>
      </c>
      <c r="B4241" s="53" t="s">
        <v>12705</v>
      </c>
      <c r="C4241" s="53" t="s">
        <v>12706</v>
      </c>
      <c r="D4241" s="53" t="s">
        <v>17</v>
      </c>
      <c r="E4241" s="53" t="s">
        <v>18</v>
      </c>
      <c r="F4241" s="53" t="s">
        <v>17</v>
      </c>
      <c r="G4241" s="53" t="s">
        <v>19</v>
      </c>
      <c r="I4241" s="53" t="s">
        <v>454</v>
      </c>
      <c r="J4241" s="75">
        <v>5.5</v>
      </c>
      <c r="K4241" s="75">
        <v>5.859</v>
      </c>
      <c r="L4241" s="75">
        <v>6</v>
      </c>
      <c r="M4241" s="75">
        <v>6</v>
      </c>
      <c r="N4241" s="75">
        <v>0</v>
      </c>
    </row>
    <row r="4242" spans="1:14">
      <c r="A4242" s="53" t="s">
        <v>12707</v>
      </c>
      <c r="B4242" s="53" t="s">
        <v>12708</v>
      </c>
      <c r="C4242" s="53" t="s">
        <v>12709</v>
      </c>
      <c r="D4242" s="53" t="s">
        <v>17</v>
      </c>
      <c r="E4242" s="53" t="s">
        <v>18</v>
      </c>
      <c r="F4242" s="53" t="s">
        <v>17</v>
      </c>
      <c r="G4242" s="73" t="s">
        <v>19</v>
      </c>
      <c r="I4242" s="53" t="s">
        <v>454</v>
      </c>
      <c r="J4242" s="75">
        <v>6.38</v>
      </c>
      <c r="K4242" s="75">
        <v>3.528</v>
      </c>
      <c r="L4242" s="75">
        <v>6.5</v>
      </c>
      <c r="M4242" s="75">
        <v>6.5</v>
      </c>
      <c r="N4242" s="75">
        <v>0</v>
      </c>
    </row>
    <row r="4243" spans="1:14">
      <c r="A4243" s="53" t="s">
        <v>12710</v>
      </c>
      <c r="B4243" s="53" t="s">
        <v>12711</v>
      </c>
      <c r="C4243" s="53" t="s">
        <v>12712</v>
      </c>
      <c r="D4243" s="53" t="s">
        <v>17</v>
      </c>
      <c r="E4243" s="53" t="s">
        <v>18</v>
      </c>
      <c r="F4243" s="53" t="s">
        <v>17</v>
      </c>
      <c r="G4243" s="53" t="s">
        <v>19</v>
      </c>
      <c r="I4243" s="53" t="s">
        <v>454</v>
      </c>
      <c r="J4243" s="75">
        <v>1.58</v>
      </c>
      <c r="K4243" s="75">
        <v>1.095</v>
      </c>
      <c r="L4243" s="75">
        <v>2</v>
      </c>
      <c r="M4243" s="75">
        <v>2</v>
      </c>
      <c r="N4243" s="75">
        <v>0</v>
      </c>
    </row>
    <row r="4244" spans="1:14">
      <c r="A4244" s="53" t="s">
        <v>12713</v>
      </c>
      <c r="B4244" s="53" t="s">
        <v>12714</v>
      </c>
      <c r="C4244" s="53" t="s">
        <v>12715</v>
      </c>
      <c r="D4244" s="53" t="s">
        <v>17</v>
      </c>
      <c r="E4244" s="53" t="s">
        <v>18</v>
      </c>
      <c r="F4244" s="53" t="s">
        <v>17</v>
      </c>
      <c r="G4244" s="53" t="s">
        <v>19</v>
      </c>
      <c r="I4244" s="53" t="s">
        <v>454</v>
      </c>
      <c r="J4244" s="75">
        <v>5.61</v>
      </c>
      <c r="K4244" s="75">
        <v>5.803</v>
      </c>
      <c r="L4244" s="75">
        <v>6</v>
      </c>
      <c r="M4244" s="75">
        <v>6</v>
      </c>
      <c r="N4244" s="75">
        <v>0</v>
      </c>
    </row>
    <row r="4245" spans="1:14">
      <c r="A4245" s="53" t="s">
        <v>12716</v>
      </c>
      <c r="B4245" s="53" t="s">
        <v>12717</v>
      </c>
      <c r="C4245" s="53" t="s">
        <v>12718</v>
      </c>
      <c r="D4245" s="53" t="s">
        <v>603</v>
      </c>
      <c r="E4245" s="53" t="s">
        <v>18</v>
      </c>
      <c r="F4245" s="53" t="s">
        <v>603</v>
      </c>
      <c r="G4245" s="53" t="s">
        <v>129</v>
      </c>
      <c r="I4245" s="53" t="s">
        <v>454</v>
      </c>
      <c r="J4245" s="75">
        <v>1.95</v>
      </c>
      <c r="K4245" s="75">
        <v>1.482</v>
      </c>
      <c r="L4245" s="75">
        <v>2</v>
      </c>
      <c r="M4245" s="75">
        <v>2</v>
      </c>
      <c r="N4245" s="75">
        <v>0</v>
      </c>
    </row>
    <row r="4246" spans="1:14">
      <c r="A4246" s="53" t="s">
        <v>12719</v>
      </c>
      <c r="B4246" s="53" t="s">
        <v>12720</v>
      </c>
      <c r="C4246" s="53" t="s">
        <v>12721</v>
      </c>
      <c r="D4246" s="53" t="s">
        <v>458</v>
      </c>
      <c r="E4246" s="53" t="s">
        <v>18</v>
      </c>
      <c r="F4246" s="53" t="s">
        <v>458</v>
      </c>
      <c r="G4246" s="53" t="s">
        <v>98</v>
      </c>
      <c r="I4246" s="53" t="s">
        <v>191</v>
      </c>
      <c r="J4246" s="75">
        <v>1.41</v>
      </c>
      <c r="K4246" s="75">
        <v>0.911</v>
      </c>
      <c r="L4246" s="75">
        <v>1.5</v>
      </c>
      <c r="M4246" s="75">
        <v>2</v>
      </c>
      <c r="N4246" s="75">
        <v>0.5</v>
      </c>
    </row>
    <row r="4247" spans="1:14">
      <c r="A4247" s="53" t="s">
        <v>12722</v>
      </c>
      <c r="B4247" s="53" t="s">
        <v>12723</v>
      </c>
      <c r="C4247" s="53" t="s">
        <v>12724</v>
      </c>
      <c r="D4247" s="53" t="s">
        <v>17</v>
      </c>
      <c r="E4247" s="53" t="s">
        <v>18</v>
      </c>
      <c r="F4247" s="53" t="s">
        <v>17</v>
      </c>
      <c r="G4247" s="73" t="s">
        <v>19</v>
      </c>
      <c r="I4247" s="53" t="s">
        <v>454</v>
      </c>
      <c r="J4247" s="75">
        <v>72.67</v>
      </c>
      <c r="K4247" s="75">
        <v>18.166</v>
      </c>
      <c r="L4247" s="75">
        <v>73</v>
      </c>
      <c r="M4247" s="75">
        <v>73</v>
      </c>
      <c r="N4247" s="75">
        <v>0</v>
      </c>
    </row>
    <row r="4248" spans="1:14">
      <c r="A4248" s="53" t="s">
        <v>12725</v>
      </c>
      <c r="B4248" s="53" t="s">
        <v>12726</v>
      </c>
      <c r="C4248" s="53" t="s">
        <v>12727</v>
      </c>
      <c r="D4248" s="53" t="s">
        <v>2334</v>
      </c>
      <c r="E4248" s="53" t="s">
        <v>18</v>
      </c>
      <c r="F4248" s="53" t="s">
        <v>2334</v>
      </c>
      <c r="G4248" s="53" t="s">
        <v>129</v>
      </c>
      <c r="I4248" s="53" t="s">
        <v>7799</v>
      </c>
      <c r="J4248" s="75">
        <v>11.92</v>
      </c>
      <c r="K4248" s="75">
        <v>8.081</v>
      </c>
      <c r="L4248" s="75">
        <v>13</v>
      </c>
      <c r="M4248" s="75">
        <v>13</v>
      </c>
      <c r="N4248" s="75">
        <v>0</v>
      </c>
    </row>
    <row r="4249" spans="1:14">
      <c r="A4249" s="53" t="s">
        <v>12728</v>
      </c>
      <c r="B4249" s="53" t="s">
        <v>12729</v>
      </c>
      <c r="C4249" s="53" t="s">
        <v>12730</v>
      </c>
      <c r="D4249" s="53" t="s">
        <v>17</v>
      </c>
      <c r="E4249" s="53" t="s">
        <v>18</v>
      </c>
      <c r="F4249" s="53" t="s">
        <v>17</v>
      </c>
      <c r="G4249" s="53" t="s">
        <v>19</v>
      </c>
      <c r="I4249" s="53" t="s">
        <v>1269</v>
      </c>
      <c r="J4249" s="75">
        <v>4.26</v>
      </c>
      <c r="K4249" s="75">
        <v>9.408</v>
      </c>
      <c r="L4249" s="75">
        <v>9.5</v>
      </c>
      <c r="M4249" s="75">
        <v>13</v>
      </c>
      <c r="N4249" s="75">
        <v>3.5</v>
      </c>
    </row>
    <row r="4250" spans="1:14">
      <c r="A4250" s="53" t="s">
        <v>12731</v>
      </c>
      <c r="B4250" s="53" t="s">
        <v>12732</v>
      </c>
      <c r="C4250" s="53" t="s">
        <v>12733</v>
      </c>
      <c r="D4250" s="53" t="s">
        <v>6531</v>
      </c>
      <c r="E4250" s="53" t="s">
        <v>18</v>
      </c>
      <c r="F4250" s="53" t="s">
        <v>6531</v>
      </c>
      <c r="G4250" s="53" t="s">
        <v>52</v>
      </c>
      <c r="I4250" s="53" t="s">
        <v>2305</v>
      </c>
      <c r="J4250" s="75">
        <v>12.79</v>
      </c>
      <c r="K4250" s="75">
        <v>35.217</v>
      </c>
      <c r="L4250" s="75">
        <v>24</v>
      </c>
      <c r="M4250" s="75">
        <v>36</v>
      </c>
      <c r="N4250" s="75">
        <v>12</v>
      </c>
    </row>
    <row r="4251" spans="1:14">
      <c r="A4251" s="53" t="s">
        <v>12734</v>
      </c>
      <c r="B4251" s="53" t="s">
        <v>12735</v>
      </c>
      <c r="C4251" s="53" t="s">
        <v>12736</v>
      </c>
      <c r="D4251" s="53" t="s">
        <v>160</v>
      </c>
      <c r="E4251" s="53" t="s">
        <v>18</v>
      </c>
      <c r="F4251" s="53" t="s">
        <v>160</v>
      </c>
      <c r="G4251" s="73" t="s">
        <v>129</v>
      </c>
      <c r="I4251" s="53" t="s">
        <v>408</v>
      </c>
      <c r="J4251" s="75">
        <v>1.03</v>
      </c>
      <c r="K4251" s="75">
        <v>0</v>
      </c>
      <c r="L4251" s="75">
        <v>1</v>
      </c>
      <c r="M4251" s="75">
        <v>1.5</v>
      </c>
      <c r="N4251" s="75">
        <v>0.5</v>
      </c>
    </row>
    <row r="4252" spans="1:14">
      <c r="A4252" s="53" t="s">
        <v>12737</v>
      </c>
      <c r="B4252" s="53" t="s">
        <v>12738</v>
      </c>
      <c r="C4252" s="53" t="s">
        <v>12739</v>
      </c>
      <c r="D4252" s="53" t="s">
        <v>453</v>
      </c>
      <c r="E4252" s="53" t="s">
        <v>18</v>
      </c>
      <c r="F4252" s="53" t="s">
        <v>453</v>
      </c>
      <c r="G4252" s="53" t="s">
        <v>29</v>
      </c>
      <c r="I4252" s="53" t="s">
        <v>7799</v>
      </c>
      <c r="J4252" s="75">
        <v>12.22</v>
      </c>
      <c r="K4252" s="75">
        <v>7.8</v>
      </c>
      <c r="L4252" s="75">
        <v>22</v>
      </c>
      <c r="M4252" s="75">
        <v>22</v>
      </c>
      <c r="N4252" s="75">
        <v>0</v>
      </c>
    </row>
    <row r="4253" spans="1:14">
      <c r="A4253" s="53" t="s">
        <v>12740</v>
      </c>
      <c r="B4253" s="53" t="s">
        <v>12741</v>
      </c>
      <c r="C4253" s="53" t="s">
        <v>12742</v>
      </c>
      <c r="D4253" s="53" t="s">
        <v>17</v>
      </c>
      <c r="E4253" s="53" t="s">
        <v>18</v>
      </c>
      <c r="F4253" s="53" t="s">
        <v>17</v>
      </c>
      <c r="G4253" s="53" t="s">
        <v>19</v>
      </c>
      <c r="I4253" s="53" t="s">
        <v>7799</v>
      </c>
      <c r="J4253" s="75">
        <v>0.87</v>
      </c>
      <c r="K4253" s="75">
        <v>0.856</v>
      </c>
      <c r="L4253" s="75">
        <v>1</v>
      </c>
      <c r="M4253" s="75">
        <v>1</v>
      </c>
      <c r="N4253" s="75">
        <v>0</v>
      </c>
    </row>
    <row r="4254" spans="1:14">
      <c r="A4254" s="53" t="s">
        <v>12743</v>
      </c>
      <c r="B4254" s="53" t="s">
        <v>12744</v>
      </c>
      <c r="C4254" s="53" t="s">
        <v>12745</v>
      </c>
      <c r="D4254" s="53" t="s">
        <v>17</v>
      </c>
      <c r="E4254" s="53" t="s">
        <v>18</v>
      </c>
      <c r="F4254" s="53" t="s">
        <v>17</v>
      </c>
      <c r="G4254" s="53" t="s">
        <v>19</v>
      </c>
      <c r="I4254" s="53" t="s">
        <v>398</v>
      </c>
      <c r="J4254" s="75">
        <v>1.79</v>
      </c>
      <c r="K4254" s="75">
        <v>1.62</v>
      </c>
      <c r="L4254" s="75">
        <v>2</v>
      </c>
      <c r="M4254" s="75">
        <v>2</v>
      </c>
      <c r="N4254" s="75">
        <v>0</v>
      </c>
    </row>
    <row r="4255" spans="1:14">
      <c r="A4255" s="53" t="s">
        <v>12746</v>
      </c>
      <c r="B4255" s="53" t="s">
        <v>12747</v>
      </c>
      <c r="C4255" s="53" t="s">
        <v>12748</v>
      </c>
      <c r="D4255" s="53" t="s">
        <v>17</v>
      </c>
      <c r="E4255" s="53" t="s">
        <v>18</v>
      </c>
      <c r="F4255" s="53" t="s">
        <v>17</v>
      </c>
      <c r="G4255" s="53" t="s">
        <v>19</v>
      </c>
      <c r="I4255" s="53" t="s">
        <v>558</v>
      </c>
      <c r="J4255" s="75">
        <v>3.15</v>
      </c>
      <c r="K4255" s="75">
        <v>12.24</v>
      </c>
      <c r="L4255" s="75">
        <v>12.5</v>
      </c>
      <c r="M4255" s="75">
        <v>14</v>
      </c>
      <c r="N4255" s="75">
        <v>1.5</v>
      </c>
    </row>
    <row r="4256" spans="1:14">
      <c r="A4256" s="53" t="s">
        <v>12749</v>
      </c>
      <c r="B4256" s="53" t="s">
        <v>12750</v>
      </c>
      <c r="C4256" s="53" t="s">
        <v>12751</v>
      </c>
      <c r="D4256" s="53" t="s">
        <v>256</v>
      </c>
      <c r="E4256" s="53" t="s">
        <v>18</v>
      </c>
      <c r="F4256" s="53" t="s">
        <v>256</v>
      </c>
      <c r="G4256" s="53" t="s">
        <v>19</v>
      </c>
      <c r="I4256" s="53" t="s">
        <v>12752</v>
      </c>
      <c r="J4256" s="75">
        <v>79.58</v>
      </c>
      <c r="K4256" s="75">
        <v>88.115</v>
      </c>
      <c r="L4256" s="75">
        <v>82</v>
      </c>
      <c r="M4256" s="75">
        <v>91</v>
      </c>
      <c r="N4256" s="75">
        <v>9</v>
      </c>
    </row>
    <row r="4257" spans="1:14">
      <c r="A4257" s="53" t="s">
        <v>12753</v>
      </c>
      <c r="B4257" s="53" t="s">
        <v>12754</v>
      </c>
      <c r="C4257" s="53" t="s">
        <v>12755</v>
      </c>
      <c r="D4257" s="53" t="s">
        <v>256</v>
      </c>
      <c r="E4257" s="53" t="s">
        <v>18</v>
      </c>
      <c r="F4257" s="53" t="s">
        <v>256</v>
      </c>
      <c r="G4257" s="73" t="s">
        <v>19</v>
      </c>
      <c r="I4257" s="53" t="s">
        <v>120</v>
      </c>
      <c r="J4257" s="75">
        <v>1.49</v>
      </c>
      <c r="K4257" s="75">
        <v>0.939</v>
      </c>
      <c r="L4257" s="75">
        <v>2</v>
      </c>
      <c r="M4257" s="75">
        <v>2</v>
      </c>
      <c r="N4257" s="75">
        <v>0</v>
      </c>
    </row>
    <row r="4258" spans="1:14">
      <c r="A4258" s="53" t="s">
        <v>12756</v>
      </c>
      <c r="B4258" s="53" t="s">
        <v>12757</v>
      </c>
      <c r="C4258" s="53" t="s">
        <v>12758</v>
      </c>
      <c r="D4258" s="53" t="s">
        <v>880</v>
      </c>
      <c r="E4258" s="53" t="s">
        <v>18</v>
      </c>
      <c r="F4258" s="53" t="s">
        <v>880</v>
      </c>
      <c r="G4258" s="53" t="s">
        <v>52</v>
      </c>
      <c r="I4258" s="53" t="s">
        <v>1567</v>
      </c>
      <c r="J4258" s="75">
        <v>43.59</v>
      </c>
      <c r="K4258" s="75">
        <v>34.623</v>
      </c>
      <c r="L4258" s="75">
        <v>44</v>
      </c>
      <c r="M4258" s="75">
        <v>44</v>
      </c>
      <c r="N4258" s="75">
        <v>0</v>
      </c>
    </row>
    <row r="4259" spans="1:14">
      <c r="A4259" s="53" t="s">
        <v>12759</v>
      </c>
      <c r="B4259" s="53" t="s">
        <v>12760</v>
      </c>
      <c r="C4259" s="53" t="s">
        <v>12761</v>
      </c>
      <c r="D4259" s="53" t="s">
        <v>24</v>
      </c>
      <c r="E4259" s="53" t="s">
        <v>18</v>
      </c>
      <c r="F4259" s="53" t="s">
        <v>24</v>
      </c>
      <c r="G4259" s="53" t="s">
        <v>19</v>
      </c>
      <c r="I4259" s="53" t="s">
        <v>246</v>
      </c>
      <c r="J4259" s="75">
        <v>24.12</v>
      </c>
      <c r="K4259" s="75">
        <v>29.469</v>
      </c>
      <c r="L4259" s="75">
        <v>25</v>
      </c>
      <c r="M4259" s="75">
        <v>30</v>
      </c>
      <c r="N4259" s="75">
        <v>5</v>
      </c>
    </row>
    <row r="4260" spans="1:14">
      <c r="A4260" s="53" t="s">
        <v>12762</v>
      </c>
      <c r="B4260" s="53" t="s">
        <v>12763</v>
      </c>
      <c r="C4260" s="53" t="s">
        <v>12764</v>
      </c>
      <c r="D4260" s="53" t="s">
        <v>938</v>
      </c>
      <c r="E4260" s="53" t="s">
        <v>18</v>
      </c>
      <c r="F4260" s="53" t="s">
        <v>938</v>
      </c>
      <c r="G4260" s="73" t="s">
        <v>98</v>
      </c>
      <c r="I4260" s="53" t="s">
        <v>442</v>
      </c>
      <c r="J4260" s="75">
        <v>43.05</v>
      </c>
      <c r="K4260" s="75">
        <v>29.839</v>
      </c>
      <c r="L4260" s="75">
        <v>44</v>
      </c>
      <c r="M4260" s="75">
        <v>44</v>
      </c>
      <c r="N4260" s="75">
        <v>0</v>
      </c>
    </row>
    <row r="4261" spans="1:14">
      <c r="A4261" s="53" t="s">
        <v>12765</v>
      </c>
      <c r="B4261" s="53" t="s">
        <v>12766</v>
      </c>
      <c r="C4261" s="53" t="s">
        <v>12767</v>
      </c>
      <c r="D4261" s="53" t="s">
        <v>24</v>
      </c>
      <c r="E4261" s="53" t="s">
        <v>18</v>
      </c>
      <c r="F4261" s="53" t="s">
        <v>24</v>
      </c>
      <c r="G4261" s="53" t="s">
        <v>19</v>
      </c>
      <c r="I4261" s="53" t="s">
        <v>246</v>
      </c>
      <c r="J4261" s="75">
        <v>24.12</v>
      </c>
      <c r="K4261" s="75">
        <v>28.896</v>
      </c>
      <c r="L4261" s="75">
        <v>25</v>
      </c>
      <c r="M4261" s="75">
        <v>29</v>
      </c>
      <c r="N4261" s="75">
        <v>4</v>
      </c>
    </row>
    <row r="4262" spans="1:14">
      <c r="A4262" s="53" t="s">
        <v>12768</v>
      </c>
      <c r="B4262" s="53" t="s">
        <v>12769</v>
      </c>
      <c r="C4262" s="53" t="s">
        <v>12770</v>
      </c>
      <c r="D4262" s="53" t="s">
        <v>24</v>
      </c>
      <c r="E4262" s="53" t="s">
        <v>18</v>
      </c>
      <c r="F4262" s="53" t="s">
        <v>24</v>
      </c>
      <c r="G4262" s="73" t="s">
        <v>19</v>
      </c>
      <c r="I4262" s="53" t="s">
        <v>246</v>
      </c>
      <c r="J4262" s="75">
        <v>23.76</v>
      </c>
      <c r="K4262" s="75">
        <v>28.896</v>
      </c>
      <c r="L4262" s="75">
        <v>25</v>
      </c>
      <c r="M4262" s="75">
        <v>29</v>
      </c>
      <c r="N4262" s="75">
        <v>4</v>
      </c>
    </row>
    <row r="4263" spans="1:14">
      <c r="A4263" s="53" t="s">
        <v>12771</v>
      </c>
      <c r="B4263" s="53" t="s">
        <v>12772</v>
      </c>
      <c r="C4263" s="53" t="s">
        <v>12773</v>
      </c>
      <c r="D4263" s="53" t="s">
        <v>24</v>
      </c>
      <c r="E4263" s="53" t="s">
        <v>18</v>
      </c>
      <c r="F4263" s="53" t="s">
        <v>24</v>
      </c>
      <c r="G4263" s="53" t="s">
        <v>19</v>
      </c>
      <c r="I4263" s="53" t="s">
        <v>246</v>
      </c>
      <c r="J4263" s="75">
        <v>23.99</v>
      </c>
      <c r="K4263" s="75">
        <v>28.397</v>
      </c>
      <c r="L4263" s="75">
        <v>24</v>
      </c>
      <c r="M4263" s="75">
        <v>29</v>
      </c>
      <c r="N4263" s="75">
        <v>5</v>
      </c>
    </row>
    <row r="4264" spans="1:14">
      <c r="A4264" s="53" t="s">
        <v>12774</v>
      </c>
      <c r="B4264" s="53" t="s">
        <v>12775</v>
      </c>
      <c r="C4264" s="53" t="s">
        <v>12776</v>
      </c>
      <c r="D4264" s="53" t="s">
        <v>24</v>
      </c>
      <c r="E4264" s="53" t="s">
        <v>18</v>
      </c>
      <c r="F4264" s="53" t="s">
        <v>24</v>
      </c>
      <c r="G4264" s="73" t="s">
        <v>19</v>
      </c>
      <c r="I4264" s="53" t="s">
        <v>246</v>
      </c>
      <c r="J4264" s="75">
        <v>24.24</v>
      </c>
      <c r="K4264" s="75">
        <v>28.933</v>
      </c>
      <c r="L4264" s="75">
        <v>25</v>
      </c>
      <c r="M4264" s="75">
        <v>29</v>
      </c>
      <c r="N4264" s="75">
        <v>4</v>
      </c>
    </row>
    <row r="4265" spans="1:14">
      <c r="A4265" s="53" t="s">
        <v>12777</v>
      </c>
      <c r="B4265" s="53" t="s">
        <v>12778</v>
      </c>
      <c r="C4265" s="53" t="s">
        <v>12779</v>
      </c>
      <c r="D4265" s="53" t="s">
        <v>1025</v>
      </c>
      <c r="E4265" s="53" t="s">
        <v>18</v>
      </c>
      <c r="F4265" s="53" t="s">
        <v>1025</v>
      </c>
      <c r="G4265" s="53" t="s">
        <v>129</v>
      </c>
      <c r="I4265" s="53" t="s">
        <v>145</v>
      </c>
      <c r="J4265" s="75">
        <v>0.83</v>
      </c>
      <c r="K4265" s="75">
        <v>0.653</v>
      </c>
      <c r="L4265" s="75">
        <v>1</v>
      </c>
      <c r="M4265" s="75">
        <v>1</v>
      </c>
      <c r="N4265" s="75">
        <v>0</v>
      </c>
    </row>
    <row r="4266" spans="1:14">
      <c r="A4266" s="53" t="s">
        <v>12780</v>
      </c>
      <c r="B4266" s="53" t="s">
        <v>12781</v>
      </c>
      <c r="C4266" s="53" t="s">
        <v>12782</v>
      </c>
      <c r="D4266" s="53" t="s">
        <v>24</v>
      </c>
      <c r="E4266" s="53" t="s">
        <v>18</v>
      </c>
      <c r="F4266" s="53" t="s">
        <v>24</v>
      </c>
      <c r="G4266" s="53" t="s">
        <v>19</v>
      </c>
      <c r="I4266" s="53" t="s">
        <v>246</v>
      </c>
      <c r="J4266" s="75">
        <v>23.65</v>
      </c>
      <c r="K4266" s="75">
        <v>28.933</v>
      </c>
      <c r="L4266" s="75">
        <v>25</v>
      </c>
      <c r="M4266" s="75">
        <v>29</v>
      </c>
      <c r="N4266" s="75">
        <v>4</v>
      </c>
    </row>
    <row r="4267" spans="1:14">
      <c r="A4267" s="53" t="s">
        <v>12783</v>
      </c>
      <c r="B4267" s="53" t="s">
        <v>12784</v>
      </c>
      <c r="C4267" s="53" t="s">
        <v>12785</v>
      </c>
      <c r="D4267" s="53" t="s">
        <v>24</v>
      </c>
      <c r="E4267" s="53" t="s">
        <v>18</v>
      </c>
      <c r="F4267" s="53" t="s">
        <v>24</v>
      </c>
      <c r="G4267" s="73" t="s">
        <v>19</v>
      </c>
      <c r="I4267" s="53" t="s">
        <v>246</v>
      </c>
      <c r="J4267" s="75">
        <v>23.89</v>
      </c>
      <c r="K4267" s="75">
        <v>29.441</v>
      </c>
      <c r="L4267" s="75">
        <v>25</v>
      </c>
      <c r="M4267" s="75">
        <v>30</v>
      </c>
      <c r="N4267" s="75">
        <v>5</v>
      </c>
    </row>
    <row r="4268" spans="1:14">
      <c r="A4268" s="53" t="s">
        <v>12786</v>
      </c>
      <c r="B4268" s="53" t="s">
        <v>12787</v>
      </c>
      <c r="C4268" s="53" t="s">
        <v>12788</v>
      </c>
      <c r="D4268" s="53" t="s">
        <v>17</v>
      </c>
      <c r="E4268" s="53" t="s">
        <v>18</v>
      </c>
      <c r="F4268" s="53" t="s">
        <v>17</v>
      </c>
      <c r="G4268" s="53" t="s">
        <v>19</v>
      </c>
      <c r="I4268" s="53" t="s">
        <v>227</v>
      </c>
      <c r="J4268" s="75">
        <v>3.53</v>
      </c>
      <c r="K4268" s="75">
        <v>1.702</v>
      </c>
      <c r="L4268" s="75">
        <v>4</v>
      </c>
      <c r="M4268" s="75">
        <v>4</v>
      </c>
      <c r="N4268" s="75">
        <v>0</v>
      </c>
    </row>
    <row r="4269" spans="1:14">
      <c r="A4269" s="53" t="s">
        <v>12789</v>
      </c>
      <c r="B4269" s="53" t="s">
        <v>12790</v>
      </c>
      <c r="C4269" s="53" t="s">
        <v>12791</v>
      </c>
      <c r="D4269" s="53" t="s">
        <v>1409</v>
      </c>
      <c r="E4269" s="53" t="s">
        <v>18</v>
      </c>
      <c r="F4269" s="53" t="s">
        <v>1409</v>
      </c>
      <c r="G4269" s="53" t="s">
        <v>52</v>
      </c>
      <c r="I4269" s="53" t="s">
        <v>442</v>
      </c>
      <c r="J4269" s="75">
        <v>71.86</v>
      </c>
      <c r="K4269" s="75">
        <v>57.881</v>
      </c>
      <c r="L4269" s="75">
        <v>73</v>
      </c>
      <c r="M4269" s="75">
        <v>72</v>
      </c>
      <c r="N4269" s="75">
        <v>-1</v>
      </c>
    </row>
    <row r="4270" spans="1:14">
      <c r="A4270" s="53" t="s">
        <v>12792</v>
      </c>
      <c r="B4270" s="53" t="s">
        <v>12793</v>
      </c>
      <c r="C4270" s="53" t="s">
        <v>12794</v>
      </c>
      <c r="D4270" s="53" t="s">
        <v>1770</v>
      </c>
      <c r="E4270" s="53" t="s">
        <v>18</v>
      </c>
      <c r="F4270" s="53" t="s">
        <v>1770</v>
      </c>
      <c r="G4270" s="73" t="s">
        <v>52</v>
      </c>
      <c r="I4270" s="53" t="s">
        <v>1771</v>
      </c>
      <c r="J4270" s="75">
        <v>116.5</v>
      </c>
      <c r="K4270" s="75">
        <v>88.849</v>
      </c>
      <c r="L4270" s="75">
        <v>117</v>
      </c>
      <c r="M4270" s="75">
        <v>117</v>
      </c>
      <c r="N4270" s="75">
        <v>0</v>
      </c>
    </row>
    <row r="4271" spans="1:14">
      <c r="A4271" s="53" t="s">
        <v>12795</v>
      </c>
      <c r="B4271" s="53" t="s">
        <v>12796</v>
      </c>
      <c r="C4271" s="53" t="s">
        <v>12797</v>
      </c>
      <c r="D4271" s="53" t="s">
        <v>17</v>
      </c>
      <c r="E4271" s="53" t="s">
        <v>18</v>
      </c>
      <c r="F4271" s="53" t="s">
        <v>17</v>
      </c>
      <c r="G4271" s="73" t="s">
        <v>19</v>
      </c>
      <c r="I4271" s="53" t="s">
        <v>152</v>
      </c>
      <c r="J4271" s="75">
        <v>0.96</v>
      </c>
      <c r="K4271" s="75">
        <v>0.627</v>
      </c>
      <c r="L4271" s="75">
        <v>1</v>
      </c>
      <c r="M4271" s="75">
        <v>1</v>
      </c>
      <c r="N4271" s="75">
        <v>0</v>
      </c>
    </row>
    <row r="4272" spans="1:14">
      <c r="A4272" s="53" t="s">
        <v>12798</v>
      </c>
      <c r="B4272" s="53" t="s">
        <v>12799</v>
      </c>
      <c r="C4272" s="53" t="s">
        <v>12800</v>
      </c>
      <c r="D4272" s="53" t="s">
        <v>17</v>
      </c>
      <c r="E4272" s="53" t="s">
        <v>18</v>
      </c>
      <c r="F4272" s="53" t="s">
        <v>17</v>
      </c>
      <c r="G4272" s="53" t="s">
        <v>19</v>
      </c>
      <c r="I4272" s="53" t="s">
        <v>442</v>
      </c>
      <c r="J4272" s="75">
        <v>10.35</v>
      </c>
      <c r="K4272" s="75">
        <v>11.718</v>
      </c>
      <c r="L4272" s="75">
        <v>12</v>
      </c>
      <c r="M4272" s="75">
        <v>14.5</v>
      </c>
      <c r="N4272" s="75">
        <v>2.5</v>
      </c>
    </row>
    <row r="4273" spans="1:14">
      <c r="A4273" s="53" t="s">
        <v>12801</v>
      </c>
      <c r="B4273" s="53" t="s">
        <v>12802</v>
      </c>
      <c r="C4273" s="53" t="s">
        <v>12803</v>
      </c>
      <c r="D4273" s="53" t="s">
        <v>17</v>
      </c>
      <c r="E4273" s="53" t="s">
        <v>18</v>
      </c>
      <c r="F4273" s="53" t="s">
        <v>17</v>
      </c>
      <c r="G4273" s="73" t="s">
        <v>19</v>
      </c>
      <c r="I4273" s="53" t="s">
        <v>540</v>
      </c>
      <c r="J4273" s="75">
        <v>135.53</v>
      </c>
      <c r="K4273" s="75">
        <v>72.309</v>
      </c>
      <c r="L4273" s="75">
        <v>136</v>
      </c>
      <c r="M4273" s="75">
        <v>136</v>
      </c>
      <c r="N4273" s="75">
        <v>0</v>
      </c>
    </row>
    <row r="4274" spans="1:14">
      <c r="A4274" s="53" t="s">
        <v>12804</v>
      </c>
      <c r="B4274" s="53" t="s">
        <v>12805</v>
      </c>
      <c r="C4274" s="53" t="s">
        <v>12806</v>
      </c>
      <c r="D4274" s="53" t="s">
        <v>124</v>
      </c>
      <c r="E4274" s="53" t="s">
        <v>18</v>
      </c>
      <c r="F4274" s="53" t="s">
        <v>124</v>
      </c>
      <c r="G4274" s="73" t="s">
        <v>52</v>
      </c>
      <c r="I4274" s="53" t="s">
        <v>454</v>
      </c>
      <c r="J4274" s="75">
        <v>7.82</v>
      </c>
      <c r="K4274" s="75">
        <v>6.574</v>
      </c>
      <c r="L4274" s="75">
        <v>21</v>
      </c>
      <c r="M4274" s="75">
        <v>21</v>
      </c>
      <c r="N4274" s="75">
        <v>0</v>
      </c>
    </row>
    <row r="4275" spans="1:14">
      <c r="A4275" s="53" t="s">
        <v>12807</v>
      </c>
      <c r="B4275" s="53" t="s">
        <v>12808</v>
      </c>
      <c r="C4275" s="53" t="s">
        <v>12809</v>
      </c>
      <c r="D4275" s="53" t="s">
        <v>336</v>
      </c>
      <c r="E4275" s="53" t="s">
        <v>18</v>
      </c>
      <c r="F4275" s="53" t="s">
        <v>336</v>
      </c>
      <c r="G4275" s="53" t="s">
        <v>129</v>
      </c>
      <c r="I4275" s="53" t="s">
        <v>223</v>
      </c>
      <c r="J4275" s="75">
        <v>10.67</v>
      </c>
      <c r="K4275" s="75">
        <v>13</v>
      </c>
      <c r="L4275" s="75">
        <v>11</v>
      </c>
      <c r="M4275" s="75">
        <v>13</v>
      </c>
      <c r="N4275" s="75">
        <v>2</v>
      </c>
    </row>
    <row r="4276" spans="1:14">
      <c r="A4276" s="53" t="s">
        <v>12810</v>
      </c>
      <c r="B4276" s="53" t="s">
        <v>12811</v>
      </c>
      <c r="C4276" s="53" t="s">
        <v>12812</v>
      </c>
      <c r="D4276" s="53" t="s">
        <v>128</v>
      </c>
      <c r="E4276" s="53" t="s">
        <v>18</v>
      </c>
      <c r="F4276" s="53" t="s">
        <v>128</v>
      </c>
      <c r="G4276" s="53" t="s">
        <v>129</v>
      </c>
      <c r="I4276" s="53" t="s">
        <v>191</v>
      </c>
      <c r="J4276" s="75">
        <v>3.97</v>
      </c>
      <c r="K4276" s="75">
        <v>2.25</v>
      </c>
      <c r="L4276" s="75">
        <v>3.98</v>
      </c>
      <c r="M4276" s="75">
        <v>4</v>
      </c>
      <c r="N4276" s="75">
        <v>0.02</v>
      </c>
    </row>
    <row r="4277" spans="1:14">
      <c r="A4277" s="53" t="s">
        <v>12813</v>
      </c>
      <c r="B4277" s="53" t="s">
        <v>12814</v>
      </c>
      <c r="C4277" s="53" t="s">
        <v>12815</v>
      </c>
      <c r="D4277" s="53" t="s">
        <v>17</v>
      </c>
      <c r="E4277" s="53" t="s">
        <v>18</v>
      </c>
      <c r="F4277" s="53" t="s">
        <v>17</v>
      </c>
      <c r="G4277" s="53" t="s">
        <v>19</v>
      </c>
      <c r="I4277" s="53" t="s">
        <v>454</v>
      </c>
      <c r="J4277" s="75">
        <v>1.63</v>
      </c>
      <c r="K4277" s="75">
        <v>1.193</v>
      </c>
      <c r="L4277" s="75">
        <v>2</v>
      </c>
      <c r="M4277" s="75">
        <v>2</v>
      </c>
      <c r="N4277" s="75">
        <v>0</v>
      </c>
    </row>
    <row r="4278" spans="1:14">
      <c r="A4278" s="53" t="s">
        <v>12816</v>
      </c>
      <c r="B4278" s="53" t="s">
        <v>12817</v>
      </c>
      <c r="C4278" s="53" t="s">
        <v>12818</v>
      </c>
      <c r="D4278" s="53" t="s">
        <v>1725</v>
      </c>
      <c r="E4278" s="53" t="s">
        <v>18</v>
      </c>
      <c r="F4278" s="53" t="s">
        <v>1725</v>
      </c>
      <c r="G4278" s="53" t="s">
        <v>52</v>
      </c>
      <c r="I4278" s="53" t="s">
        <v>558</v>
      </c>
      <c r="J4278" s="75">
        <v>94.83</v>
      </c>
      <c r="K4278" s="75">
        <v>87.874</v>
      </c>
      <c r="L4278" s="75">
        <v>95</v>
      </c>
      <c r="M4278" s="75">
        <v>95</v>
      </c>
      <c r="N4278" s="75">
        <v>0</v>
      </c>
    </row>
    <row r="4279" spans="1:14">
      <c r="A4279" s="53" t="s">
        <v>12819</v>
      </c>
      <c r="B4279" s="53" t="s">
        <v>12820</v>
      </c>
      <c r="C4279" s="53" t="s">
        <v>12821</v>
      </c>
      <c r="D4279" s="53" t="s">
        <v>1080</v>
      </c>
      <c r="E4279" s="53" t="s">
        <v>18</v>
      </c>
      <c r="F4279" s="53" t="s">
        <v>1080</v>
      </c>
      <c r="G4279" s="53" t="s">
        <v>19</v>
      </c>
      <c r="I4279" s="53" t="s">
        <v>39</v>
      </c>
      <c r="J4279" s="75">
        <v>134.14</v>
      </c>
      <c r="K4279" s="75">
        <v>89.422</v>
      </c>
      <c r="L4279" s="75">
        <v>136</v>
      </c>
      <c r="M4279" s="75">
        <v>136</v>
      </c>
      <c r="N4279" s="75">
        <v>0</v>
      </c>
    </row>
    <row r="4280" spans="1:14">
      <c r="A4280" s="53" t="s">
        <v>12822</v>
      </c>
      <c r="B4280" s="53" t="s">
        <v>12823</v>
      </c>
      <c r="C4280" s="53" t="s">
        <v>12824</v>
      </c>
      <c r="D4280" s="53" t="s">
        <v>458</v>
      </c>
      <c r="E4280" s="53" t="s">
        <v>18</v>
      </c>
      <c r="F4280" s="53" t="s">
        <v>458</v>
      </c>
      <c r="G4280" s="73" t="s">
        <v>98</v>
      </c>
      <c r="I4280" s="53" t="s">
        <v>187</v>
      </c>
      <c r="J4280" s="75">
        <v>0.89</v>
      </c>
      <c r="K4280" s="75">
        <v>1.382</v>
      </c>
      <c r="L4280" s="75">
        <v>1.5</v>
      </c>
      <c r="M4280" s="75">
        <v>1.5</v>
      </c>
      <c r="N4280" s="75">
        <v>0</v>
      </c>
    </row>
    <row r="4281" spans="1:14">
      <c r="A4281" s="53" t="s">
        <v>12825</v>
      </c>
      <c r="B4281" s="53" t="s">
        <v>12826</v>
      </c>
      <c r="C4281" s="53" t="s">
        <v>12827</v>
      </c>
      <c r="D4281" s="53" t="s">
        <v>266</v>
      </c>
      <c r="E4281" s="53" t="s">
        <v>18</v>
      </c>
      <c r="F4281" s="53" t="s">
        <v>267</v>
      </c>
      <c r="G4281" s="53" t="s">
        <v>170</v>
      </c>
      <c r="I4281" s="53" t="s">
        <v>604</v>
      </c>
      <c r="J4281" s="75">
        <v>22.77</v>
      </c>
      <c r="K4281" s="75">
        <v>5.39</v>
      </c>
      <c r="L4281" s="75">
        <v>23</v>
      </c>
      <c r="M4281" s="75">
        <v>23</v>
      </c>
      <c r="N4281" s="75">
        <v>0</v>
      </c>
    </row>
    <row r="4282" spans="1:14">
      <c r="A4282" s="53" t="s">
        <v>12828</v>
      </c>
      <c r="B4282" s="53" t="s">
        <v>12829</v>
      </c>
      <c r="C4282" s="53" t="s">
        <v>12830</v>
      </c>
      <c r="D4282" s="53" t="s">
        <v>441</v>
      </c>
      <c r="E4282" s="53" t="s">
        <v>18</v>
      </c>
      <c r="F4282" s="53" t="s">
        <v>441</v>
      </c>
      <c r="G4282" s="53" t="s">
        <v>29</v>
      </c>
      <c r="I4282" s="53" t="s">
        <v>540</v>
      </c>
      <c r="J4282" s="75">
        <v>165.67</v>
      </c>
      <c r="K4282" s="75">
        <v>176.444</v>
      </c>
      <c r="L4282" s="75">
        <v>177</v>
      </c>
      <c r="M4282" s="75">
        <v>177</v>
      </c>
      <c r="N4282" s="75">
        <v>0</v>
      </c>
    </row>
    <row r="4283" spans="1:14">
      <c r="A4283" s="53" t="s">
        <v>12831</v>
      </c>
      <c r="B4283" s="53" t="s">
        <v>12832</v>
      </c>
      <c r="C4283" s="53" t="s">
        <v>12833</v>
      </c>
      <c r="D4283" s="53" t="s">
        <v>586</v>
      </c>
      <c r="E4283" s="53" t="s">
        <v>18</v>
      </c>
      <c r="F4283" s="53" t="s">
        <v>586</v>
      </c>
      <c r="G4283" s="53" t="s">
        <v>98</v>
      </c>
      <c r="I4283" s="53" t="s">
        <v>191</v>
      </c>
      <c r="J4283" s="75">
        <v>2.26</v>
      </c>
      <c r="K4283" s="75">
        <v>6.125</v>
      </c>
      <c r="L4283" s="75">
        <v>5</v>
      </c>
      <c r="M4283" s="75">
        <v>6.5</v>
      </c>
      <c r="N4283" s="75">
        <v>1.5</v>
      </c>
    </row>
    <row r="4284" spans="1:14">
      <c r="A4284" s="53" t="s">
        <v>12834</v>
      </c>
      <c r="B4284" s="53" t="s">
        <v>12835</v>
      </c>
      <c r="C4284" s="53" t="s">
        <v>12836</v>
      </c>
      <c r="D4284" s="53" t="s">
        <v>17</v>
      </c>
      <c r="E4284" s="53" t="s">
        <v>18</v>
      </c>
      <c r="F4284" s="53" t="s">
        <v>17</v>
      </c>
      <c r="G4284" s="53" t="s">
        <v>19</v>
      </c>
      <c r="I4284" s="53" t="s">
        <v>292</v>
      </c>
      <c r="J4284" s="75">
        <v>4.07</v>
      </c>
      <c r="K4284" s="75">
        <v>4.991</v>
      </c>
      <c r="L4284" s="75">
        <v>5</v>
      </c>
      <c r="M4284" s="75">
        <v>5</v>
      </c>
      <c r="N4284" s="75">
        <v>0</v>
      </c>
    </row>
    <row r="4285" spans="1:14">
      <c r="A4285" s="53" t="s">
        <v>12837</v>
      </c>
      <c r="B4285" s="53" t="s">
        <v>12838</v>
      </c>
      <c r="C4285" s="53" t="s">
        <v>12839</v>
      </c>
      <c r="D4285" s="53" t="s">
        <v>17</v>
      </c>
      <c r="E4285" s="53" t="s">
        <v>18</v>
      </c>
      <c r="F4285" s="53" t="s">
        <v>17</v>
      </c>
      <c r="G4285" s="73" t="s">
        <v>19</v>
      </c>
      <c r="I4285" s="53" t="s">
        <v>292</v>
      </c>
      <c r="J4285" s="75">
        <v>3.54</v>
      </c>
      <c r="K4285" s="75">
        <v>4.368</v>
      </c>
      <c r="L4285" s="75">
        <v>4</v>
      </c>
      <c r="M4285" s="75">
        <v>4.5</v>
      </c>
      <c r="N4285" s="75">
        <v>0.5</v>
      </c>
    </row>
    <row r="4286" spans="1:14">
      <c r="A4286" s="53" t="s">
        <v>12840</v>
      </c>
      <c r="B4286" s="53" t="s">
        <v>12841</v>
      </c>
      <c r="C4286" s="53" t="s">
        <v>12840</v>
      </c>
      <c r="D4286" s="53" t="s">
        <v>17</v>
      </c>
      <c r="E4286" s="53" t="s">
        <v>18</v>
      </c>
      <c r="F4286" s="53" t="s">
        <v>17</v>
      </c>
      <c r="G4286" s="53" t="s">
        <v>19</v>
      </c>
      <c r="I4286" s="53" t="s">
        <v>562</v>
      </c>
      <c r="J4286" s="75">
        <v>5.3</v>
      </c>
      <c r="K4286" s="75">
        <v>17.38</v>
      </c>
      <c r="L4286" s="75">
        <v>16</v>
      </c>
      <c r="M4286" s="75">
        <v>17.5</v>
      </c>
      <c r="N4286" s="75">
        <v>1.5</v>
      </c>
    </row>
    <row r="4287" spans="1:14">
      <c r="A4287" s="53" t="s">
        <v>12842</v>
      </c>
      <c r="B4287" s="53" t="s">
        <v>12843</v>
      </c>
      <c r="C4287" s="53" t="s">
        <v>12844</v>
      </c>
      <c r="D4287" s="53" t="s">
        <v>17</v>
      </c>
      <c r="E4287" s="53" t="s">
        <v>18</v>
      </c>
      <c r="F4287" s="53" t="s">
        <v>17</v>
      </c>
      <c r="G4287" s="53" t="s">
        <v>19</v>
      </c>
      <c r="I4287" s="53" t="s">
        <v>292</v>
      </c>
      <c r="J4287" s="75">
        <v>1.39</v>
      </c>
      <c r="K4287" s="75">
        <v>1.71</v>
      </c>
      <c r="L4287" s="75">
        <v>1.5</v>
      </c>
      <c r="M4287" s="75">
        <v>2</v>
      </c>
      <c r="N4287" s="75">
        <v>0.5</v>
      </c>
    </row>
    <row r="4288" spans="1:14">
      <c r="A4288" s="53" t="s">
        <v>12845</v>
      </c>
      <c r="B4288" s="53" t="s">
        <v>12846</v>
      </c>
      <c r="C4288" s="53" t="s">
        <v>12847</v>
      </c>
      <c r="D4288" s="53" t="s">
        <v>17</v>
      </c>
      <c r="E4288" s="53" t="s">
        <v>18</v>
      </c>
      <c r="F4288" s="53" t="s">
        <v>17</v>
      </c>
      <c r="G4288" s="53" t="s">
        <v>19</v>
      </c>
      <c r="I4288" s="53" t="s">
        <v>7799</v>
      </c>
      <c r="J4288" s="75">
        <v>62.12</v>
      </c>
      <c r="K4288" s="75">
        <v>62.423</v>
      </c>
      <c r="L4288" s="75">
        <v>63</v>
      </c>
      <c r="M4288" s="75">
        <v>63</v>
      </c>
      <c r="N4288" s="75">
        <v>0</v>
      </c>
    </row>
    <row r="4289" spans="1:14">
      <c r="A4289" s="53" t="s">
        <v>12848</v>
      </c>
      <c r="B4289" s="53" t="s">
        <v>12849</v>
      </c>
      <c r="C4289" s="53" t="s">
        <v>12850</v>
      </c>
      <c r="D4289" s="53" t="s">
        <v>24</v>
      </c>
      <c r="E4289" s="53" t="s">
        <v>18</v>
      </c>
      <c r="F4289" s="53" t="s">
        <v>24</v>
      </c>
      <c r="G4289" s="53" t="s">
        <v>19</v>
      </c>
      <c r="I4289" s="53" t="s">
        <v>211</v>
      </c>
      <c r="J4289" s="75">
        <v>103.84</v>
      </c>
      <c r="K4289" s="75">
        <v>74.327</v>
      </c>
      <c r="L4289" s="75">
        <v>106</v>
      </c>
      <c r="M4289" s="75">
        <v>107</v>
      </c>
      <c r="N4289" s="75">
        <v>1</v>
      </c>
    </row>
    <row r="4290" spans="1:14">
      <c r="A4290" s="53" t="s">
        <v>12851</v>
      </c>
      <c r="B4290" s="53" t="s">
        <v>12852</v>
      </c>
      <c r="C4290" s="53" t="s">
        <v>12853</v>
      </c>
      <c r="D4290" s="53" t="s">
        <v>231</v>
      </c>
      <c r="E4290" s="53" t="s">
        <v>18</v>
      </c>
      <c r="F4290" s="53" t="s">
        <v>231</v>
      </c>
      <c r="G4290" s="53" t="s">
        <v>52</v>
      </c>
      <c r="I4290" s="53" t="s">
        <v>390</v>
      </c>
      <c r="J4290" s="75">
        <v>472.54</v>
      </c>
      <c r="K4290" s="75">
        <v>630.149</v>
      </c>
      <c r="L4290" s="75">
        <v>596</v>
      </c>
      <c r="M4290" s="75">
        <v>635</v>
      </c>
      <c r="N4290" s="75">
        <v>39</v>
      </c>
    </row>
    <row r="4291" spans="1:14">
      <c r="A4291" s="53" t="s">
        <v>12854</v>
      </c>
      <c r="B4291" s="53" t="s">
        <v>12855</v>
      </c>
      <c r="C4291" s="53" t="s">
        <v>12856</v>
      </c>
      <c r="D4291" s="53" t="s">
        <v>967</v>
      </c>
      <c r="E4291" s="53" t="s">
        <v>18</v>
      </c>
      <c r="F4291" s="53" t="s">
        <v>967</v>
      </c>
      <c r="G4291" s="53" t="s">
        <v>52</v>
      </c>
      <c r="I4291" s="53" t="s">
        <v>390</v>
      </c>
      <c r="J4291" s="75">
        <v>363.35</v>
      </c>
      <c r="K4291" s="75">
        <v>534.045</v>
      </c>
      <c r="L4291" s="75">
        <v>533</v>
      </c>
      <c r="M4291" s="75">
        <v>644</v>
      </c>
      <c r="N4291" s="75">
        <v>111</v>
      </c>
    </row>
    <row r="4292" spans="1:14">
      <c r="A4292" s="53" t="s">
        <v>12857</v>
      </c>
      <c r="B4292" s="53" t="s">
        <v>12858</v>
      </c>
      <c r="C4292" s="53" t="s">
        <v>12859</v>
      </c>
      <c r="D4292" s="53" t="s">
        <v>140</v>
      </c>
      <c r="E4292" s="53" t="s">
        <v>18</v>
      </c>
      <c r="F4292" s="53" t="s">
        <v>140</v>
      </c>
      <c r="G4292" s="53" t="s">
        <v>98</v>
      </c>
      <c r="I4292" s="53" t="s">
        <v>535</v>
      </c>
      <c r="J4292" s="75">
        <v>2.72</v>
      </c>
      <c r="K4292" s="75">
        <v>5.704</v>
      </c>
      <c r="L4292" s="75">
        <v>5</v>
      </c>
      <c r="M4292" s="75">
        <v>6</v>
      </c>
      <c r="N4292" s="75">
        <v>1</v>
      </c>
    </row>
    <row r="4293" spans="1:14">
      <c r="A4293" s="53" t="s">
        <v>12860</v>
      </c>
      <c r="B4293" s="53" t="s">
        <v>12861</v>
      </c>
      <c r="C4293" s="53" t="s">
        <v>12862</v>
      </c>
      <c r="D4293" s="53" t="s">
        <v>17</v>
      </c>
      <c r="E4293" s="53" t="s">
        <v>18</v>
      </c>
      <c r="F4293" s="53" t="s">
        <v>17</v>
      </c>
      <c r="G4293" s="53" t="s">
        <v>19</v>
      </c>
      <c r="I4293" s="53" t="s">
        <v>292</v>
      </c>
      <c r="J4293" s="75">
        <v>0.31</v>
      </c>
      <c r="K4293" s="75">
        <v>0.612</v>
      </c>
      <c r="L4293" s="75">
        <v>1</v>
      </c>
      <c r="M4293" s="75">
        <v>1</v>
      </c>
      <c r="N4293" s="75">
        <v>0</v>
      </c>
    </row>
    <row r="4294" spans="1:14">
      <c r="A4294" s="53" t="s">
        <v>12863</v>
      </c>
      <c r="B4294" s="53" t="s">
        <v>12864</v>
      </c>
      <c r="C4294" s="53" t="s">
        <v>12865</v>
      </c>
      <c r="D4294" s="53" t="s">
        <v>17</v>
      </c>
      <c r="E4294" s="53" t="s">
        <v>18</v>
      </c>
      <c r="F4294" s="53" t="s">
        <v>17</v>
      </c>
      <c r="G4294" s="73" t="s">
        <v>19</v>
      </c>
      <c r="I4294" s="53" t="s">
        <v>292</v>
      </c>
      <c r="J4294" s="75">
        <v>0.23</v>
      </c>
      <c r="K4294" s="75">
        <v>0</v>
      </c>
      <c r="L4294" s="75">
        <v>0.5</v>
      </c>
      <c r="M4294" s="75">
        <v>0.5</v>
      </c>
      <c r="N4294" s="75">
        <v>0</v>
      </c>
    </row>
    <row r="4295" spans="1:14">
      <c r="A4295" s="53" t="s">
        <v>12866</v>
      </c>
      <c r="B4295" s="53" t="s">
        <v>12867</v>
      </c>
      <c r="C4295" s="53" t="s">
        <v>12868</v>
      </c>
      <c r="D4295" s="53" t="s">
        <v>7168</v>
      </c>
      <c r="E4295" s="53" t="s">
        <v>18</v>
      </c>
      <c r="F4295" s="53" t="s">
        <v>7168</v>
      </c>
      <c r="G4295" s="53" t="s">
        <v>170</v>
      </c>
      <c r="I4295" s="53" t="s">
        <v>215</v>
      </c>
      <c r="J4295" s="75">
        <v>48.75</v>
      </c>
      <c r="K4295" s="75">
        <v>66.249</v>
      </c>
      <c r="L4295" s="75">
        <v>64</v>
      </c>
      <c r="M4295" s="75">
        <v>67</v>
      </c>
      <c r="N4295" s="75">
        <v>3</v>
      </c>
    </row>
    <row r="4296" spans="1:14">
      <c r="A4296" s="53" t="s">
        <v>12869</v>
      </c>
      <c r="B4296" s="53" t="s">
        <v>12870</v>
      </c>
      <c r="C4296" s="53" t="s">
        <v>12871</v>
      </c>
      <c r="D4296" s="53" t="s">
        <v>17</v>
      </c>
      <c r="E4296" s="53" t="s">
        <v>18</v>
      </c>
      <c r="F4296" s="53" t="s">
        <v>17</v>
      </c>
      <c r="G4296" s="53" t="s">
        <v>19</v>
      </c>
      <c r="I4296" s="53" t="s">
        <v>3662</v>
      </c>
      <c r="J4296" s="75">
        <v>1.92</v>
      </c>
      <c r="K4296" s="75">
        <v>2.772</v>
      </c>
      <c r="L4296" s="75">
        <v>3</v>
      </c>
      <c r="M4296" s="75">
        <v>3</v>
      </c>
      <c r="N4296" s="75">
        <v>0</v>
      </c>
    </row>
    <row r="4297" spans="1:14">
      <c r="A4297" s="53" t="s">
        <v>12872</v>
      </c>
      <c r="B4297" s="53" t="s">
        <v>12873</v>
      </c>
      <c r="C4297" s="53" t="s">
        <v>12874</v>
      </c>
      <c r="D4297" s="53" t="s">
        <v>1936</v>
      </c>
      <c r="E4297" s="53" t="s">
        <v>18</v>
      </c>
      <c r="F4297" s="53" t="s">
        <v>1936</v>
      </c>
      <c r="G4297" s="53" t="s">
        <v>129</v>
      </c>
      <c r="I4297" s="53" t="s">
        <v>1113</v>
      </c>
      <c r="J4297" s="75">
        <v>25</v>
      </c>
      <c r="K4297" s="75" t="s">
        <v>36</v>
      </c>
      <c r="L4297" s="75">
        <v>0</v>
      </c>
      <c r="M4297" s="75" t="s">
        <v>36</v>
      </c>
      <c r="N4297" s="75" t="s">
        <v>36</v>
      </c>
    </row>
    <row r="4298" spans="1:14">
      <c r="A4298" s="53" t="s">
        <v>12875</v>
      </c>
      <c r="B4298" s="53" t="s">
        <v>12876</v>
      </c>
      <c r="C4298" s="53" t="s">
        <v>12877</v>
      </c>
      <c r="D4298" s="53" t="s">
        <v>539</v>
      </c>
      <c r="E4298" s="53" t="s">
        <v>18</v>
      </c>
      <c r="F4298" s="53" t="s">
        <v>539</v>
      </c>
      <c r="G4298" s="53" t="s">
        <v>129</v>
      </c>
      <c r="I4298" s="53" t="s">
        <v>156</v>
      </c>
      <c r="J4298" s="75">
        <v>0.89</v>
      </c>
      <c r="K4298" s="75">
        <v>1.728</v>
      </c>
      <c r="L4298" s="75">
        <v>2</v>
      </c>
      <c r="M4298" s="75">
        <v>2.5</v>
      </c>
      <c r="N4298" s="75">
        <v>0.5</v>
      </c>
    </row>
    <row r="4299" spans="1:14">
      <c r="A4299" s="53" t="s">
        <v>12878</v>
      </c>
      <c r="B4299" s="53" t="s">
        <v>12879</v>
      </c>
      <c r="C4299" s="53" t="s">
        <v>12880</v>
      </c>
      <c r="D4299" s="53" t="s">
        <v>128</v>
      </c>
      <c r="E4299" s="53" t="s">
        <v>18</v>
      </c>
      <c r="F4299" s="53" t="s">
        <v>128</v>
      </c>
      <c r="G4299" s="53" t="s">
        <v>129</v>
      </c>
      <c r="I4299" s="53" t="s">
        <v>687</v>
      </c>
      <c r="J4299" s="75">
        <v>41.3</v>
      </c>
      <c r="K4299" s="75">
        <v>85.929</v>
      </c>
      <c r="L4299" s="75">
        <v>106</v>
      </c>
      <c r="M4299" s="75">
        <v>88</v>
      </c>
      <c r="N4299" s="75">
        <v>-18</v>
      </c>
    </row>
    <row r="4300" spans="1:14">
      <c r="A4300" s="53" t="s">
        <v>12881</v>
      </c>
      <c r="B4300" s="53" t="s">
        <v>12882</v>
      </c>
      <c r="C4300" s="53" t="s">
        <v>12883</v>
      </c>
      <c r="D4300" s="53" t="s">
        <v>586</v>
      </c>
      <c r="E4300" s="53" t="s">
        <v>18</v>
      </c>
      <c r="F4300" s="53" t="s">
        <v>586</v>
      </c>
      <c r="G4300" s="53" t="s">
        <v>98</v>
      </c>
      <c r="I4300" s="53" t="s">
        <v>199</v>
      </c>
      <c r="J4300" s="75">
        <v>34.45</v>
      </c>
      <c r="K4300" s="75">
        <v>13.067</v>
      </c>
      <c r="L4300" s="75">
        <v>35</v>
      </c>
      <c r="M4300" s="75">
        <v>35</v>
      </c>
      <c r="N4300" s="75">
        <v>0</v>
      </c>
    </row>
    <row r="4301" spans="1:14">
      <c r="A4301" s="53" t="s">
        <v>12884</v>
      </c>
      <c r="B4301" s="53" t="s">
        <v>12885</v>
      </c>
      <c r="C4301" s="53" t="s">
        <v>12886</v>
      </c>
      <c r="D4301" s="53" t="s">
        <v>586</v>
      </c>
      <c r="E4301" s="53" t="s">
        <v>18</v>
      </c>
      <c r="F4301" s="53" t="s">
        <v>586</v>
      </c>
      <c r="G4301" s="53" t="s">
        <v>98</v>
      </c>
      <c r="I4301" s="53" t="s">
        <v>199</v>
      </c>
      <c r="J4301" s="75">
        <v>31.1</v>
      </c>
      <c r="K4301" s="75">
        <v>8.861</v>
      </c>
      <c r="L4301" s="75">
        <v>32</v>
      </c>
      <c r="M4301" s="75">
        <v>32</v>
      </c>
      <c r="N4301" s="75">
        <v>0</v>
      </c>
    </row>
    <row r="4302" spans="1:14">
      <c r="A4302" s="53" t="s">
        <v>12887</v>
      </c>
      <c r="B4302" s="53" t="s">
        <v>12888</v>
      </c>
      <c r="C4302" s="53" t="s">
        <v>12889</v>
      </c>
      <c r="D4302" s="53" t="s">
        <v>586</v>
      </c>
      <c r="E4302" s="53" t="s">
        <v>18</v>
      </c>
      <c r="F4302" s="53" t="s">
        <v>586</v>
      </c>
      <c r="G4302" s="53" t="s">
        <v>98</v>
      </c>
      <c r="I4302" s="53" t="s">
        <v>199</v>
      </c>
      <c r="J4302" s="75">
        <v>34.41</v>
      </c>
      <c r="K4302" s="75">
        <v>13.127</v>
      </c>
      <c r="L4302" s="75">
        <v>35</v>
      </c>
      <c r="M4302" s="75">
        <v>35</v>
      </c>
      <c r="N4302" s="75">
        <v>0</v>
      </c>
    </row>
    <row r="4303" spans="1:14">
      <c r="A4303" s="53" t="s">
        <v>12890</v>
      </c>
      <c r="B4303" s="53" t="s">
        <v>12891</v>
      </c>
      <c r="C4303" s="53" t="s">
        <v>12892</v>
      </c>
      <c r="D4303" s="53" t="s">
        <v>586</v>
      </c>
      <c r="E4303" s="53" t="s">
        <v>18</v>
      </c>
      <c r="F4303" s="53" t="s">
        <v>586</v>
      </c>
      <c r="G4303" s="53" t="s">
        <v>98</v>
      </c>
      <c r="I4303" s="53" t="s">
        <v>199</v>
      </c>
      <c r="J4303" s="75">
        <v>43.15</v>
      </c>
      <c r="K4303" s="75">
        <v>20.671</v>
      </c>
      <c r="L4303" s="75">
        <v>44</v>
      </c>
      <c r="M4303" s="75">
        <v>44</v>
      </c>
      <c r="N4303" s="75">
        <v>0</v>
      </c>
    </row>
    <row r="4304" spans="1:14">
      <c r="A4304" s="53" t="s">
        <v>12893</v>
      </c>
      <c r="B4304" s="53" t="s">
        <v>12894</v>
      </c>
      <c r="C4304" s="53" t="s">
        <v>12895</v>
      </c>
      <c r="D4304" s="53" t="s">
        <v>586</v>
      </c>
      <c r="E4304" s="53" t="s">
        <v>18</v>
      </c>
      <c r="F4304" s="53" t="s">
        <v>586</v>
      </c>
      <c r="G4304" s="73" t="s">
        <v>98</v>
      </c>
      <c r="I4304" s="53" t="s">
        <v>199</v>
      </c>
      <c r="J4304" s="75">
        <v>34.64</v>
      </c>
      <c r="K4304" s="75">
        <v>17.981</v>
      </c>
      <c r="L4304" s="75">
        <v>35</v>
      </c>
      <c r="M4304" s="75">
        <v>35</v>
      </c>
      <c r="N4304" s="75">
        <v>0</v>
      </c>
    </row>
    <row r="4305" spans="1:14">
      <c r="A4305" s="53" t="s">
        <v>12896</v>
      </c>
      <c r="B4305" s="53" t="s">
        <v>12897</v>
      </c>
      <c r="C4305" s="53" t="s">
        <v>12898</v>
      </c>
      <c r="D4305" s="53" t="s">
        <v>24</v>
      </c>
      <c r="E4305" s="53" t="s">
        <v>18</v>
      </c>
      <c r="F4305" s="53" t="s">
        <v>24</v>
      </c>
      <c r="G4305" s="73" t="s">
        <v>19</v>
      </c>
      <c r="I4305" s="53" t="s">
        <v>191</v>
      </c>
      <c r="J4305" s="75">
        <v>26.94</v>
      </c>
      <c r="K4305" s="75">
        <v>20.587</v>
      </c>
      <c r="L4305" s="75">
        <v>27</v>
      </c>
      <c r="M4305" s="75">
        <v>28</v>
      </c>
      <c r="N4305" s="75">
        <v>1</v>
      </c>
    </row>
    <row r="4306" spans="1:14">
      <c r="A4306" s="53" t="s">
        <v>12899</v>
      </c>
      <c r="B4306" s="53" t="s">
        <v>12900</v>
      </c>
      <c r="C4306" s="53" t="s">
        <v>12901</v>
      </c>
      <c r="D4306" s="53" t="s">
        <v>738</v>
      </c>
      <c r="E4306" s="53" t="s">
        <v>18</v>
      </c>
      <c r="F4306" s="53" t="s">
        <v>738</v>
      </c>
      <c r="G4306" s="53" t="s">
        <v>98</v>
      </c>
      <c r="I4306" s="53" t="s">
        <v>191</v>
      </c>
      <c r="J4306" s="75">
        <v>10.52</v>
      </c>
      <c r="K4306" s="75">
        <v>11.366</v>
      </c>
      <c r="L4306" s="75">
        <v>11.5</v>
      </c>
      <c r="M4306" s="75">
        <v>12</v>
      </c>
      <c r="N4306" s="75">
        <v>0.5</v>
      </c>
    </row>
    <row r="4307" spans="1:14">
      <c r="A4307" s="53" t="s">
        <v>12902</v>
      </c>
      <c r="B4307" s="53" t="s">
        <v>12903</v>
      </c>
      <c r="C4307" s="53" t="s">
        <v>12904</v>
      </c>
      <c r="D4307" s="53" t="s">
        <v>17</v>
      </c>
      <c r="E4307" s="53" t="s">
        <v>18</v>
      </c>
      <c r="F4307" s="53" t="s">
        <v>17</v>
      </c>
      <c r="G4307" s="53" t="s">
        <v>19</v>
      </c>
      <c r="I4307" s="53" t="s">
        <v>191</v>
      </c>
      <c r="J4307" s="75">
        <v>1.82</v>
      </c>
      <c r="K4307" s="75">
        <v>1.663</v>
      </c>
      <c r="L4307" s="75">
        <v>2</v>
      </c>
      <c r="M4307" s="75">
        <v>2</v>
      </c>
      <c r="N4307" s="75">
        <v>0</v>
      </c>
    </row>
    <row r="4308" spans="1:14">
      <c r="A4308" s="53" t="s">
        <v>12905</v>
      </c>
      <c r="B4308" s="53" t="s">
        <v>12906</v>
      </c>
      <c r="C4308" s="53" t="s">
        <v>12907</v>
      </c>
      <c r="D4308" s="53" t="s">
        <v>586</v>
      </c>
      <c r="E4308" s="53" t="s">
        <v>18</v>
      </c>
      <c r="F4308" s="53" t="s">
        <v>586</v>
      </c>
      <c r="G4308" s="53" t="s">
        <v>98</v>
      </c>
      <c r="I4308" s="53" t="s">
        <v>199</v>
      </c>
      <c r="J4308" s="75">
        <v>46.63</v>
      </c>
      <c r="K4308" s="75">
        <v>12.96</v>
      </c>
      <c r="L4308" s="75">
        <v>48</v>
      </c>
      <c r="M4308" s="75">
        <v>48</v>
      </c>
      <c r="N4308" s="75">
        <v>0</v>
      </c>
    </row>
    <row r="4309" spans="1:14">
      <c r="A4309" s="53" t="s">
        <v>12908</v>
      </c>
      <c r="B4309" s="53" t="s">
        <v>12909</v>
      </c>
      <c r="C4309" s="53" t="s">
        <v>12910</v>
      </c>
      <c r="D4309" s="53" t="s">
        <v>586</v>
      </c>
      <c r="E4309" s="53" t="s">
        <v>18</v>
      </c>
      <c r="F4309" s="53" t="s">
        <v>586</v>
      </c>
      <c r="G4309" s="53" t="s">
        <v>98</v>
      </c>
      <c r="I4309" s="53" t="s">
        <v>199</v>
      </c>
      <c r="J4309" s="75">
        <v>31</v>
      </c>
      <c r="K4309" s="75">
        <v>8.833</v>
      </c>
      <c r="L4309" s="75">
        <v>32</v>
      </c>
      <c r="M4309" s="75">
        <v>32</v>
      </c>
      <c r="N4309" s="75">
        <v>0</v>
      </c>
    </row>
    <row r="4310" spans="1:14">
      <c r="A4310" s="53" t="s">
        <v>12911</v>
      </c>
      <c r="B4310" s="53" t="s">
        <v>12912</v>
      </c>
      <c r="C4310" s="53" t="s">
        <v>12913</v>
      </c>
      <c r="D4310" s="53" t="s">
        <v>586</v>
      </c>
      <c r="E4310" s="53" t="s">
        <v>18</v>
      </c>
      <c r="F4310" s="53" t="s">
        <v>586</v>
      </c>
      <c r="G4310" s="53" t="s">
        <v>98</v>
      </c>
      <c r="I4310" s="53" t="s">
        <v>199</v>
      </c>
      <c r="J4310" s="75">
        <v>30.94</v>
      </c>
      <c r="K4310" s="75">
        <v>8.732</v>
      </c>
      <c r="L4310" s="75">
        <v>31</v>
      </c>
      <c r="M4310" s="75">
        <v>32</v>
      </c>
      <c r="N4310" s="75">
        <v>1</v>
      </c>
    </row>
    <row r="4311" spans="1:14">
      <c r="A4311" s="53" t="s">
        <v>12914</v>
      </c>
      <c r="B4311" s="53" t="s">
        <v>12915</v>
      </c>
      <c r="C4311" s="53" t="s">
        <v>12916</v>
      </c>
      <c r="D4311" s="53" t="s">
        <v>586</v>
      </c>
      <c r="E4311" s="53" t="s">
        <v>18</v>
      </c>
      <c r="F4311" s="53" t="s">
        <v>586</v>
      </c>
      <c r="G4311" s="53" t="s">
        <v>98</v>
      </c>
      <c r="I4311" s="53" t="s">
        <v>199</v>
      </c>
      <c r="J4311" s="75">
        <v>34.37</v>
      </c>
      <c r="K4311" s="75">
        <v>13.368</v>
      </c>
      <c r="L4311" s="75">
        <v>35</v>
      </c>
      <c r="M4311" s="75">
        <v>35</v>
      </c>
      <c r="N4311" s="75">
        <v>0</v>
      </c>
    </row>
    <row r="4312" spans="1:14">
      <c r="A4312" s="53" t="s">
        <v>12917</v>
      </c>
      <c r="B4312" s="53" t="s">
        <v>12918</v>
      </c>
      <c r="C4312" s="53" t="s">
        <v>12919</v>
      </c>
      <c r="D4312" s="53" t="s">
        <v>586</v>
      </c>
      <c r="E4312" s="53" t="s">
        <v>18</v>
      </c>
      <c r="F4312" s="53" t="s">
        <v>586</v>
      </c>
      <c r="G4312" s="53" t="s">
        <v>98</v>
      </c>
      <c r="I4312" s="53" t="s">
        <v>199</v>
      </c>
      <c r="J4312" s="75">
        <v>42.87</v>
      </c>
      <c r="K4312" s="75">
        <v>25.379</v>
      </c>
      <c r="L4312" s="75">
        <v>44</v>
      </c>
      <c r="M4312" s="75">
        <v>44</v>
      </c>
      <c r="N4312" s="75">
        <v>0</v>
      </c>
    </row>
    <row r="4313" spans="1:14">
      <c r="A4313" s="53" t="s">
        <v>12920</v>
      </c>
      <c r="B4313" s="53" t="s">
        <v>12921</v>
      </c>
      <c r="C4313" s="53" t="s">
        <v>12922</v>
      </c>
      <c r="D4313" s="53" t="s">
        <v>586</v>
      </c>
      <c r="E4313" s="53" t="s">
        <v>18</v>
      </c>
      <c r="F4313" s="53" t="s">
        <v>586</v>
      </c>
      <c r="G4313" s="53" t="s">
        <v>98</v>
      </c>
      <c r="I4313" s="53" t="s">
        <v>199</v>
      </c>
      <c r="J4313" s="75">
        <v>43.13</v>
      </c>
      <c r="K4313" s="75">
        <v>21.212</v>
      </c>
      <c r="L4313" s="75">
        <v>44</v>
      </c>
      <c r="M4313" s="75">
        <v>44</v>
      </c>
      <c r="N4313" s="75">
        <v>0</v>
      </c>
    </row>
    <row r="4314" spans="1:14">
      <c r="A4314" s="53" t="s">
        <v>12923</v>
      </c>
      <c r="B4314" s="53" t="s">
        <v>12924</v>
      </c>
      <c r="C4314" s="53" t="s">
        <v>12925</v>
      </c>
      <c r="D4314" s="53" t="s">
        <v>586</v>
      </c>
      <c r="E4314" s="53" t="s">
        <v>18</v>
      </c>
      <c r="F4314" s="53" t="s">
        <v>586</v>
      </c>
      <c r="G4314" s="53" t="s">
        <v>98</v>
      </c>
      <c r="I4314" s="53" t="s">
        <v>199</v>
      </c>
      <c r="J4314" s="75">
        <v>42.85</v>
      </c>
      <c r="K4314" s="75">
        <v>25.334</v>
      </c>
      <c r="L4314" s="75">
        <v>44</v>
      </c>
      <c r="M4314" s="75">
        <v>44</v>
      </c>
      <c r="N4314" s="75">
        <v>0</v>
      </c>
    </row>
    <row r="4315" spans="1:14">
      <c r="A4315" s="53" t="s">
        <v>12926</v>
      </c>
      <c r="B4315" s="53" t="s">
        <v>12927</v>
      </c>
      <c r="C4315" s="53" t="s">
        <v>12928</v>
      </c>
      <c r="D4315" s="53" t="s">
        <v>586</v>
      </c>
      <c r="E4315" s="53" t="s">
        <v>18</v>
      </c>
      <c r="F4315" s="53" t="s">
        <v>586</v>
      </c>
      <c r="G4315" s="53" t="s">
        <v>98</v>
      </c>
      <c r="I4315" s="53" t="s">
        <v>199</v>
      </c>
      <c r="J4315" s="75">
        <v>43.12</v>
      </c>
      <c r="K4315" s="75">
        <v>21.153</v>
      </c>
      <c r="L4315" s="75">
        <v>44</v>
      </c>
      <c r="M4315" s="75">
        <v>44</v>
      </c>
      <c r="N4315" s="75">
        <v>0</v>
      </c>
    </row>
    <row r="4316" spans="1:14">
      <c r="A4316" s="53" t="s">
        <v>12929</v>
      </c>
      <c r="B4316" s="53" t="s">
        <v>12930</v>
      </c>
      <c r="C4316" s="53" t="s">
        <v>12931</v>
      </c>
      <c r="D4316" s="53" t="s">
        <v>17</v>
      </c>
      <c r="E4316" s="53" t="s">
        <v>18</v>
      </c>
      <c r="F4316" s="53" t="s">
        <v>17</v>
      </c>
      <c r="G4316" s="53" t="s">
        <v>19</v>
      </c>
      <c r="I4316" s="53" t="s">
        <v>99</v>
      </c>
      <c r="J4316" s="75">
        <v>8.36</v>
      </c>
      <c r="K4316" s="75">
        <v>4.343</v>
      </c>
      <c r="L4316" s="75">
        <v>8.5</v>
      </c>
      <c r="M4316" s="75">
        <v>8.5</v>
      </c>
      <c r="N4316" s="75">
        <v>0</v>
      </c>
    </row>
    <row r="4317" spans="1:14">
      <c r="A4317" s="53" t="s">
        <v>12932</v>
      </c>
      <c r="B4317" s="53" t="s">
        <v>12933</v>
      </c>
      <c r="C4317" s="53" t="s">
        <v>12934</v>
      </c>
      <c r="D4317" s="53" t="s">
        <v>586</v>
      </c>
      <c r="E4317" s="53" t="s">
        <v>18</v>
      </c>
      <c r="F4317" s="53" t="s">
        <v>586</v>
      </c>
      <c r="G4317" s="53" t="s">
        <v>98</v>
      </c>
      <c r="I4317" s="53" t="s">
        <v>199</v>
      </c>
      <c r="J4317" s="75">
        <v>42.66</v>
      </c>
      <c r="K4317" s="75">
        <v>20.963</v>
      </c>
      <c r="L4317" s="75">
        <v>44</v>
      </c>
      <c r="M4317" s="75">
        <v>44</v>
      </c>
      <c r="N4317" s="75">
        <v>0</v>
      </c>
    </row>
    <row r="4318" spans="1:14">
      <c r="A4318" s="53" t="s">
        <v>12935</v>
      </c>
      <c r="B4318" s="53" t="s">
        <v>12936</v>
      </c>
      <c r="C4318" s="53" t="s">
        <v>12937</v>
      </c>
      <c r="D4318" s="53" t="s">
        <v>586</v>
      </c>
      <c r="E4318" s="53" t="s">
        <v>18</v>
      </c>
      <c r="F4318" s="53" t="s">
        <v>586</v>
      </c>
      <c r="G4318" s="53" t="s">
        <v>98</v>
      </c>
      <c r="I4318" s="53" t="s">
        <v>199</v>
      </c>
      <c r="J4318" s="75">
        <v>34.39</v>
      </c>
      <c r="K4318" s="75">
        <v>13.397</v>
      </c>
      <c r="L4318" s="75">
        <v>35</v>
      </c>
      <c r="M4318" s="75">
        <v>35</v>
      </c>
      <c r="N4318" s="75">
        <v>0</v>
      </c>
    </row>
    <row r="4319" spans="1:14">
      <c r="A4319" s="53" t="s">
        <v>12938</v>
      </c>
      <c r="B4319" s="53" t="s">
        <v>12939</v>
      </c>
      <c r="C4319" s="53" t="s">
        <v>12940</v>
      </c>
      <c r="D4319" s="53" t="s">
        <v>586</v>
      </c>
      <c r="E4319" s="53" t="s">
        <v>18</v>
      </c>
      <c r="F4319" s="53" t="s">
        <v>586</v>
      </c>
      <c r="G4319" s="53" t="s">
        <v>98</v>
      </c>
      <c r="I4319" s="53" t="s">
        <v>199</v>
      </c>
      <c r="J4319" s="75">
        <v>21.33</v>
      </c>
      <c r="K4319" s="75">
        <v>13.564</v>
      </c>
      <c r="L4319" s="75">
        <v>22</v>
      </c>
      <c r="M4319" s="75">
        <v>22</v>
      </c>
      <c r="N4319" s="75">
        <v>0</v>
      </c>
    </row>
    <row r="4320" spans="1:14">
      <c r="A4320" s="53" t="s">
        <v>12941</v>
      </c>
      <c r="B4320" s="53" t="s">
        <v>12942</v>
      </c>
      <c r="C4320" s="53" t="s">
        <v>12943</v>
      </c>
      <c r="D4320" s="53" t="s">
        <v>586</v>
      </c>
      <c r="E4320" s="53" t="s">
        <v>18</v>
      </c>
      <c r="F4320" s="53" t="s">
        <v>586</v>
      </c>
      <c r="G4320" s="53" t="s">
        <v>98</v>
      </c>
      <c r="I4320" s="53" t="s">
        <v>199</v>
      </c>
      <c r="J4320" s="75">
        <v>23.9</v>
      </c>
      <c r="K4320" s="75">
        <v>24.429</v>
      </c>
      <c r="L4320" s="75">
        <v>25</v>
      </c>
      <c r="M4320" s="75">
        <v>26</v>
      </c>
      <c r="N4320" s="75">
        <v>1</v>
      </c>
    </row>
    <row r="4321" spans="1:14">
      <c r="A4321" s="53" t="s">
        <v>12944</v>
      </c>
      <c r="B4321" s="53" t="s">
        <v>12945</v>
      </c>
      <c r="C4321" s="53" t="s">
        <v>12946</v>
      </c>
      <c r="D4321" s="53" t="s">
        <v>586</v>
      </c>
      <c r="E4321" s="53" t="s">
        <v>18</v>
      </c>
      <c r="F4321" s="53" t="s">
        <v>586</v>
      </c>
      <c r="G4321" s="53" t="s">
        <v>98</v>
      </c>
      <c r="I4321" s="53" t="s">
        <v>199</v>
      </c>
      <c r="J4321" s="75">
        <v>24.12</v>
      </c>
      <c r="K4321" s="75">
        <v>24.71</v>
      </c>
      <c r="L4321" s="75">
        <v>25</v>
      </c>
      <c r="M4321" s="75">
        <v>26</v>
      </c>
      <c r="N4321" s="75">
        <v>1</v>
      </c>
    </row>
    <row r="4322" spans="1:14">
      <c r="A4322" s="53" t="s">
        <v>12947</v>
      </c>
      <c r="B4322" s="53" t="s">
        <v>12948</v>
      </c>
      <c r="C4322" s="53" t="s">
        <v>12949</v>
      </c>
      <c r="D4322" s="53" t="s">
        <v>586</v>
      </c>
      <c r="E4322" s="53" t="s">
        <v>18</v>
      </c>
      <c r="F4322" s="53" t="s">
        <v>586</v>
      </c>
      <c r="G4322" s="53" t="s">
        <v>98</v>
      </c>
      <c r="I4322" s="53" t="s">
        <v>199</v>
      </c>
      <c r="J4322" s="75">
        <v>23.95</v>
      </c>
      <c r="K4322" s="75">
        <v>24.531</v>
      </c>
      <c r="L4322" s="75">
        <v>24</v>
      </c>
      <c r="M4322" s="75">
        <v>26</v>
      </c>
      <c r="N4322" s="75">
        <v>2</v>
      </c>
    </row>
    <row r="4323" spans="1:14">
      <c r="A4323" s="53" t="s">
        <v>12950</v>
      </c>
      <c r="B4323" s="53" t="s">
        <v>12951</v>
      </c>
      <c r="C4323" s="53" t="s">
        <v>12952</v>
      </c>
      <c r="D4323" s="53" t="s">
        <v>586</v>
      </c>
      <c r="E4323" s="53" t="s">
        <v>18</v>
      </c>
      <c r="F4323" s="53" t="s">
        <v>586</v>
      </c>
      <c r="G4323" s="53" t="s">
        <v>98</v>
      </c>
      <c r="I4323" s="53" t="s">
        <v>199</v>
      </c>
      <c r="J4323" s="75">
        <v>42.46</v>
      </c>
      <c r="K4323" s="75">
        <v>25.434</v>
      </c>
      <c r="L4323" s="75">
        <v>44</v>
      </c>
      <c r="M4323" s="75">
        <v>44</v>
      </c>
      <c r="N4323" s="75">
        <v>0</v>
      </c>
    </row>
    <row r="4324" spans="1:14">
      <c r="A4324" s="53" t="s">
        <v>12953</v>
      </c>
      <c r="B4324" s="53" t="s">
        <v>12954</v>
      </c>
      <c r="C4324" s="53" t="s">
        <v>12955</v>
      </c>
      <c r="D4324" s="53" t="s">
        <v>586</v>
      </c>
      <c r="E4324" s="53" t="s">
        <v>18</v>
      </c>
      <c r="F4324" s="53" t="s">
        <v>586</v>
      </c>
      <c r="G4324" s="53" t="s">
        <v>98</v>
      </c>
      <c r="I4324" s="53" t="s">
        <v>199</v>
      </c>
      <c r="J4324" s="75">
        <v>38.48</v>
      </c>
      <c r="K4324" s="75">
        <v>9.622</v>
      </c>
      <c r="L4324" s="75">
        <v>39</v>
      </c>
      <c r="M4324" s="75">
        <v>40</v>
      </c>
      <c r="N4324" s="75">
        <v>1</v>
      </c>
    </row>
    <row r="4325" spans="1:14">
      <c r="A4325" s="53" t="s">
        <v>12956</v>
      </c>
      <c r="B4325" s="53" t="s">
        <v>12957</v>
      </c>
      <c r="C4325" s="53" t="s">
        <v>12958</v>
      </c>
      <c r="D4325" s="53" t="s">
        <v>586</v>
      </c>
      <c r="E4325" s="53" t="s">
        <v>18</v>
      </c>
      <c r="F4325" s="53" t="s">
        <v>586</v>
      </c>
      <c r="G4325" s="53" t="s">
        <v>98</v>
      </c>
      <c r="I4325" s="53" t="s">
        <v>199</v>
      </c>
      <c r="J4325" s="75">
        <v>24.1</v>
      </c>
      <c r="K4325" s="75">
        <v>24.395</v>
      </c>
      <c r="L4325" s="75">
        <v>25</v>
      </c>
      <c r="M4325" s="75">
        <v>26</v>
      </c>
      <c r="N4325" s="75">
        <v>1</v>
      </c>
    </row>
    <row r="4326" spans="1:14">
      <c r="A4326" s="53" t="s">
        <v>12959</v>
      </c>
      <c r="B4326" s="53" t="s">
        <v>12960</v>
      </c>
      <c r="C4326" s="53" t="s">
        <v>12961</v>
      </c>
      <c r="D4326" s="53" t="s">
        <v>586</v>
      </c>
      <c r="E4326" s="53" t="s">
        <v>18</v>
      </c>
      <c r="F4326" s="53" t="s">
        <v>586</v>
      </c>
      <c r="G4326" s="53" t="s">
        <v>98</v>
      </c>
      <c r="I4326" s="53" t="s">
        <v>199</v>
      </c>
      <c r="J4326" s="75">
        <v>24.03</v>
      </c>
      <c r="K4326" s="75">
        <v>24.429</v>
      </c>
      <c r="L4326" s="75">
        <v>25</v>
      </c>
      <c r="M4326" s="75">
        <v>26</v>
      </c>
      <c r="N4326" s="75">
        <v>1</v>
      </c>
    </row>
    <row r="4327" spans="1:14">
      <c r="A4327" s="53" t="s">
        <v>12962</v>
      </c>
      <c r="B4327" s="53" t="s">
        <v>12963</v>
      </c>
      <c r="C4327" s="53" t="s">
        <v>12964</v>
      </c>
      <c r="D4327" s="53" t="s">
        <v>17</v>
      </c>
      <c r="E4327" s="53" t="s">
        <v>18</v>
      </c>
      <c r="F4327" s="53" t="s">
        <v>17</v>
      </c>
      <c r="G4327" s="73" t="s">
        <v>19</v>
      </c>
      <c r="I4327" s="53" t="s">
        <v>199</v>
      </c>
      <c r="J4327" s="75">
        <v>21.06</v>
      </c>
      <c r="K4327" s="75">
        <v>24.42</v>
      </c>
      <c r="L4327" s="75">
        <v>21.5</v>
      </c>
      <c r="M4327" s="75">
        <v>25</v>
      </c>
      <c r="N4327" s="75">
        <v>3.5</v>
      </c>
    </row>
    <row r="4328" spans="1:14">
      <c r="A4328" s="53" t="s">
        <v>12965</v>
      </c>
      <c r="B4328" s="53" t="s">
        <v>12966</v>
      </c>
      <c r="C4328" s="53" t="s">
        <v>12967</v>
      </c>
      <c r="D4328" s="53" t="s">
        <v>586</v>
      </c>
      <c r="E4328" s="53" t="s">
        <v>18</v>
      </c>
      <c r="F4328" s="53" t="s">
        <v>586</v>
      </c>
      <c r="G4328" s="73" t="s">
        <v>98</v>
      </c>
      <c r="I4328" s="53" t="s">
        <v>199</v>
      </c>
      <c r="J4328" s="75">
        <v>45.52</v>
      </c>
      <c r="K4328" s="75">
        <v>54.75</v>
      </c>
      <c r="L4328" s="75">
        <v>48</v>
      </c>
      <c r="M4328" s="75">
        <v>56</v>
      </c>
      <c r="N4328" s="75">
        <v>8</v>
      </c>
    </row>
    <row r="4329" spans="1:14">
      <c r="A4329" s="53" t="s">
        <v>12968</v>
      </c>
      <c r="B4329" s="53" t="s">
        <v>12969</v>
      </c>
      <c r="C4329" s="53" t="s">
        <v>12970</v>
      </c>
      <c r="D4329" s="53" t="s">
        <v>586</v>
      </c>
      <c r="E4329" s="53" t="s">
        <v>18</v>
      </c>
      <c r="F4329" s="53" t="s">
        <v>586</v>
      </c>
      <c r="G4329" s="53" t="s">
        <v>98</v>
      </c>
      <c r="I4329" s="53" t="s">
        <v>199</v>
      </c>
      <c r="J4329" s="75">
        <v>15.55</v>
      </c>
      <c r="K4329" s="75">
        <v>4.277</v>
      </c>
      <c r="L4329" s="75">
        <v>16</v>
      </c>
      <c r="M4329" s="75">
        <v>16</v>
      </c>
      <c r="N4329" s="75">
        <v>0</v>
      </c>
    </row>
    <row r="4330" spans="1:14">
      <c r="A4330" s="53" t="s">
        <v>12971</v>
      </c>
      <c r="B4330" s="53" t="s">
        <v>12972</v>
      </c>
      <c r="C4330" s="53" t="s">
        <v>12973</v>
      </c>
      <c r="D4330" s="53" t="s">
        <v>586</v>
      </c>
      <c r="E4330" s="53" t="s">
        <v>18</v>
      </c>
      <c r="F4330" s="53" t="s">
        <v>586</v>
      </c>
      <c r="G4330" s="53" t="s">
        <v>98</v>
      </c>
      <c r="I4330" s="53" t="s">
        <v>199</v>
      </c>
      <c r="J4330" s="75">
        <v>19.47</v>
      </c>
      <c r="K4330" s="75">
        <v>4.811</v>
      </c>
      <c r="L4330" s="75">
        <v>19.5</v>
      </c>
      <c r="M4330" s="75">
        <v>19.5</v>
      </c>
      <c r="N4330" s="75">
        <v>0</v>
      </c>
    </row>
    <row r="4331" spans="1:14">
      <c r="A4331" s="53" t="s">
        <v>12974</v>
      </c>
      <c r="B4331" s="53" t="s">
        <v>12975</v>
      </c>
      <c r="C4331" s="53" t="s">
        <v>12976</v>
      </c>
      <c r="D4331" s="53" t="s">
        <v>586</v>
      </c>
      <c r="E4331" s="53" t="s">
        <v>18</v>
      </c>
      <c r="F4331" s="53" t="s">
        <v>586</v>
      </c>
      <c r="G4331" s="73" t="s">
        <v>98</v>
      </c>
      <c r="I4331" s="53" t="s">
        <v>199</v>
      </c>
      <c r="J4331" s="75">
        <v>19.41</v>
      </c>
      <c r="K4331" s="75">
        <v>4.811</v>
      </c>
      <c r="L4331" s="75">
        <v>19.5</v>
      </c>
      <c r="M4331" s="75">
        <v>19.5</v>
      </c>
      <c r="N4331" s="75">
        <v>0</v>
      </c>
    </row>
    <row r="4332" spans="1:14">
      <c r="A4332" s="53" t="s">
        <v>12977</v>
      </c>
      <c r="B4332" s="53" t="s">
        <v>12978</v>
      </c>
      <c r="C4332" s="53" t="s">
        <v>12979</v>
      </c>
      <c r="D4332" s="53" t="s">
        <v>586</v>
      </c>
      <c r="E4332" s="53" t="s">
        <v>18</v>
      </c>
      <c r="F4332" s="53" t="s">
        <v>586</v>
      </c>
      <c r="G4332" s="73" t="s">
        <v>98</v>
      </c>
      <c r="I4332" s="53" t="s">
        <v>199</v>
      </c>
      <c r="J4332" s="75">
        <v>19.3</v>
      </c>
      <c r="K4332" s="75">
        <v>4.666</v>
      </c>
      <c r="L4332" s="75">
        <v>19.5</v>
      </c>
      <c r="M4332" s="75">
        <v>19.5</v>
      </c>
      <c r="N4332" s="75">
        <v>0</v>
      </c>
    </row>
    <row r="4333" spans="1:14">
      <c r="A4333" s="53" t="s">
        <v>12980</v>
      </c>
      <c r="B4333" s="53" t="s">
        <v>12981</v>
      </c>
      <c r="C4333" s="53" t="s">
        <v>12982</v>
      </c>
      <c r="D4333" s="53" t="s">
        <v>586</v>
      </c>
      <c r="E4333" s="53" t="s">
        <v>18</v>
      </c>
      <c r="F4333" s="53" t="s">
        <v>586</v>
      </c>
      <c r="G4333" s="53" t="s">
        <v>98</v>
      </c>
      <c r="I4333" s="53" t="s">
        <v>199</v>
      </c>
      <c r="J4333" s="75">
        <v>32.86</v>
      </c>
      <c r="K4333" s="75">
        <v>37.281</v>
      </c>
      <c r="L4333" s="75">
        <v>34</v>
      </c>
      <c r="M4333" s="75">
        <v>38</v>
      </c>
      <c r="N4333" s="75">
        <v>4</v>
      </c>
    </row>
    <row r="4334" spans="1:14">
      <c r="A4334" s="53" t="s">
        <v>12983</v>
      </c>
      <c r="B4334" s="53" t="s">
        <v>12984</v>
      </c>
      <c r="C4334" s="53" t="s">
        <v>12985</v>
      </c>
      <c r="D4334" s="53" t="s">
        <v>586</v>
      </c>
      <c r="E4334" s="53" t="s">
        <v>18</v>
      </c>
      <c r="F4334" s="53" t="s">
        <v>586</v>
      </c>
      <c r="G4334" s="53" t="s">
        <v>98</v>
      </c>
      <c r="I4334" s="53" t="s">
        <v>199</v>
      </c>
      <c r="J4334" s="75">
        <v>54.19</v>
      </c>
      <c r="K4334" s="75">
        <v>19.105</v>
      </c>
      <c r="L4334" s="75">
        <v>56</v>
      </c>
      <c r="M4334" s="75">
        <v>57</v>
      </c>
      <c r="N4334" s="75">
        <v>1</v>
      </c>
    </row>
    <row r="4335" spans="1:14">
      <c r="A4335" s="53" t="s">
        <v>12986</v>
      </c>
      <c r="B4335" s="53" t="s">
        <v>12987</v>
      </c>
      <c r="C4335" s="53" t="s">
        <v>12988</v>
      </c>
      <c r="D4335" s="53" t="s">
        <v>586</v>
      </c>
      <c r="E4335" s="53" t="s">
        <v>18</v>
      </c>
      <c r="F4335" s="53" t="s">
        <v>586</v>
      </c>
      <c r="G4335" s="53" t="s">
        <v>98</v>
      </c>
      <c r="I4335" s="53" t="s">
        <v>199</v>
      </c>
      <c r="J4335" s="75">
        <v>19.45</v>
      </c>
      <c r="K4335" s="75">
        <v>4.99</v>
      </c>
      <c r="L4335" s="75">
        <v>19.5</v>
      </c>
      <c r="M4335" s="75">
        <v>19.5</v>
      </c>
      <c r="N4335" s="75">
        <v>0</v>
      </c>
    </row>
    <row r="4336" spans="1:14">
      <c r="A4336" s="53" t="s">
        <v>12989</v>
      </c>
      <c r="B4336" s="53" t="s">
        <v>12990</v>
      </c>
      <c r="C4336" s="53" t="s">
        <v>12991</v>
      </c>
      <c r="D4336" s="53" t="s">
        <v>586</v>
      </c>
      <c r="E4336" s="53" t="s">
        <v>18</v>
      </c>
      <c r="F4336" s="53" t="s">
        <v>586</v>
      </c>
      <c r="G4336" s="53" t="s">
        <v>98</v>
      </c>
      <c r="I4336" s="53" t="s">
        <v>199</v>
      </c>
      <c r="J4336" s="75">
        <v>42.79</v>
      </c>
      <c r="K4336" s="75">
        <v>40.001</v>
      </c>
      <c r="L4336" s="75">
        <v>44</v>
      </c>
      <c r="M4336" s="75">
        <v>44</v>
      </c>
      <c r="N4336" s="75">
        <v>0</v>
      </c>
    </row>
    <row r="4337" spans="1:14">
      <c r="A4337" s="53" t="s">
        <v>12992</v>
      </c>
      <c r="B4337" s="53" t="s">
        <v>12993</v>
      </c>
      <c r="C4337" s="53" t="s">
        <v>12994</v>
      </c>
      <c r="D4337" s="53" t="s">
        <v>586</v>
      </c>
      <c r="E4337" s="53" t="s">
        <v>18</v>
      </c>
      <c r="F4337" s="53" t="s">
        <v>586</v>
      </c>
      <c r="G4337" s="73" t="s">
        <v>98</v>
      </c>
      <c r="I4337" s="53" t="s">
        <v>199</v>
      </c>
      <c r="J4337" s="75">
        <v>21.22</v>
      </c>
      <c r="K4337" s="75">
        <v>12.698</v>
      </c>
      <c r="L4337" s="75">
        <v>22</v>
      </c>
      <c r="M4337" s="75">
        <v>22</v>
      </c>
      <c r="N4337" s="75">
        <v>0</v>
      </c>
    </row>
    <row r="4338" spans="1:14">
      <c r="A4338" s="53" t="s">
        <v>12995</v>
      </c>
      <c r="B4338" s="53" t="s">
        <v>12996</v>
      </c>
      <c r="C4338" s="53" t="s">
        <v>12997</v>
      </c>
      <c r="D4338" s="53" t="s">
        <v>586</v>
      </c>
      <c r="E4338" s="53" t="s">
        <v>18</v>
      </c>
      <c r="F4338" s="53" t="s">
        <v>586</v>
      </c>
      <c r="G4338" s="53" t="s">
        <v>98</v>
      </c>
      <c r="I4338" s="53" t="s">
        <v>199</v>
      </c>
      <c r="J4338" s="75">
        <v>30.36</v>
      </c>
      <c r="K4338" s="75">
        <v>37.271</v>
      </c>
      <c r="L4338" s="75">
        <v>31</v>
      </c>
      <c r="M4338" s="75">
        <v>38</v>
      </c>
      <c r="N4338" s="75">
        <v>7</v>
      </c>
    </row>
    <row r="4339" spans="1:14">
      <c r="A4339" s="53" t="s">
        <v>12998</v>
      </c>
      <c r="B4339" s="53" t="s">
        <v>12999</v>
      </c>
      <c r="C4339" s="53" t="s">
        <v>13000</v>
      </c>
      <c r="D4339" s="53" t="s">
        <v>586</v>
      </c>
      <c r="E4339" s="53" t="s">
        <v>18</v>
      </c>
      <c r="F4339" s="53" t="s">
        <v>586</v>
      </c>
      <c r="G4339" s="53" t="s">
        <v>98</v>
      </c>
      <c r="I4339" s="53" t="s">
        <v>199</v>
      </c>
      <c r="J4339" s="75">
        <v>35.95</v>
      </c>
      <c r="K4339" s="75">
        <v>14.82</v>
      </c>
      <c r="L4339" s="75">
        <v>37</v>
      </c>
      <c r="M4339" s="75">
        <v>37</v>
      </c>
      <c r="N4339" s="75">
        <v>0</v>
      </c>
    </row>
    <row r="4340" spans="1:14">
      <c r="A4340" s="53" t="s">
        <v>13001</v>
      </c>
      <c r="B4340" s="53" t="s">
        <v>13002</v>
      </c>
      <c r="C4340" s="53" t="s">
        <v>36</v>
      </c>
      <c r="D4340" s="53" t="s">
        <v>586</v>
      </c>
      <c r="E4340" s="53" t="s">
        <v>18</v>
      </c>
      <c r="F4340" s="53" t="s">
        <v>586</v>
      </c>
      <c r="G4340" s="73" t="s">
        <v>98</v>
      </c>
      <c r="I4340" s="53" t="s">
        <v>199</v>
      </c>
      <c r="J4340" s="75">
        <v>18.04</v>
      </c>
      <c r="K4340" s="75">
        <v>6.273</v>
      </c>
      <c r="L4340" s="75">
        <v>19</v>
      </c>
      <c r="M4340" s="75">
        <v>18.5</v>
      </c>
      <c r="N4340" s="75">
        <v>-0.5</v>
      </c>
    </row>
    <row r="4341" spans="1:14">
      <c r="A4341" s="53" t="s">
        <v>13003</v>
      </c>
      <c r="B4341" s="53" t="s">
        <v>13004</v>
      </c>
      <c r="C4341" s="53" t="s">
        <v>13005</v>
      </c>
      <c r="D4341" s="53" t="s">
        <v>17</v>
      </c>
      <c r="E4341" s="53" t="s">
        <v>18</v>
      </c>
      <c r="F4341" s="53" t="s">
        <v>17</v>
      </c>
      <c r="G4341" s="53" t="s">
        <v>19</v>
      </c>
      <c r="I4341" s="53" t="s">
        <v>152</v>
      </c>
      <c r="J4341" s="75">
        <v>66.25</v>
      </c>
      <c r="K4341" s="75">
        <v>72.717</v>
      </c>
      <c r="L4341" s="75">
        <v>71</v>
      </c>
      <c r="M4341" s="75">
        <v>77</v>
      </c>
      <c r="N4341" s="75">
        <v>6</v>
      </c>
    </row>
    <row r="4342" spans="1:14">
      <c r="A4342" s="53" t="s">
        <v>13006</v>
      </c>
      <c r="B4342" s="53" t="s">
        <v>13007</v>
      </c>
      <c r="C4342" s="53" t="s">
        <v>13008</v>
      </c>
      <c r="D4342" s="53" t="s">
        <v>231</v>
      </c>
      <c r="E4342" s="53" t="s">
        <v>18</v>
      </c>
      <c r="F4342" s="53" t="s">
        <v>231</v>
      </c>
      <c r="G4342" s="53" t="s">
        <v>52</v>
      </c>
      <c r="I4342" s="53" t="s">
        <v>152</v>
      </c>
      <c r="J4342" s="75">
        <v>111.49</v>
      </c>
      <c r="K4342" s="75">
        <v>94.932</v>
      </c>
      <c r="L4342" s="75">
        <v>112</v>
      </c>
      <c r="M4342" s="75">
        <v>112</v>
      </c>
      <c r="N4342" s="75">
        <v>0</v>
      </c>
    </row>
    <row r="4343" spans="1:14">
      <c r="A4343" s="53" t="s">
        <v>13009</v>
      </c>
      <c r="B4343" s="53" t="s">
        <v>13010</v>
      </c>
      <c r="C4343" s="53" t="s">
        <v>13011</v>
      </c>
      <c r="D4343" s="53" t="s">
        <v>17</v>
      </c>
      <c r="E4343" s="53" t="s">
        <v>18</v>
      </c>
      <c r="F4343" s="53" t="s">
        <v>17</v>
      </c>
      <c r="G4343" s="53" t="s">
        <v>19</v>
      </c>
      <c r="I4343" s="53" t="s">
        <v>246</v>
      </c>
      <c r="J4343" s="75">
        <v>3.2</v>
      </c>
      <c r="K4343" s="75">
        <v>2.576</v>
      </c>
      <c r="L4343" s="75">
        <v>3.5</v>
      </c>
      <c r="M4343" s="75">
        <v>3.5</v>
      </c>
      <c r="N4343" s="75">
        <v>0</v>
      </c>
    </row>
    <row r="4344" spans="1:14">
      <c r="A4344" s="53" t="s">
        <v>13012</v>
      </c>
      <c r="B4344" s="53" t="s">
        <v>13013</v>
      </c>
      <c r="C4344" s="53" t="s">
        <v>13014</v>
      </c>
      <c r="D4344" s="53" t="s">
        <v>17</v>
      </c>
      <c r="E4344" s="53" t="s">
        <v>18</v>
      </c>
      <c r="F4344" s="53" t="s">
        <v>17</v>
      </c>
      <c r="G4344" s="73" t="s">
        <v>19</v>
      </c>
      <c r="I4344" s="53" t="s">
        <v>86</v>
      </c>
      <c r="J4344" s="75">
        <v>22.49</v>
      </c>
      <c r="K4344" s="75">
        <v>32.81</v>
      </c>
      <c r="L4344" s="75">
        <v>33</v>
      </c>
      <c r="M4344" s="75">
        <v>33</v>
      </c>
      <c r="N4344" s="75">
        <v>0</v>
      </c>
    </row>
    <row r="4345" spans="1:14">
      <c r="A4345" s="53" t="s">
        <v>13015</v>
      </c>
      <c r="B4345" s="53" t="s">
        <v>13016</v>
      </c>
      <c r="C4345" s="53" t="s">
        <v>13017</v>
      </c>
      <c r="D4345" s="53" t="s">
        <v>17</v>
      </c>
      <c r="E4345" s="53" t="s">
        <v>18</v>
      </c>
      <c r="F4345" s="53" t="s">
        <v>17</v>
      </c>
      <c r="G4345" s="53" t="s">
        <v>19</v>
      </c>
      <c r="I4345" s="53" t="s">
        <v>604</v>
      </c>
      <c r="J4345" s="75">
        <v>39.36</v>
      </c>
      <c r="K4345" s="75">
        <v>49.648</v>
      </c>
      <c r="L4345" s="75">
        <v>42</v>
      </c>
      <c r="M4345" s="75">
        <v>54</v>
      </c>
      <c r="N4345" s="75">
        <v>12</v>
      </c>
    </row>
    <row r="4346" spans="1:14">
      <c r="A4346" s="53" t="s">
        <v>13018</v>
      </c>
      <c r="B4346" s="53" t="s">
        <v>13019</v>
      </c>
      <c r="C4346" s="53" t="s">
        <v>13020</v>
      </c>
      <c r="D4346" s="53" t="s">
        <v>256</v>
      </c>
      <c r="E4346" s="53" t="s">
        <v>18</v>
      </c>
      <c r="F4346" s="53" t="s">
        <v>256</v>
      </c>
      <c r="G4346" s="53" t="s">
        <v>19</v>
      </c>
      <c r="I4346" s="53" t="s">
        <v>203</v>
      </c>
      <c r="J4346" s="75">
        <v>29.35</v>
      </c>
      <c r="K4346" s="75">
        <v>31.52</v>
      </c>
      <c r="L4346" s="75">
        <v>31</v>
      </c>
      <c r="M4346" s="75">
        <v>34</v>
      </c>
      <c r="N4346" s="75">
        <v>3</v>
      </c>
    </row>
    <row r="4347" spans="1:14">
      <c r="A4347" s="53" t="s">
        <v>13021</v>
      </c>
      <c r="B4347" s="53" t="s">
        <v>13022</v>
      </c>
      <c r="C4347" s="53" t="s">
        <v>13023</v>
      </c>
      <c r="D4347" s="53" t="s">
        <v>160</v>
      </c>
      <c r="E4347" s="53" t="s">
        <v>18</v>
      </c>
      <c r="F4347" s="53" t="s">
        <v>160</v>
      </c>
      <c r="G4347" s="73" t="s">
        <v>129</v>
      </c>
      <c r="I4347" s="53" t="s">
        <v>337</v>
      </c>
      <c r="J4347" s="75">
        <v>1.6</v>
      </c>
      <c r="K4347" s="75">
        <v>1.617</v>
      </c>
      <c r="L4347" s="75">
        <v>2</v>
      </c>
      <c r="M4347" s="75">
        <v>2</v>
      </c>
      <c r="N4347" s="75">
        <v>0</v>
      </c>
    </row>
    <row r="4348" spans="1:14">
      <c r="A4348" s="53" t="s">
        <v>13024</v>
      </c>
      <c r="B4348" s="53" t="s">
        <v>13025</v>
      </c>
      <c r="C4348" s="53" t="s">
        <v>13026</v>
      </c>
      <c r="D4348" s="53" t="s">
        <v>160</v>
      </c>
      <c r="E4348" s="53" t="s">
        <v>18</v>
      </c>
      <c r="F4348" s="53" t="s">
        <v>160</v>
      </c>
      <c r="G4348" s="53" t="s">
        <v>129</v>
      </c>
      <c r="I4348" s="53" t="s">
        <v>337</v>
      </c>
      <c r="J4348" s="75">
        <v>3.07</v>
      </c>
      <c r="K4348" s="75">
        <v>3.042</v>
      </c>
      <c r="L4348" s="75">
        <v>3.5</v>
      </c>
      <c r="M4348" s="75">
        <v>3.5</v>
      </c>
      <c r="N4348" s="75">
        <v>0</v>
      </c>
    </row>
    <row r="4349" spans="1:14">
      <c r="A4349" s="53" t="s">
        <v>13027</v>
      </c>
      <c r="B4349" s="53" t="s">
        <v>13028</v>
      </c>
      <c r="C4349" s="53" t="s">
        <v>13029</v>
      </c>
      <c r="D4349" s="53" t="s">
        <v>160</v>
      </c>
      <c r="E4349" s="53" t="s">
        <v>18</v>
      </c>
      <c r="F4349" s="53" t="s">
        <v>160</v>
      </c>
      <c r="G4349" s="53" t="s">
        <v>129</v>
      </c>
      <c r="I4349" s="53" t="s">
        <v>337</v>
      </c>
      <c r="J4349" s="75">
        <v>1.62</v>
      </c>
      <c r="K4349" s="75">
        <v>1.694</v>
      </c>
      <c r="L4349" s="75">
        <v>2</v>
      </c>
      <c r="M4349" s="75">
        <v>2</v>
      </c>
      <c r="N4349" s="75">
        <v>0</v>
      </c>
    </row>
    <row r="4350" spans="1:14">
      <c r="A4350" s="53" t="s">
        <v>13030</v>
      </c>
      <c r="B4350" s="53" t="s">
        <v>13031</v>
      </c>
      <c r="C4350" s="53" t="s">
        <v>13032</v>
      </c>
      <c r="D4350" s="53" t="s">
        <v>160</v>
      </c>
      <c r="E4350" s="53" t="s">
        <v>18</v>
      </c>
      <c r="F4350" s="53" t="s">
        <v>160</v>
      </c>
      <c r="G4350" s="53" t="s">
        <v>129</v>
      </c>
      <c r="I4350" s="53" t="s">
        <v>337</v>
      </c>
      <c r="J4350" s="75">
        <v>1.54</v>
      </c>
      <c r="K4350" s="75">
        <v>1.694</v>
      </c>
      <c r="L4350" s="75">
        <v>2</v>
      </c>
      <c r="M4350" s="75">
        <v>2</v>
      </c>
      <c r="N4350" s="75">
        <v>0</v>
      </c>
    </row>
    <row r="4351" spans="1:14">
      <c r="A4351" s="53" t="s">
        <v>13033</v>
      </c>
      <c r="B4351" s="53" t="s">
        <v>13034</v>
      </c>
      <c r="C4351" s="53" t="s">
        <v>13035</v>
      </c>
      <c r="D4351" s="53" t="s">
        <v>160</v>
      </c>
      <c r="E4351" s="53" t="s">
        <v>18</v>
      </c>
      <c r="F4351" s="53" t="s">
        <v>160</v>
      </c>
      <c r="G4351" s="53" t="s">
        <v>129</v>
      </c>
      <c r="I4351" s="53" t="s">
        <v>337</v>
      </c>
      <c r="J4351" s="75">
        <v>1.62</v>
      </c>
      <c r="K4351" s="75">
        <v>1.617</v>
      </c>
      <c r="L4351" s="75">
        <v>2</v>
      </c>
      <c r="M4351" s="75">
        <v>2</v>
      </c>
      <c r="N4351" s="75">
        <v>0</v>
      </c>
    </row>
    <row r="4352" spans="1:14">
      <c r="A4352" s="53" t="s">
        <v>13036</v>
      </c>
      <c r="B4352" s="53" t="s">
        <v>13037</v>
      </c>
      <c r="C4352" s="53" t="s">
        <v>13038</v>
      </c>
      <c r="D4352" s="53" t="s">
        <v>160</v>
      </c>
      <c r="E4352" s="53" t="s">
        <v>18</v>
      </c>
      <c r="F4352" s="53" t="s">
        <v>160</v>
      </c>
      <c r="G4352" s="53" t="s">
        <v>129</v>
      </c>
      <c r="I4352" s="53" t="s">
        <v>337</v>
      </c>
      <c r="J4352" s="75">
        <v>3.06</v>
      </c>
      <c r="K4352" s="75">
        <v>3.042</v>
      </c>
      <c r="L4352" s="75">
        <v>3.5</v>
      </c>
      <c r="M4352" s="75">
        <v>3.5</v>
      </c>
      <c r="N4352" s="75">
        <v>0</v>
      </c>
    </row>
    <row r="4353" spans="1:14">
      <c r="A4353" s="53" t="s">
        <v>13039</v>
      </c>
      <c r="B4353" s="53" t="s">
        <v>13040</v>
      </c>
      <c r="C4353" s="53" t="s">
        <v>13041</v>
      </c>
      <c r="D4353" s="53" t="s">
        <v>160</v>
      </c>
      <c r="E4353" s="53" t="s">
        <v>18</v>
      </c>
      <c r="F4353" s="53" t="s">
        <v>160</v>
      </c>
      <c r="G4353" s="53" t="s">
        <v>129</v>
      </c>
      <c r="I4353" s="53" t="s">
        <v>337</v>
      </c>
      <c r="J4353" s="75">
        <v>3.11</v>
      </c>
      <c r="K4353" s="75">
        <v>3.042</v>
      </c>
      <c r="L4353" s="75">
        <v>3.5</v>
      </c>
      <c r="M4353" s="75">
        <v>3.5</v>
      </c>
      <c r="N4353" s="75">
        <v>0</v>
      </c>
    </row>
    <row r="4354" spans="1:14">
      <c r="A4354" s="53" t="s">
        <v>13042</v>
      </c>
      <c r="B4354" s="53" t="s">
        <v>13043</v>
      </c>
      <c r="C4354" s="53" t="s">
        <v>13044</v>
      </c>
      <c r="D4354" s="53" t="s">
        <v>160</v>
      </c>
      <c r="E4354" s="53" t="s">
        <v>18</v>
      </c>
      <c r="F4354" s="53" t="s">
        <v>160</v>
      </c>
      <c r="G4354" s="53" t="s">
        <v>129</v>
      </c>
      <c r="I4354" s="53" t="s">
        <v>337</v>
      </c>
      <c r="J4354" s="75">
        <v>3.06</v>
      </c>
      <c r="K4354" s="75">
        <v>3.042</v>
      </c>
      <c r="L4354" s="75">
        <v>3.5</v>
      </c>
      <c r="M4354" s="75">
        <v>3.5</v>
      </c>
      <c r="N4354" s="75">
        <v>0</v>
      </c>
    </row>
    <row r="4355" spans="1:14">
      <c r="A4355" s="53" t="s">
        <v>13045</v>
      </c>
      <c r="B4355" s="53" t="s">
        <v>13046</v>
      </c>
      <c r="C4355" s="53" t="s">
        <v>13047</v>
      </c>
      <c r="D4355" s="53" t="s">
        <v>160</v>
      </c>
      <c r="E4355" s="53" t="s">
        <v>18</v>
      </c>
      <c r="F4355" s="53" t="s">
        <v>160</v>
      </c>
      <c r="G4355" s="53" t="s">
        <v>129</v>
      </c>
      <c r="I4355" s="53" t="s">
        <v>337</v>
      </c>
      <c r="J4355" s="75">
        <v>1.59</v>
      </c>
      <c r="K4355" s="75">
        <v>1.613</v>
      </c>
      <c r="L4355" s="75">
        <v>2</v>
      </c>
      <c r="M4355" s="75">
        <v>2</v>
      </c>
      <c r="N4355" s="75">
        <v>0</v>
      </c>
    </row>
    <row r="4356" spans="1:14">
      <c r="A4356" s="53" t="s">
        <v>13048</v>
      </c>
      <c r="B4356" s="53" t="s">
        <v>13049</v>
      </c>
      <c r="C4356" s="53" t="s">
        <v>13050</v>
      </c>
      <c r="D4356" s="53" t="s">
        <v>160</v>
      </c>
      <c r="E4356" s="53" t="s">
        <v>18</v>
      </c>
      <c r="F4356" s="53" t="s">
        <v>160</v>
      </c>
      <c r="G4356" s="73" t="s">
        <v>129</v>
      </c>
      <c r="I4356" s="53" t="s">
        <v>337</v>
      </c>
      <c r="J4356" s="75">
        <v>3.08</v>
      </c>
      <c r="K4356" s="75">
        <v>3.042</v>
      </c>
      <c r="L4356" s="75">
        <v>3.5</v>
      </c>
      <c r="M4356" s="75">
        <v>3.5</v>
      </c>
      <c r="N4356" s="75">
        <v>0</v>
      </c>
    </row>
    <row r="4357" spans="1:14">
      <c r="A4357" s="53" t="s">
        <v>13051</v>
      </c>
      <c r="B4357" s="53" t="s">
        <v>13052</v>
      </c>
      <c r="C4357" s="53" t="s">
        <v>13053</v>
      </c>
      <c r="D4357" s="53" t="s">
        <v>465</v>
      </c>
      <c r="E4357" s="53" t="s">
        <v>18</v>
      </c>
      <c r="F4357" s="53" t="s">
        <v>465</v>
      </c>
      <c r="G4357" s="53" t="s">
        <v>129</v>
      </c>
      <c r="I4357" s="53" t="s">
        <v>145</v>
      </c>
      <c r="J4357" s="75">
        <v>1342.55</v>
      </c>
      <c r="K4357" s="75">
        <v>1178.911</v>
      </c>
      <c r="L4357" s="75">
        <v>1343</v>
      </c>
      <c r="M4357" s="75">
        <v>1343</v>
      </c>
      <c r="N4357" s="75">
        <v>0</v>
      </c>
    </row>
    <row r="4358" spans="1:14">
      <c r="A4358" s="53" t="s">
        <v>13054</v>
      </c>
      <c r="B4358" s="53" t="s">
        <v>13055</v>
      </c>
      <c r="C4358" s="53" t="s">
        <v>36</v>
      </c>
      <c r="D4358" s="53" t="s">
        <v>302</v>
      </c>
      <c r="E4358" s="53" t="s">
        <v>18</v>
      </c>
      <c r="F4358" s="53" t="s">
        <v>302</v>
      </c>
      <c r="G4358" s="53" t="s">
        <v>36</v>
      </c>
      <c r="I4358" s="53" t="s">
        <v>337</v>
      </c>
      <c r="J4358" s="75">
        <v>138.55</v>
      </c>
      <c r="K4358" s="75">
        <v>146.32</v>
      </c>
      <c r="L4358" s="75">
        <v>147</v>
      </c>
      <c r="M4358" s="75">
        <v>147</v>
      </c>
      <c r="N4358" s="75">
        <v>0</v>
      </c>
    </row>
    <row r="4359" spans="1:14">
      <c r="A4359" s="53" t="s">
        <v>13056</v>
      </c>
      <c r="B4359" s="53" t="s">
        <v>13057</v>
      </c>
      <c r="C4359" s="53" t="s">
        <v>13058</v>
      </c>
      <c r="D4359" s="53" t="s">
        <v>590</v>
      </c>
      <c r="E4359" s="53" t="s">
        <v>18</v>
      </c>
      <c r="F4359" s="53" t="s">
        <v>590</v>
      </c>
      <c r="G4359" s="73" t="s">
        <v>129</v>
      </c>
      <c r="I4359" s="53" t="s">
        <v>442</v>
      </c>
      <c r="J4359" s="75">
        <v>10.63</v>
      </c>
      <c r="K4359" s="75">
        <v>13.978</v>
      </c>
      <c r="L4359" s="75">
        <v>10.7</v>
      </c>
      <c r="M4359" s="75">
        <v>14</v>
      </c>
      <c r="N4359" s="75">
        <v>3.3</v>
      </c>
    </row>
    <row r="4360" spans="1:14">
      <c r="A4360" s="53" t="s">
        <v>13059</v>
      </c>
      <c r="B4360" s="53" t="s">
        <v>13060</v>
      </c>
      <c r="C4360" s="53" t="s">
        <v>13061</v>
      </c>
      <c r="D4360" s="53" t="s">
        <v>274</v>
      </c>
      <c r="E4360" s="53" t="s">
        <v>18</v>
      </c>
      <c r="F4360" s="53" t="s">
        <v>274</v>
      </c>
      <c r="G4360" s="53" t="s">
        <v>29</v>
      </c>
      <c r="I4360" s="53" t="s">
        <v>275</v>
      </c>
      <c r="J4360" s="75">
        <v>309.01</v>
      </c>
      <c r="K4360" s="75">
        <v>341.729</v>
      </c>
      <c r="L4360" s="75">
        <v>322</v>
      </c>
      <c r="M4360" s="75">
        <v>342</v>
      </c>
      <c r="N4360" s="75">
        <v>20</v>
      </c>
    </row>
    <row r="4361" spans="1:14">
      <c r="A4361" s="53" t="s">
        <v>13062</v>
      </c>
      <c r="B4361" s="53" t="s">
        <v>13063</v>
      </c>
      <c r="C4361" s="53" t="s">
        <v>13064</v>
      </c>
      <c r="D4361" s="53" t="s">
        <v>160</v>
      </c>
      <c r="E4361" s="53" t="s">
        <v>18</v>
      </c>
      <c r="F4361" s="53" t="s">
        <v>160</v>
      </c>
      <c r="G4361" s="53" t="s">
        <v>129</v>
      </c>
      <c r="I4361" s="53" t="s">
        <v>161</v>
      </c>
      <c r="J4361" s="75">
        <v>0.48</v>
      </c>
      <c r="K4361" s="75">
        <v>0</v>
      </c>
      <c r="L4361" s="75">
        <v>0.5</v>
      </c>
      <c r="M4361" s="75">
        <v>0.5</v>
      </c>
      <c r="N4361" s="75">
        <v>0</v>
      </c>
    </row>
    <row r="4362" spans="1:14">
      <c r="A4362" s="53" t="s">
        <v>13065</v>
      </c>
      <c r="B4362" s="53" t="s">
        <v>13066</v>
      </c>
      <c r="C4362" s="53" t="s">
        <v>13067</v>
      </c>
      <c r="D4362" s="53" t="s">
        <v>160</v>
      </c>
      <c r="E4362" s="53" t="s">
        <v>18</v>
      </c>
      <c r="F4362" s="53" t="s">
        <v>160</v>
      </c>
      <c r="G4362" s="53" t="s">
        <v>129</v>
      </c>
      <c r="I4362" s="53" t="s">
        <v>161</v>
      </c>
      <c r="J4362" s="75">
        <v>0.37</v>
      </c>
      <c r="K4362" s="75">
        <v>0</v>
      </c>
      <c r="L4362" s="75">
        <v>0.5</v>
      </c>
      <c r="M4362" s="75">
        <v>0.5</v>
      </c>
      <c r="N4362" s="75">
        <v>0</v>
      </c>
    </row>
    <row r="4363" spans="1:14">
      <c r="A4363" s="53" t="s">
        <v>13068</v>
      </c>
      <c r="B4363" s="53" t="s">
        <v>13069</v>
      </c>
      <c r="C4363" s="53" t="s">
        <v>13070</v>
      </c>
      <c r="D4363" s="53" t="s">
        <v>160</v>
      </c>
      <c r="E4363" s="53" t="s">
        <v>18</v>
      </c>
      <c r="F4363" s="53" t="s">
        <v>160</v>
      </c>
      <c r="G4363" s="53" t="s">
        <v>129</v>
      </c>
      <c r="I4363" s="53" t="s">
        <v>161</v>
      </c>
      <c r="J4363" s="75">
        <v>0.24</v>
      </c>
      <c r="K4363" s="75">
        <v>0</v>
      </c>
      <c r="L4363" s="75">
        <v>0.5</v>
      </c>
      <c r="M4363" s="75">
        <v>0.5</v>
      </c>
      <c r="N4363" s="75">
        <v>0</v>
      </c>
    </row>
    <row r="4364" spans="1:14">
      <c r="A4364" s="53" t="s">
        <v>13071</v>
      </c>
      <c r="B4364" s="53" t="s">
        <v>13072</v>
      </c>
      <c r="C4364" s="53" t="s">
        <v>13073</v>
      </c>
      <c r="D4364" s="53" t="s">
        <v>336</v>
      </c>
      <c r="E4364" s="53" t="s">
        <v>18</v>
      </c>
      <c r="F4364" s="53" t="s">
        <v>336</v>
      </c>
      <c r="G4364" s="53" t="s">
        <v>129</v>
      </c>
      <c r="I4364" s="53" t="s">
        <v>161</v>
      </c>
      <c r="J4364" s="75">
        <v>0.56</v>
      </c>
      <c r="K4364" s="75">
        <v>0</v>
      </c>
      <c r="L4364" s="75">
        <v>1</v>
      </c>
      <c r="M4364" s="75">
        <v>1</v>
      </c>
      <c r="N4364" s="75">
        <v>0</v>
      </c>
    </row>
    <row r="4365" spans="1:14">
      <c r="A4365" s="53" t="s">
        <v>13074</v>
      </c>
      <c r="B4365" s="53" t="s">
        <v>13075</v>
      </c>
      <c r="C4365" s="53" t="s">
        <v>13076</v>
      </c>
      <c r="D4365" s="53" t="s">
        <v>17</v>
      </c>
      <c r="E4365" s="53" t="s">
        <v>18</v>
      </c>
      <c r="F4365" s="53" t="s">
        <v>17</v>
      </c>
      <c r="G4365" s="53" t="s">
        <v>19</v>
      </c>
      <c r="I4365" s="53" t="s">
        <v>152</v>
      </c>
      <c r="J4365" s="75">
        <v>7.08</v>
      </c>
      <c r="K4365" s="75">
        <v>13.99</v>
      </c>
      <c r="L4365" s="75">
        <v>14</v>
      </c>
      <c r="M4365" s="75">
        <v>14</v>
      </c>
      <c r="N4365" s="75">
        <v>0</v>
      </c>
    </row>
    <row r="4366" spans="1:14">
      <c r="A4366" s="53" t="s">
        <v>13077</v>
      </c>
      <c r="B4366" s="53" t="s">
        <v>13078</v>
      </c>
      <c r="C4366" s="53" t="s">
        <v>13079</v>
      </c>
      <c r="D4366" s="53" t="s">
        <v>336</v>
      </c>
      <c r="E4366" s="53" t="s">
        <v>18</v>
      </c>
      <c r="F4366" s="53" t="s">
        <v>336</v>
      </c>
      <c r="G4366" s="53" t="s">
        <v>129</v>
      </c>
      <c r="I4366" s="53" t="s">
        <v>161</v>
      </c>
      <c r="J4366" s="75">
        <v>0.85</v>
      </c>
      <c r="K4366" s="75">
        <v>1.432</v>
      </c>
      <c r="L4366" s="75">
        <v>1.5</v>
      </c>
      <c r="M4366" s="75">
        <v>1.5</v>
      </c>
      <c r="N4366" s="75">
        <v>0</v>
      </c>
    </row>
    <row r="4367" spans="1:14">
      <c r="A4367" s="53" t="s">
        <v>13080</v>
      </c>
      <c r="B4367" s="53" t="s">
        <v>13081</v>
      </c>
      <c r="C4367" s="53" t="s">
        <v>13082</v>
      </c>
      <c r="D4367" s="53" t="s">
        <v>160</v>
      </c>
      <c r="E4367" s="53" t="s">
        <v>18</v>
      </c>
      <c r="F4367" s="53" t="s">
        <v>160</v>
      </c>
      <c r="G4367" s="53" t="s">
        <v>129</v>
      </c>
      <c r="I4367" s="53" t="s">
        <v>161</v>
      </c>
      <c r="J4367" s="75">
        <v>0.84</v>
      </c>
      <c r="K4367" s="75">
        <v>1.302</v>
      </c>
      <c r="L4367" s="75">
        <v>1.5</v>
      </c>
      <c r="M4367" s="75">
        <v>1.5</v>
      </c>
      <c r="N4367" s="75">
        <v>0</v>
      </c>
    </row>
    <row r="4368" spans="1:14">
      <c r="A4368" s="53" t="s">
        <v>13083</v>
      </c>
      <c r="B4368" s="53" t="s">
        <v>13084</v>
      </c>
      <c r="C4368" s="53" t="s">
        <v>13085</v>
      </c>
      <c r="D4368" s="53" t="s">
        <v>160</v>
      </c>
      <c r="E4368" s="53" t="s">
        <v>18</v>
      </c>
      <c r="F4368" s="53" t="s">
        <v>160</v>
      </c>
      <c r="G4368" s="53" t="s">
        <v>129</v>
      </c>
      <c r="I4368" s="53" t="s">
        <v>161</v>
      </c>
      <c r="J4368" s="75">
        <v>1.14</v>
      </c>
      <c r="K4368" s="75">
        <v>1.364</v>
      </c>
      <c r="L4368" s="75">
        <v>1.5</v>
      </c>
      <c r="M4368" s="75">
        <v>1.5</v>
      </c>
      <c r="N4368" s="75">
        <v>0</v>
      </c>
    </row>
    <row r="4369" spans="1:14">
      <c r="A4369" s="53" t="s">
        <v>13086</v>
      </c>
      <c r="B4369" s="53" t="s">
        <v>13087</v>
      </c>
      <c r="C4369" s="53" t="s">
        <v>13088</v>
      </c>
      <c r="D4369" s="53" t="s">
        <v>160</v>
      </c>
      <c r="E4369" s="53" t="s">
        <v>18</v>
      </c>
      <c r="F4369" s="53" t="s">
        <v>160</v>
      </c>
      <c r="G4369" s="53" t="s">
        <v>129</v>
      </c>
      <c r="I4369" s="53" t="s">
        <v>161</v>
      </c>
      <c r="J4369" s="75">
        <v>1.26</v>
      </c>
      <c r="K4369" s="75">
        <v>1.408</v>
      </c>
      <c r="L4369" s="75">
        <v>1.5</v>
      </c>
      <c r="M4369" s="75">
        <v>1.5</v>
      </c>
      <c r="N4369" s="75">
        <v>0</v>
      </c>
    </row>
    <row r="4370" spans="1:14">
      <c r="A4370" s="53" t="s">
        <v>13089</v>
      </c>
      <c r="B4370" s="53" t="s">
        <v>13090</v>
      </c>
      <c r="C4370" s="53" t="s">
        <v>13091</v>
      </c>
      <c r="D4370" s="53" t="s">
        <v>160</v>
      </c>
      <c r="E4370" s="53" t="s">
        <v>18</v>
      </c>
      <c r="F4370" s="53" t="s">
        <v>160</v>
      </c>
      <c r="G4370" s="73" t="s">
        <v>129</v>
      </c>
      <c r="I4370" s="53" t="s">
        <v>161</v>
      </c>
      <c r="J4370" s="75">
        <v>2.48</v>
      </c>
      <c r="K4370" s="75">
        <v>2.6</v>
      </c>
      <c r="L4370" s="75">
        <v>3</v>
      </c>
      <c r="M4370" s="75">
        <v>3</v>
      </c>
      <c r="N4370" s="75">
        <v>0</v>
      </c>
    </row>
    <row r="4371" spans="1:14">
      <c r="A4371" s="53" t="s">
        <v>13092</v>
      </c>
      <c r="B4371" s="53" t="s">
        <v>13093</v>
      </c>
      <c r="C4371" s="53" t="s">
        <v>13094</v>
      </c>
      <c r="D4371" s="53" t="s">
        <v>24</v>
      </c>
      <c r="E4371" s="53" t="s">
        <v>18</v>
      </c>
      <c r="F4371" s="53" t="s">
        <v>24</v>
      </c>
      <c r="G4371" s="53" t="s">
        <v>19</v>
      </c>
      <c r="I4371" s="53" t="s">
        <v>191</v>
      </c>
      <c r="J4371" s="75">
        <v>83.09</v>
      </c>
      <c r="K4371" s="75">
        <v>62.653</v>
      </c>
      <c r="L4371" s="75">
        <v>84</v>
      </c>
      <c r="M4371" s="75">
        <v>84</v>
      </c>
      <c r="N4371" s="75">
        <v>0</v>
      </c>
    </row>
    <row r="4372" spans="1:14">
      <c r="A4372" s="53" t="s">
        <v>13095</v>
      </c>
      <c r="B4372" s="53" t="s">
        <v>13096</v>
      </c>
      <c r="C4372" s="53" t="s">
        <v>13097</v>
      </c>
      <c r="D4372" s="53" t="s">
        <v>287</v>
      </c>
      <c r="E4372" s="53" t="s">
        <v>18</v>
      </c>
      <c r="F4372" s="53" t="s">
        <v>287</v>
      </c>
      <c r="G4372" s="53" t="s">
        <v>98</v>
      </c>
      <c r="I4372" s="53" t="s">
        <v>199</v>
      </c>
      <c r="J4372" s="75">
        <v>25.84</v>
      </c>
      <c r="K4372" s="75">
        <v>28.188</v>
      </c>
      <c r="L4372" s="75">
        <v>28</v>
      </c>
      <c r="M4372" s="75">
        <v>28</v>
      </c>
      <c r="N4372" s="75">
        <v>0</v>
      </c>
    </row>
    <row r="4373" spans="1:14">
      <c r="A4373" s="53" t="s">
        <v>13098</v>
      </c>
      <c r="B4373" s="53" t="s">
        <v>13099</v>
      </c>
      <c r="C4373" s="53" t="s">
        <v>13100</v>
      </c>
      <c r="D4373" s="53" t="s">
        <v>985</v>
      </c>
      <c r="E4373" s="53" t="s">
        <v>18</v>
      </c>
      <c r="F4373" s="53" t="s">
        <v>985</v>
      </c>
      <c r="G4373" s="53" t="s">
        <v>129</v>
      </c>
      <c r="I4373" s="53" t="s">
        <v>145</v>
      </c>
      <c r="J4373" s="75">
        <v>24.72</v>
      </c>
      <c r="K4373" s="75">
        <v>21.298</v>
      </c>
      <c r="L4373" s="75">
        <v>25</v>
      </c>
      <c r="M4373" s="75">
        <v>25</v>
      </c>
      <c r="N4373" s="75">
        <v>0</v>
      </c>
    </row>
    <row r="4374" spans="1:14">
      <c r="A4374" s="53" t="s">
        <v>13101</v>
      </c>
      <c r="B4374" s="53" t="s">
        <v>13102</v>
      </c>
      <c r="C4374" s="53" t="s">
        <v>13103</v>
      </c>
      <c r="D4374" s="53" t="s">
        <v>17</v>
      </c>
      <c r="E4374" s="53" t="s">
        <v>18</v>
      </c>
      <c r="F4374" s="53" t="s">
        <v>17</v>
      </c>
      <c r="G4374" s="53" t="s">
        <v>19</v>
      </c>
      <c r="I4374" s="53" t="s">
        <v>191</v>
      </c>
      <c r="J4374" s="75">
        <v>10.91</v>
      </c>
      <c r="K4374" s="75">
        <v>19.508</v>
      </c>
      <c r="L4374" s="75">
        <v>21</v>
      </c>
      <c r="M4374" s="75">
        <v>21</v>
      </c>
      <c r="N4374" s="75">
        <v>0</v>
      </c>
    </row>
    <row r="4375" spans="1:14">
      <c r="A4375" s="53" t="s">
        <v>13104</v>
      </c>
      <c r="B4375" s="53" t="s">
        <v>13105</v>
      </c>
      <c r="C4375" s="53" t="s">
        <v>13106</v>
      </c>
      <c r="D4375" s="53" t="s">
        <v>160</v>
      </c>
      <c r="E4375" s="53" t="s">
        <v>18</v>
      </c>
      <c r="F4375" s="53" t="s">
        <v>160</v>
      </c>
      <c r="G4375" s="53" t="s">
        <v>129</v>
      </c>
      <c r="I4375" s="53" t="s">
        <v>20</v>
      </c>
      <c r="J4375" s="75">
        <v>0.81</v>
      </c>
      <c r="K4375" s="75">
        <v>0.55</v>
      </c>
      <c r="L4375" s="75">
        <v>1</v>
      </c>
      <c r="M4375" s="75">
        <v>1</v>
      </c>
      <c r="N4375" s="75">
        <v>0</v>
      </c>
    </row>
    <row r="4376" spans="1:14">
      <c r="A4376" s="53" t="s">
        <v>13107</v>
      </c>
      <c r="B4376" s="53" t="s">
        <v>13108</v>
      </c>
      <c r="C4376" s="53" t="s">
        <v>13107</v>
      </c>
      <c r="D4376" s="53" t="s">
        <v>17</v>
      </c>
      <c r="E4376" s="53" t="s">
        <v>18</v>
      </c>
      <c r="F4376" s="53" t="s">
        <v>17</v>
      </c>
      <c r="G4376" s="73" t="s">
        <v>19</v>
      </c>
      <c r="I4376" s="53" t="s">
        <v>191</v>
      </c>
      <c r="J4376" s="75">
        <v>1.87</v>
      </c>
      <c r="K4376" s="75">
        <v>3.696</v>
      </c>
      <c r="L4376" s="75">
        <v>3</v>
      </c>
      <c r="M4376" s="75">
        <v>4</v>
      </c>
      <c r="N4376" s="75">
        <v>1</v>
      </c>
    </row>
    <row r="4377" spans="1:14">
      <c r="A4377" s="53" t="s">
        <v>13109</v>
      </c>
      <c r="B4377" s="53" t="s">
        <v>13110</v>
      </c>
      <c r="C4377" s="53" t="s">
        <v>13111</v>
      </c>
      <c r="D4377" s="53" t="s">
        <v>17</v>
      </c>
      <c r="E4377" s="53" t="s">
        <v>18</v>
      </c>
      <c r="F4377" s="53" t="s">
        <v>17</v>
      </c>
      <c r="G4377" s="53" t="s">
        <v>19</v>
      </c>
      <c r="I4377" s="53" t="s">
        <v>7799</v>
      </c>
      <c r="J4377" s="75">
        <v>17.05</v>
      </c>
      <c r="K4377" s="75">
        <v>14.04</v>
      </c>
      <c r="L4377" s="75">
        <v>17.5</v>
      </c>
      <c r="M4377" s="75">
        <v>17.5</v>
      </c>
      <c r="N4377" s="75">
        <v>0</v>
      </c>
    </row>
    <row r="4378" spans="1:14">
      <c r="A4378" s="53" t="s">
        <v>13112</v>
      </c>
      <c r="B4378" s="53" t="s">
        <v>13113</v>
      </c>
      <c r="C4378" s="53" t="s">
        <v>13114</v>
      </c>
      <c r="D4378" s="53" t="s">
        <v>256</v>
      </c>
      <c r="E4378" s="53" t="s">
        <v>18</v>
      </c>
      <c r="F4378" s="53" t="s">
        <v>256</v>
      </c>
      <c r="G4378" s="53" t="s">
        <v>19</v>
      </c>
      <c r="I4378" s="53" t="s">
        <v>7799</v>
      </c>
      <c r="J4378" s="75">
        <v>31.82</v>
      </c>
      <c r="K4378" s="75">
        <v>43.833</v>
      </c>
      <c r="L4378" s="75">
        <v>39</v>
      </c>
      <c r="M4378" s="75">
        <v>47</v>
      </c>
      <c r="N4378" s="75">
        <v>8</v>
      </c>
    </row>
    <row r="4379" spans="1:14">
      <c r="A4379" s="53" t="s">
        <v>13115</v>
      </c>
      <c r="B4379" s="53" t="s">
        <v>13116</v>
      </c>
      <c r="C4379" s="53" t="s">
        <v>13117</v>
      </c>
      <c r="D4379" s="53" t="s">
        <v>256</v>
      </c>
      <c r="E4379" s="53" t="s">
        <v>18</v>
      </c>
      <c r="F4379" s="53" t="s">
        <v>256</v>
      </c>
      <c r="G4379" s="73" t="s">
        <v>19</v>
      </c>
      <c r="I4379" s="53" t="s">
        <v>7799</v>
      </c>
      <c r="J4379" s="75">
        <v>21.06</v>
      </c>
      <c r="K4379" s="75">
        <v>18.492</v>
      </c>
      <c r="L4379" s="75">
        <v>21</v>
      </c>
      <c r="M4379" s="75">
        <v>22</v>
      </c>
      <c r="N4379" s="75">
        <v>1</v>
      </c>
    </row>
    <row r="4380" spans="1:14">
      <c r="A4380" s="53" t="s">
        <v>13118</v>
      </c>
      <c r="B4380" s="53" t="s">
        <v>13119</v>
      </c>
      <c r="C4380" s="53" t="s">
        <v>13120</v>
      </c>
      <c r="D4380" s="53" t="s">
        <v>256</v>
      </c>
      <c r="E4380" s="53" t="s">
        <v>18</v>
      </c>
      <c r="F4380" s="53" t="s">
        <v>256</v>
      </c>
      <c r="G4380" s="73" t="s">
        <v>19</v>
      </c>
      <c r="I4380" s="53" t="s">
        <v>7799</v>
      </c>
      <c r="J4380" s="75">
        <v>12.84</v>
      </c>
      <c r="K4380" s="75">
        <v>7.425</v>
      </c>
      <c r="L4380" s="75">
        <v>13</v>
      </c>
      <c r="M4380" s="75">
        <v>13</v>
      </c>
      <c r="N4380" s="75">
        <v>0</v>
      </c>
    </row>
    <row r="4381" spans="1:14">
      <c r="A4381" s="53" t="s">
        <v>13121</v>
      </c>
      <c r="B4381" s="53" t="s">
        <v>13122</v>
      </c>
      <c r="C4381" s="53" t="s">
        <v>13123</v>
      </c>
      <c r="D4381" s="53" t="s">
        <v>17</v>
      </c>
      <c r="E4381" s="53" t="s">
        <v>18</v>
      </c>
      <c r="F4381" s="53" t="s">
        <v>17</v>
      </c>
      <c r="G4381" s="53" t="s">
        <v>19</v>
      </c>
      <c r="I4381" s="53" t="s">
        <v>7799</v>
      </c>
      <c r="J4381" s="75">
        <v>3.8</v>
      </c>
      <c r="K4381" s="75">
        <v>3.11</v>
      </c>
      <c r="L4381" s="75">
        <v>4</v>
      </c>
      <c r="M4381" s="75">
        <v>4</v>
      </c>
      <c r="N4381" s="75">
        <v>0</v>
      </c>
    </row>
    <row r="4382" spans="1:14">
      <c r="A4382" s="53" t="s">
        <v>13124</v>
      </c>
      <c r="B4382" s="53" t="s">
        <v>13125</v>
      </c>
      <c r="C4382" s="53" t="s">
        <v>13126</v>
      </c>
      <c r="D4382" s="53" t="s">
        <v>256</v>
      </c>
      <c r="E4382" s="53" t="s">
        <v>18</v>
      </c>
      <c r="F4382" s="53" t="s">
        <v>256</v>
      </c>
      <c r="G4382" s="53" t="s">
        <v>19</v>
      </c>
      <c r="I4382" s="53" t="s">
        <v>7799</v>
      </c>
      <c r="J4382" s="75">
        <v>7.25</v>
      </c>
      <c r="K4382" s="75">
        <v>4.191</v>
      </c>
      <c r="L4382" s="75">
        <v>7.5</v>
      </c>
      <c r="M4382" s="75">
        <v>8</v>
      </c>
      <c r="N4382" s="75">
        <v>0.5</v>
      </c>
    </row>
    <row r="4383" spans="1:14">
      <c r="A4383" s="53" t="s">
        <v>13127</v>
      </c>
      <c r="B4383" s="53" t="s">
        <v>13128</v>
      </c>
      <c r="C4383" s="53" t="s">
        <v>13129</v>
      </c>
      <c r="D4383" s="53" t="s">
        <v>17</v>
      </c>
      <c r="E4383" s="53" t="s">
        <v>18</v>
      </c>
      <c r="F4383" s="53" t="s">
        <v>17</v>
      </c>
      <c r="G4383" s="73" t="s">
        <v>19</v>
      </c>
      <c r="I4383" s="53" t="s">
        <v>116</v>
      </c>
      <c r="J4383" s="75">
        <v>0.16</v>
      </c>
      <c r="K4383" s="75">
        <v>0</v>
      </c>
      <c r="L4383" s="75">
        <v>0.5</v>
      </c>
      <c r="M4383" s="75">
        <v>0.5</v>
      </c>
      <c r="N4383" s="75">
        <v>0</v>
      </c>
    </row>
    <row r="4384" spans="1:14">
      <c r="A4384" s="53" t="s">
        <v>13130</v>
      </c>
      <c r="B4384" s="53" t="s">
        <v>13131</v>
      </c>
      <c r="C4384" s="53" t="s">
        <v>13132</v>
      </c>
      <c r="D4384" s="53" t="s">
        <v>317</v>
      </c>
      <c r="E4384" s="53" t="s">
        <v>18</v>
      </c>
      <c r="F4384" s="53" t="s">
        <v>317</v>
      </c>
      <c r="G4384" s="53" t="s">
        <v>52</v>
      </c>
      <c r="I4384" s="53" t="s">
        <v>323</v>
      </c>
      <c r="J4384" s="75">
        <v>72.76</v>
      </c>
      <c r="K4384" s="75">
        <v>12.191</v>
      </c>
      <c r="L4384" s="75">
        <v>73</v>
      </c>
      <c r="M4384" s="75">
        <v>73</v>
      </c>
      <c r="N4384" s="75">
        <v>0</v>
      </c>
    </row>
    <row r="4385" spans="1:14">
      <c r="A4385" s="53" t="s">
        <v>13133</v>
      </c>
      <c r="B4385" s="53" t="s">
        <v>13134</v>
      </c>
      <c r="C4385" s="53" t="s">
        <v>13135</v>
      </c>
      <c r="D4385" s="53" t="s">
        <v>256</v>
      </c>
      <c r="E4385" s="53" t="s">
        <v>18</v>
      </c>
      <c r="F4385" s="53" t="s">
        <v>256</v>
      </c>
      <c r="G4385" s="73" t="s">
        <v>19</v>
      </c>
      <c r="I4385" s="53" t="s">
        <v>223</v>
      </c>
      <c r="J4385" s="75">
        <v>52.84</v>
      </c>
      <c r="K4385" s="75">
        <v>124.51</v>
      </c>
      <c r="L4385" s="75">
        <v>111</v>
      </c>
      <c r="M4385" s="75">
        <v>139</v>
      </c>
      <c r="N4385" s="75">
        <v>28</v>
      </c>
    </row>
    <row r="4386" spans="1:14">
      <c r="A4386" s="53" t="s">
        <v>13136</v>
      </c>
      <c r="B4386" s="53" t="s">
        <v>13137</v>
      </c>
      <c r="C4386" s="53" t="s">
        <v>13138</v>
      </c>
      <c r="D4386" s="53" t="s">
        <v>1283</v>
      </c>
      <c r="E4386" s="53" t="s">
        <v>18</v>
      </c>
      <c r="F4386" s="53" t="s">
        <v>1283</v>
      </c>
      <c r="G4386" s="53" t="s">
        <v>19</v>
      </c>
      <c r="I4386" s="53" t="s">
        <v>767</v>
      </c>
      <c r="J4386" s="75">
        <v>8.93</v>
      </c>
      <c r="K4386" s="75">
        <v>9.384</v>
      </c>
      <c r="L4386" s="75">
        <v>9.5</v>
      </c>
      <c r="M4386" s="75">
        <v>9.5</v>
      </c>
      <c r="N4386" s="75">
        <v>0</v>
      </c>
    </row>
    <row r="4387" spans="1:14">
      <c r="A4387" s="53" t="s">
        <v>13139</v>
      </c>
      <c r="B4387" s="53" t="s">
        <v>13140</v>
      </c>
      <c r="C4387" s="53" t="s">
        <v>13141</v>
      </c>
      <c r="D4387" s="53" t="s">
        <v>17</v>
      </c>
      <c r="E4387" s="53" t="s">
        <v>18</v>
      </c>
      <c r="F4387" s="53" t="s">
        <v>17</v>
      </c>
      <c r="G4387" s="73" t="s">
        <v>19</v>
      </c>
      <c r="I4387" s="53" t="s">
        <v>219</v>
      </c>
      <c r="J4387" s="75">
        <v>68.21</v>
      </c>
      <c r="K4387" s="75">
        <v>62.185</v>
      </c>
      <c r="L4387" s="75">
        <v>69</v>
      </c>
      <c r="M4387" s="75">
        <v>70</v>
      </c>
      <c r="N4387" s="75">
        <v>1</v>
      </c>
    </row>
    <row r="4388" spans="1:14">
      <c r="A4388" s="53" t="s">
        <v>13142</v>
      </c>
      <c r="B4388" s="53" t="s">
        <v>13143</v>
      </c>
      <c r="C4388" s="53" t="s">
        <v>13144</v>
      </c>
      <c r="D4388" s="53" t="s">
        <v>17</v>
      </c>
      <c r="E4388" s="53" t="s">
        <v>18</v>
      </c>
      <c r="F4388" s="53" t="s">
        <v>17</v>
      </c>
      <c r="G4388" s="53" t="s">
        <v>19</v>
      </c>
      <c r="I4388" s="53" t="s">
        <v>219</v>
      </c>
      <c r="J4388" s="75">
        <v>54.49</v>
      </c>
      <c r="K4388" s="75">
        <v>55.549</v>
      </c>
      <c r="L4388" s="75">
        <v>55</v>
      </c>
      <c r="M4388" s="75">
        <v>56</v>
      </c>
      <c r="N4388" s="75">
        <v>1</v>
      </c>
    </row>
    <row r="4389" spans="1:14">
      <c r="A4389" s="53" t="s">
        <v>13145</v>
      </c>
      <c r="B4389" s="53" t="s">
        <v>13146</v>
      </c>
      <c r="C4389" s="53" t="s">
        <v>13147</v>
      </c>
      <c r="D4389" s="53" t="s">
        <v>28</v>
      </c>
      <c r="E4389" s="53" t="s">
        <v>18</v>
      </c>
      <c r="F4389" s="53" t="s">
        <v>28</v>
      </c>
      <c r="G4389" s="73" t="s">
        <v>29</v>
      </c>
      <c r="I4389" s="53" t="s">
        <v>215</v>
      </c>
      <c r="J4389" s="75">
        <v>685.82</v>
      </c>
      <c r="K4389" s="75">
        <v>2.617</v>
      </c>
      <c r="L4389" s="75">
        <v>2.6</v>
      </c>
      <c r="M4389" s="75">
        <v>686</v>
      </c>
      <c r="N4389" s="75">
        <v>683.4</v>
      </c>
    </row>
    <row r="4390" spans="1:14">
      <c r="A4390" s="53" t="s">
        <v>13148</v>
      </c>
      <c r="B4390" s="53" t="s">
        <v>13149</v>
      </c>
      <c r="C4390" s="53" t="s">
        <v>13150</v>
      </c>
      <c r="D4390" s="53" t="s">
        <v>17</v>
      </c>
      <c r="E4390" s="53" t="s">
        <v>18</v>
      </c>
      <c r="F4390" s="53" t="s">
        <v>17</v>
      </c>
      <c r="G4390" s="53" t="s">
        <v>19</v>
      </c>
      <c r="I4390" s="53" t="s">
        <v>558</v>
      </c>
      <c r="J4390" s="75">
        <v>15.48</v>
      </c>
      <c r="K4390" s="75">
        <v>38.976</v>
      </c>
      <c r="L4390" s="75">
        <v>32</v>
      </c>
      <c r="M4390" s="75">
        <v>39</v>
      </c>
      <c r="N4390" s="75">
        <v>7</v>
      </c>
    </row>
    <row r="4391" spans="1:14">
      <c r="A4391" s="53" t="s">
        <v>13151</v>
      </c>
      <c r="B4391" s="53" t="s">
        <v>13152</v>
      </c>
      <c r="C4391" s="53" t="s">
        <v>13153</v>
      </c>
      <c r="D4391" s="53" t="s">
        <v>17</v>
      </c>
      <c r="E4391" s="53" t="s">
        <v>18</v>
      </c>
      <c r="F4391" s="53" t="s">
        <v>17</v>
      </c>
      <c r="G4391" s="53" t="s">
        <v>19</v>
      </c>
      <c r="I4391" s="53" t="s">
        <v>558</v>
      </c>
      <c r="J4391" s="75">
        <v>16.9</v>
      </c>
      <c r="K4391" s="75">
        <v>39.128</v>
      </c>
      <c r="L4391" s="75">
        <v>32</v>
      </c>
      <c r="M4391" s="75">
        <v>40</v>
      </c>
      <c r="N4391" s="75">
        <v>8</v>
      </c>
    </row>
    <row r="4392" spans="1:14">
      <c r="A4392" s="53" t="s">
        <v>13154</v>
      </c>
      <c r="B4392" s="53" t="s">
        <v>13155</v>
      </c>
      <c r="C4392" s="53" t="s">
        <v>13156</v>
      </c>
      <c r="D4392" s="53" t="s">
        <v>17</v>
      </c>
      <c r="E4392" s="53" t="s">
        <v>18</v>
      </c>
      <c r="F4392" s="53" t="s">
        <v>17</v>
      </c>
      <c r="G4392" s="53" t="s">
        <v>19</v>
      </c>
      <c r="I4392" s="53" t="s">
        <v>191</v>
      </c>
      <c r="J4392" s="75">
        <v>0.1</v>
      </c>
      <c r="K4392" s="75">
        <v>0</v>
      </c>
      <c r="L4392" s="75">
        <v>0.5</v>
      </c>
      <c r="M4392" s="75">
        <v>0.5</v>
      </c>
      <c r="N4392" s="75">
        <v>0</v>
      </c>
    </row>
    <row r="4393" spans="1:14">
      <c r="A4393" s="53" t="s">
        <v>13157</v>
      </c>
      <c r="B4393" s="53" t="s">
        <v>13158</v>
      </c>
      <c r="C4393" s="53" t="s">
        <v>13159</v>
      </c>
      <c r="D4393" s="53" t="s">
        <v>17</v>
      </c>
      <c r="E4393" s="53" t="s">
        <v>18</v>
      </c>
      <c r="F4393" s="53" t="s">
        <v>17</v>
      </c>
      <c r="G4393" s="53" t="s">
        <v>19</v>
      </c>
      <c r="I4393" s="53" t="s">
        <v>292</v>
      </c>
      <c r="J4393" s="75">
        <v>0.02</v>
      </c>
      <c r="K4393" s="75">
        <v>0</v>
      </c>
      <c r="L4393" s="75">
        <v>0.5</v>
      </c>
      <c r="M4393" s="75">
        <v>0.5</v>
      </c>
      <c r="N4393" s="75">
        <v>0</v>
      </c>
    </row>
    <row r="4394" spans="1:14">
      <c r="A4394" s="53" t="s">
        <v>13160</v>
      </c>
      <c r="B4394" s="53" t="s">
        <v>13161</v>
      </c>
      <c r="C4394" s="53" t="s">
        <v>13162</v>
      </c>
      <c r="D4394" s="53" t="s">
        <v>926</v>
      </c>
      <c r="E4394" s="53" t="s">
        <v>18</v>
      </c>
      <c r="F4394" s="53" t="s">
        <v>926</v>
      </c>
      <c r="G4394" s="53" t="s">
        <v>129</v>
      </c>
      <c r="I4394" s="53" t="s">
        <v>612</v>
      </c>
      <c r="J4394" s="75">
        <v>35.42</v>
      </c>
      <c r="K4394" s="75">
        <v>20.188</v>
      </c>
      <c r="L4394" s="75">
        <v>38</v>
      </c>
      <c r="M4394" s="75">
        <v>40</v>
      </c>
      <c r="N4394" s="75">
        <v>2</v>
      </c>
    </row>
    <row r="4395" spans="1:14">
      <c r="A4395" s="53" t="s">
        <v>13163</v>
      </c>
      <c r="B4395" s="53" t="s">
        <v>13164</v>
      </c>
      <c r="C4395" s="53" t="s">
        <v>13165</v>
      </c>
      <c r="D4395" s="53" t="s">
        <v>453</v>
      </c>
      <c r="E4395" s="53" t="s">
        <v>18</v>
      </c>
      <c r="F4395" s="53" t="s">
        <v>453</v>
      </c>
      <c r="G4395" s="53" t="s">
        <v>29</v>
      </c>
      <c r="I4395" s="53" t="s">
        <v>442</v>
      </c>
      <c r="J4395" s="75">
        <v>14.66</v>
      </c>
      <c r="K4395" s="75">
        <v>14.531</v>
      </c>
      <c r="L4395" s="75">
        <v>22</v>
      </c>
      <c r="M4395" s="75">
        <v>22</v>
      </c>
      <c r="N4395" s="75">
        <v>0</v>
      </c>
    </row>
    <row r="4396" spans="1:14">
      <c r="A4396" s="53" t="s">
        <v>13166</v>
      </c>
      <c r="B4396" s="53" t="s">
        <v>13167</v>
      </c>
      <c r="C4396" s="53" t="s">
        <v>13168</v>
      </c>
      <c r="D4396" s="53" t="s">
        <v>256</v>
      </c>
      <c r="E4396" s="53" t="s">
        <v>18</v>
      </c>
      <c r="F4396" s="53" t="s">
        <v>256</v>
      </c>
      <c r="G4396" s="53" t="s">
        <v>19</v>
      </c>
      <c r="I4396" s="53" t="s">
        <v>558</v>
      </c>
      <c r="J4396" s="75">
        <v>3.9</v>
      </c>
      <c r="K4396" s="75">
        <v>6.725</v>
      </c>
      <c r="L4396" s="75">
        <v>6</v>
      </c>
      <c r="M4396" s="75">
        <v>7</v>
      </c>
      <c r="N4396" s="75">
        <v>1</v>
      </c>
    </row>
    <row r="4397" spans="1:14">
      <c r="A4397" s="53" t="s">
        <v>13169</v>
      </c>
      <c r="B4397" s="53" t="s">
        <v>13170</v>
      </c>
      <c r="C4397" s="53" t="s">
        <v>13171</v>
      </c>
      <c r="D4397" s="53" t="s">
        <v>17</v>
      </c>
      <c r="E4397" s="53" t="s">
        <v>18</v>
      </c>
      <c r="F4397" s="53" t="s">
        <v>17</v>
      </c>
      <c r="G4397" s="53" t="s">
        <v>19</v>
      </c>
      <c r="I4397" s="53" t="s">
        <v>223</v>
      </c>
      <c r="J4397" s="75">
        <v>6.77</v>
      </c>
      <c r="K4397" s="75">
        <v>7.068</v>
      </c>
      <c r="L4397" s="75">
        <v>7</v>
      </c>
      <c r="M4397" s="75">
        <v>7.5</v>
      </c>
      <c r="N4397" s="75">
        <v>0.5</v>
      </c>
    </row>
    <row r="4398" spans="1:14">
      <c r="A4398" s="53" t="s">
        <v>13172</v>
      </c>
      <c r="B4398" s="53" t="s">
        <v>13173</v>
      </c>
      <c r="C4398" s="53" t="s">
        <v>13174</v>
      </c>
      <c r="D4398" s="53" t="s">
        <v>256</v>
      </c>
      <c r="E4398" s="53" t="s">
        <v>18</v>
      </c>
      <c r="F4398" s="53" t="s">
        <v>256</v>
      </c>
      <c r="G4398" s="53" t="s">
        <v>19</v>
      </c>
      <c r="I4398" s="53" t="s">
        <v>227</v>
      </c>
      <c r="J4398" s="75">
        <v>9.06</v>
      </c>
      <c r="K4398" s="75">
        <v>4.608</v>
      </c>
      <c r="L4398" s="75">
        <v>9.5</v>
      </c>
      <c r="M4398" s="75">
        <v>10</v>
      </c>
      <c r="N4398" s="75">
        <v>0.5</v>
      </c>
    </row>
    <row r="4399" spans="1:14">
      <c r="A4399" s="53" t="s">
        <v>13175</v>
      </c>
      <c r="B4399" s="53" t="s">
        <v>13176</v>
      </c>
      <c r="C4399" s="53" t="s">
        <v>13177</v>
      </c>
      <c r="D4399" s="53" t="s">
        <v>24</v>
      </c>
      <c r="E4399" s="53" t="s">
        <v>18</v>
      </c>
      <c r="F4399" s="53" t="s">
        <v>24</v>
      </c>
      <c r="G4399" s="53" t="s">
        <v>19</v>
      </c>
      <c r="I4399" s="53" t="s">
        <v>1771</v>
      </c>
      <c r="J4399" s="75">
        <v>40.38</v>
      </c>
      <c r="K4399" s="75">
        <v>34.54</v>
      </c>
      <c r="L4399" s="75">
        <v>41</v>
      </c>
      <c r="M4399" s="75">
        <v>41</v>
      </c>
      <c r="N4399" s="75">
        <v>0</v>
      </c>
    </row>
    <row r="4400" spans="1:14">
      <c r="A4400" s="53" t="s">
        <v>13178</v>
      </c>
      <c r="B4400" s="53" t="s">
        <v>13179</v>
      </c>
      <c r="C4400" s="53" t="s">
        <v>13180</v>
      </c>
      <c r="D4400" s="53" t="s">
        <v>17</v>
      </c>
      <c r="E4400" s="53" t="s">
        <v>18</v>
      </c>
      <c r="F4400" s="53" t="s">
        <v>17</v>
      </c>
      <c r="G4400" s="53" t="s">
        <v>19</v>
      </c>
      <c r="I4400" s="53" t="s">
        <v>292</v>
      </c>
      <c r="J4400" s="75">
        <v>0.71</v>
      </c>
      <c r="K4400" s="75">
        <v>1.037</v>
      </c>
      <c r="L4400" s="75">
        <v>1</v>
      </c>
      <c r="M4400" s="75">
        <v>1.5</v>
      </c>
      <c r="N4400" s="75">
        <v>0.5</v>
      </c>
    </row>
    <row r="4401" spans="1:14">
      <c r="A4401" s="53" t="s">
        <v>13181</v>
      </c>
      <c r="B4401" s="53" t="s">
        <v>13182</v>
      </c>
      <c r="C4401" s="53" t="s">
        <v>13183</v>
      </c>
      <c r="D4401" s="53" t="s">
        <v>17</v>
      </c>
      <c r="E4401" s="53" t="s">
        <v>18</v>
      </c>
      <c r="F4401" s="53" t="s">
        <v>17</v>
      </c>
      <c r="G4401" s="73" t="s">
        <v>19</v>
      </c>
      <c r="I4401" s="53" t="s">
        <v>292</v>
      </c>
      <c r="J4401" s="75">
        <v>36.79</v>
      </c>
      <c r="K4401" s="75">
        <v>43.525</v>
      </c>
      <c r="L4401" s="75">
        <v>46</v>
      </c>
      <c r="M4401" s="75">
        <v>45</v>
      </c>
      <c r="N4401" s="75">
        <v>-1</v>
      </c>
    </row>
    <row r="4402" spans="1:14">
      <c r="A4402" s="53" t="s">
        <v>13184</v>
      </c>
      <c r="B4402" s="53" t="s">
        <v>13185</v>
      </c>
      <c r="C4402" s="53" t="s">
        <v>50</v>
      </c>
      <c r="D4402" s="53" t="s">
        <v>194</v>
      </c>
      <c r="E4402" s="53" t="s">
        <v>18</v>
      </c>
      <c r="F4402" s="53" t="s">
        <v>194</v>
      </c>
      <c r="G4402" s="53" t="s">
        <v>52</v>
      </c>
      <c r="I4402" s="53" t="s">
        <v>1793</v>
      </c>
      <c r="J4402" s="75">
        <v>1011.82</v>
      </c>
      <c r="K4402" s="75">
        <v>626.717</v>
      </c>
      <c r="L4402" s="75">
        <v>1011</v>
      </c>
      <c r="M4402" s="75">
        <v>1012</v>
      </c>
      <c r="N4402" s="75">
        <v>1</v>
      </c>
    </row>
    <row r="4403" spans="1:14">
      <c r="A4403" s="53" t="s">
        <v>13186</v>
      </c>
      <c r="B4403" s="53" t="s">
        <v>13187</v>
      </c>
      <c r="C4403" s="53" t="s">
        <v>13188</v>
      </c>
      <c r="D4403" s="53" t="s">
        <v>2292</v>
      </c>
      <c r="E4403" s="53" t="s">
        <v>18</v>
      </c>
      <c r="F4403" s="53" t="s">
        <v>2292</v>
      </c>
      <c r="G4403" s="53" t="s">
        <v>129</v>
      </c>
      <c r="I4403" s="53" t="s">
        <v>203</v>
      </c>
      <c r="J4403" s="75">
        <v>12.07</v>
      </c>
      <c r="K4403" s="75">
        <v>11.223</v>
      </c>
      <c r="L4403" s="75">
        <v>12</v>
      </c>
      <c r="M4403" s="75">
        <v>12.5</v>
      </c>
      <c r="N4403" s="75">
        <v>0.5</v>
      </c>
    </row>
    <row r="4404" spans="1:14">
      <c r="A4404" s="53" t="s">
        <v>13189</v>
      </c>
      <c r="B4404" s="53" t="s">
        <v>13190</v>
      </c>
      <c r="C4404" s="53" t="s">
        <v>13191</v>
      </c>
      <c r="D4404" s="53" t="s">
        <v>17</v>
      </c>
      <c r="E4404" s="53" t="s">
        <v>18</v>
      </c>
      <c r="F4404" s="53" t="s">
        <v>17</v>
      </c>
      <c r="G4404" s="53" t="s">
        <v>19</v>
      </c>
      <c r="I4404" s="53" t="s">
        <v>1038</v>
      </c>
      <c r="J4404" s="75">
        <v>7.68</v>
      </c>
      <c r="K4404" s="75">
        <v>6.355</v>
      </c>
      <c r="L4404" s="75">
        <v>8</v>
      </c>
      <c r="M4404" s="75">
        <v>8</v>
      </c>
      <c r="N4404" s="75">
        <v>0</v>
      </c>
    </row>
    <row r="4405" spans="1:14">
      <c r="A4405" s="53" t="s">
        <v>13192</v>
      </c>
      <c r="B4405" s="53" t="s">
        <v>13193</v>
      </c>
      <c r="C4405" s="53" t="s">
        <v>13194</v>
      </c>
      <c r="D4405" s="53" t="s">
        <v>78</v>
      </c>
      <c r="E4405" s="53" t="s">
        <v>18</v>
      </c>
      <c r="F4405" s="53" t="s">
        <v>78</v>
      </c>
      <c r="G4405" s="53" t="s">
        <v>29</v>
      </c>
      <c r="I4405" s="53" t="s">
        <v>120</v>
      </c>
      <c r="J4405" s="75">
        <v>15.94</v>
      </c>
      <c r="K4405" s="75">
        <v>18.93</v>
      </c>
      <c r="L4405" s="75">
        <v>22</v>
      </c>
      <c r="M4405" s="75">
        <v>22</v>
      </c>
      <c r="N4405" s="75">
        <v>0</v>
      </c>
    </row>
    <row r="4406" spans="1:14">
      <c r="A4406" s="53" t="s">
        <v>13195</v>
      </c>
      <c r="B4406" s="53" t="s">
        <v>13196</v>
      </c>
      <c r="C4406" s="53" t="s">
        <v>13197</v>
      </c>
      <c r="D4406" s="53" t="s">
        <v>17</v>
      </c>
      <c r="E4406" s="53" t="s">
        <v>18</v>
      </c>
      <c r="F4406" s="53" t="s">
        <v>17</v>
      </c>
      <c r="G4406" s="73" t="s">
        <v>19</v>
      </c>
      <c r="I4406" s="53" t="s">
        <v>79</v>
      </c>
      <c r="J4406" s="75">
        <v>3.42</v>
      </c>
      <c r="K4406" s="75">
        <v>4.474</v>
      </c>
      <c r="L4406" s="75">
        <v>4</v>
      </c>
      <c r="M4406" s="75">
        <v>4.5</v>
      </c>
      <c r="N4406" s="75">
        <v>0.5</v>
      </c>
    </row>
    <row r="4407" spans="1:14">
      <c r="A4407" s="53" t="s">
        <v>13198</v>
      </c>
      <c r="B4407" s="53" t="s">
        <v>13199</v>
      </c>
      <c r="C4407" s="53" t="s">
        <v>13200</v>
      </c>
      <c r="D4407" s="53" t="s">
        <v>17</v>
      </c>
      <c r="E4407" s="53" t="s">
        <v>18</v>
      </c>
      <c r="F4407" s="53" t="s">
        <v>17</v>
      </c>
      <c r="G4407" s="73" t="s">
        <v>19</v>
      </c>
      <c r="I4407" s="53" t="s">
        <v>219</v>
      </c>
      <c r="J4407" s="75">
        <v>45.49</v>
      </c>
      <c r="K4407" s="75">
        <v>33.027</v>
      </c>
      <c r="L4407" s="75">
        <v>46</v>
      </c>
      <c r="M4407" s="75">
        <v>46</v>
      </c>
      <c r="N4407" s="75">
        <v>0</v>
      </c>
    </row>
    <row r="4408" spans="1:14">
      <c r="A4408" s="53" t="s">
        <v>13201</v>
      </c>
      <c r="B4408" s="53" t="s">
        <v>13202</v>
      </c>
      <c r="C4408" s="53" t="s">
        <v>13203</v>
      </c>
      <c r="D4408" s="53" t="s">
        <v>17</v>
      </c>
      <c r="E4408" s="53" t="s">
        <v>18</v>
      </c>
      <c r="F4408" s="53" t="s">
        <v>17</v>
      </c>
      <c r="G4408" s="73" t="s">
        <v>19</v>
      </c>
      <c r="I4408" s="53" t="s">
        <v>219</v>
      </c>
      <c r="J4408" s="75">
        <v>46.53</v>
      </c>
      <c r="K4408" s="75">
        <v>34.474</v>
      </c>
      <c r="L4408" s="75">
        <v>47</v>
      </c>
      <c r="M4408" s="75">
        <v>47</v>
      </c>
      <c r="N4408" s="75">
        <v>0</v>
      </c>
    </row>
    <row r="4409" spans="1:14">
      <c r="A4409" s="53" t="s">
        <v>13204</v>
      </c>
      <c r="B4409" s="53" t="s">
        <v>13205</v>
      </c>
      <c r="C4409" s="53" t="s">
        <v>13206</v>
      </c>
      <c r="D4409" s="53" t="s">
        <v>17</v>
      </c>
      <c r="E4409" s="53" t="s">
        <v>18</v>
      </c>
      <c r="F4409" s="53" t="s">
        <v>17</v>
      </c>
      <c r="G4409" s="53" t="s">
        <v>19</v>
      </c>
      <c r="I4409" s="53" t="s">
        <v>219</v>
      </c>
      <c r="J4409" s="75">
        <v>47.58</v>
      </c>
      <c r="K4409" s="75">
        <v>33.329</v>
      </c>
      <c r="L4409" s="75">
        <v>48</v>
      </c>
      <c r="M4409" s="75">
        <v>48</v>
      </c>
      <c r="N4409" s="75">
        <v>0</v>
      </c>
    </row>
    <row r="4410" spans="1:14">
      <c r="A4410" s="53" t="s">
        <v>13207</v>
      </c>
      <c r="B4410" s="53" t="s">
        <v>13208</v>
      </c>
      <c r="C4410" s="53" t="s">
        <v>13209</v>
      </c>
      <c r="D4410" s="53" t="s">
        <v>17</v>
      </c>
      <c r="E4410" s="53" t="s">
        <v>18</v>
      </c>
      <c r="F4410" s="53" t="s">
        <v>17</v>
      </c>
      <c r="G4410" s="53" t="s">
        <v>19</v>
      </c>
      <c r="I4410" s="53" t="s">
        <v>219</v>
      </c>
      <c r="J4410" s="75">
        <v>47.66</v>
      </c>
      <c r="K4410" s="75">
        <v>33.144</v>
      </c>
      <c r="L4410" s="75">
        <v>48</v>
      </c>
      <c r="M4410" s="75">
        <v>48</v>
      </c>
      <c r="N4410" s="75">
        <v>0</v>
      </c>
    </row>
    <row r="4411" spans="1:14">
      <c r="A4411" s="53" t="s">
        <v>13210</v>
      </c>
      <c r="B4411" s="53" t="s">
        <v>13211</v>
      </c>
      <c r="C4411" s="53" t="s">
        <v>13212</v>
      </c>
      <c r="D4411" s="53" t="s">
        <v>17</v>
      </c>
      <c r="E4411" s="53" t="s">
        <v>18</v>
      </c>
      <c r="F4411" s="53" t="s">
        <v>17</v>
      </c>
      <c r="G4411" s="53" t="s">
        <v>19</v>
      </c>
      <c r="I4411" s="53" t="s">
        <v>219</v>
      </c>
      <c r="J4411" s="75">
        <v>45.49</v>
      </c>
      <c r="K4411" s="75">
        <v>33.39</v>
      </c>
      <c r="L4411" s="75">
        <v>46</v>
      </c>
      <c r="M4411" s="75">
        <v>46</v>
      </c>
      <c r="N4411" s="75">
        <v>0</v>
      </c>
    </row>
    <row r="4412" spans="1:14">
      <c r="A4412" s="53" t="s">
        <v>13213</v>
      </c>
      <c r="B4412" s="53" t="s">
        <v>13214</v>
      </c>
      <c r="C4412" s="53" t="s">
        <v>13215</v>
      </c>
      <c r="D4412" s="53" t="s">
        <v>17</v>
      </c>
      <c r="E4412" s="53" t="s">
        <v>18</v>
      </c>
      <c r="F4412" s="53" t="s">
        <v>17</v>
      </c>
      <c r="G4412" s="53" t="s">
        <v>19</v>
      </c>
      <c r="I4412" s="53" t="s">
        <v>219</v>
      </c>
      <c r="J4412" s="75">
        <v>45.65</v>
      </c>
      <c r="K4412" s="75">
        <v>32.944</v>
      </c>
      <c r="L4412" s="75">
        <v>46</v>
      </c>
      <c r="M4412" s="75">
        <v>46</v>
      </c>
      <c r="N4412" s="75">
        <v>0</v>
      </c>
    </row>
    <row r="4413" spans="1:14">
      <c r="A4413" s="53" t="s">
        <v>13216</v>
      </c>
      <c r="B4413" s="53" t="s">
        <v>13217</v>
      </c>
      <c r="C4413" s="53" t="s">
        <v>13218</v>
      </c>
      <c r="D4413" s="53" t="s">
        <v>17</v>
      </c>
      <c r="E4413" s="53" t="s">
        <v>18</v>
      </c>
      <c r="F4413" s="53" t="s">
        <v>17</v>
      </c>
      <c r="G4413" s="53" t="s">
        <v>19</v>
      </c>
      <c r="I4413" s="53" t="s">
        <v>219</v>
      </c>
      <c r="J4413" s="75">
        <v>47.51</v>
      </c>
      <c r="K4413" s="75">
        <v>33.07</v>
      </c>
      <c r="L4413" s="75">
        <v>48</v>
      </c>
      <c r="M4413" s="75">
        <v>48</v>
      </c>
      <c r="N4413" s="75">
        <v>0</v>
      </c>
    </row>
    <row r="4414" spans="1:14">
      <c r="A4414" s="53" t="s">
        <v>13219</v>
      </c>
      <c r="B4414" s="53" t="s">
        <v>13220</v>
      </c>
      <c r="C4414" s="53" t="s">
        <v>13221</v>
      </c>
      <c r="D4414" s="53" t="s">
        <v>17</v>
      </c>
      <c r="E4414" s="53" t="s">
        <v>18</v>
      </c>
      <c r="F4414" s="53" t="s">
        <v>17</v>
      </c>
      <c r="G4414" s="53" t="s">
        <v>19</v>
      </c>
      <c r="I4414" s="53" t="s">
        <v>219</v>
      </c>
      <c r="J4414" s="75">
        <v>45.52</v>
      </c>
      <c r="K4414" s="75">
        <v>33.07</v>
      </c>
      <c r="L4414" s="75">
        <v>46</v>
      </c>
      <c r="M4414" s="75">
        <v>46</v>
      </c>
      <c r="N4414" s="75">
        <v>0</v>
      </c>
    </row>
    <row r="4415" spans="1:14">
      <c r="A4415" s="53" t="s">
        <v>13222</v>
      </c>
      <c r="B4415" s="53" t="s">
        <v>13223</v>
      </c>
      <c r="C4415" s="53" t="s">
        <v>13224</v>
      </c>
      <c r="D4415" s="53" t="s">
        <v>17</v>
      </c>
      <c r="E4415" s="53" t="s">
        <v>18</v>
      </c>
      <c r="F4415" s="53" t="s">
        <v>17</v>
      </c>
      <c r="G4415" s="53" t="s">
        <v>19</v>
      </c>
      <c r="I4415" s="53" t="s">
        <v>219</v>
      </c>
      <c r="J4415" s="75">
        <v>45.52</v>
      </c>
      <c r="K4415" s="75">
        <v>32.945</v>
      </c>
      <c r="L4415" s="75">
        <v>46</v>
      </c>
      <c r="M4415" s="75">
        <v>46</v>
      </c>
      <c r="N4415" s="75">
        <v>0</v>
      </c>
    </row>
    <row r="4416" spans="1:14">
      <c r="A4416" s="53" t="s">
        <v>13225</v>
      </c>
      <c r="B4416" s="53" t="s">
        <v>13226</v>
      </c>
      <c r="C4416" s="53" t="s">
        <v>13227</v>
      </c>
      <c r="D4416" s="53" t="s">
        <v>17</v>
      </c>
      <c r="E4416" s="53" t="s">
        <v>18</v>
      </c>
      <c r="F4416" s="53" t="s">
        <v>17</v>
      </c>
      <c r="G4416" s="73" t="s">
        <v>19</v>
      </c>
      <c r="I4416" s="53" t="s">
        <v>219</v>
      </c>
      <c r="J4416" s="75">
        <v>47.37</v>
      </c>
      <c r="K4416" s="75">
        <v>33.592</v>
      </c>
      <c r="L4416" s="75">
        <v>48</v>
      </c>
      <c r="M4416" s="75">
        <v>48</v>
      </c>
      <c r="N4416" s="75">
        <v>0</v>
      </c>
    </row>
    <row r="4417" spans="1:14">
      <c r="A4417" s="53" t="s">
        <v>13228</v>
      </c>
      <c r="B4417" s="53" t="s">
        <v>13229</v>
      </c>
      <c r="C4417" s="53" t="s">
        <v>13230</v>
      </c>
      <c r="D4417" s="53" t="s">
        <v>140</v>
      </c>
      <c r="E4417" s="53" t="s">
        <v>18</v>
      </c>
      <c r="F4417" s="53" t="s">
        <v>140</v>
      </c>
      <c r="G4417" s="53" t="s">
        <v>98</v>
      </c>
      <c r="I4417" s="53" t="s">
        <v>227</v>
      </c>
      <c r="J4417" s="75">
        <v>11.57</v>
      </c>
      <c r="K4417" s="75">
        <v>8.422</v>
      </c>
      <c r="L4417" s="75">
        <v>12</v>
      </c>
      <c r="M4417" s="75">
        <v>12</v>
      </c>
      <c r="N4417" s="75">
        <v>0</v>
      </c>
    </row>
    <row r="4418" spans="1:14">
      <c r="A4418" s="53" t="s">
        <v>13231</v>
      </c>
      <c r="B4418" s="53" t="s">
        <v>13232</v>
      </c>
      <c r="C4418" s="53" t="s">
        <v>13233</v>
      </c>
      <c r="D4418" s="53" t="s">
        <v>17</v>
      </c>
      <c r="E4418" s="53" t="s">
        <v>18</v>
      </c>
      <c r="F4418" s="53" t="s">
        <v>17</v>
      </c>
      <c r="G4418" s="53" t="s">
        <v>19</v>
      </c>
      <c r="I4418" s="53" t="s">
        <v>454</v>
      </c>
      <c r="J4418" s="75">
        <v>0.52</v>
      </c>
      <c r="K4418" s="75">
        <v>0.858</v>
      </c>
      <c r="L4418" s="75">
        <v>1</v>
      </c>
      <c r="M4418" s="75">
        <v>1</v>
      </c>
      <c r="N4418" s="75">
        <v>0</v>
      </c>
    </row>
    <row r="4419" spans="1:14">
      <c r="A4419" s="53" t="s">
        <v>13234</v>
      </c>
      <c r="B4419" s="53" t="s">
        <v>13235</v>
      </c>
      <c r="C4419" s="53" t="s">
        <v>13236</v>
      </c>
      <c r="D4419" s="53" t="s">
        <v>7133</v>
      </c>
      <c r="E4419" s="53" t="s">
        <v>18</v>
      </c>
      <c r="F4419" s="53" t="s">
        <v>7134</v>
      </c>
      <c r="G4419" s="53" t="s">
        <v>98</v>
      </c>
      <c r="I4419" s="53" t="s">
        <v>562</v>
      </c>
      <c r="J4419" s="75">
        <v>61.84</v>
      </c>
      <c r="K4419" s="75">
        <v>47.814</v>
      </c>
      <c r="L4419" s="75">
        <v>62</v>
      </c>
      <c r="M4419" s="75">
        <v>62</v>
      </c>
      <c r="N4419" s="75">
        <v>0</v>
      </c>
    </row>
    <row r="4420" spans="1:14">
      <c r="A4420" s="53" t="s">
        <v>13237</v>
      </c>
      <c r="B4420" s="53" t="s">
        <v>13238</v>
      </c>
      <c r="C4420" s="53" t="s">
        <v>13239</v>
      </c>
      <c r="D4420" s="53" t="s">
        <v>186</v>
      </c>
      <c r="E4420" s="53" t="s">
        <v>18</v>
      </c>
      <c r="F4420" s="53" t="s">
        <v>186</v>
      </c>
      <c r="G4420" s="53" t="s">
        <v>98</v>
      </c>
      <c r="I4420" s="53" t="s">
        <v>288</v>
      </c>
      <c r="J4420" s="75">
        <v>8.5</v>
      </c>
      <c r="K4420" s="75">
        <v>13.76</v>
      </c>
      <c r="L4420" s="75">
        <v>14</v>
      </c>
      <c r="M4420" s="75">
        <v>14</v>
      </c>
      <c r="N4420" s="75">
        <v>0</v>
      </c>
    </row>
    <row r="4421" spans="1:14">
      <c r="A4421" s="53" t="s">
        <v>13240</v>
      </c>
      <c r="B4421" s="53" t="s">
        <v>13241</v>
      </c>
      <c r="C4421" s="53" t="s">
        <v>13242</v>
      </c>
      <c r="D4421" s="53" t="s">
        <v>28</v>
      </c>
      <c r="E4421" s="53" t="s">
        <v>18</v>
      </c>
      <c r="F4421" s="53" t="s">
        <v>28</v>
      </c>
      <c r="G4421" s="53" t="s">
        <v>29</v>
      </c>
      <c r="I4421" s="53" t="s">
        <v>292</v>
      </c>
      <c r="J4421" s="75">
        <v>148.14</v>
      </c>
      <c r="K4421" s="75">
        <v>0.251</v>
      </c>
      <c r="L4421" s="75">
        <v>0.5</v>
      </c>
      <c r="M4421" s="75">
        <v>0.6</v>
      </c>
      <c r="N4421" s="75">
        <v>0.1</v>
      </c>
    </row>
    <row r="4422" spans="1:14">
      <c r="A4422" s="53" t="s">
        <v>13243</v>
      </c>
      <c r="B4422" s="53" t="s">
        <v>13244</v>
      </c>
      <c r="C4422" s="53" t="s">
        <v>13245</v>
      </c>
      <c r="D4422" s="53" t="s">
        <v>458</v>
      </c>
      <c r="E4422" s="53" t="s">
        <v>18</v>
      </c>
      <c r="F4422" s="53" t="s">
        <v>458</v>
      </c>
      <c r="G4422" s="53" t="s">
        <v>98</v>
      </c>
      <c r="I4422" s="53" t="s">
        <v>562</v>
      </c>
      <c r="J4422" s="75">
        <v>0.42</v>
      </c>
      <c r="K4422" s="75">
        <v>0</v>
      </c>
      <c r="L4422" s="75">
        <v>0.5</v>
      </c>
      <c r="M4422" s="75">
        <v>0.5</v>
      </c>
      <c r="N4422" s="75">
        <v>0</v>
      </c>
    </row>
    <row r="4423" spans="1:14">
      <c r="A4423" s="53" t="s">
        <v>13246</v>
      </c>
      <c r="B4423" s="53" t="s">
        <v>13247</v>
      </c>
      <c r="C4423" s="53" t="s">
        <v>13248</v>
      </c>
      <c r="D4423" s="53" t="s">
        <v>17</v>
      </c>
      <c r="E4423" s="53" t="s">
        <v>18</v>
      </c>
      <c r="F4423" s="53" t="s">
        <v>17</v>
      </c>
      <c r="G4423" s="73" t="s">
        <v>19</v>
      </c>
      <c r="I4423" s="53" t="s">
        <v>103</v>
      </c>
      <c r="J4423" s="75">
        <v>4.81</v>
      </c>
      <c r="K4423" s="75">
        <v>4.191</v>
      </c>
      <c r="L4423" s="75">
        <v>5</v>
      </c>
      <c r="M4423" s="75">
        <v>5</v>
      </c>
      <c r="N4423" s="75">
        <v>0</v>
      </c>
    </row>
    <row r="4424" spans="1:14">
      <c r="A4424" s="53" t="s">
        <v>13249</v>
      </c>
      <c r="B4424" s="53" t="s">
        <v>13250</v>
      </c>
      <c r="C4424" s="53" t="s">
        <v>13251</v>
      </c>
      <c r="D4424" s="53" t="s">
        <v>168</v>
      </c>
      <c r="E4424" s="53" t="s">
        <v>18</v>
      </c>
      <c r="F4424" s="53" t="s">
        <v>169</v>
      </c>
      <c r="G4424" s="73" t="s">
        <v>170</v>
      </c>
      <c r="I4424" s="53" t="s">
        <v>191</v>
      </c>
      <c r="J4424" s="75">
        <v>20.09</v>
      </c>
      <c r="K4424" s="75">
        <v>9.768</v>
      </c>
      <c r="L4424" s="75">
        <v>21</v>
      </c>
      <c r="M4424" s="75">
        <v>21</v>
      </c>
      <c r="N4424" s="75">
        <v>0</v>
      </c>
    </row>
    <row r="4425" spans="1:14">
      <c r="A4425" s="53" t="s">
        <v>13252</v>
      </c>
      <c r="B4425" s="53" t="s">
        <v>13253</v>
      </c>
      <c r="C4425" s="53" t="s">
        <v>13254</v>
      </c>
      <c r="D4425" s="53" t="s">
        <v>2292</v>
      </c>
      <c r="E4425" s="53" t="s">
        <v>18</v>
      </c>
      <c r="F4425" s="53" t="s">
        <v>2292</v>
      </c>
      <c r="G4425" s="53" t="s">
        <v>129</v>
      </c>
      <c r="I4425" s="53" t="s">
        <v>203</v>
      </c>
      <c r="J4425" s="75">
        <v>27.26</v>
      </c>
      <c r="K4425" s="75">
        <v>23.873</v>
      </c>
      <c r="L4425" s="75">
        <v>28</v>
      </c>
      <c r="M4425" s="75">
        <v>27.5</v>
      </c>
      <c r="N4425" s="75">
        <v>-0.5</v>
      </c>
    </row>
    <row r="4426" spans="1:14">
      <c r="A4426" s="53" t="s">
        <v>13255</v>
      </c>
      <c r="B4426" s="53" t="s">
        <v>13256</v>
      </c>
      <c r="C4426" s="53" t="s">
        <v>13257</v>
      </c>
      <c r="D4426" s="53" t="s">
        <v>24</v>
      </c>
      <c r="E4426" s="53" t="s">
        <v>18</v>
      </c>
      <c r="F4426" s="53" t="s">
        <v>24</v>
      </c>
      <c r="G4426" s="53" t="s">
        <v>19</v>
      </c>
      <c r="I4426" s="53" t="s">
        <v>99</v>
      </c>
      <c r="J4426" s="75">
        <v>0.41</v>
      </c>
      <c r="K4426" s="75">
        <v>0.616</v>
      </c>
      <c r="L4426" s="75">
        <v>1</v>
      </c>
      <c r="M4426" s="75">
        <v>1</v>
      </c>
      <c r="N4426" s="75">
        <v>0</v>
      </c>
    </row>
    <row r="4427" spans="1:14">
      <c r="A4427" s="53" t="s">
        <v>13258</v>
      </c>
      <c r="B4427" s="53" t="s">
        <v>13259</v>
      </c>
      <c r="C4427" s="53" t="s">
        <v>13260</v>
      </c>
      <c r="D4427" s="53" t="s">
        <v>24</v>
      </c>
      <c r="E4427" s="53" t="s">
        <v>18</v>
      </c>
      <c r="F4427" s="53" t="s">
        <v>24</v>
      </c>
      <c r="G4427" s="53" t="s">
        <v>19</v>
      </c>
      <c r="I4427" s="53" t="s">
        <v>306</v>
      </c>
      <c r="J4427" s="75">
        <v>9.92</v>
      </c>
      <c r="K4427" s="75">
        <v>5.719</v>
      </c>
      <c r="L4427" s="75">
        <v>10</v>
      </c>
      <c r="M4427" s="75">
        <v>10</v>
      </c>
      <c r="N4427" s="75">
        <v>0</v>
      </c>
    </row>
    <row r="4428" spans="1:14">
      <c r="A4428" s="53" t="s">
        <v>13261</v>
      </c>
      <c r="B4428" s="53" t="s">
        <v>13262</v>
      </c>
      <c r="C4428" s="53" t="s">
        <v>13263</v>
      </c>
      <c r="D4428" s="53" t="s">
        <v>453</v>
      </c>
      <c r="E4428" s="53" t="s">
        <v>18</v>
      </c>
      <c r="F4428" s="53" t="s">
        <v>453</v>
      </c>
      <c r="G4428" s="73" t="s">
        <v>29</v>
      </c>
      <c r="I4428" s="53" t="s">
        <v>442</v>
      </c>
      <c r="J4428" s="75">
        <v>13.86</v>
      </c>
      <c r="K4428" s="75">
        <v>15.279</v>
      </c>
      <c r="L4428" s="75">
        <v>22</v>
      </c>
      <c r="M4428" s="75">
        <v>22</v>
      </c>
      <c r="N4428" s="75">
        <v>0</v>
      </c>
    </row>
    <row r="4429" spans="1:14">
      <c r="A4429" s="53" t="s">
        <v>13264</v>
      </c>
      <c r="B4429" s="53" t="s">
        <v>13265</v>
      </c>
      <c r="C4429" s="53" t="s">
        <v>13266</v>
      </c>
      <c r="D4429" s="53" t="s">
        <v>17</v>
      </c>
      <c r="E4429" s="53" t="s">
        <v>18</v>
      </c>
      <c r="F4429" s="53" t="s">
        <v>17</v>
      </c>
      <c r="G4429" s="53" t="s">
        <v>19</v>
      </c>
      <c r="I4429" s="53" t="s">
        <v>471</v>
      </c>
      <c r="J4429" s="75">
        <v>6.33</v>
      </c>
      <c r="K4429" s="75">
        <v>5.821</v>
      </c>
      <c r="L4429" s="75">
        <v>6.5</v>
      </c>
      <c r="M4429" s="75">
        <v>6.5</v>
      </c>
      <c r="N4429" s="75">
        <v>0</v>
      </c>
    </row>
    <row r="4430" spans="1:14">
      <c r="A4430" s="53" t="s">
        <v>13267</v>
      </c>
      <c r="B4430" s="53" t="s">
        <v>13268</v>
      </c>
      <c r="C4430" s="53" t="s">
        <v>13269</v>
      </c>
      <c r="D4430" s="53" t="s">
        <v>590</v>
      </c>
      <c r="E4430" s="53" t="s">
        <v>18</v>
      </c>
      <c r="F4430" s="53" t="s">
        <v>590</v>
      </c>
      <c r="G4430" s="53" t="s">
        <v>129</v>
      </c>
      <c r="I4430" s="53" t="s">
        <v>223</v>
      </c>
      <c r="J4430" s="75">
        <v>114.05</v>
      </c>
      <c r="K4430" s="75">
        <v>51.032</v>
      </c>
      <c r="L4430" s="75">
        <v>116</v>
      </c>
      <c r="M4430" s="75">
        <v>116</v>
      </c>
      <c r="N4430" s="75">
        <v>0</v>
      </c>
    </row>
    <row r="4431" spans="1:14">
      <c r="A4431" s="53" t="s">
        <v>13270</v>
      </c>
      <c r="B4431" s="53" t="s">
        <v>13271</v>
      </c>
      <c r="C4431" s="53" t="s">
        <v>13272</v>
      </c>
      <c r="D4431" s="53" t="s">
        <v>17</v>
      </c>
      <c r="E4431" s="53" t="s">
        <v>18</v>
      </c>
      <c r="F4431" s="53" t="s">
        <v>17</v>
      </c>
      <c r="G4431" s="73" t="s">
        <v>19</v>
      </c>
      <c r="I4431" s="53" t="s">
        <v>558</v>
      </c>
      <c r="J4431" s="75">
        <v>69.2</v>
      </c>
      <c r="K4431" s="75">
        <v>13.752</v>
      </c>
      <c r="L4431" s="75">
        <v>70</v>
      </c>
      <c r="M4431" s="75">
        <v>70</v>
      </c>
      <c r="N4431" s="75">
        <v>0</v>
      </c>
    </row>
    <row r="4432" spans="1:14">
      <c r="A4432" s="53" t="s">
        <v>13273</v>
      </c>
      <c r="B4432" s="53" t="s">
        <v>13274</v>
      </c>
      <c r="C4432" s="53" t="s">
        <v>13275</v>
      </c>
      <c r="D4432" s="53" t="s">
        <v>17</v>
      </c>
      <c r="E4432" s="53" t="s">
        <v>18</v>
      </c>
      <c r="F4432" s="53" t="s">
        <v>17</v>
      </c>
      <c r="G4432" s="53" t="s">
        <v>19</v>
      </c>
      <c r="I4432" s="53" t="s">
        <v>390</v>
      </c>
      <c r="J4432" s="75">
        <v>25.97</v>
      </c>
      <c r="K4432" s="75">
        <v>20.261</v>
      </c>
      <c r="L4432" s="75">
        <v>27</v>
      </c>
      <c r="M4432" s="75">
        <v>26</v>
      </c>
      <c r="N4432" s="75">
        <v>-1</v>
      </c>
    </row>
    <row r="4433" spans="1:14">
      <c r="A4433" s="53" t="s">
        <v>13276</v>
      </c>
      <c r="B4433" s="53" t="s">
        <v>13277</v>
      </c>
      <c r="C4433" s="53" t="s">
        <v>13278</v>
      </c>
      <c r="D4433" s="53" t="s">
        <v>17</v>
      </c>
      <c r="E4433" s="53" t="s">
        <v>18</v>
      </c>
      <c r="F4433" s="53" t="s">
        <v>17</v>
      </c>
      <c r="G4433" s="53" t="s">
        <v>19</v>
      </c>
      <c r="I4433" s="53" t="s">
        <v>353</v>
      </c>
      <c r="J4433" s="75">
        <v>0.15</v>
      </c>
      <c r="K4433" s="75">
        <v>0.238</v>
      </c>
      <c r="L4433" s="75">
        <v>0.5</v>
      </c>
      <c r="M4433" s="75">
        <v>0.5</v>
      </c>
      <c r="N4433" s="75">
        <v>0</v>
      </c>
    </row>
    <row r="4434" spans="1:14">
      <c r="A4434" s="53" t="s">
        <v>13279</v>
      </c>
      <c r="B4434" s="53" t="s">
        <v>13280</v>
      </c>
      <c r="C4434" s="53" t="s">
        <v>13281</v>
      </c>
      <c r="D4434" s="53" t="s">
        <v>2292</v>
      </c>
      <c r="E4434" s="53" t="s">
        <v>18</v>
      </c>
      <c r="F4434" s="53" t="s">
        <v>2292</v>
      </c>
      <c r="G4434" s="53" t="s">
        <v>129</v>
      </c>
      <c r="I4434" s="53" t="s">
        <v>203</v>
      </c>
      <c r="J4434" s="75">
        <v>6.05</v>
      </c>
      <c r="K4434" s="75">
        <v>5.963</v>
      </c>
      <c r="L4434" s="75">
        <v>6.5</v>
      </c>
      <c r="M4434" s="75">
        <v>6.5</v>
      </c>
      <c r="N4434" s="75">
        <v>0</v>
      </c>
    </row>
    <row r="4435" spans="1:14">
      <c r="A4435" s="53" t="s">
        <v>13282</v>
      </c>
      <c r="B4435" s="53" t="s">
        <v>13283</v>
      </c>
      <c r="C4435" s="53" t="s">
        <v>13284</v>
      </c>
      <c r="D4435" s="53" t="s">
        <v>590</v>
      </c>
      <c r="E4435" s="53" t="s">
        <v>18</v>
      </c>
      <c r="F4435" s="53" t="s">
        <v>590</v>
      </c>
      <c r="G4435" s="73" t="s">
        <v>129</v>
      </c>
      <c r="I4435" s="53" t="s">
        <v>2305</v>
      </c>
      <c r="J4435" s="75">
        <v>9.25</v>
      </c>
      <c r="K4435" s="75">
        <v>8.8</v>
      </c>
      <c r="L4435" s="75">
        <v>9.22</v>
      </c>
      <c r="M4435" s="75">
        <v>9.5</v>
      </c>
      <c r="N4435" s="75">
        <v>0.28</v>
      </c>
    </row>
    <row r="4436" spans="1:14">
      <c r="A4436" s="53" t="s">
        <v>13285</v>
      </c>
      <c r="B4436" s="53" t="s">
        <v>13286</v>
      </c>
      <c r="C4436" s="53" t="s">
        <v>13287</v>
      </c>
      <c r="D4436" s="53" t="s">
        <v>453</v>
      </c>
      <c r="E4436" s="53" t="s">
        <v>18</v>
      </c>
      <c r="F4436" s="53" t="s">
        <v>453</v>
      </c>
      <c r="G4436" s="73" t="s">
        <v>29</v>
      </c>
      <c r="I4436" s="53" t="s">
        <v>90</v>
      </c>
      <c r="J4436" s="75">
        <v>21.1</v>
      </c>
      <c r="K4436" s="75">
        <v>6.44</v>
      </c>
      <c r="L4436" s="75">
        <v>22</v>
      </c>
      <c r="M4436" s="75">
        <v>22</v>
      </c>
      <c r="N4436" s="75">
        <v>0</v>
      </c>
    </row>
    <row r="4437" spans="1:14">
      <c r="A4437" s="53" t="s">
        <v>13288</v>
      </c>
      <c r="B4437" s="53" t="s">
        <v>13289</v>
      </c>
      <c r="C4437" s="53" t="s">
        <v>13290</v>
      </c>
      <c r="D4437" s="53" t="s">
        <v>1080</v>
      </c>
      <c r="E4437" s="53" t="s">
        <v>18</v>
      </c>
      <c r="F4437" s="53" t="s">
        <v>1080</v>
      </c>
      <c r="G4437" s="53" t="s">
        <v>19</v>
      </c>
      <c r="I4437" s="53" t="s">
        <v>2376</v>
      </c>
      <c r="J4437" s="75">
        <v>78.53</v>
      </c>
      <c r="K4437" s="75">
        <v>103.61</v>
      </c>
      <c r="L4437" s="75">
        <v>92</v>
      </c>
      <c r="M4437" s="75">
        <v>104</v>
      </c>
      <c r="N4437" s="75">
        <v>12</v>
      </c>
    </row>
    <row r="4438" spans="1:14">
      <c r="A4438" s="53" t="s">
        <v>13291</v>
      </c>
      <c r="B4438" s="53" t="s">
        <v>13292</v>
      </c>
      <c r="C4438" s="53" t="s">
        <v>13293</v>
      </c>
      <c r="D4438" s="53" t="s">
        <v>1025</v>
      </c>
      <c r="E4438" s="53" t="s">
        <v>18</v>
      </c>
      <c r="F4438" s="53" t="s">
        <v>1025</v>
      </c>
      <c r="G4438" s="73" t="s">
        <v>129</v>
      </c>
      <c r="I4438" s="53" t="s">
        <v>145</v>
      </c>
      <c r="J4438" s="75">
        <v>18.39</v>
      </c>
      <c r="K4438" s="75">
        <v>47.843</v>
      </c>
      <c r="L4438" s="75">
        <v>50</v>
      </c>
      <c r="M4438" s="75">
        <v>54</v>
      </c>
      <c r="N4438" s="75">
        <v>4</v>
      </c>
    </row>
    <row r="4439" spans="1:14">
      <c r="A4439" s="53" t="s">
        <v>13294</v>
      </c>
      <c r="B4439" s="53" t="s">
        <v>13295</v>
      </c>
      <c r="C4439" s="53" t="s">
        <v>13296</v>
      </c>
      <c r="D4439" s="53" t="s">
        <v>17</v>
      </c>
      <c r="E4439" s="53" t="s">
        <v>18</v>
      </c>
      <c r="F4439" s="53" t="s">
        <v>17</v>
      </c>
      <c r="G4439" s="53" t="s">
        <v>19</v>
      </c>
      <c r="I4439" s="53" t="s">
        <v>79</v>
      </c>
      <c r="J4439" s="75">
        <v>0.62</v>
      </c>
      <c r="K4439" s="75">
        <v>0.773</v>
      </c>
      <c r="L4439" s="75">
        <v>1</v>
      </c>
      <c r="M4439" s="75">
        <v>1</v>
      </c>
      <c r="N4439" s="75">
        <v>0</v>
      </c>
    </row>
    <row r="4440" spans="1:14">
      <c r="A4440" s="53" t="s">
        <v>13297</v>
      </c>
      <c r="B4440" s="53" t="s">
        <v>13298</v>
      </c>
      <c r="C4440" s="53" t="s">
        <v>13299</v>
      </c>
      <c r="D4440" s="53" t="s">
        <v>453</v>
      </c>
      <c r="E4440" s="53" t="s">
        <v>18</v>
      </c>
      <c r="F4440" s="53" t="s">
        <v>453</v>
      </c>
      <c r="G4440" s="53" t="s">
        <v>29</v>
      </c>
      <c r="I4440" s="53" t="s">
        <v>3182</v>
      </c>
      <c r="J4440" s="75">
        <v>273.5</v>
      </c>
      <c r="K4440" s="75">
        <v>240.113</v>
      </c>
      <c r="L4440" s="75">
        <v>315</v>
      </c>
      <c r="M4440" s="75">
        <v>274</v>
      </c>
      <c r="N4440" s="75">
        <v>-41</v>
      </c>
    </row>
    <row r="4441" spans="1:14">
      <c r="A4441" s="53" t="s">
        <v>13300</v>
      </c>
      <c r="B4441" s="53" t="s">
        <v>13301</v>
      </c>
      <c r="C4441" s="53" t="s">
        <v>13302</v>
      </c>
      <c r="D4441" s="53" t="s">
        <v>2686</v>
      </c>
      <c r="E4441" s="53" t="s">
        <v>18</v>
      </c>
      <c r="F4441" s="53" t="s">
        <v>2686</v>
      </c>
      <c r="G4441" s="53" t="s">
        <v>52</v>
      </c>
      <c r="I4441" s="53" t="s">
        <v>227</v>
      </c>
      <c r="J4441" s="75">
        <v>632</v>
      </c>
      <c r="K4441" s="75">
        <v>1173.251</v>
      </c>
      <c r="L4441" s="75">
        <v>772</v>
      </c>
      <c r="M4441" s="75">
        <v>2080</v>
      </c>
      <c r="N4441" s="75">
        <v>1308</v>
      </c>
    </row>
    <row r="4442" spans="1:14">
      <c r="A4442" s="53" t="s">
        <v>13303</v>
      </c>
      <c r="B4442" s="53" t="s">
        <v>13304</v>
      </c>
      <c r="C4442" s="53" t="s">
        <v>13305</v>
      </c>
      <c r="D4442" s="53" t="s">
        <v>17</v>
      </c>
      <c r="E4442" s="53" t="s">
        <v>18</v>
      </c>
      <c r="F4442" s="53" t="s">
        <v>17</v>
      </c>
      <c r="G4442" s="73" t="s">
        <v>19</v>
      </c>
      <c r="I4442" s="53" t="s">
        <v>90</v>
      </c>
      <c r="J4442" s="75">
        <v>66.43</v>
      </c>
      <c r="K4442" s="75">
        <v>68.11</v>
      </c>
      <c r="L4442" s="75">
        <v>68</v>
      </c>
      <c r="M4442" s="75">
        <v>83</v>
      </c>
      <c r="N4442" s="75">
        <v>15</v>
      </c>
    </row>
    <row r="4443" spans="1:14">
      <c r="A4443" s="53" t="s">
        <v>13306</v>
      </c>
      <c r="B4443" s="53" t="s">
        <v>13307</v>
      </c>
      <c r="C4443" s="53" t="s">
        <v>13308</v>
      </c>
      <c r="D4443" s="53" t="s">
        <v>17</v>
      </c>
      <c r="E4443" s="53" t="s">
        <v>18</v>
      </c>
      <c r="F4443" s="53" t="s">
        <v>17</v>
      </c>
      <c r="G4443" s="53" t="s">
        <v>19</v>
      </c>
      <c r="I4443" s="53" t="s">
        <v>90</v>
      </c>
      <c r="J4443" s="75">
        <v>65.63</v>
      </c>
      <c r="K4443" s="75">
        <v>68.11</v>
      </c>
      <c r="L4443" s="75">
        <v>69</v>
      </c>
      <c r="M4443" s="75">
        <v>81</v>
      </c>
      <c r="N4443" s="75">
        <v>12</v>
      </c>
    </row>
    <row r="4444" spans="1:14">
      <c r="A4444" s="53" t="s">
        <v>13309</v>
      </c>
      <c r="B4444" s="53" t="s">
        <v>13310</v>
      </c>
      <c r="C4444" s="53" t="s">
        <v>13311</v>
      </c>
      <c r="D4444" s="53" t="s">
        <v>17</v>
      </c>
      <c r="E4444" s="53" t="s">
        <v>18</v>
      </c>
      <c r="F4444" s="53" t="s">
        <v>17</v>
      </c>
      <c r="G4444" s="53" t="s">
        <v>19</v>
      </c>
      <c r="I4444" s="53" t="s">
        <v>90</v>
      </c>
      <c r="J4444" s="75">
        <v>67.51</v>
      </c>
      <c r="K4444" s="75">
        <v>67.764</v>
      </c>
      <c r="L4444" s="75">
        <v>69</v>
      </c>
      <c r="M4444" s="75">
        <v>82</v>
      </c>
      <c r="N4444" s="75">
        <v>13</v>
      </c>
    </row>
    <row r="4445" spans="1:14">
      <c r="A4445" s="53" t="s">
        <v>13312</v>
      </c>
      <c r="B4445" s="53" t="s">
        <v>13313</v>
      </c>
      <c r="C4445" s="53" t="s">
        <v>13314</v>
      </c>
      <c r="D4445" s="53" t="s">
        <v>17</v>
      </c>
      <c r="E4445" s="53" t="s">
        <v>18</v>
      </c>
      <c r="F4445" s="53" t="s">
        <v>17</v>
      </c>
      <c r="G4445" s="53" t="s">
        <v>19</v>
      </c>
      <c r="I4445" s="53" t="s">
        <v>90</v>
      </c>
      <c r="J4445" s="75">
        <v>67.11</v>
      </c>
      <c r="K4445" s="75">
        <v>68.948</v>
      </c>
      <c r="L4445" s="75">
        <v>70</v>
      </c>
      <c r="M4445" s="75">
        <v>82</v>
      </c>
      <c r="N4445" s="75">
        <v>12</v>
      </c>
    </row>
    <row r="4446" spans="1:14">
      <c r="A4446" s="53" t="s">
        <v>13315</v>
      </c>
      <c r="B4446" s="53" t="s">
        <v>13316</v>
      </c>
      <c r="C4446" s="53" t="s">
        <v>13317</v>
      </c>
      <c r="D4446" s="53" t="s">
        <v>17</v>
      </c>
      <c r="E4446" s="53" t="s">
        <v>18</v>
      </c>
      <c r="F4446" s="53" t="s">
        <v>17</v>
      </c>
      <c r="G4446" s="73" t="s">
        <v>19</v>
      </c>
      <c r="I4446" s="53" t="s">
        <v>90</v>
      </c>
      <c r="J4446" s="75">
        <v>22.16</v>
      </c>
      <c r="K4446" s="75">
        <v>23.256</v>
      </c>
      <c r="L4446" s="75">
        <v>23</v>
      </c>
      <c r="M4446" s="75">
        <v>28</v>
      </c>
      <c r="N4446" s="75">
        <v>5</v>
      </c>
    </row>
    <row r="4447" spans="1:14">
      <c r="A4447" s="53" t="s">
        <v>13318</v>
      </c>
      <c r="B4447" s="53" t="s">
        <v>13319</v>
      </c>
      <c r="C4447" s="53" t="s">
        <v>13320</v>
      </c>
      <c r="D4447" s="53" t="s">
        <v>17</v>
      </c>
      <c r="E4447" s="53" t="s">
        <v>18</v>
      </c>
      <c r="F4447" s="53" t="s">
        <v>17</v>
      </c>
      <c r="G4447" s="53" t="s">
        <v>19</v>
      </c>
      <c r="I4447" s="53" t="s">
        <v>90</v>
      </c>
      <c r="J4447" s="75">
        <v>66.57</v>
      </c>
      <c r="K4447" s="75">
        <v>66.751</v>
      </c>
      <c r="L4447" s="75">
        <v>68</v>
      </c>
      <c r="M4447" s="75">
        <v>83</v>
      </c>
      <c r="N4447" s="75">
        <v>15</v>
      </c>
    </row>
    <row r="4448" spans="1:14">
      <c r="A4448" s="53" t="s">
        <v>13321</v>
      </c>
      <c r="B4448" s="53" t="s">
        <v>13322</v>
      </c>
      <c r="C4448" s="53" t="s">
        <v>13323</v>
      </c>
      <c r="D4448" s="53" t="s">
        <v>17</v>
      </c>
      <c r="E4448" s="53" t="s">
        <v>18</v>
      </c>
      <c r="F4448" s="53" t="s">
        <v>17</v>
      </c>
      <c r="G4448" s="73" t="s">
        <v>19</v>
      </c>
      <c r="I4448" s="53" t="s">
        <v>79</v>
      </c>
      <c r="J4448" s="75">
        <v>0.48</v>
      </c>
      <c r="K4448" s="75">
        <v>1.976</v>
      </c>
      <c r="L4448" s="75">
        <v>2</v>
      </c>
      <c r="M4448" s="75">
        <v>2</v>
      </c>
      <c r="N4448" s="75">
        <v>0</v>
      </c>
    </row>
    <row r="4449" spans="1:14">
      <c r="A4449" s="53" t="s">
        <v>13324</v>
      </c>
      <c r="B4449" s="53" t="s">
        <v>13325</v>
      </c>
      <c r="C4449" s="53" t="s">
        <v>13326</v>
      </c>
      <c r="D4449" s="53" t="s">
        <v>7960</v>
      </c>
      <c r="E4449" s="53" t="s">
        <v>18</v>
      </c>
      <c r="F4449" s="53" t="s">
        <v>7960</v>
      </c>
      <c r="G4449" s="53" t="s">
        <v>52</v>
      </c>
      <c r="I4449" s="53" t="s">
        <v>1006</v>
      </c>
      <c r="J4449" s="75">
        <v>221.16</v>
      </c>
      <c r="K4449" s="75">
        <v>282.847</v>
      </c>
      <c r="L4449" s="75">
        <v>259</v>
      </c>
      <c r="M4449" s="75">
        <v>283</v>
      </c>
      <c r="N4449" s="75">
        <v>24</v>
      </c>
    </row>
    <row r="4450" spans="1:14">
      <c r="A4450" s="53" t="s">
        <v>13327</v>
      </c>
      <c r="B4450" s="53" t="s">
        <v>13328</v>
      </c>
      <c r="C4450" s="53" t="s">
        <v>13329</v>
      </c>
      <c r="D4450" s="53" t="s">
        <v>160</v>
      </c>
      <c r="E4450" s="53" t="s">
        <v>18</v>
      </c>
      <c r="F4450" s="53" t="s">
        <v>160</v>
      </c>
      <c r="G4450" s="53" t="s">
        <v>129</v>
      </c>
      <c r="I4450" s="53" t="s">
        <v>161</v>
      </c>
      <c r="J4450" s="75">
        <v>0.07</v>
      </c>
      <c r="K4450" s="75">
        <v>0</v>
      </c>
      <c r="L4450" s="75">
        <v>0.5</v>
      </c>
      <c r="M4450" s="75">
        <v>0.5</v>
      </c>
      <c r="N4450" s="75">
        <v>0</v>
      </c>
    </row>
    <row r="4451" spans="1:14">
      <c r="A4451" s="53" t="s">
        <v>13330</v>
      </c>
      <c r="B4451" s="53" t="s">
        <v>13331</v>
      </c>
      <c r="C4451" s="53" t="s">
        <v>13332</v>
      </c>
      <c r="D4451" s="53" t="s">
        <v>7168</v>
      </c>
      <c r="E4451" s="53" t="s">
        <v>18</v>
      </c>
      <c r="F4451" s="53" t="s">
        <v>7168</v>
      </c>
      <c r="G4451" s="53" t="s">
        <v>170</v>
      </c>
      <c r="I4451" s="53" t="s">
        <v>215</v>
      </c>
      <c r="J4451" s="75">
        <v>201.88</v>
      </c>
      <c r="K4451" s="75">
        <v>248.451</v>
      </c>
      <c r="L4451" s="75">
        <v>232</v>
      </c>
      <c r="M4451" s="75">
        <v>249</v>
      </c>
      <c r="N4451" s="75">
        <v>17</v>
      </c>
    </row>
    <row r="4452" spans="1:14">
      <c r="A4452" s="53" t="s">
        <v>13333</v>
      </c>
      <c r="B4452" s="53" t="s">
        <v>13334</v>
      </c>
      <c r="C4452" s="53" t="s">
        <v>13335</v>
      </c>
      <c r="D4452" s="53" t="s">
        <v>168</v>
      </c>
      <c r="E4452" s="53" t="s">
        <v>18</v>
      </c>
      <c r="F4452" s="53" t="s">
        <v>169</v>
      </c>
      <c r="G4452" s="53" t="s">
        <v>170</v>
      </c>
      <c r="I4452" s="53" t="s">
        <v>215</v>
      </c>
      <c r="J4452" s="75">
        <v>220.65</v>
      </c>
      <c r="K4452" s="75">
        <v>279.329</v>
      </c>
      <c r="L4452" s="75">
        <v>267</v>
      </c>
      <c r="M4452" s="75">
        <v>280</v>
      </c>
      <c r="N4452" s="75">
        <v>13</v>
      </c>
    </row>
    <row r="4453" spans="1:14">
      <c r="A4453" s="53" t="s">
        <v>13336</v>
      </c>
      <c r="B4453" s="53" t="s">
        <v>13337</v>
      </c>
      <c r="C4453" s="53" t="s">
        <v>13338</v>
      </c>
      <c r="D4453" s="53" t="s">
        <v>6122</v>
      </c>
      <c r="E4453" s="53" t="s">
        <v>18</v>
      </c>
      <c r="F4453" s="53" t="s">
        <v>6122</v>
      </c>
      <c r="G4453" s="53" t="s">
        <v>170</v>
      </c>
      <c r="I4453" s="53" t="s">
        <v>215</v>
      </c>
      <c r="J4453" s="75">
        <v>53.09</v>
      </c>
      <c r="K4453" s="75">
        <v>64.896</v>
      </c>
      <c r="L4453" s="75">
        <v>63</v>
      </c>
      <c r="M4453" s="75">
        <v>65</v>
      </c>
      <c r="N4453" s="75">
        <v>2</v>
      </c>
    </row>
    <row r="4454" spans="1:14">
      <c r="A4454" s="53" t="s">
        <v>13339</v>
      </c>
      <c r="B4454" s="53" t="s">
        <v>13340</v>
      </c>
      <c r="C4454" s="53" t="s">
        <v>13341</v>
      </c>
      <c r="D4454" s="53" t="s">
        <v>7168</v>
      </c>
      <c r="E4454" s="53" t="s">
        <v>18</v>
      </c>
      <c r="F4454" s="53" t="s">
        <v>7168</v>
      </c>
      <c r="G4454" s="53" t="s">
        <v>170</v>
      </c>
      <c r="I4454" s="53" t="s">
        <v>215</v>
      </c>
      <c r="J4454" s="75">
        <v>67.23</v>
      </c>
      <c r="K4454" s="75">
        <v>87.403</v>
      </c>
      <c r="L4454" s="75">
        <v>85</v>
      </c>
      <c r="M4454" s="75">
        <v>88</v>
      </c>
      <c r="N4454" s="75">
        <v>3</v>
      </c>
    </row>
    <row r="4455" spans="1:14">
      <c r="A4455" s="53" t="s">
        <v>13342</v>
      </c>
      <c r="B4455" s="53" t="s">
        <v>13343</v>
      </c>
      <c r="C4455" s="53" t="s">
        <v>13344</v>
      </c>
      <c r="D4455" s="53" t="s">
        <v>168</v>
      </c>
      <c r="E4455" s="53" t="s">
        <v>18</v>
      </c>
      <c r="F4455" s="53" t="s">
        <v>169</v>
      </c>
      <c r="G4455" s="53" t="s">
        <v>170</v>
      </c>
      <c r="I4455" s="53" t="s">
        <v>215</v>
      </c>
      <c r="J4455" s="75">
        <v>31.34</v>
      </c>
      <c r="K4455" s="75">
        <v>43.264</v>
      </c>
      <c r="L4455" s="75">
        <v>41</v>
      </c>
      <c r="M4455" s="75">
        <v>44</v>
      </c>
      <c r="N4455" s="75">
        <v>3</v>
      </c>
    </row>
    <row r="4456" spans="1:14">
      <c r="A4456" s="53" t="s">
        <v>13345</v>
      </c>
      <c r="B4456" s="53" t="s">
        <v>13346</v>
      </c>
      <c r="C4456" s="53" t="s">
        <v>13347</v>
      </c>
      <c r="D4456" s="53" t="s">
        <v>7168</v>
      </c>
      <c r="E4456" s="53" t="s">
        <v>18</v>
      </c>
      <c r="F4456" s="53" t="s">
        <v>7168</v>
      </c>
      <c r="G4456" s="53" t="s">
        <v>170</v>
      </c>
      <c r="I4456" s="53" t="s">
        <v>215</v>
      </c>
      <c r="J4456" s="75">
        <v>86.56</v>
      </c>
      <c r="K4456" s="75">
        <v>107.736</v>
      </c>
      <c r="L4456" s="75">
        <v>104</v>
      </c>
      <c r="M4456" s="75">
        <v>108</v>
      </c>
      <c r="N4456" s="75">
        <v>4</v>
      </c>
    </row>
    <row r="4457" spans="1:14">
      <c r="A4457" s="53" t="s">
        <v>13348</v>
      </c>
      <c r="B4457" s="53" t="s">
        <v>13349</v>
      </c>
      <c r="C4457" s="53" t="s">
        <v>13350</v>
      </c>
      <c r="D4457" s="53" t="s">
        <v>453</v>
      </c>
      <c r="E4457" s="53" t="s">
        <v>18</v>
      </c>
      <c r="F4457" s="53" t="s">
        <v>453</v>
      </c>
      <c r="G4457" s="73" t="s">
        <v>29</v>
      </c>
      <c r="I4457" s="53" t="s">
        <v>156</v>
      </c>
      <c r="J4457" s="75">
        <v>105.1</v>
      </c>
      <c r="K4457" s="75">
        <v>99.731</v>
      </c>
      <c r="L4457" s="75">
        <v>105</v>
      </c>
      <c r="M4457" s="75">
        <v>106</v>
      </c>
      <c r="N4457" s="75">
        <v>1</v>
      </c>
    </row>
    <row r="4458" spans="1:14">
      <c r="A4458" s="53" t="s">
        <v>13351</v>
      </c>
      <c r="B4458" s="53" t="s">
        <v>13352</v>
      </c>
      <c r="C4458" s="53" t="s">
        <v>13353</v>
      </c>
      <c r="D4458" s="53" t="s">
        <v>880</v>
      </c>
      <c r="E4458" s="53" t="s">
        <v>18</v>
      </c>
      <c r="F4458" s="53" t="s">
        <v>880</v>
      </c>
      <c r="G4458" s="53" t="s">
        <v>52</v>
      </c>
      <c r="I4458" s="53" t="s">
        <v>687</v>
      </c>
      <c r="J4458" s="75">
        <v>149.62</v>
      </c>
      <c r="K4458" s="75">
        <v>109.447</v>
      </c>
      <c r="L4458" s="75">
        <v>150</v>
      </c>
      <c r="M4458" s="75">
        <v>150</v>
      </c>
      <c r="N4458" s="75">
        <v>0</v>
      </c>
    </row>
    <row r="4459" spans="1:14">
      <c r="A4459" s="53" t="s">
        <v>13354</v>
      </c>
      <c r="B4459" s="53" t="s">
        <v>13355</v>
      </c>
      <c r="C4459" s="53" t="s">
        <v>13356</v>
      </c>
      <c r="D4459" s="53" t="s">
        <v>465</v>
      </c>
      <c r="E4459" s="53" t="s">
        <v>18</v>
      </c>
      <c r="F4459" s="53" t="s">
        <v>465</v>
      </c>
      <c r="G4459" s="53" t="s">
        <v>129</v>
      </c>
      <c r="I4459" s="53" t="s">
        <v>337</v>
      </c>
      <c r="J4459" s="75">
        <v>0.43</v>
      </c>
      <c r="K4459" s="75">
        <v>0.462</v>
      </c>
      <c r="L4459" s="75">
        <v>0.5</v>
      </c>
      <c r="M4459" s="75">
        <v>1</v>
      </c>
      <c r="N4459" s="75">
        <v>0.5</v>
      </c>
    </row>
    <row r="4460" spans="1:14">
      <c r="A4460" s="53" t="s">
        <v>13357</v>
      </c>
      <c r="B4460" s="53" t="s">
        <v>13358</v>
      </c>
      <c r="C4460" s="53" t="s">
        <v>13359</v>
      </c>
      <c r="D4460" s="53" t="s">
        <v>17</v>
      </c>
      <c r="E4460" s="53" t="s">
        <v>18</v>
      </c>
      <c r="F4460" s="53" t="s">
        <v>17</v>
      </c>
      <c r="G4460" s="73" t="s">
        <v>19</v>
      </c>
      <c r="I4460" s="53" t="s">
        <v>90</v>
      </c>
      <c r="J4460" s="75">
        <v>2.05</v>
      </c>
      <c r="K4460" s="75">
        <v>1.971</v>
      </c>
      <c r="L4460" s="75">
        <v>2.5</v>
      </c>
      <c r="M4460" s="75">
        <v>2.5</v>
      </c>
      <c r="N4460" s="75">
        <v>0</v>
      </c>
    </row>
    <row r="4461" spans="1:14">
      <c r="A4461" s="53" t="s">
        <v>13360</v>
      </c>
      <c r="B4461" s="53" t="s">
        <v>13361</v>
      </c>
      <c r="C4461" s="53" t="s">
        <v>13362</v>
      </c>
      <c r="D4461" s="53" t="s">
        <v>17</v>
      </c>
      <c r="E4461" s="53" t="s">
        <v>18</v>
      </c>
      <c r="F4461" s="53" t="s">
        <v>17</v>
      </c>
      <c r="G4461" s="53" t="s">
        <v>19</v>
      </c>
      <c r="I4461" s="53" t="s">
        <v>90</v>
      </c>
      <c r="J4461" s="75">
        <v>0.38</v>
      </c>
      <c r="K4461" s="75">
        <v>0</v>
      </c>
      <c r="L4461" s="75">
        <v>0.5</v>
      </c>
      <c r="M4461" s="75">
        <v>0.5</v>
      </c>
      <c r="N4461" s="75">
        <v>0</v>
      </c>
    </row>
    <row r="4462" spans="1:14">
      <c r="A4462" s="53" t="s">
        <v>13363</v>
      </c>
      <c r="B4462" s="53" t="s">
        <v>13364</v>
      </c>
      <c r="C4462" s="53" t="s">
        <v>13365</v>
      </c>
      <c r="D4462" s="53" t="s">
        <v>266</v>
      </c>
      <c r="E4462" s="53" t="s">
        <v>18</v>
      </c>
      <c r="F4462" s="53" t="s">
        <v>267</v>
      </c>
      <c r="G4462" s="53" t="s">
        <v>170</v>
      </c>
      <c r="I4462" s="53" t="s">
        <v>90</v>
      </c>
      <c r="J4462" s="75">
        <v>31.75</v>
      </c>
      <c r="K4462" s="75">
        <v>11.952</v>
      </c>
      <c r="L4462" s="75">
        <v>32</v>
      </c>
      <c r="M4462" s="75">
        <v>32</v>
      </c>
      <c r="N4462" s="75">
        <v>0</v>
      </c>
    </row>
    <row r="4463" spans="1:14">
      <c r="A4463" s="53" t="s">
        <v>13366</v>
      </c>
      <c r="B4463" s="53" t="s">
        <v>13367</v>
      </c>
      <c r="C4463" s="53" t="s">
        <v>13368</v>
      </c>
      <c r="D4463" s="53" t="s">
        <v>17</v>
      </c>
      <c r="E4463" s="53" t="s">
        <v>18</v>
      </c>
      <c r="F4463" s="53" t="s">
        <v>17</v>
      </c>
      <c r="G4463" s="53" t="s">
        <v>19</v>
      </c>
      <c r="I4463" s="53" t="s">
        <v>232</v>
      </c>
      <c r="J4463" s="75">
        <v>1.12</v>
      </c>
      <c r="K4463" s="75">
        <v>2.376</v>
      </c>
      <c r="L4463" s="75">
        <v>2.5</v>
      </c>
      <c r="M4463" s="75">
        <v>3.5</v>
      </c>
      <c r="N4463" s="75">
        <v>1</v>
      </c>
    </row>
    <row r="4464" spans="1:14">
      <c r="A4464" s="53" t="s">
        <v>13369</v>
      </c>
      <c r="B4464" s="53" t="s">
        <v>13370</v>
      </c>
      <c r="C4464" s="53" t="s">
        <v>13371</v>
      </c>
      <c r="D4464" s="53" t="s">
        <v>738</v>
      </c>
      <c r="E4464" s="53" t="s">
        <v>18</v>
      </c>
      <c r="F4464" s="53" t="s">
        <v>738</v>
      </c>
      <c r="G4464" s="53" t="s">
        <v>98</v>
      </c>
      <c r="I4464" s="53" t="s">
        <v>2305</v>
      </c>
      <c r="J4464" s="75">
        <v>6.92</v>
      </c>
      <c r="K4464" s="75">
        <v>18.129</v>
      </c>
      <c r="L4464" s="75">
        <v>15.5</v>
      </c>
      <c r="M4464" s="75">
        <v>19</v>
      </c>
      <c r="N4464" s="75">
        <v>3.5</v>
      </c>
    </row>
    <row r="4465" spans="1:14">
      <c r="A4465" s="53" t="s">
        <v>13372</v>
      </c>
      <c r="B4465" s="53" t="s">
        <v>13373</v>
      </c>
      <c r="C4465" s="53" t="s">
        <v>13374</v>
      </c>
      <c r="D4465" s="53" t="s">
        <v>2864</v>
      </c>
      <c r="E4465" s="53" t="s">
        <v>18</v>
      </c>
      <c r="F4465" s="53" t="s">
        <v>2864</v>
      </c>
      <c r="G4465" s="53" t="s">
        <v>129</v>
      </c>
      <c r="I4465" s="53" t="s">
        <v>2305</v>
      </c>
      <c r="J4465" s="75">
        <v>8.13</v>
      </c>
      <c r="K4465" s="75">
        <v>12.434</v>
      </c>
      <c r="L4465" s="75">
        <v>13</v>
      </c>
      <c r="M4465" s="75">
        <v>12.5</v>
      </c>
      <c r="N4465" s="75">
        <v>-0.5</v>
      </c>
    </row>
    <row r="4466" spans="1:14">
      <c r="A4466" s="53" t="s">
        <v>13375</v>
      </c>
      <c r="B4466" s="53" t="s">
        <v>13376</v>
      </c>
      <c r="C4466" s="53" t="s">
        <v>13377</v>
      </c>
      <c r="D4466" s="53" t="s">
        <v>17</v>
      </c>
      <c r="E4466" s="53" t="s">
        <v>18</v>
      </c>
      <c r="F4466" s="53" t="s">
        <v>17</v>
      </c>
      <c r="G4466" s="53" t="s">
        <v>19</v>
      </c>
      <c r="I4466" s="53" t="s">
        <v>152</v>
      </c>
      <c r="J4466" s="75">
        <v>8.12</v>
      </c>
      <c r="K4466" s="75">
        <v>11.464</v>
      </c>
      <c r="L4466" s="75">
        <v>12</v>
      </c>
      <c r="M4466" s="75">
        <v>16</v>
      </c>
      <c r="N4466" s="75">
        <v>4</v>
      </c>
    </row>
    <row r="4467" spans="1:14">
      <c r="A4467" s="53" t="s">
        <v>13378</v>
      </c>
      <c r="B4467" s="53" t="s">
        <v>13379</v>
      </c>
      <c r="C4467" s="53" t="s">
        <v>13380</v>
      </c>
      <c r="D4467" s="53" t="s">
        <v>256</v>
      </c>
      <c r="E4467" s="53" t="s">
        <v>18</v>
      </c>
      <c r="F4467" s="53" t="s">
        <v>256</v>
      </c>
      <c r="G4467" s="53" t="s">
        <v>19</v>
      </c>
      <c r="I4467" s="53" t="s">
        <v>604</v>
      </c>
      <c r="J4467" s="75">
        <v>1.94</v>
      </c>
      <c r="K4467" s="75">
        <v>2.222</v>
      </c>
      <c r="L4467" s="75">
        <v>2</v>
      </c>
      <c r="M4467" s="75">
        <v>3</v>
      </c>
      <c r="N4467" s="75">
        <v>1</v>
      </c>
    </row>
    <row r="4468" spans="1:14">
      <c r="A4468" s="53" t="s">
        <v>13381</v>
      </c>
      <c r="B4468" s="53" t="s">
        <v>13382</v>
      </c>
      <c r="C4468" s="53" t="s">
        <v>13383</v>
      </c>
      <c r="D4468" s="53" t="s">
        <v>78</v>
      </c>
      <c r="E4468" s="53" t="s">
        <v>18</v>
      </c>
      <c r="F4468" s="53" t="s">
        <v>78</v>
      </c>
      <c r="G4468" s="53" t="s">
        <v>29</v>
      </c>
      <c r="I4468" s="53" t="s">
        <v>5181</v>
      </c>
      <c r="J4468" s="75">
        <v>1013</v>
      </c>
      <c r="K4468" s="75">
        <v>1216.512</v>
      </c>
      <c r="L4468" s="75">
        <v>1152</v>
      </c>
      <c r="M4468" s="75">
        <v>1217</v>
      </c>
      <c r="N4468" s="75">
        <v>65</v>
      </c>
    </row>
    <row r="4469" spans="1:14">
      <c r="A4469" s="53" t="s">
        <v>13384</v>
      </c>
      <c r="B4469" s="53" t="s">
        <v>13385</v>
      </c>
      <c r="C4469" s="53" t="s">
        <v>13386</v>
      </c>
      <c r="D4469" s="53" t="s">
        <v>24</v>
      </c>
      <c r="E4469" s="53" t="s">
        <v>18</v>
      </c>
      <c r="F4469" s="53" t="s">
        <v>24</v>
      </c>
      <c r="G4469" s="53" t="s">
        <v>19</v>
      </c>
      <c r="I4469" s="53" t="s">
        <v>211</v>
      </c>
      <c r="J4469" s="75">
        <v>90.56</v>
      </c>
      <c r="K4469" s="75">
        <v>110.08</v>
      </c>
      <c r="L4469" s="75">
        <v>92</v>
      </c>
      <c r="M4469" s="75">
        <v>120</v>
      </c>
      <c r="N4469" s="75">
        <v>28</v>
      </c>
    </row>
    <row r="4470" spans="1:14">
      <c r="A4470" s="53" t="s">
        <v>13387</v>
      </c>
      <c r="B4470" s="53" t="s">
        <v>13388</v>
      </c>
      <c r="C4470" s="53" t="s">
        <v>13389</v>
      </c>
      <c r="D4470" s="53" t="s">
        <v>24</v>
      </c>
      <c r="E4470" s="53" t="s">
        <v>18</v>
      </c>
      <c r="F4470" s="53" t="s">
        <v>24</v>
      </c>
      <c r="G4470" s="53" t="s">
        <v>19</v>
      </c>
      <c r="I4470" s="53" t="s">
        <v>211</v>
      </c>
      <c r="J4470" s="75">
        <v>90.56</v>
      </c>
      <c r="K4470" s="75">
        <v>110.08</v>
      </c>
      <c r="L4470" s="75">
        <v>92</v>
      </c>
      <c r="M4470" s="75">
        <v>120</v>
      </c>
      <c r="N4470" s="75">
        <v>28</v>
      </c>
    </row>
    <row r="4471" spans="1:14">
      <c r="A4471" s="53" t="s">
        <v>13390</v>
      </c>
      <c r="B4471" s="53" t="s">
        <v>13391</v>
      </c>
      <c r="C4471" s="53" t="s">
        <v>13392</v>
      </c>
      <c r="D4471" s="53" t="s">
        <v>24</v>
      </c>
      <c r="E4471" s="53" t="s">
        <v>18</v>
      </c>
      <c r="F4471" s="53" t="s">
        <v>24</v>
      </c>
      <c r="G4471" s="53" t="s">
        <v>19</v>
      </c>
      <c r="I4471" s="53" t="s">
        <v>211</v>
      </c>
      <c r="J4471" s="75">
        <v>90.56</v>
      </c>
      <c r="K4471" s="75">
        <v>110.08</v>
      </c>
      <c r="L4471" s="75">
        <v>92</v>
      </c>
      <c r="M4471" s="75">
        <v>120</v>
      </c>
      <c r="N4471" s="75">
        <v>28</v>
      </c>
    </row>
    <row r="4472" spans="1:14">
      <c r="A4472" s="53" t="s">
        <v>13393</v>
      </c>
      <c r="B4472" s="53" t="s">
        <v>13394</v>
      </c>
      <c r="C4472" s="53" t="s">
        <v>13395</v>
      </c>
      <c r="D4472" s="53" t="s">
        <v>24</v>
      </c>
      <c r="E4472" s="53" t="s">
        <v>18</v>
      </c>
      <c r="F4472" s="53" t="s">
        <v>24</v>
      </c>
      <c r="G4472" s="53" t="s">
        <v>19</v>
      </c>
      <c r="I4472" s="53" t="s">
        <v>211</v>
      </c>
      <c r="J4472" s="75">
        <v>90.56</v>
      </c>
      <c r="K4472" s="75">
        <v>110.08</v>
      </c>
      <c r="L4472" s="75">
        <v>92</v>
      </c>
      <c r="M4472" s="75">
        <v>120</v>
      </c>
      <c r="N4472" s="75">
        <v>28</v>
      </c>
    </row>
    <row r="4473" spans="1:14">
      <c r="A4473" s="53" t="s">
        <v>13396</v>
      </c>
      <c r="B4473" s="53" t="s">
        <v>13397</v>
      </c>
      <c r="C4473" s="53" t="s">
        <v>13398</v>
      </c>
      <c r="D4473" s="53" t="s">
        <v>24</v>
      </c>
      <c r="E4473" s="53" t="s">
        <v>18</v>
      </c>
      <c r="F4473" s="53" t="s">
        <v>24</v>
      </c>
      <c r="G4473" s="53" t="s">
        <v>19</v>
      </c>
      <c r="I4473" s="53" t="s">
        <v>211</v>
      </c>
      <c r="J4473" s="75">
        <v>90.56</v>
      </c>
      <c r="K4473" s="75">
        <v>110.08</v>
      </c>
      <c r="L4473" s="75">
        <v>92</v>
      </c>
      <c r="M4473" s="75">
        <v>120</v>
      </c>
      <c r="N4473" s="75">
        <v>28</v>
      </c>
    </row>
    <row r="4474" spans="1:14">
      <c r="A4474" s="53" t="s">
        <v>13399</v>
      </c>
      <c r="B4474" s="53" t="s">
        <v>13400</v>
      </c>
      <c r="C4474" s="53" t="s">
        <v>13401</v>
      </c>
      <c r="D4474" s="53" t="s">
        <v>24</v>
      </c>
      <c r="E4474" s="53" t="s">
        <v>18</v>
      </c>
      <c r="F4474" s="53" t="s">
        <v>24</v>
      </c>
      <c r="G4474" s="53" t="s">
        <v>19</v>
      </c>
      <c r="I4474" s="53" t="s">
        <v>211</v>
      </c>
      <c r="J4474" s="75">
        <v>90.56</v>
      </c>
      <c r="K4474" s="75">
        <v>110.08</v>
      </c>
      <c r="L4474" s="75">
        <v>92</v>
      </c>
      <c r="M4474" s="75">
        <v>120</v>
      </c>
      <c r="N4474" s="75">
        <v>28</v>
      </c>
    </row>
    <row r="4475" spans="1:14">
      <c r="A4475" s="53" t="s">
        <v>13402</v>
      </c>
      <c r="B4475" s="53" t="s">
        <v>13403</v>
      </c>
      <c r="C4475" s="53" t="s">
        <v>13404</v>
      </c>
      <c r="D4475" s="53" t="s">
        <v>24</v>
      </c>
      <c r="E4475" s="53" t="s">
        <v>18</v>
      </c>
      <c r="F4475" s="53" t="s">
        <v>24</v>
      </c>
      <c r="G4475" s="73" t="s">
        <v>19</v>
      </c>
      <c r="I4475" s="53" t="s">
        <v>211</v>
      </c>
      <c r="J4475" s="75">
        <v>90.56</v>
      </c>
      <c r="K4475" s="75">
        <v>110.08</v>
      </c>
      <c r="L4475" s="75">
        <v>92</v>
      </c>
      <c r="M4475" s="75">
        <v>120</v>
      </c>
      <c r="N4475" s="75">
        <v>28</v>
      </c>
    </row>
    <row r="4476" spans="1:14">
      <c r="A4476" s="53" t="s">
        <v>13405</v>
      </c>
      <c r="B4476" s="53" t="s">
        <v>13406</v>
      </c>
      <c r="C4476" s="53" t="s">
        <v>13407</v>
      </c>
      <c r="D4476" s="53" t="s">
        <v>24</v>
      </c>
      <c r="E4476" s="53" t="s">
        <v>18</v>
      </c>
      <c r="F4476" s="53" t="s">
        <v>24</v>
      </c>
      <c r="G4476" s="73" t="s">
        <v>19</v>
      </c>
      <c r="I4476" s="53" t="s">
        <v>211</v>
      </c>
      <c r="J4476" s="75">
        <v>90.56</v>
      </c>
      <c r="K4476" s="75">
        <v>110.08</v>
      </c>
      <c r="L4476" s="75">
        <v>92</v>
      </c>
      <c r="M4476" s="75">
        <v>120</v>
      </c>
      <c r="N4476" s="75">
        <v>28</v>
      </c>
    </row>
    <row r="4477" spans="1:14">
      <c r="A4477" s="53" t="s">
        <v>13408</v>
      </c>
      <c r="B4477" s="53" t="s">
        <v>13409</v>
      </c>
      <c r="C4477" s="53" t="s">
        <v>13410</v>
      </c>
      <c r="D4477" s="53" t="s">
        <v>24</v>
      </c>
      <c r="E4477" s="53" t="s">
        <v>18</v>
      </c>
      <c r="F4477" s="53" t="s">
        <v>24</v>
      </c>
      <c r="G4477" s="53" t="s">
        <v>19</v>
      </c>
      <c r="I4477" s="53" t="s">
        <v>211</v>
      </c>
      <c r="J4477" s="75">
        <v>90.56</v>
      </c>
      <c r="K4477" s="75">
        <v>110.08</v>
      </c>
      <c r="L4477" s="75">
        <v>100</v>
      </c>
      <c r="M4477" s="75">
        <v>120</v>
      </c>
      <c r="N4477" s="75">
        <v>20</v>
      </c>
    </row>
    <row r="4478" spans="1:14">
      <c r="A4478" s="53" t="s">
        <v>13411</v>
      </c>
      <c r="B4478" s="53" t="s">
        <v>13412</v>
      </c>
      <c r="C4478" s="53" t="s">
        <v>13413</v>
      </c>
      <c r="D4478" s="53" t="s">
        <v>24</v>
      </c>
      <c r="E4478" s="53" t="s">
        <v>18</v>
      </c>
      <c r="F4478" s="53" t="s">
        <v>24</v>
      </c>
      <c r="G4478" s="53" t="s">
        <v>19</v>
      </c>
      <c r="I4478" s="53" t="s">
        <v>211</v>
      </c>
      <c r="J4478" s="75">
        <v>90.56</v>
      </c>
      <c r="K4478" s="75">
        <v>110.08</v>
      </c>
      <c r="L4478" s="75">
        <v>100</v>
      </c>
      <c r="M4478" s="75">
        <v>120</v>
      </c>
      <c r="N4478" s="75">
        <v>20</v>
      </c>
    </row>
    <row r="4479" spans="1:14">
      <c r="A4479" s="53" t="s">
        <v>13414</v>
      </c>
      <c r="B4479" s="53" t="s">
        <v>13415</v>
      </c>
      <c r="C4479" s="53" t="s">
        <v>13416</v>
      </c>
      <c r="D4479" s="53" t="s">
        <v>24</v>
      </c>
      <c r="E4479" s="53" t="s">
        <v>18</v>
      </c>
      <c r="F4479" s="53" t="s">
        <v>24</v>
      </c>
      <c r="G4479" s="73" t="s">
        <v>19</v>
      </c>
      <c r="I4479" s="53" t="s">
        <v>211</v>
      </c>
      <c r="J4479" s="75">
        <v>90.56</v>
      </c>
      <c r="K4479" s="75">
        <v>110.08</v>
      </c>
      <c r="L4479" s="75">
        <v>100</v>
      </c>
      <c r="M4479" s="75">
        <v>120</v>
      </c>
      <c r="N4479" s="75">
        <v>20</v>
      </c>
    </row>
    <row r="4480" spans="1:14">
      <c r="A4480" s="53" t="s">
        <v>13417</v>
      </c>
      <c r="B4480" s="53" t="s">
        <v>13418</v>
      </c>
      <c r="C4480" s="53" t="s">
        <v>13419</v>
      </c>
      <c r="D4480" s="53" t="s">
        <v>24</v>
      </c>
      <c r="E4480" s="53" t="s">
        <v>18</v>
      </c>
      <c r="F4480" s="53" t="s">
        <v>24</v>
      </c>
      <c r="G4480" s="53" t="s">
        <v>19</v>
      </c>
      <c r="I4480" s="53" t="s">
        <v>211</v>
      </c>
      <c r="J4480" s="75">
        <v>90.56</v>
      </c>
      <c r="K4480" s="75">
        <v>110.08</v>
      </c>
      <c r="L4480" s="75">
        <v>100</v>
      </c>
      <c r="M4480" s="75">
        <v>120</v>
      </c>
      <c r="N4480" s="75">
        <v>20</v>
      </c>
    </row>
    <row r="4481" spans="1:14">
      <c r="A4481" s="53" t="s">
        <v>13420</v>
      </c>
      <c r="B4481" s="53" t="s">
        <v>13421</v>
      </c>
      <c r="C4481" s="53" t="s">
        <v>13422</v>
      </c>
      <c r="D4481" s="53" t="s">
        <v>24</v>
      </c>
      <c r="E4481" s="53" t="s">
        <v>18</v>
      </c>
      <c r="F4481" s="53" t="s">
        <v>24</v>
      </c>
      <c r="G4481" s="53" t="s">
        <v>19</v>
      </c>
      <c r="I4481" s="53" t="s">
        <v>211</v>
      </c>
      <c r="J4481" s="75">
        <v>90.56</v>
      </c>
      <c r="K4481" s="75">
        <v>110.08</v>
      </c>
      <c r="L4481" s="75">
        <v>100</v>
      </c>
      <c r="M4481" s="75">
        <v>120</v>
      </c>
      <c r="N4481" s="75">
        <v>20</v>
      </c>
    </row>
    <row r="4482" spans="1:14">
      <c r="A4482" s="53" t="s">
        <v>13423</v>
      </c>
      <c r="B4482" s="53" t="s">
        <v>13424</v>
      </c>
      <c r="C4482" s="53" t="s">
        <v>13425</v>
      </c>
      <c r="D4482" s="53" t="s">
        <v>24</v>
      </c>
      <c r="E4482" s="53" t="s">
        <v>18</v>
      </c>
      <c r="F4482" s="53" t="s">
        <v>24</v>
      </c>
      <c r="G4482" s="53" t="s">
        <v>19</v>
      </c>
      <c r="I4482" s="53" t="s">
        <v>211</v>
      </c>
      <c r="J4482" s="75">
        <v>90.56</v>
      </c>
      <c r="K4482" s="75">
        <v>110.08</v>
      </c>
      <c r="L4482" s="75">
        <v>100</v>
      </c>
      <c r="M4482" s="75">
        <v>120</v>
      </c>
      <c r="N4482" s="75">
        <v>20</v>
      </c>
    </row>
    <row r="4483" spans="1:14">
      <c r="A4483" s="53" t="s">
        <v>13426</v>
      </c>
      <c r="B4483" s="53" t="s">
        <v>13427</v>
      </c>
      <c r="C4483" s="53" t="s">
        <v>13428</v>
      </c>
      <c r="D4483" s="53" t="s">
        <v>24</v>
      </c>
      <c r="E4483" s="53" t="s">
        <v>18</v>
      </c>
      <c r="F4483" s="53" t="s">
        <v>24</v>
      </c>
      <c r="G4483" s="53" t="s">
        <v>19</v>
      </c>
      <c r="I4483" s="53" t="s">
        <v>211</v>
      </c>
      <c r="J4483" s="75">
        <v>90.56</v>
      </c>
      <c r="K4483" s="75">
        <v>110.08</v>
      </c>
      <c r="L4483" s="75">
        <v>100</v>
      </c>
      <c r="M4483" s="75">
        <v>120</v>
      </c>
      <c r="N4483" s="75">
        <v>20</v>
      </c>
    </row>
    <row r="4484" spans="1:14">
      <c r="A4484" s="53" t="s">
        <v>13429</v>
      </c>
      <c r="B4484" s="53" t="s">
        <v>13430</v>
      </c>
      <c r="C4484" s="53" t="s">
        <v>13431</v>
      </c>
      <c r="D4484" s="53" t="s">
        <v>24</v>
      </c>
      <c r="E4484" s="53" t="s">
        <v>18</v>
      </c>
      <c r="F4484" s="53" t="s">
        <v>24</v>
      </c>
      <c r="G4484" s="73" t="s">
        <v>19</v>
      </c>
      <c r="I4484" s="53" t="s">
        <v>211</v>
      </c>
      <c r="J4484" s="75">
        <v>90.56</v>
      </c>
      <c r="K4484" s="75">
        <v>110.08</v>
      </c>
      <c r="L4484" s="75">
        <v>100</v>
      </c>
      <c r="M4484" s="75">
        <v>120</v>
      </c>
      <c r="N4484" s="75">
        <v>20</v>
      </c>
    </row>
    <row r="4485" spans="1:14">
      <c r="A4485" s="53" t="s">
        <v>13432</v>
      </c>
      <c r="B4485" s="53" t="s">
        <v>13433</v>
      </c>
      <c r="C4485" s="53" t="s">
        <v>13434</v>
      </c>
      <c r="D4485" s="53" t="s">
        <v>24</v>
      </c>
      <c r="E4485" s="53" t="s">
        <v>18</v>
      </c>
      <c r="F4485" s="53" t="s">
        <v>24</v>
      </c>
      <c r="G4485" s="53" t="s">
        <v>19</v>
      </c>
      <c r="I4485" s="53" t="s">
        <v>211</v>
      </c>
      <c r="J4485" s="75">
        <v>90.56</v>
      </c>
      <c r="K4485" s="75">
        <v>110.08</v>
      </c>
      <c r="L4485" s="75">
        <v>100</v>
      </c>
      <c r="M4485" s="75">
        <v>120</v>
      </c>
      <c r="N4485" s="75">
        <v>20</v>
      </c>
    </row>
    <row r="4486" spans="1:14">
      <c r="A4486" s="53" t="s">
        <v>13435</v>
      </c>
      <c r="B4486" s="53" t="s">
        <v>13436</v>
      </c>
      <c r="C4486" s="53" t="s">
        <v>13437</v>
      </c>
      <c r="D4486" s="53" t="s">
        <v>24</v>
      </c>
      <c r="E4486" s="53" t="s">
        <v>18</v>
      </c>
      <c r="F4486" s="53" t="s">
        <v>24</v>
      </c>
      <c r="G4486" s="53" t="s">
        <v>19</v>
      </c>
      <c r="I4486" s="53" t="s">
        <v>211</v>
      </c>
      <c r="J4486" s="75">
        <v>90.56</v>
      </c>
      <c r="K4486" s="75">
        <v>110.08</v>
      </c>
      <c r="L4486" s="75">
        <v>100</v>
      </c>
      <c r="M4486" s="75">
        <v>120</v>
      </c>
      <c r="N4486" s="75">
        <v>20</v>
      </c>
    </row>
    <row r="4487" spans="1:14">
      <c r="A4487" s="53" t="s">
        <v>13438</v>
      </c>
      <c r="B4487" s="53" t="s">
        <v>13439</v>
      </c>
      <c r="C4487" s="53" t="s">
        <v>13440</v>
      </c>
      <c r="D4487" s="53" t="s">
        <v>24</v>
      </c>
      <c r="E4487" s="53" t="s">
        <v>18</v>
      </c>
      <c r="F4487" s="53" t="s">
        <v>24</v>
      </c>
      <c r="G4487" s="53" t="s">
        <v>19</v>
      </c>
      <c r="I4487" s="53" t="s">
        <v>211</v>
      </c>
      <c r="J4487" s="75">
        <v>90.56</v>
      </c>
      <c r="K4487" s="75">
        <v>110.08</v>
      </c>
      <c r="L4487" s="75">
        <v>100</v>
      </c>
      <c r="M4487" s="75">
        <v>120</v>
      </c>
      <c r="N4487" s="75">
        <v>20</v>
      </c>
    </row>
    <row r="4488" spans="1:14">
      <c r="A4488" s="53" t="s">
        <v>13441</v>
      </c>
      <c r="B4488" s="53" t="s">
        <v>13442</v>
      </c>
      <c r="C4488" s="53" t="s">
        <v>13443</v>
      </c>
      <c r="D4488" s="53" t="s">
        <v>24</v>
      </c>
      <c r="E4488" s="53" t="s">
        <v>18</v>
      </c>
      <c r="F4488" s="53" t="s">
        <v>24</v>
      </c>
      <c r="G4488" s="53" t="s">
        <v>19</v>
      </c>
      <c r="I4488" s="53" t="s">
        <v>211</v>
      </c>
      <c r="J4488" s="75">
        <v>90.56</v>
      </c>
      <c r="K4488" s="75">
        <v>110.08</v>
      </c>
      <c r="L4488" s="75">
        <v>100</v>
      </c>
      <c r="M4488" s="75">
        <v>120</v>
      </c>
      <c r="N4488" s="75">
        <v>20</v>
      </c>
    </row>
    <row r="4489" spans="1:14">
      <c r="A4489" s="53" t="s">
        <v>13444</v>
      </c>
      <c r="B4489" s="53" t="s">
        <v>13445</v>
      </c>
      <c r="C4489" s="53" t="s">
        <v>13446</v>
      </c>
      <c r="D4489" s="53" t="s">
        <v>24</v>
      </c>
      <c r="E4489" s="53" t="s">
        <v>18</v>
      </c>
      <c r="F4489" s="53" t="s">
        <v>24</v>
      </c>
      <c r="G4489" s="53" t="s">
        <v>19</v>
      </c>
      <c r="I4489" s="53" t="s">
        <v>211</v>
      </c>
      <c r="J4489" s="75">
        <v>90.56</v>
      </c>
      <c r="K4489" s="75">
        <v>110.08</v>
      </c>
      <c r="L4489" s="75">
        <v>100</v>
      </c>
      <c r="M4489" s="75">
        <v>120</v>
      </c>
      <c r="N4489" s="75">
        <v>20</v>
      </c>
    </row>
    <row r="4490" spans="1:14">
      <c r="A4490" s="53" t="s">
        <v>13447</v>
      </c>
      <c r="B4490" s="53" t="s">
        <v>13448</v>
      </c>
      <c r="C4490" s="53" t="s">
        <v>13449</v>
      </c>
      <c r="D4490" s="53" t="s">
        <v>24</v>
      </c>
      <c r="E4490" s="53" t="s">
        <v>18</v>
      </c>
      <c r="F4490" s="53" t="s">
        <v>24</v>
      </c>
      <c r="G4490" s="73" t="s">
        <v>19</v>
      </c>
      <c r="I4490" s="53" t="s">
        <v>211</v>
      </c>
      <c r="J4490" s="75">
        <v>90.56</v>
      </c>
      <c r="K4490" s="75">
        <v>110.08</v>
      </c>
      <c r="L4490" s="75">
        <v>100</v>
      </c>
      <c r="M4490" s="75">
        <v>120</v>
      </c>
      <c r="N4490" s="75">
        <v>20</v>
      </c>
    </row>
    <row r="4491" spans="1:14">
      <c r="A4491" s="53" t="s">
        <v>13450</v>
      </c>
      <c r="B4491" s="53" t="s">
        <v>13451</v>
      </c>
      <c r="C4491" s="53" t="s">
        <v>13452</v>
      </c>
      <c r="D4491" s="53" t="s">
        <v>24</v>
      </c>
      <c r="E4491" s="53" t="s">
        <v>18</v>
      </c>
      <c r="F4491" s="53" t="s">
        <v>24</v>
      </c>
      <c r="G4491" s="53" t="s">
        <v>19</v>
      </c>
      <c r="I4491" s="53" t="s">
        <v>211</v>
      </c>
      <c r="J4491" s="75">
        <v>90.56</v>
      </c>
      <c r="K4491" s="75">
        <v>110.08</v>
      </c>
      <c r="L4491" s="75">
        <v>100</v>
      </c>
      <c r="M4491" s="75">
        <v>120</v>
      </c>
      <c r="N4491" s="75">
        <v>20</v>
      </c>
    </row>
    <row r="4492" spans="1:14">
      <c r="A4492" s="53" t="s">
        <v>13453</v>
      </c>
      <c r="B4492" s="53" t="s">
        <v>13454</v>
      </c>
      <c r="C4492" s="53" t="s">
        <v>13455</v>
      </c>
      <c r="D4492" s="53" t="s">
        <v>24</v>
      </c>
      <c r="E4492" s="53" t="s">
        <v>18</v>
      </c>
      <c r="F4492" s="53" t="s">
        <v>24</v>
      </c>
      <c r="G4492" s="53" t="s">
        <v>19</v>
      </c>
      <c r="I4492" s="53" t="s">
        <v>211</v>
      </c>
      <c r="J4492" s="75">
        <v>90.56</v>
      </c>
      <c r="K4492" s="75">
        <v>110.08</v>
      </c>
      <c r="L4492" s="75">
        <v>100</v>
      </c>
      <c r="M4492" s="75">
        <v>120</v>
      </c>
      <c r="N4492" s="75">
        <v>20</v>
      </c>
    </row>
    <row r="4493" spans="1:14">
      <c r="A4493" s="53" t="s">
        <v>13456</v>
      </c>
      <c r="B4493" s="53" t="s">
        <v>13457</v>
      </c>
      <c r="C4493" s="53" t="s">
        <v>13458</v>
      </c>
      <c r="D4493" s="53" t="s">
        <v>24</v>
      </c>
      <c r="E4493" s="53" t="s">
        <v>18</v>
      </c>
      <c r="F4493" s="53" t="s">
        <v>24</v>
      </c>
      <c r="G4493" s="73" t="s">
        <v>19</v>
      </c>
      <c r="I4493" s="53" t="s">
        <v>211</v>
      </c>
      <c r="J4493" s="75">
        <v>90.56</v>
      </c>
      <c r="K4493" s="75">
        <v>106.64</v>
      </c>
      <c r="L4493" s="75">
        <v>100</v>
      </c>
      <c r="M4493" s="75">
        <v>120</v>
      </c>
      <c r="N4493" s="75">
        <v>20</v>
      </c>
    </row>
    <row r="4494" spans="1:14">
      <c r="A4494" s="53" t="s">
        <v>13459</v>
      </c>
      <c r="B4494" s="53" t="s">
        <v>13460</v>
      </c>
      <c r="C4494" s="53" t="s">
        <v>13461</v>
      </c>
      <c r="D4494" s="53" t="s">
        <v>17</v>
      </c>
      <c r="E4494" s="53" t="s">
        <v>18</v>
      </c>
      <c r="F4494" s="53" t="s">
        <v>17</v>
      </c>
      <c r="G4494" s="53" t="s">
        <v>19</v>
      </c>
      <c r="I4494" s="53" t="s">
        <v>191</v>
      </c>
      <c r="J4494" s="75">
        <v>7.16</v>
      </c>
      <c r="K4494" s="75">
        <v>1.836</v>
      </c>
      <c r="L4494" s="75">
        <v>7.5</v>
      </c>
      <c r="M4494" s="75">
        <v>7.5</v>
      </c>
      <c r="N4494" s="75">
        <v>0</v>
      </c>
    </row>
    <row r="4495" spans="1:14">
      <c r="A4495" s="53" t="s">
        <v>13462</v>
      </c>
      <c r="B4495" s="53" t="s">
        <v>13463</v>
      </c>
      <c r="C4495" s="53" t="s">
        <v>13464</v>
      </c>
      <c r="D4495" s="53" t="s">
        <v>24</v>
      </c>
      <c r="E4495" s="53" t="s">
        <v>18</v>
      </c>
      <c r="F4495" s="53" t="s">
        <v>24</v>
      </c>
      <c r="G4495" s="53" t="s">
        <v>19</v>
      </c>
      <c r="I4495" s="53" t="s">
        <v>246</v>
      </c>
      <c r="J4495" s="75">
        <v>24</v>
      </c>
      <c r="K4495" s="75">
        <v>29.441</v>
      </c>
      <c r="L4495" s="75">
        <v>25</v>
      </c>
      <c r="M4495" s="75">
        <v>30</v>
      </c>
      <c r="N4495" s="75">
        <v>5</v>
      </c>
    </row>
    <row r="4496" spans="1:14">
      <c r="A4496" s="53" t="s">
        <v>13465</v>
      </c>
      <c r="B4496" s="53" t="s">
        <v>13466</v>
      </c>
      <c r="C4496" s="53" t="s">
        <v>13467</v>
      </c>
      <c r="D4496" s="53" t="s">
        <v>24</v>
      </c>
      <c r="E4496" s="53" t="s">
        <v>18</v>
      </c>
      <c r="F4496" s="53" t="s">
        <v>24</v>
      </c>
      <c r="G4496" s="53" t="s">
        <v>19</v>
      </c>
      <c r="I4496" s="53" t="s">
        <v>246</v>
      </c>
      <c r="J4496" s="75">
        <v>24</v>
      </c>
      <c r="K4496" s="75">
        <v>29.441</v>
      </c>
      <c r="L4496" s="75">
        <v>25</v>
      </c>
      <c r="M4496" s="75">
        <v>30</v>
      </c>
      <c r="N4496" s="75">
        <v>5</v>
      </c>
    </row>
    <row r="4497" spans="1:14">
      <c r="A4497" s="53" t="s">
        <v>13468</v>
      </c>
      <c r="B4497" s="53" t="s">
        <v>13469</v>
      </c>
      <c r="C4497" s="53" t="s">
        <v>13470</v>
      </c>
      <c r="D4497" s="53" t="s">
        <v>24</v>
      </c>
      <c r="E4497" s="53" t="s">
        <v>18</v>
      </c>
      <c r="F4497" s="53" t="s">
        <v>24</v>
      </c>
      <c r="G4497" s="53" t="s">
        <v>19</v>
      </c>
      <c r="I4497" s="53" t="s">
        <v>246</v>
      </c>
      <c r="J4497" s="75">
        <v>24</v>
      </c>
      <c r="K4497" s="75">
        <v>29.441</v>
      </c>
      <c r="L4497" s="75">
        <v>25</v>
      </c>
      <c r="M4497" s="75">
        <v>30</v>
      </c>
      <c r="N4497" s="75">
        <v>5</v>
      </c>
    </row>
    <row r="4498" spans="1:14">
      <c r="A4498" s="53" t="s">
        <v>13471</v>
      </c>
      <c r="B4498" s="53" t="s">
        <v>13472</v>
      </c>
      <c r="C4498" s="53" t="s">
        <v>13473</v>
      </c>
      <c r="D4498" s="53" t="s">
        <v>24</v>
      </c>
      <c r="E4498" s="53" t="s">
        <v>18</v>
      </c>
      <c r="F4498" s="53" t="s">
        <v>24</v>
      </c>
      <c r="G4498" s="53" t="s">
        <v>19</v>
      </c>
      <c r="I4498" s="53" t="s">
        <v>246</v>
      </c>
      <c r="J4498" s="75">
        <v>24</v>
      </c>
      <c r="K4498" s="75">
        <v>29.441</v>
      </c>
      <c r="L4498" s="75">
        <v>25</v>
      </c>
      <c r="M4498" s="75">
        <v>30</v>
      </c>
      <c r="N4498" s="75">
        <v>5</v>
      </c>
    </row>
    <row r="4499" spans="1:14">
      <c r="A4499" s="53" t="s">
        <v>13474</v>
      </c>
      <c r="B4499" s="53" t="s">
        <v>13475</v>
      </c>
      <c r="C4499" s="53" t="s">
        <v>13476</v>
      </c>
      <c r="D4499" s="53" t="s">
        <v>24</v>
      </c>
      <c r="E4499" s="53" t="s">
        <v>18</v>
      </c>
      <c r="F4499" s="53" t="s">
        <v>24</v>
      </c>
      <c r="G4499" s="53" t="s">
        <v>19</v>
      </c>
      <c r="I4499" s="53" t="s">
        <v>246</v>
      </c>
      <c r="J4499" s="75">
        <v>24</v>
      </c>
      <c r="K4499" s="75">
        <v>29.441</v>
      </c>
      <c r="L4499" s="75">
        <v>25</v>
      </c>
      <c r="M4499" s="75">
        <v>30</v>
      </c>
      <c r="N4499" s="75">
        <v>5</v>
      </c>
    </row>
    <row r="4500" spans="1:14">
      <c r="A4500" s="53" t="s">
        <v>13477</v>
      </c>
      <c r="B4500" s="53" t="s">
        <v>13478</v>
      </c>
      <c r="C4500" s="53" t="s">
        <v>13479</v>
      </c>
      <c r="D4500" s="53" t="s">
        <v>24</v>
      </c>
      <c r="E4500" s="53" t="s">
        <v>18</v>
      </c>
      <c r="F4500" s="53" t="s">
        <v>24</v>
      </c>
      <c r="G4500" s="73" t="s">
        <v>19</v>
      </c>
      <c r="I4500" s="53" t="s">
        <v>246</v>
      </c>
      <c r="J4500" s="75">
        <v>24</v>
      </c>
      <c r="K4500" s="75">
        <v>29.441</v>
      </c>
      <c r="L4500" s="75">
        <v>25</v>
      </c>
      <c r="M4500" s="75">
        <v>30</v>
      </c>
      <c r="N4500" s="75">
        <v>5</v>
      </c>
    </row>
    <row r="4501" spans="1:14">
      <c r="A4501" s="53" t="s">
        <v>13480</v>
      </c>
      <c r="B4501" s="53" t="s">
        <v>13481</v>
      </c>
      <c r="C4501" s="53" t="s">
        <v>13482</v>
      </c>
      <c r="D4501" s="53" t="s">
        <v>24</v>
      </c>
      <c r="E4501" s="53" t="s">
        <v>18</v>
      </c>
      <c r="F4501" s="53" t="s">
        <v>24</v>
      </c>
      <c r="G4501" s="53" t="s">
        <v>19</v>
      </c>
      <c r="I4501" s="53" t="s">
        <v>246</v>
      </c>
      <c r="J4501" s="75">
        <v>24</v>
      </c>
      <c r="K4501" s="75">
        <v>29.441</v>
      </c>
      <c r="L4501" s="75">
        <v>24</v>
      </c>
      <c r="M4501" s="75">
        <v>30</v>
      </c>
      <c r="N4501" s="75">
        <v>6</v>
      </c>
    </row>
    <row r="4502" spans="1:14">
      <c r="A4502" s="53" t="s">
        <v>13483</v>
      </c>
      <c r="B4502" s="53" t="s">
        <v>13484</v>
      </c>
      <c r="C4502" s="53" t="s">
        <v>13485</v>
      </c>
      <c r="D4502" s="53" t="s">
        <v>24</v>
      </c>
      <c r="E4502" s="53" t="s">
        <v>18</v>
      </c>
      <c r="F4502" s="53" t="s">
        <v>24</v>
      </c>
      <c r="G4502" s="53" t="s">
        <v>19</v>
      </c>
      <c r="I4502" s="53" t="s">
        <v>246</v>
      </c>
      <c r="J4502" s="75">
        <v>24</v>
      </c>
      <c r="K4502" s="75">
        <v>29.441</v>
      </c>
      <c r="L4502" s="75">
        <v>25</v>
      </c>
      <c r="M4502" s="75">
        <v>30</v>
      </c>
      <c r="N4502" s="75">
        <v>5</v>
      </c>
    </row>
    <row r="4503" spans="1:14">
      <c r="A4503" s="53" t="s">
        <v>13486</v>
      </c>
      <c r="B4503" s="53" t="s">
        <v>13487</v>
      </c>
      <c r="C4503" s="53" t="s">
        <v>13488</v>
      </c>
      <c r="D4503" s="53" t="s">
        <v>24</v>
      </c>
      <c r="E4503" s="53" t="s">
        <v>18</v>
      </c>
      <c r="F4503" s="53" t="s">
        <v>24</v>
      </c>
      <c r="G4503" s="53" t="s">
        <v>19</v>
      </c>
      <c r="I4503" s="53" t="s">
        <v>246</v>
      </c>
      <c r="J4503" s="75">
        <v>24</v>
      </c>
      <c r="K4503" s="75">
        <v>29.441</v>
      </c>
      <c r="L4503" s="75">
        <v>24</v>
      </c>
      <c r="M4503" s="75">
        <v>30</v>
      </c>
      <c r="N4503" s="75">
        <v>6</v>
      </c>
    </row>
    <row r="4504" spans="1:14">
      <c r="A4504" s="53" t="s">
        <v>13489</v>
      </c>
      <c r="B4504" s="53" t="s">
        <v>13490</v>
      </c>
      <c r="C4504" s="53" t="s">
        <v>13491</v>
      </c>
      <c r="D4504" s="53" t="s">
        <v>24</v>
      </c>
      <c r="E4504" s="53" t="s">
        <v>18</v>
      </c>
      <c r="F4504" s="53" t="s">
        <v>24</v>
      </c>
      <c r="G4504" s="53" t="s">
        <v>19</v>
      </c>
      <c r="I4504" s="53" t="s">
        <v>246</v>
      </c>
      <c r="J4504" s="75">
        <v>24</v>
      </c>
      <c r="K4504" s="75">
        <v>29.441</v>
      </c>
      <c r="L4504" s="75">
        <v>24</v>
      </c>
      <c r="M4504" s="75">
        <v>30</v>
      </c>
      <c r="N4504" s="75">
        <v>6</v>
      </c>
    </row>
    <row r="4505" spans="1:14">
      <c r="A4505" s="53" t="s">
        <v>13492</v>
      </c>
      <c r="B4505" s="53" t="s">
        <v>13493</v>
      </c>
      <c r="C4505" s="53" t="s">
        <v>13494</v>
      </c>
      <c r="D4505" s="53" t="s">
        <v>28</v>
      </c>
      <c r="E4505" s="53" t="s">
        <v>18</v>
      </c>
      <c r="F4505" s="53" t="s">
        <v>28</v>
      </c>
      <c r="G4505" s="53" t="s">
        <v>29</v>
      </c>
      <c r="I4505" s="53" t="s">
        <v>7799</v>
      </c>
      <c r="J4505" s="75">
        <v>175.05</v>
      </c>
      <c r="K4505" s="75">
        <v>1.258</v>
      </c>
      <c r="L4505" s="75">
        <v>1.3</v>
      </c>
      <c r="M4505" s="75">
        <v>1.4</v>
      </c>
      <c r="N4505" s="75">
        <v>0.1</v>
      </c>
    </row>
    <row r="4506" spans="1:14">
      <c r="A4506" s="53" t="s">
        <v>13495</v>
      </c>
      <c r="B4506" s="53" t="s">
        <v>13496</v>
      </c>
      <c r="C4506" s="53" t="s">
        <v>13497</v>
      </c>
      <c r="D4506" s="53" t="s">
        <v>97</v>
      </c>
      <c r="E4506" s="53" t="s">
        <v>18</v>
      </c>
      <c r="F4506" s="53" t="s">
        <v>97</v>
      </c>
      <c r="G4506" s="53" t="s">
        <v>98</v>
      </c>
      <c r="I4506" s="53" t="s">
        <v>1113</v>
      </c>
      <c r="J4506" s="75">
        <v>30.31</v>
      </c>
      <c r="K4506" s="75">
        <v>21.158</v>
      </c>
      <c r="L4506" s="75">
        <v>31</v>
      </c>
      <c r="M4506" s="75">
        <v>31</v>
      </c>
      <c r="N4506" s="75">
        <v>0</v>
      </c>
    </row>
    <row r="4507" spans="1:14">
      <c r="A4507" s="53" t="s">
        <v>13498</v>
      </c>
      <c r="B4507" s="53" t="s">
        <v>13499</v>
      </c>
      <c r="C4507" s="53" t="s">
        <v>13500</v>
      </c>
      <c r="D4507" s="53" t="s">
        <v>17</v>
      </c>
      <c r="E4507" s="53" t="s">
        <v>18</v>
      </c>
      <c r="F4507" s="53" t="s">
        <v>17</v>
      </c>
      <c r="G4507" s="53" t="s">
        <v>19</v>
      </c>
      <c r="I4507" s="53" t="s">
        <v>227</v>
      </c>
      <c r="J4507" s="75">
        <v>33.32</v>
      </c>
      <c r="K4507" s="75">
        <v>14.08</v>
      </c>
      <c r="L4507" s="75">
        <v>34</v>
      </c>
      <c r="M4507" s="75">
        <v>34</v>
      </c>
      <c r="N4507" s="75">
        <v>0</v>
      </c>
    </row>
    <row r="4508" spans="1:14">
      <c r="A4508" s="53" t="s">
        <v>13501</v>
      </c>
      <c r="B4508" s="53" t="s">
        <v>13502</v>
      </c>
      <c r="C4508" s="53" t="s">
        <v>13503</v>
      </c>
      <c r="D4508" s="53" t="s">
        <v>144</v>
      </c>
      <c r="E4508" s="53" t="s">
        <v>18</v>
      </c>
      <c r="F4508" s="53" t="s">
        <v>144</v>
      </c>
      <c r="G4508" s="53" t="s">
        <v>52</v>
      </c>
      <c r="I4508" s="53" t="s">
        <v>227</v>
      </c>
      <c r="J4508" s="75">
        <v>19.55</v>
      </c>
      <c r="K4508" s="75">
        <v>10.434</v>
      </c>
      <c r="L4508" s="75">
        <v>20</v>
      </c>
      <c r="M4508" s="75">
        <v>20</v>
      </c>
      <c r="N4508" s="75">
        <v>0</v>
      </c>
    </row>
    <row r="4509" spans="1:14">
      <c r="A4509" s="53" t="s">
        <v>13504</v>
      </c>
      <c r="B4509" s="53" t="s">
        <v>13505</v>
      </c>
      <c r="C4509" s="53" t="s">
        <v>13506</v>
      </c>
      <c r="D4509" s="53" t="s">
        <v>590</v>
      </c>
      <c r="E4509" s="53" t="s">
        <v>18</v>
      </c>
      <c r="F4509" s="53" t="s">
        <v>590</v>
      </c>
      <c r="G4509" s="53" t="s">
        <v>129</v>
      </c>
      <c r="I4509" s="53" t="s">
        <v>99</v>
      </c>
      <c r="J4509" s="75">
        <v>1.16</v>
      </c>
      <c r="K4509" s="75">
        <v>1.368</v>
      </c>
      <c r="L4509" s="75">
        <v>2</v>
      </c>
      <c r="M4509" s="75">
        <v>1.5</v>
      </c>
      <c r="N4509" s="75">
        <v>-0.5</v>
      </c>
    </row>
    <row r="4510" spans="1:14">
      <c r="A4510" s="53" t="s">
        <v>13507</v>
      </c>
      <c r="B4510" s="53" t="s">
        <v>13508</v>
      </c>
      <c r="C4510" s="53" t="s">
        <v>13509</v>
      </c>
      <c r="D4510" s="53" t="s">
        <v>28</v>
      </c>
      <c r="E4510" s="53" t="s">
        <v>18</v>
      </c>
      <c r="F4510" s="53" t="s">
        <v>28</v>
      </c>
      <c r="G4510" s="53" t="s">
        <v>29</v>
      </c>
      <c r="I4510" s="53" t="s">
        <v>337</v>
      </c>
      <c r="J4510" s="75">
        <v>173.19</v>
      </c>
      <c r="K4510" s="75">
        <v>1.219</v>
      </c>
      <c r="L4510" s="75">
        <v>1.21</v>
      </c>
      <c r="M4510" s="75">
        <v>174</v>
      </c>
      <c r="N4510" s="75">
        <v>172.79</v>
      </c>
    </row>
    <row r="4511" spans="1:14">
      <c r="A4511" s="53" t="s">
        <v>13510</v>
      </c>
      <c r="B4511" s="53" t="s">
        <v>13511</v>
      </c>
      <c r="C4511" s="53" t="s">
        <v>13512</v>
      </c>
      <c r="D4511" s="53" t="s">
        <v>17</v>
      </c>
      <c r="E4511" s="53" t="s">
        <v>18</v>
      </c>
      <c r="F4511" s="53" t="s">
        <v>17</v>
      </c>
      <c r="G4511" s="73" t="s">
        <v>19</v>
      </c>
      <c r="I4511" s="53" t="s">
        <v>152</v>
      </c>
      <c r="J4511" s="75">
        <v>0.07</v>
      </c>
      <c r="K4511" s="75">
        <v>0.227</v>
      </c>
      <c r="L4511" s="75">
        <v>0.5</v>
      </c>
      <c r="M4511" s="75">
        <v>0.5</v>
      </c>
      <c r="N4511" s="75">
        <v>0</v>
      </c>
    </row>
    <row r="4512" spans="1:14">
      <c r="A4512" s="53" t="s">
        <v>13513</v>
      </c>
      <c r="B4512" s="53" t="s">
        <v>13514</v>
      </c>
      <c r="C4512" s="53" t="s">
        <v>13515</v>
      </c>
      <c r="D4512" s="53" t="s">
        <v>17</v>
      </c>
      <c r="E4512" s="53" t="s">
        <v>18</v>
      </c>
      <c r="F4512" s="53" t="s">
        <v>17</v>
      </c>
      <c r="G4512" s="73" t="s">
        <v>19</v>
      </c>
      <c r="I4512" s="53" t="s">
        <v>152</v>
      </c>
      <c r="J4512" s="75">
        <v>1.6</v>
      </c>
      <c r="K4512" s="75">
        <v>0.576</v>
      </c>
      <c r="L4512" s="75">
        <v>2</v>
      </c>
      <c r="M4512" s="75">
        <v>2</v>
      </c>
      <c r="N4512" s="75">
        <v>0</v>
      </c>
    </row>
    <row r="4513" spans="1:14">
      <c r="A4513" s="53" t="s">
        <v>13516</v>
      </c>
      <c r="B4513" s="53" t="s">
        <v>13517</v>
      </c>
      <c r="C4513" s="53" t="s">
        <v>13518</v>
      </c>
      <c r="D4513" s="53" t="s">
        <v>1592</v>
      </c>
      <c r="E4513" s="53" t="s">
        <v>18</v>
      </c>
      <c r="F4513" s="53" t="s">
        <v>1592</v>
      </c>
      <c r="G4513" s="53" t="s">
        <v>52</v>
      </c>
      <c r="I4513" s="53" t="s">
        <v>86</v>
      </c>
      <c r="J4513" s="75">
        <v>18.03</v>
      </c>
      <c r="K4513" s="75">
        <v>11.318</v>
      </c>
      <c r="L4513" s="75">
        <v>18</v>
      </c>
      <c r="M4513" s="75">
        <v>19</v>
      </c>
      <c r="N4513" s="75">
        <v>1</v>
      </c>
    </row>
    <row r="4514" spans="1:14">
      <c r="A4514" s="53" t="s">
        <v>13519</v>
      </c>
      <c r="B4514" s="53" t="s">
        <v>13520</v>
      </c>
      <c r="C4514" s="53" t="s">
        <v>13521</v>
      </c>
      <c r="D4514" s="53" t="s">
        <v>24</v>
      </c>
      <c r="E4514" s="53" t="s">
        <v>18</v>
      </c>
      <c r="F4514" s="53" t="s">
        <v>24</v>
      </c>
      <c r="G4514" s="53" t="s">
        <v>19</v>
      </c>
      <c r="I4514" s="53" t="s">
        <v>211</v>
      </c>
      <c r="J4514" s="75">
        <v>115.96</v>
      </c>
      <c r="K4514" s="75">
        <v>242.672</v>
      </c>
      <c r="L4514" s="75">
        <v>157</v>
      </c>
      <c r="M4514" s="75">
        <v>247</v>
      </c>
      <c r="N4514" s="75">
        <v>90</v>
      </c>
    </row>
    <row r="4515" spans="1:14">
      <c r="A4515" s="53" t="s">
        <v>13522</v>
      </c>
      <c r="B4515" s="53" t="s">
        <v>13523</v>
      </c>
      <c r="C4515" s="53" t="s">
        <v>13524</v>
      </c>
      <c r="D4515" s="53" t="s">
        <v>256</v>
      </c>
      <c r="E4515" s="53" t="s">
        <v>18</v>
      </c>
      <c r="F4515" s="53" t="s">
        <v>256</v>
      </c>
      <c r="G4515" s="53" t="s">
        <v>19</v>
      </c>
      <c r="I4515" s="53" t="s">
        <v>116</v>
      </c>
      <c r="J4515" s="75">
        <v>0.48</v>
      </c>
      <c r="K4515" s="75">
        <v>0.598</v>
      </c>
      <c r="L4515" s="75">
        <v>1</v>
      </c>
      <c r="M4515" s="75">
        <v>3</v>
      </c>
      <c r="N4515" s="75">
        <v>2</v>
      </c>
    </row>
    <row r="4516" spans="1:14">
      <c r="A4516" s="53" t="s">
        <v>13525</v>
      </c>
      <c r="B4516" s="53" t="s">
        <v>13526</v>
      </c>
      <c r="C4516" s="53" t="s">
        <v>13527</v>
      </c>
      <c r="D4516" s="53" t="s">
        <v>17</v>
      </c>
      <c r="E4516" s="53" t="s">
        <v>18</v>
      </c>
      <c r="F4516" s="53" t="s">
        <v>17</v>
      </c>
      <c r="G4516" s="73" t="s">
        <v>19</v>
      </c>
      <c r="I4516" s="53" t="s">
        <v>215</v>
      </c>
      <c r="J4516" s="75">
        <v>0.09</v>
      </c>
      <c r="K4516" s="75">
        <v>0</v>
      </c>
      <c r="L4516" s="75">
        <v>0.5</v>
      </c>
      <c r="M4516" s="75">
        <v>0.5</v>
      </c>
      <c r="N4516" s="75">
        <v>0</v>
      </c>
    </row>
    <row r="4517" spans="1:14">
      <c r="A4517" s="53" t="s">
        <v>13528</v>
      </c>
      <c r="B4517" s="53" t="s">
        <v>13529</v>
      </c>
      <c r="C4517" s="53" t="s">
        <v>13530</v>
      </c>
      <c r="D4517" s="53" t="s">
        <v>160</v>
      </c>
      <c r="E4517" s="53" t="s">
        <v>18</v>
      </c>
      <c r="F4517" s="53" t="s">
        <v>160</v>
      </c>
      <c r="G4517" s="73" t="s">
        <v>129</v>
      </c>
      <c r="I4517" s="53" t="s">
        <v>145</v>
      </c>
      <c r="J4517" s="75">
        <v>1.33</v>
      </c>
      <c r="K4517" s="75">
        <v>0</v>
      </c>
      <c r="L4517" s="75">
        <v>1.5</v>
      </c>
      <c r="M4517" s="75">
        <v>1.5</v>
      </c>
      <c r="N4517" s="75">
        <v>0</v>
      </c>
    </row>
    <row r="4518" spans="1:14">
      <c r="A4518" s="53" t="s">
        <v>13531</v>
      </c>
      <c r="B4518" s="53" t="s">
        <v>13532</v>
      </c>
      <c r="C4518" s="53" t="s">
        <v>13533</v>
      </c>
      <c r="D4518" s="53" t="s">
        <v>17</v>
      </c>
      <c r="E4518" s="53" t="s">
        <v>18</v>
      </c>
      <c r="F4518" s="53" t="s">
        <v>17</v>
      </c>
      <c r="G4518" s="53" t="s">
        <v>19</v>
      </c>
      <c r="I4518" s="53" t="s">
        <v>570</v>
      </c>
      <c r="J4518" s="75">
        <v>26.99</v>
      </c>
      <c r="K4518" s="75">
        <v>42.636</v>
      </c>
      <c r="L4518" s="75">
        <v>42</v>
      </c>
      <c r="M4518" s="75">
        <v>43</v>
      </c>
      <c r="N4518" s="75">
        <v>1</v>
      </c>
    </row>
    <row r="4519" spans="1:14">
      <c r="A4519" s="53" t="s">
        <v>13534</v>
      </c>
      <c r="B4519" s="53" t="s">
        <v>13535</v>
      </c>
      <c r="C4519" s="53" t="s">
        <v>13536</v>
      </c>
      <c r="D4519" s="53" t="s">
        <v>17</v>
      </c>
      <c r="E4519" s="53" t="s">
        <v>18</v>
      </c>
      <c r="F4519" s="53" t="s">
        <v>17</v>
      </c>
      <c r="G4519" s="53" t="s">
        <v>19</v>
      </c>
      <c r="I4519" s="53" t="s">
        <v>570</v>
      </c>
      <c r="J4519" s="75">
        <v>28.15</v>
      </c>
      <c r="K4519" s="75">
        <v>43.911</v>
      </c>
      <c r="L4519" s="75">
        <v>43</v>
      </c>
      <c r="M4519" s="75">
        <v>44</v>
      </c>
      <c r="N4519" s="75">
        <v>1</v>
      </c>
    </row>
    <row r="4520" spans="1:14">
      <c r="A4520" s="53" t="s">
        <v>13537</v>
      </c>
      <c r="B4520" s="53" t="s">
        <v>13538</v>
      </c>
      <c r="C4520" s="53" t="s">
        <v>13539</v>
      </c>
      <c r="D4520" s="53" t="s">
        <v>24</v>
      </c>
      <c r="E4520" s="53" t="s">
        <v>18</v>
      </c>
      <c r="F4520" s="53" t="s">
        <v>24</v>
      </c>
      <c r="G4520" s="53" t="s">
        <v>19</v>
      </c>
      <c r="I4520" s="53" t="s">
        <v>1373</v>
      </c>
      <c r="J4520" s="75">
        <v>5.71</v>
      </c>
      <c r="K4520" s="75">
        <v>8.554</v>
      </c>
      <c r="L4520" s="75">
        <v>7</v>
      </c>
      <c r="M4520" s="75">
        <v>9</v>
      </c>
      <c r="N4520" s="75">
        <v>2</v>
      </c>
    </row>
    <row r="4521" spans="1:14">
      <c r="A4521" s="53" t="s">
        <v>13540</v>
      </c>
      <c r="B4521" s="53" t="s">
        <v>13541</v>
      </c>
      <c r="C4521" s="53" t="s">
        <v>13542</v>
      </c>
      <c r="D4521" s="53" t="s">
        <v>168</v>
      </c>
      <c r="E4521" s="53" t="s">
        <v>18</v>
      </c>
      <c r="F4521" s="53" t="s">
        <v>169</v>
      </c>
      <c r="G4521" s="53" t="s">
        <v>170</v>
      </c>
      <c r="I4521" s="53" t="s">
        <v>3662</v>
      </c>
      <c r="J4521" s="75">
        <v>20.01</v>
      </c>
      <c r="K4521" s="75">
        <v>14.333</v>
      </c>
      <c r="L4521" s="75">
        <v>20</v>
      </c>
      <c r="M4521" s="75">
        <v>21</v>
      </c>
      <c r="N4521" s="75">
        <v>1</v>
      </c>
    </row>
    <row r="4522" spans="1:14">
      <c r="A4522" s="53" t="s">
        <v>13543</v>
      </c>
      <c r="B4522" s="53" t="s">
        <v>13544</v>
      </c>
      <c r="C4522" s="53" t="s">
        <v>13545</v>
      </c>
      <c r="D4522" s="53" t="s">
        <v>2309</v>
      </c>
      <c r="E4522" s="53" t="s">
        <v>18</v>
      </c>
      <c r="F4522" s="53" t="s">
        <v>2309</v>
      </c>
      <c r="G4522" s="53" t="s">
        <v>129</v>
      </c>
      <c r="I4522" s="53" t="s">
        <v>145</v>
      </c>
      <c r="J4522" s="75">
        <v>7.34</v>
      </c>
      <c r="K4522" s="75">
        <v>5.148</v>
      </c>
      <c r="L4522" s="75">
        <v>7.5</v>
      </c>
      <c r="M4522" s="75">
        <v>7.5</v>
      </c>
      <c r="N4522" s="75">
        <v>0</v>
      </c>
    </row>
    <row r="4523" spans="1:14">
      <c r="A4523" s="53" t="s">
        <v>13546</v>
      </c>
      <c r="B4523" s="53" t="s">
        <v>13547</v>
      </c>
      <c r="C4523" s="53" t="s">
        <v>13548</v>
      </c>
      <c r="D4523" s="53" t="s">
        <v>168</v>
      </c>
      <c r="E4523" s="53" t="s">
        <v>18</v>
      </c>
      <c r="F4523" s="53" t="s">
        <v>169</v>
      </c>
      <c r="G4523" s="73" t="s">
        <v>170</v>
      </c>
      <c r="I4523" s="53" t="s">
        <v>215</v>
      </c>
      <c r="J4523" s="75">
        <v>37.86</v>
      </c>
      <c r="K4523" s="75">
        <v>39.69</v>
      </c>
      <c r="L4523" s="75">
        <v>39</v>
      </c>
      <c r="M4523" s="75">
        <v>40</v>
      </c>
      <c r="N4523" s="75">
        <v>1</v>
      </c>
    </row>
    <row r="4524" spans="1:14">
      <c r="A4524" s="53" t="s">
        <v>13549</v>
      </c>
      <c r="B4524" s="53" t="s">
        <v>13550</v>
      </c>
      <c r="C4524" s="53" t="s">
        <v>13551</v>
      </c>
      <c r="D4524" s="53" t="s">
        <v>1283</v>
      </c>
      <c r="E4524" s="53" t="s">
        <v>18</v>
      </c>
      <c r="F4524" s="53" t="s">
        <v>1283</v>
      </c>
      <c r="G4524" s="53" t="s">
        <v>19</v>
      </c>
      <c r="I4524" s="53" t="s">
        <v>7799</v>
      </c>
      <c r="J4524" s="75">
        <v>14.88</v>
      </c>
      <c r="K4524" s="75">
        <v>12.784</v>
      </c>
      <c r="L4524" s="75">
        <v>16</v>
      </c>
      <c r="M4524" s="75">
        <v>15.5</v>
      </c>
      <c r="N4524" s="75">
        <v>-0.5</v>
      </c>
    </row>
    <row r="4525" spans="1:14">
      <c r="A4525" s="53" t="s">
        <v>13552</v>
      </c>
      <c r="B4525" s="53" t="s">
        <v>13553</v>
      </c>
      <c r="C4525" s="53" t="s">
        <v>13554</v>
      </c>
      <c r="D4525" s="53" t="s">
        <v>24</v>
      </c>
      <c r="E4525" s="53" t="s">
        <v>18</v>
      </c>
      <c r="F4525" s="53" t="s">
        <v>24</v>
      </c>
      <c r="G4525" s="73" t="s">
        <v>19</v>
      </c>
      <c r="I4525" s="53" t="s">
        <v>211</v>
      </c>
      <c r="J4525" s="75">
        <v>16.16</v>
      </c>
      <c r="K4525" s="75">
        <v>40.293</v>
      </c>
      <c r="L4525" s="75">
        <v>34</v>
      </c>
      <c r="M4525" s="75">
        <v>41</v>
      </c>
      <c r="N4525" s="75">
        <v>7</v>
      </c>
    </row>
    <row r="4526" spans="1:14">
      <c r="A4526" s="53" t="s">
        <v>13555</v>
      </c>
      <c r="B4526" s="53" t="s">
        <v>13556</v>
      </c>
      <c r="C4526" s="53" t="s">
        <v>13557</v>
      </c>
      <c r="D4526" s="53" t="s">
        <v>1283</v>
      </c>
      <c r="E4526" s="53" t="s">
        <v>18</v>
      </c>
      <c r="F4526" s="53" t="s">
        <v>1283</v>
      </c>
      <c r="G4526" s="53" t="s">
        <v>19</v>
      </c>
      <c r="I4526" s="53" t="s">
        <v>7799</v>
      </c>
      <c r="J4526" s="75">
        <v>21.92</v>
      </c>
      <c r="K4526" s="75">
        <v>26.395</v>
      </c>
      <c r="L4526" s="75">
        <v>22</v>
      </c>
      <c r="M4526" s="75">
        <v>27</v>
      </c>
      <c r="N4526" s="75">
        <v>5</v>
      </c>
    </row>
    <row r="4527" spans="1:14">
      <c r="A4527" s="53" t="s">
        <v>13558</v>
      </c>
      <c r="B4527" s="53" t="s">
        <v>13559</v>
      </c>
      <c r="C4527" s="53" t="s">
        <v>13560</v>
      </c>
      <c r="D4527" s="53" t="s">
        <v>17</v>
      </c>
      <c r="E4527" s="53" t="s">
        <v>18</v>
      </c>
      <c r="F4527" s="53" t="s">
        <v>17</v>
      </c>
      <c r="G4527" s="73" t="s">
        <v>19</v>
      </c>
      <c r="I4527" s="53" t="s">
        <v>540</v>
      </c>
      <c r="J4527" s="75">
        <v>0.23</v>
      </c>
      <c r="K4527" s="75">
        <v>0.363</v>
      </c>
      <c r="L4527" s="75">
        <v>0.5</v>
      </c>
      <c r="M4527" s="75">
        <v>1</v>
      </c>
      <c r="N4527" s="75">
        <v>0.5</v>
      </c>
    </row>
    <row r="4528" spans="1:14">
      <c r="A4528" s="53" t="s">
        <v>13561</v>
      </c>
      <c r="B4528" s="53" t="s">
        <v>13562</v>
      </c>
      <c r="C4528" s="53" t="s">
        <v>13563</v>
      </c>
      <c r="D4528" s="53" t="s">
        <v>28</v>
      </c>
      <c r="E4528" s="53" t="s">
        <v>18</v>
      </c>
      <c r="F4528" s="53" t="s">
        <v>28</v>
      </c>
      <c r="G4528" s="73" t="s">
        <v>29</v>
      </c>
      <c r="I4528" s="53" t="s">
        <v>30</v>
      </c>
      <c r="J4528" s="75">
        <v>107.22</v>
      </c>
      <c r="K4528" s="75">
        <v>0.897</v>
      </c>
      <c r="L4528" s="75">
        <v>0.9</v>
      </c>
      <c r="M4528" s="75">
        <v>1</v>
      </c>
      <c r="N4528" s="75">
        <v>0.1</v>
      </c>
    </row>
    <row r="4529" spans="1:14">
      <c r="A4529" s="53" t="s">
        <v>13564</v>
      </c>
      <c r="B4529" s="53" t="s">
        <v>13565</v>
      </c>
      <c r="C4529" s="53" t="s">
        <v>13566</v>
      </c>
      <c r="D4529" s="53" t="s">
        <v>17</v>
      </c>
      <c r="E4529" s="53" t="s">
        <v>18</v>
      </c>
      <c r="F4529" s="53" t="s">
        <v>17</v>
      </c>
      <c r="G4529" s="73" t="s">
        <v>19</v>
      </c>
      <c r="I4529" s="53" t="s">
        <v>120</v>
      </c>
      <c r="J4529" s="75">
        <v>7.38</v>
      </c>
      <c r="K4529" s="75">
        <v>7.258</v>
      </c>
      <c r="L4529" s="75">
        <v>8</v>
      </c>
      <c r="M4529" s="75">
        <v>9.5</v>
      </c>
      <c r="N4529" s="75">
        <v>1.5</v>
      </c>
    </row>
    <row r="4530" spans="1:14">
      <c r="A4530" s="53" t="s">
        <v>13567</v>
      </c>
      <c r="B4530" s="53" t="s">
        <v>13568</v>
      </c>
      <c r="C4530" s="53" t="s">
        <v>13569</v>
      </c>
      <c r="D4530" s="53" t="s">
        <v>17</v>
      </c>
      <c r="E4530" s="53" t="s">
        <v>18</v>
      </c>
      <c r="F4530" s="53" t="s">
        <v>17</v>
      </c>
      <c r="G4530" s="53" t="s">
        <v>19</v>
      </c>
      <c r="I4530" s="53" t="s">
        <v>120</v>
      </c>
      <c r="J4530" s="75">
        <v>0.04</v>
      </c>
      <c r="K4530" s="75">
        <v>0</v>
      </c>
      <c r="L4530" s="75">
        <v>0.5</v>
      </c>
      <c r="M4530" s="75">
        <v>0.5</v>
      </c>
      <c r="N4530" s="75">
        <v>0</v>
      </c>
    </row>
    <row r="4531" spans="1:14">
      <c r="A4531" s="53" t="s">
        <v>13570</v>
      </c>
      <c r="B4531" s="53" t="s">
        <v>13571</v>
      </c>
      <c r="C4531" s="53" t="s">
        <v>13572</v>
      </c>
      <c r="D4531" s="53" t="s">
        <v>2309</v>
      </c>
      <c r="E4531" s="53" t="s">
        <v>18</v>
      </c>
      <c r="F4531" s="53" t="s">
        <v>2309</v>
      </c>
      <c r="G4531" s="53" t="s">
        <v>129</v>
      </c>
      <c r="I4531" s="53" t="s">
        <v>145</v>
      </c>
      <c r="J4531" s="75">
        <v>10.68</v>
      </c>
      <c r="K4531" s="75">
        <v>10.332</v>
      </c>
      <c r="L4531" s="75">
        <v>11</v>
      </c>
      <c r="M4531" s="75">
        <v>11</v>
      </c>
      <c r="N4531" s="75">
        <v>0</v>
      </c>
    </row>
    <row r="4532" spans="1:14">
      <c r="A4532" s="53" t="s">
        <v>13573</v>
      </c>
      <c r="B4532" s="53" t="s">
        <v>13574</v>
      </c>
      <c r="C4532" s="53" t="s">
        <v>13575</v>
      </c>
      <c r="D4532" s="53" t="s">
        <v>586</v>
      </c>
      <c r="E4532" s="53" t="s">
        <v>18</v>
      </c>
      <c r="F4532" s="53" t="s">
        <v>586</v>
      </c>
      <c r="G4532" s="53" t="s">
        <v>98</v>
      </c>
      <c r="I4532" s="53" t="s">
        <v>199</v>
      </c>
      <c r="J4532" s="75">
        <v>43.49</v>
      </c>
      <c r="K4532" s="75">
        <v>37.203</v>
      </c>
      <c r="L4532" s="75">
        <v>44</v>
      </c>
      <c r="M4532" s="75">
        <v>44</v>
      </c>
      <c r="N4532" s="75">
        <v>0</v>
      </c>
    </row>
    <row r="4533" spans="1:14">
      <c r="A4533" s="53" t="s">
        <v>13576</v>
      </c>
      <c r="B4533" s="53" t="s">
        <v>13577</v>
      </c>
      <c r="C4533" s="53" t="s">
        <v>13578</v>
      </c>
      <c r="D4533" s="53" t="s">
        <v>586</v>
      </c>
      <c r="E4533" s="53" t="s">
        <v>18</v>
      </c>
      <c r="F4533" s="53" t="s">
        <v>586</v>
      </c>
      <c r="G4533" s="53" t="s">
        <v>98</v>
      </c>
      <c r="I4533" s="53" t="s">
        <v>199</v>
      </c>
      <c r="J4533" s="75">
        <v>21.36</v>
      </c>
      <c r="K4533" s="75">
        <v>18.782</v>
      </c>
      <c r="L4533" s="75">
        <v>22</v>
      </c>
      <c r="M4533" s="75">
        <v>22</v>
      </c>
      <c r="N4533" s="75">
        <v>0</v>
      </c>
    </row>
    <row r="4534" spans="1:14">
      <c r="A4534" s="53" t="s">
        <v>13579</v>
      </c>
      <c r="B4534" s="53" t="s">
        <v>13580</v>
      </c>
      <c r="C4534" s="53" t="s">
        <v>13581</v>
      </c>
      <c r="D4534" s="53" t="s">
        <v>586</v>
      </c>
      <c r="E4534" s="53" t="s">
        <v>18</v>
      </c>
      <c r="F4534" s="53" t="s">
        <v>586</v>
      </c>
      <c r="G4534" s="73" t="s">
        <v>98</v>
      </c>
      <c r="I4534" s="53" t="s">
        <v>199</v>
      </c>
      <c r="J4534" s="75">
        <v>43.06</v>
      </c>
      <c r="K4534" s="75">
        <v>38.821</v>
      </c>
      <c r="L4534" s="75">
        <v>44</v>
      </c>
      <c r="M4534" s="75">
        <v>44</v>
      </c>
      <c r="N4534" s="75">
        <v>0</v>
      </c>
    </row>
    <row r="4535" spans="1:14">
      <c r="A4535" s="53" t="s">
        <v>13582</v>
      </c>
      <c r="B4535" s="53" t="s">
        <v>13583</v>
      </c>
      <c r="C4535" s="53" t="s">
        <v>13584</v>
      </c>
      <c r="D4535" s="53" t="s">
        <v>17</v>
      </c>
      <c r="E4535" s="53" t="s">
        <v>18</v>
      </c>
      <c r="F4535" s="53" t="s">
        <v>17</v>
      </c>
      <c r="G4535" s="73" t="s">
        <v>19</v>
      </c>
      <c r="I4535" s="53" t="s">
        <v>191</v>
      </c>
      <c r="J4535" s="75">
        <v>17.16</v>
      </c>
      <c r="K4535" s="75">
        <v>24.912</v>
      </c>
      <c r="L4535" s="75">
        <v>25</v>
      </c>
      <c r="M4535" s="75">
        <v>26</v>
      </c>
      <c r="N4535" s="75">
        <v>1</v>
      </c>
    </row>
    <row r="4536" spans="1:14">
      <c r="A4536" s="53" t="s">
        <v>13585</v>
      </c>
      <c r="B4536" s="53" t="s">
        <v>13586</v>
      </c>
      <c r="C4536" s="53" t="s">
        <v>13587</v>
      </c>
      <c r="D4536" s="53" t="s">
        <v>17</v>
      </c>
      <c r="E4536" s="53" t="s">
        <v>18</v>
      </c>
      <c r="F4536" s="53" t="s">
        <v>17</v>
      </c>
      <c r="G4536" s="53" t="s">
        <v>19</v>
      </c>
      <c r="I4536" s="53" t="s">
        <v>191</v>
      </c>
      <c r="J4536" s="75">
        <v>7.28</v>
      </c>
      <c r="K4536" s="75">
        <v>9.594</v>
      </c>
      <c r="L4536" s="75">
        <v>9</v>
      </c>
      <c r="M4536" s="75">
        <v>10</v>
      </c>
      <c r="N4536" s="75">
        <v>1</v>
      </c>
    </row>
    <row r="4537" spans="1:14">
      <c r="A4537" s="53" t="s">
        <v>13588</v>
      </c>
      <c r="B4537" s="53" t="s">
        <v>13589</v>
      </c>
      <c r="C4537" s="53" t="s">
        <v>13590</v>
      </c>
      <c r="D4537" s="53" t="s">
        <v>128</v>
      </c>
      <c r="E4537" s="53" t="s">
        <v>18</v>
      </c>
      <c r="F4537" s="53" t="s">
        <v>128</v>
      </c>
      <c r="G4537" s="53" t="s">
        <v>129</v>
      </c>
      <c r="I4537" s="53" t="s">
        <v>191</v>
      </c>
      <c r="J4537" s="75">
        <v>4.52</v>
      </c>
      <c r="K4537" s="75">
        <v>5.74</v>
      </c>
      <c r="L4537" s="75">
        <v>4.56</v>
      </c>
      <c r="M4537" s="75">
        <v>6</v>
      </c>
      <c r="N4537" s="75">
        <v>1.44</v>
      </c>
    </row>
    <row r="4538" spans="1:14">
      <c r="A4538" s="53" t="s">
        <v>13591</v>
      </c>
      <c r="B4538" s="53" t="s">
        <v>13592</v>
      </c>
      <c r="C4538" s="53" t="s">
        <v>13593</v>
      </c>
      <c r="D4538" s="53" t="s">
        <v>17</v>
      </c>
      <c r="E4538" s="53" t="s">
        <v>18</v>
      </c>
      <c r="F4538" s="53" t="s">
        <v>17</v>
      </c>
      <c r="G4538" s="73" t="s">
        <v>19</v>
      </c>
      <c r="I4538" s="53" t="s">
        <v>191</v>
      </c>
      <c r="J4538" s="75">
        <v>0.48</v>
      </c>
      <c r="K4538" s="75">
        <v>0.897</v>
      </c>
      <c r="L4538" s="75">
        <v>1</v>
      </c>
      <c r="M4538" s="75">
        <v>1</v>
      </c>
      <c r="N4538" s="75">
        <v>0</v>
      </c>
    </row>
    <row r="4539" spans="1:14">
      <c r="A4539" s="53" t="s">
        <v>13594</v>
      </c>
      <c r="B4539" s="53" t="s">
        <v>13595</v>
      </c>
      <c r="C4539" s="53" t="s">
        <v>13596</v>
      </c>
      <c r="D4539" s="53" t="s">
        <v>17</v>
      </c>
      <c r="E4539" s="53" t="s">
        <v>18</v>
      </c>
      <c r="F4539" s="53" t="s">
        <v>17</v>
      </c>
      <c r="G4539" s="53" t="s">
        <v>19</v>
      </c>
      <c r="I4539" s="53" t="s">
        <v>191</v>
      </c>
      <c r="J4539" s="75">
        <v>1.24</v>
      </c>
      <c r="K4539" s="75">
        <v>2.304</v>
      </c>
      <c r="L4539" s="75">
        <v>2</v>
      </c>
      <c r="M4539" s="75">
        <v>2.5</v>
      </c>
      <c r="N4539" s="75">
        <v>0.5</v>
      </c>
    </row>
    <row r="4540" spans="1:14">
      <c r="A4540" s="53" t="s">
        <v>13597</v>
      </c>
      <c r="B4540" s="53" t="s">
        <v>13598</v>
      </c>
      <c r="C4540" s="53" t="s">
        <v>13599</v>
      </c>
      <c r="D4540" s="53" t="s">
        <v>364</v>
      </c>
      <c r="E4540" s="53" t="s">
        <v>18</v>
      </c>
      <c r="F4540" s="53" t="s">
        <v>364</v>
      </c>
      <c r="G4540" s="53" t="s">
        <v>29</v>
      </c>
      <c r="I4540" s="53" t="s">
        <v>328</v>
      </c>
      <c r="J4540" s="75">
        <v>697.21</v>
      </c>
      <c r="K4540" s="75">
        <v>729.829</v>
      </c>
      <c r="L4540" s="75">
        <v>718.5</v>
      </c>
      <c r="M4540" s="75">
        <v>730</v>
      </c>
      <c r="N4540" s="75">
        <v>11.5</v>
      </c>
    </row>
    <row r="4541" spans="1:14">
      <c r="A4541" s="53" t="s">
        <v>13600</v>
      </c>
      <c r="B4541" s="53" t="s">
        <v>13601</v>
      </c>
      <c r="C4541" s="53" t="s">
        <v>13602</v>
      </c>
      <c r="D4541" s="53" t="s">
        <v>287</v>
      </c>
      <c r="E4541" s="53" t="s">
        <v>18</v>
      </c>
      <c r="F4541" s="53" t="s">
        <v>287</v>
      </c>
      <c r="G4541" s="53" t="s">
        <v>98</v>
      </c>
      <c r="I4541" s="53" t="s">
        <v>442</v>
      </c>
      <c r="J4541" s="75">
        <v>15.18</v>
      </c>
      <c r="K4541" s="75">
        <v>30.713</v>
      </c>
      <c r="L4541" s="75">
        <v>29</v>
      </c>
      <c r="M4541" s="75">
        <v>35</v>
      </c>
      <c r="N4541" s="75">
        <v>6</v>
      </c>
    </row>
    <row r="4542" spans="1:14">
      <c r="A4542" s="53" t="s">
        <v>13603</v>
      </c>
      <c r="B4542" s="53" t="s">
        <v>13604</v>
      </c>
      <c r="C4542" s="53" t="s">
        <v>13605</v>
      </c>
      <c r="D4542" s="53" t="s">
        <v>78</v>
      </c>
      <c r="E4542" s="53" t="s">
        <v>18</v>
      </c>
      <c r="F4542" s="53" t="s">
        <v>78</v>
      </c>
      <c r="G4542" s="73" t="s">
        <v>29</v>
      </c>
      <c r="I4542" s="53" t="s">
        <v>442</v>
      </c>
      <c r="J4542" s="75">
        <v>18.24</v>
      </c>
      <c r="K4542" s="75">
        <v>14.784</v>
      </c>
      <c r="L4542" s="75">
        <v>22</v>
      </c>
      <c r="M4542" s="75">
        <v>22</v>
      </c>
      <c r="N4542" s="75">
        <v>0</v>
      </c>
    </row>
    <row r="4543" spans="1:14">
      <c r="A4543" s="53" t="s">
        <v>13606</v>
      </c>
      <c r="B4543" s="53" t="s">
        <v>13607</v>
      </c>
      <c r="C4543" s="53" t="s">
        <v>13608</v>
      </c>
      <c r="D4543" s="53" t="s">
        <v>128</v>
      </c>
      <c r="E4543" s="53" t="s">
        <v>18</v>
      </c>
      <c r="F4543" s="53" t="s">
        <v>128</v>
      </c>
      <c r="G4543" s="73" t="s">
        <v>129</v>
      </c>
      <c r="I4543" s="53" t="s">
        <v>442</v>
      </c>
      <c r="J4543" s="75">
        <v>13.63</v>
      </c>
      <c r="K4543" s="75">
        <v>12.907</v>
      </c>
      <c r="L4543" s="75">
        <v>14</v>
      </c>
      <c r="M4543" s="75">
        <v>14</v>
      </c>
      <c r="N4543" s="75">
        <v>0</v>
      </c>
    </row>
    <row r="4544" spans="1:14">
      <c r="A4544" s="53" t="s">
        <v>13609</v>
      </c>
      <c r="B4544" s="53" t="s">
        <v>13610</v>
      </c>
      <c r="C4544" s="53" t="s">
        <v>13611</v>
      </c>
      <c r="D4544" s="53" t="s">
        <v>128</v>
      </c>
      <c r="E4544" s="53" t="s">
        <v>18</v>
      </c>
      <c r="F4544" s="53" t="s">
        <v>128</v>
      </c>
      <c r="G4544" s="73" t="s">
        <v>129</v>
      </c>
      <c r="I4544" s="53" t="s">
        <v>442</v>
      </c>
      <c r="J4544" s="75">
        <v>10.96</v>
      </c>
      <c r="K4544" s="75">
        <v>7.854</v>
      </c>
      <c r="L4544" s="75">
        <v>10.9</v>
      </c>
      <c r="M4544" s="75">
        <v>11.5</v>
      </c>
      <c r="N4544" s="75">
        <v>0.6</v>
      </c>
    </row>
    <row r="4545" spans="1:14">
      <c r="A4545" s="53" t="s">
        <v>13612</v>
      </c>
      <c r="B4545" s="53" t="s">
        <v>13613</v>
      </c>
      <c r="C4545" s="53" t="s">
        <v>13599</v>
      </c>
      <c r="D4545" s="53" t="s">
        <v>364</v>
      </c>
      <c r="E4545" s="53" t="s">
        <v>18</v>
      </c>
      <c r="F4545" s="53" t="s">
        <v>364</v>
      </c>
      <c r="G4545" s="53" t="s">
        <v>29</v>
      </c>
      <c r="I4545" s="53" t="s">
        <v>328</v>
      </c>
      <c r="J4545" s="75">
        <v>67.77</v>
      </c>
      <c r="K4545" s="75">
        <v>49.311</v>
      </c>
      <c r="L4545" s="75">
        <v>68</v>
      </c>
      <c r="M4545" s="75">
        <v>68</v>
      </c>
      <c r="N4545" s="75">
        <v>0</v>
      </c>
    </row>
    <row r="4546" spans="1:14">
      <c r="A4546" s="53" t="s">
        <v>13614</v>
      </c>
      <c r="B4546" s="53" t="s">
        <v>13615</v>
      </c>
      <c r="C4546" s="53" t="s">
        <v>13616</v>
      </c>
      <c r="D4546" s="53" t="s">
        <v>17</v>
      </c>
      <c r="E4546" s="53" t="s">
        <v>18</v>
      </c>
      <c r="F4546" s="53" t="s">
        <v>17</v>
      </c>
      <c r="G4546" s="53" t="s">
        <v>19</v>
      </c>
      <c r="I4546" s="53" t="s">
        <v>1006</v>
      </c>
      <c r="J4546" s="75">
        <v>73.66</v>
      </c>
      <c r="K4546" s="75">
        <v>54.702</v>
      </c>
      <c r="L4546" s="75">
        <v>75</v>
      </c>
      <c r="M4546" s="75">
        <v>74</v>
      </c>
      <c r="N4546" s="75">
        <v>-1</v>
      </c>
    </row>
    <row r="4547" spans="1:14">
      <c r="A4547" s="53" t="s">
        <v>13617</v>
      </c>
      <c r="B4547" s="53" t="s">
        <v>13618</v>
      </c>
      <c r="C4547" s="53" t="s">
        <v>13619</v>
      </c>
      <c r="D4547" s="53" t="s">
        <v>17</v>
      </c>
      <c r="E4547" s="53" t="s">
        <v>18</v>
      </c>
      <c r="F4547" s="53" t="s">
        <v>17</v>
      </c>
      <c r="G4547" s="53" t="s">
        <v>19</v>
      </c>
      <c r="I4547" s="53" t="s">
        <v>191</v>
      </c>
      <c r="J4547" s="75">
        <v>3.06</v>
      </c>
      <c r="K4547" s="75">
        <v>2.402</v>
      </c>
      <c r="L4547" s="75">
        <v>3.5</v>
      </c>
      <c r="M4547" s="75">
        <v>3.5</v>
      </c>
      <c r="N4547" s="75">
        <v>0</v>
      </c>
    </row>
    <row r="4548" spans="1:14">
      <c r="A4548" s="53" t="s">
        <v>13620</v>
      </c>
      <c r="B4548" s="53" t="s">
        <v>13621</v>
      </c>
      <c r="C4548" s="53" t="s">
        <v>13622</v>
      </c>
      <c r="D4548" s="53" t="s">
        <v>17</v>
      </c>
      <c r="E4548" s="53" t="s">
        <v>18</v>
      </c>
      <c r="F4548" s="53" t="s">
        <v>17</v>
      </c>
      <c r="G4548" s="73" t="s">
        <v>19</v>
      </c>
      <c r="I4548" s="53" t="s">
        <v>191</v>
      </c>
      <c r="J4548" s="75">
        <v>21.52</v>
      </c>
      <c r="K4548" s="75">
        <v>24.472</v>
      </c>
      <c r="L4548" s="75">
        <v>25</v>
      </c>
      <c r="M4548" s="75">
        <v>25</v>
      </c>
      <c r="N4548" s="75">
        <v>0</v>
      </c>
    </row>
    <row r="4549" spans="1:14">
      <c r="A4549" s="53" t="s">
        <v>13623</v>
      </c>
      <c r="B4549" s="53" t="s">
        <v>13624</v>
      </c>
      <c r="C4549" s="53" t="s">
        <v>13625</v>
      </c>
      <c r="D4549" s="53" t="s">
        <v>17</v>
      </c>
      <c r="E4549" s="53" t="s">
        <v>18</v>
      </c>
      <c r="F4549" s="53" t="s">
        <v>17</v>
      </c>
      <c r="G4549" s="73" t="s">
        <v>19</v>
      </c>
      <c r="I4549" s="53" t="s">
        <v>191</v>
      </c>
      <c r="J4549" s="75">
        <v>1.69</v>
      </c>
      <c r="K4549" s="75">
        <v>1.931</v>
      </c>
      <c r="L4549" s="75">
        <v>2</v>
      </c>
      <c r="M4549" s="75">
        <v>2</v>
      </c>
      <c r="N4549" s="75">
        <v>0</v>
      </c>
    </row>
    <row r="4550" spans="1:14">
      <c r="A4550" s="53" t="s">
        <v>13626</v>
      </c>
      <c r="B4550" s="53" t="s">
        <v>13627</v>
      </c>
      <c r="C4550" s="53" t="s">
        <v>13628</v>
      </c>
      <c r="D4550" s="53" t="s">
        <v>24</v>
      </c>
      <c r="E4550" s="53" t="s">
        <v>18</v>
      </c>
      <c r="F4550" s="53" t="s">
        <v>24</v>
      </c>
      <c r="G4550" s="53" t="s">
        <v>19</v>
      </c>
      <c r="I4550" s="53" t="s">
        <v>191</v>
      </c>
      <c r="J4550" s="75">
        <v>6.85</v>
      </c>
      <c r="K4550" s="75">
        <v>6.696</v>
      </c>
      <c r="L4550" s="75">
        <v>7</v>
      </c>
      <c r="M4550" s="75">
        <v>7</v>
      </c>
      <c r="N4550" s="75">
        <v>0</v>
      </c>
    </row>
    <row r="4551" spans="1:14">
      <c r="A4551" s="53" t="s">
        <v>13629</v>
      </c>
      <c r="B4551" s="53" t="s">
        <v>13630</v>
      </c>
      <c r="C4551" s="53" t="s">
        <v>13631</v>
      </c>
      <c r="D4551" s="53" t="s">
        <v>428</v>
      </c>
      <c r="E4551" s="53" t="s">
        <v>18</v>
      </c>
      <c r="F4551" s="53" t="s">
        <v>428</v>
      </c>
      <c r="G4551" s="73" t="s">
        <v>29</v>
      </c>
      <c r="I4551" s="53" t="s">
        <v>199</v>
      </c>
      <c r="J4551" s="75">
        <v>10.34</v>
      </c>
      <c r="K4551" s="75">
        <v>19.435</v>
      </c>
      <c r="L4551" s="75">
        <v>22</v>
      </c>
      <c r="M4551" s="75">
        <v>25</v>
      </c>
      <c r="N4551" s="75">
        <v>3</v>
      </c>
    </row>
    <row r="4552" spans="1:14">
      <c r="A4552" s="53" t="s">
        <v>13632</v>
      </c>
      <c r="B4552" s="53" t="s">
        <v>13633</v>
      </c>
      <c r="C4552" s="53" t="s">
        <v>13634</v>
      </c>
      <c r="D4552" s="53" t="s">
        <v>1184</v>
      </c>
      <c r="E4552" s="53" t="s">
        <v>18</v>
      </c>
      <c r="F4552" s="53" t="s">
        <v>1184</v>
      </c>
      <c r="G4552" s="73" t="s">
        <v>98</v>
      </c>
      <c r="I4552" s="53" t="s">
        <v>442</v>
      </c>
      <c r="J4552" s="75">
        <v>41.78</v>
      </c>
      <c r="K4552" s="75">
        <v>43.08</v>
      </c>
      <c r="L4552" s="75">
        <v>44</v>
      </c>
      <c r="M4552" s="75">
        <v>44</v>
      </c>
      <c r="N4552" s="75">
        <v>0</v>
      </c>
    </row>
    <row r="4553" spans="1:14">
      <c r="A4553" s="53" t="s">
        <v>13635</v>
      </c>
      <c r="B4553" s="53" t="s">
        <v>13636</v>
      </c>
      <c r="C4553" s="53" t="s">
        <v>13637</v>
      </c>
      <c r="D4553" s="53" t="s">
        <v>1184</v>
      </c>
      <c r="E4553" s="53" t="s">
        <v>18</v>
      </c>
      <c r="F4553" s="53" t="s">
        <v>1184</v>
      </c>
      <c r="G4553" s="53" t="s">
        <v>98</v>
      </c>
      <c r="I4553" s="53" t="s">
        <v>442</v>
      </c>
      <c r="J4553" s="75">
        <v>13.69</v>
      </c>
      <c r="K4553" s="75">
        <v>17.472</v>
      </c>
      <c r="L4553" s="75">
        <v>16</v>
      </c>
      <c r="M4553" s="75">
        <v>21</v>
      </c>
      <c r="N4553" s="75">
        <v>5</v>
      </c>
    </row>
    <row r="4554" spans="1:14">
      <c r="A4554" s="53" t="s">
        <v>13638</v>
      </c>
      <c r="B4554" s="53" t="s">
        <v>13639</v>
      </c>
      <c r="C4554" s="53" t="s">
        <v>13640</v>
      </c>
      <c r="D4554" s="53" t="s">
        <v>17</v>
      </c>
      <c r="E4554" s="53" t="s">
        <v>18</v>
      </c>
      <c r="F4554" s="53" t="s">
        <v>17</v>
      </c>
      <c r="G4554" s="53" t="s">
        <v>19</v>
      </c>
      <c r="I4554" s="53" t="s">
        <v>3347</v>
      </c>
      <c r="J4554" s="75">
        <v>4.79</v>
      </c>
      <c r="K4554" s="75">
        <v>5.468</v>
      </c>
      <c r="L4554" s="75">
        <v>5</v>
      </c>
      <c r="M4554" s="75">
        <v>5.5</v>
      </c>
      <c r="N4554" s="75">
        <v>0.5</v>
      </c>
    </row>
    <row r="4555" spans="1:14">
      <c r="A4555" s="53" t="s">
        <v>13641</v>
      </c>
      <c r="B4555" s="53" t="s">
        <v>13642</v>
      </c>
      <c r="C4555" s="53" t="s">
        <v>13643</v>
      </c>
      <c r="D4555" s="53" t="s">
        <v>274</v>
      </c>
      <c r="E4555" s="53" t="s">
        <v>18</v>
      </c>
      <c r="F4555" s="53" t="s">
        <v>274</v>
      </c>
      <c r="G4555" s="53" t="s">
        <v>29</v>
      </c>
      <c r="I4555" s="53" t="s">
        <v>203</v>
      </c>
      <c r="J4555" s="75">
        <v>1506.5</v>
      </c>
      <c r="K4555" s="75">
        <v>1980.33</v>
      </c>
      <c r="L4555" s="75">
        <v>1518</v>
      </c>
      <c r="M4555" s="75">
        <v>1981</v>
      </c>
      <c r="N4555" s="75">
        <v>463</v>
      </c>
    </row>
    <row r="4556" spans="1:14">
      <c r="A4556" s="53" t="s">
        <v>13644</v>
      </c>
      <c r="B4556" s="53" t="s">
        <v>13645</v>
      </c>
      <c r="C4556" s="53" t="s">
        <v>13646</v>
      </c>
      <c r="D4556" s="53" t="s">
        <v>17</v>
      </c>
      <c r="E4556" s="53" t="s">
        <v>18</v>
      </c>
      <c r="F4556" s="53" t="s">
        <v>17</v>
      </c>
      <c r="G4556" s="73" t="s">
        <v>19</v>
      </c>
      <c r="I4556" s="53" t="s">
        <v>191</v>
      </c>
      <c r="J4556" s="75">
        <v>27.54</v>
      </c>
      <c r="K4556" s="75">
        <v>17.417</v>
      </c>
      <c r="L4556" s="75">
        <v>28</v>
      </c>
      <c r="M4556" s="75">
        <v>28</v>
      </c>
      <c r="N4556" s="75">
        <v>0</v>
      </c>
    </row>
    <row r="4557" spans="1:14">
      <c r="A4557" s="53" t="s">
        <v>13647</v>
      </c>
      <c r="B4557" s="53" t="s">
        <v>13648</v>
      </c>
      <c r="C4557" s="53" t="s">
        <v>13649</v>
      </c>
      <c r="D4557" s="53" t="s">
        <v>2292</v>
      </c>
      <c r="E4557" s="53" t="s">
        <v>18</v>
      </c>
      <c r="F4557" s="53" t="s">
        <v>2292</v>
      </c>
      <c r="G4557" s="73" t="s">
        <v>129</v>
      </c>
      <c r="I4557" s="53" t="s">
        <v>337</v>
      </c>
      <c r="J4557" s="75">
        <v>2.06</v>
      </c>
      <c r="K4557" s="75">
        <v>2.165</v>
      </c>
      <c r="L4557" s="75">
        <v>2.5</v>
      </c>
      <c r="M4557" s="75">
        <v>2.5</v>
      </c>
      <c r="N4557" s="75">
        <v>0</v>
      </c>
    </row>
    <row r="4558" spans="1:14">
      <c r="A4558" s="53" t="s">
        <v>13650</v>
      </c>
      <c r="B4558" s="53" t="s">
        <v>13651</v>
      </c>
      <c r="C4558" s="53" t="s">
        <v>13650</v>
      </c>
      <c r="D4558" s="53" t="s">
        <v>17</v>
      </c>
      <c r="E4558" s="53" t="s">
        <v>18</v>
      </c>
      <c r="F4558" s="53" t="s">
        <v>17</v>
      </c>
      <c r="G4558" s="53" t="s">
        <v>19</v>
      </c>
      <c r="I4558" s="53" t="s">
        <v>86</v>
      </c>
      <c r="J4558" s="75">
        <v>13.68</v>
      </c>
      <c r="K4558" s="75">
        <v>12.95</v>
      </c>
      <c r="L4558" s="75">
        <v>14</v>
      </c>
      <c r="M4558" s="75">
        <v>14.5</v>
      </c>
      <c r="N4558" s="75">
        <v>0.5</v>
      </c>
    </row>
    <row r="4559" spans="1:14">
      <c r="A4559" s="53" t="s">
        <v>13652</v>
      </c>
      <c r="B4559" s="53" t="s">
        <v>13653</v>
      </c>
      <c r="C4559" s="53" t="s">
        <v>13654</v>
      </c>
      <c r="D4559" s="53" t="s">
        <v>17</v>
      </c>
      <c r="E4559" s="53" t="s">
        <v>18</v>
      </c>
      <c r="F4559" s="53" t="s">
        <v>17</v>
      </c>
      <c r="G4559" s="53" t="s">
        <v>19</v>
      </c>
      <c r="I4559" s="53" t="s">
        <v>79</v>
      </c>
      <c r="J4559" s="75">
        <v>4.42</v>
      </c>
      <c r="K4559" s="75">
        <v>6.804</v>
      </c>
      <c r="L4559" s="75">
        <v>6</v>
      </c>
      <c r="M4559" s="75">
        <v>7</v>
      </c>
      <c r="N4559" s="75">
        <v>1</v>
      </c>
    </row>
    <row r="4560" spans="1:14">
      <c r="A4560" s="53" t="s">
        <v>13655</v>
      </c>
      <c r="B4560" s="53" t="s">
        <v>13656</v>
      </c>
      <c r="C4560" s="53" t="s">
        <v>13657</v>
      </c>
      <c r="D4560" s="53" t="s">
        <v>3253</v>
      </c>
      <c r="E4560" s="53" t="s">
        <v>18</v>
      </c>
      <c r="F4560" s="53" t="s">
        <v>3253</v>
      </c>
      <c r="G4560" s="73" t="s">
        <v>129</v>
      </c>
      <c r="I4560" s="53" t="s">
        <v>86</v>
      </c>
      <c r="J4560" s="75">
        <v>7.84</v>
      </c>
      <c r="K4560" s="75">
        <v>7.696</v>
      </c>
      <c r="L4560" s="75">
        <v>8</v>
      </c>
      <c r="M4560" s="75">
        <v>9</v>
      </c>
      <c r="N4560" s="75">
        <v>1</v>
      </c>
    </row>
    <row r="4561" spans="1:14">
      <c r="A4561" s="53" t="s">
        <v>13658</v>
      </c>
      <c r="B4561" s="53" t="s">
        <v>13659</v>
      </c>
      <c r="C4561" s="53" t="s">
        <v>13660</v>
      </c>
      <c r="D4561" s="53" t="s">
        <v>24</v>
      </c>
      <c r="E4561" s="53" t="s">
        <v>18</v>
      </c>
      <c r="F4561" s="53" t="s">
        <v>24</v>
      </c>
      <c r="G4561" s="73" t="s">
        <v>19</v>
      </c>
      <c r="I4561" s="53" t="s">
        <v>199</v>
      </c>
      <c r="J4561" s="75">
        <v>5.65</v>
      </c>
      <c r="K4561" s="75">
        <v>6.48</v>
      </c>
      <c r="L4561" s="75">
        <v>6</v>
      </c>
      <c r="M4561" s="75">
        <v>6.5</v>
      </c>
      <c r="N4561" s="75">
        <v>0.5</v>
      </c>
    </row>
    <row r="4562" spans="1:14">
      <c r="A4562" s="53" t="s">
        <v>13661</v>
      </c>
      <c r="B4562" s="53" t="s">
        <v>13662</v>
      </c>
      <c r="C4562" s="53" t="s">
        <v>13663</v>
      </c>
      <c r="D4562" s="53" t="s">
        <v>539</v>
      </c>
      <c r="E4562" s="53" t="s">
        <v>18</v>
      </c>
      <c r="F4562" s="53" t="s">
        <v>539</v>
      </c>
      <c r="G4562" s="53" t="s">
        <v>129</v>
      </c>
      <c r="I4562" s="53" t="s">
        <v>191</v>
      </c>
      <c r="J4562" s="75">
        <v>0.36</v>
      </c>
      <c r="K4562" s="75">
        <v>0.502</v>
      </c>
      <c r="L4562" s="75">
        <v>0.5</v>
      </c>
      <c r="M4562" s="75">
        <v>1</v>
      </c>
      <c r="N4562" s="75">
        <v>0.5</v>
      </c>
    </row>
    <row r="4563" spans="1:14">
      <c r="A4563" s="53" t="s">
        <v>13664</v>
      </c>
      <c r="B4563" s="53" t="s">
        <v>13665</v>
      </c>
      <c r="C4563" s="53" t="s">
        <v>13666</v>
      </c>
      <c r="D4563" s="53" t="s">
        <v>1080</v>
      </c>
      <c r="E4563" s="53" t="s">
        <v>18</v>
      </c>
      <c r="F4563" s="53" t="s">
        <v>1080</v>
      </c>
      <c r="G4563" s="53" t="s">
        <v>19</v>
      </c>
      <c r="I4563" s="53" t="s">
        <v>199</v>
      </c>
      <c r="J4563" s="75">
        <v>30</v>
      </c>
      <c r="K4563" s="75">
        <v>0.6</v>
      </c>
      <c r="L4563" s="75">
        <v>60</v>
      </c>
      <c r="M4563" s="75">
        <v>65</v>
      </c>
      <c r="N4563" s="75">
        <v>5</v>
      </c>
    </row>
    <row r="4564" spans="1:14">
      <c r="A4564" s="53" t="s">
        <v>13667</v>
      </c>
      <c r="B4564" s="53" t="s">
        <v>13668</v>
      </c>
      <c r="C4564" s="53" t="s">
        <v>13669</v>
      </c>
      <c r="D4564" s="53" t="s">
        <v>1080</v>
      </c>
      <c r="E4564" s="53" t="s">
        <v>18</v>
      </c>
      <c r="F4564" s="53" t="s">
        <v>1080</v>
      </c>
      <c r="G4564" s="53" t="s">
        <v>19</v>
      </c>
      <c r="I4564" s="53" t="s">
        <v>199</v>
      </c>
      <c r="J4564" s="75">
        <v>30</v>
      </c>
      <c r="K4564" s="75">
        <v>0.6</v>
      </c>
      <c r="L4564" s="75">
        <v>59.5</v>
      </c>
      <c r="M4564" s="75">
        <v>65</v>
      </c>
      <c r="N4564" s="75">
        <v>5.5</v>
      </c>
    </row>
    <row r="4565" spans="1:14">
      <c r="A4565" s="53" t="s">
        <v>13670</v>
      </c>
      <c r="B4565" s="53" t="s">
        <v>13671</v>
      </c>
      <c r="C4565" s="53" t="s">
        <v>13672</v>
      </c>
      <c r="D4565" s="53" t="s">
        <v>1080</v>
      </c>
      <c r="E4565" s="53" t="s">
        <v>18</v>
      </c>
      <c r="F4565" s="53" t="s">
        <v>1080</v>
      </c>
      <c r="G4565" s="53" t="s">
        <v>19</v>
      </c>
      <c r="I4565" s="53" t="s">
        <v>199</v>
      </c>
      <c r="J4565" s="75">
        <v>30</v>
      </c>
      <c r="K4565" s="75">
        <v>0.6</v>
      </c>
      <c r="L4565" s="75">
        <v>60.5</v>
      </c>
      <c r="M4565" s="75">
        <v>63</v>
      </c>
      <c r="N4565" s="75">
        <v>2.5</v>
      </c>
    </row>
    <row r="4566" spans="1:14">
      <c r="A4566" s="53" t="s">
        <v>13673</v>
      </c>
      <c r="B4566" s="53" t="s">
        <v>13674</v>
      </c>
      <c r="C4566" s="53" t="s">
        <v>13675</v>
      </c>
      <c r="D4566" s="53" t="s">
        <v>1080</v>
      </c>
      <c r="E4566" s="53" t="s">
        <v>18</v>
      </c>
      <c r="F4566" s="53" t="s">
        <v>1080</v>
      </c>
      <c r="G4566" s="53" t="s">
        <v>19</v>
      </c>
      <c r="I4566" s="53" t="s">
        <v>199</v>
      </c>
      <c r="J4566" s="75">
        <v>30</v>
      </c>
      <c r="K4566" s="75">
        <v>0.6</v>
      </c>
      <c r="L4566" s="75">
        <v>61</v>
      </c>
      <c r="M4566" s="75">
        <v>61</v>
      </c>
      <c r="N4566" s="75">
        <v>0</v>
      </c>
    </row>
    <row r="4567" spans="1:14">
      <c r="A4567" s="53" t="s">
        <v>13676</v>
      </c>
      <c r="B4567" s="53" t="s">
        <v>13677</v>
      </c>
      <c r="C4567" s="53" t="s">
        <v>13678</v>
      </c>
      <c r="D4567" s="53" t="s">
        <v>1080</v>
      </c>
      <c r="E4567" s="53" t="s">
        <v>18</v>
      </c>
      <c r="F4567" s="53" t="s">
        <v>1080</v>
      </c>
      <c r="G4567" s="53" t="s">
        <v>19</v>
      </c>
      <c r="I4567" s="53" t="s">
        <v>199</v>
      </c>
      <c r="J4567" s="75">
        <v>30</v>
      </c>
      <c r="K4567" s="75">
        <v>0.6</v>
      </c>
      <c r="L4567" s="75">
        <v>64</v>
      </c>
      <c r="M4567" s="75">
        <v>61</v>
      </c>
      <c r="N4567" s="75">
        <v>-3</v>
      </c>
    </row>
    <row r="4568" spans="1:14">
      <c r="A4568" s="53" t="s">
        <v>13679</v>
      </c>
      <c r="B4568" s="53" t="s">
        <v>13680</v>
      </c>
      <c r="C4568" s="53" t="s">
        <v>13681</v>
      </c>
      <c r="D4568" s="53" t="s">
        <v>1080</v>
      </c>
      <c r="E4568" s="53" t="s">
        <v>18</v>
      </c>
      <c r="F4568" s="53" t="s">
        <v>1080</v>
      </c>
      <c r="G4568" s="53" t="s">
        <v>19</v>
      </c>
      <c r="I4568" s="53" t="s">
        <v>199</v>
      </c>
      <c r="J4568" s="75">
        <v>30</v>
      </c>
      <c r="K4568" s="75">
        <v>0.6</v>
      </c>
      <c r="L4568" s="75">
        <v>56.5</v>
      </c>
      <c r="M4568" s="75">
        <v>68</v>
      </c>
      <c r="N4568" s="75">
        <v>11.5</v>
      </c>
    </row>
    <row r="4569" spans="1:14">
      <c r="A4569" s="53" t="s">
        <v>13682</v>
      </c>
      <c r="B4569" s="53" t="s">
        <v>13683</v>
      </c>
      <c r="C4569" s="53" t="s">
        <v>13684</v>
      </c>
      <c r="D4569" s="53" t="s">
        <v>1080</v>
      </c>
      <c r="E4569" s="53" t="s">
        <v>18</v>
      </c>
      <c r="F4569" s="53" t="s">
        <v>1080</v>
      </c>
      <c r="G4569" s="53" t="s">
        <v>19</v>
      </c>
      <c r="I4569" s="53" t="s">
        <v>199</v>
      </c>
      <c r="J4569" s="75">
        <v>30</v>
      </c>
      <c r="K4569" s="75">
        <v>0.6</v>
      </c>
      <c r="L4569" s="75">
        <v>57</v>
      </c>
      <c r="M4569" s="75">
        <v>68</v>
      </c>
      <c r="N4569" s="75">
        <v>11</v>
      </c>
    </row>
    <row r="4570" spans="1:14">
      <c r="A4570" s="53" t="s">
        <v>13685</v>
      </c>
      <c r="B4570" s="53" t="s">
        <v>13686</v>
      </c>
      <c r="C4570" s="53" t="s">
        <v>13687</v>
      </c>
      <c r="D4570" s="53" t="s">
        <v>1080</v>
      </c>
      <c r="E4570" s="53" t="s">
        <v>18</v>
      </c>
      <c r="F4570" s="53" t="s">
        <v>1080</v>
      </c>
      <c r="G4570" s="73" t="s">
        <v>19</v>
      </c>
      <c r="I4570" s="53" t="s">
        <v>199</v>
      </c>
      <c r="J4570" s="75">
        <v>20</v>
      </c>
      <c r="K4570" s="75">
        <v>0.4</v>
      </c>
      <c r="L4570" s="75">
        <v>38.5</v>
      </c>
      <c r="M4570" s="75">
        <v>46</v>
      </c>
      <c r="N4570" s="75">
        <v>7.5</v>
      </c>
    </row>
    <row r="4571" spans="1:14">
      <c r="A4571" s="53" t="s">
        <v>13688</v>
      </c>
      <c r="B4571" s="53" t="s">
        <v>13689</v>
      </c>
      <c r="C4571" s="53" t="s">
        <v>13690</v>
      </c>
      <c r="D4571" s="53" t="s">
        <v>1080</v>
      </c>
      <c r="E4571" s="53" t="s">
        <v>18</v>
      </c>
      <c r="F4571" s="53" t="s">
        <v>1080</v>
      </c>
      <c r="G4571" s="53" t="s">
        <v>19</v>
      </c>
      <c r="I4571" s="53" t="s">
        <v>199</v>
      </c>
      <c r="J4571" s="75">
        <v>20</v>
      </c>
      <c r="K4571" s="75">
        <v>0.4</v>
      </c>
      <c r="L4571" s="75">
        <v>35</v>
      </c>
      <c r="M4571" s="75">
        <v>42</v>
      </c>
      <c r="N4571" s="75">
        <v>7</v>
      </c>
    </row>
    <row r="4572" spans="1:14">
      <c r="A4572" s="53" t="s">
        <v>13691</v>
      </c>
      <c r="B4572" s="53" t="s">
        <v>13692</v>
      </c>
      <c r="C4572" s="53" t="s">
        <v>13693</v>
      </c>
      <c r="D4572" s="53" t="s">
        <v>140</v>
      </c>
      <c r="E4572" s="53" t="s">
        <v>18</v>
      </c>
      <c r="F4572" s="53" t="s">
        <v>140</v>
      </c>
      <c r="G4572" s="53" t="s">
        <v>98</v>
      </c>
      <c r="I4572" s="53" t="s">
        <v>288</v>
      </c>
      <c r="J4572" s="75">
        <v>17.34</v>
      </c>
      <c r="K4572" s="75">
        <v>14.784</v>
      </c>
      <c r="L4572" s="75">
        <v>18</v>
      </c>
      <c r="M4572" s="75">
        <v>18</v>
      </c>
      <c r="N4572" s="75">
        <v>0</v>
      </c>
    </row>
    <row r="4573" spans="1:14">
      <c r="A4573" s="53" t="s">
        <v>13694</v>
      </c>
      <c r="B4573" s="53" t="s">
        <v>13695</v>
      </c>
      <c r="C4573" s="53" t="s">
        <v>13696</v>
      </c>
      <c r="D4573" s="53" t="s">
        <v>287</v>
      </c>
      <c r="E4573" s="53" t="s">
        <v>18</v>
      </c>
      <c r="F4573" s="53" t="s">
        <v>287</v>
      </c>
      <c r="G4573" s="53" t="s">
        <v>98</v>
      </c>
      <c r="I4573" s="53" t="s">
        <v>292</v>
      </c>
      <c r="J4573" s="75">
        <v>16.11</v>
      </c>
      <c r="K4573" s="75">
        <v>22.26</v>
      </c>
      <c r="L4573" s="75">
        <v>19</v>
      </c>
      <c r="M4573" s="75">
        <v>30</v>
      </c>
      <c r="N4573" s="75">
        <v>11</v>
      </c>
    </row>
    <row r="4574" spans="1:14">
      <c r="A4574" s="53" t="s">
        <v>13697</v>
      </c>
      <c r="B4574" s="53" t="s">
        <v>13698</v>
      </c>
      <c r="C4574" s="53" t="s">
        <v>13699</v>
      </c>
      <c r="D4574" s="53" t="s">
        <v>17</v>
      </c>
      <c r="E4574" s="53" t="s">
        <v>18</v>
      </c>
      <c r="F4574" s="53" t="s">
        <v>17</v>
      </c>
      <c r="G4574" s="53" t="s">
        <v>19</v>
      </c>
      <c r="I4574" s="53" t="s">
        <v>99</v>
      </c>
      <c r="J4574" s="75">
        <v>3.66</v>
      </c>
      <c r="K4574" s="75">
        <v>3.472</v>
      </c>
      <c r="L4574" s="75">
        <v>4</v>
      </c>
      <c r="M4574" s="75">
        <v>4</v>
      </c>
      <c r="N4574" s="75">
        <v>0</v>
      </c>
    </row>
    <row r="4575" spans="1:14">
      <c r="A4575" s="53" t="s">
        <v>13700</v>
      </c>
      <c r="B4575" s="53" t="s">
        <v>13701</v>
      </c>
      <c r="C4575" s="53" t="s">
        <v>13702</v>
      </c>
      <c r="D4575" s="53" t="s">
        <v>17</v>
      </c>
      <c r="E4575" s="53" t="s">
        <v>18</v>
      </c>
      <c r="F4575" s="53" t="s">
        <v>17</v>
      </c>
      <c r="G4575" s="53" t="s">
        <v>19</v>
      </c>
      <c r="I4575" s="53" t="s">
        <v>820</v>
      </c>
      <c r="J4575" s="75">
        <v>0.1</v>
      </c>
      <c r="K4575" s="75">
        <v>0</v>
      </c>
      <c r="L4575" s="75">
        <v>0.5</v>
      </c>
      <c r="M4575" s="75">
        <v>0.5</v>
      </c>
      <c r="N4575" s="75">
        <v>0</v>
      </c>
    </row>
    <row r="4576" spans="1:14">
      <c r="A4576" s="53" t="s">
        <v>13703</v>
      </c>
      <c r="B4576" s="53" t="s">
        <v>13704</v>
      </c>
      <c r="C4576" s="53" t="s">
        <v>13705</v>
      </c>
      <c r="D4576" s="53" t="s">
        <v>160</v>
      </c>
      <c r="E4576" s="53" t="s">
        <v>18</v>
      </c>
      <c r="F4576" s="53" t="s">
        <v>160</v>
      </c>
      <c r="G4576" s="53" t="s">
        <v>129</v>
      </c>
      <c r="I4576" s="53" t="s">
        <v>215</v>
      </c>
      <c r="J4576" s="75">
        <v>3.57</v>
      </c>
      <c r="K4576" s="75">
        <v>3.078</v>
      </c>
      <c r="L4576" s="75">
        <v>4</v>
      </c>
      <c r="M4576" s="75">
        <v>4</v>
      </c>
      <c r="N4576" s="75">
        <v>0</v>
      </c>
    </row>
    <row r="4577" spans="1:14">
      <c r="A4577" s="53" t="s">
        <v>13706</v>
      </c>
      <c r="B4577" s="53" t="s">
        <v>13707</v>
      </c>
      <c r="C4577" s="53" t="s">
        <v>13708</v>
      </c>
      <c r="D4577" s="53" t="s">
        <v>128</v>
      </c>
      <c r="E4577" s="53" t="s">
        <v>18</v>
      </c>
      <c r="F4577" s="53" t="s">
        <v>128</v>
      </c>
      <c r="G4577" s="73" t="s">
        <v>129</v>
      </c>
      <c r="I4577" s="53" t="s">
        <v>227</v>
      </c>
      <c r="J4577" s="75">
        <v>5.69</v>
      </c>
      <c r="K4577" s="75">
        <v>6.728</v>
      </c>
      <c r="L4577" s="75">
        <v>7</v>
      </c>
      <c r="M4577" s="75">
        <v>7</v>
      </c>
      <c r="N4577" s="75">
        <v>0</v>
      </c>
    </row>
    <row r="4578" spans="1:14">
      <c r="A4578" s="53" t="s">
        <v>13709</v>
      </c>
      <c r="B4578" s="53" t="s">
        <v>13710</v>
      </c>
      <c r="C4578" s="53" t="s">
        <v>13711</v>
      </c>
      <c r="D4578" s="53" t="s">
        <v>453</v>
      </c>
      <c r="E4578" s="53" t="s">
        <v>18</v>
      </c>
      <c r="F4578" s="53" t="s">
        <v>453</v>
      </c>
      <c r="G4578" s="53" t="s">
        <v>29</v>
      </c>
      <c r="I4578" s="53" t="s">
        <v>1038</v>
      </c>
      <c r="J4578" s="75">
        <v>6.21</v>
      </c>
      <c r="K4578" s="75">
        <v>69.258</v>
      </c>
      <c r="L4578" s="75">
        <v>69</v>
      </c>
      <c r="M4578" s="75">
        <v>73</v>
      </c>
      <c r="N4578" s="75">
        <v>4</v>
      </c>
    </row>
    <row r="4579" spans="1:14">
      <c r="A4579" s="53" t="s">
        <v>13712</v>
      </c>
      <c r="B4579" s="53" t="s">
        <v>13713</v>
      </c>
      <c r="C4579" s="53" t="s">
        <v>13714</v>
      </c>
      <c r="D4579" s="53" t="s">
        <v>938</v>
      </c>
      <c r="E4579" s="53" t="s">
        <v>18</v>
      </c>
      <c r="F4579" s="53" t="s">
        <v>938</v>
      </c>
      <c r="G4579" s="53" t="s">
        <v>98</v>
      </c>
      <c r="I4579" s="53" t="s">
        <v>306</v>
      </c>
      <c r="J4579" s="75">
        <v>46.21</v>
      </c>
      <c r="K4579" s="75">
        <v>54.201</v>
      </c>
      <c r="L4579" s="75">
        <v>55</v>
      </c>
      <c r="M4579" s="75">
        <v>63</v>
      </c>
      <c r="N4579" s="75">
        <v>8</v>
      </c>
    </row>
    <row r="4580" spans="1:14">
      <c r="A4580" s="53" t="s">
        <v>13715</v>
      </c>
      <c r="B4580" s="53" t="s">
        <v>13716</v>
      </c>
      <c r="C4580" s="53" t="s">
        <v>13717</v>
      </c>
      <c r="D4580" s="53" t="s">
        <v>938</v>
      </c>
      <c r="E4580" s="53" t="s">
        <v>18</v>
      </c>
      <c r="F4580" s="53" t="s">
        <v>938</v>
      </c>
      <c r="G4580" s="73" t="s">
        <v>98</v>
      </c>
      <c r="I4580" s="53" t="s">
        <v>199</v>
      </c>
      <c r="J4580" s="75">
        <v>19.34</v>
      </c>
      <c r="K4580" s="75">
        <v>23.491</v>
      </c>
      <c r="L4580" s="75">
        <v>24</v>
      </c>
      <c r="M4580" s="75">
        <v>24</v>
      </c>
      <c r="N4580" s="75">
        <v>0</v>
      </c>
    </row>
    <row r="4581" spans="1:14">
      <c r="A4581" s="53" t="s">
        <v>13718</v>
      </c>
      <c r="B4581" s="53" t="s">
        <v>13719</v>
      </c>
      <c r="C4581" s="53" t="s">
        <v>13720</v>
      </c>
      <c r="D4581" s="53" t="s">
        <v>256</v>
      </c>
      <c r="E4581" s="53" t="s">
        <v>18</v>
      </c>
      <c r="F4581" s="53" t="s">
        <v>256</v>
      </c>
      <c r="G4581" s="73" t="s">
        <v>19</v>
      </c>
      <c r="I4581" s="53" t="s">
        <v>820</v>
      </c>
      <c r="J4581" s="75">
        <v>33.68</v>
      </c>
      <c r="K4581" s="75">
        <v>33.468</v>
      </c>
      <c r="L4581" s="75">
        <v>37</v>
      </c>
      <c r="M4581" s="75">
        <v>38</v>
      </c>
      <c r="N4581" s="75">
        <v>1</v>
      </c>
    </row>
    <row r="4582" spans="1:14">
      <c r="A4582" s="53" t="s">
        <v>13721</v>
      </c>
      <c r="B4582" s="53" t="s">
        <v>13722</v>
      </c>
      <c r="C4582" s="53" t="s">
        <v>13723</v>
      </c>
      <c r="D4582" s="53" t="s">
        <v>845</v>
      </c>
      <c r="E4582" s="53" t="s">
        <v>18</v>
      </c>
      <c r="F4582" s="53" t="s">
        <v>845</v>
      </c>
      <c r="G4582" s="73" t="s">
        <v>129</v>
      </c>
      <c r="I4582" s="53" t="s">
        <v>1269</v>
      </c>
      <c r="J4582" s="75">
        <v>10.81</v>
      </c>
      <c r="K4582" s="75">
        <v>15.158</v>
      </c>
      <c r="L4582" s="75">
        <v>15.5</v>
      </c>
      <c r="M4582" s="75">
        <v>15.5</v>
      </c>
      <c r="N4582" s="75">
        <v>0</v>
      </c>
    </row>
    <row r="4583" spans="1:14">
      <c r="A4583" s="53" t="s">
        <v>13724</v>
      </c>
      <c r="B4583" s="53" t="s">
        <v>13725</v>
      </c>
      <c r="C4583" s="53" t="s">
        <v>13726</v>
      </c>
      <c r="D4583" s="53" t="s">
        <v>256</v>
      </c>
      <c r="E4583" s="53" t="s">
        <v>18</v>
      </c>
      <c r="F4583" s="53" t="s">
        <v>256</v>
      </c>
      <c r="G4583" s="53" t="s">
        <v>19</v>
      </c>
      <c r="I4583" s="53" t="s">
        <v>540</v>
      </c>
      <c r="J4583" s="75">
        <v>10.94</v>
      </c>
      <c r="K4583" s="75">
        <v>26.649</v>
      </c>
      <c r="L4583" s="75">
        <v>28</v>
      </c>
      <c r="M4583" s="75">
        <v>27</v>
      </c>
      <c r="N4583" s="75">
        <v>-1</v>
      </c>
    </row>
    <row r="4584" spans="1:14">
      <c r="A4584" s="53" t="s">
        <v>13727</v>
      </c>
      <c r="B4584" s="53" t="s">
        <v>13728</v>
      </c>
      <c r="C4584" s="53" t="s">
        <v>13729</v>
      </c>
      <c r="D4584" s="53" t="s">
        <v>24</v>
      </c>
      <c r="E4584" s="53" t="s">
        <v>18</v>
      </c>
      <c r="F4584" s="53" t="s">
        <v>24</v>
      </c>
      <c r="G4584" s="53" t="s">
        <v>19</v>
      </c>
      <c r="I4584" s="53" t="s">
        <v>223</v>
      </c>
      <c r="J4584" s="75">
        <v>3.24</v>
      </c>
      <c r="K4584" s="75">
        <v>2.904</v>
      </c>
      <c r="L4584" s="75">
        <v>3.5</v>
      </c>
      <c r="M4584" s="75">
        <v>3.5</v>
      </c>
      <c r="N4584" s="75">
        <v>0</v>
      </c>
    </row>
    <row r="4585" spans="1:14">
      <c r="A4585" s="53" t="s">
        <v>13730</v>
      </c>
      <c r="B4585" s="53" t="s">
        <v>13731</v>
      </c>
      <c r="C4585" s="53" t="s">
        <v>13732</v>
      </c>
      <c r="D4585" s="53" t="s">
        <v>17</v>
      </c>
      <c r="E4585" s="53" t="s">
        <v>18</v>
      </c>
      <c r="F4585" s="53" t="s">
        <v>17</v>
      </c>
      <c r="G4585" s="53" t="s">
        <v>19</v>
      </c>
      <c r="I4585" s="53" t="s">
        <v>820</v>
      </c>
      <c r="J4585" s="75">
        <v>37.72</v>
      </c>
      <c r="K4585" s="75">
        <v>90.157</v>
      </c>
      <c r="L4585" s="75">
        <v>69</v>
      </c>
      <c r="M4585" s="75">
        <v>103</v>
      </c>
      <c r="N4585" s="75">
        <v>34</v>
      </c>
    </row>
    <row r="4586" spans="1:14">
      <c r="A4586" s="53" t="s">
        <v>13733</v>
      </c>
      <c r="B4586" s="53" t="s">
        <v>13734</v>
      </c>
      <c r="C4586" s="53" t="s">
        <v>50</v>
      </c>
      <c r="D4586" s="53" t="s">
        <v>231</v>
      </c>
      <c r="E4586" s="53" t="s">
        <v>18</v>
      </c>
      <c r="F4586" s="53" t="s">
        <v>231</v>
      </c>
      <c r="G4586" s="73" t="s">
        <v>52</v>
      </c>
      <c r="I4586" s="53" t="s">
        <v>223</v>
      </c>
      <c r="J4586" s="75">
        <v>1803</v>
      </c>
      <c r="K4586" s="75">
        <v>2174.188</v>
      </c>
      <c r="L4586" s="75">
        <v>2139</v>
      </c>
      <c r="M4586" s="75">
        <v>2180</v>
      </c>
      <c r="N4586" s="75">
        <v>41</v>
      </c>
    </row>
    <row r="4587" spans="1:14">
      <c r="A4587" s="53" t="s">
        <v>13735</v>
      </c>
      <c r="B4587" s="53" t="s">
        <v>13736</v>
      </c>
      <c r="C4587" s="53" t="s">
        <v>50</v>
      </c>
      <c r="D4587" s="53" t="s">
        <v>231</v>
      </c>
      <c r="E4587" s="53" t="s">
        <v>18</v>
      </c>
      <c r="F4587" s="53" t="s">
        <v>231</v>
      </c>
      <c r="G4587" s="53" t="s">
        <v>52</v>
      </c>
      <c r="I4587" s="53" t="s">
        <v>223</v>
      </c>
      <c r="J4587" s="75">
        <v>432.13</v>
      </c>
      <c r="K4587" s="75">
        <v>560.083</v>
      </c>
      <c r="L4587" s="75">
        <v>558</v>
      </c>
      <c r="M4587" s="75">
        <v>576</v>
      </c>
      <c r="N4587" s="75">
        <v>18</v>
      </c>
    </row>
    <row r="4588" spans="1:14">
      <c r="A4588" s="53" t="s">
        <v>13737</v>
      </c>
      <c r="B4588" s="53" t="s">
        <v>13738</v>
      </c>
      <c r="C4588" s="53" t="s">
        <v>13739</v>
      </c>
      <c r="D4588" s="53" t="s">
        <v>926</v>
      </c>
      <c r="E4588" s="53" t="s">
        <v>18</v>
      </c>
      <c r="F4588" s="53" t="s">
        <v>926</v>
      </c>
      <c r="G4588" s="53" t="s">
        <v>129</v>
      </c>
      <c r="I4588" s="53" t="s">
        <v>86</v>
      </c>
      <c r="J4588" s="75">
        <v>22.34</v>
      </c>
      <c r="K4588" s="75">
        <v>22.866</v>
      </c>
      <c r="L4588" s="75">
        <v>23</v>
      </c>
      <c r="M4588" s="75">
        <v>24</v>
      </c>
      <c r="N4588" s="75">
        <v>1</v>
      </c>
    </row>
    <row r="4589" spans="1:14">
      <c r="A4589" s="53" t="s">
        <v>13740</v>
      </c>
      <c r="B4589" s="53" t="s">
        <v>13741</v>
      </c>
      <c r="C4589" s="53" t="s">
        <v>13742</v>
      </c>
      <c r="D4589" s="53" t="s">
        <v>926</v>
      </c>
      <c r="E4589" s="53" t="s">
        <v>18</v>
      </c>
      <c r="F4589" s="53" t="s">
        <v>926</v>
      </c>
      <c r="G4589" s="73" t="s">
        <v>129</v>
      </c>
      <c r="I4589" s="53" t="s">
        <v>86</v>
      </c>
      <c r="J4589" s="75">
        <v>22.34</v>
      </c>
      <c r="K4589" s="75">
        <v>22.05</v>
      </c>
      <c r="L4589" s="75">
        <v>23</v>
      </c>
      <c r="M4589" s="75">
        <v>24</v>
      </c>
      <c r="N4589" s="75">
        <v>1</v>
      </c>
    </row>
    <row r="4590" spans="1:14">
      <c r="A4590" s="53" t="s">
        <v>13743</v>
      </c>
      <c r="B4590" s="53" t="s">
        <v>13744</v>
      </c>
      <c r="C4590" s="53" t="s">
        <v>13745</v>
      </c>
      <c r="D4590" s="53" t="s">
        <v>926</v>
      </c>
      <c r="E4590" s="53" t="s">
        <v>18</v>
      </c>
      <c r="F4590" s="53" t="s">
        <v>926</v>
      </c>
      <c r="G4590" s="53" t="s">
        <v>129</v>
      </c>
      <c r="I4590" s="53" t="s">
        <v>86</v>
      </c>
      <c r="J4590" s="75">
        <v>22.27</v>
      </c>
      <c r="K4590" s="75">
        <v>23.038</v>
      </c>
      <c r="L4590" s="75">
        <v>23</v>
      </c>
      <c r="M4590" s="75">
        <v>24</v>
      </c>
      <c r="N4590" s="75">
        <v>1</v>
      </c>
    </row>
    <row r="4591" spans="1:14">
      <c r="A4591" s="53" t="s">
        <v>13746</v>
      </c>
      <c r="B4591" s="53" t="s">
        <v>13747</v>
      </c>
      <c r="C4591" s="53" t="s">
        <v>13748</v>
      </c>
      <c r="D4591" s="53" t="s">
        <v>926</v>
      </c>
      <c r="E4591" s="53" t="s">
        <v>18</v>
      </c>
      <c r="F4591" s="53" t="s">
        <v>926</v>
      </c>
      <c r="G4591" s="53" t="s">
        <v>129</v>
      </c>
      <c r="I4591" s="53" t="s">
        <v>86</v>
      </c>
      <c r="J4591" s="75">
        <v>22.39</v>
      </c>
      <c r="K4591" s="75">
        <v>22.866</v>
      </c>
      <c r="L4591" s="75">
        <v>23</v>
      </c>
      <c r="M4591" s="75">
        <v>24</v>
      </c>
      <c r="N4591" s="75">
        <v>1</v>
      </c>
    </row>
    <row r="4592" spans="1:14">
      <c r="A4592" s="53" t="s">
        <v>13749</v>
      </c>
      <c r="B4592" s="53" t="s">
        <v>13750</v>
      </c>
      <c r="C4592" s="53" t="s">
        <v>13751</v>
      </c>
      <c r="D4592" s="53" t="s">
        <v>926</v>
      </c>
      <c r="E4592" s="53" t="s">
        <v>18</v>
      </c>
      <c r="F4592" s="53" t="s">
        <v>926</v>
      </c>
      <c r="G4592" s="53" t="s">
        <v>129</v>
      </c>
      <c r="I4592" s="53" t="s">
        <v>86</v>
      </c>
      <c r="J4592" s="75">
        <v>22.34</v>
      </c>
      <c r="K4592" s="75">
        <v>22.238</v>
      </c>
      <c r="L4592" s="75">
        <v>23</v>
      </c>
      <c r="M4592" s="75">
        <v>24</v>
      </c>
      <c r="N4592" s="75">
        <v>1</v>
      </c>
    </row>
    <row r="4593" spans="1:14">
      <c r="A4593" s="53" t="s">
        <v>13752</v>
      </c>
      <c r="B4593" s="53" t="s">
        <v>13753</v>
      </c>
      <c r="C4593" s="53" t="s">
        <v>13754</v>
      </c>
      <c r="D4593" s="53" t="s">
        <v>17</v>
      </c>
      <c r="E4593" s="53" t="s">
        <v>18</v>
      </c>
      <c r="F4593" s="53" t="s">
        <v>17</v>
      </c>
      <c r="G4593" s="53" t="s">
        <v>19</v>
      </c>
      <c r="I4593" s="53" t="s">
        <v>454</v>
      </c>
      <c r="J4593" s="75">
        <v>1.91</v>
      </c>
      <c r="K4593" s="75">
        <v>8.746</v>
      </c>
      <c r="L4593" s="75">
        <v>7</v>
      </c>
      <c r="M4593" s="75">
        <v>9</v>
      </c>
      <c r="N4593" s="75">
        <v>2</v>
      </c>
    </row>
    <row r="4594" spans="1:14">
      <c r="A4594" s="53" t="s">
        <v>13755</v>
      </c>
      <c r="B4594" s="53" t="s">
        <v>13756</v>
      </c>
      <c r="C4594" s="53" t="s">
        <v>13757</v>
      </c>
      <c r="D4594" s="53" t="s">
        <v>17</v>
      </c>
      <c r="E4594" s="53" t="s">
        <v>18</v>
      </c>
      <c r="F4594" s="53" t="s">
        <v>17</v>
      </c>
      <c r="G4594" s="53" t="s">
        <v>19</v>
      </c>
      <c r="I4594" s="53" t="s">
        <v>454</v>
      </c>
      <c r="J4594" s="75">
        <v>11.9</v>
      </c>
      <c r="K4594" s="75">
        <v>2.234</v>
      </c>
      <c r="L4594" s="75">
        <v>12</v>
      </c>
      <c r="M4594" s="75">
        <v>12</v>
      </c>
      <c r="N4594" s="75">
        <v>0</v>
      </c>
    </row>
    <row r="4595" spans="1:14">
      <c r="A4595" s="53" t="s">
        <v>13758</v>
      </c>
      <c r="B4595" s="53" t="s">
        <v>13759</v>
      </c>
      <c r="C4595" s="53" t="s">
        <v>36</v>
      </c>
      <c r="D4595" s="53" t="s">
        <v>17</v>
      </c>
      <c r="E4595" s="53" t="s">
        <v>18</v>
      </c>
      <c r="F4595" s="53" t="s">
        <v>17</v>
      </c>
      <c r="G4595" s="53" t="s">
        <v>19</v>
      </c>
      <c r="I4595" s="53" t="s">
        <v>612</v>
      </c>
      <c r="J4595" s="75">
        <v>2.25</v>
      </c>
      <c r="K4595" s="75">
        <v>2.424</v>
      </c>
      <c r="L4595" s="75">
        <v>2.5</v>
      </c>
      <c r="M4595" s="75">
        <v>2.5</v>
      </c>
      <c r="N4595" s="75">
        <v>0</v>
      </c>
    </row>
    <row r="4596" spans="1:14">
      <c r="A4596" s="53" t="s">
        <v>13760</v>
      </c>
      <c r="B4596" s="53" t="s">
        <v>13761</v>
      </c>
      <c r="C4596" s="53" t="s">
        <v>13762</v>
      </c>
      <c r="D4596" s="53" t="s">
        <v>17</v>
      </c>
      <c r="E4596" s="53" t="s">
        <v>18</v>
      </c>
      <c r="F4596" s="53" t="s">
        <v>17</v>
      </c>
      <c r="G4596" s="73" t="s">
        <v>19</v>
      </c>
      <c r="I4596" s="53" t="s">
        <v>7799</v>
      </c>
      <c r="J4596" s="75">
        <v>1.11</v>
      </c>
      <c r="K4596" s="75">
        <v>1.206</v>
      </c>
      <c r="L4596" s="75">
        <v>1.5</v>
      </c>
      <c r="M4596" s="75">
        <v>1.5</v>
      </c>
      <c r="N4596" s="75">
        <v>0</v>
      </c>
    </row>
    <row r="4597" spans="1:14">
      <c r="A4597" s="53" t="s">
        <v>13763</v>
      </c>
      <c r="B4597" s="53" t="s">
        <v>13764</v>
      </c>
      <c r="C4597" s="53" t="s">
        <v>13765</v>
      </c>
      <c r="D4597" s="53" t="s">
        <v>17</v>
      </c>
      <c r="E4597" s="53" t="s">
        <v>18</v>
      </c>
      <c r="F4597" s="53" t="s">
        <v>17</v>
      </c>
      <c r="G4597" s="53" t="s">
        <v>19</v>
      </c>
      <c r="I4597" s="53" t="s">
        <v>1269</v>
      </c>
      <c r="J4597" s="75">
        <v>0.5</v>
      </c>
      <c r="K4597" s="75">
        <v>0</v>
      </c>
      <c r="L4597" s="75">
        <v>1</v>
      </c>
      <c r="M4597" s="75">
        <v>0.5</v>
      </c>
      <c r="N4597" s="75">
        <v>-0.5</v>
      </c>
    </row>
    <row r="4598" spans="1:14">
      <c r="A4598" s="53" t="s">
        <v>13766</v>
      </c>
      <c r="B4598" s="53" t="s">
        <v>13767</v>
      </c>
      <c r="C4598" s="53" t="s">
        <v>50</v>
      </c>
      <c r="D4598" s="53" t="s">
        <v>1516</v>
      </c>
      <c r="E4598" s="53" t="s">
        <v>18</v>
      </c>
      <c r="F4598" s="53" t="s">
        <v>1516</v>
      </c>
      <c r="G4598" s="53" t="s">
        <v>52</v>
      </c>
      <c r="I4598" s="53" t="s">
        <v>323</v>
      </c>
      <c r="J4598" s="75">
        <v>182.49</v>
      </c>
      <c r="K4598" s="75">
        <v>126.17</v>
      </c>
      <c r="L4598" s="75">
        <v>183</v>
      </c>
      <c r="M4598" s="75">
        <v>183</v>
      </c>
      <c r="N4598" s="75">
        <v>0</v>
      </c>
    </row>
    <row r="4599" spans="1:14">
      <c r="A4599" s="53" t="s">
        <v>13768</v>
      </c>
      <c r="B4599" s="53" t="s">
        <v>13769</v>
      </c>
      <c r="C4599" s="53" t="s">
        <v>50</v>
      </c>
      <c r="D4599" s="53" t="s">
        <v>1516</v>
      </c>
      <c r="E4599" s="53" t="s">
        <v>18</v>
      </c>
      <c r="F4599" s="53" t="s">
        <v>1516</v>
      </c>
      <c r="G4599" s="53" t="s">
        <v>52</v>
      </c>
      <c r="I4599" s="53" t="s">
        <v>323</v>
      </c>
      <c r="J4599" s="75">
        <v>182.89</v>
      </c>
      <c r="K4599" s="75">
        <v>126.8</v>
      </c>
      <c r="L4599" s="75">
        <v>183</v>
      </c>
      <c r="M4599" s="75">
        <v>183</v>
      </c>
      <c r="N4599" s="75">
        <v>0</v>
      </c>
    </row>
    <row r="4600" spans="1:14">
      <c r="A4600" s="53" t="s">
        <v>13770</v>
      </c>
      <c r="B4600" s="53" t="s">
        <v>13771</v>
      </c>
      <c r="C4600" s="53" t="s">
        <v>50</v>
      </c>
      <c r="D4600" s="53" t="s">
        <v>633</v>
      </c>
      <c r="E4600" s="53" t="s">
        <v>18</v>
      </c>
      <c r="F4600" s="53" t="s">
        <v>633</v>
      </c>
      <c r="G4600" s="53" t="s">
        <v>52</v>
      </c>
      <c r="I4600" s="53" t="s">
        <v>6557</v>
      </c>
      <c r="J4600" s="75">
        <v>29.11</v>
      </c>
      <c r="K4600" s="75">
        <v>66.908</v>
      </c>
      <c r="L4600" s="75">
        <v>66</v>
      </c>
      <c r="M4600" s="75">
        <v>67</v>
      </c>
      <c r="N4600" s="75">
        <v>1</v>
      </c>
    </row>
    <row r="4601" spans="1:14">
      <c r="A4601" s="53" t="s">
        <v>13772</v>
      </c>
      <c r="B4601" s="53" t="s">
        <v>13773</v>
      </c>
      <c r="C4601" s="53" t="s">
        <v>13774</v>
      </c>
      <c r="D4601" s="53" t="s">
        <v>1184</v>
      </c>
      <c r="E4601" s="53" t="s">
        <v>18</v>
      </c>
      <c r="F4601" s="53" t="s">
        <v>1184</v>
      </c>
      <c r="G4601" s="53" t="s">
        <v>98</v>
      </c>
      <c r="I4601" s="53" t="s">
        <v>558</v>
      </c>
      <c r="J4601" s="75">
        <v>7.73</v>
      </c>
      <c r="K4601" s="75">
        <v>8.389</v>
      </c>
      <c r="L4601" s="75">
        <v>12</v>
      </c>
      <c r="M4601" s="75">
        <v>21</v>
      </c>
      <c r="N4601" s="75">
        <v>9</v>
      </c>
    </row>
    <row r="4602" spans="1:14">
      <c r="A4602" s="53" t="s">
        <v>13775</v>
      </c>
      <c r="B4602" s="53" t="s">
        <v>13776</v>
      </c>
      <c r="C4602" s="53" t="s">
        <v>13777</v>
      </c>
      <c r="D4602" s="53" t="s">
        <v>24</v>
      </c>
      <c r="E4602" s="53" t="s">
        <v>18</v>
      </c>
      <c r="F4602" s="53" t="s">
        <v>24</v>
      </c>
      <c r="G4602" s="53" t="s">
        <v>19</v>
      </c>
      <c r="I4602" s="53" t="s">
        <v>664</v>
      </c>
      <c r="J4602" s="75">
        <v>24.03</v>
      </c>
      <c r="K4602" s="75">
        <v>11.035</v>
      </c>
      <c r="L4602" s="75">
        <v>25</v>
      </c>
      <c r="M4602" s="75">
        <v>25</v>
      </c>
      <c r="N4602" s="75">
        <v>0</v>
      </c>
    </row>
    <row r="4603" spans="1:14">
      <c r="A4603" s="53" t="s">
        <v>13778</v>
      </c>
      <c r="B4603" s="53" t="s">
        <v>13779</v>
      </c>
      <c r="C4603" s="53" t="s">
        <v>13780</v>
      </c>
      <c r="D4603" s="53" t="s">
        <v>24</v>
      </c>
      <c r="E4603" s="53" t="s">
        <v>18</v>
      </c>
      <c r="F4603" s="53" t="s">
        <v>24</v>
      </c>
      <c r="G4603" s="53" t="s">
        <v>19</v>
      </c>
      <c r="I4603" s="53" t="s">
        <v>246</v>
      </c>
      <c r="J4603" s="75">
        <v>23.5</v>
      </c>
      <c r="K4603" s="75">
        <v>29.441</v>
      </c>
      <c r="L4603" s="75">
        <v>24</v>
      </c>
      <c r="M4603" s="75">
        <v>30</v>
      </c>
      <c r="N4603" s="75">
        <v>6</v>
      </c>
    </row>
    <row r="4604" spans="1:14">
      <c r="A4604" s="53" t="s">
        <v>13781</v>
      </c>
      <c r="B4604" s="53" t="s">
        <v>13782</v>
      </c>
      <c r="C4604" s="53" t="s">
        <v>13783</v>
      </c>
      <c r="D4604" s="53" t="s">
        <v>24</v>
      </c>
      <c r="E4604" s="53" t="s">
        <v>18</v>
      </c>
      <c r="F4604" s="53" t="s">
        <v>24</v>
      </c>
      <c r="G4604" s="53" t="s">
        <v>19</v>
      </c>
      <c r="I4604" s="53" t="s">
        <v>246</v>
      </c>
      <c r="J4604" s="75">
        <v>23.5</v>
      </c>
      <c r="K4604" s="75">
        <v>29.441</v>
      </c>
      <c r="L4604" s="75">
        <v>24</v>
      </c>
      <c r="M4604" s="75">
        <v>30</v>
      </c>
      <c r="N4604" s="75">
        <v>6</v>
      </c>
    </row>
    <row r="4605" spans="1:14">
      <c r="A4605" s="53" t="s">
        <v>13784</v>
      </c>
      <c r="B4605" s="53" t="s">
        <v>13785</v>
      </c>
      <c r="C4605" s="53" t="s">
        <v>13786</v>
      </c>
      <c r="D4605" s="53" t="s">
        <v>24</v>
      </c>
      <c r="E4605" s="53" t="s">
        <v>18</v>
      </c>
      <c r="F4605" s="53" t="s">
        <v>24</v>
      </c>
      <c r="G4605" s="53" t="s">
        <v>19</v>
      </c>
      <c r="I4605" s="53" t="s">
        <v>246</v>
      </c>
      <c r="J4605" s="75">
        <v>23.5</v>
      </c>
      <c r="K4605" s="75">
        <v>29.441</v>
      </c>
      <c r="L4605" s="75">
        <v>24</v>
      </c>
      <c r="M4605" s="75">
        <v>30</v>
      </c>
      <c r="N4605" s="75">
        <v>6</v>
      </c>
    </row>
    <row r="4606" spans="1:14">
      <c r="A4606" s="53" t="s">
        <v>13787</v>
      </c>
      <c r="B4606" s="53" t="s">
        <v>13788</v>
      </c>
      <c r="C4606" s="53" t="s">
        <v>13789</v>
      </c>
      <c r="D4606" s="53" t="s">
        <v>24</v>
      </c>
      <c r="E4606" s="53" t="s">
        <v>18</v>
      </c>
      <c r="F4606" s="53" t="s">
        <v>24</v>
      </c>
      <c r="G4606" s="53" t="s">
        <v>19</v>
      </c>
      <c r="I4606" s="53" t="s">
        <v>246</v>
      </c>
      <c r="J4606" s="75">
        <v>23.5</v>
      </c>
      <c r="K4606" s="75">
        <v>29.441</v>
      </c>
      <c r="L4606" s="75">
        <v>24</v>
      </c>
      <c r="M4606" s="75">
        <v>30</v>
      </c>
      <c r="N4606" s="75">
        <v>6</v>
      </c>
    </row>
    <row r="4607" spans="1:14">
      <c r="A4607" s="53" t="s">
        <v>13790</v>
      </c>
      <c r="B4607" s="53" t="s">
        <v>13791</v>
      </c>
      <c r="C4607" s="53" t="s">
        <v>13792</v>
      </c>
      <c r="D4607" s="53" t="s">
        <v>24</v>
      </c>
      <c r="E4607" s="53" t="s">
        <v>18</v>
      </c>
      <c r="F4607" s="53" t="s">
        <v>24</v>
      </c>
      <c r="G4607" s="53" t="s">
        <v>19</v>
      </c>
      <c r="I4607" s="53" t="s">
        <v>246</v>
      </c>
      <c r="J4607" s="75">
        <v>23.5</v>
      </c>
      <c r="K4607" s="75">
        <v>29.441</v>
      </c>
      <c r="L4607" s="75">
        <v>24</v>
      </c>
      <c r="M4607" s="75">
        <v>30</v>
      </c>
      <c r="N4607" s="75">
        <v>6</v>
      </c>
    </row>
    <row r="4608" spans="1:14">
      <c r="A4608" s="53" t="s">
        <v>13793</v>
      </c>
      <c r="B4608" s="53" t="s">
        <v>13794</v>
      </c>
      <c r="C4608" s="53" t="s">
        <v>13795</v>
      </c>
      <c r="D4608" s="53" t="s">
        <v>24</v>
      </c>
      <c r="E4608" s="53" t="s">
        <v>18</v>
      </c>
      <c r="F4608" s="53" t="s">
        <v>24</v>
      </c>
      <c r="G4608" s="53" t="s">
        <v>19</v>
      </c>
      <c r="I4608" s="53" t="s">
        <v>246</v>
      </c>
      <c r="J4608" s="75">
        <v>23.5</v>
      </c>
      <c r="K4608" s="75">
        <v>29.441</v>
      </c>
      <c r="L4608" s="75">
        <v>25</v>
      </c>
      <c r="M4608" s="75">
        <v>30</v>
      </c>
      <c r="N4608" s="75">
        <v>5</v>
      </c>
    </row>
    <row r="4609" spans="1:14">
      <c r="A4609" s="53" t="s">
        <v>13796</v>
      </c>
      <c r="B4609" s="53" t="s">
        <v>13797</v>
      </c>
      <c r="C4609" s="53" t="s">
        <v>13798</v>
      </c>
      <c r="D4609" s="53" t="s">
        <v>24</v>
      </c>
      <c r="E4609" s="53" t="s">
        <v>18</v>
      </c>
      <c r="F4609" s="53" t="s">
        <v>24</v>
      </c>
      <c r="G4609" s="53" t="s">
        <v>19</v>
      </c>
      <c r="I4609" s="53" t="s">
        <v>246</v>
      </c>
      <c r="J4609" s="75">
        <v>23.5</v>
      </c>
      <c r="K4609" s="75">
        <v>29.441</v>
      </c>
      <c r="L4609" s="75">
        <v>24</v>
      </c>
      <c r="M4609" s="75">
        <v>30</v>
      </c>
      <c r="N4609" s="75">
        <v>6</v>
      </c>
    </row>
    <row r="4610" spans="1:14">
      <c r="A4610" s="53" t="s">
        <v>13799</v>
      </c>
      <c r="B4610" s="53" t="s">
        <v>13800</v>
      </c>
      <c r="C4610" s="53" t="s">
        <v>13801</v>
      </c>
      <c r="D4610" s="53" t="s">
        <v>24</v>
      </c>
      <c r="E4610" s="53" t="s">
        <v>18</v>
      </c>
      <c r="F4610" s="53" t="s">
        <v>24</v>
      </c>
      <c r="G4610" s="73" t="s">
        <v>19</v>
      </c>
      <c r="I4610" s="53" t="s">
        <v>246</v>
      </c>
      <c r="J4610" s="75">
        <v>23.5</v>
      </c>
      <c r="K4610" s="75">
        <v>29.441</v>
      </c>
      <c r="L4610" s="75">
        <v>24</v>
      </c>
      <c r="M4610" s="75">
        <v>30</v>
      </c>
      <c r="N4610" s="75">
        <v>6</v>
      </c>
    </row>
    <row r="4611" spans="1:14">
      <c r="A4611" s="53" t="s">
        <v>13802</v>
      </c>
      <c r="B4611" s="53" t="s">
        <v>13803</v>
      </c>
      <c r="C4611" s="53" t="s">
        <v>13804</v>
      </c>
      <c r="D4611" s="53" t="s">
        <v>24</v>
      </c>
      <c r="E4611" s="53" t="s">
        <v>18</v>
      </c>
      <c r="F4611" s="53" t="s">
        <v>24</v>
      </c>
      <c r="G4611" s="53" t="s">
        <v>19</v>
      </c>
      <c r="I4611" s="53" t="s">
        <v>246</v>
      </c>
      <c r="J4611" s="75">
        <v>23.5</v>
      </c>
      <c r="K4611" s="75">
        <v>29.441</v>
      </c>
      <c r="L4611" s="75">
        <v>24</v>
      </c>
      <c r="M4611" s="75">
        <v>30</v>
      </c>
      <c r="N4611" s="75">
        <v>6</v>
      </c>
    </row>
    <row r="4612" spans="1:14">
      <c r="A4612" s="53" t="s">
        <v>13805</v>
      </c>
      <c r="B4612" s="53" t="s">
        <v>13806</v>
      </c>
      <c r="C4612" s="53" t="s">
        <v>13807</v>
      </c>
      <c r="D4612" s="53" t="s">
        <v>24</v>
      </c>
      <c r="E4612" s="53" t="s">
        <v>18</v>
      </c>
      <c r="F4612" s="53" t="s">
        <v>24</v>
      </c>
      <c r="G4612" s="53" t="s">
        <v>19</v>
      </c>
      <c r="I4612" s="53" t="s">
        <v>246</v>
      </c>
      <c r="J4612" s="75">
        <v>23.5</v>
      </c>
      <c r="K4612" s="75">
        <v>29.441</v>
      </c>
      <c r="L4612" s="75">
        <v>25</v>
      </c>
      <c r="M4612" s="75">
        <v>30</v>
      </c>
      <c r="N4612" s="75">
        <v>5</v>
      </c>
    </row>
    <row r="4613" spans="1:14">
      <c r="A4613" s="53" t="s">
        <v>13808</v>
      </c>
      <c r="B4613" s="53" t="s">
        <v>13809</v>
      </c>
      <c r="C4613" s="53" t="s">
        <v>13810</v>
      </c>
      <c r="D4613" s="53" t="s">
        <v>256</v>
      </c>
      <c r="E4613" s="53" t="s">
        <v>18</v>
      </c>
      <c r="F4613" s="53" t="s">
        <v>256</v>
      </c>
      <c r="G4613" s="53" t="s">
        <v>19</v>
      </c>
      <c r="I4613" s="53" t="s">
        <v>191</v>
      </c>
      <c r="J4613" s="75">
        <v>16.36</v>
      </c>
      <c r="K4613" s="75">
        <v>27.183</v>
      </c>
      <c r="L4613" s="75">
        <v>26</v>
      </c>
      <c r="M4613" s="75">
        <v>29</v>
      </c>
      <c r="N4613" s="75">
        <v>3</v>
      </c>
    </row>
    <row r="4614" spans="1:14">
      <c r="A4614" s="53" t="s">
        <v>13811</v>
      </c>
      <c r="B4614" s="53" t="s">
        <v>13812</v>
      </c>
      <c r="C4614" s="53" t="s">
        <v>13813</v>
      </c>
      <c r="D4614" s="53" t="s">
        <v>17</v>
      </c>
      <c r="E4614" s="53" t="s">
        <v>18</v>
      </c>
      <c r="F4614" s="53" t="s">
        <v>17</v>
      </c>
      <c r="G4614" s="53" t="s">
        <v>19</v>
      </c>
      <c r="I4614" s="53" t="s">
        <v>1262</v>
      </c>
      <c r="J4614" s="75">
        <v>11.99</v>
      </c>
      <c r="K4614" s="75">
        <v>5.386</v>
      </c>
      <c r="L4614" s="75">
        <v>12</v>
      </c>
      <c r="M4614" s="75">
        <v>12</v>
      </c>
      <c r="N4614" s="75">
        <v>0</v>
      </c>
    </row>
    <row r="4615" spans="1:14">
      <c r="A4615" s="53" t="s">
        <v>13814</v>
      </c>
      <c r="B4615" s="53" t="s">
        <v>13815</v>
      </c>
      <c r="C4615" s="53" t="s">
        <v>13816</v>
      </c>
      <c r="D4615" s="53" t="s">
        <v>140</v>
      </c>
      <c r="E4615" s="53" t="s">
        <v>18</v>
      </c>
      <c r="F4615" s="53" t="s">
        <v>140</v>
      </c>
      <c r="G4615" s="53" t="s">
        <v>98</v>
      </c>
      <c r="I4615" s="53" t="s">
        <v>191</v>
      </c>
      <c r="J4615" s="75">
        <v>27.91</v>
      </c>
      <c r="K4615" s="75">
        <v>62.468</v>
      </c>
      <c r="L4615" s="75">
        <v>56</v>
      </c>
      <c r="M4615" s="75">
        <v>66</v>
      </c>
      <c r="N4615" s="75">
        <v>10</v>
      </c>
    </row>
    <row r="4616" spans="1:14">
      <c r="A4616" s="53" t="s">
        <v>13817</v>
      </c>
      <c r="B4616" s="53" t="s">
        <v>13818</v>
      </c>
      <c r="C4616" s="53" t="s">
        <v>13819</v>
      </c>
      <c r="D4616" s="53" t="s">
        <v>186</v>
      </c>
      <c r="E4616" s="53" t="s">
        <v>18</v>
      </c>
      <c r="F4616" s="53" t="s">
        <v>186</v>
      </c>
      <c r="G4616" s="53" t="s">
        <v>98</v>
      </c>
      <c r="I4616" s="53" t="s">
        <v>540</v>
      </c>
      <c r="J4616" s="75">
        <v>312.89</v>
      </c>
      <c r="K4616" s="75">
        <v>265.501</v>
      </c>
      <c r="L4616" s="75">
        <v>313</v>
      </c>
      <c r="M4616" s="75">
        <v>313</v>
      </c>
      <c r="N4616" s="75">
        <v>0</v>
      </c>
    </row>
    <row r="4617" spans="1:14">
      <c r="A4617" s="53" t="s">
        <v>13820</v>
      </c>
      <c r="B4617" s="53" t="s">
        <v>13821</v>
      </c>
      <c r="C4617" s="53" t="s">
        <v>50</v>
      </c>
      <c r="D4617" s="53" t="s">
        <v>51</v>
      </c>
      <c r="E4617" s="53" t="s">
        <v>18</v>
      </c>
      <c r="F4617" s="53" t="s">
        <v>51</v>
      </c>
      <c r="G4617" s="53" t="s">
        <v>52</v>
      </c>
      <c r="I4617" s="53" t="s">
        <v>39</v>
      </c>
      <c r="J4617" s="75">
        <v>135.69</v>
      </c>
      <c r="K4617" s="75">
        <v>109.504</v>
      </c>
      <c r="L4617" s="75">
        <v>136</v>
      </c>
      <c r="M4617" s="75">
        <v>136</v>
      </c>
      <c r="N4617" s="75">
        <v>0</v>
      </c>
    </row>
    <row r="4618" spans="1:14">
      <c r="A4618" s="53" t="s">
        <v>13822</v>
      </c>
      <c r="B4618" s="53" t="s">
        <v>13823</v>
      </c>
      <c r="C4618" s="53" t="s">
        <v>13824</v>
      </c>
      <c r="D4618" s="53" t="s">
        <v>186</v>
      </c>
      <c r="E4618" s="53" t="s">
        <v>18</v>
      </c>
      <c r="F4618" s="53" t="s">
        <v>186</v>
      </c>
      <c r="G4618" s="53" t="s">
        <v>98</v>
      </c>
      <c r="I4618" s="53" t="s">
        <v>191</v>
      </c>
      <c r="J4618" s="75">
        <v>165.28</v>
      </c>
      <c r="K4618" s="75">
        <v>144.898</v>
      </c>
      <c r="L4618" s="75">
        <v>160</v>
      </c>
      <c r="M4618" s="75">
        <v>166</v>
      </c>
      <c r="N4618" s="75">
        <v>6</v>
      </c>
    </row>
    <row r="4619" spans="1:14">
      <c r="A4619" s="53" t="s">
        <v>13825</v>
      </c>
      <c r="B4619" s="53" t="s">
        <v>13826</v>
      </c>
      <c r="C4619" s="53" t="s">
        <v>50</v>
      </c>
      <c r="D4619" s="53" t="s">
        <v>51</v>
      </c>
      <c r="E4619" s="53" t="s">
        <v>18</v>
      </c>
      <c r="F4619" s="53" t="s">
        <v>51</v>
      </c>
      <c r="G4619" s="53" t="s">
        <v>52</v>
      </c>
      <c r="I4619" s="53" t="s">
        <v>39</v>
      </c>
      <c r="J4619" s="75">
        <v>559.9</v>
      </c>
      <c r="K4619" s="75">
        <v>443.159</v>
      </c>
      <c r="L4619" s="75">
        <v>560</v>
      </c>
      <c r="M4619" s="75">
        <v>560</v>
      </c>
      <c r="N4619" s="75">
        <v>0</v>
      </c>
    </row>
    <row r="4620" spans="1:14">
      <c r="A4620" s="53" t="s">
        <v>13827</v>
      </c>
      <c r="B4620" s="53" t="s">
        <v>13828</v>
      </c>
      <c r="C4620" s="53" t="s">
        <v>13829</v>
      </c>
      <c r="D4620" s="53" t="s">
        <v>458</v>
      </c>
      <c r="E4620" s="53" t="s">
        <v>18</v>
      </c>
      <c r="F4620" s="53" t="s">
        <v>458</v>
      </c>
      <c r="G4620" s="53" t="s">
        <v>98</v>
      </c>
      <c r="I4620" s="53" t="s">
        <v>223</v>
      </c>
      <c r="J4620" s="75">
        <v>2.03</v>
      </c>
      <c r="K4620" s="75">
        <v>2.484</v>
      </c>
      <c r="L4620" s="75">
        <v>2.5</v>
      </c>
      <c r="M4620" s="75">
        <v>2.5</v>
      </c>
      <c r="N4620" s="75">
        <v>0</v>
      </c>
    </row>
    <row r="4621" spans="1:14">
      <c r="A4621" s="53" t="s">
        <v>13830</v>
      </c>
      <c r="B4621" s="53" t="s">
        <v>13831</v>
      </c>
      <c r="C4621" s="53" t="s">
        <v>13832</v>
      </c>
      <c r="D4621" s="53" t="s">
        <v>458</v>
      </c>
      <c r="E4621" s="53" t="s">
        <v>18</v>
      </c>
      <c r="F4621" s="53" t="s">
        <v>458</v>
      </c>
      <c r="G4621" s="53" t="s">
        <v>98</v>
      </c>
      <c r="I4621" s="53" t="s">
        <v>223</v>
      </c>
      <c r="J4621" s="75">
        <v>1.92</v>
      </c>
      <c r="K4621" s="75">
        <v>2.567</v>
      </c>
      <c r="L4621" s="75">
        <v>2.5</v>
      </c>
      <c r="M4621" s="75">
        <v>3</v>
      </c>
      <c r="N4621" s="75">
        <v>0.5</v>
      </c>
    </row>
    <row r="4622" spans="1:14">
      <c r="A4622" s="53" t="s">
        <v>13833</v>
      </c>
      <c r="B4622" s="53" t="s">
        <v>13834</v>
      </c>
      <c r="C4622" s="53" t="s">
        <v>13835</v>
      </c>
      <c r="D4622" s="53" t="s">
        <v>458</v>
      </c>
      <c r="E4622" s="53" t="s">
        <v>18</v>
      </c>
      <c r="F4622" s="53" t="s">
        <v>458</v>
      </c>
      <c r="G4622" s="53" t="s">
        <v>98</v>
      </c>
      <c r="I4622" s="53" t="s">
        <v>223</v>
      </c>
      <c r="J4622" s="75">
        <v>1.97</v>
      </c>
      <c r="K4622" s="75">
        <v>2.484</v>
      </c>
      <c r="L4622" s="75">
        <v>2.5</v>
      </c>
      <c r="M4622" s="75">
        <v>2.5</v>
      </c>
      <c r="N4622" s="75">
        <v>0</v>
      </c>
    </row>
    <row r="4623" spans="1:14">
      <c r="A4623" s="53" t="s">
        <v>13836</v>
      </c>
      <c r="B4623" s="53" t="s">
        <v>13837</v>
      </c>
      <c r="C4623" s="53" t="s">
        <v>13838</v>
      </c>
      <c r="D4623" s="53" t="s">
        <v>458</v>
      </c>
      <c r="E4623" s="53" t="s">
        <v>18</v>
      </c>
      <c r="F4623" s="53" t="s">
        <v>458</v>
      </c>
      <c r="G4623" s="53" t="s">
        <v>98</v>
      </c>
      <c r="I4623" s="53" t="s">
        <v>223</v>
      </c>
      <c r="J4623" s="75">
        <v>1.85</v>
      </c>
      <c r="K4623" s="75">
        <v>2.567</v>
      </c>
      <c r="L4623" s="75">
        <v>2.5</v>
      </c>
      <c r="M4623" s="75">
        <v>3</v>
      </c>
      <c r="N4623" s="75">
        <v>0.5</v>
      </c>
    </row>
    <row r="4624" spans="1:14">
      <c r="A4624" s="53" t="s">
        <v>13839</v>
      </c>
      <c r="B4624" s="53" t="s">
        <v>13840</v>
      </c>
      <c r="C4624" s="53" t="s">
        <v>13841</v>
      </c>
      <c r="D4624" s="53" t="s">
        <v>458</v>
      </c>
      <c r="E4624" s="53" t="s">
        <v>18</v>
      </c>
      <c r="F4624" s="53" t="s">
        <v>458</v>
      </c>
      <c r="G4624" s="53" t="s">
        <v>98</v>
      </c>
      <c r="I4624" s="53" t="s">
        <v>223</v>
      </c>
      <c r="J4624" s="75">
        <v>1.96</v>
      </c>
      <c r="K4624" s="75">
        <v>2.484</v>
      </c>
      <c r="L4624" s="75">
        <v>2.5</v>
      </c>
      <c r="M4624" s="75">
        <v>2.5</v>
      </c>
      <c r="N4624" s="75">
        <v>0</v>
      </c>
    </row>
    <row r="4625" spans="1:14">
      <c r="A4625" s="53" t="s">
        <v>13842</v>
      </c>
      <c r="B4625" s="53" t="s">
        <v>13843</v>
      </c>
      <c r="C4625" s="53" t="s">
        <v>13844</v>
      </c>
      <c r="D4625" s="53" t="s">
        <v>458</v>
      </c>
      <c r="E4625" s="53" t="s">
        <v>18</v>
      </c>
      <c r="F4625" s="53" t="s">
        <v>458</v>
      </c>
      <c r="G4625" s="53" t="s">
        <v>98</v>
      </c>
      <c r="I4625" s="53" t="s">
        <v>223</v>
      </c>
      <c r="J4625" s="75">
        <v>1.9</v>
      </c>
      <c r="K4625" s="75">
        <v>2.678</v>
      </c>
      <c r="L4625" s="75">
        <v>2.5</v>
      </c>
      <c r="M4625" s="75">
        <v>3</v>
      </c>
      <c r="N4625" s="75">
        <v>0.5</v>
      </c>
    </row>
    <row r="4626" spans="1:14">
      <c r="A4626" s="53" t="s">
        <v>13845</v>
      </c>
      <c r="B4626" s="53" t="s">
        <v>13846</v>
      </c>
      <c r="C4626" s="53" t="s">
        <v>13847</v>
      </c>
      <c r="D4626" s="53" t="s">
        <v>458</v>
      </c>
      <c r="E4626" s="53" t="s">
        <v>18</v>
      </c>
      <c r="F4626" s="53" t="s">
        <v>458</v>
      </c>
      <c r="G4626" s="53" t="s">
        <v>98</v>
      </c>
      <c r="I4626" s="53" t="s">
        <v>223</v>
      </c>
      <c r="J4626" s="75">
        <v>1.91</v>
      </c>
      <c r="K4626" s="75">
        <v>2.484</v>
      </c>
      <c r="L4626" s="75">
        <v>2.5</v>
      </c>
      <c r="M4626" s="75">
        <v>2.5</v>
      </c>
      <c r="N4626" s="75">
        <v>0</v>
      </c>
    </row>
    <row r="4627" spans="1:14">
      <c r="A4627" s="53" t="s">
        <v>13848</v>
      </c>
      <c r="B4627" s="53" t="s">
        <v>13849</v>
      </c>
      <c r="C4627" s="53" t="s">
        <v>13850</v>
      </c>
      <c r="D4627" s="53" t="s">
        <v>458</v>
      </c>
      <c r="E4627" s="53" t="s">
        <v>18</v>
      </c>
      <c r="F4627" s="53" t="s">
        <v>458</v>
      </c>
      <c r="G4627" s="73" t="s">
        <v>98</v>
      </c>
      <c r="I4627" s="53" t="s">
        <v>223</v>
      </c>
      <c r="J4627" s="75">
        <v>1.94</v>
      </c>
      <c r="K4627" s="75">
        <v>2.567</v>
      </c>
      <c r="L4627" s="75">
        <v>2.5</v>
      </c>
      <c r="M4627" s="75">
        <v>3</v>
      </c>
      <c r="N4627" s="75">
        <v>0.5</v>
      </c>
    </row>
    <row r="4628" spans="1:14">
      <c r="A4628" s="53" t="s">
        <v>13851</v>
      </c>
      <c r="B4628" s="53" t="s">
        <v>13852</v>
      </c>
      <c r="C4628" s="53" t="s">
        <v>13853</v>
      </c>
      <c r="D4628" s="53" t="s">
        <v>458</v>
      </c>
      <c r="E4628" s="53" t="s">
        <v>18</v>
      </c>
      <c r="F4628" s="53" t="s">
        <v>458</v>
      </c>
      <c r="G4628" s="73" t="s">
        <v>98</v>
      </c>
      <c r="I4628" s="53" t="s">
        <v>223</v>
      </c>
      <c r="J4628" s="75">
        <v>1.98</v>
      </c>
      <c r="K4628" s="75">
        <v>2.567</v>
      </c>
      <c r="L4628" s="75">
        <v>2.5</v>
      </c>
      <c r="M4628" s="75">
        <v>3</v>
      </c>
      <c r="N4628" s="75">
        <v>0.5</v>
      </c>
    </row>
    <row r="4629" spans="1:14">
      <c r="A4629" s="53" t="s">
        <v>13854</v>
      </c>
      <c r="B4629" s="53" t="s">
        <v>13855</v>
      </c>
      <c r="C4629" s="53" t="s">
        <v>13856</v>
      </c>
      <c r="D4629" s="53" t="s">
        <v>17</v>
      </c>
      <c r="E4629" s="53" t="s">
        <v>18</v>
      </c>
      <c r="F4629" s="53" t="s">
        <v>17</v>
      </c>
      <c r="G4629" s="53" t="s">
        <v>19</v>
      </c>
      <c r="I4629" s="53" t="s">
        <v>408</v>
      </c>
      <c r="J4629" s="75">
        <v>17.43</v>
      </c>
      <c r="K4629" s="75">
        <v>26.928</v>
      </c>
      <c r="L4629" s="75">
        <v>27</v>
      </c>
      <c r="M4629" s="75">
        <v>27</v>
      </c>
      <c r="N4629" s="75">
        <v>0</v>
      </c>
    </row>
    <row r="4630" spans="1:14">
      <c r="A4630" s="53" t="s">
        <v>13857</v>
      </c>
      <c r="B4630" s="53" t="s">
        <v>13858</v>
      </c>
      <c r="C4630" s="53" t="s">
        <v>13859</v>
      </c>
      <c r="D4630" s="53" t="s">
        <v>17</v>
      </c>
      <c r="E4630" s="53" t="s">
        <v>18</v>
      </c>
      <c r="F4630" s="53" t="s">
        <v>17</v>
      </c>
      <c r="G4630" s="53" t="s">
        <v>19</v>
      </c>
      <c r="I4630" s="53" t="s">
        <v>199</v>
      </c>
      <c r="J4630" s="75">
        <v>21.61</v>
      </c>
      <c r="K4630" s="75">
        <v>13.198</v>
      </c>
      <c r="L4630" s="75">
        <v>22</v>
      </c>
      <c r="M4630" s="75">
        <v>22</v>
      </c>
      <c r="N4630" s="75">
        <v>0</v>
      </c>
    </row>
    <row r="4631" spans="1:14">
      <c r="A4631" s="53" t="s">
        <v>13860</v>
      </c>
      <c r="B4631" s="53" t="s">
        <v>13861</v>
      </c>
      <c r="C4631" s="53" t="s">
        <v>13862</v>
      </c>
      <c r="D4631" s="53" t="s">
        <v>17</v>
      </c>
      <c r="E4631" s="53" t="s">
        <v>18</v>
      </c>
      <c r="F4631" s="53" t="s">
        <v>17</v>
      </c>
      <c r="G4631" s="53" t="s">
        <v>19</v>
      </c>
      <c r="I4631" s="53" t="s">
        <v>215</v>
      </c>
      <c r="J4631" s="75">
        <v>18.47</v>
      </c>
      <c r="K4631" s="75">
        <v>14.664</v>
      </c>
      <c r="L4631" s="75">
        <v>18.5</v>
      </c>
      <c r="M4631" s="75">
        <v>18.5</v>
      </c>
      <c r="N4631" s="75">
        <v>0</v>
      </c>
    </row>
    <row r="4632" spans="1:14">
      <c r="A4632" s="53" t="s">
        <v>13863</v>
      </c>
      <c r="B4632" s="53" t="s">
        <v>13864</v>
      </c>
      <c r="C4632" s="53" t="s">
        <v>13865</v>
      </c>
      <c r="D4632" s="53" t="s">
        <v>256</v>
      </c>
      <c r="E4632" s="53" t="s">
        <v>18</v>
      </c>
      <c r="F4632" s="53" t="s">
        <v>256</v>
      </c>
      <c r="G4632" s="53" t="s">
        <v>19</v>
      </c>
      <c r="I4632" s="53" t="s">
        <v>540</v>
      </c>
      <c r="J4632" s="75">
        <v>0.51</v>
      </c>
      <c r="K4632" s="75">
        <v>0.616</v>
      </c>
      <c r="L4632" s="75">
        <v>1</v>
      </c>
      <c r="M4632" s="75">
        <v>1</v>
      </c>
      <c r="N4632" s="75">
        <v>0</v>
      </c>
    </row>
    <row r="4633" spans="1:14">
      <c r="A4633" s="53" t="s">
        <v>13866</v>
      </c>
      <c r="B4633" s="53" t="s">
        <v>13867</v>
      </c>
      <c r="C4633" s="53" t="s">
        <v>13868</v>
      </c>
      <c r="D4633" s="53" t="s">
        <v>231</v>
      </c>
      <c r="E4633" s="53" t="s">
        <v>18</v>
      </c>
      <c r="F4633" s="53" t="s">
        <v>231</v>
      </c>
      <c r="G4633" s="53" t="s">
        <v>52</v>
      </c>
      <c r="I4633" s="53" t="s">
        <v>203</v>
      </c>
      <c r="J4633" s="75">
        <v>24.32</v>
      </c>
      <c r="K4633" s="75">
        <v>16.032</v>
      </c>
      <c r="L4633" s="75">
        <v>26</v>
      </c>
      <c r="M4633" s="75">
        <v>26</v>
      </c>
      <c r="N4633" s="75">
        <v>0</v>
      </c>
    </row>
    <row r="4634" spans="1:14">
      <c r="A4634" s="53" t="s">
        <v>13869</v>
      </c>
      <c r="B4634" s="53" t="s">
        <v>13870</v>
      </c>
      <c r="C4634" s="53" t="s">
        <v>13871</v>
      </c>
      <c r="D4634" s="53" t="s">
        <v>160</v>
      </c>
      <c r="E4634" s="53" t="s">
        <v>18</v>
      </c>
      <c r="F4634" s="53" t="s">
        <v>160</v>
      </c>
      <c r="G4634" s="53" t="s">
        <v>129</v>
      </c>
      <c r="I4634" s="53" t="s">
        <v>337</v>
      </c>
      <c r="J4634" s="75">
        <v>3.34</v>
      </c>
      <c r="K4634" s="75">
        <v>2.366</v>
      </c>
      <c r="L4634" s="75">
        <v>3.5</v>
      </c>
      <c r="M4634" s="75">
        <v>3.5</v>
      </c>
      <c r="N4634" s="75">
        <v>0</v>
      </c>
    </row>
    <row r="4635" spans="1:14">
      <c r="A4635" s="53" t="s">
        <v>13872</v>
      </c>
      <c r="B4635" s="53" t="s">
        <v>13873</v>
      </c>
      <c r="C4635" s="53" t="s">
        <v>13874</v>
      </c>
      <c r="D4635" s="53" t="s">
        <v>160</v>
      </c>
      <c r="E4635" s="53" t="s">
        <v>18</v>
      </c>
      <c r="F4635" s="53" t="s">
        <v>160</v>
      </c>
      <c r="G4635" s="53" t="s">
        <v>129</v>
      </c>
      <c r="I4635" s="53" t="s">
        <v>337</v>
      </c>
      <c r="J4635" s="75">
        <v>2.71</v>
      </c>
      <c r="K4635" s="75">
        <v>1.803</v>
      </c>
      <c r="L4635" s="75">
        <v>3</v>
      </c>
      <c r="M4635" s="75">
        <v>3</v>
      </c>
      <c r="N4635" s="75">
        <v>0</v>
      </c>
    </row>
    <row r="4636" spans="1:14">
      <c r="A4636" s="53" t="s">
        <v>13875</v>
      </c>
      <c r="B4636" s="53" t="s">
        <v>13876</v>
      </c>
      <c r="C4636" s="53" t="s">
        <v>13877</v>
      </c>
      <c r="D4636" s="53" t="s">
        <v>160</v>
      </c>
      <c r="E4636" s="53" t="s">
        <v>18</v>
      </c>
      <c r="F4636" s="53" t="s">
        <v>160</v>
      </c>
      <c r="G4636" s="73" t="s">
        <v>129</v>
      </c>
      <c r="I4636" s="53" t="s">
        <v>337</v>
      </c>
      <c r="J4636" s="75">
        <v>3.29</v>
      </c>
      <c r="K4636" s="75">
        <v>2.253</v>
      </c>
      <c r="L4636" s="75">
        <v>3.5</v>
      </c>
      <c r="M4636" s="75">
        <v>3.5</v>
      </c>
      <c r="N4636" s="75">
        <v>0</v>
      </c>
    </row>
    <row r="4637" spans="1:14">
      <c r="A4637" s="53" t="s">
        <v>13878</v>
      </c>
      <c r="B4637" s="53" t="s">
        <v>13879</v>
      </c>
      <c r="C4637" s="53" t="s">
        <v>13880</v>
      </c>
      <c r="D4637" s="53" t="s">
        <v>160</v>
      </c>
      <c r="E4637" s="53" t="s">
        <v>18</v>
      </c>
      <c r="F4637" s="53" t="s">
        <v>160</v>
      </c>
      <c r="G4637" s="53" t="s">
        <v>129</v>
      </c>
      <c r="I4637" s="53" t="s">
        <v>337</v>
      </c>
      <c r="J4637" s="75">
        <v>3.3</v>
      </c>
      <c r="K4637" s="75">
        <v>2.366</v>
      </c>
      <c r="L4637" s="75">
        <v>3.5</v>
      </c>
      <c r="M4637" s="75">
        <v>3.5</v>
      </c>
      <c r="N4637" s="75">
        <v>0</v>
      </c>
    </row>
    <row r="4638" spans="1:14">
      <c r="A4638" s="53" t="s">
        <v>13881</v>
      </c>
      <c r="B4638" s="53" t="s">
        <v>13882</v>
      </c>
      <c r="C4638" s="53" t="s">
        <v>13883</v>
      </c>
      <c r="D4638" s="53" t="s">
        <v>160</v>
      </c>
      <c r="E4638" s="53" t="s">
        <v>18</v>
      </c>
      <c r="F4638" s="53" t="s">
        <v>160</v>
      </c>
      <c r="G4638" s="73" t="s">
        <v>129</v>
      </c>
      <c r="I4638" s="53" t="s">
        <v>337</v>
      </c>
      <c r="J4638" s="75">
        <v>2.61</v>
      </c>
      <c r="K4638" s="75">
        <v>1.803</v>
      </c>
      <c r="L4638" s="75">
        <v>3</v>
      </c>
      <c r="M4638" s="75">
        <v>3</v>
      </c>
      <c r="N4638" s="75">
        <v>0</v>
      </c>
    </row>
    <row r="4639" spans="1:14">
      <c r="A4639" s="53" t="s">
        <v>13884</v>
      </c>
      <c r="B4639" s="53" t="s">
        <v>13885</v>
      </c>
      <c r="C4639" s="53" t="s">
        <v>13886</v>
      </c>
      <c r="D4639" s="53" t="s">
        <v>17</v>
      </c>
      <c r="E4639" s="53" t="s">
        <v>18</v>
      </c>
      <c r="F4639" s="53" t="s">
        <v>17</v>
      </c>
      <c r="G4639" s="53" t="s">
        <v>19</v>
      </c>
      <c r="I4639" s="53" t="s">
        <v>246</v>
      </c>
      <c r="J4639" s="75">
        <v>1.08</v>
      </c>
      <c r="K4639" s="75">
        <v>1.768</v>
      </c>
      <c r="L4639" s="75">
        <v>2</v>
      </c>
      <c r="M4639" s="75">
        <v>2</v>
      </c>
      <c r="N4639" s="75">
        <v>0</v>
      </c>
    </row>
    <row r="4640" spans="1:14">
      <c r="A4640" s="53" t="s">
        <v>13887</v>
      </c>
      <c r="B4640" s="53" t="s">
        <v>13888</v>
      </c>
      <c r="C4640" s="53" t="s">
        <v>13889</v>
      </c>
      <c r="D4640" s="53" t="s">
        <v>17</v>
      </c>
      <c r="E4640" s="53" t="s">
        <v>18</v>
      </c>
      <c r="F4640" s="53" t="s">
        <v>17</v>
      </c>
      <c r="G4640" s="73" t="s">
        <v>19</v>
      </c>
      <c r="I4640" s="53" t="s">
        <v>246</v>
      </c>
      <c r="J4640" s="75">
        <v>3.41</v>
      </c>
      <c r="K4640" s="75">
        <v>4.14</v>
      </c>
      <c r="L4640" s="75">
        <v>3.5</v>
      </c>
      <c r="M4640" s="75">
        <v>4.5</v>
      </c>
      <c r="N4640" s="75">
        <v>1</v>
      </c>
    </row>
    <row r="4641" spans="1:14">
      <c r="A4641" s="53" t="s">
        <v>13890</v>
      </c>
      <c r="B4641" s="53" t="s">
        <v>13891</v>
      </c>
      <c r="C4641" s="53" t="s">
        <v>13892</v>
      </c>
      <c r="D4641" s="53" t="s">
        <v>160</v>
      </c>
      <c r="E4641" s="53" t="s">
        <v>18</v>
      </c>
      <c r="F4641" s="53" t="s">
        <v>160</v>
      </c>
      <c r="G4641" s="73" t="s">
        <v>129</v>
      </c>
      <c r="I4641" s="53" t="s">
        <v>337</v>
      </c>
      <c r="J4641" s="75">
        <v>2.68</v>
      </c>
      <c r="K4641" s="75">
        <v>1.803</v>
      </c>
      <c r="L4641" s="75">
        <v>3</v>
      </c>
      <c r="M4641" s="75">
        <v>3</v>
      </c>
      <c r="N4641" s="75">
        <v>0</v>
      </c>
    </row>
    <row r="4642" spans="1:14">
      <c r="A4642" s="53" t="s">
        <v>13893</v>
      </c>
      <c r="B4642" s="53" t="s">
        <v>13894</v>
      </c>
      <c r="C4642" s="53" t="s">
        <v>13895</v>
      </c>
      <c r="D4642" s="53" t="s">
        <v>160</v>
      </c>
      <c r="E4642" s="53" t="s">
        <v>18</v>
      </c>
      <c r="F4642" s="53" t="s">
        <v>160</v>
      </c>
      <c r="G4642" s="53" t="s">
        <v>129</v>
      </c>
      <c r="I4642" s="53" t="s">
        <v>337</v>
      </c>
      <c r="J4642" s="75">
        <v>2.7</v>
      </c>
      <c r="K4642" s="75">
        <v>1.803</v>
      </c>
      <c r="L4642" s="75">
        <v>3</v>
      </c>
      <c r="M4642" s="75">
        <v>3</v>
      </c>
      <c r="N4642" s="75">
        <v>0</v>
      </c>
    </row>
    <row r="4643" spans="1:14">
      <c r="A4643" s="53" t="s">
        <v>13896</v>
      </c>
      <c r="B4643" s="53" t="s">
        <v>13897</v>
      </c>
      <c r="C4643" s="53" t="s">
        <v>13898</v>
      </c>
      <c r="D4643" s="53" t="s">
        <v>160</v>
      </c>
      <c r="E4643" s="53" t="s">
        <v>18</v>
      </c>
      <c r="F4643" s="53" t="s">
        <v>160</v>
      </c>
      <c r="G4643" s="53" t="s">
        <v>129</v>
      </c>
      <c r="I4643" s="53" t="s">
        <v>337</v>
      </c>
      <c r="J4643" s="75">
        <v>3.32</v>
      </c>
      <c r="K4643" s="75">
        <v>2.366</v>
      </c>
      <c r="L4643" s="75">
        <v>3.5</v>
      </c>
      <c r="M4643" s="75">
        <v>3.5</v>
      </c>
      <c r="N4643" s="75">
        <v>0</v>
      </c>
    </row>
    <row r="4644" spans="1:14">
      <c r="A4644" s="53" t="s">
        <v>13899</v>
      </c>
      <c r="B4644" s="53" t="s">
        <v>13900</v>
      </c>
      <c r="C4644" s="53" t="s">
        <v>13901</v>
      </c>
      <c r="D4644" s="53" t="s">
        <v>160</v>
      </c>
      <c r="E4644" s="53" t="s">
        <v>18</v>
      </c>
      <c r="F4644" s="53" t="s">
        <v>160</v>
      </c>
      <c r="G4644" s="53" t="s">
        <v>129</v>
      </c>
      <c r="I4644" s="53" t="s">
        <v>337</v>
      </c>
      <c r="J4644" s="75">
        <v>2.6</v>
      </c>
      <c r="K4644" s="75">
        <v>1.842</v>
      </c>
      <c r="L4644" s="75">
        <v>3</v>
      </c>
      <c r="M4644" s="75">
        <v>3</v>
      </c>
      <c r="N4644" s="75">
        <v>0</v>
      </c>
    </row>
    <row r="4645" spans="1:14">
      <c r="A4645" s="53" t="s">
        <v>13902</v>
      </c>
      <c r="B4645" s="53" t="s">
        <v>13903</v>
      </c>
      <c r="C4645" s="53" t="s">
        <v>13904</v>
      </c>
      <c r="D4645" s="53" t="s">
        <v>160</v>
      </c>
      <c r="E4645" s="53" t="s">
        <v>18</v>
      </c>
      <c r="F4645" s="53" t="s">
        <v>160</v>
      </c>
      <c r="G4645" s="53" t="s">
        <v>129</v>
      </c>
      <c r="I4645" s="53" t="s">
        <v>337</v>
      </c>
      <c r="J4645" s="75">
        <v>3.26</v>
      </c>
      <c r="K4645" s="75">
        <v>2.366</v>
      </c>
      <c r="L4645" s="75">
        <v>3.5</v>
      </c>
      <c r="M4645" s="75">
        <v>3.5</v>
      </c>
      <c r="N4645" s="75">
        <v>0</v>
      </c>
    </row>
    <row r="4646" spans="1:14">
      <c r="A4646" s="53" t="s">
        <v>13905</v>
      </c>
      <c r="B4646" s="53" t="s">
        <v>13906</v>
      </c>
      <c r="C4646" s="53" t="s">
        <v>13907</v>
      </c>
      <c r="D4646" s="53" t="s">
        <v>160</v>
      </c>
      <c r="E4646" s="53" t="s">
        <v>18</v>
      </c>
      <c r="F4646" s="53" t="s">
        <v>160</v>
      </c>
      <c r="G4646" s="53" t="s">
        <v>129</v>
      </c>
      <c r="I4646" s="53" t="s">
        <v>7799</v>
      </c>
      <c r="J4646" s="75">
        <v>1.79</v>
      </c>
      <c r="K4646" s="75">
        <v>0.63</v>
      </c>
      <c r="L4646" s="75">
        <v>2</v>
      </c>
      <c r="M4646" s="75">
        <v>2</v>
      </c>
      <c r="N4646" s="75">
        <v>0</v>
      </c>
    </row>
    <row r="4647" spans="1:14">
      <c r="A4647" s="53" t="s">
        <v>13908</v>
      </c>
      <c r="B4647" s="53" t="s">
        <v>13909</v>
      </c>
      <c r="C4647" s="53" t="s">
        <v>13910</v>
      </c>
      <c r="D4647" s="53" t="s">
        <v>160</v>
      </c>
      <c r="E4647" s="53" t="s">
        <v>18</v>
      </c>
      <c r="F4647" s="53" t="s">
        <v>160</v>
      </c>
      <c r="G4647" s="73" t="s">
        <v>129</v>
      </c>
      <c r="I4647" s="53" t="s">
        <v>215</v>
      </c>
      <c r="J4647" s="75">
        <v>1.75</v>
      </c>
      <c r="K4647" s="75">
        <v>1.117</v>
      </c>
      <c r="L4647" s="75">
        <v>2</v>
      </c>
      <c r="M4647" s="75">
        <v>2</v>
      </c>
      <c r="N4647" s="75">
        <v>0</v>
      </c>
    </row>
    <row r="4648" spans="1:14">
      <c r="A4648" s="53" t="s">
        <v>13911</v>
      </c>
      <c r="B4648" s="53" t="s">
        <v>13912</v>
      </c>
      <c r="C4648" s="53" t="s">
        <v>13913</v>
      </c>
      <c r="D4648" s="53" t="s">
        <v>17</v>
      </c>
      <c r="E4648" s="53" t="s">
        <v>18</v>
      </c>
      <c r="F4648" s="53" t="s">
        <v>17</v>
      </c>
      <c r="G4648" s="53" t="s">
        <v>19</v>
      </c>
      <c r="I4648" s="53" t="s">
        <v>215</v>
      </c>
      <c r="J4648" s="75">
        <v>14.95</v>
      </c>
      <c r="K4648" s="75">
        <v>9.077</v>
      </c>
      <c r="L4648" s="75">
        <v>15</v>
      </c>
      <c r="M4648" s="75">
        <v>15</v>
      </c>
      <c r="N4648" s="75">
        <v>0</v>
      </c>
    </row>
    <row r="4649" spans="1:14">
      <c r="A4649" s="53" t="s">
        <v>13914</v>
      </c>
      <c r="B4649" s="53" t="s">
        <v>13915</v>
      </c>
      <c r="C4649" s="53" t="s">
        <v>13916</v>
      </c>
      <c r="D4649" s="53" t="s">
        <v>17</v>
      </c>
      <c r="E4649" s="53" t="s">
        <v>18</v>
      </c>
      <c r="F4649" s="53" t="s">
        <v>17</v>
      </c>
      <c r="G4649" s="53" t="s">
        <v>19</v>
      </c>
      <c r="I4649" s="53" t="s">
        <v>120</v>
      </c>
      <c r="J4649" s="75">
        <v>5.66</v>
      </c>
      <c r="K4649" s="75">
        <v>7.326</v>
      </c>
      <c r="L4649" s="75">
        <v>7</v>
      </c>
      <c r="M4649" s="75">
        <v>7.5</v>
      </c>
      <c r="N4649" s="75">
        <v>0.5</v>
      </c>
    </row>
    <row r="4650" spans="1:14">
      <c r="A4650" s="53" t="s">
        <v>13917</v>
      </c>
      <c r="B4650" s="53" t="s">
        <v>13918</v>
      </c>
      <c r="C4650" s="53" t="s">
        <v>13919</v>
      </c>
      <c r="D4650" s="53" t="s">
        <v>3253</v>
      </c>
      <c r="E4650" s="53" t="s">
        <v>18</v>
      </c>
      <c r="F4650" s="53" t="s">
        <v>3253</v>
      </c>
      <c r="G4650" s="53" t="s">
        <v>129</v>
      </c>
      <c r="I4650" s="53" t="s">
        <v>215</v>
      </c>
      <c r="J4650" s="75">
        <v>4.6</v>
      </c>
      <c r="K4650" s="75">
        <v>2.479</v>
      </c>
      <c r="L4650" s="75">
        <v>5</v>
      </c>
      <c r="M4650" s="75">
        <v>5</v>
      </c>
      <c r="N4650" s="75">
        <v>0</v>
      </c>
    </row>
    <row r="4651" spans="1:14">
      <c r="A4651" s="53" t="s">
        <v>13920</v>
      </c>
      <c r="B4651" s="53" t="s">
        <v>13921</v>
      </c>
      <c r="C4651" s="53" t="s">
        <v>13922</v>
      </c>
      <c r="D4651" s="53" t="s">
        <v>24</v>
      </c>
      <c r="E4651" s="53" t="s">
        <v>18</v>
      </c>
      <c r="F4651" s="53" t="s">
        <v>24</v>
      </c>
      <c r="G4651" s="53" t="s">
        <v>19</v>
      </c>
      <c r="I4651" s="53" t="s">
        <v>152</v>
      </c>
      <c r="J4651" s="75">
        <v>0.45</v>
      </c>
      <c r="K4651" s="75">
        <v>1.116</v>
      </c>
      <c r="L4651" s="75">
        <v>1</v>
      </c>
      <c r="M4651" s="75">
        <v>1.5</v>
      </c>
      <c r="N4651" s="75">
        <v>0.5</v>
      </c>
    </row>
    <row r="4652" spans="1:14">
      <c r="A4652" s="53" t="s">
        <v>13923</v>
      </c>
      <c r="B4652" s="53" t="s">
        <v>13924</v>
      </c>
      <c r="C4652" s="53" t="s">
        <v>13925</v>
      </c>
      <c r="D4652" s="53" t="s">
        <v>880</v>
      </c>
      <c r="E4652" s="53" t="s">
        <v>18</v>
      </c>
      <c r="F4652" s="53" t="s">
        <v>880</v>
      </c>
      <c r="G4652" s="73" t="s">
        <v>52</v>
      </c>
      <c r="I4652" s="53" t="s">
        <v>1567</v>
      </c>
      <c r="J4652" s="75">
        <v>39.49</v>
      </c>
      <c r="K4652" s="75">
        <v>38.297</v>
      </c>
      <c r="L4652" s="75">
        <v>40</v>
      </c>
      <c r="M4652" s="75">
        <v>40</v>
      </c>
      <c r="N4652" s="75">
        <v>0</v>
      </c>
    </row>
    <row r="4653" spans="1:14">
      <c r="A4653" s="53" t="s">
        <v>13926</v>
      </c>
      <c r="B4653" s="53" t="s">
        <v>13927</v>
      </c>
      <c r="C4653" s="53" t="s">
        <v>13928</v>
      </c>
      <c r="D4653" s="53" t="s">
        <v>17</v>
      </c>
      <c r="E4653" s="53" t="s">
        <v>18</v>
      </c>
      <c r="F4653" s="53" t="s">
        <v>17</v>
      </c>
      <c r="G4653" s="53" t="s">
        <v>19</v>
      </c>
      <c r="I4653" s="53" t="s">
        <v>767</v>
      </c>
      <c r="J4653" s="75">
        <v>9.01</v>
      </c>
      <c r="K4653" s="75">
        <v>11.544</v>
      </c>
      <c r="L4653" s="75">
        <v>12</v>
      </c>
      <c r="M4653" s="75">
        <v>12</v>
      </c>
      <c r="N4653" s="75">
        <v>0</v>
      </c>
    </row>
    <row r="4654" spans="1:14">
      <c r="A4654" s="53" t="s">
        <v>13929</v>
      </c>
      <c r="B4654" s="53" t="s">
        <v>13930</v>
      </c>
      <c r="C4654" s="53" t="s">
        <v>13931</v>
      </c>
      <c r="D4654" s="53" t="s">
        <v>586</v>
      </c>
      <c r="E4654" s="53" t="s">
        <v>18</v>
      </c>
      <c r="F4654" s="53" t="s">
        <v>586</v>
      </c>
      <c r="G4654" s="53" t="s">
        <v>98</v>
      </c>
      <c r="I4654" s="53" t="s">
        <v>191</v>
      </c>
      <c r="J4654" s="75">
        <v>23.77</v>
      </c>
      <c r="K4654" s="75">
        <v>17.16</v>
      </c>
      <c r="L4654" s="75">
        <v>24</v>
      </c>
      <c r="M4654" s="75">
        <v>24</v>
      </c>
      <c r="N4654" s="75">
        <v>0</v>
      </c>
    </row>
    <row r="4655" spans="1:14">
      <c r="A4655" s="53" t="s">
        <v>13932</v>
      </c>
      <c r="B4655" s="53" t="s">
        <v>13933</v>
      </c>
      <c r="C4655" s="53" t="s">
        <v>13934</v>
      </c>
      <c r="D4655" s="53" t="s">
        <v>256</v>
      </c>
      <c r="E4655" s="53" t="s">
        <v>18</v>
      </c>
      <c r="F4655" s="53" t="s">
        <v>256</v>
      </c>
      <c r="G4655" s="73" t="s">
        <v>19</v>
      </c>
      <c r="I4655" s="53" t="s">
        <v>767</v>
      </c>
      <c r="J4655" s="75">
        <v>19.17</v>
      </c>
      <c r="K4655" s="75">
        <v>24.108</v>
      </c>
      <c r="L4655" s="75">
        <v>30</v>
      </c>
      <c r="M4655" s="75">
        <v>25</v>
      </c>
      <c r="N4655" s="75">
        <v>-5</v>
      </c>
    </row>
    <row r="4656" spans="1:14">
      <c r="A4656" s="53" t="s">
        <v>13935</v>
      </c>
      <c r="B4656" s="53" t="s">
        <v>13936</v>
      </c>
      <c r="C4656" s="53" t="s">
        <v>13937</v>
      </c>
      <c r="D4656" s="53" t="s">
        <v>845</v>
      </c>
      <c r="E4656" s="53" t="s">
        <v>18</v>
      </c>
      <c r="F4656" s="53" t="s">
        <v>845</v>
      </c>
      <c r="G4656" s="53" t="s">
        <v>129</v>
      </c>
      <c r="I4656" s="53" t="s">
        <v>7799</v>
      </c>
      <c r="J4656" s="75">
        <v>4.93</v>
      </c>
      <c r="K4656" s="75">
        <v>5.44</v>
      </c>
      <c r="L4656" s="75">
        <v>5.5</v>
      </c>
      <c r="M4656" s="75">
        <v>5.5</v>
      </c>
      <c r="N4656" s="75">
        <v>0</v>
      </c>
    </row>
    <row r="4657" spans="1:14">
      <c r="A4657" s="53" t="s">
        <v>13938</v>
      </c>
      <c r="B4657" s="53" t="s">
        <v>13939</v>
      </c>
      <c r="C4657" s="53" t="s">
        <v>13940</v>
      </c>
      <c r="D4657" s="53" t="s">
        <v>17</v>
      </c>
      <c r="E4657" s="53" t="s">
        <v>18</v>
      </c>
      <c r="F4657" s="53" t="s">
        <v>17</v>
      </c>
      <c r="G4657" s="53" t="s">
        <v>19</v>
      </c>
      <c r="I4657" s="53" t="s">
        <v>191</v>
      </c>
      <c r="J4657" s="75">
        <v>6.86</v>
      </c>
      <c r="K4657" s="75">
        <v>1.016</v>
      </c>
      <c r="L4657" s="75">
        <v>7</v>
      </c>
      <c r="M4657" s="75">
        <v>7</v>
      </c>
      <c r="N4657" s="75">
        <v>0</v>
      </c>
    </row>
    <row r="4658" spans="1:14">
      <c r="A4658" s="53" t="s">
        <v>13941</v>
      </c>
      <c r="B4658" s="53" t="s">
        <v>13942</v>
      </c>
      <c r="C4658" s="53" t="s">
        <v>13943</v>
      </c>
      <c r="D4658" s="53" t="s">
        <v>1080</v>
      </c>
      <c r="E4658" s="53" t="s">
        <v>18</v>
      </c>
      <c r="F4658" s="53" t="s">
        <v>1080</v>
      </c>
      <c r="G4658" s="53" t="s">
        <v>19</v>
      </c>
      <c r="I4658" s="53" t="s">
        <v>10131</v>
      </c>
      <c r="J4658" s="75">
        <v>22</v>
      </c>
      <c r="K4658" s="75">
        <v>12.8</v>
      </c>
      <c r="L4658" s="75">
        <v>22</v>
      </c>
      <c r="M4658" s="75">
        <v>22</v>
      </c>
      <c r="N4658" s="75">
        <v>0</v>
      </c>
    </row>
    <row r="4659" spans="1:14">
      <c r="A4659" s="53" t="s">
        <v>13944</v>
      </c>
      <c r="B4659" s="53" t="s">
        <v>13945</v>
      </c>
      <c r="C4659" s="53" t="s">
        <v>13946</v>
      </c>
      <c r="D4659" s="53" t="s">
        <v>1080</v>
      </c>
      <c r="E4659" s="53" t="s">
        <v>18</v>
      </c>
      <c r="F4659" s="53" t="s">
        <v>1080</v>
      </c>
      <c r="G4659" s="73" t="s">
        <v>19</v>
      </c>
      <c r="I4659" s="53" t="s">
        <v>10131</v>
      </c>
      <c r="J4659" s="75">
        <v>22</v>
      </c>
      <c r="K4659" s="75">
        <v>12.8</v>
      </c>
      <c r="L4659" s="75">
        <v>22</v>
      </c>
      <c r="M4659" s="75">
        <v>22</v>
      </c>
      <c r="N4659" s="75">
        <v>0</v>
      </c>
    </row>
    <row r="4660" spans="1:14">
      <c r="A4660" s="53" t="s">
        <v>13947</v>
      </c>
      <c r="B4660" s="53" t="s">
        <v>13948</v>
      </c>
      <c r="C4660" s="53" t="s">
        <v>13949</v>
      </c>
      <c r="D4660" s="53" t="s">
        <v>17</v>
      </c>
      <c r="E4660" s="53" t="s">
        <v>18</v>
      </c>
      <c r="F4660" s="53" t="s">
        <v>17</v>
      </c>
      <c r="G4660" s="53" t="s">
        <v>19</v>
      </c>
      <c r="I4660" s="53" t="s">
        <v>152</v>
      </c>
      <c r="J4660" s="75">
        <v>55.34</v>
      </c>
      <c r="K4660" s="75">
        <v>61.766</v>
      </c>
      <c r="L4660" s="75">
        <v>73</v>
      </c>
      <c r="M4660" s="75">
        <v>73</v>
      </c>
      <c r="N4660" s="75">
        <v>0</v>
      </c>
    </row>
    <row r="4661" spans="1:14">
      <c r="A4661" s="53" t="s">
        <v>13950</v>
      </c>
      <c r="B4661" s="53" t="s">
        <v>13951</v>
      </c>
      <c r="C4661" s="53" t="s">
        <v>13952</v>
      </c>
      <c r="D4661" s="53" t="s">
        <v>97</v>
      </c>
      <c r="E4661" s="53" t="s">
        <v>18</v>
      </c>
      <c r="F4661" s="53" t="s">
        <v>97</v>
      </c>
      <c r="G4661" s="53" t="s">
        <v>98</v>
      </c>
      <c r="I4661" s="53" t="s">
        <v>199</v>
      </c>
      <c r="J4661" s="75">
        <v>295.62</v>
      </c>
      <c r="K4661" s="75">
        <v>332.024</v>
      </c>
      <c r="L4661" s="75">
        <v>335</v>
      </c>
      <c r="M4661" s="75">
        <v>335</v>
      </c>
      <c r="N4661" s="75">
        <v>0</v>
      </c>
    </row>
    <row r="4662" spans="1:14">
      <c r="A4662" s="53" t="s">
        <v>13953</v>
      </c>
      <c r="B4662" s="53" t="s">
        <v>13954</v>
      </c>
      <c r="C4662" s="53" t="s">
        <v>13955</v>
      </c>
      <c r="D4662" s="53" t="s">
        <v>17</v>
      </c>
      <c r="E4662" s="53" t="s">
        <v>18</v>
      </c>
      <c r="F4662" s="53" t="s">
        <v>17</v>
      </c>
      <c r="G4662" s="53" t="s">
        <v>19</v>
      </c>
      <c r="I4662" s="53" t="s">
        <v>471</v>
      </c>
      <c r="J4662" s="75">
        <v>1.47</v>
      </c>
      <c r="K4662" s="75">
        <v>3.386</v>
      </c>
      <c r="L4662" s="75">
        <v>3</v>
      </c>
      <c r="M4662" s="75">
        <v>3.5</v>
      </c>
      <c r="N4662" s="75">
        <v>0.5</v>
      </c>
    </row>
    <row r="4663" spans="1:14">
      <c r="A4663" s="53" t="s">
        <v>13956</v>
      </c>
      <c r="B4663" s="53" t="s">
        <v>13957</v>
      </c>
      <c r="C4663" s="53" t="s">
        <v>13958</v>
      </c>
      <c r="D4663" s="53" t="s">
        <v>287</v>
      </c>
      <c r="E4663" s="53" t="s">
        <v>18</v>
      </c>
      <c r="F4663" s="53" t="s">
        <v>287</v>
      </c>
      <c r="G4663" s="53" t="s">
        <v>98</v>
      </c>
      <c r="I4663" s="53" t="s">
        <v>306</v>
      </c>
      <c r="J4663" s="75">
        <v>46.5</v>
      </c>
      <c r="K4663" s="75">
        <v>27.341</v>
      </c>
      <c r="L4663" s="75">
        <v>47</v>
      </c>
      <c r="M4663" s="75">
        <v>47</v>
      </c>
      <c r="N4663" s="75">
        <v>0</v>
      </c>
    </row>
    <row r="4664" spans="1:14">
      <c r="A4664" s="53" t="s">
        <v>13959</v>
      </c>
      <c r="B4664" s="53" t="s">
        <v>13960</v>
      </c>
      <c r="C4664" s="53" t="s">
        <v>36</v>
      </c>
      <c r="D4664" s="53" t="s">
        <v>51</v>
      </c>
      <c r="E4664" s="53" t="s">
        <v>18</v>
      </c>
      <c r="F4664" s="53" t="s">
        <v>51</v>
      </c>
      <c r="G4664" s="53" t="s">
        <v>52</v>
      </c>
      <c r="I4664" s="53" t="s">
        <v>39</v>
      </c>
      <c r="J4664" s="75">
        <v>341.11</v>
      </c>
      <c r="K4664" s="75">
        <v>220.919</v>
      </c>
      <c r="L4664" s="75">
        <v>342</v>
      </c>
      <c r="M4664" s="75">
        <v>342</v>
      </c>
      <c r="N4664" s="75">
        <v>0</v>
      </c>
    </row>
    <row r="4665" spans="1:14">
      <c r="A4665" s="53" t="s">
        <v>13961</v>
      </c>
      <c r="B4665" s="53" t="s">
        <v>13962</v>
      </c>
      <c r="C4665" s="53" t="s">
        <v>36</v>
      </c>
      <c r="D4665" s="53" t="s">
        <v>51</v>
      </c>
      <c r="E4665" s="53" t="s">
        <v>18</v>
      </c>
      <c r="F4665" s="53" t="s">
        <v>51</v>
      </c>
      <c r="G4665" s="53" t="s">
        <v>52</v>
      </c>
      <c r="I4665" s="53" t="s">
        <v>39</v>
      </c>
      <c r="J4665" s="75">
        <v>214.51</v>
      </c>
      <c r="K4665" s="75">
        <v>122.103</v>
      </c>
      <c r="L4665" s="75">
        <v>215</v>
      </c>
      <c r="M4665" s="75">
        <v>215</v>
      </c>
      <c r="N4665" s="75">
        <v>0</v>
      </c>
    </row>
    <row r="4666" spans="1:14">
      <c r="A4666" s="53" t="s">
        <v>13963</v>
      </c>
      <c r="B4666" s="53" t="s">
        <v>13964</v>
      </c>
      <c r="C4666" s="53" t="s">
        <v>36</v>
      </c>
      <c r="D4666" s="53" t="s">
        <v>51</v>
      </c>
      <c r="E4666" s="53" t="s">
        <v>18</v>
      </c>
      <c r="F4666" s="53" t="s">
        <v>51</v>
      </c>
      <c r="G4666" s="53" t="s">
        <v>52</v>
      </c>
      <c r="I4666" s="53" t="s">
        <v>39</v>
      </c>
      <c r="J4666" s="75">
        <v>260</v>
      </c>
      <c r="K4666" s="75">
        <v>138.671</v>
      </c>
      <c r="L4666" s="75">
        <v>260</v>
      </c>
      <c r="M4666" s="75">
        <v>260</v>
      </c>
      <c r="N4666" s="75">
        <v>0</v>
      </c>
    </row>
    <row r="4667" spans="1:14">
      <c r="A4667" s="53" t="s">
        <v>13965</v>
      </c>
      <c r="B4667" s="53" t="s">
        <v>13966</v>
      </c>
      <c r="C4667" s="53" t="s">
        <v>13967</v>
      </c>
      <c r="D4667" s="53" t="s">
        <v>17</v>
      </c>
      <c r="E4667" s="53" t="s">
        <v>18</v>
      </c>
      <c r="F4667" s="53" t="s">
        <v>17</v>
      </c>
      <c r="G4667" s="53" t="s">
        <v>19</v>
      </c>
      <c r="I4667" s="53" t="s">
        <v>471</v>
      </c>
      <c r="J4667" s="75">
        <v>0.08</v>
      </c>
      <c r="K4667" s="75">
        <v>0.324</v>
      </c>
      <c r="L4667" s="75">
        <v>0.5</v>
      </c>
      <c r="M4667" s="75">
        <v>0.5</v>
      </c>
      <c r="N4667" s="75">
        <v>0</v>
      </c>
    </row>
    <row r="4668" spans="1:14">
      <c r="A4668" s="53" t="s">
        <v>13968</v>
      </c>
      <c r="B4668" s="53" t="s">
        <v>13969</v>
      </c>
      <c r="C4668" s="53" t="s">
        <v>13970</v>
      </c>
      <c r="D4668" s="53" t="s">
        <v>17</v>
      </c>
      <c r="E4668" s="53" t="s">
        <v>18</v>
      </c>
      <c r="F4668" s="53" t="s">
        <v>17</v>
      </c>
      <c r="G4668" s="53" t="s">
        <v>19</v>
      </c>
      <c r="I4668" s="53" t="s">
        <v>454</v>
      </c>
      <c r="J4668" s="75">
        <v>13.2</v>
      </c>
      <c r="K4668" s="75">
        <v>23.858</v>
      </c>
      <c r="L4668" s="75">
        <v>20</v>
      </c>
      <c r="M4668" s="75">
        <v>26</v>
      </c>
      <c r="N4668" s="75">
        <v>6</v>
      </c>
    </row>
    <row r="4669" spans="1:14">
      <c r="A4669" s="53" t="s">
        <v>13971</v>
      </c>
      <c r="B4669" s="53" t="s">
        <v>13972</v>
      </c>
      <c r="C4669" s="53" t="s">
        <v>13973</v>
      </c>
      <c r="D4669" s="53" t="s">
        <v>17</v>
      </c>
      <c r="E4669" s="53" t="s">
        <v>18</v>
      </c>
      <c r="F4669" s="53" t="s">
        <v>17</v>
      </c>
      <c r="G4669" s="53" t="s">
        <v>19</v>
      </c>
      <c r="I4669" s="53" t="s">
        <v>454</v>
      </c>
      <c r="J4669" s="75">
        <v>14.29</v>
      </c>
      <c r="K4669" s="75">
        <v>6.919</v>
      </c>
      <c r="L4669" s="75">
        <v>14.5</v>
      </c>
      <c r="M4669" s="75">
        <v>14.5</v>
      </c>
      <c r="N4669" s="75">
        <v>0</v>
      </c>
    </row>
    <row r="4670" spans="1:14">
      <c r="A4670" s="53" t="s">
        <v>13974</v>
      </c>
      <c r="B4670" s="53" t="s">
        <v>13975</v>
      </c>
      <c r="C4670" s="53" t="s">
        <v>13976</v>
      </c>
      <c r="D4670" s="53" t="s">
        <v>603</v>
      </c>
      <c r="E4670" s="53" t="s">
        <v>18</v>
      </c>
      <c r="F4670" s="53" t="s">
        <v>603</v>
      </c>
      <c r="G4670" s="53" t="s">
        <v>129</v>
      </c>
      <c r="I4670" s="53" t="s">
        <v>454</v>
      </c>
      <c r="J4670" s="75">
        <v>5.65</v>
      </c>
      <c r="K4670" s="75">
        <v>7.373</v>
      </c>
      <c r="L4670" s="75">
        <v>7.5</v>
      </c>
      <c r="M4670" s="75">
        <v>7.5</v>
      </c>
      <c r="N4670" s="75">
        <v>0</v>
      </c>
    </row>
    <row r="4671" spans="1:14">
      <c r="A4671" s="53" t="s">
        <v>13977</v>
      </c>
      <c r="B4671" s="53" t="s">
        <v>13978</v>
      </c>
      <c r="C4671" s="53" t="s">
        <v>13979</v>
      </c>
      <c r="D4671" s="53" t="s">
        <v>17</v>
      </c>
      <c r="E4671" s="53" t="s">
        <v>18</v>
      </c>
      <c r="F4671" s="53" t="s">
        <v>17</v>
      </c>
      <c r="G4671" s="53" t="s">
        <v>19</v>
      </c>
      <c r="I4671" s="53" t="s">
        <v>454</v>
      </c>
      <c r="J4671" s="75">
        <v>11.63</v>
      </c>
      <c r="K4671" s="75">
        <v>8.258</v>
      </c>
      <c r="L4671" s="75">
        <v>12</v>
      </c>
      <c r="M4671" s="75">
        <v>12</v>
      </c>
      <c r="N4671" s="75">
        <v>0</v>
      </c>
    </row>
    <row r="4672" spans="1:14">
      <c r="A4672" s="53" t="s">
        <v>13980</v>
      </c>
      <c r="B4672" s="53" t="s">
        <v>13981</v>
      </c>
      <c r="C4672" s="53" t="s">
        <v>13982</v>
      </c>
      <c r="D4672" s="53" t="s">
        <v>17</v>
      </c>
      <c r="E4672" s="53" t="s">
        <v>18</v>
      </c>
      <c r="F4672" s="53" t="s">
        <v>17</v>
      </c>
      <c r="G4672" s="53" t="s">
        <v>19</v>
      </c>
      <c r="I4672" s="53" t="s">
        <v>454</v>
      </c>
      <c r="J4672" s="75">
        <v>16.47</v>
      </c>
      <c r="K4672" s="75">
        <v>26.645</v>
      </c>
      <c r="L4672" s="75">
        <v>28</v>
      </c>
      <c r="M4672" s="75">
        <v>27</v>
      </c>
      <c r="N4672" s="75">
        <v>-1</v>
      </c>
    </row>
    <row r="4673" spans="1:14">
      <c r="A4673" s="53" t="s">
        <v>13983</v>
      </c>
      <c r="B4673" s="53" t="s">
        <v>13984</v>
      </c>
      <c r="C4673" s="53" t="s">
        <v>13985</v>
      </c>
      <c r="D4673" s="53" t="s">
        <v>17</v>
      </c>
      <c r="E4673" s="53" t="s">
        <v>18</v>
      </c>
      <c r="F4673" s="53" t="s">
        <v>17</v>
      </c>
      <c r="G4673" s="53" t="s">
        <v>19</v>
      </c>
      <c r="I4673" s="53" t="s">
        <v>454</v>
      </c>
      <c r="J4673" s="75">
        <v>8.56</v>
      </c>
      <c r="K4673" s="75">
        <v>11.13</v>
      </c>
      <c r="L4673" s="75">
        <v>9</v>
      </c>
      <c r="M4673" s="75">
        <v>11.5</v>
      </c>
      <c r="N4673" s="75">
        <v>2.5</v>
      </c>
    </row>
    <row r="4674" spans="1:14">
      <c r="A4674" s="53" t="s">
        <v>13986</v>
      </c>
      <c r="B4674" s="53" t="s">
        <v>13987</v>
      </c>
      <c r="C4674" s="53" t="s">
        <v>13988</v>
      </c>
      <c r="D4674" s="53" t="s">
        <v>17</v>
      </c>
      <c r="E4674" s="53" t="s">
        <v>18</v>
      </c>
      <c r="F4674" s="53" t="s">
        <v>17</v>
      </c>
      <c r="G4674" s="53" t="s">
        <v>19</v>
      </c>
      <c r="I4674" s="53" t="s">
        <v>454</v>
      </c>
      <c r="J4674" s="75">
        <v>13.56</v>
      </c>
      <c r="K4674" s="75">
        <v>10.267</v>
      </c>
      <c r="L4674" s="75">
        <v>14</v>
      </c>
      <c r="M4674" s="75">
        <v>14</v>
      </c>
      <c r="N4674" s="75">
        <v>0</v>
      </c>
    </row>
    <row r="4675" spans="1:14">
      <c r="A4675" s="53" t="s">
        <v>13989</v>
      </c>
      <c r="B4675" s="53" t="s">
        <v>13990</v>
      </c>
      <c r="C4675" s="53" t="s">
        <v>13991</v>
      </c>
      <c r="D4675" s="53" t="s">
        <v>17</v>
      </c>
      <c r="E4675" s="53" t="s">
        <v>18</v>
      </c>
      <c r="F4675" s="53" t="s">
        <v>17</v>
      </c>
      <c r="G4675" s="53" t="s">
        <v>19</v>
      </c>
      <c r="I4675" s="53" t="s">
        <v>454</v>
      </c>
      <c r="J4675" s="75">
        <v>4.9</v>
      </c>
      <c r="K4675" s="75">
        <v>6.221</v>
      </c>
      <c r="L4675" s="75">
        <v>5.5</v>
      </c>
      <c r="M4675" s="75">
        <v>6.5</v>
      </c>
      <c r="N4675" s="75">
        <v>1</v>
      </c>
    </row>
    <row r="4676" spans="1:14">
      <c r="A4676" s="53" t="s">
        <v>13992</v>
      </c>
      <c r="B4676" s="53" t="s">
        <v>13993</v>
      </c>
      <c r="C4676" s="53" t="s">
        <v>13994</v>
      </c>
      <c r="D4676" s="53" t="s">
        <v>17</v>
      </c>
      <c r="E4676" s="53" t="s">
        <v>18</v>
      </c>
      <c r="F4676" s="53" t="s">
        <v>17</v>
      </c>
      <c r="G4676" s="53" t="s">
        <v>19</v>
      </c>
      <c r="I4676" s="53" t="s">
        <v>454</v>
      </c>
      <c r="J4676" s="75">
        <v>7.69</v>
      </c>
      <c r="K4676" s="75">
        <v>10.886</v>
      </c>
      <c r="L4676" s="75">
        <v>9.5</v>
      </c>
      <c r="M4676" s="75">
        <v>11</v>
      </c>
      <c r="N4676" s="75">
        <v>1.5</v>
      </c>
    </row>
    <row r="4677" spans="1:14">
      <c r="A4677" s="53" t="s">
        <v>13995</v>
      </c>
      <c r="B4677" s="53" t="s">
        <v>13996</v>
      </c>
      <c r="C4677" s="53" t="s">
        <v>13997</v>
      </c>
      <c r="D4677" s="53" t="s">
        <v>17</v>
      </c>
      <c r="E4677" s="53" t="s">
        <v>18</v>
      </c>
      <c r="F4677" s="53" t="s">
        <v>17</v>
      </c>
      <c r="G4677" s="53" t="s">
        <v>19</v>
      </c>
      <c r="I4677" s="53" t="s">
        <v>454</v>
      </c>
      <c r="J4677" s="75">
        <v>2.89</v>
      </c>
      <c r="K4677" s="75">
        <v>2.16</v>
      </c>
      <c r="L4677" s="75">
        <v>3</v>
      </c>
      <c r="M4677" s="75">
        <v>3</v>
      </c>
      <c r="N4677" s="75">
        <v>0</v>
      </c>
    </row>
    <row r="4678" spans="1:14">
      <c r="A4678" s="53" t="s">
        <v>13998</v>
      </c>
      <c r="B4678" s="53" t="s">
        <v>13999</v>
      </c>
      <c r="C4678" s="53" t="s">
        <v>14000</v>
      </c>
      <c r="D4678" s="53" t="s">
        <v>17</v>
      </c>
      <c r="E4678" s="53" t="s">
        <v>18</v>
      </c>
      <c r="F4678" s="53" t="s">
        <v>17</v>
      </c>
      <c r="G4678" s="53" t="s">
        <v>19</v>
      </c>
      <c r="I4678" s="53" t="s">
        <v>454</v>
      </c>
      <c r="J4678" s="75">
        <v>5.54</v>
      </c>
      <c r="K4678" s="75">
        <v>3.456</v>
      </c>
      <c r="L4678" s="75">
        <v>6</v>
      </c>
      <c r="M4678" s="75">
        <v>6</v>
      </c>
      <c r="N4678" s="75">
        <v>0</v>
      </c>
    </row>
    <row r="4679" spans="1:14">
      <c r="A4679" s="53" t="s">
        <v>14001</v>
      </c>
      <c r="B4679" s="53" t="s">
        <v>14002</v>
      </c>
      <c r="C4679" s="53" t="s">
        <v>14003</v>
      </c>
      <c r="D4679" s="53" t="s">
        <v>17</v>
      </c>
      <c r="E4679" s="53" t="s">
        <v>18</v>
      </c>
      <c r="F4679" s="53" t="s">
        <v>17</v>
      </c>
      <c r="G4679" s="53" t="s">
        <v>19</v>
      </c>
      <c r="I4679" s="53" t="s">
        <v>454</v>
      </c>
      <c r="J4679" s="75">
        <v>6.04</v>
      </c>
      <c r="K4679" s="75">
        <v>5.421</v>
      </c>
      <c r="L4679" s="75">
        <v>6.5</v>
      </c>
      <c r="M4679" s="75">
        <v>6.5</v>
      </c>
      <c r="N4679" s="75">
        <v>0</v>
      </c>
    </row>
    <row r="4680" spans="1:14">
      <c r="A4680" s="53" t="s">
        <v>14004</v>
      </c>
      <c r="B4680" s="53" t="s">
        <v>14005</v>
      </c>
      <c r="C4680" s="53" t="s">
        <v>14006</v>
      </c>
      <c r="D4680" s="53" t="s">
        <v>603</v>
      </c>
      <c r="E4680" s="53" t="s">
        <v>18</v>
      </c>
      <c r="F4680" s="53" t="s">
        <v>603</v>
      </c>
      <c r="G4680" s="53" t="s">
        <v>129</v>
      </c>
      <c r="I4680" s="53" t="s">
        <v>454</v>
      </c>
      <c r="J4680" s="75">
        <v>3.23</v>
      </c>
      <c r="K4680" s="75">
        <v>4.871</v>
      </c>
      <c r="L4680" s="75">
        <v>5.5</v>
      </c>
      <c r="M4680" s="75">
        <v>5</v>
      </c>
      <c r="N4680" s="75">
        <v>-0.5</v>
      </c>
    </row>
    <row r="4681" spans="1:14">
      <c r="A4681" s="53" t="s">
        <v>14007</v>
      </c>
      <c r="B4681" s="53" t="s">
        <v>14008</v>
      </c>
      <c r="C4681" s="53" t="s">
        <v>14009</v>
      </c>
      <c r="D4681" s="53" t="s">
        <v>17</v>
      </c>
      <c r="E4681" s="53" t="s">
        <v>18</v>
      </c>
      <c r="F4681" s="53" t="s">
        <v>17</v>
      </c>
      <c r="G4681" s="53" t="s">
        <v>19</v>
      </c>
      <c r="I4681" s="53" t="s">
        <v>454</v>
      </c>
      <c r="J4681" s="75">
        <v>5.07</v>
      </c>
      <c r="K4681" s="75">
        <v>3.456</v>
      </c>
      <c r="L4681" s="75">
        <v>5</v>
      </c>
      <c r="M4681" s="75">
        <v>5.5</v>
      </c>
      <c r="N4681" s="75">
        <v>0.5</v>
      </c>
    </row>
    <row r="4682" spans="1:14">
      <c r="A4682" s="53" t="s">
        <v>14010</v>
      </c>
      <c r="B4682" s="53" t="s">
        <v>14011</v>
      </c>
      <c r="C4682" s="53" t="s">
        <v>14012</v>
      </c>
      <c r="D4682" s="53" t="s">
        <v>17</v>
      </c>
      <c r="E4682" s="53" t="s">
        <v>18</v>
      </c>
      <c r="F4682" s="53" t="s">
        <v>17</v>
      </c>
      <c r="G4682" s="53" t="s">
        <v>19</v>
      </c>
      <c r="I4682" s="53" t="s">
        <v>454</v>
      </c>
      <c r="J4682" s="75">
        <v>5.14</v>
      </c>
      <c r="K4682" s="75">
        <v>5.421</v>
      </c>
      <c r="L4682" s="75">
        <v>5.5</v>
      </c>
      <c r="M4682" s="75">
        <v>5.5</v>
      </c>
      <c r="N4682" s="75">
        <v>0</v>
      </c>
    </row>
    <row r="4683" spans="1:14">
      <c r="A4683" s="53" t="s">
        <v>14013</v>
      </c>
      <c r="B4683" s="53" t="s">
        <v>14014</v>
      </c>
      <c r="C4683" s="53" t="s">
        <v>14015</v>
      </c>
      <c r="D4683" s="53" t="s">
        <v>17</v>
      </c>
      <c r="E4683" s="53" t="s">
        <v>18</v>
      </c>
      <c r="F4683" s="53" t="s">
        <v>17</v>
      </c>
      <c r="G4683" s="53" t="s">
        <v>19</v>
      </c>
      <c r="I4683" s="53" t="s">
        <v>454</v>
      </c>
      <c r="J4683" s="75">
        <v>5.14</v>
      </c>
      <c r="K4683" s="75">
        <v>3.456</v>
      </c>
      <c r="L4683" s="75">
        <v>6</v>
      </c>
      <c r="M4683" s="75">
        <v>5.5</v>
      </c>
      <c r="N4683" s="75">
        <v>-0.5</v>
      </c>
    </row>
    <row r="4684" spans="1:14">
      <c r="A4684" s="53" t="s">
        <v>14016</v>
      </c>
      <c r="B4684" s="53" t="s">
        <v>14017</v>
      </c>
      <c r="C4684" s="53" t="s">
        <v>14018</v>
      </c>
      <c r="D4684" s="53" t="s">
        <v>17</v>
      </c>
      <c r="E4684" s="53" t="s">
        <v>18</v>
      </c>
      <c r="F4684" s="53" t="s">
        <v>17</v>
      </c>
      <c r="G4684" s="53" t="s">
        <v>19</v>
      </c>
      <c r="I4684" s="53" t="s">
        <v>454</v>
      </c>
      <c r="J4684" s="75">
        <v>6.2</v>
      </c>
      <c r="K4684" s="75">
        <v>3.456</v>
      </c>
      <c r="L4684" s="75">
        <v>6.5</v>
      </c>
      <c r="M4684" s="75">
        <v>6.5</v>
      </c>
      <c r="N4684" s="75">
        <v>0</v>
      </c>
    </row>
    <row r="4685" spans="1:14">
      <c r="A4685" s="53" t="s">
        <v>14019</v>
      </c>
      <c r="B4685" s="53" t="s">
        <v>14020</v>
      </c>
      <c r="C4685" s="53" t="s">
        <v>14021</v>
      </c>
      <c r="D4685" s="53" t="s">
        <v>17</v>
      </c>
      <c r="E4685" s="53" t="s">
        <v>18</v>
      </c>
      <c r="F4685" s="53" t="s">
        <v>17</v>
      </c>
      <c r="G4685" s="53" t="s">
        <v>19</v>
      </c>
      <c r="I4685" s="53" t="s">
        <v>454</v>
      </c>
      <c r="J4685" s="75">
        <v>5.29</v>
      </c>
      <c r="K4685" s="75">
        <v>3.629</v>
      </c>
      <c r="L4685" s="75">
        <v>5.5</v>
      </c>
      <c r="M4685" s="75">
        <v>5.5</v>
      </c>
      <c r="N4685" s="75">
        <v>0</v>
      </c>
    </row>
    <row r="4686" spans="1:14">
      <c r="A4686" s="53" t="s">
        <v>14022</v>
      </c>
      <c r="B4686" s="53" t="s">
        <v>14023</v>
      </c>
      <c r="C4686" s="53" t="s">
        <v>14024</v>
      </c>
      <c r="D4686" s="53" t="s">
        <v>17</v>
      </c>
      <c r="E4686" s="53" t="s">
        <v>18</v>
      </c>
      <c r="F4686" s="53" t="s">
        <v>17</v>
      </c>
      <c r="G4686" s="53" t="s">
        <v>19</v>
      </c>
      <c r="I4686" s="53" t="s">
        <v>454</v>
      </c>
      <c r="J4686" s="75">
        <v>5.47</v>
      </c>
      <c r="K4686" s="75">
        <v>5.421</v>
      </c>
      <c r="L4686" s="75">
        <v>5.5</v>
      </c>
      <c r="M4686" s="75">
        <v>5.5</v>
      </c>
      <c r="N4686" s="75">
        <v>0</v>
      </c>
    </row>
    <row r="4687" spans="1:14">
      <c r="A4687" s="53" t="s">
        <v>14025</v>
      </c>
      <c r="B4687" s="53" t="s">
        <v>14026</v>
      </c>
      <c r="C4687" s="53" t="s">
        <v>14027</v>
      </c>
      <c r="D4687" s="53" t="s">
        <v>586</v>
      </c>
      <c r="E4687" s="53" t="s">
        <v>18</v>
      </c>
      <c r="F4687" s="53" t="s">
        <v>586</v>
      </c>
      <c r="G4687" s="53" t="s">
        <v>98</v>
      </c>
      <c r="I4687" s="53" t="s">
        <v>562</v>
      </c>
      <c r="J4687" s="75">
        <v>0.93</v>
      </c>
      <c r="K4687" s="75">
        <v>1.505</v>
      </c>
      <c r="L4687" s="75">
        <v>1</v>
      </c>
      <c r="M4687" s="75">
        <v>2</v>
      </c>
      <c r="N4687" s="75">
        <v>1</v>
      </c>
    </row>
    <row r="4688" spans="1:14">
      <c r="A4688" s="53" t="s">
        <v>14028</v>
      </c>
      <c r="B4688" s="53" t="s">
        <v>14029</v>
      </c>
      <c r="C4688" s="53" t="s">
        <v>14030</v>
      </c>
      <c r="D4688" s="53" t="s">
        <v>274</v>
      </c>
      <c r="E4688" s="53" t="s">
        <v>18</v>
      </c>
      <c r="F4688" s="53" t="s">
        <v>274</v>
      </c>
      <c r="G4688" s="53" t="s">
        <v>29</v>
      </c>
      <c r="I4688" s="53" t="s">
        <v>152</v>
      </c>
      <c r="J4688" s="75">
        <v>95.23</v>
      </c>
      <c r="K4688" s="75">
        <v>127.615</v>
      </c>
      <c r="L4688" s="75">
        <v>124</v>
      </c>
      <c r="M4688" s="75">
        <v>138</v>
      </c>
      <c r="N4688" s="75">
        <v>14</v>
      </c>
    </row>
    <row r="4689" spans="1:14">
      <c r="A4689" s="53" t="s">
        <v>14031</v>
      </c>
      <c r="B4689" s="53" t="s">
        <v>14032</v>
      </c>
      <c r="C4689" s="53" t="s">
        <v>14033</v>
      </c>
      <c r="D4689" s="53" t="s">
        <v>97</v>
      </c>
      <c r="E4689" s="53" t="s">
        <v>18</v>
      </c>
      <c r="F4689" s="53" t="s">
        <v>97</v>
      </c>
      <c r="G4689" s="53" t="s">
        <v>98</v>
      </c>
      <c r="I4689" s="53" t="s">
        <v>99</v>
      </c>
      <c r="J4689" s="75">
        <v>165.47</v>
      </c>
      <c r="K4689" s="75">
        <v>119.054</v>
      </c>
      <c r="L4689" s="75">
        <v>167</v>
      </c>
      <c r="M4689" s="75">
        <v>166</v>
      </c>
      <c r="N4689" s="75">
        <v>-1</v>
      </c>
    </row>
    <row r="4690" spans="1:14">
      <c r="A4690" s="53" t="s">
        <v>14034</v>
      </c>
      <c r="B4690" s="53" t="s">
        <v>14035</v>
      </c>
      <c r="C4690" s="53" t="s">
        <v>14036</v>
      </c>
      <c r="D4690" s="53" t="s">
        <v>453</v>
      </c>
      <c r="E4690" s="53" t="s">
        <v>18</v>
      </c>
      <c r="F4690" s="53" t="s">
        <v>453</v>
      </c>
      <c r="G4690" s="53" t="s">
        <v>29</v>
      </c>
      <c r="I4690" s="53" t="s">
        <v>99</v>
      </c>
      <c r="J4690" s="75">
        <v>55.19</v>
      </c>
      <c r="K4690" s="75">
        <v>64.38</v>
      </c>
      <c r="L4690" s="75">
        <v>65</v>
      </c>
      <c r="M4690" s="75">
        <v>65</v>
      </c>
      <c r="N4690" s="75">
        <v>0</v>
      </c>
    </row>
    <row r="4691" spans="1:14">
      <c r="A4691" s="53" t="s">
        <v>14037</v>
      </c>
      <c r="B4691" s="53" t="s">
        <v>14038</v>
      </c>
      <c r="C4691" s="53" t="s">
        <v>14039</v>
      </c>
      <c r="D4691" s="53" t="s">
        <v>51</v>
      </c>
      <c r="E4691" s="53" t="s">
        <v>18</v>
      </c>
      <c r="F4691" s="53" t="s">
        <v>51</v>
      </c>
      <c r="G4691" s="73" t="s">
        <v>52</v>
      </c>
      <c r="I4691" s="53" t="s">
        <v>39</v>
      </c>
      <c r="J4691" s="75">
        <v>113.61</v>
      </c>
      <c r="K4691" s="75">
        <v>99.249</v>
      </c>
      <c r="L4691" s="75">
        <v>114</v>
      </c>
      <c r="M4691" s="75">
        <v>114</v>
      </c>
      <c r="N4691" s="75">
        <v>0</v>
      </c>
    </row>
    <row r="4692" spans="1:14">
      <c r="A4692" s="53" t="s">
        <v>14040</v>
      </c>
      <c r="B4692" s="53" t="s">
        <v>14041</v>
      </c>
      <c r="C4692" s="53" t="s">
        <v>14042</v>
      </c>
      <c r="D4692" s="53" t="s">
        <v>1377</v>
      </c>
      <c r="E4692" s="53" t="s">
        <v>18</v>
      </c>
      <c r="F4692" s="53" t="s">
        <v>1377</v>
      </c>
      <c r="G4692" s="53" t="s">
        <v>29</v>
      </c>
      <c r="I4692" s="53" t="s">
        <v>558</v>
      </c>
      <c r="J4692" s="75">
        <v>16.88</v>
      </c>
      <c r="K4692" s="75">
        <v>18.352</v>
      </c>
      <c r="L4692" s="75">
        <v>21</v>
      </c>
      <c r="M4692" s="75">
        <v>21</v>
      </c>
      <c r="N4692" s="75">
        <v>0</v>
      </c>
    </row>
    <row r="4693" spans="1:14">
      <c r="A4693" s="53" t="s">
        <v>14043</v>
      </c>
      <c r="B4693" s="53" t="s">
        <v>14044</v>
      </c>
      <c r="C4693" s="53" t="s">
        <v>14045</v>
      </c>
      <c r="D4693" s="53" t="s">
        <v>586</v>
      </c>
      <c r="E4693" s="53" t="s">
        <v>18</v>
      </c>
      <c r="F4693" s="53" t="s">
        <v>586</v>
      </c>
      <c r="G4693" s="53" t="s">
        <v>98</v>
      </c>
      <c r="I4693" s="53" t="s">
        <v>227</v>
      </c>
      <c r="J4693" s="75">
        <v>12.86</v>
      </c>
      <c r="K4693" s="75">
        <v>16.474</v>
      </c>
      <c r="L4693" s="75">
        <v>16</v>
      </c>
      <c r="M4693" s="75">
        <v>18.5</v>
      </c>
      <c r="N4693" s="75">
        <v>2.5</v>
      </c>
    </row>
    <row r="4694" spans="1:14">
      <c r="A4694" s="53" t="s">
        <v>14046</v>
      </c>
      <c r="B4694" s="53" t="s">
        <v>14047</v>
      </c>
      <c r="C4694" s="53" t="s">
        <v>14048</v>
      </c>
      <c r="D4694" s="53" t="s">
        <v>17</v>
      </c>
      <c r="E4694" s="53" t="s">
        <v>18</v>
      </c>
      <c r="F4694" s="53" t="s">
        <v>17</v>
      </c>
      <c r="G4694" s="53" t="s">
        <v>19</v>
      </c>
      <c r="I4694" s="53" t="s">
        <v>103</v>
      </c>
      <c r="J4694" s="75">
        <v>7.86</v>
      </c>
      <c r="K4694" s="75">
        <v>5.958</v>
      </c>
      <c r="L4694" s="75">
        <v>8</v>
      </c>
      <c r="M4694" s="75">
        <v>8</v>
      </c>
      <c r="N4694" s="75">
        <v>0</v>
      </c>
    </row>
    <row r="4695" spans="1:14">
      <c r="A4695" s="53" t="s">
        <v>14049</v>
      </c>
      <c r="B4695" s="53" t="s">
        <v>14050</v>
      </c>
      <c r="C4695" s="53" t="s">
        <v>14051</v>
      </c>
      <c r="D4695" s="53" t="s">
        <v>168</v>
      </c>
      <c r="E4695" s="53" t="s">
        <v>18</v>
      </c>
      <c r="F4695" s="53" t="s">
        <v>169</v>
      </c>
      <c r="G4695" s="53" t="s">
        <v>170</v>
      </c>
      <c r="I4695" s="53" t="s">
        <v>145</v>
      </c>
      <c r="J4695" s="75">
        <v>19.74</v>
      </c>
      <c r="K4695" s="75">
        <v>30.017</v>
      </c>
      <c r="L4695" s="75">
        <v>29</v>
      </c>
      <c r="M4695" s="75">
        <v>36</v>
      </c>
      <c r="N4695" s="75">
        <v>7</v>
      </c>
    </row>
    <row r="4696" spans="1:14">
      <c r="A4696" s="53" t="s">
        <v>14052</v>
      </c>
      <c r="B4696" s="53" t="s">
        <v>14053</v>
      </c>
      <c r="C4696" s="53" t="s">
        <v>14054</v>
      </c>
      <c r="D4696" s="53" t="s">
        <v>140</v>
      </c>
      <c r="E4696" s="53" t="s">
        <v>18</v>
      </c>
      <c r="F4696" s="53" t="s">
        <v>140</v>
      </c>
      <c r="G4696" s="53" t="s">
        <v>98</v>
      </c>
      <c r="I4696" s="53" t="s">
        <v>191</v>
      </c>
      <c r="J4696" s="75">
        <v>5.2</v>
      </c>
      <c r="K4696" s="75">
        <v>8.029</v>
      </c>
      <c r="L4696" s="75">
        <v>7</v>
      </c>
      <c r="M4696" s="75">
        <v>10</v>
      </c>
      <c r="N4696" s="75">
        <v>3</v>
      </c>
    </row>
    <row r="4697" spans="1:14">
      <c r="A4697" s="53" t="s">
        <v>14055</v>
      </c>
      <c r="B4697" s="53" t="s">
        <v>14056</v>
      </c>
      <c r="C4697" s="53" t="s">
        <v>50</v>
      </c>
      <c r="D4697" s="53" t="s">
        <v>1071</v>
      </c>
      <c r="E4697" s="53" t="s">
        <v>18</v>
      </c>
      <c r="F4697" s="53" t="s">
        <v>1071</v>
      </c>
      <c r="G4697" s="53" t="s">
        <v>52</v>
      </c>
      <c r="I4697" s="53" t="s">
        <v>323</v>
      </c>
      <c r="J4697" s="75">
        <v>130.21</v>
      </c>
      <c r="K4697" s="75">
        <v>38.605</v>
      </c>
      <c r="L4697" s="75">
        <v>130</v>
      </c>
      <c r="M4697" s="75">
        <v>131</v>
      </c>
      <c r="N4697" s="75">
        <v>1</v>
      </c>
    </row>
    <row r="4698" spans="1:14">
      <c r="A4698" s="53" t="s">
        <v>14057</v>
      </c>
      <c r="B4698" s="53" t="s">
        <v>14058</v>
      </c>
      <c r="C4698" s="53" t="s">
        <v>14059</v>
      </c>
      <c r="D4698" s="53" t="s">
        <v>17</v>
      </c>
      <c r="E4698" s="53" t="s">
        <v>18</v>
      </c>
      <c r="F4698" s="53" t="s">
        <v>17</v>
      </c>
      <c r="G4698" s="53" t="s">
        <v>19</v>
      </c>
      <c r="I4698" s="53" t="s">
        <v>558</v>
      </c>
      <c r="J4698" s="75">
        <v>26.74</v>
      </c>
      <c r="K4698" s="75">
        <v>29.28</v>
      </c>
      <c r="L4698" s="75">
        <v>32</v>
      </c>
      <c r="M4698" s="75">
        <v>35</v>
      </c>
      <c r="N4698" s="75">
        <v>3</v>
      </c>
    </row>
    <row r="4699" spans="1:14">
      <c r="A4699" s="53" t="s">
        <v>14060</v>
      </c>
      <c r="B4699" s="53" t="s">
        <v>14061</v>
      </c>
      <c r="C4699" s="53" t="s">
        <v>14062</v>
      </c>
      <c r="D4699" s="53" t="s">
        <v>17</v>
      </c>
      <c r="E4699" s="53" t="s">
        <v>18</v>
      </c>
      <c r="F4699" s="53" t="s">
        <v>17</v>
      </c>
      <c r="G4699" s="53" t="s">
        <v>19</v>
      </c>
      <c r="I4699" s="53" t="s">
        <v>103</v>
      </c>
      <c r="J4699" s="75">
        <v>6.4</v>
      </c>
      <c r="K4699" s="75">
        <v>5.958</v>
      </c>
      <c r="L4699" s="75">
        <v>6.5</v>
      </c>
      <c r="M4699" s="75">
        <v>6.5</v>
      </c>
      <c r="N4699" s="75">
        <v>0</v>
      </c>
    </row>
    <row r="4700" spans="1:14">
      <c r="A4700" s="53" t="s">
        <v>14063</v>
      </c>
      <c r="B4700" s="53" t="s">
        <v>14064</v>
      </c>
      <c r="C4700" s="53" t="s">
        <v>14065</v>
      </c>
      <c r="D4700" s="53" t="s">
        <v>17</v>
      </c>
      <c r="E4700" s="53" t="s">
        <v>18</v>
      </c>
      <c r="F4700" s="53" t="s">
        <v>17</v>
      </c>
      <c r="G4700" s="53" t="s">
        <v>19</v>
      </c>
      <c r="I4700" s="53" t="s">
        <v>203</v>
      </c>
      <c r="J4700" s="75">
        <v>0.11</v>
      </c>
      <c r="K4700" s="75">
        <v>0</v>
      </c>
      <c r="L4700" s="75">
        <v>0.5</v>
      </c>
      <c r="M4700" s="75">
        <v>0.5</v>
      </c>
      <c r="N4700" s="75">
        <v>0</v>
      </c>
    </row>
    <row r="4701" spans="1:14">
      <c r="A4701" s="53" t="s">
        <v>14066</v>
      </c>
      <c r="B4701" s="53" t="s">
        <v>14067</v>
      </c>
      <c r="C4701" s="53" t="s">
        <v>14068</v>
      </c>
      <c r="D4701" s="53" t="s">
        <v>17</v>
      </c>
      <c r="E4701" s="53" t="s">
        <v>18</v>
      </c>
      <c r="F4701" s="53" t="s">
        <v>17</v>
      </c>
      <c r="G4701" s="73" t="s">
        <v>19</v>
      </c>
      <c r="I4701" s="53" t="s">
        <v>203</v>
      </c>
      <c r="J4701" s="75">
        <v>0.11</v>
      </c>
      <c r="K4701" s="75">
        <v>0</v>
      </c>
      <c r="L4701" s="75">
        <v>0.5</v>
      </c>
      <c r="M4701" s="75">
        <v>0.5</v>
      </c>
      <c r="N4701" s="75">
        <v>0</v>
      </c>
    </row>
    <row r="4702" spans="1:14">
      <c r="A4702" s="53" t="s">
        <v>14069</v>
      </c>
      <c r="B4702" s="53" t="s">
        <v>14070</v>
      </c>
      <c r="C4702" s="53" t="s">
        <v>14071</v>
      </c>
      <c r="D4702" s="53" t="s">
        <v>17</v>
      </c>
      <c r="E4702" s="53" t="s">
        <v>18</v>
      </c>
      <c r="F4702" s="53" t="s">
        <v>17</v>
      </c>
      <c r="G4702" s="53" t="s">
        <v>19</v>
      </c>
      <c r="I4702" s="53" t="s">
        <v>203</v>
      </c>
      <c r="J4702" s="75">
        <v>0.11</v>
      </c>
      <c r="K4702" s="75">
        <v>0</v>
      </c>
      <c r="L4702" s="75">
        <v>0.5</v>
      </c>
      <c r="M4702" s="75">
        <v>0.5</v>
      </c>
      <c r="N4702" s="75">
        <v>0</v>
      </c>
    </row>
    <row r="4703" spans="1:14">
      <c r="A4703" s="53" t="s">
        <v>14072</v>
      </c>
      <c r="B4703" s="53" t="s">
        <v>14073</v>
      </c>
      <c r="C4703" s="53" t="s">
        <v>14074</v>
      </c>
      <c r="D4703" s="53" t="s">
        <v>2309</v>
      </c>
      <c r="E4703" s="53" t="s">
        <v>18</v>
      </c>
      <c r="F4703" s="53" t="s">
        <v>2309</v>
      </c>
      <c r="G4703" s="53" t="s">
        <v>129</v>
      </c>
      <c r="I4703" s="53" t="s">
        <v>292</v>
      </c>
      <c r="J4703" s="75">
        <v>1.22</v>
      </c>
      <c r="K4703" s="75">
        <v>1.469</v>
      </c>
      <c r="L4703" s="75">
        <v>1.5</v>
      </c>
      <c r="M4703" s="75">
        <v>1.5</v>
      </c>
      <c r="N4703" s="75">
        <v>0</v>
      </c>
    </row>
    <row r="4704" spans="1:14">
      <c r="A4704" s="53" t="s">
        <v>14075</v>
      </c>
      <c r="B4704" s="53" t="s">
        <v>14076</v>
      </c>
      <c r="C4704" s="53" t="s">
        <v>14077</v>
      </c>
      <c r="D4704" s="53" t="s">
        <v>336</v>
      </c>
      <c r="E4704" s="53" t="s">
        <v>18</v>
      </c>
      <c r="F4704" s="53" t="s">
        <v>336</v>
      </c>
      <c r="G4704" s="53" t="s">
        <v>129</v>
      </c>
      <c r="I4704" s="53" t="s">
        <v>203</v>
      </c>
      <c r="J4704" s="75">
        <v>1.43</v>
      </c>
      <c r="K4704" s="75">
        <v>1.692</v>
      </c>
      <c r="L4704" s="75">
        <v>2</v>
      </c>
      <c r="M4704" s="75">
        <v>4</v>
      </c>
      <c r="N4704" s="75">
        <v>2</v>
      </c>
    </row>
    <row r="4705" spans="1:14">
      <c r="A4705" s="53" t="s">
        <v>14078</v>
      </c>
      <c r="B4705" s="53" t="s">
        <v>14079</v>
      </c>
      <c r="C4705" s="53" t="s">
        <v>14080</v>
      </c>
      <c r="D4705" s="53" t="s">
        <v>336</v>
      </c>
      <c r="E4705" s="53" t="s">
        <v>18</v>
      </c>
      <c r="F4705" s="53" t="s">
        <v>336</v>
      </c>
      <c r="G4705" s="53" t="s">
        <v>129</v>
      </c>
      <c r="I4705" s="53" t="s">
        <v>203</v>
      </c>
      <c r="J4705" s="75">
        <v>1.77</v>
      </c>
      <c r="K4705" s="75">
        <v>3.25</v>
      </c>
      <c r="L4705" s="75">
        <v>3</v>
      </c>
      <c r="M4705" s="75">
        <v>4.5</v>
      </c>
      <c r="N4705" s="75">
        <v>1.5</v>
      </c>
    </row>
    <row r="4706" spans="1:14">
      <c r="A4706" s="53" t="s">
        <v>14081</v>
      </c>
      <c r="B4706" s="53" t="s">
        <v>14082</v>
      </c>
      <c r="C4706" s="53" t="s">
        <v>14083</v>
      </c>
      <c r="D4706" s="53" t="s">
        <v>441</v>
      </c>
      <c r="E4706" s="53" t="s">
        <v>18</v>
      </c>
      <c r="F4706" s="53" t="s">
        <v>441</v>
      </c>
      <c r="G4706" s="53" t="s">
        <v>29</v>
      </c>
      <c r="I4706" s="53" t="s">
        <v>1793</v>
      </c>
      <c r="J4706" s="75">
        <v>166.39</v>
      </c>
      <c r="K4706" s="75">
        <v>154.672</v>
      </c>
      <c r="L4706" s="75">
        <v>167</v>
      </c>
      <c r="M4706" s="75">
        <v>167</v>
      </c>
      <c r="N4706" s="75">
        <v>0</v>
      </c>
    </row>
    <row r="4707" spans="1:14">
      <c r="A4707" s="53" t="s">
        <v>14084</v>
      </c>
      <c r="B4707" s="53" t="s">
        <v>14085</v>
      </c>
      <c r="C4707" s="53" t="s">
        <v>14086</v>
      </c>
      <c r="D4707" s="53" t="s">
        <v>128</v>
      </c>
      <c r="E4707" s="53" t="s">
        <v>18</v>
      </c>
      <c r="F4707" s="53" t="s">
        <v>128</v>
      </c>
      <c r="G4707" s="73" t="s">
        <v>129</v>
      </c>
      <c r="I4707" s="53" t="s">
        <v>408</v>
      </c>
      <c r="J4707" s="75">
        <v>13.3</v>
      </c>
      <c r="K4707" s="75">
        <v>15.624</v>
      </c>
      <c r="L4707" s="75">
        <v>18</v>
      </c>
      <c r="M4707" s="75">
        <v>27</v>
      </c>
      <c r="N4707" s="75">
        <v>9</v>
      </c>
    </row>
    <row r="4708" spans="1:14">
      <c r="A4708" s="53" t="s">
        <v>14087</v>
      </c>
      <c r="B4708" s="53" t="s">
        <v>14088</v>
      </c>
      <c r="C4708" s="53" t="s">
        <v>14089</v>
      </c>
      <c r="D4708" s="53" t="s">
        <v>1025</v>
      </c>
      <c r="E4708" s="53" t="s">
        <v>18</v>
      </c>
      <c r="F4708" s="53" t="s">
        <v>1025</v>
      </c>
      <c r="G4708" s="73" t="s">
        <v>129</v>
      </c>
      <c r="I4708" s="53" t="s">
        <v>408</v>
      </c>
      <c r="J4708" s="75">
        <v>19.25</v>
      </c>
      <c r="K4708" s="75">
        <v>15.981</v>
      </c>
      <c r="L4708" s="75">
        <v>25</v>
      </c>
      <c r="M4708" s="75">
        <v>27</v>
      </c>
      <c r="N4708" s="75">
        <v>2</v>
      </c>
    </row>
    <row r="4709" spans="1:14">
      <c r="A4709" s="53" t="s">
        <v>14090</v>
      </c>
      <c r="B4709" s="53" t="s">
        <v>14091</v>
      </c>
      <c r="C4709" s="53" t="s">
        <v>14092</v>
      </c>
      <c r="D4709" s="53" t="s">
        <v>128</v>
      </c>
      <c r="E4709" s="53" t="s">
        <v>18</v>
      </c>
      <c r="F4709" s="53" t="s">
        <v>128</v>
      </c>
      <c r="G4709" s="53" t="s">
        <v>129</v>
      </c>
      <c r="I4709" s="53" t="s">
        <v>408</v>
      </c>
      <c r="J4709" s="75">
        <v>13.34</v>
      </c>
      <c r="K4709" s="75">
        <v>12.411</v>
      </c>
      <c r="L4709" s="75">
        <v>17</v>
      </c>
      <c r="M4709" s="75">
        <v>18</v>
      </c>
      <c r="N4709" s="75">
        <v>1</v>
      </c>
    </row>
    <row r="4710" spans="1:14">
      <c r="A4710" s="53" t="s">
        <v>14093</v>
      </c>
      <c r="B4710" s="53" t="s">
        <v>14094</v>
      </c>
      <c r="C4710" s="53" t="s">
        <v>14095</v>
      </c>
      <c r="D4710" s="53" t="s">
        <v>128</v>
      </c>
      <c r="E4710" s="53" t="s">
        <v>18</v>
      </c>
      <c r="F4710" s="53" t="s">
        <v>128</v>
      </c>
      <c r="G4710" s="73" t="s">
        <v>129</v>
      </c>
      <c r="I4710" s="53" t="s">
        <v>408</v>
      </c>
      <c r="J4710" s="75">
        <v>6.23</v>
      </c>
      <c r="K4710" s="75">
        <v>7.854</v>
      </c>
      <c r="L4710" s="75">
        <v>8</v>
      </c>
      <c r="M4710" s="75">
        <v>9.5</v>
      </c>
      <c r="N4710" s="75">
        <v>1.5</v>
      </c>
    </row>
    <row r="4711" spans="1:14">
      <c r="A4711" s="53" t="s">
        <v>14096</v>
      </c>
      <c r="B4711" s="53" t="s">
        <v>14097</v>
      </c>
      <c r="C4711" s="53" t="s">
        <v>14098</v>
      </c>
      <c r="D4711" s="53" t="s">
        <v>128</v>
      </c>
      <c r="E4711" s="53" t="s">
        <v>18</v>
      </c>
      <c r="F4711" s="53" t="s">
        <v>128</v>
      </c>
      <c r="G4711" s="53" t="s">
        <v>129</v>
      </c>
      <c r="I4711" s="53" t="s">
        <v>408</v>
      </c>
      <c r="J4711" s="75">
        <v>11.82</v>
      </c>
      <c r="K4711" s="75">
        <v>12.404</v>
      </c>
      <c r="L4711" s="75">
        <v>16</v>
      </c>
      <c r="M4711" s="75">
        <v>18</v>
      </c>
      <c r="N4711" s="75">
        <v>2</v>
      </c>
    </row>
    <row r="4712" spans="1:14">
      <c r="A4712" s="53" t="s">
        <v>14099</v>
      </c>
      <c r="B4712" s="53" t="s">
        <v>14100</v>
      </c>
      <c r="C4712" s="53" t="s">
        <v>14101</v>
      </c>
      <c r="D4712" s="53" t="s">
        <v>160</v>
      </c>
      <c r="E4712" s="53" t="s">
        <v>18</v>
      </c>
      <c r="F4712" s="53" t="s">
        <v>160</v>
      </c>
      <c r="G4712" s="53" t="s">
        <v>129</v>
      </c>
      <c r="I4712" s="53" t="s">
        <v>408</v>
      </c>
      <c r="J4712" s="75">
        <v>0.97</v>
      </c>
      <c r="K4712" s="75">
        <v>0</v>
      </c>
      <c r="L4712" s="75">
        <v>1</v>
      </c>
      <c r="M4712" s="75">
        <v>1</v>
      </c>
      <c r="N4712" s="75">
        <v>0</v>
      </c>
    </row>
    <row r="4713" spans="1:14">
      <c r="A4713" s="53" t="s">
        <v>14102</v>
      </c>
      <c r="B4713" s="53" t="s">
        <v>14103</v>
      </c>
      <c r="C4713" s="53" t="s">
        <v>14104</v>
      </c>
      <c r="D4713" s="53" t="s">
        <v>140</v>
      </c>
      <c r="E4713" s="53" t="s">
        <v>18</v>
      </c>
      <c r="F4713" s="53" t="s">
        <v>140</v>
      </c>
      <c r="G4713" s="53" t="s">
        <v>98</v>
      </c>
      <c r="I4713" s="53" t="s">
        <v>191</v>
      </c>
      <c r="J4713" s="75">
        <v>1.97</v>
      </c>
      <c r="K4713" s="75">
        <v>3.121</v>
      </c>
      <c r="L4713" s="75">
        <v>3</v>
      </c>
      <c r="M4713" s="75">
        <v>4.5</v>
      </c>
      <c r="N4713" s="75">
        <v>1.5</v>
      </c>
    </row>
    <row r="4714" spans="1:14">
      <c r="A4714" s="53" t="s">
        <v>14105</v>
      </c>
      <c r="B4714" s="53" t="s">
        <v>14106</v>
      </c>
      <c r="C4714" s="53" t="s">
        <v>14107</v>
      </c>
      <c r="D4714" s="53" t="s">
        <v>1080</v>
      </c>
      <c r="E4714" s="53" t="s">
        <v>18</v>
      </c>
      <c r="F4714" s="53" t="s">
        <v>1080</v>
      </c>
      <c r="G4714" s="53" t="s">
        <v>19</v>
      </c>
      <c r="I4714" s="53" t="s">
        <v>10131</v>
      </c>
      <c r="J4714" s="75">
        <v>22</v>
      </c>
      <c r="K4714" s="75">
        <v>12.8</v>
      </c>
      <c r="L4714" s="75">
        <v>22</v>
      </c>
      <c r="M4714" s="75">
        <v>22</v>
      </c>
      <c r="N4714" s="75">
        <v>0</v>
      </c>
    </row>
    <row r="4715" spans="1:14">
      <c r="A4715" s="53" t="s">
        <v>14108</v>
      </c>
      <c r="B4715" s="53" t="s">
        <v>14109</v>
      </c>
      <c r="C4715" s="53" t="s">
        <v>14110</v>
      </c>
      <c r="D4715" s="53" t="s">
        <v>1080</v>
      </c>
      <c r="E4715" s="53" t="s">
        <v>18</v>
      </c>
      <c r="F4715" s="53" t="s">
        <v>1080</v>
      </c>
      <c r="G4715" s="53" t="s">
        <v>19</v>
      </c>
      <c r="I4715" s="53" t="s">
        <v>10131</v>
      </c>
      <c r="J4715" s="75">
        <v>22</v>
      </c>
      <c r="K4715" s="75">
        <v>12.8</v>
      </c>
      <c r="L4715" s="75">
        <v>22</v>
      </c>
      <c r="M4715" s="75">
        <v>22</v>
      </c>
      <c r="N4715" s="75">
        <v>0</v>
      </c>
    </row>
    <row r="4716" spans="1:14">
      <c r="A4716" s="53" t="s">
        <v>14111</v>
      </c>
      <c r="B4716" s="53" t="s">
        <v>14112</v>
      </c>
      <c r="C4716" s="53" t="s">
        <v>14113</v>
      </c>
      <c r="D4716" s="53" t="s">
        <v>807</v>
      </c>
      <c r="E4716" s="53" t="s">
        <v>18</v>
      </c>
      <c r="F4716" s="53" t="s">
        <v>807</v>
      </c>
      <c r="G4716" s="53" t="s">
        <v>129</v>
      </c>
      <c r="I4716" s="53" t="s">
        <v>7799</v>
      </c>
      <c r="J4716" s="75">
        <v>10.83</v>
      </c>
      <c r="K4716" s="75">
        <v>16.464</v>
      </c>
      <c r="L4716" s="75">
        <v>16.5</v>
      </c>
      <c r="M4716" s="75">
        <v>16.5</v>
      </c>
      <c r="N4716" s="75">
        <v>0</v>
      </c>
    </row>
    <row r="4717" spans="1:14">
      <c r="A4717" s="53" t="s">
        <v>14114</v>
      </c>
      <c r="B4717" s="53" t="s">
        <v>14115</v>
      </c>
      <c r="C4717" s="53" t="s">
        <v>14116</v>
      </c>
      <c r="D4717" s="53" t="s">
        <v>17</v>
      </c>
      <c r="E4717" s="53" t="s">
        <v>18</v>
      </c>
      <c r="F4717" s="53" t="s">
        <v>17</v>
      </c>
      <c r="G4717" s="53" t="s">
        <v>19</v>
      </c>
      <c r="I4717" s="53" t="s">
        <v>540</v>
      </c>
      <c r="J4717" s="75">
        <v>87.86</v>
      </c>
      <c r="K4717" s="75">
        <v>117.784</v>
      </c>
      <c r="L4717" s="75">
        <v>121</v>
      </c>
      <c r="M4717" s="75">
        <v>122</v>
      </c>
      <c r="N4717" s="75">
        <v>1</v>
      </c>
    </row>
    <row r="4718" spans="1:14">
      <c r="A4718" s="53" t="s">
        <v>14117</v>
      </c>
      <c r="B4718" s="53" t="s">
        <v>14118</v>
      </c>
      <c r="C4718" s="53" t="s">
        <v>14119</v>
      </c>
      <c r="D4718" s="53" t="s">
        <v>24</v>
      </c>
      <c r="E4718" s="53" t="s">
        <v>18</v>
      </c>
      <c r="F4718" s="53" t="s">
        <v>24</v>
      </c>
      <c r="G4718" s="53" t="s">
        <v>19</v>
      </c>
      <c r="I4718" s="53" t="s">
        <v>1373</v>
      </c>
      <c r="J4718" s="75">
        <v>188.44</v>
      </c>
      <c r="K4718" s="75">
        <v>218.93</v>
      </c>
      <c r="L4718" s="75">
        <v>188</v>
      </c>
      <c r="M4718" s="75">
        <v>225</v>
      </c>
      <c r="N4718" s="75">
        <v>37</v>
      </c>
    </row>
    <row r="4719" spans="1:14">
      <c r="A4719" s="53" t="s">
        <v>14120</v>
      </c>
      <c r="B4719" s="53" t="s">
        <v>14121</v>
      </c>
      <c r="C4719" s="53" t="s">
        <v>14122</v>
      </c>
      <c r="D4719" s="53" t="s">
        <v>24</v>
      </c>
      <c r="E4719" s="53" t="s">
        <v>18</v>
      </c>
      <c r="F4719" s="53" t="s">
        <v>24</v>
      </c>
      <c r="G4719" s="53" t="s">
        <v>19</v>
      </c>
      <c r="I4719" s="53" t="s">
        <v>1373</v>
      </c>
      <c r="J4719" s="75">
        <v>134.94</v>
      </c>
      <c r="K4719" s="75">
        <v>154.543</v>
      </c>
      <c r="L4719" s="75">
        <v>135</v>
      </c>
      <c r="M4719" s="75">
        <v>160</v>
      </c>
      <c r="N4719" s="75">
        <v>25</v>
      </c>
    </row>
    <row r="4720" spans="1:14">
      <c r="A4720" s="53" t="s">
        <v>14123</v>
      </c>
      <c r="B4720" s="53" t="s">
        <v>14124</v>
      </c>
      <c r="C4720" s="53" t="s">
        <v>14125</v>
      </c>
      <c r="D4720" s="53" t="s">
        <v>14126</v>
      </c>
      <c r="E4720" s="53" t="s">
        <v>18</v>
      </c>
      <c r="F4720" s="53" t="s">
        <v>14126</v>
      </c>
      <c r="G4720" s="53" t="s">
        <v>98</v>
      </c>
      <c r="I4720" s="53" t="s">
        <v>191</v>
      </c>
      <c r="J4720" s="75">
        <v>2533.1</v>
      </c>
      <c r="K4720" s="75">
        <v>3094.146</v>
      </c>
      <c r="L4720" s="75">
        <v>3095</v>
      </c>
      <c r="M4720" s="75">
        <v>3284</v>
      </c>
      <c r="N4720" s="75">
        <v>189</v>
      </c>
    </row>
    <row r="4721" spans="1:14">
      <c r="A4721" s="53" t="s">
        <v>14127</v>
      </c>
      <c r="B4721" s="53" t="s">
        <v>14128</v>
      </c>
      <c r="C4721" s="53" t="s">
        <v>14129</v>
      </c>
      <c r="D4721" s="53" t="s">
        <v>24</v>
      </c>
      <c r="E4721" s="53" t="s">
        <v>18</v>
      </c>
      <c r="F4721" s="53" t="s">
        <v>24</v>
      </c>
      <c r="G4721" s="53" t="s">
        <v>19</v>
      </c>
      <c r="I4721" s="53" t="s">
        <v>1373</v>
      </c>
      <c r="J4721" s="75">
        <v>230.98</v>
      </c>
      <c r="K4721" s="75">
        <v>264.231</v>
      </c>
      <c r="L4721" s="75">
        <v>231</v>
      </c>
      <c r="M4721" s="75">
        <v>271</v>
      </c>
      <c r="N4721" s="75">
        <v>40</v>
      </c>
    </row>
    <row r="4722" spans="1:14">
      <c r="A4722" s="53" t="s">
        <v>14130</v>
      </c>
      <c r="B4722" s="53" t="s">
        <v>14131</v>
      </c>
      <c r="C4722" s="53" t="s">
        <v>14132</v>
      </c>
      <c r="D4722" s="53" t="s">
        <v>1725</v>
      </c>
      <c r="E4722" s="53" t="s">
        <v>18</v>
      </c>
      <c r="F4722" s="53" t="s">
        <v>1725</v>
      </c>
      <c r="G4722" s="73" t="s">
        <v>52</v>
      </c>
      <c r="I4722" s="53" t="s">
        <v>199</v>
      </c>
      <c r="J4722" s="75">
        <v>60.15</v>
      </c>
      <c r="K4722" s="75">
        <v>151.371</v>
      </c>
      <c r="L4722" s="75">
        <v>152</v>
      </c>
      <c r="M4722" s="75">
        <v>152</v>
      </c>
      <c r="N4722" s="75">
        <v>0</v>
      </c>
    </row>
    <row r="4723" spans="1:14">
      <c r="A4723" s="53" t="s">
        <v>14133</v>
      </c>
      <c r="B4723" s="53" t="s">
        <v>14134</v>
      </c>
      <c r="C4723" s="53" t="s">
        <v>14135</v>
      </c>
      <c r="D4723" s="53" t="s">
        <v>24</v>
      </c>
      <c r="E4723" s="53" t="s">
        <v>18</v>
      </c>
      <c r="F4723" s="53" t="s">
        <v>24</v>
      </c>
      <c r="G4723" s="53" t="s">
        <v>19</v>
      </c>
      <c r="I4723" s="53" t="s">
        <v>1373</v>
      </c>
      <c r="J4723" s="75">
        <v>76.45</v>
      </c>
      <c r="K4723" s="75">
        <v>87.394</v>
      </c>
      <c r="L4723" s="75">
        <v>76.5</v>
      </c>
      <c r="M4723" s="75">
        <v>90</v>
      </c>
      <c r="N4723" s="75">
        <v>13.5</v>
      </c>
    </row>
    <row r="4724" spans="1:14">
      <c r="A4724" s="53" t="s">
        <v>14136</v>
      </c>
      <c r="B4724" s="53" t="s">
        <v>14137</v>
      </c>
      <c r="C4724" s="53" t="s">
        <v>14138</v>
      </c>
      <c r="D4724" s="53" t="s">
        <v>24</v>
      </c>
      <c r="E4724" s="53" t="s">
        <v>18</v>
      </c>
      <c r="F4724" s="53" t="s">
        <v>24</v>
      </c>
      <c r="G4724" s="53" t="s">
        <v>19</v>
      </c>
      <c r="I4724" s="53" t="s">
        <v>1373</v>
      </c>
      <c r="J4724" s="75">
        <v>57.6</v>
      </c>
      <c r="K4724" s="75">
        <v>66.912</v>
      </c>
      <c r="L4724" s="75">
        <v>58</v>
      </c>
      <c r="M4724" s="75">
        <v>69</v>
      </c>
      <c r="N4724" s="75">
        <v>11</v>
      </c>
    </row>
    <row r="4725" spans="1:14">
      <c r="A4725" s="53" t="s">
        <v>14139</v>
      </c>
      <c r="B4725" s="53" t="s">
        <v>14140</v>
      </c>
      <c r="C4725" s="53" t="s">
        <v>14141</v>
      </c>
      <c r="D4725" s="53" t="s">
        <v>24</v>
      </c>
      <c r="E4725" s="53" t="s">
        <v>18</v>
      </c>
      <c r="F4725" s="53" t="s">
        <v>24</v>
      </c>
      <c r="G4725" s="53" t="s">
        <v>19</v>
      </c>
      <c r="I4725" s="53" t="s">
        <v>1373</v>
      </c>
      <c r="J4725" s="75">
        <v>96.28</v>
      </c>
      <c r="K4725" s="75">
        <v>109.47</v>
      </c>
      <c r="L4725" s="75">
        <v>96</v>
      </c>
      <c r="M4725" s="75">
        <v>112</v>
      </c>
      <c r="N4725" s="75">
        <v>16</v>
      </c>
    </row>
    <row r="4726" spans="1:14">
      <c r="A4726" s="53" t="s">
        <v>14142</v>
      </c>
      <c r="B4726" s="53" t="s">
        <v>14143</v>
      </c>
      <c r="C4726" s="53" t="s">
        <v>14144</v>
      </c>
      <c r="D4726" s="53" t="s">
        <v>539</v>
      </c>
      <c r="E4726" s="53" t="s">
        <v>18</v>
      </c>
      <c r="F4726" s="53" t="s">
        <v>539</v>
      </c>
      <c r="G4726" s="53" t="s">
        <v>129</v>
      </c>
      <c r="I4726" s="53" t="s">
        <v>145</v>
      </c>
      <c r="J4726" s="75">
        <v>45.88</v>
      </c>
      <c r="K4726" s="75">
        <v>39.043</v>
      </c>
      <c r="L4726" s="75">
        <v>47</v>
      </c>
      <c r="M4726" s="75">
        <v>48</v>
      </c>
      <c r="N4726" s="75">
        <v>1</v>
      </c>
    </row>
    <row r="4727" spans="1:14">
      <c r="A4727" s="53" t="s">
        <v>14145</v>
      </c>
      <c r="B4727" s="53" t="s">
        <v>14146</v>
      </c>
      <c r="C4727" s="53" t="s">
        <v>14147</v>
      </c>
      <c r="D4727" s="53" t="s">
        <v>266</v>
      </c>
      <c r="E4727" s="53" t="s">
        <v>18</v>
      </c>
      <c r="F4727" s="53" t="s">
        <v>267</v>
      </c>
      <c r="G4727" s="53" t="s">
        <v>170</v>
      </c>
      <c r="I4727" s="53" t="s">
        <v>145</v>
      </c>
      <c r="J4727" s="75">
        <v>23.54</v>
      </c>
      <c r="K4727" s="75">
        <v>14.268</v>
      </c>
      <c r="L4727" s="75">
        <v>25</v>
      </c>
      <c r="M4727" s="75">
        <v>25</v>
      </c>
      <c r="N4727" s="75">
        <v>0</v>
      </c>
    </row>
    <row r="4728" spans="1:14">
      <c r="A4728" s="53" t="s">
        <v>14148</v>
      </c>
      <c r="B4728" s="53" t="s">
        <v>14149</v>
      </c>
      <c r="C4728" s="53" t="s">
        <v>14150</v>
      </c>
      <c r="D4728" s="53" t="s">
        <v>17</v>
      </c>
      <c r="E4728" s="53" t="s">
        <v>18</v>
      </c>
      <c r="F4728" s="53" t="s">
        <v>17</v>
      </c>
      <c r="G4728" s="53" t="s">
        <v>19</v>
      </c>
      <c r="I4728" s="53" t="s">
        <v>2305</v>
      </c>
      <c r="J4728" s="75">
        <v>53.58</v>
      </c>
      <c r="K4728" s="75">
        <v>58.07</v>
      </c>
      <c r="L4728" s="75">
        <v>54</v>
      </c>
      <c r="M4728" s="75">
        <v>59</v>
      </c>
      <c r="N4728" s="75">
        <v>5</v>
      </c>
    </row>
    <row r="4729" spans="1:14">
      <c r="A4729" s="53" t="s">
        <v>14151</v>
      </c>
      <c r="B4729" s="53" t="s">
        <v>14152</v>
      </c>
      <c r="C4729" s="53" t="s">
        <v>14153</v>
      </c>
      <c r="D4729" s="53" t="s">
        <v>17</v>
      </c>
      <c r="E4729" s="53" t="s">
        <v>18</v>
      </c>
      <c r="F4729" s="53" t="s">
        <v>17</v>
      </c>
      <c r="G4729" s="53" t="s">
        <v>19</v>
      </c>
      <c r="I4729" s="53" t="s">
        <v>2305</v>
      </c>
      <c r="J4729" s="75">
        <v>54.68</v>
      </c>
      <c r="K4729" s="75">
        <v>55.11</v>
      </c>
      <c r="L4729" s="75">
        <v>56</v>
      </c>
      <c r="M4729" s="75">
        <v>56</v>
      </c>
      <c r="N4729" s="75">
        <v>0</v>
      </c>
    </row>
    <row r="4730" spans="1:14">
      <c r="A4730" s="53" t="s">
        <v>14154</v>
      </c>
      <c r="B4730" s="53" t="s">
        <v>14155</v>
      </c>
      <c r="C4730" s="53" t="s">
        <v>14156</v>
      </c>
      <c r="D4730" s="53" t="s">
        <v>17</v>
      </c>
      <c r="E4730" s="53" t="s">
        <v>18</v>
      </c>
      <c r="F4730" s="53" t="s">
        <v>17</v>
      </c>
      <c r="G4730" s="53" t="s">
        <v>19</v>
      </c>
      <c r="I4730" s="53" t="s">
        <v>2305</v>
      </c>
      <c r="J4730" s="75">
        <v>29.38</v>
      </c>
      <c r="K4730" s="75">
        <v>31.363</v>
      </c>
      <c r="L4730" s="75">
        <v>30</v>
      </c>
      <c r="M4730" s="75">
        <v>32</v>
      </c>
      <c r="N4730" s="75">
        <v>2</v>
      </c>
    </row>
    <row r="4731" spans="1:14">
      <c r="A4731" s="53" t="s">
        <v>14157</v>
      </c>
      <c r="B4731" s="53" t="s">
        <v>14158</v>
      </c>
      <c r="C4731" s="53" t="s">
        <v>14159</v>
      </c>
      <c r="D4731" s="53" t="s">
        <v>287</v>
      </c>
      <c r="E4731" s="53" t="s">
        <v>18</v>
      </c>
      <c r="F4731" s="53" t="s">
        <v>287</v>
      </c>
      <c r="G4731" s="73" t="s">
        <v>98</v>
      </c>
      <c r="I4731" s="53" t="s">
        <v>562</v>
      </c>
      <c r="J4731" s="75">
        <v>3.84</v>
      </c>
      <c r="K4731" s="75">
        <v>18.891</v>
      </c>
      <c r="L4731" s="75">
        <v>19</v>
      </c>
      <c r="M4731" s="75">
        <v>19</v>
      </c>
      <c r="N4731" s="75">
        <v>0</v>
      </c>
    </row>
    <row r="4732" spans="1:14">
      <c r="A4732" s="53" t="s">
        <v>14160</v>
      </c>
      <c r="B4732" s="53" t="s">
        <v>14161</v>
      </c>
      <c r="C4732" s="53" t="s">
        <v>14162</v>
      </c>
      <c r="D4732" s="53" t="s">
        <v>728</v>
      </c>
      <c r="E4732" s="53" t="s">
        <v>18</v>
      </c>
      <c r="F4732" s="53" t="s">
        <v>728</v>
      </c>
      <c r="G4732" s="53" t="s">
        <v>129</v>
      </c>
      <c r="I4732" s="53" t="s">
        <v>20</v>
      </c>
      <c r="J4732" s="75">
        <v>20</v>
      </c>
      <c r="K4732" s="75">
        <v>12</v>
      </c>
      <c r="L4732" s="75">
        <v>11.5</v>
      </c>
      <c r="M4732" s="75">
        <v>20</v>
      </c>
      <c r="N4732" s="75">
        <v>8.5</v>
      </c>
    </row>
    <row r="4733" spans="1:14">
      <c r="A4733" s="53" t="s">
        <v>14163</v>
      </c>
      <c r="B4733" s="53" t="s">
        <v>14164</v>
      </c>
      <c r="C4733" s="53" t="s">
        <v>14165</v>
      </c>
      <c r="D4733" s="53" t="s">
        <v>738</v>
      </c>
      <c r="E4733" s="53" t="s">
        <v>18</v>
      </c>
      <c r="F4733" s="53" t="s">
        <v>738</v>
      </c>
      <c r="G4733" s="53" t="s">
        <v>98</v>
      </c>
      <c r="I4733" s="53" t="s">
        <v>2305</v>
      </c>
      <c r="J4733" s="75">
        <v>2.44</v>
      </c>
      <c r="K4733" s="75">
        <v>4.91</v>
      </c>
      <c r="L4733" s="75">
        <v>5</v>
      </c>
      <c r="M4733" s="75">
        <v>6</v>
      </c>
      <c r="N4733" s="75">
        <v>1</v>
      </c>
    </row>
    <row r="4734" spans="1:14">
      <c r="A4734" s="53" t="s">
        <v>14166</v>
      </c>
      <c r="B4734" s="53" t="s">
        <v>14167</v>
      </c>
      <c r="C4734" s="53" t="s">
        <v>50</v>
      </c>
      <c r="D4734" s="53" t="s">
        <v>51</v>
      </c>
      <c r="E4734" s="53" t="s">
        <v>18</v>
      </c>
      <c r="F4734" s="53" t="s">
        <v>51</v>
      </c>
      <c r="G4734" s="53" t="s">
        <v>52</v>
      </c>
      <c r="I4734" s="53" t="s">
        <v>30</v>
      </c>
      <c r="J4734" s="75">
        <v>162.91</v>
      </c>
      <c r="K4734" s="75">
        <v>192.482</v>
      </c>
      <c r="L4734" s="75">
        <v>193</v>
      </c>
      <c r="M4734" s="75">
        <v>193</v>
      </c>
      <c r="N4734" s="75">
        <v>0</v>
      </c>
    </row>
    <row r="4735" spans="1:14">
      <c r="A4735" s="53" t="s">
        <v>14168</v>
      </c>
      <c r="B4735" s="53" t="s">
        <v>14169</v>
      </c>
      <c r="C4735" s="53" t="s">
        <v>14170</v>
      </c>
      <c r="D4735" s="53" t="s">
        <v>590</v>
      </c>
      <c r="E4735" s="53" t="s">
        <v>18</v>
      </c>
      <c r="F4735" s="53" t="s">
        <v>590</v>
      </c>
      <c r="G4735" s="73" t="s">
        <v>129</v>
      </c>
      <c r="I4735" s="53" t="s">
        <v>191</v>
      </c>
      <c r="J4735" s="75">
        <v>3.86</v>
      </c>
      <c r="K4735" s="75">
        <v>3.864</v>
      </c>
      <c r="L4735" s="75">
        <v>4</v>
      </c>
      <c r="M4735" s="75">
        <v>4</v>
      </c>
      <c r="N4735" s="75">
        <v>0</v>
      </c>
    </row>
    <row r="4736" spans="1:14">
      <c r="A4736" s="53" t="s">
        <v>14171</v>
      </c>
      <c r="B4736" s="53" t="s">
        <v>14172</v>
      </c>
      <c r="C4736" s="53" t="s">
        <v>14173</v>
      </c>
      <c r="D4736" s="53" t="s">
        <v>140</v>
      </c>
      <c r="E4736" s="53" t="s">
        <v>18</v>
      </c>
      <c r="F4736" s="53" t="s">
        <v>140</v>
      </c>
      <c r="G4736" s="53" t="s">
        <v>98</v>
      </c>
      <c r="I4736" s="53" t="s">
        <v>199</v>
      </c>
      <c r="J4736" s="75">
        <v>3.21</v>
      </c>
      <c r="K4736" s="75">
        <v>5.148</v>
      </c>
      <c r="L4736" s="75">
        <v>4.5</v>
      </c>
      <c r="M4736" s="75">
        <v>8</v>
      </c>
      <c r="N4736" s="75">
        <v>3.5</v>
      </c>
    </row>
    <row r="4737" spans="1:14">
      <c r="A4737" s="53" t="s">
        <v>14174</v>
      </c>
      <c r="B4737" s="53" t="s">
        <v>14175</v>
      </c>
      <c r="C4737" s="53" t="s">
        <v>36</v>
      </c>
      <c r="D4737" s="53" t="s">
        <v>186</v>
      </c>
      <c r="E4737" s="53" t="s">
        <v>18</v>
      </c>
      <c r="F4737" s="53" t="s">
        <v>186</v>
      </c>
      <c r="G4737" s="53" t="s">
        <v>98</v>
      </c>
      <c r="I4737" s="53" t="s">
        <v>199</v>
      </c>
      <c r="J4737" s="75">
        <v>176.79</v>
      </c>
      <c r="K4737" s="75">
        <v>403.805</v>
      </c>
      <c r="L4737" s="75">
        <v>541</v>
      </c>
      <c r="M4737" s="75">
        <v>404</v>
      </c>
      <c r="N4737" s="75">
        <v>-137</v>
      </c>
    </row>
    <row r="4738" spans="1:14">
      <c r="A4738" s="53" t="s">
        <v>14176</v>
      </c>
      <c r="B4738" s="53" t="s">
        <v>14177</v>
      </c>
      <c r="C4738" s="53" t="s">
        <v>14178</v>
      </c>
      <c r="D4738" s="53" t="s">
        <v>97</v>
      </c>
      <c r="E4738" s="53" t="s">
        <v>18</v>
      </c>
      <c r="F4738" s="53" t="s">
        <v>97</v>
      </c>
      <c r="G4738" s="53" t="s">
        <v>98</v>
      </c>
      <c r="I4738" s="53" t="s">
        <v>535</v>
      </c>
      <c r="J4738" s="75">
        <v>67.74</v>
      </c>
      <c r="K4738" s="75">
        <v>125.086</v>
      </c>
      <c r="L4738" s="75">
        <v>120</v>
      </c>
      <c r="M4738" s="75">
        <v>126</v>
      </c>
      <c r="N4738" s="75">
        <v>6</v>
      </c>
    </row>
    <row r="4739" spans="1:14">
      <c r="A4739" s="53" t="s">
        <v>14179</v>
      </c>
      <c r="B4739" s="53" t="s">
        <v>14180</v>
      </c>
      <c r="C4739" s="53" t="s">
        <v>14181</v>
      </c>
      <c r="D4739" s="53" t="s">
        <v>985</v>
      </c>
      <c r="E4739" s="53" t="s">
        <v>18</v>
      </c>
      <c r="F4739" s="53" t="s">
        <v>985</v>
      </c>
      <c r="G4739" s="53" t="s">
        <v>129</v>
      </c>
      <c r="I4739" s="53" t="s">
        <v>145</v>
      </c>
      <c r="J4739" s="75">
        <v>21.63</v>
      </c>
      <c r="K4739" s="75">
        <v>21.672</v>
      </c>
      <c r="L4739" s="75">
        <v>22</v>
      </c>
      <c r="M4739" s="75">
        <v>22</v>
      </c>
      <c r="N4739" s="75">
        <v>0</v>
      </c>
    </row>
    <row r="4740" spans="1:14">
      <c r="A4740" s="53" t="s">
        <v>14182</v>
      </c>
      <c r="B4740" s="53" t="s">
        <v>14183</v>
      </c>
      <c r="C4740" s="53" t="s">
        <v>14184</v>
      </c>
      <c r="D4740" s="53" t="s">
        <v>24</v>
      </c>
      <c r="E4740" s="53" t="s">
        <v>18</v>
      </c>
      <c r="F4740" s="53" t="s">
        <v>24</v>
      </c>
      <c r="G4740" s="53" t="s">
        <v>19</v>
      </c>
      <c r="I4740" s="53" t="s">
        <v>120</v>
      </c>
      <c r="J4740" s="75">
        <v>1.95</v>
      </c>
      <c r="K4740" s="75">
        <v>1.656</v>
      </c>
      <c r="L4740" s="75">
        <v>2</v>
      </c>
      <c r="M4740" s="75">
        <v>2</v>
      </c>
      <c r="N4740" s="75">
        <v>0</v>
      </c>
    </row>
    <row r="4741" spans="1:14">
      <c r="A4741" s="53" t="s">
        <v>14185</v>
      </c>
      <c r="B4741" s="53" t="s">
        <v>14186</v>
      </c>
      <c r="C4741" s="53" t="s">
        <v>14187</v>
      </c>
      <c r="D4741" s="53" t="s">
        <v>17</v>
      </c>
      <c r="E4741" s="53" t="s">
        <v>18</v>
      </c>
      <c r="F4741" s="53" t="s">
        <v>17</v>
      </c>
      <c r="G4741" s="53" t="s">
        <v>19</v>
      </c>
      <c r="I4741" s="53" t="s">
        <v>767</v>
      </c>
      <c r="J4741" s="75">
        <v>11.4</v>
      </c>
      <c r="K4741" s="75">
        <v>10.53</v>
      </c>
      <c r="L4741" s="75">
        <v>11.5</v>
      </c>
      <c r="M4741" s="75">
        <v>11.5</v>
      </c>
      <c r="N4741" s="75">
        <v>0</v>
      </c>
    </row>
    <row r="4742" spans="1:14">
      <c r="A4742" s="53" t="s">
        <v>14188</v>
      </c>
      <c r="B4742" s="53" t="s">
        <v>14189</v>
      </c>
      <c r="C4742" s="53" t="s">
        <v>14190</v>
      </c>
      <c r="D4742" s="53" t="s">
        <v>17</v>
      </c>
      <c r="E4742" s="53" t="s">
        <v>18</v>
      </c>
      <c r="F4742" s="53" t="s">
        <v>17</v>
      </c>
      <c r="G4742" s="53" t="s">
        <v>19</v>
      </c>
      <c r="I4742" s="53" t="s">
        <v>3662</v>
      </c>
      <c r="J4742" s="75">
        <v>7.59</v>
      </c>
      <c r="K4742" s="75">
        <v>10.67</v>
      </c>
      <c r="L4742" s="75">
        <v>10.5</v>
      </c>
      <c r="M4742" s="75">
        <v>12</v>
      </c>
      <c r="N4742" s="75">
        <v>1.5</v>
      </c>
    </row>
    <row r="4743" spans="1:14">
      <c r="A4743" s="53" t="s">
        <v>14191</v>
      </c>
      <c r="B4743" s="53" t="s">
        <v>14192</v>
      </c>
      <c r="C4743" s="53" t="s">
        <v>14193</v>
      </c>
      <c r="D4743" s="53" t="s">
        <v>17</v>
      </c>
      <c r="E4743" s="53" t="s">
        <v>18</v>
      </c>
      <c r="F4743" s="53" t="s">
        <v>17</v>
      </c>
      <c r="G4743" s="73" t="s">
        <v>19</v>
      </c>
      <c r="I4743" s="53" t="s">
        <v>9559</v>
      </c>
      <c r="J4743" s="75">
        <v>0.08</v>
      </c>
      <c r="K4743" s="75">
        <v>0.252</v>
      </c>
      <c r="L4743" s="75">
        <v>0.5</v>
      </c>
      <c r="M4743" s="75">
        <v>0.5</v>
      </c>
      <c r="N4743" s="75">
        <v>0</v>
      </c>
    </row>
    <row r="4744" spans="1:14">
      <c r="A4744" s="53" t="s">
        <v>14194</v>
      </c>
      <c r="B4744" s="53" t="s">
        <v>14195</v>
      </c>
      <c r="C4744" s="53" t="s">
        <v>14196</v>
      </c>
      <c r="D4744" s="53" t="s">
        <v>17</v>
      </c>
      <c r="E4744" s="53" t="s">
        <v>18</v>
      </c>
      <c r="F4744" s="53" t="s">
        <v>17</v>
      </c>
      <c r="G4744" s="53" t="s">
        <v>19</v>
      </c>
      <c r="I4744" s="53" t="s">
        <v>1218</v>
      </c>
      <c r="J4744" s="75">
        <v>10.93</v>
      </c>
      <c r="K4744" s="75">
        <v>9.6</v>
      </c>
      <c r="L4744" s="75">
        <v>11</v>
      </c>
      <c r="M4744" s="75">
        <v>11</v>
      </c>
      <c r="N4744" s="75">
        <v>0</v>
      </c>
    </row>
    <row r="4745" spans="1:14">
      <c r="A4745" s="53" t="s">
        <v>14197</v>
      </c>
      <c r="B4745" s="53" t="s">
        <v>14198</v>
      </c>
      <c r="C4745" s="53" t="s">
        <v>14199</v>
      </c>
      <c r="D4745" s="53" t="s">
        <v>144</v>
      </c>
      <c r="E4745" s="53" t="s">
        <v>18</v>
      </c>
      <c r="F4745" s="53" t="s">
        <v>144</v>
      </c>
      <c r="G4745" s="53" t="s">
        <v>52</v>
      </c>
      <c r="I4745" s="53" t="s">
        <v>442</v>
      </c>
      <c r="J4745" s="75">
        <v>505.25</v>
      </c>
      <c r="K4745" s="75">
        <v>343.982</v>
      </c>
      <c r="L4745" s="75">
        <v>506</v>
      </c>
      <c r="M4745" s="75">
        <v>506</v>
      </c>
      <c r="N4745" s="75">
        <v>0</v>
      </c>
    </row>
    <row r="4746" spans="1:14">
      <c r="A4746" s="53" t="s">
        <v>14200</v>
      </c>
      <c r="B4746" s="53" t="s">
        <v>14201</v>
      </c>
      <c r="C4746" s="53" t="s">
        <v>14202</v>
      </c>
      <c r="D4746" s="53" t="s">
        <v>287</v>
      </c>
      <c r="E4746" s="53" t="s">
        <v>18</v>
      </c>
      <c r="F4746" s="53" t="s">
        <v>287</v>
      </c>
      <c r="G4746" s="53" t="s">
        <v>98</v>
      </c>
      <c r="I4746" s="53" t="s">
        <v>187</v>
      </c>
      <c r="J4746" s="75">
        <v>73.66</v>
      </c>
      <c r="K4746" s="75">
        <v>105.835</v>
      </c>
      <c r="L4746" s="75">
        <v>106</v>
      </c>
      <c r="M4746" s="75">
        <v>106</v>
      </c>
      <c r="N4746" s="75">
        <v>0</v>
      </c>
    </row>
    <row r="4747" spans="1:14">
      <c r="A4747" s="53" t="s">
        <v>14203</v>
      </c>
      <c r="B4747" s="53" t="s">
        <v>14204</v>
      </c>
      <c r="C4747" s="53" t="s">
        <v>14205</v>
      </c>
      <c r="D4747" s="53" t="s">
        <v>17</v>
      </c>
      <c r="E4747" s="53" t="s">
        <v>18</v>
      </c>
      <c r="F4747" s="53" t="s">
        <v>17</v>
      </c>
      <c r="G4747" s="53" t="s">
        <v>19</v>
      </c>
      <c r="I4747" s="53" t="s">
        <v>767</v>
      </c>
      <c r="J4747" s="75">
        <v>0.61</v>
      </c>
      <c r="K4747" s="75">
        <v>1.344</v>
      </c>
      <c r="L4747" s="75">
        <v>1.5</v>
      </c>
      <c r="M4747" s="75">
        <v>1.5</v>
      </c>
      <c r="N4747" s="75">
        <v>0</v>
      </c>
    </row>
    <row r="4748" spans="1:14">
      <c r="A4748" s="53" t="s">
        <v>14206</v>
      </c>
      <c r="B4748" s="53" t="s">
        <v>14207</v>
      </c>
      <c r="C4748" s="53" t="s">
        <v>14208</v>
      </c>
      <c r="D4748" s="53" t="s">
        <v>17</v>
      </c>
      <c r="E4748" s="53" t="s">
        <v>18</v>
      </c>
      <c r="F4748" s="53" t="s">
        <v>17</v>
      </c>
      <c r="G4748" s="53" t="s">
        <v>19</v>
      </c>
      <c r="I4748" s="53" t="s">
        <v>767</v>
      </c>
      <c r="J4748" s="75">
        <v>0.2</v>
      </c>
      <c r="K4748" s="75">
        <v>0.935</v>
      </c>
      <c r="L4748" s="75">
        <v>1</v>
      </c>
      <c r="M4748" s="75">
        <v>1</v>
      </c>
      <c r="N4748" s="75">
        <v>0</v>
      </c>
    </row>
    <row r="4749" spans="1:14">
      <c r="A4749" s="53" t="s">
        <v>14209</v>
      </c>
      <c r="B4749" s="53" t="s">
        <v>14210</v>
      </c>
      <c r="C4749" s="53" t="s">
        <v>14211</v>
      </c>
      <c r="D4749" s="53" t="s">
        <v>24</v>
      </c>
      <c r="E4749" s="53" t="s">
        <v>18</v>
      </c>
      <c r="F4749" s="53" t="s">
        <v>24</v>
      </c>
      <c r="G4749" s="53" t="s">
        <v>19</v>
      </c>
      <c r="I4749" s="53" t="s">
        <v>540</v>
      </c>
      <c r="J4749" s="75">
        <v>58.4</v>
      </c>
      <c r="K4749" s="75">
        <v>89.671</v>
      </c>
      <c r="L4749" s="75">
        <v>85.5</v>
      </c>
      <c r="M4749" s="75">
        <v>100</v>
      </c>
      <c r="N4749" s="75">
        <v>14.5</v>
      </c>
    </row>
    <row r="4750" spans="1:14">
      <c r="A4750" s="53" t="s">
        <v>14212</v>
      </c>
      <c r="B4750" s="53" t="s">
        <v>14213</v>
      </c>
      <c r="C4750" s="53" t="s">
        <v>14214</v>
      </c>
      <c r="D4750" s="53" t="s">
        <v>144</v>
      </c>
      <c r="E4750" s="53" t="s">
        <v>18</v>
      </c>
      <c r="F4750" s="53" t="s">
        <v>144</v>
      </c>
      <c r="G4750" s="53" t="s">
        <v>52</v>
      </c>
      <c r="I4750" s="53" t="s">
        <v>90</v>
      </c>
      <c r="J4750" s="75">
        <v>708.79</v>
      </c>
      <c r="K4750" s="75">
        <v>371.3</v>
      </c>
      <c r="L4750" s="75">
        <v>713</v>
      </c>
      <c r="M4750" s="75">
        <v>709</v>
      </c>
      <c r="N4750" s="75">
        <v>-4</v>
      </c>
    </row>
    <row r="4751" spans="1:14">
      <c r="A4751" s="53" t="s">
        <v>14215</v>
      </c>
      <c r="B4751" s="53" t="s">
        <v>14216</v>
      </c>
      <c r="C4751" s="53" t="s">
        <v>14217</v>
      </c>
      <c r="D4751" s="53" t="s">
        <v>17</v>
      </c>
      <c r="E4751" s="53" t="s">
        <v>18</v>
      </c>
      <c r="F4751" s="53" t="s">
        <v>17</v>
      </c>
      <c r="G4751" s="53" t="s">
        <v>19</v>
      </c>
      <c r="I4751" s="53" t="s">
        <v>337</v>
      </c>
      <c r="J4751" s="75">
        <v>0.11</v>
      </c>
      <c r="K4751" s="75">
        <v>0</v>
      </c>
      <c r="L4751" s="75">
        <v>0.5</v>
      </c>
      <c r="M4751" s="75">
        <v>0.5</v>
      </c>
      <c r="N4751" s="75">
        <v>0</v>
      </c>
    </row>
    <row r="4752" spans="1:14">
      <c r="A4752" s="53" t="s">
        <v>14218</v>
      </c>
      <c r="B4752" s="53" t="s">
        <v>14219</v>
      </c>
      <c r="C4752" s="53" t="s">
        <v>14220</v>
      </c>
      <c r="D4752" s="53" t="s">
        <v>256</v>
      </c>
      <c r="E4752" s="53" t="s">
        <v>18</v>
      </c>
      <c r="F4752" s="53" t="s">
        <v>256</v>
      </c>
      <c r="G4752" s="53" t="s">
        <v>19</v>
      </c>
      <c r="I4752" s="53" t="s">
        <v>30</v>
      </c>
      <c r="J4752" s="75">
        <v>1.94</v>
      </c>
      <c r="K4752" s="75">
        <v>3.132</v>
      </c>
      <c r="L4752" s="75">
        <v>3</v>
      </c>
      <c r="M4752" s="75">
        <v>4</v>
      </c>
      <c r="N4752" s="75">
        <v>1</v>
      </c>
    </row>
    <row r="4753" spans="1:14">
      <c r="A4753" s="53" t="s">
        <v>14221</v>
      </c>
      <c r="B4753" s="53" t="s">
        <v>14222</v>
      </c>
      <c r="C4753" s="53" t="s">
        <v>14223</v>
      </c>
      <c r="D4753" s="53" t="s">
        <v>128</v>
      </c>
      <c r="E4753" s="53" t="s">
        <v>18</v>
      </c>
      <c r="F4753" s="53" t="s">
        <v>128</v>
      </c>
      <c r="G4753" s="53" t="s">
        <v>129</v>
      </c>
      <c r="I4753" s="53" t="s">
        <v>199</v>
      </c>
      <c r="J4753" s="75">
        <v>3.41</v>
      </c>
      <c r="K4753" s="75">
        <v>5.513</v>
      </c>
      <c r="L4753" s="75">
        <v>3.8</v>
      </c>
      <c r="M4753" s="75">
        <v>7</v>
      </c>
      <c r="N4753" s="75">
        <v>3.2</v>
      </c>
    </row>
    <row r="4754" spans="1:14">
      <c r="A4754" s="53" t="s">
        <v>14224</v>
      </c>
      <c r="B4754" s="53" t="s">
        <v>14225</v>
      </c>
      <c r="C4754" s="53" t="s">
        <v>14226</v>
      </c>
      <c r="D4754" s="53" t="s">
        <v>287</v>
      </c>
      <c r="E4754" s="53" t="s">
        <v>18</v>
      </c>
      <c r="F4754" s="53" t="s">
        <v>287</v>
      </c>
      <c r="G4754" s="53" t="s">
        <v>98</v>
      </c>
      <c r="I4754" s="53" t="s">
        <v>191</v>
      </c>
      <c r="J4754" s="75">
        <v>13.82</v>
      </c>
      <c r="K4754" s="75">
        <v>8.168</v>
      </c>
      <c r="L4754" s="75">
        <v>14</v>
      </c>
      <c r="M4754" s="75">
        <v>15</v>
      </c>
      <c r="N4754" s="75">
        <v>1</v>
      </c>
    </row>
    <row r="4755" spans="1:14">
      <c r="A4755" s="53" t="s">
        <v>14227</v>
      </c>
      <c r="B4755" s="53" t="s">
        <v>14228</v>
      </c>
      <c r="C4755" s="53" t="s">
        <v>14229</v>
      </c>
      <c r="D4755" s="53" t="s">
        <v>17</v>
      </c>
      <c r="E4755" s="53" t="s">
        <v>18</v>
      </c>
      <c r="F4755" s="53" t="s">
        <v>17</v>
      </c>
      <c r="G4755" s="53" t="s">
        <v>19</v>
      </c>
      <c r="I4755" s="53" t="s">
        <v>199</v>
      </c>
      <c r="J4755" s="75">
        <v>26.09</v>
      </c>
      <c r="K4755" s="75">
        <v>16.12</v>
      </c>
      <c r="L4755" s="75">
        <v>27</v>
      </c>
      <c r="M4755" s="75">
        <v>27</v>
      </c>
      <c r="N4755" s="75">
        <v>0</v>
      </c>
    </row>
    <row r="4756" spans="1:14">
      <c r="A4756" s="53" t="s">
        <v>14230</v>
      </c>
      <c r="B4756" s="53" t="s">
        <v>14231</v>
      </c>
      <c r="C4756" s="53" t="s">
        <v>14232</v>
      </c>
      <c r="D4756" s="53" t="s">
        <v>17</v>
      </c>
      <c r="E4756" s="53" t="s">
        <v>18</v>
      </c>
      <c r="F4756" s="53" t="s">
        <v>17</v>
      </c>
      <c r="G4756" s="53" t="s">
        <v>19</v>
      </c>
      <c r="I4756" s="53" t="s">
        <v>152</v>
      </c>
      <c r="J4756" s="75">
        <v>1.52</v>
      </c>
      <c r="K4756" s="75">
        <v>2.34</v>
      </c>
      <c r="L4756" s="75">
        <v>2.5</v>
      </c>
      <c r="M4756" s="75">
        <v>2.5</v>
      </c>
      <c r="N4756" s="75">
        <v>0</v>
      </c>
    </row>
    <row r="4757" spans="1:14">
      <c r="A4757" s="53" t="s">
        <v>14233</v>
      </c>
      <c r="B4757" s="53" t="s">
        <v>14234</v>
      </c>
      <c r="C4757" s="53" t="s">
        <v>14235</v>
      </c>
      <c r="D4757" s="53" t="s">
        <v>17</v>
      </c>
      <c r="E4757" s="53" t="s">
        <v>18</v>
      </c>
      <c r="F4757" s="53" t="s">
        <v>17</v>
      </c>
      <c r="G4757" s="53" t="s">
        <v>19</v>
      </c>
      <c r="I4757" s="53" t="s">
        <v>145</v>
      </c>
      <c r="J4757" s="75">
        <v>4.34</v>
      </c>
      <c r="K4757" s="75">
        <v>1.581</v>
      </c>
      <c r="L4757" s="75">
        <v>4.5</v>
      </c>
      <c r="M4757" s="75">
        <v>4.5</v>
      </c>
      <c r="N4757" s="75">
        <v>0</v>
      </c>
    </row>
    <row r="4758" spans="1:14">
      <c r="A4758" s="53" t="s">
        <v>14236</v>
      </c>
      <c r="B4758" s="53" t="s">
        <v>14237</v>
      </c>
      <c r="C4758" s="53" t="s">
        <v>14238</v>
      </c>
      <c r="D4758" s="53" t="s">
        <v>2086</v>
      </c>
      <c r="E4758" s="53" t="s">
        <v>18</v>
      </c>
      <c r="F4758" s="53" t="s">
        <v>2086</v>
      </c>
      <c r="G4758" s="53" t="s">
        <v>52</v>
      </c>
      <c r="I4758" s="53" t="s">
        <v>337</v>
      </c>
      <c r="J4758" s="75">
        <v>76.59</v>
      </c>
      <c r="K4758" s="75">
        <v>29.631</v>
      </c>
      <c r="L4758" s="75">
        <v>76</v>
      </c>
      <c r="M4758" s="75">
        <v>77</v>
      </c>
      <c r="N4758" s="75">
        <v>1</v>
      </c>
    </row>
    <row r="4759" spans="1:14">
      <c r="A4759" s="53" t="s">
        <v>14239</v>
      </c>
      <c r="B4759" s="53" t="s">
        <v>14240</v>
      </c>
      <c r="C4759" s="53" t="s">
        <v>14241</v>
      </c>
      <c r="D4759" s="53" t="s">
        <v>453</v>
      </c>
      <c r="E4759" s="53" t="s">
        <v>18</v>
      </c>
      <c r="F4759" s="53" t="s">
        <v>453</v>
      </c>
      <c r="G4759" s="53" t="s">
        <v>29</v>
      </c>
      <c r="I4759" s="53" t="s">
        <v>442</v>
      </c>
      <c r="J4759" s="75">
        <v>35.99</v>
      </c>
      <c r="K4759" s="75">
        <v>31.421</v>
      </c>
      <c r="L4759" s="75">
        <v>36</v>
      </c>
      <c r="M4759" s="75">
        <v>36</v>
      </c>
      <c r="N4759" s="75">
        <v>0</v>
      </c>
    </row>
    <row r="4760" spans="1:14">
      <c r="A4760" s="53" t="s">
        <v>14242</v>
      </c>
      <c r="B4760" s="53" t="s">
        <v>14243</v>
      </c>
      <c r="C4760" s="53" t="s">
        <v>14244</v>
      </c>
      <c r="D4760" s="53" t="s">
        <v>938</v>
      </c>
      <c r="E4760" s="53" t="s">
        <v>18</v>
      </c>
      <c r="F4760" s="53" t="s">
        <v>938</v>
      </c>
      <c r="G4760" s="53" t="s">
        <v>98</v>
      </c>
      <c r="I4760" s="53" t="s">
        <v>442</v>
      </c>
      <c r="J4760" s="75">
        <v>19.04</v>
      </c>
      <c r="K4760" s="75">
        <v>14.663</v>
      </c>
      <c r="L4760" s="75">
        <v>20</v>
      </c>
      <c r="M4760" s="75">
        <v>21</v>
      </c>
      <c r="N4760" s="75">
        <v>1</v>
      </c>
    </row>
    <row r="4761" spans="1:14">
      <c r="A4761" s="53" t="s">
        <v>14245</v>
      </c>
      <c r="B4761" s="53" t="s">
        <v>14246</v>
      </c>
      <c r="C4761" s="53" t="s">
        <v>14247</v>
      </c>
      <c r="D4761" s="53" t="s">
        <v>728</v>
      </c>
      <c r="E4761" s="53" t="s">
        <v>18</v>
      </c>
      <c r="F4761" s="53" t="s">
        <v>728</v>
      </c>
      <c r="G4761" s="53" t="s">
        <v>129</v>
      </c>
      <c r="I4761" s="53" t="s">
        <v>612</v>
      </c>
      <c r="J4761" s="75">
        <v>61.61</v>
      </c>
      <c r="K4761" s="75">
        <v>57.758</v>
      </c>
      <c r="L4761" s="75">
        <v>63</v>
      </c>
      <c r="M4761" s="75">
        <v>75</v>
      </c>
      <c r="N4761" s="75">
        <v>12</v>
      </c>
    </row>
    <row r="4762" spans="1:14">
      <c r="A4762" s="53" t="s">
        <v>14248</v>
      </c>
      <c r="B4762" s="53" t="s">
        <v>14249</v>
      </c>
      <c r="C4762" s="53" t="s">
        <v>14250</v>
      </c>
      <c r="D4762" s="53" t="s">
        <v>78</v>
      </c>
      <c r="E4762" s="53" t="s">
        <v>18</v>
      </c>
      <c r="F4762" s="53" t="s">
        <v>78</v>
      </c>
      <c r="G4762" s="53" t="s">
        <v>29</v>
      </c>
      <c r="I4762" s="53" t="s">
        <v>152</v>
      </c>
      <c r="J4762" s="75">
        <v>63.02</v>
      </c>
      <c r="K4762" s="75">
        <v>77.256</v>
      </c>
      <c r="L4762" s="75">
        <v>77</v>
      </c>
      <c r="M4762" s="75">
        <v>78</v>
      </c>
      <c r="N4762" s="75">
        <v>1</v>
      </c>
    </row>
    <row r="4763" spans="1:14">
      <c r="A4763" s="53" t="s">
        <v>14251</v>
      </c>
      <c r="B4763" s="53" t="s">
        <v>14252</v>
      </c>
      <c r="C4763" s="53" t="s">
        <v>14253</v>
      </c>
      <c r="D4763" s="53" t="s">
        <v>97</v>
      </c>
      <c r="E4763" s="53" t="s">
        <v>18</v>
      </c>
      <c r="F4763" s="53" t="s">
        <v>97</v>
      </c>
      <c r="G4763" s="53" t="s">
        <v>98</v>
      </c>
      <c r="I4763" s="53" t="s">
        <v>227</v>
      </c>
      <c r="J4763" s="75">
        <v>178.47</v>
      </c>
      <c r="K4763" s="75">
        <v>281.907</v>
      </c>
      <c r="L4763" s="75">
        <v>281</v>
      </c>
      <c r="M4763" s="75">
        <v>282</v>
      </c>
      <c r="N4763" s="75">
        <v>1</v>
      </c>
    </row>
    <row r="4764" spans="1:14">
      <c r="A4764" s="53" t="s">
        <v>14254</v>
      </c>
      <c r="B4764" s="53" t="s">
        <v>14255</v>
      </c>
      <c r="C4764" s="53" t="s">
        <v>14256</v>
      </c>
      <c r="D4764" s="53" t="s">
        <v>51</v>
      </c>
      <c r="E4764" s="53" t="s">
        <v>18</v>
      </c>
      <c r="F4764" s="53" t="s">
        <v>51</v>
      </c>
      <c r="G4764" s="53" t="s">
        <v>52</v>
      </c>
      <c r="I4764" s="53" t="s">
        <v>219</v>
      </c>
      <c r="J4764" s="75">
        <v>89.01</v>
      </c>
      <c r="K4764" s="75">
        <v>124.786</v>
      </c>
      <c r="L4764" s="75">
        <v>125</v>
      </c>
      <c r="M4764" s="75">
        <v>125</v>
      </c>
      <c r="N4764" s="75">
        <v>0</v>
      </c>
    </row>
    <row r="4765" spans="1:14">
      <c r="A4765" s="53" t="s">
        <v>14257</v>
      </c>
      <c r="B4765" s="53" t="s">
        <v>14258</v>
      </c>
      <c r="C4765" s="53" t="s">
        <v>14259</v>
      </c>
      <c r="D4765" s="53" t="s">
        <v>140</v>
      </c>
      <c r="E4765" s="53" t="s">
        <v>18</v>
      </c>
      <c r="F4765" s="53" t="s">
        <v>140</v>
      </c>
      <c r="G4765" s="53" t="s">
        <v>98</v>
      </c>
      <c r="I4765" s="53" t="s">
        <v>191</v>
      </c>
      <c r="J4765" s="75">
        <v>4.47</v>
      </c>
      <c r="K4765" s="75">
        <v>1.84</v>
      </c>
      <c r="L4765" s="75">
        <v>4.5</v>
      </c>
      <c r="M4765" s="75">
        <v>5</v>
      </c>
      <c r="N4765" s="75">
        <v>0.5</v>
      </c>
    </row>
    <row r="4766" spans="1:14">
      <c r="A4766" s="53" t="s">
        <v>14260</v>
      </c>
      <c r="B4766" s="53" t="s">
        <v>14261</v>
      </c>
      <c r="C4766" s="53" t="s">
        <v>36</v>
      </c>
      <c r="D4766" s="53" t="s">
        <v>302</v>
      </c>
      <c r="E4766" s="53" t="s">
        <v>18</v>
      </c>
      <c r="F4766" s="53" t="s">
        <v>302</v>
      </c>
      <c r="G4766" s="53" t="s">
        <v>36</v>
      </c>
      <c r="I4766" s="53" t="s">
        <v>86</v>
      </c>
      <c r="J4766" s="75">
        <v>242</v>
      </c>
      <c r="K4766" s="75">
        <v>311.686</v>
      </c>
      <c r="L4766" s="75">
        <v>312</v>
      </c>
      <c r="M4766" s="75">
        <v>312</v>
      </c>
      <c r="N4766" s="75">
        <v>0</v>
      </c>
    </row>
    <row r="4767" spans="1:14">
      <c r="A4767" s="53" t="s">
        <v>14262</v>
      </c>
      <c r="B4767" s="53" t="s">
        <v>14263</v>
      </c>
      <c r="C4767" s="53" t="s">
        <v>14264</v>
      </c>
      <c r="D4767" s="53" t="s">
        <v>17</v>
      </c>
      <c r="E4767" s="53" t="s">
        <v>18</v>
      </c>
      <c r="F4767" s="53" t="s">
        <v>17</v>
      </c>
      <c r="G4767" s="53" t="s">
        <v>19</v>
      </c>
      <c r="I4767" s="53" t="s">
        <v>7799</v>
      </c>
      <c r="J4767" s="75">
        <v>2.99</v>
      </c>
      <c r="K4767" s="75">
        <v>9.853</v>
      </c>
      <c r="L4767" s="75">
        <v>8</v>
      </c>
      <c r="M4767" s="75">
        <v>13.5</v>
      </c>
      <c r="N4767" s="75">
        <v>5.5</v>
      </c>
    </row>
    <row r="4768" spans="1:14">
      <c r="A4768" s="53" t="s">
        <v>14265</v>
      </c>
      <c r="B4768" s="53" t="s">
        <v>14266</v>
      </c>
      <c r="C4768" s="53" t="s">
        <v>14267</v>
      </c>
      <c r="D4768" s="53" t="s">
        <v>880</v>
      </c>
      <c r="E4768" s="53" t="s">
        <v>18</v>
      </c>
      <c r="F4768" s="53" t="s">
        <v>880</v>
      </c>
      <c r="G4768" s="53" t="s">
        <v>52</v>
      </c>
      <c r="I4768" s="53" t="s">
        <v>7799</v>
      </c>
      <c r="J4768" s="75">
        <v>28.02</v>
      </c>
      <c r="K4768" s="75">
        <v>24.276</v>
      </c>
      <c r="L4768" s="75">
        <v>29</v>
      </c>
      <c r="M4768" s="75">
        <v>30</v>
      </c>
      <c r="N4768" s="75">
        <v>1</v>
      </c>
    </row>
    <row r="4769" spans="1:14">
      <c r="A4769" s="53" t="s">
        <v>14268</v>
      </c>
      <c r="B4769" s="53" t="s">
        <v>14269</v>
      </c>
      <c r="C4769" s="53" t="s">
        <v>14270</v>
      </c>
      <c r="D4769" s="53" t="s">
        <v>51</v>
      </c>
      <c r="E4769" s="53" t="s">
        <v>18</v>
      </c>
      <c r="F4769" s="53" t="s">
        <v>51</v>
      </c>
      <c r="G4769" s="53" t="s">
        <v>52</v>
      </c>
      <c r="I4769" s="53" t="s">
        <v>3565</v>
      </c>
      <c r="J4769" s="75">
        <v>13.44</v>
      </c>
      <c r="K4769" s="75">
        <v>7.84</v>
      </c>
      <c r="L4769" s="75">
        <v>21</v>
      </c>
      <c r="M4769" s="75">
        <v>14</v>
      </c>
      <c r="N4769" s="75">
        <v>-7</v>
      </c>
    </row>
    <row r="4770" spans="1:14">
      <c r="A4770" s="53" t="s">
        <v>14271</v>
      </c>
      <c r="B4770" s="53" t="s">
        <v>14272</v>
      </c>
      <c r="C4770" s="53" t="s">
        <v>14273</v>
      </c>
      <c r="D4770" s="53" t="s">
        <v>186</v>
      </c>
      <c r="E4770" s="53" t="s">
        <v>18</v>
      </c>
      <c r="F4770" s="53" t="s">
        <v>186</v>
      </c>
      <c r="G4770" s="73" t="s">
        <v>98</v>
      </c>
      <c r="I4770" s="53" t="s">
        <v>191</v>
      </c>
      <c r="J4770" s="75">
        <v>119.6</v>
      </c>
      <c r="K4770" s="75">
        <v>104.495</v>
      </c>
      <c r="L4770" s="75">
        <v>120</v>
      </c>
      <c r="M4770" s="75">
        <v>120</v>
      </c>
      <c r="N4770" s="75">
        <v>0</v>
      </c>
    </row>
    <row r="4771" spans="1:14">
      <c r="A4771" s="53" t="s">
        <v>14274</v>
      </c>
      <c r="B4771" s="53" t="s">
        <v>14275</v>
      </c>
      <c r="C4771" s="53" t="s">
        <v>14276</v>
      </c>
      <c r="D4771" s="53" t="s">
        <v>336</v>
      </c>
      <c r="E4771" s="53" t="s">
        <v>18</v>
      </c>
      <c r="F4771" s="53" t="s">
        <v>336</v>
      </c>
      <c r="G4771" s="53" t="s">
        <v>129</v>
      </c>
      <c r="I4771" s="53" t="s">
        <v>203</v>
      </c>
      <c r="J4771" s="75">
        <v>1.44</v>
      </c>
      <c r="K4771" s="75">
        <v>3.032</v>
      </c>
      <c r="L4771" s="75">
        <v>3</v>
      </c>
      <c r="M4771" s="75">
        <v>3.5</v>
      </c>
      <c r="N4771" s="75">
        <v>0.5</v>
      </c>
    </row>
    <row r="4772" spans="1:14">
      <c r="A4772" s="53" t="s">
        <v>14277</v>
      </c>
      <c r="B4772" s="53" t="s">
        <v>14278</v>
      </c>
      <c r="C4772" s="53" t="s">
        <v>14279</v>
      </c>
      <c r="D4772" s="53" t="s">
        <v>458</v>
      </c>
      <c r="E4772" s="53" t="s">
        <v>18</v>
      </c>
      <c r="F4772" s="53" t="s">
        <v>458</v>
      </c>
      <c r="G4772" s="53" t="s">
        <v>98</v>
      </c>
      <c r="I4772" s="53" t="s">
        <v>191</v>
      </c>
      <c r="J4772" s="75">
        <v>1.68</v>
      </c>
      <c r="K4772" s="75">
        <v>2.205</v>
      </c>
      <c r="L4772" s="75">
        <v>2</v>
      </c>
      <c r="M4772" s="75">
        <v>2.5</v>
      </c>
      <c r="N4772" s="75">
        <v>0.5</v>
      </c>
    </row>
    <row r="4773" spans="1:14">
      <c r="A4773" s="53" t="s">
        <v>14280</v>
      </c>
      <c r="B4773" s="53" t="s">
        <v>14281</v>
      </c>
      <c r="C4773" s="53" t="s">
        <v>14282</v>
      </c>
      <c r="D4773" s="53" t="s">
        <v>17</v>
      </c>
      <c r="E4773" s="53" t="s">
        <v>18</v>
      </c>
      <c r="F4773" s="53" t="s">
        <v>17</v>
      </c>
      <c r="G4773" s="53" t="s">
        <v>19</v>
      </c>
      <c r="I4773" s="53" t="s">
        <v>99</v>
      </c>
      <c r="J4773" s="75">
        <v>5.97</v>
      </c>
      <c r="K4773" s="75">
        <v>2.293</v>
      </c>
      <c r="L4773" s="75">
        <v>6</v>
      </c>
      <c r="M4773" s="75">
        <v>6</v>
      </c>
      <c r="N4773" s="75">
        <v>0</v>
      </c>
    </row>
    <row r="4774" spans="1:14">
      <c r="A4774" s="53" t="s">
        <v>14283</v>
      </c>
      <c r="B4774" s="53" t="s">
        <v>14284</v>
      </c>
      <c r="C4774" s="53" t="s">
        <v>14285</v>
      </c>
      <c r="D4774" s="53" t="s">
        <v>938</v>
      </c>
      <c r="E4774" s="53" t="s">
        <v>18</v>
      </c>
      <c r="F4774" s="53" t="s">
        <v>938</v>
      </c>
      <c r="G4774" s="53" t="s">
        <v>98</v>
      </c>
      <c r="I4774" s="53" t="s">
        <v>292</v>
      </c>
      <c r="J4774" s="75">
        <v>32.75</v>
      </c>
      <c r="K4774" s="75">
        <v>9.366</v>
      </c>
      <c r="L4774" s="75">
        <v>33</v>
      </c>
      <c r="M4774" s="75">
        <v>33</v>
      </c>
      <c r="N4774" s="75">
        <v>0</v>
      </c>
    </row>
    <row r="4775" spans="1:14">
      <c r="A4775" s="53" t="s">
        <v>14286</v>
      </c>
      <c r="B4775" s="53" t="s">
        <v>14287</v>
      </c>
      <c r="C4775" s="53" t="s">
        <v>50</v>
      </c>
      <c r="D4775" s="53" t="s">
        <v>51</v>
      </c>
      <c r="E4775" s="53" t="s">
        <v>18</v>
      </c>
      <c r="F4775" s="53" t="s">
        <v>51</v>
      </c>
      <c r="G4775" s="73" t="s">
        <v>52</v>
      </c>
      <c r="I4775" s="53" t="s">
        <v>14288</v>
      </c>
      <c r="J4775" s="75">
        <v>425.65</v>
      </c>
      <c r="K4775" s="75">
        <v>177.942</v>
      </c>
      <c r="L4775" s="75">
        <v>425</v>
      </c>
      <c r="M4775" s="75">
        <v>425</v>
      </c>
      <c r="N4775" s="75">
        <v>0</v>
      </c>
    </row>
    <row r="4776" spans="1:14">
      <c r="A4776" s="53" t="s">
        <v>14289</v>
      </c>
      <c r="B4776" s="53" t="s">
        <v>14290</v>
      </c>
      <c r="C4776" s="53" t="s">
        <v>14291</v>
      </c>
      <c r="D4776" s="53" t="s">
        <v>51</v>
      </c>
      <c r="E4776" s="53" t="s">
        <v>18</v>
      </c>
      <c r="F4776" s="53" t="s">
        <v>51</v>
      </c>
      <c r="G4776" s="53" t="s">
        <v>52</v>
      </c>
      <c r="I4776" s="53" t="s">
        <v>390</v>
      </c>
      <c r="J4776" s="75">
        <v>80</v>
      </c>
      <c r="K4776" s="75">
        <v>101.185</v>
      </c>
      <c r="L4776" s="75">
        <v>102</v>
      </c>
      <c r="M4776" s="75">
        <v>102</v>
      </c>
      <c r="N4776" s="75">
        <v>0</v>
      </c>
    </row>
    <row r="4777" spans="1:14">
      <c r="A4777" s="53" t="s">
        <v>14292</v>
      </c>
      <c r="B4777" s="53" t="s">
        <v>14293</v>
      </c>
      <c r="C4777" s="53" t="s">
        <v>50</v>
      </c>
      <c r="D4777" s="53" t="s">
        <v>51</v>
      </c>
      <c r="E4777" s="53" t="s">
        <v>18</v>
      </c>
      <c r="F4777" s="53" t="s">
        <v>51</v>
      </c>
      <c r="G4777" s="73" t="s">
        <v>52</v>
      </c>
      <c r="I4777" s="53" t="s">
        <v>14288</v>
      </c>
      <c r="J4777" s="75">
        <v>236.5</v>
      </c>
      <c r="K4777" s="75">
        <v>451.08</v>
      </c>
      <c r="L4777" s="75">
        <v>463</v>
      </c>
      <c r="M4777" s="75">
        <v>463</v>
      </c>
      <c r="N4777" s="75">
        <v>0</v>
      </c>
    </row>
    <row r="4778" spans="1:14">
      <c r="A4778" s="53" t="s">
        <v>14294</v>
      </c>
      <c r="B4778" s="53" t="s">
        <v>14295</v>
      </c>
      <c r="C4778" s="53" t="s">
        <v>50</v>
      </c>
      <c r="D4778" s="53" t="s">
        <v>51</v>
      </c>
      <c r="E4778" s="53" t="s">
        <v>18</v>
      </c>
      <c r="F4778" s="53" t="s">
        <v>51</v>
      </c>
      <c r="G4778" s="73" t="s">
        <v>52</v>
      </c>
      <c r="I4778" s="53" t="s">
        <v>14288</v>
      </c>
      <c r="J4778" s="75">
        <v>169.55</v>
      </c>
      <c r="K4778" s="75">
        <v>322.164</v>
      </c>
      <c r="L4778" s="75">
        <v>326</v>
      </c>
      <c r="M4778" s="75">
        <v>326</v>
      </c>
      <c r="N4778" s="75">
        <v>0</v>
      </c>
    </row>
    <row r="4779" spans="1:14">
      <c r="A4779" s="53" t="s">
        <v>14296</v>
      </c>
      <c r="B4779" s="53" t="s">
        <v>14297</v>
      </c>
      <c r="C4779" s="53" t="s">
        <v>50</v>
      </c>
      <c r="D4779" s="53" t="s">
        <v>51</v>
      </c>
      <c r="E4779" s="53" t="s">
        <v>18</v>
      </c>
      <c r="F4779" s="53" t="s">
        <v>51</v>
      </c>
      <c r="G4779" s="73" t="s">
        <v>52</v>
      </c>
      <c r="I4779" s="53" t="s">
        <v>14288</v>
      </c>
      <c r="J4779" s="75">
        <v>115.95</v>
      </c>
      <c r="K4779" s="75">
        <v>112.552</v>
      </c>
      <c r="L4779" s="75">
        <v>116</v>
      </c>
      <c r="M4779" s="75">
        <v>116</v>
      </c>
      <c r="N4779" s="75">
        <v>0</v>
      </c>
    </row>
    <row r="4780" spans="1:14">
      <c r="A4780" s="53" t="s">
        <v>14298</v>
      </c>
      <c r="B4780" s="53" t="s">
        <v>14299</v>
      </c>
      <c r="C4780" s="53" t="s">
        <v>14300</v>
      </c>
      <c r="D4780" s="53" t="s">
        <v>168</v>
      </c>
      <c r="E4780" s="53" t="s">
        <v>18</v>
      </c>
      <c r="F4780" s="53" t="s">
        <v>169</v>
      </c>
      <c r="G4780" s="53" t="s">
        <v>170</v>
      </c>
      <c r="I4780" s="53" t="s">
        <v>145</v>
      </c>
      <c r="J4780" s="75">
        <v>64.26</v>
      </c>
      <c r="K4780" s="75">
        <v>66.523</v>
      </c>
      <c r="L4780" s="75">
        <v>65</v>
      </c>
      <c r="M4780" s="75">
        <v>67</v>
      </c>
      <c r="N4780" s="75">
        <v>2</v>
      </c>
    </row>
    <row r="4781" spans="1:14">
      <c r="A4781" s="53" t="s">
        <v>14301</v>
      </c>
      <c r="B4781" s="53" t="s">
        <v>14302</v>
      </c>
      <c r="C4781" s="53" t="s">
        <v>14303</v>
      </c>
      <c r="D4781" s="53" t="s">
        <v>144</v>
      </c>
      <c r="E4781" s="53" t="s">
        <v>18</v>
      </c>
      <c r="F4781" s="53" t="s">
        <v>144</v>
      </c>
      <c r="G4781" s="53" t="s">
        <v>52</v>
      </c>
      <c r="I4781" s="53" t="s">
        <v>145</v>
      </c>
      <c r="J4781" s="75">
        <v>23.11</v>
      </c>
      <c r="K4781" s="75">
        <v>16.279</v>
      </c>
      <c r="L4781" s="75">
        <v>24</v>
      </c>
      <c r="M4781" s="75">
        <v>24</v>
      </c>
      <c r="N4781" s="75">
        <v>0</v>
      </c>
    </row>
    <row r="4782" spans="1:14">
      <c r="A4782" s="53" t="s">
        <v>14304</v>
      </c>
      <c r="B4782" s="53" t="s">
        <v>14305</v>
      </c>
      <c r="C4782" s="53" t="s">
        <v>14306</v>
      </c>
      <c r="D4782" s="53" t="s">
        <v>17</v>
      </c>
      <c r="E4782" s="53" t="s">
        <v>18</v>
      </c>
      <c r="F4782" s="53" t="s">
        <v>17</v>
      </c>
      <c r="G4782" s="53" t="s">
        <v>19</v>
      </c>
      <c r="I4782" s="53" t="s">
        <v>694</v>
      </c>
      <c r="J4782" s="75">
        <v>0.06</v>
      </c>
      <c r="K4782" s="75">
        <v>0</v>
      </c>
      <c r="L4782" s="75">
        <v>0.5</v>
      </c>
      <c r="M4782" s="75">
        <v>0.5</v>
      </c>
      <c r="N4782" s="75">
        <v>0</v>
      </c>
    </row>
    <row r="4783" spans="1:14">
      <c r="A4783" s="53" t="s">
        <v>14307</v>
      </c>
      <c r="B4783" s="53" t="s">
        <v>14308</v>
      </c>
      <c r="C4783" s="53" t="s">
        <v>14309</v>
      </c>
      <c r="D4783" s="53" t="s">
        <v>17</v>
      </c>
      <c r="E4783" s="53" t="s">
        <v>18</v>
      </c>
      <c r="F4783" s="53" t="s">
        <v>17</v>
      </c>
      <c r="G4783" s="53" t="s">
        <v>19</v>
      </c>
      <c r="I4783" s="53" t="s">
        <v>1269</v>
      </c>
      <c r="J4783" s="75">
        <v>4.16</v>
      </c>
      <c r="K4783" s="75">
        <v>10.92</v>
      </c>
      <c r="L4783" s="75">
        <v>9.5</v>
      </c>
      <c r="M4783" s="75">
        <v>11</v>
      </c>
      <c r="N4783" s="75">
        <v>1.5</v>
      </c>
    </row>
    <row r="4784" spans="1:14">
      <c r="A4784" s="53" t="s">
        <v>14310</v>
      </c>
      <c r="B4784" s="53" t="s">
        <v>14311</v>
      </c>
      <c r="C4784" s="53" t="s">
        <v>14312</v>
      </c>
      <c r="D4784" s="53" t="s">
        <v>24</v>
      </c>
      <c r="E4784" s="53" t="s">
        <v>18</v>
      </c>
      <c r="F4784" s="53" t="s">
        <v>24</v>
      </c>
      <c r="G4784" s="53" t="s">
        <v>19</v>
      </c>
      <c r="I4784" s="53" t="s">
        <v>664</v>
      </c>
      <c r="J4784" s="75">
        <v>10.38</v>
      </c>
      <c r="K4784" s="75">
        <v>12.23</v>
      </c>
      <c r="L4784" s="75">
        <v>10.5</v>
      </c>
      <c r="M4784" s="75">
        <v>15</v>
      </c>
      <c r="N4784" s="75">
        <v>4.5</v>
      </c>
    </row>
    <row r="4785" spans="1:14">
      <c r="A4785" s="53" t="s">
        <v>14313</v>
      </c>
      <c r="B4785" s="53" t="s">
        <v>14314</v>
      </c>
      <c r="C4785" s="53" t="s">
        <v>14315</v>
      </c>
      <c r="D4785" s="53" t="s">
        <v>78</v>
      </c>
      <c r="E4785" s="53" t="s">
        <v>18</v>
      </c>
      <c r="F4785" s="53" t="s">
        <v>78</v>
      </c>
      <c r="G4785" s="53" t="s">
        <v>29</v>
      </c>
      <c r="I4785" s="53" t="s">
        <v>421</v>
      </c>
      <c r="J4785" s="75">
        <v>111.12</v>
      </c>
      <c r="K4785" s="75">
        <v>54.95</v>
      </c>
      <c r="L4785" s="75">
        <v>112</v>
      </c>
      <c r="M4785" s="75">
        <v>112</v>
      </c>
      <c r="N4785" s="75">
        <v>0</v>
      </c>
    </row>
    <row r="4786" spans="1:14">
      <c r="A4786" s="53" t="s">
        <v>14316</v>
      </c>
      <c r="B4786" s="53" t="s">
        <v>14317</v>
      </c>
      <c r="C4786" s="53" t="s">
        <v>14318</v>
      </c>
      <c r="D4786" s="53" t="s">
        <v>51</v>
      </c>
      <c r="E4786" s="53" t="s">
        <v>18</v>
      </c>
      <c r="F4786" s="53" t="s">
        <v>51</v>
      </c>
      <c r="G4786" s="53" t="s">
        <v>52</v>
      </c>
      <c r="I4786" s="53" t="s">
        <v>421</v>
      </c>
      <c r="J4786" s="75">
        <v>36.16</v>
      </c>
      <c r="K4786" s="75">
        <v>41.536</v>
      </c>
      <c r="L4786" s="75">
        <v>43</v>
      </c>
      <c r="M4786" s="75">
        <v>42</v>
      </c>
      <c r="N4786" s="75">
        <v>-1</v>
      </c>
    </row>
    <row r="4787" spans="1:14">
      <c r="A4787" s="53" t="s">
        <v>14319</v>
      </c>
      <c r="B4787" s="53" t="s">
        <v>14320</v>
      </c>
      <c r="C4787" s="53" t="s">
        <v>14321</v>
      </c>
      <c r="D4787" s="53" t="s">
        <v>310</v>
      </c>
      <c r="E4787" s="53" t="s">
        <v>18</v>
      </c>
      <c r="F4787" s="53" t="s">
        <v>310</v>
      </c>
      <c r="G4787" s="53" t="s">
        <v>29</v>
      </c>
      <c r="I4787" s="53" t="s">
        <v>408</v>
      </c>
      <c r="J4787" s="75">
        <v>7.51</v>
      </c>
      <c r="K4787" s="75">
        <v>6.171</v>
      </c>
      <c r="L4787" s="75">
        <v>8</v>
      </c>
      <c r="M4787" s="75">
        <v>22</v>
      </c>
      <c r="N4787" s="75">
        <v>14</v>
      </c>
    </row>
    <row r="4788" spans="1:14">
      <c r="A4788" s="53" t="s">
        <v>14322</v>
      </c>
      <c r="B4788" s="53" t="s">
        <v>14323</v>
      </c>
      <c r="C4788" s="53" t="s">
        <v>50</v>
      </c>
      <c r="D4788" s="53" t="s">
        <v>1516</v>
      </c>
      <c r="E4788" s="53" t="s">
        <v>18</v>
      </c>
      <c r="F4788" s="53" t="s">
        <v>1516</v>
      </c>
      <c r="G4788" s="53" t="s">
        <v>52</v>
      </c>
      <c r="I4788" s="53" t="s">
        <v>323</v>
      </c>
      <c r="J4788" s="75">
        <v>130.8</v>
      </c>
      <c r="K4788" s="75">
        <v>125.07</v>
      </c>
      <c r="L4788" s="75">
        <v>131</v>
      </c>
      <c r="M4788" s="75">
        <v>131</v>
      </c>
      <c r="N4788" s="75">
        <v>0</v>
      </c>
    </row>
    <row r="4789" spans="1:14">
      <c r="A4789" s="53" t="s">
        <v>14324</v>
      </c>
      <c r="B4789" s="53" t="s">
        <v>14325</v>
      </c>
      <c r="C4789" s="53" t="s">
        <v>14326</v>
      </c>
      <c r="D4789" s="53" t="s">
        <v>441</v>
      </c>
      <c r="E4789" s="53" t="s">
        <v>18</v>
      </c>
      <c r="F4789" s="53" t="s">
        <v>441</v>
      </c>
      <c r="G4789" s="53" t="s">
        <v>29</v>
      </c>
      <c r="I4789" s="53" t="s">
        <v>191</v>
      </c>
      <c r="J4789" s="75">
        <v>22.04</v>
      </c>
      <c r="K4789" s="75">
        <v>30.6</v>
      </c>
      <c r="L4789" s="75">
        <v>31</v>
      </c>
      <c r="M4789" s="75">
        <v>41</v>
      </c>
      <c r="N4789" s="75">
        <v>10</v>
      </c>
    </row>
    <row r="4790" spans="1:14">
      <c r="A4790" s="53" t="s">
        <v>14327</v>
      </c>
      <c r="B4790" s="53" t="s">
        <v>14328</v>
      </c>
      <c r="C4790" s="53" t="s">
        <v>14329</v>
      </c>
      <c r="D4790" s="53" t="s">
        <v>845</v>
      </c>
      <c r="E4790" s="53" t="s">
        <v>18</v>
      </c>
      <c r="F4790" s="53" t="s">
        <v>845</v>
      </c>
      <c r="G4790" s="73" t="s">
        <v>129</v>
      </c>
      <c r="I4790" s="53" t="s">
        <v>2365</v>
      </c>
      <c r="J4790" s="75">
        <v>12.32</v>
      </c>
      <c r="K4790" s="75">
        <v>12.272</v>
      </c>
      <c r="L4790" s="75">
        <v>12.5</v>
      </c>
      <c r="M4790" s="75">
        <v>12.5</v>
      </c>
      <c r="N4790" s="75">
        <v>0</v>
      </c>
    </row>
    <row r="4791" spans="1:14">
      <c r="J4791" s="75"/>
      <c r="K4791" s="75"/>
      <c r="L4791" s="75"/>
      <c r="M4791" s="75"/>
    </row>
  </sheetData>
  <autoFilter xmlns:etc="http://www.wps.cn/officeDocument/2017/etCustomData" ref="A1:N4790" etc:filterBottomFollowUsedRange="0">
    <extLst/>
  </autoFilter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</sheetPr>
  <dimension ref="A1:BD4790"/>
  <sheetViews>
    <sheetView workbookViewId="0">
      <pane ySplit="1" topLeftCell="A2" activePane="bottomLeft" state="frozen"/>
      <selection/>
      <selection pane="bottomLeft" activeCell="K24" sqref="K24"/>
    </sheetView>
  </sheetViews>
  <sheetFormatPr defaultColWidth="9" defaultRowHeight="12.75"/>
  <cols>
    <col min="1" max="1" width="12.625" style="5" customWidth="1"/>
    <col min="2" max="2" width="19.625" style="5" customWidth="1"/>
    <col min="3" max="3" width="11" style="32" customWidth="1"/>
    <col min="4" max="4" width="14.125" style="63" customWidth="1"/>
    <col min="5" max="5" width="14.125" style="64" customWidth="1"/>
    <col min="6" max="6" width="9.5" style="5" customWidth="1"/>
    <col min="7" max="7" width="9.25" style="53" customWidth="1"/>
    <col min="8" max="8" width="10.5" style="53" customWidth="1"/>
    <col min="9" max="9" width="9.5" style="53" customWidth="1"/>
    <col min="10" max="10" width="16.625" style="53" customWidth="1"/>
    <col min="11" max="11" width="11.25" style="53" customWidth="1"/>
    <col min="12" max="12" width="9.25" style="53" customWidth="1"/>
    <col min="13" max="16" width="3.375" style="53" customWidth="1"/>
    <col min="17" max="17" width="11" style="53" customWidth="1"/>
    <col min="18" max="20" width="8" style="53" customWidth="1"/>
    <col min="21" max="24" width="3.5" style="53" customWidth="1"/>
    <col min="25" max="25" width="8" style="53" customWidth="1"/>
    <col min="26" max="26" width="7.875" style="53" customWidth="1"/>
    <col min="27" max="27" width="8" style="53" customWidth="1"/>
    <col min="28" max="28" width="7.875" style="53" customWidth="1"/>
    <col min="29" max="30" width="10.125" style="53" customWidth="1"/>
    <col min="31" max="31" width="19" style="53" customWidth="1"/>
    <col min="32" max="33" width="11.125" style="53"/>
    <col min="34" max="34" width="8.375" style="53"/>
    <col min="35" max="35" width="11.125" style="53"/>
    <col min="36" max="36" width="10.125" style="53"/>
    <col min="37" max="38" width="11.125" style="53"/>
    <col min="39" max="39" width="8.375" style="53"/>
    <col min="40" max="40" width="10.125" style="53"/>
    <col min="41" max="41" width="9.25" style="53"/>
    <col min="42" max="50" width="8" style="53"/>
    <col min="51" max="51" width="9" style="53" customWidth="1"/>
    <col min="52" max="56" width="8" style="53"/>
    <col min="57" max="16384" width="9" style="5"/>
  </cols>
  <sheetData>
    <row r="1" customFormat="1" ht="13.5" spans="1:56">
      <c r="A1" s="14" t="s">
        <v>14330</v>
      </c>
      <c r="B1" s="14" t="s">
        <v>14331</v>
      </c>
      <c r="C1" s="65" t="s">
        <v>14332</v>
      </c>
      <c r="D1" s="66" t="s">
        <v>11</v>
      </c>
      <c r="E1" s="67" t="s">
        <v>14333</v>
      </c>
      <c r="F1" s="14" t="s">
        <v>14334</v>
      </c>
      <c r="G1" s="68" t="s">
        <v>14335</v>
      </c>
      <c r="H1" s="68" t="s">
        <v>1</v>
      </c>
      <c r="I1" s="68" t="s">
        <v>2</v>
      </c>
      <c r="J1" s="68" t="s">
        <v>3</v>
      </c>
      <c r="K1" s="68" t="s">
        <v>14336</v>
      </c>
      <c r="L1" s="68" t="s">
        <v>4</v>
      </c>
      <c r="M1" s="68" t="s">
        <v>14337</v>
      </c>
      <c r="N1" s="68" t="s">
        <v>14338</v>
      </c>
      <c r="O1" s="68" t="s">
        <v>14339</v>
      </c>
      <c r="P1" s="69" t="s">
        <v>14340</v>
      </c>
      <c r="Q1" s="68" t="s">
        <v>14341</v>
      </c>
      <c r="R1" s="68" t="s">
        <v>14342</v>
      </c>
      <c r="S1" s="68" t="s">
        <v>8</v>
      </c>
      <c r="T1" s="68" t="s">
        <v>14343</v>
      </c>
      <c r="U1" s="68" t="s">
        <v>14344</v>
      </c>
      <c r="V1" s="68" t="s">
        <v>14345</v>
      </c>
      <c r="W1" s="68" t="s">
        <v>14346</v>
      </c>
      <c r="X1" s="68" t="s">
        <v>14347</v>
      </c>
      <c r="Y1" s="68" t="s">
        <v>14348</v>
      </c>
      <c r="Z1" s="68" t="s">
        <v>14349</v>
      </c>
      <c r="AA1" s="68" t="s">
        <v>14350</v>
      </c>
      <c r="AB1" s="68" t="s">
        <v>14351</v>
      </c>
      <c r="AC1" s="68" t="s">
        <v>14352</v>
      </c>
      <c r="AD1" s="68" t="s">
        <v>14353</v>
      </c>
      <c r="AE1" s="68" t="s">
        <v>12</v>
      </c>
      <c r="AF1" s="68" t="s">
        <v>14354</v>
      </c>
      <c r="AG1" s="68" t="s">
        <v>14355</v>
      </c>
      <c r="AH1" s="68" t="s">
        <v>14356</v>
      </c>
      <c r="AI1" s="68" t="s">
        <v>14357</v>
      </c>
      <c r="AJ1" s="68" t="s">
        <v>14358</v>
      </c>
      <c r="AK1" s="68" t="s">
        <v>14359</v>
      </c>
      <c r="AL1" s="68" t="s">
        <v>14360</v>
      </c>
      <c r="AM1" s="68" t="s">
        <v>14361</v>
      </c>
      <c r="AN1" s="68" t="s">
        <v>14362</v>
      </c>
      <c r="AO1" s="68" t="s">
        <v>14363</v>
      </c>
      <c r="AP1" s="68" t="s">
        <v>14364</v>
      </c>
      <c r="AQ1" s="68" t="s">
        <v>14365</v>
      </c>
      <c r="AR1" s="68" t="s">
        <v>14366</v>
      </c>
      <c r="AS1" s="68" t="s">
        <v>14367</v>
      </c>
      <c r="AT1" s="68" t="s">
        <v>14368</v>
      </c>
      <c r="AU1" s="68" t="s">
        <v>5</v>
      </c>
      <c r="AV1" s="68" t="s">
        <v>14369</v>
      </c>
      <c r="AW1" s="68" t="s">
        <v>14370</v>
      </c>
      <c r="AX1" s="68" t="s">
        <v>14371</v>
      </c>
      <c r="AY1" s="68" t="s">
        <v>14372</v>
      </c>
      <c r="AZ1" s="68" t="s">
        <v>14373</v>
      </c>
      <c r="BA1" s="68" t="s">
        <v>14374</v>
      </c>
      <c r="BB1" s="68" t="s">
        <v>14375</v>
      </c>
      <c r="BC1" s="68" t="s">
        <v>14376</v>
      </c>
      <c r="BD1" s="68" t="s">
        <v>14377</v>
      </c>
    </row>
    <row r="2" spans="1:56">
      <c r="A2" s="70" t="str">
        <f>MID(AW2,1,7)</f>
        <v>2026-01</v>
      </c>
      <c r="B2" s="5" t="str">
        <f>_xlfn.XLOOKUP(G2,过机服务商重量差!A:A,过机服务商重量差!G:G)</f>
        <v>玉麒麟</v>
      </c>
      <c r="C2" s="32" t="str">
        <f>IF(OR(AO2&lt;0,L2="FBA海运"),"","渠道")</f>
        <v>渠道</v>
      </c>
      <c r="D2" s="63">
        <f>ROUND(IF(AND(AO2&gt;=0,Y2="正常走货"),_xlfn.XLOOKUP(G2,过机服务商重量差!A:A,过机服务商重量差!L:L),"0"),2)</f>
        <v>3.5</v>
      </c>
      <c r="E2" s="64">
        <f>ROUND(IF(B2="吴敏洁(小旋风)",$D2/提成!$D$4*提成!$E$4,$D2/提成!$D$3*提成!$E$3),2)</f>
        <v>0.04</v>
      </c>
      <c r="F2" s="5" t="str" cm="1">
        <f ca="1" t="array" ref="F2">IFERROR(LOOKUP(1,0/((B2=名单!B:B)*(VALUE(AW2)&gt;=名单!E:E)*(VALUE(AW2)&lt;=名单!G:G)*(Y2="正常走货")),名单!H:H),"否")</f>
        <v>否</v>
      </c>
      <c r="G2" s="71" t="s">
        <v>14</v>
      </c>
      <c r="H2" s="71" t="s">
        <v>16</v>
      </c>
      <c r="J2" s="72" t="s">
        <v>17</v>
      </c>
      <c r="L2" s="71" t="s">
        <v>18</v>
      </c>
      <c r="M2" s="73"/>
      <c r="N2" s="73"/>
      <c r="R2" s="73"/>
      <c r="S2" s="72" t="s">
        <v>20</v>
      </c>
      <c r="T2" s="72" t="s">
        <v>14378</v>
      </c>
      <c r="U2" s="73"/>
      <c r="W2" s="73"/>
      <c r="X2" s="73"/>
      <c r="Y2" s="72" t="s">
        <v>14379</v>
      </c>
      <c r="AO2" s="71">
        <v>118.16</v>
      </c>
      <c r="AT2" s="73"/>
      <c r="AV2" s="73"/>
      <c r="AW2" s="74" t="s">
        <v>14380</v>
      </c>
      <c r="BA2" s="73"/>
      <c r="BC2" s="73"/>
    </row>
    <row r="3" spans="1:56">
      <c r="A3" s="70" t="str">
        <f t="shared" ref="A3:A66" si="0">MID(AW3,1,7)</f>
        <v>2026-01</v>
      </c>
      <c r="B3" s="5" t="str">
        <f>_xlfn.XLOOKUP(G3,过机服务商重量差!A:A,过机服务商重量差!G:G)</f>
        <v>玉麒麟</v>
      </c>
      <c r="C3" s="32" t="str">
        <f t="shared" ref="C2:C65" si="1">IF(OR(AO3&lt;0,L3="FBA海运"),"","渠道")</f>
        <v>渠道</v>
      </c>
      <c r="D3" s="63">
        <f>ROUND(IF(AND(AO3&gt;=0,Y3="正常走货"),_xlfn.XLOOKUP(G3,过机服务商重量差!A:A,过机服务商重量差!L:L),"0"),2)</f>
        <v>9.5</v>
      </c>
      <c r="E3" s="64">
        <f>ROUND(IF(B3="小旋风",$D3/提成!$D$4*提成!$E$4,$D3/提成!$D$3*提成!$E$3),2)</f>
        <v>0.1</v>
      </c>
      <c r="F3" s="5" t="str">
        <f ca="1">IFERROR(LOOKUP(1,0/((B3=名单!B:B)*(VALUE(AW3)&gt;=名单!E:E)*(VALUE(AW3)&lt;=名单!G:G)*(Y3="正常走货")),名单!H:H),"否")</f>
        <v>否</v>
      </c>
      <c r="G3" s="71" t="s">
        <v>21</v>
      </c>
      <c r="H3" s="71" t="s">
        <v>23</v>
      </c>
      <c r="J3" s="71" t="s">
        <v>24</v>
      </c>
      <c r="L3" s="71" t="s">
        <v>18</v>
      </c>
      <c r="M3" s="73"/>
      <c r="N3" s="73"/>
      <c r="R3" s="73"/>
      <c r="S3" s="72" t="s">
        <v>20</v>
      </c>
      <c r="T3" s="72" t="s">
        <v>14378</v>
      </c>
      <c r="U3" s="73"/>
      <c r="W3" s="73"/>
      <c r="X3" s="73"/>
      <c r="Y3" s="72" t="s">
        <v>14379</v>
      </c>
      <c r="AO3" s="71">
        <v>132.4</v>
      </c>
      <c r="AT3" s="73"/>
      <c r="AV3" s="73"/>
      <c r="AW3" s="74" t="s">
        <v>14381</v>
      </c>
      <c r="BC3" s="73"/>
    </row>
    <row r="4" spans="1:56">
      <c r="A4" s="70" t="str">
        <f t="shared" si="0"/>
        <v>2026-01</v>
      </c>
      <c r="B4" s="5" t="str">
        <f>_xlfn.XLOOKUP(G4,过机服务商重量差!A:A,过机服务商重量差!G:G)</f>
        <v>小旋风</v>
      </c>
      <c r="C4" s="32" t="str">
        <f t="shared" si="1"/>
        <v>渠道</v>
      </c>
      <c r="D4" s="63">
        <f>ROUND(IF(AND(AO4&gt;=0,Y4="正常走货"),_xlfn.XLOOKUP(G4,过机服务商重量差!A:A,过机服务商重量差!L:L),"0"),2)</f>
        <v>0.7</v>
      </c>
      <c r="E4" s="64">
        <f>ROUND(IF(B4="小旋风",$D4/提成!$D$4*提成!$E$4,$D4/提成!$D$3*提成!$E$3),2)</f>
        <v>0.01</v>
      </c>
      <c r="F4" s="5" t="str">
        <f ca="1">IFERROR(LOOKUP(1,0/((B4=名单!B:B)*(VALUE(AW4)&gt;=名单!E:E)*(VALUE(AW4)&lt;=名单!G:G)*(Y4="正常走货")),名单!H:H),"否")</f>
        <v>是</v>
      </c>
      <c r="G4" s="71" t="s">
        <v>25</v>
      </c>
      <c r="H4" s="71" t="s">
        <v>27</v>
      </c>
      <c r="J4" s="72" t="s">
        <v>28</v>
      </c>
      <c r="L4" s="71" t="s">
        <v>18</v>
      </c>
      <c r="M4" s="73"/>
      <c r="N4" s="73"/>
      <c r="R4" s="73"/>
      <c r="S4" s="72" t="s">
        <v>30</v>
      </c>
      <c r="T4" s="72" t="s">
        <v>14382</v>
      </c>
      <c r="U4" s="73"/>
      <c r="W4" s="73"/>
      <c r="X4" s="73"/>
      <c r="Y4" s="72" t="s">
        <v>14379</v>
      </c>
      <c r="AO4" s="71">
        <v>420</v>
      </c>
      <c r="AT4" s="73"/>
      <c r="AV4" s="73"/>
      <c r="AW4" s="74" t="s">
        <v>14383</v>
      </c>
      <c r="BC4" s="73"/>
    </row>
    <row r="5" spans="1:56">
      <c r="A5" s="70" t="str">
        <f t="shared" si="0"/>
        <v>2026-01</v>
      </c>
      <c r="B5" s="5" t="str">
        <f>_xlfn.XLOOKUP(G5,过机服务商重量差!A:A,过机服务商重量差!G:G)</f>
        <v>小旋风</v>
      </c>
      <c r="C5" s="32" t="str">
        <f t="shared" si="1"/>
        <v>渠道</v>
      </c>
      <c r="D5" s="63">
        <f>ROUND(IF(AND(AO5&gt;=0,Y5="正常走货"),_xlfn.XLOOKUP(G5,过机服务商重量差!A:A,过机服务商重量差!L:L),"0"),2)</f>
        <v>0.8</v>
      </c>
      <c r="E5" s="64">
        <f>ROUND(IF(B5="小旋风",$D5/提成!$D$4*提成!$E$4,$D5/提成!$D$3*提成!$E$3),2)</f>
        <v>0.01</v>
      </c>
      <c r="F5" s="5" t="str">
        <f ca="1">IFERROR(LOOKUP(1,0/((B5=名单!B:B)*(VALUE(AW5)&gt;=名单!E:E)*(VALUE(AW5)&lt;=名单!G:G)*(Y5="正常走货")),名单!H:H),"否")</f>
        <v>是</v>
      </c>
      <c r="G5" s="71" t="s">
        <v>31</v>
      </c>
      <c r="H5" s="71" t="s">
        <v>33</v>
      </c>
      <c r="J5" s="72" t="s">
        <v>28</v>
      </c>
      <c r="L5" s="71" t="s">
        <v>18</v>
      </c>
      <c r="M5" s="73"/>
      <c r="N5" s="73"/>
      <c r="R5" s="73"/>
      <c r="S5" s="72" t="s">
        <v>30</v>
      </c>
      <c r="T5" s="72" t="s">
        <v>14382</v>
      </c>
      <c r="U5" s="73"/>
      <c r="W5" s="73"/>
      <c r="X5" s="73"/>
      <c r="Y5" s="72" t="s">
        <v>14379</v>
      </c>
      <c r="AO5" s="71">
        <v>800</v>
      </c>
      <c r="AS5" s="73"/>
      <c r="AT5" s="73"/>
      <c r="AU5" s="73"/>
      <c r="AV5" s="73"/>
      <c r="AW5" s="74" t="s">
        <v>14384</v>
      </c>
      <c r="BC5" s="73"/>
    </row>
    <row r="6" spans="1:56">
      <c r="A6" s="70" t="str">
        <f t="shared" si="0"/>
        <v>2026-01</v>
      </c>
      <c r="B6" s="5" t="str">
        <f>_xlfn.XLOOKUP(G6,过机服务商重量差!A:A,过机服务商重量差!G:G)</f>
        <v>张诚</v>
      </c>
      <c r="C6" s="32" t="str">
        <f t="shared" si="1"/>
        <v>渠道</v>
      </c>
      <c r="D6" s="63">
        <f>ROUND(IF(AND(AO6&gt;=0,Y6="正常走货"),_xlfn.XLOOKUP(G6,过机服务商重量差!A:A,过机服务商重量差!L:L),"0"),2)</f>
        <v>44</v>
      </c>
      <c r="E6" s="64">
        <f>ROUND(IF(B6="小旋风",$D6/提成!$D$4*提成!$E$4,$D6/提成!$D$3*提成!$E$3),2)</f>
        <v>0.44</v>
      </c>
      <c r="F6" s="5" t="str">
        <f ca="1">IFERROR(LOOKUP(1,0/((B6=名单!B:B)*(VALUE(AW6)&gt;=名单!E:E)*(VALUE(AW6)&lt;=名单!G:G)*(Y6="正常走货")),名单!H:H),"否")</f>
        <v>否</v>
      </c>
      <c r="G6" s="71" t="s">
        <v>34</v>
      </c>
      <c r="H6" s="71" t="s">
        <v>36</v>
      </c>
      <c r="J6" s="72" t="s">
        <v>14385</v>
      </c>
      <c r="L6" s="71" t="s">
        <v>18</v>
      </c>
      <c r="M6" s="73"/>
      <c r="N6" s="73"/>
      <c r="R6" s="73"/>
      <c r="S6" s="72" t="s">
        <v>39</v>
      </c>
      <c r="T6" s="72" t="s">
        <v>14386</v>
      </c>
      <c r="U6" s="73"/>
      <c r="W6" s="73"/>
      <c r="X6" s="73"/>
      <c r="Y6" s="72" t="s">
        <v>14379</v>
      </c>
      <c r="AO6" s="71">
        <v>400</v>
      </c>
      <c r="AS6" s="73"/>
      <c r="AT6" s="73"/>
      <c r="AV6" s="73"/>
      <c r="AW6" s="74" t="s">
        <v>14387</v>
      </c>
      <c r="BC6" s="73"/>
    </row>
    <row r="7" spans="1:56">
      <c r="A7" s="70" t="str">
        <f t="shared" si="0"/>
        <v>2026-01</v>
      </c>
      <c r="B7" s="5" t="str">
        <f>_xlfn.XLOOKUP(G7,过机服务商重量差!A:A,过机服务商重量差!G:G)</f>
        <v>张诚</v>
      </c>
      <c r="C7" s="32" t="str">
        <f t="shared" si="1"/>
        <v>渠道</v>
      </c>
      <c r="D7" s="63">
        <f>ROUND(IF(AND(AO7&gt;=0,Y7="正常走货"),_xlfn.XLOOKUP(G7,过机服务商重量差!A:A,过机服务商重量差!L:L),"0"),2)</f>
        <v>236</v>
      </c>
      <c r="E7" s="64">
        <f>ROUND(IF(B7="小旋风",$D7/提成!$D$4*提成!$E$4,$D7/提成!$D$3*提成!$E$3),2)</f>
        <v>2.36</v>
      </c>
      <c r="F7" s="5" t="str">
        <f ca="1">IFERROR(LOOKUP(1,0/((B7=名单!B:B)*(VALUE(AW7)&gt;=名单!E:E)*(VALUE(AW7)&lt;=名单!G:G)*(Y7="正常走货")),名单!H:H),"否")</f>
        <v>否</v>
      </c>
      <c r="G7" s="71" t="s">
        <v>40</v>
      </c>
      <c r="H7" s="71" t="s">
        <v>36</v>
      </c>
      <c r="J7" s="72" t="s">
        <v>14385</v>
      </c>
      <c r="L7" s="71" t="s">
        <v>18</v>
      </c>
      <c r="M7" s="73"/>
      <c r="N7" s="73"/>
      <c r="R7" s="73"/>
      <c r="S7" s="72" t="s">
        <v>39</v>
      </c>
      <c r="T7" s="72" t="s">
        <v>14386</v>
      </c>
      <c r="U7" s="73"/>
      <c r="W7" s="73"/>
      <c r="X7" s="73"/>
      <c r="Y7" s="72" t="s">
        <v>14379</v>
      </c>
      <c r="AO7" s="71">
        <v>2832</v>
      </c>
      <c r="AS7" s="73"/>
      <c r="AT7" s="73"/>
      <c r="AV7" s="73"/>
      <c r="AW7" s="74" t="s">
        <v>14388</v>
      </c>
      <c r="BC7" s="73"/>
    </row>
    <row r="8" spans="1:56">
      <c r="A8" s="70" t="str">
        <f t="shared" si="0"/>
        <v>2026-01</v>
      </c>
      <c r="B8" s="5" t="str">
        <f>_xlfn.XLOOKUP(G8,过机服务商重量差!A:A,过机服务商重量差!G:G)</f>
        <v>张诚</v>
      </c>
      <c r="C8" s="32" t="str">
        <f t="shared" si="1"/>
        <v>渠道</v>
      </c>
      <c r="D8" s="63">
        <f>ROUND(IF(AND(AO8&gt;=0,Y8="正常走货"),_xlfn.XLOOKUP(G8,过机服务商重量差!A:A,过机服务商重量差!L:L),"0"),2)</f>
        <v>77</v>
      </c>
      <c r="E8" s="64">
        <f>ROUND(IF(B8="小旋风",$D8/提成!$D$4*提成!$E$4,$D8/提成!$D$3*提成!$E$3),2)</f>
        <v>0.77</v>
      </c>
      <c r="F8" s="5" t="str">
        <f ca="1">IFERROR(LOOKUP(1,0/((B8=名单!B:B)*(VALUE(AW8)&gt;=名单!E:E)*(VALUE(AW8)&lt;=名单!G:G)*(Y8="正常走货")),名单!H:H),"否")</f>
        <v>否</v>
      </c>
      <c r="G8" s="71" t="s">
        <v>42</v>
      </c>
      <c r="H8" s="71" t="s">
        <v>36</v>
      </c>
      <c r="J8" s="72" t="s">
        <v>14385</v>
      </c>
      <c r="L8" s="71" t="s">
        <v>18</v>
      </c>
      <c r="M8" s="73"/>
      <c r="N8" s="73"/>
      <c r="R8" s="73"/>
      <c r="S8" s="72" t="s">
        <v>39</v>
      </c>
      <c r="T8" s="72" t="s">
        <v>14386</v>
      </c>
      <c r="U8" s="73"/>
      <c r="W8" s="73"/>
      <c r="X8" s="73"/>
      <c r="Y8" s="72" t="s">
        <v>14379</v>
      </c>
      <c r="AO8" s="71">
        <v>924</v>
      </c>
      <c r="AT8" s="73"/>
      <c r="AV8" s="73"/>
      <c r="AW8" s="74" t="s">
        <v>14389</v>
      </c>
      <c r="BC8" s="73"/>
    </row>
    <row r="9" spans="1:56">
      <c r="A9" s="70" t="str">
        <f t="shared" si="0"/>
        <v>2026-01</v>
      </c>
      <c r="B9" s="5" t="str">
        <f>_xlfn.XLOOKUP(G9,过机服务商重量差!A:A,过机服务商重量差!G:G)</f>
        <v>张诚</v>
      </c>
      <c r="C9" s="32" t="str">
        <f t="shared" si="1"/>
        <v>渠道</v>
      </c>
      <c r="D9" s="63">
        <f>ROUND(IF(AND(AO9&gt;=0,Y9="正常走货"),_xlfn.XLOOKUP(G9,过机服务商重量差!A:A,过机服务商重量差!L:L),"0"),2)</f>
        <v>183</v>
      </c>
      <c r="E9" s="64">
        <f>ROUND(IF(B9="小旋风",$D9/提成!$D$4*提成!$E$4,$D9/提成!$D$3*提成!$E$3),2)</f>
        <v>1.83</v>
      </c>
      <c r="F9" s="5" t="str">
        <f ca="1">IFERROR(LOOKUP(1,0/((B9=名单!B:B)*(VALUE(AW9)&gt;=名单!E:E)*(VALUE(AW9)&lt;=名单!G:G)*(Y9="正常走货")),名单!H:H),"否")</f>
        <v>否</v>
      </c>
      <c r="G9" s="71" t="s">
        <v>44</v>
      </c>
      <c r="H9" s="71" t="s">
        <v>36</v>
      </c>
      <c r="J9" s="72" t="s">
        <v>14385</v>
      </c>
      <c r="L9" s="71" t="s">
        <v>18</v>
      </c>
      <c r="M9" s="73"/>
      <c r="N9" s="73"/>
      <c r="R9" s="73"/>
      <c r="S9" s="72" t="s">
        <v>39</v>
      </c>
      <c r="T9" s="72" t="s">
        <v>14386</v>
      </c>
      <c r="U9" s="73"/>
      <c r="W9" s="73"/>
      <c r="X9" s="73"/>
      <c r="Y9" s="72" t="s">
        <v>14379</v>
      </c>
      <c r="AO9" s="71">
        <v>2196</v>
      </c>
      <c r="AT9" s="73"/>
      <c r="AU9" s="73"/>
      <c r="AV9" s="73"/>
      <c r="AW9" s="74" t="s">
        <v>14390</v>
      </c>
      <c r="BC9" s="73"/>
    </row>
    <row r="10" spans="1:56">
      <c r="A10" s="70" t="str">
        <f t="shared" si="0"/>
        <v>2026-01</v>
      </c>
      <c r="B10" s="5" t="str">
        <f>_xlfn.XLOOKUP(G10,过机服务商重量差!A:A,过机服务商重量差!G:G)</f>
        <v>张诚</v>
      </c>
      <c r="C10" s="32" t="str">
        <f t="shared" si="1"/>
        <v>渠道</v>
      </c>
      <c r="D10" s="63">
        <f>ROUND(IF(AND(AO10&gt;=0,Y10="正常走货"),_xlfn.XLOOKUP(G10,过机服务商重量差!A:A,过机服务商重量差!L:L),"0"),2)</f>
        <v>132</v>
      </c>
      <c r="E10" s="64">
        <f>ROUND(IF(B10="小旋风",$D10/提成!$D$4*提成!$E$4,$D10/提成!$D$3*提成!$E$3),2)</f>
        <v>1.32</v>
      </c>
      <c r="F10" s="5" t="str">
        <f ca="1">IFERROR(LOOKUP(1,0/((B10=名单!B:B)*(VALUE(AW10)&gt;=名单!E:E)*(VALUE(AW10)&lt;=名单!G:G)*(Y10="正常走货")),名单!H:H),"否")</f>
        <v>否</v>
      </c>
      <c r="G10" s="71" t="s">
        <v>46</v>
      </c>
      <c r="H10" s="71" t="s">
        <v>36</v>
      </c>
      <c r="J10" s="72" t="s">
        <v>14385</v>
      </c>
      <c r="L10" s="71" t="s">
        <v>18</v>
      </c>
      <c r="M10" s="73"/>
      <c r="N10" s="73"/>
      <c r="R10" s="73"/>
      <c r="S10" s="72" t="s">
        <v>39</v>
      </c>
      <c r="T10" s="72" t="s">
        <v>14386</v>
      </c>
      <c r="U10" s="73"/>
      <c r="W10" s="73"/>
      <c r="X10" s="73"/>
      <c r="Y10" s="72" t="s">
        <v>14379</v>
      </c>
      <c r="AO10" s="71">
        <v>1584</v>
      </c>
      <c r="AT10" s="73"/>
      <c r="AU10" s="73"/>
      <c r="AV10" s="73"/>
      <c r="AW10" s="74" t="s">
        <v>14391</v>
      </c>
      <c r="BC10" s="73"/>
    </row>
    <row r="11" spans="1:56">
      <c r="A11" s="70" t="str">
        <f t="shared" si="0"/>
        <v>2026-01</v>
      </c>
      <c r="B11" s="5" t="str">
        <f>_xlfn.XLOOKUP(G11,过机服务商重量差!A:A,过机服务商重量差!G:G)</f>
        <v>风清扬</v>
      </c>
      <c r="C11" s="32" t="str">
        <f t="shared" si="1"/>
        <v/>
      </c>
      <c r="D11" s="63">
        <f>ROUND(IF(AND(AO11&gt;=0,Y11="正常走货"),_xlfn.XLOOKUP(G11,过机服务商重量差!A:A,过机服务商重量差!L:L),"0"),2)</f>
        <v>0</v>
      </c>
      <c r="E11" s="64">
        <f>ROUND(IF(B11="小旋风",$D11/提成!$D$4*提成!$E$4,$D11/提成!$D$3*提成!$E$3),2)</f>
        <v>0</v>
      </c>
      <c r="F11" s="5" t="str">
        <f ca="1">IFERROR(LOOKUP(1,0/((B11=名单!B:B)*(VALUE(AW11)&gt;=名单!E:E)*(VALUE(AW11)&lt;=名单!G:G)*(Y11="正常走货")),名单!H:H),"否")</f>
        <v>是</v>
      </c>
      <c r="G11" s="71" t="s">
        <v>48</v>
      </c>
      <c r="H11" s="71" t="s">
        <v>50</v>
      </c>
      <c r="J11" s="72" t="s">
        <v>51</v>
      </c>
      <c r="L11" s="71" t="s">
        <v>18</v>
      </c>
      <c r="M11" s="73"/>
      <c r="N11" s="73"/>
      <c r="R11" s="73"/>
      <c r="S11" s="72" t="s">
        <v>39</v>
      </c>
      <c r="T11" s="71" t="s">
        <v>14386</v>
      </c>
      <c r="U11" s="73"/>
      <c r="W11" s="73"/>
      <c r="X11" s="73"/>
      <c r="Y11" s="72" t="s">
        <v>14379</v>
      </c>
      <c r="AO11" s="71">
        <v>-99.5</v>
      </c>
      <c r="AS11" s="73"/>
      <c r="AT11" s="73"/>
      <c r="AU11" s="73"/>
      <c r="AV11" s="73"/>
      <c r="AW11" s="74" t="s">
        <v>14392</v>
      </c>
      <c r="BC11" s="73"/>
    </row>
    <row r="12" spans="1:56">
      <c r="A12" s="70" t="str">
        <f t="shared" si="0"/>
        <v>2026-01</v>
      </c>
      <c r="B12" s="5" t="str">
        <f>_xlfn.XLOOKUP(G12,过机服务商重量差!A:A,过机服务商重量差!G:G)</f>
        <v>风清扬</v>
      </c>
      <c r="C12" s="32" t="str">
        <f t="shared" si="1"/>
        <v>渠道</v>
      </c>
      <c r="D12" s="63">
        <f>ROUND(IF(AND(AO12&gt;=0,Y12="正常走货"),_xlfn.XLOOKUP(G12,过机服务商重量差!A:A,过机服务商重量差!L:L),"0"),2)</f>
        <v>272</v>
      </c>
      <c r="E12" s="64">
        <f>ROUND(IF(B12="小旋风",$D12/提成!$D$4*提成!$E$4,$D12/提成!$D$3*提成!$E$3),2)</f>
        <v>2.72</v>
      </c>
      <c r="F12" s="5" t="str">
        <f ca="1">IFERROR(LOOKUP(1,0/((B12=名单!B:B)*(VALUE(AW12)&gt;=名单!E:E)*(VALUE(AW12)&lt;=名单!G:G)*(Y12="正常走货")),名单!H:H),"否")</f>
        <v>是</v>
      </c>
      <c r="G12" s="71" t="s">
        <v>53</v>
      </c>
      <c r="H12" s="71" t="s">
        <v>50</v>
      </c>
      <c r="J12" s="72" t="s">
        <v>51</v>
      </c>
      <c r="L12" s="71" t="s">
        <v>18</v>
      </c>
      <c r="M12" s="73"/>
      <c r="N12" s="73"/>
      <c r="R12" s="73"/>
      <c r="S12" s="72" t="s">
        <v>39</v>
      </c>
      <c r="T12" s="72" t="s">
        <v>14386</v>
      </c>
      <c r="U12" s="73"/>
      <c r="W12" s="73"/>
      <c r="X12" s="73"/>
      <c r="Y12" s="72" t="s">
        <v>14379</v>
      </c>
      <c r="AO12" s="71">
        <v>126.4</v>
      </c>
      <c r="AS12" s="73"/>
      <c r="AT12" s="73"/>
      <c r="AV12" s="73"/>
      <c r="AW12" s="74" t="s">
        <v>14393</v>
      </c>
      <c r="BA12" s="73"/>
      <c r="BC12" s="73"/>
      <c r="BD12" s="73"/>
    </row>
    <row r="13" spans="1:56">
      <c r="A13" s="70" t="str">
        <f t="shared" si="0"/>
        <v>2026-01</v>
      </c>
      <c r="B13" s="5" t="str">
        <f>_xlfn.XLOOKUP(G13,过机服务商重量差!A:A,过机服务商重量差!G:G)</f>
        <v>风清扬</v>
      </c>
      <c r="C13" s="32" t="str">
        <f t="shared" si="1"/>
        <v>渠道</v>
      </c>
      <c r="D13" s="63">
        <f>ROUND(IF(AND(AO13&gt;=0,Y13="正常走货"),_xlfn.XLOOKUP(G13,过机服务商重量差!A:A,过机服务商重量差!L:L),"0"),2)</f>
        <v>138</v>
      </c>
      <c r="E13" s="64">
        <f>ROUND(IF(B13="小旋风",$D13/提成!$D$4*提成!$E$4,$D13/提成!$D$3*提成!$E$3),2)</f>
        <v>1.38</v>
      </c>
      <c r="F13" s="5" t="str">
        <f ca="1">IFERROR(LOOKUP(1,0/((B13=名单!B:B)*(VALUE(AW13)&gt;=名单!E:E)*(VALUE(AW13)&lt;=名单!G:G)*(Y13="正常走货")),名单!H:H),"否")</f>
        <v>是</v>
      </c>
      <c r="G13" s="71" t="s">
        <v>55</v>
      </c>
      <c r="H13" s="71" t="s">
        <v>50</v>
      </c>
      <c r="J13" s="72" t="s">
        <v>51</v>
      </c>
      <c r="L13" s="71" t="s">
        <v>18</v>
      </c>
      <c r="M13" s="73"/>
      <c r="N13" s="73"/>
      <c r="R13" s="73"/>
      <c r="S13" s="72" t="s">
        <v>39</v>
      </c>
      <c r="T13" s="72" t="s">
        <v>14386</v>
      </c>
      <c r="U13" s="73"/>
      <c r="W13" s="73"/>
      <c r="X13" s="73"/>
      <c r="Y13" s="72" t="s">
        <v>14379</v>
      </c>
      <c r="AO13" s="71">
        <v>139.3</v>
      </c>
      <c r="AT13" s="73"/>
      <c r="AU13" s="73"/>
      <c r="AV13" s="73"/>
      <c r="AW13" s="74" t="s">
        <v>14394</v>
      </c>
      <c r="BA13" s="73"/>
      <c r="BC13" s="73"/>
    </row>
    <row r="14" spans="1:56">
      <c r="A14" s="70" t="str">
        <f t="shared" si="0"/>
        <v>2026-01</v>
      </c>
      <c r="B14" s="5" t="str">
        <f>_xlfn.XLOOKUP(G14,过机服务商重量差!A:A,过机服务商重量差!G:G)</f>
        <v>张诚</v>
      </c>
      <c r="C14" s="32" t="str">
        <f t="shared" si="1"/>
        <v>渠道</v>
      </c>
      <c r="D14" s="63">
        <f>ROUND(IF(AND(AO14&gt;=0,Y14="正常走货"),_xlfn.XLOOKUP(G14,过机服务商重量差!A:A,过机服务商重量差!L:L),"0"),2)</f>
        <v>125</v>
      </c>
      <c r="E14" s="64">
        <f>ROUND(IF(B14="小旋风",$D14/提成!$D$4*提成!$E$4,$D14/提成!$D$3*提成!$E$3),2)</f>
        <v>1.25</v>
      </c>
      <c r="F14" s="5" t="str">
        <f ca="1">IFERROR(LOOKUP(1,0/((B14=名单!B:B)*(VALUE(AW14)&gt;=名单!E:E)*(VALUE(AW14)&lt;=名单!G:G)*(Y14="正常走货")),名单!H:H),"否")</f>
        <v>否</v>
      </c>
      <c r="G14" s="71" t="s">
        <v>57</v>
      </c>
      <c r="H14" s="71" t="s">
        <v>36</v>
      </c>
      <c r="J14" s="72" t="s">
        <v>14385</v>
      </c>
      <c r="L14" s="71" t="s">
        <v>18</v>
      </c>
      <c r="M14" s="73"/>
      <c r="N14" s="73"/>
      <c r="R14" s="73"/>
      <c r="S14" s="72" t="s">
        <v>39</v>
      </c>
      <c r="T14" s="72" t="s">
        <v>14386</v>
      </c>
      <c r="U14" s="73"/>
      <c r="W14" s="73"/>
      <c r="X14" s="73"/>
      <c r="Y14" s="72" t="s">
        <v>14379</v>
      </c>
      <c r="AO14" s="71">
        <v>1562.5</v>
      </c>
      <c r="AS14" s="73"/>
      <c r="AT14" s="73"/>
      <c r="AV14" s="73"/>
      <c r="AW14" s="74" t="s">
        <v>14395</v>
      </c>
      <c r="BC14" s="73"/>
    </row>
    <row r="15" spans="1:56">
      <c r="A15" s="70" t="str">
        <f t="shared" si="0"/>
        <v>2026-01</v>
      </c>
      <c r="B15" s="5" t="str">
        <f>_xlfn.XLOOKUP(G15,过机服务商重量差!A:A,过机服务商重量差!G:G)</f>
        <v>张诚</v>
      </c>
      <c r="C15" s="32" t="str">
        <f t="shared" si="1"/>
        <v>渠道</v>
      </c>
      <c r="D15" s="63">
        <f>ROUND(IF(AND(AO15&gt;=0,Y15="正常走货"),_xlfn.XLOOKUP(G15,过机服务商重量差!A:A,过机服务商重量差!L:L),"0"),2)</f>
        <v>234</v>
      </c>
      <c r="E15" s="64">
        <f>ROUND(IF(B15="小旋风",$D15/提成!$D$4*提成!$E$4,$D15/提成!$D$3*提成!$E$3),2)</f>
        <v>2.34</v>
      </c>
      <c r="F15" s="5" t="str" cm="1">
        <f ca="1" t="array" ref="F15">IFERROR(LOOKUP(1,0/((B15=名单!B:B)*(VALUE(AW15)&gt;=名单!E:E)*(VALUE(AW15)&lt;=名单!G:G)*(Y15="正常走货")),名单!H:H),"否")</f>
        <v>否</v>
      </c>
      <c r="G15" s="71" t="s">
        <v>59</v>
      </c>
      <c r="H15" s="71" t="s">
        <v>36</v>
      </c>
      <c r="J15" s="72" t="s">
        <v>14385</v>
      </c>
      <c r="L15" s="71" t="s">
        <v>18</v>
      </c>
      <c r="M15" s="73"/>
      <c r="N15" s="73"/>
      <c r="R15" s="73"/>
      <c r="S15" s="72" t="s">
        <v>39</v>
      </c>
      <c r="T15" s="71" t="s">
        <v>14386</v>
      </c>
      <c r="U15" s="73"/>
      <c r="W15" s="73"/>
      <c r="X15" s="73"/>
      <c r="Y15" s="72" t="s">
        <v>14379</v>
      </c>
      <c r="AO15" s="71">
        <v>2925</v>
      </c>
      <c r="AS15" s="73"/>
      <c r="AT15" s="73"/>
      <c r="AU15" s="73"/>
      <c r="AV15" s="73"/>
      <c r="AW15" s="74" t="s">
        <v>14396</v>
      </c>
      <c r="BC15" s="73"/>
    </row>
    <row r="16" spans="1:56">
      <c r="A16" s="70" t="str">
        <f t="shared" si="0"/>
        <v>2026-01</v>
      </c>
      <c r="B16" s="5" t="str">
        <f>_xlfn.XLOOKUP(G16,过机服务商重量差!A:A,过机服务商重量差!G:G)</f>
        <v>风清扬</v>
      </c>
      <c r="C16" s="32" t="str">
        <f t="shared" si="1"/>
        <v>渠道</v>
      </c>
      <c r="D16" s="63">
        <f>ROUND(IF(AND(AO16&gt;=0,Y16="正常走货"),_xlfn.XLOOKUP(G16,过机服务商重量差!A:A,过机服务商重量差!L:L),"0"),2)</f>
        <v>37</v>
      </c>
      <c r="E16" s="64">
        <f>ROUND(IF(B16="小旋风",$D16/提成!$D$4*提成!$E$4,$D16/提成!$D$3*提成!$E$3),2)</f>
        <v>0.37</v>
      </c>
      <c r="F16" s="5" t="str">
        <f ca="1">IFERROR(LOOKUP(1,0/((B16=名单!B:B)*(VALUE(AW16)&gt;=名单!E:E)*(VALUE(AW16)&lt;=名单!G:G)*(Y16="正常走货")),名单!H:H),"否")</f>
        <v>是</v>
      </c>
      <c r="G16" s="71" t="s">
        <v>61</v>
      </c>
      <c r="H16" s="71" t="s">
        <v>50</v>
      </c>
      <c r="J16" s="72" t="s">
        <v>51</v>
      </c>
      <c r="L16" s="71" t="s">
        <v>18</v>
      </c>
      <c r="M16" s="73"/>
      <c r="N16" s="73"/>
      <c r="R16" s="73"/>
      <c r="S16" s="72" t="s">
        <v>39</v>
      </c>
      <c r="T16" s="71" t="s">
        <v>14386</v>
      </c>
      <c r="U16" s="73"/>
      <c r="W16" s="73"/>
      <c r="X16" s="73"/>
      <c r="Y16" s="72" t="s">
        <v>14379</v>
      </c>
      <c r="AO16" s="71">
        <v>29.9</v>
      </c>
      <c r="AS16" s="73"/>
      <c r="AT16" s="73"/>
      <c r="AU16" s="73"/>
      <c r="AV16" s="73"/>
      <c r="AW16" s="74" t="s">
        <v>14397</v>
      </c>
      <c r="BC16" s="73"/>
    </row>
    <row r="17" spans="1:56">
      <c r="A17" s="70" t="str">
        <f t="shared" si="0"/>
        <v>2026-01</v>
      </c>
      <c r="B17" s="5" t="str">
        <f>_xlfn.XLOOKUP(G17,过机服务商重量差!A:A,过机服务商重量差!G:G)</f>
        <v>风清扬</v>
      </c>
      <c r="C17" s="32" t="str">
        <f t="shared" si="1"/>
        <v>渠道</v>
      </c>
      <c r="D17" s="63">
        <f>ROUND(IF(AND(AO17&gt;=0,Y17="正常走货"),_xlfn.XLOOKUP(G17,过机服务商重量差!A:A,过机服务商重量差!L:L),"0"),2)</f>
        <v>26</v>
      </c>
      <c r="E17" s="64">
        <f>ROUND(IF(B17="小旋风",$D17/提成!$D$4*提成!$E$4,$D17/提成!$D$3*提成!$E$3),2)</f>
        <v>0.26</v>
      </c>
      <c r="F17" s="5" t="str">
        <f ca="1">IFERROR(LOOKUP(1,0/((B17=名单!B:B)*(VALUE(AW17)&gt;=名单!E:E)*(VALUE(AW17)&lt;=名单!G:G)*(Y17="正常走货")),名单!H:H),"否")</f>
        <v>是</v>
      </c>
      <c r="G17" s="71" t="s">
        <v>63</v>
      </c>
      <c r="H17" s="71" t="s">
        <v>50</v>
      </c>
      <c r="J17" s="72" t="s">
        <v>51</v>
      </c>
      <c r="L17" s="71" t="s">
        <v>18</v>
      </c>
      <c r="M17" s="73"/>
      <c r="N17" s="73"/>
      <c r="R17" s="73"/>
      <c r="S17" s="72" t="s">
        <v>39</v>
      </c>
      <c r="T17" s="71" t="s">
        <v>14386</v>
      </c>
      <c r="U17" s="73"/>
      <c r="W17" s="73"/>
      <c r="X17" s="73"/>
      <c r="Y17" s="72" t="s">
        <v>14379</v>
      </c>
      <c r="AO17" s="71">
        <v>173.4</v>
      </c>
      <c r="AS17" s="73"/>
      <c r="AT17" s="73"/>
      <c r="AU17" s="73"/>
      <c r="AV17" s="73"/>
      <c r="AW17" s="74" t="s">
        <v>14398</v>
      </c>
      <c r="BC17" s="73"/>
    </row>
    <row r="18" spans="1:56">
      <c r="A18" s="70" t="str">
        <f t="shared" si="0"/>
        <v>2026-01</v>
      </c>
      <c r="B18" s="5" t="str">
        <f>_xlfn.XLOOKUP(G18,过机服务商重量差!A:A,过机服务商重量差!G:G)</f>
        <v>张诚</v>
      </c>
      <c r="C18" s="32" t="str">
        <f t="shared" si="1"/>
        <v>渠道</v>
      </c>
      <c r="D18" s="63">
        <f>ROUND(IF(AND(AO18&gt;=0,Y18="正常走货"),_xlfn.XLOOKUP(G18,过机服务商重量差!A:A,过机服务商重量差!L:L),"0"),2)</f>
        <v>41</v>
      </c>
      <c r="E18" s="64">
        <f>ROUND(IF(B18="小旋风",$D18/提成!$D$4*提成!$E$4,$D18/提成!$D$3*提成!$E$3),2)</f>
        <v>0.41</v>
      </c>
      <c r="F18" s="5" t="str">
        <f ca="1">IFERROR(LOOKUP(1,0/((B18=名单!B:B)*(VALUE(AW18)&gt;=名单!E:E)*(VALUE(AW18)&lt;=名单!G:G)*(Y18="正常走货")),名单!H:H),"否")</f>
        <v>否</v>
      </c>
      <c r="G18" s="71" t="s">
        <v>65</v>
      </c>
      <c r="H18" s="71" t="s">
        <v>36</v>
      </c>
      <c r="J18" s="72" t="s">
        <v>14385</v>
      </c>
      <c r="L18" s="71" t="s">
        <v>18</v>
      </c>
      <c r="M18" s="73"/>
      <c r="N18" s="73"/>
      <c r="R18" s="73"/>
      <c r="S18" s="72" t="s">
        <v>39</v>
      </c>
      <c r="T18" s="71" t="s">
        <v>14386</v>
      </c>
      <c r="U18" s="73"/>
      <c r="W18" s="73"/>
      <c r="X18" s="73"/>
      <c r="Y18" s="72" t="s">
        <v>14379</v>
      </c>
      <c r="AO18" s="71">
        <v>594</v>
      </c>
      <c r="AS18" s="73"/>
      <c r="AT18" s="73"/>
      <c r="AU18" s="73"/>
      <c r="AV18" s="73"/>
      <c r="AW18" s="74" t="s">
        <v>14399</v>
      </c>
      <c r="BC18" s="73"/>
    </row>
    <row r="19" spans="1:56">
      <c r="A19" s="70" t="str">
        <f t="shared" si="0"/>
        <v>2026-01</v>
      </c>
      <c r="B19" s="5" t="str">
        <f>_xlfn.XLOOKUP(G19,过机服务商重量差!A:A,过机服务商重量差!G:G)</f>
        <v>张诚</v>
      </c>
      <c r="C19" s="32" t="str">
        <f t="shared" si="1"/>
        <v>渠道</v>
      </c>
      <c r="D19" s="63">
        <f>ROUND(IF(AND(AO19&gt;=0,Y19="正常走货"),_xlfn.XLOOKUP(G19,过机服务商重量差!A:A,过机服务商重量差!L:L),"0"),2)</f>
        <v>313</v>
      </c>
      <c r="E19" s="64">
        <f>ROUND(IF(B19="小旋风",$D19/提成!$D$4*提成!$E$4,$D19/提成!$D$3*提成!$E$3),2)</f>
        <v>3.13</v>
      </c>
      <c r="F19" s="5" t="str">
        <f ca="1">IFERROR(LOOKUP(1,0/((B19=名单!B:B)*(VALUE(AW19)&gt;=名单!E:E)*(VALUE(AW19)&lt;=名单!G:G)*(Y19="正常走货")),名单!H:H),"否")</f>
        <v>否</v>
      </c>
      <c r="G19" s="71" t="s">
        <v>67</v>
      </c>
      <c r="H19" s="71" t="s">
        <v>36</v>
      </c>
      <c r="J19" s="72" t="s">
        <v>14385</v>
      </c>
      <c r="L19" s="71" t="s">
        <v>18</v>
      </c>
      <c r="M19" s="73"/>
      <c r="N19" s="73"/>
      <c r="R19" s="73"/>
      <c r="S19" s="72" t="s">
        <v>39</v>
      </c>
      <c r="T19" s="72" t="s">
        <v>14386</v>
      </c>
      <c r="U19" s="73"/>
      <c r="W19" s="73"/>
      <c r="X19" s="73"/>
      <c r="Y19" s="72" t="s">
        <v>14379</v>
      </c>
      <c r="AO19" s="71">
        <v>4225.5</v>
      </c>
      <c r="AT19" s="73"/>
      <c r="AV19" s="73"/>
      <c r="AW19" s="74" t="s">
        <v>14400</v>
      </c>
      <c r="BC19" s="73"/>
    </row>
    <row r="20" spans="1:56">
      <c r="A20" s="70" t="str">
        <f t="shared" si="0"/>
        <v>2026-01</v>
      </c>
      <c r="B20" s="5" t="str">
        <f>_xlfn.XLOOKUP(G20,过机服务商重量差!A:A,过机服务商重量差!G:G)</f>
        <v>风清扬</v>
      </c>
      <c r="C20" s="32" t="str">
        <f t="shared" si="1"/>
        <v/>
      </c>
      <c r="D20" s="63">
        <f>ROUND(IF(AND(AO20&gt;=0,Y20="正常走货"),_xlfn.XLOOKUP(G20,过机服务商重量差!A:A,过机服务商重量差!L:L),"0"),2)</f>
        <v>0</v>
      </c>
      <c r="E20" s="64">
        <f>ROUND(IF(B20="小旋风",$D20/提成!$D$4*提成!$E$4,$D20/提成!$D$3*提成!$E$3),2)</f>
        <v>0</v>
      </c>
      <c r="F20" s="5" t="str">
        <f ca="1">IFERROR(LOOKUP(1,0/((B20=名单!B:B)*(VALUE(AW20)&gt;=名单!E:E)*(VALUE(AW20)&lt;=名单!G:G)*(Y20="正常走货")),名单!H:H),"否")</f>
        <v>是</v>
      </c>
      <c r="G20" s="71" t="s">
        <v>69</v>
      </c>
      <c r="H20" s="71" t="s">
        <v>50</v>
      </c>
      <c r="J20" s="71" t="s">
        <v>51</v>
      </c>
      <c r="L20" s="71" t="s">
        <v>18</v>
      </c>
      <c r="M20" s="73"/>
      <c r="N20" s="73"/>
      <c r="R20" s="73"/>
      <c r="S20" s="72" t="s">
        <v>39</v>
      </c>
      <c r="T20" s="72" t="s">
        <v>14386</v>
      </c>
      <c r="U20" s="73"/>
      <c r="W20" s="73"/>
      <c r="X20" s="73"/>
      <c r="Y20" s="72" t="s">
        <v>14379</v>
      </c>
      <c r="AO20" s="71">
        <v>-1287.4</v>
      </c>
      <c r="AS20" s="73"/>
      <c r="AT20" s="73"/>
      <c r="AV20" s="73"/>
      <c r="AW20" s="74" t="s">
        <v>14401</v>
      </c>
      <c r="BC20" s="73"/>
    </row>
    <row r="21" spans="1:56">
      <c r="A21" s="70" t="str">
        <f t="shared" si="0"/>
        <v>2026-01</v>
      </c>
      <c r="B21" s="5" t="str">
        <f>_xlfn.XLOOKUP(G21,过机服务商重量差!A:A,过机服务商重量差!G:G)</f>
        <v>风清扬</v>
      </c>
      <c r="C21" s="32" t="str">
        <f t="shared" si="1"/>
        <v/>
      </c>
      <c r="D21" s="63">
        <f>ROUND(IF(AND(AO21&gt;=0,Y21="正常走货"),_xlfn.XLOOKUP(G21,过机服务商重量差!A:A,过机服务商重量差!L:L),"0"),2)</f>
        <v>0</v>
      </c>
      <c r="E21" s="64">
        <f>ROUND(IF(B21="小旋风",$D21/提成!$D$4*提成!$E$4,$D21/提成!$D$3*提成!$E$3),2)</f>
        <v>0</v>
      </c>
      <c r="F21" s="5" t="str">
        <f ca="1">IFERROR(LOOKUP(1,0/((B21=名单!B:B)*(VALUE(AW21)&gt;=名单!E:E)*(VALUE(AW21)&lt;=名单!G:G)*(Y21="正常走货")),名单!H:H),"否")</f>
        <v>是</v>
      </c>
      <c r="G21" s="71" t="s">
        <v>71</v>
      </c>
      <c r="H21" s="71" t="s">
        <v>50</v>
      </c>
      <c r="J21" s="72" t="s">
        <v>51</v>
      </c>
      <c r="L21" s="72" t="s">
        <v>18</v>
      </c>
      <c r="M21" s="73"/>
      <c r="N21" s="73"/>
      <c r="R21" s="73"/>
      <c r="S21" s="72" t="s">
        <v>39</v>
      </c>
      <c r="T21" s="72" t="s">
        <v>14386</v>
      </c>
      <c r="U21" s="73"/>
      <c r="W21" s="73"/>
      <c r="X21" s="73"/>
      <c r="Y21" s="72" t="s">
        <v>14379</v>
      </c>
      <c r="AO21" s="71">
        <v>-2935.6</v>
      </c>
      <c r="AS21" s="73"/>
      <c r="AT21" s="73"/>
      <c r="AU21" s="73"/>
      <c r="AV21" s="73"/>
      <c r="AW21" s="74" t="s">
        <v>14402</v>
      </c>
      <c r="BC21" s="73"/>
      <c r="BD21" s="73"/>
    </row>
    <row r="22" spans="1:56">
      <c r="A22" s="70" t="str">
        <f t="shared" si="0"/>
        <v>2026-01</v>
      </c>
      <c r="B22" s="5" t="str">
        <f>_xlfn.XLOOKUP(G22,过机服务商重量差!A:A,过机服务商重量差!G:G)</f>
        <v>张诚</v>
      </c>
      <c r="C22" s="32" t="str">
        <f t="shared" si="1"/>
        <v>渠道</v>
      </c>
      <c r="D22" s="63">
        <f>ROUND(IF(AND(AO22&gt;=0,Y22="正常走货"),_xlfn.XLOOKUP(G22,过机服务商重量差!A:A,过机服务商重量差!L:L),"0"),2)</f>
        <v>634</v>
      </c>
      <c r="E22" s="64">
        <f>ROUND(IF(B22="小旋风",$D22/提成!$D$4*提成!$E$4,$D22/提成!$D$3*提成!$E$3),2)</f>
        <v>6.34</v>
      </c>
      <c r="F22" s="5" t="str">
        <f ca="1">IFERROR(LOOKUP(1,0/((B22=名单!B:B)*(VALUE(AW22)&gt;=名单!E:E)*(VALUE(AW22)&lt;=名单!G:G)*(Y22="正常走货")),名单!H:H),"否")</f>
        <v>否</v>
      </c>
      <c r="G22" s="71" t="s">
        <v>73</v>
      </c>
      <c r="H22" s="71" t="s">
        <v>36</v>
      </c>
      <c r="J22" s="71" t="s">
        <v>14385</v>
      </c>
      <c r="L22" s="71" t="s">
        <v>18</v>
      </c>
      <c r="M22" s="73"/>
      <c r="N22" s="73"/>
      <c r="R22" s="73"/>
      <c r="S22" s="72" t="s">
        <v>39</v>
      </c>
      <c r="T22" s="71" t="s">
        <v>14386</v>
      </c>
      <c r="U22" s="73"/>
      <c r="W22" s="73"/>
      <c r="X22" s="73"/>
      <c r="Y22" s="72" t="s">
        <v>14379</v>
      </c>
      <c r="AO22" s="71">
        <v>7975.8</v>
      </c>
      <c r="AS22" s="73"/>
      <c r="AT22" s="73"/>
      <c r="AV22" s="73"/>
      <c r="AW22" s="74" t="s">
        <v>14403</v>
      </c>
      <c r="BC22" s="73"/>
    </row>
    <row r="23" spans="1:56">
      <c r="A23" s="70" t="str">
        <f t="shared" si="0"/>
        <v>2026-01</v>
      </c>
      <c r="B23" s="5" t="str">
        <f>_xlfn.XLOOKUP(G23,过机服务商重量差!A:A,过机服务商重量差!G:G)</f>
        <v>小旋风</v>
      </c>
      <c r="C23" s="32" t="str">
        <f t="shared" si="1"/>
        <v>渠道</v>
      </c>
      <c r="D23" s="63">
        <f>ROUND(IF(AND(AO23&gt;=0,Y23="正常走货"),_xlfn.XLOOKUP(G23,过机服务商重量差!A:A,过机服务商重量差!L:L),"0"),2)</f>
        <v>37</v>
      </c>
      <c r="E23" s="64">
        <f>ROUND(IF(B23="小旋风",$D23/提成!$D$4*提成!$E$4,$D23/提成!$D$3*提成!$E$3),2)</f>
        <v>0.37</v>
      </c>
      <c r="F23" s="5" t="str">
        <f ca="1">IFERROR(LOOKUP(1,0/((B23=名单!B:B)*(VALUE(AW23)&gt;=名单!E:E)*(VALUE(AW23)&lt;=名单!G:G)*(Y23="正常走货")),名单!H:H),"否")</f>
        <v>是</v>
      </c>
      <c r="G23" s="71" t="s">
        <v>75</v>
      </c>
      <c r="H23" s="71" t="s">
        <v>77</v>
      </c>
      <c r="J23" s="72" t="s">
        <v>78</v>
      </c>
      <c r="L23" s="71" t="s">
        <v>18</v>
      </c>
      <c r="M23" s="73"/>
      <c r="N23" s="73"/>
      <c r="R23" s="73"/>
      <c r="S23" s="72" t="s">
        <v>79</v>
      </c>
      <c r="T23" s="72" t="s">
        <v>14378</v>
      </c>
      <c r="U23" s="73"/>
      <c r="W23" s="73"/>
      <c r="X23" s="73"/>
      <c r="Y23" s="72" t="s">
        <v>14379</v>
      </c>
      <c r="AO23" s="71">
        <v>195.9</v>
      </c>
      <c r="AS23" s="73"/>
      <c r="AT23" s="73"/>
      <c r="AU23" s="73"/>
      <c r="AV23" s="73"/>
      <c r="AW23" s="74" t="s">
        <v>14404</v>
      </c>
      <c r="BC23" s="73"/>
    </row>
    <row r="24" spans="1:56">
      <c r="A24" s="70" t="str">
        <f t="shared" si="0"/>
        <v>2026-01</v>
      </c>
      <c r="B24" s="5" t="str">
        <f>_xlfn.XLOOKUP(G24,过机服务商重量差!A:A,过机服务商重量差!G:G)</f>
        <v>张诚</v>
      </c>
      <c r="C24" s="32" t="str">
        <f t="shared" si="1"/>
        <v>渠道</v>
      </c>
      <c r="D24" s="63">
        <f>ROUND(IF(AND(AO24&gt;=0,Y24="正常走货"),_xlfn.XLOOKUP(G24,过机服务商重量差!A:A,过机服务商重量差!L:L),"0"),2)</f>
        <v>503</v>
      </c>
      <c r="E24" s="64">
        <f>ROUND(IF(B24="小旋风",$D24/提成!$D$4*提成!$E$4,$D24/提成!$D$3*提成!$E$3),2)</f>
        <v>5.03</v>
      </c>
      <c r="F24" s="5" t="str">
        <f ca="1">IFERROR(LOOKUP(1,0/((B24=名单!B:B)*(VALUE(AW24)&gt;=名单!E:E)*(VALUE(AW24)&lt;=名单!G:G)*(Y24="正常走货")),名单!H:H),"否")</f>
        <v>否</v>
      </c>
      <c r="G24" s="71" t="s">
        <v>80</v>
      </c>
      <c r="H24" s="71" t="s">
        <v>36</v>
      </c>
      <c r="J24" s="72" t="s">
        <v>14385</v>
      </c>
      <c r="L24" s="71" t="s">
        <v>18</v>
      </c>
      <c r="M24" s="73"/>
      <c r="N24" s="73"/>
      <c r="R24" s="73"/>
      <c r="S24" s="72" t="s">
        <v>39</v>
      </c>
      <c r="T24" s="72" t="s">
        <v>14386</v>
      </c>
      <c r="U24" s="73"/>
      <c r="W24" s="73"/>
      <c r="X24" s="73"/>
      <c r="Y24" s="72" t="s">
        <v>14379</v>
      </c>
      <c r="AO24" s="71">
        <v>6287.5</v>
      </c>
      <c r="AT24" s="73"/>
      <c r="AU24" s="73"/>
      <c r="AV24" s="73"/>
      <c r="AW24" s="74" t="s">
        <v>14405</v>
      </c>
      <c r="BC24" s="73"/>
    </row>
    <row r="25" spans="1:56">
      <c r="A25" s="70" t="str">
        <f t="shared" si="0"/>
        <v>2026-01</v>
      </c>
      <c r="B25" s="5" t="str">
        <f>_xlfn.XLOOKUP(G25,过机服务商重量差!A:A,过机服务商重量差!G:G)</f>
        <v>小旋风</v>
      </c>
      <c r="C25" s="32" t="str">
        <f t="shared" si="1"/>
        <v>渠道</v>
      </c>
      <c r="D25" s="63">
        <f>ROUND(IF(AND(AO25&gt;=0,Y25="正常走货"),_xlfn.XLOOKUP(G25,过机服务商重量差!A:A,过机服务商重量差!L:L),"0"),2)</f>
        <v>52</v>
      </c>
      <c r="E25" s="64">
        <f>ROUND(IF(B25="小旋风",$D25/提成!$D$4*提成!$E$4,$D25/提成!$D$3*提成!$E$3),2)</f>
        <v>0.52</v>
      </c>
      <c r="F25" s="5" t="str">
        <f ca="1">IFERROR(LOOKUP(1,0/((B25=名单!B:B)*(VALUE(AW25)&gt;=名单!E:E)*(VALUE(AW25)&lt;=名单!G:G)*(Y25="正常走货")),名单!H:H),"否")</f>
        <v>是</v>
      </c>
      <c r="G25" s="71" t="s">
        <v>82</v>
      </c>
      <c r="H25" s="71" t="s">
        <v>84</v>
      </c>
      <c r="J25" s="72" t="s">
        <v>85</v>
      </c>
      <c r="L25" s="71" t="s">
        <v>18</v>
      </c>
      <c r="M25" s="73"/>
      <c r="N25" s="73"/>
      <c r="R25" s="73"/>
      <c r="S25" s="72" t="s">
        <v>86</v>
      </c>
      <c r="T25" s="72" t="s">
        <v>14378</v>
      </c>
      <c r="U25" s="73"/>
      <c r="W25" s="73"/>
      <c r="X25" s="73"/>
      <c r="Y25" s="72" t="s">
        <v>14379</v>
      </c>
      <c r="AO25" s="71">
        <v>2794</v>
      </c>
      <c r="AS25" s="73"/>
      <c r="AT25" s="73"/>
      <c r="AV25" s="73"/>
      <c r="AW25" s="74" t="s">
        <v>14406</v>
      </c>
      <c r="BC25" s="73"/>
    </row>
    <row r="26" spans="1:56">
      <c r="A26" s="70" t="str">
        <f t="shared" si="0"/>
        <v>2026-01</v>
      </c>
      <c r="B26" s="5" t="str">
        <f>_xlfn.XLOOKUP(G26,过机服务商重量差!A:A,过机服务商重量差!G:G)</f>
        <v>玉麒麟</v>
      </c>
      <c r="C26" s="32" t="str">
        <f t="shared" si="1"/>
        <v>渠道</v>
      </c>
      <c r="D26" s="63">
        <f>ROUND(IF(AND(AO26&gt;=0,Y26="正常走货"),_xlfn.XLOOKUP(G26,过机服务商重量差!A:A,过机服务商重量差!L:L),"0"),2)</f>
        <v>1</v>
      </c>
      <c r="E26" s="64">
        <f>ROUND(IF(B26="小旋风",$D26/提成!$D$4*提成!$E$4,$D26/提成!$D$3*提成!$E$3),2)</f>
        <v>0.01</v>
      </c>
      <c r="F26" s="5" t="str">
        <f ca="1">IFERROR(LOOKUP(1,0/((B26=名单!B:B)*(VALUE(AW26)&gt;=名单!E:E)*(VALUE(AW26)&lt;=名单!G:G)*(Y26="正常走货")),名单!H:H),"否")</f>
        <v>否</v>
      </c>
      <c r="G26" s="71" t="s">
        <v>87</v>
      </c>
      <c r="H26" s="71" t="s">
        <v>89</v>
      </c>
      <c r="J26" s="72" t="s">
        <v>17</v>
      </c>
      <c r="L26" s="71" t="s">
        <v>18</v>
      </c>
      <c r="M26" s="73"/>
      <c r="N26" s="73"/>
      <c r="R26" s="73"/>
      <c r="S26" s="72" t="s">
        <v>90</v>
      </c>
      <c r="T26" s="71" t="s">
        <v>14407</v>
      </c>
      <c r="U26" s="73"/>
      <c r="W26" s="73"/>
      <c r="X26" s="73"/>
      <c r="Y26" s="72" t="s">
        <v>14379</v>
      </c>
      <c r="AO26" s="71">
        <v>17.92</v>
      </c>
      <c r="AS26" s="73"/>
      <c r="AT26" s="73"/>
      <c r="AU26" s="73"/>
      <c r="AV26" s="73"/>
      <c r="AW26" s="74" t="s">
        <v>14408</v>
      </c>
      <c r="BC26" s="73"/>
    </row>
    <row r="27" spans="1:56">
      <c r="A27" s="70" t="str">
        <f t="shared" si="0"/>
        <v>2026-01</v>
      </c>
      <c r="B27" s="5" t="str">
        <f>_xlfn.XLOOKUP(G27,过机服务商重量差!A:A,过机服务商重量差!G:G)</f>
        <v>小旋风</v>
      </c>
      <c r="C27" s="32" t="str">
        <f t="shared" si="1"/>
        <v>渠道</v>
      </c>
      <c r="D27" s="63">
        <f>ROUND(IF(AND(AO27&gt;=0,Y27="正常走货"),_xlfn.XLOOKUP(G27,过机服务商重量差!A:A,过机服务商重量差!L:L),"0"),2)</f>
        <v>30</v>
      </c>
      <c r="E27" s="64">
        <f>ROUND(IF(B27="小旋风",$D27/提成!$D$4*提成!$E$4,$D27/提成!$D$3*提成!$E$3),2)</f>
        <v>0.3</v>
      </c>
      <c r="F27" s="5" t="str">
        <f ca="1">IFERROR(LOOKUP(1,0/((B27=名单!B:B)*(VALUE(AW27)&gt;=名单!E:E)*(VALUE(AW27)&lt;=名单!G:G)*(Y27="正常走货")),名单!H:H),"否")</f>
        <v>是</v>
      </c>
      <c r="G27" s="71" t="s">
        <v>91</v>
      </c>
      <c r="H27" s="71" t="s">
        <v>93</v>
      </c>
      <c r="J27" s="71" t="s">
        <v>85</v>
      </c>
      <c r="L27" s="71" t="s">
        <v>18</v>
      </c>
      <c r="M27" s="73"/>
      <c r="N27" s="73"/>
      <c r="R27" s="73"/>
      <c r="S27" s="72" t="s">
        <v>90</v>
      </c>
      <c r="T27" s="72" t="s">
        <v>14407</v>
      </c>
      <c r="U27" s="73"/>
      <c r="W27" s="73"/>
      <c r="X27" s="73"/>
      <c r="Y27" s="72" t="s">
        <v>14379</v>
      </c>
      <c r="AO27" s="71">
        <v>1500</v>
      </c>
      <c r="AS27" s="73"/>
      <c r="AT27" s="73"/>
      <c r="AV27" s="73"/>
      <c r="AW27" s="74" t="s">
        <v>14409</v>
      </c>
      <c r="BC27" s="73"/>
      <c r="BD27" s="73"/>
    </row>
    <row r="28" spans="1:56">
      <c r="A28" s="70" t="str">
        <f t="shared" si="0"/>
        <v>2026-01</v>
      </c>
      <c r="B28" s="5" t="str">
        <f>_xlfn.XLOOKUP(G28,过机服务商重量差!A:A,过机服务商重量差!G:G)</f>
        <v>帅时莹</v>
      </c>
      <c r="C28" s="32" t="str">
        <f t="shared" si="1"/>
        <v>渠道</v>
      </c>
      <c r="D28" s="63">
        <f>ROUND(IF(AND(AO28&gt;=0,Y28="正常走货"),_xlfn.XLOOKUP(G28,过机服务商重量差!A:A,过机服务商重量差!L:L),"0"),2)</f>
        <v>208</v>
      </c>
      <c r="E28" s="64">
        <f>ROUND(IF(B28="小旋风",$D28/提成!$D$4*提成!$E$4,$D28/提成!$D$3*提成!$E$3),2)</f>
        <v>2.08</v>
      </c>
      <c r="F28" s="5" t="str" cm="1">
        <f ca="1" t="array" ref="F28">IFERROR(LOOKUP(1,0/((B28=名单!B:B)*(VALUE(AW28)&gt;=名单!E:E)*(VALUE(AW28)&lt;=名单!G:G)*(Y28="正常走货")),名单!H:H),"否")</f>
        <v>否</v>
      </c>
      <c r="G28" s="71" t="s">
        <v>94</v>
      </c>
      <c r="H28" s="71" t="s">
        <v>96</v>
      </c>
      <c r="J28" s="72" t="s">
        <v>97</v>
      </c>
      <c r="L28" s="71" t="s">
        <v>18</v>
      </c>
      <c r="M28" s="73"/>
      <c r="N28" s="73"/>
      <c r="R28" s="73"/>
      <c r="S28" s="72" t="s">
        <v>99</v>
      </c>
      <c r="T28" s="72" t="s">
        <v>14410</v>
      </c>
      <c r="U28" s="73"/>
      <c r="W28" s="73"/>
      <c r="X28" s="73"/>
      <c r="Y28" s="72" t="s">
        <v>14379</v>
      </c>
      <c r="AO28" s="71">
        <v>2700</v>
      </c>
      <c r="AS28" s="73"/>
      <c r="AT28" s="73"/>
      <c r="AV28" s="73"/>
      <c r="AW28" s="74" t="s">
        <v>14411</v>
      </c>
      <c r="BC28" s="73"/>
    </row>
    <row r="29" spans="1:56">
      <c r="A29" s="70" t="str">
        <f t="shared" si="0"/>
        <v>2026-01</v>
      </c>
      <c r="B29" s="5" t="str">
        <f>_xlfn.XLOOKUP(G29,过机服务商重量差!A:A,过机服务商重量差!G:G)</f>
        <v>玉麒麟</v>
      </c>
      <c r="C29" s="32" t="str">
        <f t="shared" si="1"/>
        <v>渠道</v>
      </c>
      <c r="D29" s="63">
        <f>ROUND(IF(AND(AO29&gt;=0,Y29="正常走货"),_xlfn.XLOOKUP(G29,过机服务商重量差!A:A,过机服务商重量差!L:L),"0"),2)</f>
        <v>10</v>
      </c>
      <c r="E29" s="64">
        <f>ROUND(IF(B29="小旋风",$D29/提成!$D$4*提成!$E$4,$D29/提成!$D$3*提成!$E$3),2)</f>
        <v>0.1</v>
      </c>
      <c r="F29" s="5" t="str">
        <f ca="1">IFERROR(LOOKUP(1,0/((B29=名单!B:B)*(VALUE(AW29)&gt;=名单!E:E)*(VALUE(AW29)&lt;=名单!G:G)*(Y29="正常走货")),名单!H:H),"否")</f>
        <v>否</v>
      </c>
      <c r="G29" s="71" t="s">
        <v>100</v>
      </c>
      <c r="H29" s="71" t="s">
        <v>102</v>
      </c>
      <c r="J29" s="72" t="s">
        <v>17</v>
      </c>
      <c r="L29" s="71" t="s">
        <v>18</v>
      </c>
      <c r="M29" s="73"/>
      <c r="N29" s="73"/>
      <c r="R29" s="73"/>
      <c r="S29" s="72" t="s">
        <v>103</v>
      </c>
      <c r="T29" s="72" t="s">
        <v>14382</v>
      </c>
      <c r="U29" s="73"/>
      <c r="W29" s="73"/>
      <c r="X29" s="73"/>
      <c r="Y29" s="72" t="s">
        <v>14379</v>
      </c>
      <c r="AO29" s="71">
        <v>101.6</v>
      </c>
      <c r="AS29" s="73"/>
      <c r="AT29" s="73"/>
      <c r="AU29" s="73"/>
      <c r="AV29" s="73"/>
      <c r="AW29" s="74" t="s">
        <v>14412</v>
      </c>
      <c r="BC29" s="73"/>
    </row>
    <row r="30" spans="1:56">
      <c r="A30" s="70" t="str">
        <f t="shared" si="0"/>
        <v>2026-01</v>
      </c>
      <c r="B30" s="5" t="str">
        <f>_xlfn.XLOOKUP(G30,过机服务商重量差!A:A,过机服务商重量差!G:G)</f>
        <v>玉麒麟</v>
      </c>
      <c r="C30" s="32" t="str">
        <f t="shared" si="1"/>
        <v>渠道</v>
      </c>
      <c r="D30" s="63">
        <f>ROUND(IF(AND(AO30&gt;=0,Y30="正常走货"),_xlfn.XLOOKUP(G30,过机服务商重量差!A:A,过机服务商重量差!L:L),"0"),2)</f>
        <v>10</v>
      </c>
      <c r="E30" s="64">
        <f>ROUND(IF(B30="小旋风",$D30/提成!$D$4*提成!$E$4,$D30/提成!$D$3*提成!$E$3),2)</f>
        <v>0.1</v>
      </c>
      <c r="F30" s="5" t="str">
        <f ca="1">IFERROR(LOOKUP(1,0/((B30=名单!B:B)*(VALUE(AW30)&gt;=名单!E:E)*(VALUE(AW30)&lt;=名单!G:G)*(Y30="正常走货")),名单!H:H),"否")</f>
        <v>否</v>
      </c>
      <c r="G30" s="71" t="s">
        <v>104</v>
      </c>
      <c r="H30" s="71" t="s">
        <v>106</v>
      </c>
      <c r="J30" s="71" t="s">
        <v>17</v>
      </c>
      <c r="L30" s="72" t="s">
        <v>18</v>
      </c>
      <c r="M30" s="73"/>
      <c r="N30" s="73"/>
      <c r="R30" s="73"/>
      <c r="S30" s="72" t="s">
        <v>103</v>
      </c>
      <c r="T30" s="72" t="s">
        <v>14382</v>
      </c>
      <c r="U30" s="73"/>
      <c r="W30" s="73"/>
      <c r="X30" s="73"/>
      <c r="Y30" s="72" t="s">
        <v>14379</v>
      </c>
      <c r="AO30" s="71">
        <v>101.6</v>
      </c>
      <c r="AS30" s="73"/>
      <c r="AT30" s="73"/>
      <c r="AV30" s="73"/>
      <c r="AW30" s="74" t="s">
        <v>14413</v>
      </c>
      <c r="BC30" s="73"/>
    </row>
    <row r="31" spans="1:56">
      <c r="A31" s="70" t="str">
        <f t="shared" si="0"/>
        <v>2026-01</v>
      </c>
      <c r="B31" s="5" t="str">
        <f>_xlfn.XLOOKUP(G31,过机服务商重量差!A:A,过机服务商重量差!G:G)</f>
        <v>玉麒麟</v>
      </c>
      <c r="C31" s="32" t="str">
        <f t="shared" si="1"/>
        <v>渠道</v>
      </c>
      <c r="D31" s="63">
        <f>ROUND(IF(AND(AO31&gt;=0,Y31="正常走货"),_xlfn.XLOOKUP(G31,过机服务商重量差!A:A,过机服务商重量差!L:L),"0"),2)</f>
        <v>5.5</v>
      </c>
      <c r="E31" s="64">
        <f>ROUND(IF(B31="小旋风",$D31/提成!$D$4*提成!$E$4,$D31/提成!$D$3*提成!$E$3),2)</f>
        <v>0.06</v>
      </c>
      <c r="F31" s="5" t="str">
        <f ca="1">IFERROR(LOOKUP(1,0/((B31=名单!B:B)*(VALUE(AW31)&gt;=名单!E:E)*(VALUE(AW31)&lt;=名单!G:G)*(Y31="正常走货")),名单!H:H),"否")</f>
        <v>否</v>
      </c>
      <c r="G31" s="71" t="s">
        <v>107</v>
      </c>
      <c r="H31" s="71" t="s">
        <v>109</v>
      </c>
      <c r="J31" s="72" t="s">
        <v>17</v>
      </c>
      <c r="L31" s="71" t="s">
        <v>18</v>
      </c>
      <c r="M31" s="73"/>
      <c r="N31" s="73"/>
      <c r="R31" s="73"/>
      <c r="S31" s="72" t="s">
        <v>103</v>
      </c>
      <c r="T31" s="72" t="s">
        <v>14382</v>
      </c>
      <c r="U31" s="73"/>
      <c r="W31" s="73"/>
      <c r="X31" s="73"/>
      <c r="Y31" s="72" t="s">
        <v>14379</v>
      </c>
      <c r="AO31" s="71">
        <v>101.6</v>
      </c>
      <c r="AT31" s="73"/>
      <c r="AU31" s="73"/>
      <c r="AV31" s="73"/>
      <c r="AW31" s="74" t="s">
        <v>14414</v>
      </c>
      <c r="BC31" s="73"/>
    </row>
    <row r="32" spans="1:56">
      <c r="A32" s="70" t="str">
        <f t="shared" si="0"/>
        <v>2026-01</v>
      </c>
      <c r="B32" s="5" t="str">
        <f>_xlfn.XLOOKUP(G32,过机服务商重量差!A:A,过机服务商重量差!G:G)</f>
        <v>玉麒麟</v>
      </c>
      <c r="C32" s="32" t="str">
        <f t="shared" si="1"/>
        <v>渠道</v>
      </c>
      <c r="D32" s="63">
        <f>ROUND(IF(AND(AO32&gt;=0,Y32="正常走货"),_xlfn.XLOOKUP(G32,过机服务商重量差!A:A,过机服务商重量差!L:L),"0"),2)</f>
        <v>6.5</v>
      </c>
      <c r="E32" s="64">
        <f>ROUND(IF(B32="小旋风",$D32/提成!$D$4*提成!$E$4,$D32/提成!$D$3*提成!$E$3),2)</f>
        <v>0.07</v>
      </c>
      <c r="F32" s="5" t="str">
        <f ca="1">IFERROR(LOOKUP(1,0/((B32=名单!B:B)*(VALUE(AW32)&gt;=名单!E:E)*(VALUE(AW32)&lt;=名单!G:G)*(Y32="正常走货")),名单!H:H),"否")</f>
        <v>否</v>
      </c>
      <c r="G32" s="71" t="s">
        <v>110</v>
      </c>
      <c r="H32" s="71" t="s">
        <v>112</v>
      </c>
      <c r="J32" s="72" t="s">
        <v>17</v>
      </c>
      <c r="L32" s="71" t="s">
        <v>18</v>
      </c>
      <c r="M32" s="73"/>
      <c r="N32" s="73"/>
      <c r="R32" s="73"/>
      <c r="S32" s="72" t="s">
        <v>103</v>
      </c>
      <c r="T32" s="71" t="s">
        <v>14382</v>
      </c>
      <c r="U32" s="73"/>
      <c r="W32" s="73"/>
      <c r="X32" s="73"/>
      <c r="Y32" s="72" t="s">
        <v>14379</v>
      </c>
      <c r="AO32" s="71">
        <v>101.6</v>
      </c>
      <c r="AS32" s="73"/>
      <c r="AT32" s="73"/>
      <c r="AU32" s="73"/>
      <c r="AV32" s="73"/>
      <c r="AW32" s="74" t="s">
        <v>14415</v>
      </c>
      <c r="BC32" s="73"/>
    </row>
    <row r="33" spans="1:56">
      <c r="A33" s="70" t="str">
        <f t="shared" si="0"/>
        <v>2026-01</v>
      </c>
      <c r="B33" s="5" t="str">
        <f>_xlfn.XLOOKUP(G33,过机服务商重量差!A:A,过机服务商重量差!G:G)</f>
        <v>玉麒麟</v>
      </c>
      <c r="C33" s="32" t="str">
        <f t="shared" si="1"/>
        <v>渠道</v>
      </c>
      <c r="D33" s="63">
        <f>ROUND(IF(AND(AO33&gt;=0,Y33="正常走货"),_xlfn.XLOOKUP(G33,过机服务商重量差!A:A,过机服务商重量差!L:L),"0"),2)</f>
        <v>52</v>
      </c>
      <c r="E33" s="64">
        <f>ROUND(IF(B33="小旋风",$D33/提成!$D$4*提成!$E$4,$D33/提成!$D$3*提成!$E$3),2)</f>
        <v>0.52</v>
      </c>
      <c r="F33" s="5" t="str">
        <f ca="1">IFERROR(LOOKUP(1,0/((B33=名单!B:B)*(VALUE(AW33)&gt;=名单!E:E)*(VALUE(AW33)&lt;=名单!G:G)*(Y33="正常走货")),名单!H:H),"否")</f>
        <v>否</v>
      </c>
      <c r="G33" s="71" t="s">
        <v>113</v>
      </c>
      <c r="H33" s="71" t="s">
        <v>115</v>
      </c>
      <c r="J33" s="72" t="s">
        <v>24</v>
      </c>
      <c r="L33" s="71" t="s">
        <v>18</v>
      </c>
      <c r="M33" s="73"/>
      <c r="N33" s="73"/>
      <c r="R33" s="73"/>
      <c r="S33" s="72" t="s">
        <v>116</v>
      </c>
      <c r="T33" s="72" t="s">
        <v>14382</v>
      </c>
      <c r="U33" s="73"/>
      <c r="W33" s="73"/>
      <c r="X33" s="73"/>
      <c r="Y33" s="72" t="s">
        <v>14379</v>
      </c>
      <c r="AO33" s="71">
        <v>421.1</v>
      </c>
      <c r="AT33" s="73"/>
      <c r="AU33" s="73"/>
      <c r="AV33" s="73"/>
      <c r="AW33" s="74" t="s">
        <v>14416</v>
      </c>
      <c r="BC33" s="73"/>
    </row>
    <row r="34" spans="1:56">
      <c r="A34" s="70" t="str">
        <f t="shared" si="0"/>
        <v>2026-01</v>
      </c>
      <c r="B34" s="5" t="str">
        <f>_xlfn.XLOOKUP(G34,过机服务商重量差!A:A,过机服务商重量差!G:G)</f>
        <v>玉麒麟</v>
      </c>
      <c r="C34" s="32" t="str">
        <f t="shared" si="1"/>
        <v>渠道</v>
      </c>
      <c r="D34" s="63">
        <f>ROUND(IF(AND(AO34&gt;=0,Y34="正常走货"),_xlfn.XLOOKUP(G34,过机服务商重量差!A:A,过机服务商重量差!L:L),"0"),2)</f>
        <v>29</v>
      </c>
      <c r="E34" s="64">
        <f>ROUND(IF(B34="小旋风",$D34/提成!$D$4*提成!$E$4,$D34/提成!$D$3*提成!$E$3),2)</f>
        <v>0.29</v>
      </c>
      <c r="F34" s="5" t="str">
        <f ca="1">IFERROR(LOOKUP(1,0/((B34=名单!B:B)*(VALUE(AW34)&gt;=名单!E:E)*(VALUE(AW34)&lt;=名单!G:G)*(Y34="正常走货")),名单!H:H),"否")</f>
        <v>否</v>
      </c>
      <c r="G34" s="71" t="s">
        <v>117</v>
      </c>
      <c r="H34" s="71" t="s">
        <v>119</v>
      </c>
      <c r="J34" s="72" t="s">
        <v>17</v>
      </c>
      <c r="L34" s="71" t="s">
        <v>18</v>
      </c>
      <c r="M34" s="73"/>
      <c r="N34" s="73"/>
      <c r="R34" s="73"/>
      <c r="S34" s="72" t="s">
        <v>120</v>
      </c>
      <c r="T34" s="72" t="s">
        <v>14382</v>
      </c>
      <c r="U34" s="73"/>
      <c r="W34" s="73"/>
      <c r="X34" s="73"/>
      <c r="Y34" s="72" t="s">
        <v>14379</v>
      </c>
      <c r="AO34" s="71">
        <v>101.64</v>
      </c>
      <c r="AS34" s="73"/>
      <c r="AT34" s="73"/>
      <c r="AU34" s="73"/>
      <c r="AV34" s="73"/>
      <c r="AW34" s="74" t="s">
        <v>14417</v>
      </c>
      <c r="BA34" s="73"/>
      <c r="BD34" s="73"/>
    </row>
    <row r="35" spans="1:56">
      <c r="A35" s="70" t="str">
        <f t="shared" si="0"/>
        <v>2026-01</v>
      </c>
      <c r="B35" s="5" t="str">
        <f>_xlfn.XLOOKUP(G35,过机服务商重量差!A:A,过机服务商重量差!G:G)</f>
        <v>风清扬</v>
      </c>
      <c r="C35" s="32" t="str">
        <f t="shared" si="1"/>
        <v>渠道</v>
      </c>
      <c r="D35" s="63">
        <f>ROUND(IF(AND(AO35&gt;=0,Y35="正常走货"),_xlfn.XLOOKUP(G35,过机服务商重量差!A:A,过机服务商重量差!L:L),"0"),2)</f>
        <v>27</v>
      </c>
      <c r="E35" s="64">
        <f>ROUND(IF(B35="小旋风",$D35/提成!$D$4*提成!$E$4,$D35/提成!$D$3*提成!$E$3),2)</f>
        <v>0.27</v>
      </c>
      <c r="F35" s="5" t="str">
        <f ca="1">IFERROR(LOOKUP(1,0/((B35=名单!B:B)*(VALUE(AW35)&gt;=名单!E:E)*(VALUE(AW35)&lt;=名单!G:G)*(Y35="正常走货")),名单!H:H),"否")</f>
        <v>是</v>
      </c>
      <c r="G35" s="71" t="s">
        <v>121</v>
      </c>
      <c r="H35" s="71" t="s">
        <v>123</v>
      </c>
      <c r="J35" s="72" t="s">
        <v>124</v>
      </c>
      <c r="L35" s="71" t="s">
        <v>18</v>
      </c>
      <c r="M35" s="73"/>
      <c r="N35" s="73"/>
      <c r="R35" s="73"/>
      <c r="S35" s="72" t="s">
        <v>20</v>
      </c>
      <c r="T35" s="72" t="s">
        <v>14378</v>
      </c>
      <c r="U35" s="73"/>
      <c r="W35" s="73"/>
      <c r="X35" s="73"/>
      <c r="Y35" s="72" t="s">
        <v>14379</v>
      </c>
      <c r="AO35" s="71">
        <v>377</v>
      </c>
      <c r="AT35" s="73"/>
      <c r="AV35" s="73"/>
      <c r="AW35" s="74" t="s">
        <v>14418</v>
      </c>
      <c r="BC35" s="73"/>
    </row>
    <row r="36" spans="1:56">
      <c r="A36" s="70" t="str">
        <f t="shared" si="0"/>
        <v>2026-01</v>
      </c>
      <c r="B36" s="5" t="str">
        <f>_xlfn.XLOOKUP(G36,过机服务商重量差!A:A,过机服务商重量差!G:G)</f>
        <v>无崖子</v>
      </c>
      <c r="C36" s="32" t="str">
        <f t="shared" si="1"/>
        <v>渠道</v>
      </c>
      <c r="D36" s="63">
        <f>ROUND(IF(AND(AO36&gt;=0,Y36="正常走货"),_xlfn.XLOOKUP(G36,过机服务商重量差!A:A,过机服务商重量差!L:L),"0"),2)</f>
        <v>7.5</v>
      </c>
      <c r="E36" s="64">
        <f>ROUND(IF(B36="小旋风",$D36/提成!$D$4*提成!$E$4,$D36/提成!$D$3*提成!$E$3),2)</f>
        <v>0.08</v>
      </c>
      <c r="F36" s="5" t="str">
        <f ca="1">IFERROR(LOOKUP(1,0/((B36=名单!B:B)*(VALUE(AW36)&gt;=名单!E:E)*(VALUE(AW36)&lt;=名单!G:G)*(Y36="正常走货")),名单!H:H),"否")</f>
        <v>否</v>
      </c>
      <c r="G36" s="71" t="s">
        <v>125</v>
      </c>
      <c r="H36" s="71" t="s">
        <v>127</v>
      </c>
      <c r="J36" s="72" t="s">
        <v>128</v>
      </c>
      <c r="L36" s="71" t="s">
        <v>18</v>
      </c>
      <c r="M36" s="73"/>
      <c r="N36" s="73"/>
      <c r="R36" s="73"/>
      <c r="S36" s="72" t="s">
        <v>130</v>
      </c>
      <c r="T36" s="72" t="s">
        <v>14419</v>
      </c>
      <c r="U36" s="73"/>
      <c r="W36" s="73"/>
      <c r="X36" s="73"/>
      <c r="Y36" s="72" t="s">
        <v>14379</v>
      </c>
      <c r="AO36" s="71">
        <v>225</v>
      </c>
      <c r="AT36" s="73"/>
      <c r="AU36" s="73"/>
      <c r="AV36" s="73"/>
      <c r="AW36" s="74" t="s">
        <v>14420</v>
      </c>
      <c r="BC36" s="73"/>
    </row>
    <row r="37" spans="1:56">
      <c r="A37" s="70" t="str">
        <f t="shared" si="0"/>
        <v>2026-01</v>
      </c>
      <c r="B37" s="5" t="str">
        <f>_xlfn.XLOOKUP(G37,过机服务商重量差!A:A,过机服务商重量差!G:G)</f>
        <v>无崖子</v>
      </c>
      <c r="C37" s="32" t="str">
        <f t="shared" si="1"/>
        <v>渠道</v>
      </c>
      <c r="D37" s="63">
        <f>ROUND(IF(AND(AO37&gt;=0,Y37="正常走货"),_xlfn.XLOOKUP(G37,过机服务商重量差!A:A,过机服务商重量差!L:L),"0"),2)</f>
        <v>6</v>
      </c>
      <c r="E37" s="64">
        <f>ROUND(IF(B37="小旋风",$D37/提成!$D$4*提成!$E$4,$D37/提成!$D$3*提成!$E$3),2)</f>
        <v>0.06</v>
      </c>
      <c r="F37" s="5" t="str">
        <f ca="1">IFERROR(LOOKUP(1,0/((B37=名单!B:B)*(VALUE(AW37)&gt;=名单!E:E)*(VALUE(AW37)&lt;=名单!G:G)*(Y37="正常走货")),名单!H:H),"否")</f>
        <v>否</v>
      </c>
      <c r="G37" s="71" t="s">
        <v>131</v>
      </c>
      <c r="H37" s="71" t="s">
        <v>133</v>
      </c>
      <c r="J37" s="72" t="s">
        <v>128</v>
      </c>
      <c r="L37" s="71" t="s">
        <v>18</v>
      </c>
      <c r="M37" s="73"/>
      <c r="N37" s="73"/>
      <c r="R37" s="73"/>
      <c r="S37" s="72" t="s">
        <v>130</v>
      </c>
      <c r="T37" s="72" t="s">
        <v>14419</v>
      </c>
      <c r="U37" s="73"/>
      <c r="W37" s="73"/>
      <c r="X37" s="73"/>
      <c r="Y37" s="72" t="s">
        <v>14379</v>
      </c>
      <c r="AO37" s="71">
        <v>229.36</v>
      </c>
      <c r="AT37" s="73"/>
      <c r="AU37" s="73"/>
      <c r="AV37" s="73"/>
      <c r="AW37" s="74" t="s">
        <v>14421</v>
      </c>
      <c r="BC37" s="73"/>
      <c r="BD37" s="73"/>
    </row>
    <row r="38" spans="1:56">
      <c r="A38" s="70" t="str">
        <f t="shared" si="0"/>
        <v>2026-01</v>
      </c>
      <c r="B38" s="5" t="str">
        <f>_xlfn.XLOOKUP(G38,过机服务商重量差!A:A,过机服务商重量差!G:G)</f>
        <v>玉麒麟</v>
      </c>
      <c r="C38" s="32" t="str">
        <f t="shared" si="1"/>
        <v>渠道</v>
      </c>
      <c r="D38" s="63">
        <f>ROUND(IF(AND(AO38&gt;=0,Y38="正常走货"),_xlfn.XLOOKUP(G38,过机服务商重量差!A:A,过机服务商重量差!L:L),"0"),2)</f>
        <v>25</v>
      </c>
      <c r="E38" s="64">
        <f>ROUND(IF(B38="小旋风",$D38/提成!$D$4*提成!$E$4,$D38/提成!$D$3*提成!$E$3),2)</f>
        <v>0.25</v>
      </c>
      <c r="F38" s="5" t="str">
        <f ca="1">IFERROR(LOOKUP(1,0/((B38=名单!B:B)*(VALUE(AW38)&gt;=名单!E:E)*(VALUE(AW38)&lt;=名单!G:G)*(Y38="正常走货")),名单!H:H),"否")</f>
        <v>否</v>
      </c>
      <c r="G38" s="71" t="s">
        <v>134</v>
      </c>
      <c r="H38" s="71" t="s">
        <v>136</v>
      </c>
      <c r="J38" s="72" t="s">
        <v>17</v>
      </c>
      <c r="L38" s="71" t="s">
        <v>18</v>
      </c>
      <c r="M38" s="73"/>
      <c r="N38" s="73"/>
      <c r="R38" s="73"/>
      <c r="S38" s="72" t="s">
        <v>99</v>
      </c>
      <c r="T38" s="72" t="s">
        <v>14410</v>
      </c>
      <c r="U38" s="73"/>
      <c r="W38" s="73"/>
      <c r="X38" s="73"/>
      <c r="Y38" s="72" t="s">
        <v>14379</v>
      </c>
      <c r="AO38" s="71">
        <v>329.1</v>
      </c>
      <c r="AT38" s="73"/>
      <c r="AV38" s="73"/>
      <c r="AW38" s="74" t="s">
        <v>14422</v>
      </c>
      <c r="BC38" s="73"/>
      <c r="BD38" s="73"/>
    </row>
    <row r="39" spans="1:56">
      <c r="A39" s="70" t="str">
        <f t="shared" si="0"/>
        <v>2026-01</v>
      </c>
      <c r="B39" s="5" t="str">
        <f>_xlfn.XLOOKUP(G39,过机服务商重量差!A:A,过机服务商重量差!G:G)</f>
        <v>帅时莹</v>
      </c>
      <c r="C39" s="32" t="str">
        <f t="shared" si="1"/>
        <v>渠道</v>
      </c>
      <c r="D39" s="63">
        <f>ROUND(IF(AND(AO39&gt;=0,Y39="正常走货"),_xlfn.XLOOKUP(G39,过机服务商重量差!A:A,过机服务商重量差!L:L),"0"),2)</f>
        <v>3.5</v>
      </c>
      <c r="E39" s="64">
        <f>ROUND(IF(B39="小旋风",$D39/提成!$D$4*提成!$E$4,$D39/提成!$D$3*提成!$E$3),2)</f>
        <v>0.04</v>
      </c>
      <c r="F39" s="5" t="str">
        <f ca="1">IFERROR(LOOKUP(1,0/((B39=名单!B:B)*(VALUE(AW39)&gt;=名单!E:E)*(VALUE(AW39)&lt;=名单!G:G)*(Y39="正常走货")),名单!H:H),"否")</f>
        <v>否</v>
      </c>
      <c r="G39" s="71" t="s">
        <v>137</v>
      </c>
      <c r="H39" s="71" t="s">
        <v>139</v>
      </c>
      <c r="J39" s="72" t="s">
        <v>140</v>
      </c>
      <c r="L39" s="71" t="s">
        <v>18</v>
      </c>
      <c r="M39" s="73"/>
      <c r="N39" s="73"/>
      <c r="R39" s="73"/>
      <c r="S39" s="72" t="s">
        <v>99</v>
      </c>
      <c r="T39" s="72" t="s">
        <v>14410</v>
      </c>
      <c r="U39" s="73"/>
      <c r="W39" s="73"/>
      <c r="X39" s="73"/>
      <c r="Y39" s="72" t="s">
        <v>14379</v>
      </c>
      <c r="AO39" s="71">
        <v>139.1</v>
      </c>
      <c r="AS39" s="73"/>
      <c r="AT39" s="73"/>
      <c r="AV39" s="73"/>
      <c r="AW39" s="74" t="s">
        <v>14423</v>
      </c>
      <c r="BA39" s="73"/>
      <c r="BC39" s="73"/>
    </row>
    <row r="40" spans="1:56">
      <c r="A40" s="70" t="str">
        <f t="shared" si="0"/>
        <v>2026-01</v>
      </c>
      <c r="B40" s="5" t="str">
        <f>_xlfn.XLOOKUP(G40,过机服务商重量差!A:A,过机服务商重量差!G:G)</f>
        <v>风清扬</v>
      </c>
      <c r="C40" s="32" t="str">
        <f t="shared" si="1"/>
        <v>渠道</v>
      </c>
      <c r="D40" s="63">
        <f>ROUND(IF(AND(AO40&gt;=0,Y40="正常走货"),_xlfn.XLOOKUP(G40,过机服务商重量差!A:A,过机服务商重量差!L:L),"0"),2)</f>
        <v>142</v>
      </c>
      <c r="E40" s="64">
        <f>ROUND(IF(B40="小旋风",$D40/提成!$D$4*提成!$E$4,$D40/提成!$D$3*提成!$E$3),2)</f>
        <v>1.42</v>
      </c>
      <c r="F40" s="5" t="str">
        <f ca="1">IFERROR(LOOKUP(1,0/((B40=名单!B:B)*(VALUE(AW40)&gt;=名单!E:E)*(VALUE(AW40)&lt;=名单!G:G)*(Y40="正常走货")),名单!H:H),"否")</f>
        <v>是</v>
      </c>
      <c r="G40" s="71" t="s">
        <v>141</v>
      </c>
      <c r="H40" s="71" t="s">
        <v>143</v>
      </c>
      <c r="J40" s="72" t="s">
        <v>144</v>
      </c>
      <c r="L40" s="71" t="s">
        <v>18</v>
      </c>
      <c r="M40" s="73"/>
      <c r="N40" s="73"/>
      <c r="R40" s="73"/>
      <c r="S40" s="72" t="s">
        <v>145</v>
      </c>
      <c r="T40" s="72" t="s">
        <v>14407</v>
      </c>
      <c r="U40" s="73"/>
      <c r="W40" s="73"/>
      <c r="X40" s="73"/>
      <c r="Y40" s="72" t="s">
        <v>14379</v>
      </c>
      <c r="AO40" s="71">
        <v>1361</v>
      </c>
      <c r="AT40" s="73"/>
      <c r="AV40" s="73"/>
      <c r="AW40" s="74" t="s">
        <v>14424</v>
      </c>
      <c r="BC40" s="73"/>
    </row>
    <row r="41" spans="1:56">
      <c r="A41" s="70" t="str">
        <f t="shared" si="0"/>
        <v>2026-01</v>
      </c>
      <c r="B41" s="5" t="str">
        <f>_xlfn.XLOOKUP(G41,过机服务商重量差!A:A,过机服务商重量差!G:G)</f>
        <v>玉麒麟</v>
      </c>
      <c r="C41" s="32" t="str">
        <f t="shared" si="1"/>
        <v>渠道</v>
      </c>
      <c r="D41" s="63">
        <f>ROUND(IF(AND(AO41&gt;=0,Y41="正常走货"),_xlfn.XLOOKUP(G41,过机服务商重量差!A:A,过机服务商重量差!L:L),"0"),2)</f>
        <v>5</v>
      </c>
      <c r="E41" s="64">
        <f>ROUND(IF(B41="小旋风",$D41/提成!$D$4*提成!$E$4,$D41/提成!$D$3*提成!$E$3),2)</f>
        <v>0.05</v>
      </c>
      <c r="F41" s="5" t="str">
        <f ca="1">IFERROR(LOOKUP(1,0/((B41=名单!B:B)*(VALUE(AW41)&gt;=名单!E:E)*(VALUE(AW41)&lt;=名单!G:G)*(Y41="正常走货")),名单!H:H),"否")</f>
        <v>否</v>
      </c>
      <c r="G41" s="71" t="s">
        <v>146</v>
      </c>
      <c r="H41" s="71" t="s">
        <v>148</v>
      </c>
      <c r="J41" s="72" t="s">
        <v>17</v>
      </c>
      <c r="L41" s="71" t="s">
        <v>18</v>
      </c>
      <c r="M41" s="73"/>
      <c r="N41" s="73"/>
      <c r="R41" s="73"/>
      <c r="S41" s="72" t="s">
        <v>90</v>
      </c>
      <c r="T41" s="72" t="s">
        <v>14407</v>
      </c>
      <c r="U41" s="73"/>
      <c r="W41" s="73"/>
      <c r="X41" s="73"/>
      <c r="Y41" s="72" t="s">
        <v>14379</v>
      </c>
      <c r="AO41" s="71">
        <v>91.2</v>
      </c>
      <c r="AS41" s="73"/>
      <c r="AT41" s="73"/>
      <c r="AV41" s="73"/>
      <c r="AW41" s="74" t="s">
        <v>14425</v>
      </c>
      <c r="BC41" s="73"/>
      <c r="BD41" s="73"/>
    </row>
    <row r="42" spans="1:56">
      <c r="A42" s="70" t="str">
        <f t="shared" si="0"/>
        <v>2026-01</v>
      </c>
      <c r="B42" s="5" t="str">
        <f>_xlfn.XLOOKUP(G42,过机服务商重量差!A:A,过机服务商重量差!G:G)</f>
        <v>玉麒麟</v>
      </c>
      <c r="C42" s="32" t="str">
        <f t="shared" si="1"/>
        <v>渠道</v>
      </c>
      <c r="D42" s="63">
        <f>ROUND(IF(AND(AO42&gt;=0,Y42="正常走货"),_xlfn.XLOOKUP(G42,过机服务商重量差!A:A,过机服务商重量差!L:L),"0"),2)</f>
        <v>25</v>
      </c>
      <c r="E42" s="64">
        <f>ROUND(IF(B42="小旋风",$D42/提成!$D$4*提成!$E$4,$D42/提成!$D$3*提成!$E$3),2)</f>
        <v>0.25</v>
      </c>
      <c r="F42" s="5" t="str">
        <f ca="1">IFERROR(LOOKUP(1,0/((B42=名单!B:B)*(VALUE(AW42)&gt;=名单!E:E)*(VALUE(AW42)&lt;=名单!G:G)*(Y42="正常走货")),名单!H:H),"否")</f>
        <v>否</v>
      </c>
      <c r="G42" s="71" t="s">
        <v>149</v>
      </c>
      <c r="H42" s="71" t="s">
        <v>151</v>
      </c>
      <c r="J42" s="72" t="s">
        <v>17</v>
      </c>
      <c r="L42" s="71" t="s">
        <v>18</v>
      </c>
      <c r="M42" s="73"/>
      <c r="N42" s="73"/>
      <c r="R42" s="73"/>
      <c r="S42" s="72" t="s">
        <v>152</v>
      </c>
      <c r="T42" s="72" t="s">
        <v>14382</v>
      </c>
      <c r="U42" s="73"/>
      <c r="W42" s="73"/>
      <c r="X42" s="73"/>
      <c r="Y42" s="72" t="s">
        <v>14379</v>
      </c>
      <c r="AO42" s="71">
        <v>267.5</v>
      </c>
      <c r="AS42" s="73"/>
      <c r="AT42" s="73"/>
      <c r="AU42" s="73"/>
      <c r="AV42" s="73"/>
      <c r="AW42" s="74" t="s">
        <v>14426</v>
      </c>
      <c r="BC42" s="73"/>
    </row>
    <row r="43" spans="1:56">
      <c r="A43" s="70" t="str">
        <f t="shared" si="0"/>
        <v>2026-01</v>
      </c>
      <c r="B43" s="5" t="str">
        <f>_xlfn.XLOOKUP(G43,过机服务商重量差!A:A,过机服务商重量差!G:G)</f>
        <v>玉麒麟</v>
      </c>
      <c r="C43" s="32" t="str">
        <f t="shared" si="1"/>
        <v>渠道</v>
      </c>
      <c r="D43" s="63">
        <f>ROUND(IF(AND(AO43&gt;=0,Y43="正常走货"),_xlfn.XLOOKUP(G43,过机服务商重量差!A:A,过机服务商重量差!L:L),"0"),2)</f>
        <v>4</v>
      </c>
      <c r="E43" s="64">
        <f>ROUND(IF(B43="小旋风",$D43/提成!$D$4*提成!$E$4,$D43/提成!$D$3*提成!$E$3),2)</f>
        <v>0.04</v>
      </c>
      <c r="F43" s="5" t="str">
        <f ca="1">IFERROR(LOOKUP(1,0/((B43=名单!B:B)*(VALUE(AW43)&gt;=名单!E:E)*(VALUE(AW43)&lt;=名单!G:G)*(Y43="正常走货")),名单!H:H),"否")</f>
        <v>否</v>
      </c>
      <c r="G43" s="71" t="s">
        <v>153</v>
      </c>
      <c r="H43" s="71" t="s">
        <v>155</v>
      </c>
      <c r="J43" s="72" t="s">
        <v>17</v>
      </c>
      <c r="L43" s="71" t="s">
        <v>18</v>
      </c>
      <c r="M43" s="73"/>
      <c r="N43" s="73"/>
      <c r="R43" s="73"/>
      <c r="S43" s="72" t="s">
        <v>156</v>
      </c>
      <c r="T43" s="72" t="s">
        <v>14386</v>
      </c>
      <c r="U43" s="73"/>
      <c r="W43" s="73"/>
      <c r="X43" s="73"/>
      <c r="Y43" s="72" t="s">
        <v>14379</v>
      </c>
      <c r="AO43" s="71">
        <v>102.2</v>
      </c>
      <c r="AT43" s="73"/>
      <c r="AV43" s="73"/>
      <c r="AW43" s="74" t="s">
        <v>14427</v>
      </c>
      <c r="BA43" s="73"/>
      <c r="BC43" s="73"/>
    </row>
    <row r="44" spans="1:56">
      <c r="A44" s="70" t="str">
        <f t="shared" si="0"/>
        <v>2026-01</v>
      </c>
      <c r="B44" s="5" t="str">
        <f>_xlfn.XLOOKUP(G44,过机服务商重量差!A:A,过机服务商重量差!G:G)</f>
        <v>无崖子</v>
      </c>
      <c r="C44" s="32" t="str">
        <f t="shared" si="1"/>
        <v>渠道</v>
      </c>
      <c r="D44" s="63">
        <f>ROUND(IF(AND(AO44&gt;=0,Y44="正常走货"),_xlfn.XLOOKUP(G44,过机服务商重量差!A:A,过机服务商重量差!L:L),"0"),2)</f>
        <v>2</v>
      </c>
      <c r="E44" s="64">
        <f>ROUND(IF(B44="小旋风",$D44/提成!$D$4*提成!$E$4,$D44/提成!$D$3*提成!$E$3),2)</f>
        <v>0.02</v>
      </c>
      <c r="F44" s="5" t="str">
        <f ca="1">IFERROR(LOOKUP(1,0/((B44=名单!B:B)*(VALUE(AW44)&gt;=名单!E:E)*(VALUE(AW44)&lt;=名单!G:G)*(Y44="正常走货")),名单!H:H),"否")</f>
        <v>否</v>
      </c>
      <c r="G44" s="71" t="s">
        <v>157</v>
      </c>
      <c r="H44" s="71" t="s">
        <v>159</v>
      </c>
      <c r="J44" s="72" t="s">
        <v>160</v>
      </c>
      <c r="L44" s="71" t="s">
        <v>18</v>
      </c>
      <c r="M44" s="73"/>
      <c r="N44" s="73"/>
      <c r="R44" s="73"/>
      <c r="S44" s="72" t="s">
        <v>161</v>
      </c>
      <c r="T44" s="72" t="s">
        <v>14378</v>
      </c>
      <c r="U44" s="73"/>
      <c r="W44" s="73"/>
      <c r="X44" s="73"/>
      <c r="Y44" s="72" t="s">
        <v>14379</v>
      </c>
      <c r="AO44" s="71">
        <v>0</v>
      </c>
      <c r="AS44" s="73"/>
      <c r="AT44" s="73"/>
      <c r="AU44" s="73"/>
      <c r="AV44" s="73"/>
      <c r="AW44" s="74" t="s">
        <v>14428</v>
      </c>
      <c r="BC44" s="73"/>
    </row>
    <row r="45" spans="1:56">
      <c r="A45" s="70" t="str">
        <f t="shared" si="0"/>
        <v>2026-01</v>
      </c>
      <c r="B45" s="5" t="str">
        <f>_xlfn.XLOOKUP(G45,过机服务商重量差!A:A,过机服务商重量差!G:G)</f>
        <v>无崖子</v>
      </c>
      <c r="C45" s="32" t="str">
        <f t="shared" si="1"/>
        <v>渠道</v>
      </c>
      <c r="D45" s="63">
        <f>ROUND(IF(AND(AO45&gt;=0,Y45="正常走货"),_xlfn.XLOOKUP(G45,过机服务商重量差!A:A,过机服务商重量差!L:L),"0"),2)</f>
        <v>2.5</v>
      </c>
      <c r="E45" s="64">
        <f>ROUND(IF(B45="小旋风",$D45/提成!$D$4*提成!$E$4,$D45/提成!$D$3*提成!$E$3),2)</f>
        <v>0.03</v>
      </c>
      <c r="F45" s="5" t="str">
        <f ca="1">IFERROR(LOOKUP(1,0/((B45=名单!B:B)*(VALUE(AW45)&gt;=名单!E:E)*(VALUE(AW45)&lt;=名单!G:G)*(Y45="正常走货")),名单!H:H),"否")</f>
        <v>否</v>
      </c>
      <c r="G45" s="71" t="s">
        <v>162</v>
      </c>
      <c r="H45" s="71" t="s">
        <v>164</v>
      </c>
      <c r="J45" s="72" t="s">
        <v>160</v>
      </c>
      <c r="L45" s="71" t="s">
        <v>18</v>
      </c>
      <c r="M45" s="73"/>
      <c r="N45" s="73"/>
      <c r="R45" s="73"/>
      <c r="S45" s="72" t="s">
        <v>161</v>
      </c>
      <c r="T45" s="72" t="s">
        <v>14378</v>
      </c>
      <c r="U45" s="73"/>
      <c r="W45" s="73"/>
      <c r="X45" s="73"/>
      <c r="Y45" s="72" t="s">
        <v>14379</v>
      </c>
      <c r="AO45" s="71">
        <v>0</v>
      </c>
      <c r="AT45" s="73"/>
      <c r="AV45" s="73"/>
      <c r="AW45" s="74" t="s">
        <v>14429</v>
      </c>
      <c r="BA45" s="73"/>
      <c r="BC45" s="73"/>
    </row>
    <row r="46" spans="1:56">
      <c r="A46" s="70" t="str">
        <f t="shared" si="0"/>
        <v>2026-01</v>
      </c>
      <c r="B46" s="5" t="str">
        <f>_xlfn.XLOOKUP(G46,过机服务商重量差!A:A,过机服务商重量差!G:G)</f>
        <v>007</v>
      </c>
      <c r="C46" s="32" t="str">
        <f t="shared" si="1"/>
        <v>渠道</v>
      </c>
      <c r="D46" s="63">
        <f>ROUND(IF(AND(AO46&gt;=0,Y46="正常走货"),_xlfn.XLOOKUP(G46,过机服务商重量差!A:A,过机服务商重量差!L:L),"0"),2)</f>
        <v>12</v>
      </c>
      <c r="E46" s="64">
        <f>ROUND(IF(B46="小旋风",$D46/提成!$D$4*提成!$E$4,$D46/提成!$D$3*提成!$E$3),2)</f>
        <v>0.12</v>
      </c>
      <c r="F46" s="5" t="str">
        <f ca="1">IFERROR(LOOKUP(1,0/((B46=名单!B:B)*(VALUE(AW46)&gt;=名单!E:E)*(VALUE(AW46)&lt;=名单!G:G)*(Y46="正常走货")),名单!H:H),"否")</f>
        <v>否</v>
      </c>
      <c r="G46" s="71" t="s">
        <v>165</v>
      </c>
      <c r="H46" s="71" t="s">
        <v>167</v>
      </c>
      <c r="J46" s="72" t="s">
        <v>168</v>
      </c>
      <c r="L46" s="71" t="s">
        <v>18</v>
      </c>
      <c r="M46" s="73"/>
      <c r="N46" s="73"/>
      <c r="R46" s="73"/>
      <c r="S46" s="72" t="s">
        <v>161</v>
      </c>
      <c r="T46" s="72" t="s">
        <v>14378</v>
      </c>
      <c r="U46" s="73"/>
      <c r="W46" s="73"/>
      <c r="X46" s="73"/>
      <c r="Y46" s="72" t="s">
        <v>14379</v>
      </c>
      <c r="AO46" s="71">
        <v>290</v>
      </c>
      <c r="AT46" s="73"/>
      <c r="AU46" s="73"/>
      <c r="AV46" s="73"/>
      <c r="AW46" s="74" t="s">
        <v>14430</v>
      </c>
      <c r="BC46" s="73"/>
    </row>
    <row r="47" spans="1:56">
      <c r="A47" s="70" t="str">
        <f t="shared" si="0"/>
        <v>2026-01</v>
      </c>
      <c r="B47" s="5" t="str">
        <f>_xlfn.XLOOKUP(G47,过机服务商重量差!A:A,过机服务商重量差!G:G)</f>
        <v>小旋风</v>
      </c>
      <c r="C47" s="32" t="str">
        <f t="shared" si="1"/>
        <v>渠道</v>
      </c>
      <c r="D47" s="63">
        <f>ROUND(IF(AND(AO47&gt;=0,Y47="正常走货"),_xlfn.XLOOKUP(G47,过机服务商重量差!A:A,过机服务商重量差!L:L),"0"),2)</f>
        <v>30</v>
      </c>
      <c r="E47" s="64">
        <f>ROUND(IF(B47="小旋风",$D47/提成!$D$4*提成!$E$4,$D47/提成!$D$3*提成!$E$3),2)</f>
        <v>0.3</v>
      </c>
      <c r="F47" s="5" t="str">
        <f ca="1">IFERROR(LOOKUP(1,0/((B47=名单!B:B)*(VALUE(AW47)&gt;=名单!E:E)*(VALUE(AW47)&lt;=名单!G:G)*(Y47="正常走货")),名单!H:H),"否")</f>
        <v>是</v>
      </c>
      <c r="G47" s="71" t="s">
        <v>171</v>
      </c>
      <c r="H47" s="71" t="s">
        <v>173</v>
      </c>
      <c r="J47" s="72" t="s">
        <v>85</v>
      </c>
      <c r="L47" s="71" t="s">
        <v>18</v>
      </c>
      <c r="M47" s="73"/>
      <c r="N47" s="73"/>
      <c r="R47" s="73"/>
      <c r="S47" s="72" t="s">
        <v>103</v>
      </c>
      <c r="T47" s="72" t="s">
        <v>14382</v>
      </c>
      <c r="U47" s="73"/>
      <c r="W47" s="73"/>
      <c r="X47" s="73"/>
      <c r="Y47" s="72" t="s">
        <v>14379</v>
      </c>
      <c r="AO47" s="71">
        <v>1441.5</v>
      </c>
      <c r="AT47" s="73"/>
      <c r="AV47" s="73"/>
      <c r="AW47" s="74" t="s">
        <v>14431</v>
      </c>
      <c r="BC47" s="73"/>
    </row>
    <row r="48" spans="1:56">
      <c r="A48" s="70" t="str">
        <f t="shared" si="0"/>
        <v>2026-01</v>
      </c>
      <c r="B48" s="5" t="str">
        <f>_xlfn.XLOOKUP(G48,过机服务商重量差!A:A,过机服务商重量差!G:G)</f>
        <v>玉麒麟</v>
      </c>
      <c r="C48" s="32" t="str">
        <f t="shared" si="1"/>
        <v>渠道</v>
      </c>
      <c r="D48" s="63">
        <f>ROUND(IF(AND(AO48&gt;=0,Y48="正常走货"),_xlfn.XLOOKUP(G48,过机服务商重量差!A:A,过机服务商重量差!L:L),"0"),2)</f>
        <v>8.5</v>
      </c>
      <c r="E48" s="64">
        <f>ROUND(IF(B48="小旋风",$D48/提成!$D$4*提成!$E$4,$D48/提成!$D$3*提成!$E$3),2)</f>
        <v>0.09</v>
      </c>
      <c r="F48" s="5" t="str">
        <f ca="1">IFERROR(LOOKUP(1,0/((B48=名单!B:B)*(VALUE(AW48)&gt;=名单!E:E)*(VALUE(AW48)&lt;=名单!G:G)*(Y48="正常走货")),名单!H:H),"否")</f>
        <v>否</v>
      </c>
      <c r="G48" s="71" t="s">
        <v>174</v>
      </c>
      <c r="H48" s="71" t="s">
        <v>176</v>
      </c>
      <c r="J48" s="72" t="s">
        <v>17</v>
      </c>
      <c r="L48" s="71" t="s">
        <v>18</v>
      </c>
      <c r="M48" s="73"/>
      <c r="N48" s="73"/>
      <c r="R48" s="73"/>
      <c r="S48" s="72" t="s">
        <v>161</v>
      </c>
      <c r="T48" s="72" t="s">
        <v>14378</v>
      </c>
      <c r="U48" s="73"/>
      <c r="W48" s="73"/>
      <c r="X48" s="73"/>
      <c r="Y48" s="72" t="s">
        <v>14379</v>
      </c>
      <c r="AO48" s="71">
        <v>49.8</v>
      </c>
      <c r="AT48" s="73"/>
      <c r="AV48" s="73"/>
      <c r="AW48" s="74" t="s">
        <v>14432</v>
      </c>
      <c r="BA48" s="73"/>
      <c r="BC48" s="73"/>
      <c r="BD48" s="73"/>
    </row>
    <row r="49" spans="1:56">
      <c r="A49" s="70" t="str">
        <f t="shared" si="0"/>
        <v>2026-01</v>
      </c>
      <c r="B49" s="5" t="str">
        <f>_xlfn.XLOOKUP(G49,过机服务商重量差!A:A,过机服务商重量差!G:G)</f>
        <v>007</v>
      </c>
      <c r="C49" s="32" t="str">
        <f t="shared" si="1"/>
        <v>渠道</v>
      </c>
      <c r="D49" s="63">
        <f>ROUND(IF(AND(AO49&gt;=0,Y49="正常走货"),_xlfn.XLOOKUP(G49,过机服务商重量差!A:A,过机服务商重量差!L:L),"0"),2)</f>
        <v>55</v>
      </c>
      <c r="E49" s="64">
        <f>ROUND(IF(B49="小旋风",$D49/提成!$D$4*提成!$E$4,$D49/提成!$D$3*提成!$E$3),2)</f>
        <v>0.55</v>
      </c>
      <c r="F49" s="5" t="str">
        <f ca="1">IFERROR(LOOKUP(1,0/((B49=名单!B:B)*(VALUE(AW49)&gt;=名单!E:E)*(VALUE(AW49)&lt;=名单!G:G)*(Y49="正常走货")),名单!H:H),"否")</f>
        <v>否</v>
      </c>
      <c r="G49" s="71" t="s">
        <v>177</v>
      </c>
      <c r="H49" s="71" t="s">
        <v>179</v>
      </c>
      <c r="J49" s="72" t="s">
        <v>168</v>
      </c>
      <c r="L49" s="71" t="s">
        <v>18</v>
      </c>
      <c r="M49" s="73"/>
      <c r="N49" s="73"/>
      <c r="R49" s="73"/>
      <c r="S49" s="72" t="s">
        <v>86</v>
      </c>
      <c r="T49" s="71" t="s">
        <v>14378</v>
      </c>
      <c r="U49" s="73"/>
      <c r="W49" s="73"/>
      <c r="X49" s="73"/>
      <c r="Y49" s="72" t="s">
        <v>14379</v>
      </c>
      <c r="AO49" s="71">
        <v>770</v>
      </c>
      <c r="AS49" s="73"/>
      <c r="AT49" s="73"/>
      <c r="AU49" s="73"/>
      <c r="AV49" s="73"/>
      <c r="AW49" s="74" t="s">
        <v>14433</v>
      </c>
      <c r="BC49" s="73"/>
    </row>
    <row r="50" spans="1:56">
      <c r="A50" s="70" t="str">
        <f t="shared" si="0"/>
        <v>2026-01</v>
      </c>
      <c r="B50" s="5" t="str">
        <f>_xlfn.XLOOKUP(G50,过机服务商重量差!A:A,过机服务商重量差!G:G)</f>
        <v>无崖子</v>
      </c>
      <c r="C50" s="32" t="str">
        <f t="shared" si="1"/>
        <v>渠道</v>
      </c>
      <c r="D50" s="63">
        <f>ROUND(IF(AND(AO50&gt;=0,Y50="正常走货"),_xlfn.XLOOKUP(G50,过机服务商重量差!A:A,过机服务商重量差!L:L),"0"),2)</f>
        <v>0</v>
      </c>
      <c r="E50" s="64">
        <f>ROUND(IF(B50="小旋风",$D50/提成!$D$4*提成!$E$4,$D50/提成!$D$3*提成!$E$3),2)</f>
        <v>0</v>
      </c>
      <c r="F50" s="5" t="str">
        <f ca="1">IFERROR(LOOKUP(1,0/((B50=名单!B:B)*(VALUE(AW50)&gt;=名单!E:E)*(VALUE(AW50)&lt;=名单!G:G)*(Y50="正常走货")),名单!H:H),"否")</f>
        <v>否</v>
      </c>
      <c r="G50" s="71" t="s">
        <v>180</v>
      </c>
      <c r="H50" s="71" t="s">
        <v>36</v>
      </c>
      <c r="J50" s="71" t="s">
        <v>182</v>
      </c>
      <c r="L50" s="71" t="s">
        <v>18</v>
      </c>
      <c r="M50" s="73"/>
      <c r="N50" s="73"/>
      <c r="R50" s="73"/>
      <c r="S50" s="72" t="s">
        <v>86</v>
      </c>
      <c r="T50" s="72" t="s">
        <v>14378</v>
      </c>
      <c r="U50" s="73"/>
      <c r="W50" s="73"/>
      <c r="X50" s="73"/>
      <c r="Y50" s="72" t="s">
        <v>14434</v>
      </c>
      <c r="AO50" s="71">
        <v>0</v>
      </c>
      <c r="AS50" s="73"/>
      <c r="AT50" s="73"/>
      <c r="AU50" s="73"/>
      <c r="AV50" s="73"/>
      <c r="AW50" s="74" t="s">
        <v>14435</v>
      </c>
      <c r="BC50" s="73"/>
    </row>
    <row r="51" spans="1:56">
      <c r="A51" s="70" t="str">
        <f t="shared" si="0"/>
        <v>2026-01</v>
      </c>
      <c r="B51" s="5" t="str">
        <f>_xlfn.XLOOKUP(G51,过机服务商重量差!A:A,过机服务商重量差!G:G)</f>
        <v>帅时莹</v>
      </c>
      <c r="C51" s="32" t="str">
        <f t="shared" si="1"/>
        <v>渠道</v>
      </c>
      <c r="D51" s="63">
        <f>ROUND(IF(AND(AO51&gt;=0,Y51="正常走货"),_xlfn.XLOOKUP(G51,过机服务商重量差!A:A,过机服务商重量差!L:L),"0"),2)</f>
        <v>82</v>
      </c>
      <c r="E51" s="64">
        <f>ROUND(IF(B51="小旋风",$D51/提成!$D$4*提成!$E$4,$D51/提成!$D$3*提成!$E$3),2)</f>
        <v>0.82</v>
      </c>
      <c r="F51" s="5" t="str">
        <f ca="1">IFERROR(LOOKUP(1,0/((B51=名单!B:B)*(VALUE(AW51)&gt;=名单!E:E)*(VALUE(AW51)&lt;=名单!G:G)*(Y51="正常走货")),名单!H:H),"否")</f>
        <v>否</v>
      </c>
      <c r="G51" s="71" t="s">
        <v>183</v>
      </c>
      <c r="H51" s="71" t="s">
        <v>185</v>
      </c>
      <c r="J51" s="72" t="s">
        <v>186</v>
      </c>
      <c r="L51" s="71" t="s">
        <v>18</v>
      </c>
      <c r="M51" s="73"/>
      <c r="N51" s="73"/>
      <c r="R51" s="73"/>
      <c r="S51" s="72" t="s">
        <v>187</v>
      </c>
      <c r="T51" s="71" t="s">
        <v>14410</v>
      </c>
      <c r="U51" s="73"/>
      <c r="W51" s="73"/>
      <c r="X51" s="73"/>
      <c r="Y51" s="72" t="s">
        <v>14379</v>
      </c>
      <c r="AO51" s="71">
        <v>284</v>
      </c>
      <c r="AS51" s="73"/>
      <c r="AT51" s="73"/>
      <c r="AV51" s="73"/>
      <c r="AW51" s="74" t="s">
        <v>14436</v>
      </c>
      <c r="BC51" s="73"/>
    </row>
    <row r="52" spans="1:56">
      <c r="A52" s="70" t="str">
        <f t="shared" si="0"/>
        <v>2026-01</v>
      </c>
      <c r="B52" s="5" t="str">
        <f>_xlfn.XLOOKUP(G52,过机服务商重量差!A:A,过机服务商重量差!G:G)</f>
        <v>无崖子</v>
      </c>
      <c r="C52" s="32" t="str">
        <f t="shared" si="1"/>
        <v>渠道</v>
      </c>
      <c r="D52" s="63">
        <f>ROUND(IF(AND(AO52&gt;=0,Y52="正常走货"),_xlfn.XLOOKUP(G52,过机服务商重量差!A:A,过机服务商重量差!L:L),"0"),2)</f>
        <v>12.5</v>
      </c>
      <c r="E52" s="64">
        <f>ROUND(IF(B52="小旋风",$D52/提成!$D$4*提成!$E$4,$D52/提成!$D$3*提成!$E$3),2)</f>
        <v>0.13</v>
      </c>
      <c r="F52" s="5" t="str">
        <f ca="1">IFERROR(LOOKUP(1,0/((B52=名单!B:B)*(VALUE(AW52)&gt;=名单!E:E)*(VALUE(AW52)&lt;=名单!G:G)*(Y52="正常走货")),名单!H:H),"否")</f>
        <v>否</v>
      </c>
      <c r="G52" s="71" t="s">
        <v>188</v>
      </c>
      <c r="H52" s="71" t="s">
        <v>190</v>
      </c>
      <c r="J52" s="72" t="s">
        <v>128</v>
      </c>
      <c r="L52" s="71" t="s">
        <v>18</v>
      </c>
      <c r="M52" s="73"/>
      <c r="N52" s="73"/>
      <c r="R52" s="73"/>
      <c r="S52" s="72" t="s">
        <v>191</v>
      </c>
      <c r="T52" s="72" t="s">
        <v>14410</v>
      </c>
      <c r="U52" s="73"/>
      <c r="W52" s="73"/>
      <c r="X52" s="73"/>
      <c r="Y52" s="72" t="s">
        <v>14379</v>
      </c>
      <c r="AO52" s="71">
        <v>176.56</v>
      </c>
      <c r="AS52" s="73"/>
      <c r="AT52" s="73"/>
      <c r="AU52" s="73"/>
      <c r="AV52" s="73"/>
      <c r="AW52" s="74" t="s">
        <v>14437</v>
      </c>
      <c r="BC52" s="73"/>
    </row>
    <row r="53" spans="1:56">
      <c r="A53" s="70" t="str">
        <f t="shared" si="0"/>
        <v>2026-01</v>
      </c>
      <c r="B53" s="5" t="str">
        <f>_xlfn.XLOOKUP(G53,过机服务商重量差!A:A,过机服务商重量差!G:G)</f>
        <v>风清扬</v>
      </c>
      <c r="C53" s="32" t="str">
        <f t="shared" si="1"/>
        <v>渠道</v>
      </c>
      <c r="D53" s="63">
        <f>ROUND(IF(AND(AO53&gt;=0,Y53="正常走货"),_xlfn.XLOOKUP(G53,过机服务商重量差!A:A,过机服务商重量差!L:L),"0"),2)</f>
        <v>1571</v>
      </c>
      <c r="E53" s="64">
        <f>ROUND(IF(B53="小旋风",$D53/提成!$D$4*提成!$E$4,$D53/提成!$D$3*提成!$E$3),2)</f>
        <v>15.71</v>
      </c>
      <c r="F53" s="5" t="str">
        <f ca="1">IFERROR(LOOKUP(1,0/((B53=名单!B:B)*(VALUE(AW53)&gt;=名单!E:E)*(VALUE(AW53)&lt;=名单!G:G)*(Y53="正常走货")),名单!H:H),"否")</f>
        <v>是</v>
      </c>
      <c r="G53" s="71" t="s">
        <v>192</v>
      </c>
      <c r="H53" s="71" t="s">
        <v>50</v>
      </c>
      <c r="J53" s="72" t="s">
        <v>194</v>
      </c>
      <c r="L53" s="71" t="s">
        <v>18</v>
      </c>
      <c r="M53" s="73"/>
      <c r="N53" s="73"/>
      <c r="R53" s="73"/>
      <c r="S53" s="72" t="s">
        <v>86</v>
      </c>
      <c r="T53" s="72" t="s">
        <v>14378</v>
      </c>
      <c r="U53" s="73"/>
      <c r="W53" s="73"/>
      <c r="X53" s="73"/>
      <c r="Y53" s="72" t="s">
        <v>14379</v>
      </c>
      <c r="AO53" s="71">
        <v>25028</v>
      </c>
      <c r="AS53" s="73"/>
      <c r="AT53" s="73"/>
      <c r="AU53" s="73"/>
      <c r="AV53" s="73"/>
      <c r="AW53" s="74" t="s">
        <v>14438</v>
      </c>
      <c r="BC53" s="73"/>
      <c r="BD53" s="73"/>
    </row>
    <row r="54" spans="1:56">
      <c r="A54" s="70" t="str">
        <f t="shared" si="0"/>
        <v>2026-01</v>
      </c>
      <c r="B54" s="5" t="str">
        <f>_xlfn.XLOOKUP(G54,过机服务商重量差!A:A,过机服务商重量差!G:G)</f>
        <v>无崖子</v>
      </c>
      <c r="C54" s="32" t="str">
        <f t="shared" si="1"/>
        <v>渠道</v>
      </c>
      <c r="D54" s="63">
        <f>ROUND(IF(AND(AO54&gt;=0,Y54="正常走货"),_xlfn.XLOOKUP(G54,过机服务商重量差!A:A,过机服务商重量差!L:L),"0"),2)</f>
        <v>0.5</v>
      </c>
      <c r="E54" s="64">
        <f>ROUND(IF(B54="小旋风",$D54/提成!$D$4*提成!$E$4,$D54/提成!$D$3*提成!$E$3),2)</f>
        <v>0.01</v>
      </c>
      <c r="F54" s="5" t="str">
        <f ca="1">IFERROR(LOOKUP(1,0/((B54=名单!B:B)*(VALUE(AW54)&gt;=名单!E:E)*(VALUE(AW54)&lt;=名单!G:G)*(Y54="正常走货")),名单!H:H),"否")</f>
        <v>否</v>
      </c>
      <c r="G54" s="71" t="s">
        <v>195</v>
      </c>
      <c r="H54" s="71" t="s">
        <v>197</v>
      </c>
      <c r="J54" s="72" t="s">
        <v>198</v>
      </c>
      <c r="L54" s="71" t="s">
        <v>18</v>
      </c>
      <c r="M54" s="73"/>
      <c r="N54" s="73"/>
      <c r="R54" s="73"/>
      <c r="S54" s="72" t="s">
        <v>199</v>
      </c>
      <c r="T54" s="72" t="s">
        <v>14439</v>
      </c>
      <c r="U54" s="73"/>
      <c r="W54" s="73"/>
      <c r="X54" s="73"/>
      <c r="Y54" s="72" t="s">
        <v>14379</v>
      </c>
      <c r="AO54" s="71">
        <v>0</v>
      </c>
      <c r="AS54" s="73"/>
      <c r="AT54" s="73"/>
      <c r="AU54" s="73"/>
      <c r="AV54" s="73"/>
      <c r="AW54" s="74" t="s">
        <v>14440</v>
      </c>
      <c r="BC54" s="73"/>
    </row>
    <row r="55" spans="1:56">
      <c r="A55" s="70" t="str">
        <f t="shared" si="0"/>
        <v>2026-01</v>
      </c>
      <c r="B55" s="5" t="str">
        <f>_xlfn.XLOOKUP(G55,过机服务商重量差!A:A,过机服务商重量差!G:G)</f>
        <v>玉麒麟</v>
      </c>
      <c r="C55" s="32" t="str">
        <f t="shared" si="1"/>
        <v>渠道</v>
      </c>
      <c r="D55" s="63">
        <f>ROUND(IF(AND(AO55&gt;=0,Y55="正常走货"),_xlfn.XLOOKUP(G55,过机服务商重量差!A:A,过机服务商重量差!L:L),"0"),2)</f>
        <v>0.5</v>
      </c>
      <c r="E55" s="64">
        <f>ROUND(IF(B55="小旋风",$D55/提成!$D$4*提成!$E$4,$D55/提成!$D$3*提成!$E$3),2)</f>
        <v>0.01</v>
      </c>
      <c r="F55" s="5" t="str">
        <f ca="1">IFERROR(LOOKUP(1,0/((B55=名单!B:B)*(VALUE(AW55)&gt;=名单!E:E)*(VALUE(AW55)&lt;=名单!G:G)*(Y55="正常走货")),名单!H:H),"否")</f>
        <v>否</v>
      </c>
      <c r="G55" s="71" t="s">
        <v>200</v>
      </c>
      <c r="H55" s="71" t="s">
        <v>202</v>
      </c>
      <c r="J55" s="72" t="s">
        <v>17</v>
      </c>
      <c r="L55" s="71" t="s">
        <v>18</v>
      </c>
      <c r="M55" s="73"/>
      <c r="N55" s="73"/>
      <c r="R55" s="73"/>
      <c r="S55" s="72" t="s">
        <v>203</v>
      </c>
      <c r="T55" s="71" t="s">
        <v>14378</v>
      </c>
      <c r="U55" s="73"/>
      <c r="W55" s="73"/>
      <c r="X55" s="73"/>
      <c r="Y55" s="72" t="s">
        <v>14379</v>
      </c>
      <c r="AO55" s="71">
        <v>69.81</v>
      </c>
      <c r="AS55" s="73"/>
      <c r="AT55" s="73"/>
      <c r="AU55" s="73"/>
      <c r="AV55" s="73"/>
      <c r="AW55" s="74" t="s">
        <v>14441</v>
      </c>
      <c r="BC55" s="73"/>
    </row>
    <row r="56" spans="1:56">
      <c r="A56" s="70" t="str">
        <f t="shared" si="0"/>
        <v>2026-01</v>
      </c>
      <c r="B56" s="5" t="str">
        <f>_xlfn.XLOOKUP(G56,过机服务商重量差!A:A,过机服务商重量差!G:G)</f>
        <v>无崖子</v>
      </c>
      <c r="C56" s="32" t="str">
        <f t="shared" si="1"/>
        <v>渠道</v>
      </c>
      <c r="D56" s="63">
        <f>ROUND(IF(AND(AO56&gt;=0,Y56="正常走货"),_xlfn.XLOOKUP(G56,过机服务商重量差!A:A,过机服务商重量差!L:L),"0"),2)</f>
        <v>0.5</v>
      </c>
      <c r="E56" s="64">
        <f>ROUND(IF(B56="小旋风",$D56/提成!$D$4*提成!$E$4,$D56/提成!$D$3*提成!$E$3),2)</f>
        <v>0.01</v>
      </c>
      <c r="F56" s="5" t="str">
        <f ca="1">IFERROR(LOOKUP(1,0/((B56=名单!B:B)*(VALUE(AW56)&gt;=名单!E:E)*(VALUE(AW56)&lt;=名单!G:G)*(Y56="正常走货")),名单!H:H),"否")</f>
        <v>否</v>
      </c>
      <c r="G56" s="71" t="s">
        <v>204</v>
      </c>
      <c r="H56" s="71" t="s">
        <v>206</v>
      </c>
      <c r="J56" s="71" t="s">
        <v>160</v>
      </c>
      <c r="L56" s="71" t="s">
        <v>18</v>
      </c>
      <c r="M56" s="73"/>
      <c r="N56" s="73"/>
      <c r="R56" s="73"/>
      <c r="S56" s="72" t="s">
        <v>207</v>
      </c>
      <c r="T56" s="71" t="s">
        <v>14407</v>
      </c>
      <c r="U56" s="73"/>
      <c r="W56" s="73"/>
      <c r="X56" s="73"/>
      <c r="Y56" s="72" t="s">
        <v>14379</v>
      </c>
      <c r="AO56" s="71">
        <v>0</v>
      </c>
      <c r="AS56" s="73"/>
      <c r="AT56" s="73"/>
      <c r="AU56" s="73"/>
      <c r="AV56" s="73"/>
      <c r="AW56" s="74" t="s">
        <v>14442</v>
      </c>
      <c r="BC56" s="73"/>
    </row>
    <row r="57" spans="1:56">
      <c r="A57" s="70" t="str">
        <f t="shared" si="0"/>
        <v>2026-01</v>
      </c>
      <c r="B57" s="5" t="str">
        <f>_xlfn.XLOOKUP(G57,过机服务商重量差!A:A,过机服务商重量差!G:G)</f>
        <v>玉麒麟</v>
      </c>
      <c r="C57" s="32" t="str">
        <f t="shared" si="1"/>
        <v>渠道</v>
      </c>
      <c r="D57" s="63">
        <f>ROUND(IF(AND(AO57&gt;=0,Y57="正常走货"),_xlfn.XLOOKUP(G57,过机服务商重量差!A:A,过机服务商重量差!L:L),"0"),2)</f>
        <v>7</v>
      </c>
      <c r="E57" s="64">
        <f>ROUND(IF(B57="小旋风",$D57/提成!$D$4*提成!$E$4,$D57/提成!$D$3*提成!$E$3),2)</f>
        <v>0.07</v>
      </c>
      <c r="F57" s="5" t="str">
        <f ca="1">IFERROR(LOOKUP(1,0/((B57=名单!B:B)*(VALUE(AW57)&gt;=名单!E:E)*(VALUE(AW57)&lt;=名单!G:G)*(Y57="正常走货")),名单!H:H),"否")</f>
        <v>否</v>
      </c>
      <c r="G57" s="71" t="s">
        <v>208</v>
      </c>
      <c r="H57" s="71" t="s">
        <v>210</v>
      </c>
      <c r="J57" s="71" t="s">
        <v>24</v>
      </c>
      <c r="L57" s="71" t="s">
        <v>18</v>
      </c>
      <c r="M57" s="73"/>
      <c r="N57" s="73"/>
      <c r="R57" s="73"/>
      <c r="S57" s="72" t="s">
        <v>211</v>
      </c>
      <c r="T57" s="72" t="s">
        <v>14407</v>
      </c>
      <c r="U57" s="73"/>
      <c r="W57" s="73"/>
      <c r="X57" s="73"/>
      <c r="Y57" s="72" t="s">
        <v>14379</v>
      </c>
      <c r="AO57" s="71">
        <v>43.3</v>
      </c>
      <c r="AS57" s="73"/>
      <c r="AT57" s="73"/>
      <c r="AV57" s="73"/>
      <c r="AW57" s="74" t="s">
        <v>14443</v>
      </c>
      <c r="BC57" s="73"/>
    </row>
    <row r="58" spans="1:56">
      <c r="A58" s="70" t="str">
        <f t="shared" si="0"/>
        <v>2026-01</v>
      </c>
      <c r="B58" s="5" t="str">
        <f>_xlfn.XLOOKUP(G58,过机服务商重量差!A:A,过机服务商重量差!G:G)</f>
        <v>007</v>
      </c>
      <c r="C58" s="32" t="str">
        <f t="shared" si="1"/>
        <v>渠道</v>
      </c>
      <c r="D58" s="63">
        <f>ROUND(IF(AND(AO58&gt;=0,Y58="正常走货"),_xlfn.XLOOKUP(G58,过机服务商重量差!A:A,过机服务商重量差!L:L),"0"),2)</f>
        <v>35</v>
      </c>
      <c r="E58" s="64">
        <f>ROUND(IF(B58="小旋风",$D58/提成!$D$4*提成!$E$4,$D58/提成!$D$3*提成!$E$3),2)</f>
        <v>0.35</v>
      </c>
      <c r="F58" s="5" t="str">
        <f ca="1">IFERROR(LOOKUP(1,0/((B58=名单!B:B)*(VALUE(AW58)&gt;=名单!E:E)*(VALUE(AW58)&lt;=名单!G:G)*(Y58="正常走货")),名单!H:H),"否")</f>
        <v>否</v>
      </c>
      <c r="G58" s="71" t="s">
        <v>212</v>
      </c>
      <c r="H58" s="71" t="s">
        <v>214</v>
      </c>
      <c r="J58" s="72" t="s">
        <v>168</v>
      </c>
      <c r="L58" s="71" t="s">
        <v>18</v>
      </c>
      <c r="M58" s="73"/>
      <c r="N58" s="73"/>
      <c r="R58" s="73"/>
      <c r="S58" s="72" t="s">
        <v>215</v>
      </c>
      <c r="T58" s="72" t="s">
        <v>14378</v>
      </c>
      <c r="U58" s="73"/>
      <c r="W58" s="73"/>
      <c r="X58" s="73"/>
      <c r="Y58" s="72" t="s">
        <v>14379</v>
      </c>
      <c r="AO58" s="71">
        <v>490</v>
      </c>
      <c r="AS58" s="73"/>
      <c r="AT58" s="73"/>
      <c r="AV58" s="73"/>
      <c r="AW58" s="74" t="s">
        <v>14444</v>
      </c>
      <c r="BC58" s="73"/>
    </row>
    <row r="59" spans="1:56">
      <c r="A59" s="70" t="str">
        <f t="shared" si="0"/>
        <v>2026-01</v>
      </c>
      <c r="B59" s="5" t="str">
        <f>_xlfn.XLOOKUP(G59,过机服务商重量差!A:A,过机服务商重量差!G:G)</f>
        <v>玉麒麟</v>
      </c>
      <c r="C59" s="32" t="str">
        <f t="shared" si="1"/>
        <v>渠道</v>
      </c>
      <c r="D59" s="63">
        <f>ROUND(IF(AND(AO59&gt;=0,Y59="正常走货"),_xlfn.XLOOKUP(G59,过机服务商重量差!A:A,过机服务商重量差!L:L),"0"),2)</f>
        <v>3.5</v>
      </c>
      <c r="E59" s="64">
        <f>ROUND(IF(B59="小旋风",$D59/提成!$D$4*提成!$E$4,$D59/提成!$D$3*提成!$E$3),2)</f>
        <v>0.04</v>
      </c>
      <c r="F59" s="5" t="str">
        <f ca="1">IFERROR(LOOKUP(1,0/((B59=名单!B:B)*(VALUE(AW59)&gt;=名单!E:E)*(VALUE(AW59)&lt;=名单!G:G)*(Y59="正常走货")),名单!H:H),"否")</f>
        <v>否</v>
      </c>
      <c r="G59" s="71" t="s">
        <v>216</v>
      </c>
      <c r="H59" s="71" t="s">
        <v>218</v>
      </c>
      <c r="J59" s="72" t="s">
        <v>17</v>
      </c>
      <c r="L59" s="71" t="s">
        <v>18</v>
      </c>
      <c r="M59" s="73"/>
      <c r="N59" s="73"/>
      <c r="R59" s="73"/>
      <c r="S59" s="72" t="s">
        <v>219</v>
      </c>
      <c r="T59" s="72" t="s">
        <v>14386</v>
      </c>
      <c r="U59" s="73"/>
      <c r="W59" s="73"/>
      <c r="X59" s="73"/>
      <c r="Y59" s="72" t="s">
        <v>14379</v>
      </c>
      <c r="AO59" s="71">
        <v>62.5</v>
      </c>
      <c r="AS59" s="73"/>
      <c r="AT59" s="73"/>
      <c r="AU59" s="73"/>
      <c r="AV59" s="73"/>
      <c r="AW59" s="74" t="s">
        <v>14445</v>
      </c>
      <c r="BC59" s="73"/>
    </row>
    <row r="60" spans="1:56">
      <c r="A60" s="70" t="str">
        <f t="shared" si="0"/>
        <v>2026-01</v>
      </c>
      <c r="B60" s="5" t="str">
        <f>_xlfn.XLOOKUP(G60,过机服务商重量差!A:A,过机服务商重量差!G:G)</f>
        <v>帅时莹</v>
      </c>
      <c r="C60" s="32" t="str">
        <f t="shared" si="1"/>
        <v>渠道</v>
      </c>
      <c r="D60" s="63">
        <f>ROUND(IF(AND(AO60&gt;=0,Y60="正常走货"),_xlfn.XLOOKUP(G60,过机服务商重量差!A:A,过机服务商重量差!L:L),"0"),2)</f>
        <v>131</v>
      </c>
      <c r="E60" s="64">
        <f>ROUND(IF(B60="小旋风",$D60/提成!$D$4*提成!$E$4,$D60/提成!$D$3*提成!$E$3),2)</f>
        <v>1.31</v>
      </c>
      <c r="F60" s="5" t="str">
        <f ca="1">IFERROR(LOOKUP(1,0/((B60=名单!B:B)*(VALUE(AW60)&gt;=名单!E:E)*(VALUE(AW60)&lt;=名单!G:G)*(Y60="正常走货")),名单!H:H),"否")</f>
        <v>否</v>
      </c>
      <c r="G60" s="71" t="s">
        <v>220</v>
      </c>
      <c r="H60" s="71" t="s">
        <v>222</v>
      </c>
      <c r="J60" s="72" t="s">
        <v>97</v>
      </c>
      <c r="L60" s="71" t="s">
        <v>18</v>
      </c>
      <c r="M60" s="73"/>
      <c r="N60" s="73"/>
      <c r="R60" s="73"/>
      <c r="S60" s="72" t="s">
        <v>223</v>
      </c>
      <c r="T60" s="72" t="s">
        <v>14410</v>
      </c>
      <c r="U60" s="73"/>
      <c r="W60" s="73"/>
      <c r="X60" s="73"/>
      <c r="Y60" s="72" t="s">
        <v>14379</v>
      </c>
      <c r="AO60" s="71">
        <v>1650</v>
      </c>
      <c r="AS60" s="73"/>
      <c r="AT60" s="73"/>
      <c r="AU60" s="73"/>
      <c r="AV60" s="73"/>
      <c r="AW60" s="74" t="s">
        <v>14446</v>
      </c>
      <c r="BC60" s="73"/>
    </row>
    <row r="61" spans="1:56">
      <c r="A61" s="70" t="str">
        <f t="shared" si="0"/>
        <v>2026-01</v>
      </c>
      <c r="B61" s="5" t="str">
        <f>_xlfn.XLOOKUP(G61,过机服务商重量差!A:A,过机服务商重量差!G:G)</f>
        <v>玉麒麟</v>
      </c>
      <c r="C61" s="32" t="str">
        <f t="shared" si="1"/>
        <v>渠道</v>
      </c>
      <c r="D61" s="63">
        <f>ROUND(IF(AND(AO61&gt;=0,Y61="正常走货"),_xlfn.XLOOKUP(G61,过机服务商重量差!A:A,过机服务商重量差!L:L),"0"),2)</f>
        <v>7</v>
      </c>
      <c r="E61" s="64">
        <f>ROUND(IF(B61="小旋风",$D61/提成!$D$4*提成!$E$4,$D61/提成!$D$3*提成!$E$3),2)</f>
        <v>0.07</v>
      </c>
      <c r="F61" s="5" t="str">
        <f ca="1">IFERROR(LOOKUP(1,0/((B61=名单!B:B)*(VALUE(AW61)&gt;=名单!E:E)*(VALUE(AW61)&lt;=名单!G:G)*(Y61="正常走货")),名单!H:H),"否")</f>
        <v>否</v>
      </c>
      <c r="G61" s="71" t="s">
        <v>224</v>
      </c>
      <c r="H61" s="71" t="s">
        <v>226</v>
      </c>
      <c r="J61" s="72" t="s">
        <v>17</v>
      </c>
      <c r="L61" s="71" t="s">
        <v>18</v>
      </c>
      <c r="M61" s="73"/>
      <c r="N61" s="73"/>
      <c r="R61" s="73"/>
      <c r="S61" s="72" t="s">
        <v>227</v>
      </c>
      <c r="T61" s="72" t="s">
        <v>14410</v>
      </c>
      <c r="U61" s="73"/>
      <c r="W61" s="73"/>
      <c r="X61" s="73"/>
      <c r="Y61" s="72" t="s">
        <v>14379</v>
      </c>
      <c r="AO61" s="71">
        <v>61.63</v>
      </c>
      <c r="AT61" s="73"/>
      <c r="AV61" s="73"/>
      <c r="AW61" s="74" t="s">
        <v>14447</v>
      </c>
      <c r="BC61" s="73"/>
    </row>
    <row r="62" spans="1:56">
      <c r="A62" s="70" t="str">
        <f t="shared" si="0"/>
        <v>2026-01</v>
      </c>
      <c r="B62" s="5" t="str">
        <f>_xlfn.XLOOKUP(G62,过机服务商重量差!A:A,过机服务商重量差!G:G)</f>
        <v>风清扬</v>
      </c>
      <c r="C62" s="32" t="str">
        <f t="shared" si="1"/>
        <v>渠道</v>
      </c>
      <c r="D62" s="63">
        <f>ROUND(IF(AND(AO62&gt;=0,Y62="正常走货"),_xlfn.XLOOKUP(G62,过机服务商重量差!A:A,过机服务商重量差!L:L),"0"),2)</f>
        <v>39</v>
      </c>
      <c r="E62" s="64">
        <f>ROUND(IF(B62="小旋风",$D62/提成!$D$4*提成!$E$4,$D62/提成!$D$3*提成!$E$3),2)</f>
        <v>0.39</v>
      </c>
      <c r="F62" s="5" t="str">
        <f ca="1">IFERROR(LOOKUP(1,0/((B62=名单!B:B)*(VALUE(AW62)&gt;=名单!E:E)*(VALUE(AW62)&lt;=名单!G:G)*(Y62="正常走货")),名单!H:H),"否")</f>
        <v>是</v>
      </c>
      <c r="G62" s="71" t="s">
        <v>228</v>
      </c>
      <c r="H62" s="71" t="s">
        <v>230</v>
      </c>
      <c r="J62" s="72" t="s">
        <v>231</v>
      </c>
      <c r="L62" s="71" t="s">
        <v>18</v>
      </c>
      <c r="M62" s="73"/>
      <c r="N62" s="73"/>
      <c r="R62" s="73"/>
      <c r="S62" s="72" t="s">
        <v>232</v>
      </c>
      <c r="T62" s="72" t="s">
        <v>14386</v>
      </c>
      <c r="U62" s="73"/>
      <c r="W62" s="73"/>
      <c r="X62" s="73"/>
      <c r="Y62" s="72" t="s">
        <v>14379</v>
      </c>
      <c r="AO62" s="71">
        <v>273.9</v>
      </c>
      <c r="AS62" s="73"/>
      <c r="AT62" s="73"/>
      <c r="AU62" s="73"/>
      <c r="AV62" s="73"/>
      <c r="AW62" s="74" t="s">
        <v>14448</v>
      </c>
      <c r="BA62" s="73"/>
      <c r="BC62" s="73"/>
    </row>
    <row r="63" spans="1:56">
      <c r="A63" s="70" t="str">
        <f t="shared" si="0"/>
        <v>2026-01</v>
      </c>
      <c r="B63" s="5" t="str">
        <f>_xlfn.XLOOKUP(G63,过机服务商重量差!A:A,过机服务商重量差!G:G)</f>
        <v>风清扬</v>
      </c>
      <c r="C63" s="32" t="str">
        <f t="shared" si="1"/>
        <v>渠道</v>
      </c>
      <c r="D63" s="63">
        <f>ROUND(IF(AND(AO63&gt;=0,Y63="正常走货"),_xlfn.XLOOKUP(G63,过机服务商重量差!A:A,过机服务商重量差!L:L),"0"),2)</f>
        <v>52</v>
      </c>
      <c r="E63" s="64">
        <f>ROUND(IF(B63="小旋风",$D63/提成!$D$4*提成!$E$4,$D63/提成!$D$3*提成!$E$3),2)</f>
        <v>0.52</v>
      </c>
      <c r="F63" s="5" t="str">
        <f ca="1">IFERROR(LOOKUP(1,0/((B63=名单!B:B)*(VALUE(AW63)&gt;=名单!E:E)*(VALUE(AW63)&lt;=名单!G:G)*(Y63="正常走货")),名单!H:H),"否")</f>
        <v>是</v>
      </c>
      <c r="G63" s="71" t="s">
        <v>233</v>
      </c>
      <c r="H63" s="71" t="s">
        <v>235</v>
      </c>
      <c r="J63" s="72" t="s">
        <v>231</v>
      </c>
      <c r="L63" s="71" t="s">
        <v>18</v>
      </c>
      <c r="M63" s="73"/>
      <c r="N63" s="73"/>
      <c r="R63" s="73"/>
      <c r="S63" s="72" t="s">
        <v>232</v>
      </c>
      <c r="T63" s="71" t="s">
        <v>14386</v>
      </c>
      <c r="U63" s="73"/>
      <c r="W63" s="73"/>
      <c r="X63" s="73"/>
      <c r="Y63" s="72" t="s">
        <v>14379</v>
      </c>
      <c r="AO63" s="71">
        <v>750</v>
      </c>
      <c r="AS63" s="73"/>
      <c r="AT63" s="73"/>
      <c r="AU63" s="73"/>
      <c r="AV63" s="73"/>
      <c r="AW63" s="74" t="s">
        <v>14449</v>
      </c>
      <c r="BC63" s="73"/>
    </row>
    <row r="64" spans="1:56">
      <c r="A64" s="70" t="str">
        <f t="shared" si="0"/>
        <v>2026-01</v>
      </c>
      <c r="B64" s="5" t="str">
        <f>_xlfn.XLOOKUP(G64,过机服务商重量差!A:A,过机服务商重量差!G:G)</f>
        <v>玉麒麟</v>
      </c>
      <c r="C64" s="32" t="str">
        <f t="shared" si="1"/>
        <v>渠道</v>
      </c>
      <c r="D64" s="63">
        <f>ROUND(IF(AND(AO64&gt;=0,Y64="正常走货"),_xlfn.XLOOKUP(G64,过机服务商重量差!A:A,过机服务商重量差!L:L),"0"),2)</f>
        <v>1</v>
      </c>
      <c r="E64" s="64">
        <f>ROUND(IF(B64="小旋风",$D64/提成!$D$4*提成!$E$4,$D64/提成!$D$3*提成!$E$3),2)</f>
        <v>0.01</v>
      </c>
      <c r="F64" s="5" t="str">
        <f ca="1">IFERROR(LOOKUP(1,0/((B64=名单!B:B)*(VALUE(AW64)&gt;=名单!E:E)*(VALUE(AW64)&lt;=名单!G:G)*(Y64="正常走货")),名单!H:H),"否")</f>
        <v>否</v>
      </c>
      <c r="G64" s="71" t="s">
        <v>236</v>
      </c>
      <c r="H64" s="71" t="s">
        <v>238</v>
      </c>
      <c r="J64" s="72" t="s">
        <v>17</v>
      </c>
      <c r="L64" s="71" t="s">
        <v>18</v>
      </c>
      <c r="M64" s="73"/>
      <c r="N64" s="73"/>
      <c r="R64" s="73"/>
      <c r="S64" s="72" t="s">
        <v>239</v>
      </c>
      <c r="T64" s="71" t="s">
        <v>14386</v>
      </c>
      <c r="U64" s="73"/>
      <c r="W64" s="73"/>
      <c r="X64" s="73"/>
      <c r="Y64" s="72" t="s">
        <v>14379</v>
      </c>
      <c r="AO64" s="71">
        <v>105</v>
      </c>
      <c r="AS64" s="73"/>
      <c r="AT64" s="73"/>
      <c r="AU64" s="73"/>
      <c r="AV64" s="73"/>
      <c r="AW64" s="74" t="s">
        <v>14450</v>
      </c>
      <c r="BC64" s="73"/>
      <c r="BD64" s="73"/>
    </row>
    <row r="65" spans="1:56">
      <c r="A65" s="70" t="str">
        <f t="shared" si="0"/>
        <v>2026-01</v>
      </c>
      <c r="B65" s="5" t="str">
        <f>_xlfn.XLOOKUP(G65,过机服务商重量差!A:A,过机服务商重量差!G:G)</f>
        <v>玉麒麟</v>
      </c>
      <c r="C65" s="32" t="str">
        <f t="shared" si="1"/>
        <v>渠道</v>
      </c>
      <c r="D65" s="63">
        <f>ROUND(IF(AND(AO65&gt;=0,Y65="正常走货"),_xlfn.XLOOKUP(G65,过机服务商重量差!A:A,过机服务商重量差!L:L),"0"),2)</f>
        <v>5.5</v>
      </c>
      <c r="E65" s="64">
        <f>ROUND(IF(B65="小旋风",$D65/提成!$D$4*提成!$E$4,$D65/提成!$D$3*提成!$E$3),2)</f>
        <v>0.06</v>
      </c>
      <c r="F65" s="5" t="str">
        <f ca="1">IFERROR(LOOKUP(1,0/((B65=名单!B:B)*(VALUE(AW65)&gt;=名单!E:E)*(VALUE(AW65)&lt;=名单!G:G)*(Y65="正常走货")),名单!H:H),"否")</f>
        <v>否</v>
      </c>
      <c r="G65" s="71" t="s">
        <v>240</v>
      </c>
      <c r="H65" s="71" t="s">
        <v>242</v>
      </c>
      <c r="J65" s="72" t="s">
        <v>17</v>
      </c>
      <c r="L65" s="71" t="s">
        <v>18</v>
      </c>
      <c r="M65" s="73"/>
      <c r="N65" s="73"/>
      <c r="R65" s="73"/>
      <c r="S65" s="72" t="s">
        <v>239</v>
      </c>
      <c r="T65" s="71" t="s">
        <v>14386</v>
      </c>
      <c r="U65" s="73"/>
      <c r="W65" s="73"/>
      <c r="X65" s="73"/>
      <c r="Y65" s="72" t="s">
        <v>14379</v>
      </c>
      <c r="AO65" s="71">
        <v>94.1</v>
      </c>
      <c r="AS65" s="73"/>
      <c r="AT65" s="73"/>
      <c r="AU65" s="73"/>
      <c r="AV65" s="73"/>
      <c r="AW65" s="74" t="s">
        <v>14451</v>
      </c>
      <c r="BC65" s="73"/>
    </row>
    <row r="66" spans="1:56">
      <c r="A66" s="70" t="str">
        <f t="shared" si="0"/>
        <v>2026-01</v>
      </c>
      <c r="B66" s="5" t="str">
        <f>_xlfn.XLOOKUP(G66,过机服务商重量差!A:A,过机服务商重量差!G:G)</f>
        <v>玉麒麟</v>
      </c>
      <c r="C66" s="32" t="str">
        <f t="shared" ref="C66:C129" si="2">IF(OR(AO66&lt;0,L66="FBA海运"),"","渠道")</f>
        <v>渠道</v>
      </c>
      <c r="D66" s="63">
        <f>ROUND(IF(AND(AO66&gt;=0,Y66="正常走货"),_xlfn.XLOOKUP(G66,过机服务商重量差!A:A,过机服务商重量差!L:L),"0"),2)</f>
        <v>33.5</v>
      </c>
      <c r="E66" s="64">
        <f>ROUND(IF(B66="小旋风",$D66/提成!$D$4*提成!$E$4,$D66/提成!$D$3*提成!$E$3),2)</f>
        <v>0.34</v>
      </c>
      <c r="F66" s="5" t="str">
        <f ca="1">IFERROR(LOOKUP(1,0/((B66=名单!B:B)*(VALUE(AW66)&gt;=名单!E:E)*(VALUE(AW66)&lt;=名单!G:G)*(Y66="正常走货")),名单!H:H),"否")</f>
        <v>否</v>
      </c>
      <c r="G66" s="71" t="s">
        <v>243</v>
      </c>
      <c r="H66" s="71" t="s">
        <v>245</v>
      </c>
      <c r="J66" s="71" t="s">
        <v>17</v>
      </c>
      <c r="L66" s="71" t="s">
        <v>18</v>
      </c>
      <c r="M66" s="73"/>
      <c r="N66" s="73"/>
      <c r="R66" s="73"/>
      <c r="S66" s="72" t="s">
        <v>246</v>
      </c>
      <c r="T66" s="71" t="s">
        <v>14386</v>
      </c>
      <c r="U66" s="73"/>
      <c r="W66" s="73"/>
      <c r="X66" s="73"/>
      <c r="Y66" s="72" t="s">
        <v>14379</v>
      </c>
      <c r="AO66" s="71">
        <v>136</v>
      </c>
      <c r="AS66" s="73"/>
      <c r="AT66" s="73"/>
      <c r="AU66" s="73"/>
      <c r="AV66" s="73"/>
      <c r="AW66" s="74" t="s">
        <v>14452</v>
      </c>
      <c r="BC66" s="73"/>
      <c r="BD66" s="73"/>
    </row>
    <row r="67" spans="1:56">
      <c r="A67" s="70" t="str">
        <f t="shared" ref="A67:A130" si="3">MID(AW67,1,7)</f>
        <v>2026-01</v>
      </c>
      <c r="B67" s="5" t="str">
        <f>_xlfn.XLOOKUP(G67,过机服务商重量差!A:A,过机服务商重量差!G:G)</f>
        <v>帅时莹</v>
      </c>
      <c r="C67" s="32" t="str">
        <f t="shared" si="2"/>
        <v>渠道</v>
      </c>
      <c r="D67" s="63">
        <f>ROUND(IF(AND(AO67&gt;=0,Y67="正常走货"),_xlfn.XLOOKUP(G67,过机服务商重量差!A:A,过机服务商重量差!L:L),"0"),2)</f>
        <v>62</v>
      </c>
      <c r="E67" s="64">
        <f>ROUND(IF(B67="小旋风",$D67/提成!$D$4*提成!$E$4,$D67/提成!$D$3*提成!$E$3),2)</f>
        <v>0.62</v>
      </c>
      <c r="F67" s="5" t="str">
        <f ca="1">IFERROR(LOOKUP(1,0/((B67=名单!B:B)*(VALUE(AW67)&gt;=名单!E:E)*(VALUE(AW67)&lt;=名单!G:G)*(Y67="正常走货")),名单!H:H),"否")</f>
        <v>否</v>
      </c>
      <c r="G67" s="71" t="s">
        <v>247</v>
      </c>
      <c r="H67" s="71" t="s">
        <v>249</v>
      </c>
      <c r="J67" s="72" t="s">
        <v>140</v>
      </c>
      <c r="L67" s="71" t="s">
        <v>18</v>
      </c>
      <c r="M67" s="73"/>
      <c r="N67" s="73"/>
      <c r="R67" s="73"/>
      <c r="S67" s="72" t="s">
        <v>199</v>
      </c>
      <c r="T67" s="72" t="s">
        <v>14439</v>
      </c>
      <c r="U67" s="73"/>
      <c r="W67" s="73"/>
      <c r="X67" s="73"/>
      <c r="Y67" s="72" t="s">
        <v>14379</v>
      </c>
      <c r="AO67" s="71">
        <v>101.94</v>
      </c>
      <c r="AS67" s="73"/>
      <c r="AT67" s="73"/>
      <c r="AV67" s="73"/>
      <c r="AW67" s="74" t="s">
        <v>14453</v>
      </c>
      <c r="BC67" s="73"/>
      <c r="BD67" s="73"/>
    </row>
    <row r="68" spans="1:56">
      <c r="A68" s="70" t="str">
        <f t="shared" si="3"/>
        <v>2026-01</v>
      </c>
      <c r="B68" s="5" t="str">
        <f>_xlfn.XLOOKUP(G68,过机服务商重量差!A:A,过机服务商重量差!G:G)</f>
        <v>帅时莹</v>
      </c>
      <c r="C68" s="32" t="str">
        <f t="shared" si="2"/>
        <v>渠道</v>
      </c>
      <c r="D68" s="63">
        <f>ROUND(IF(AND(AO68&gt;=0,Y68="正常走货"),_xlfn.XLOOKUP(G68,过机服务商重量差!A:A,过机服务商重量差!L:L),"0"),2)</f>
        <v>66</v>
      </c>
      <c r="E68" s="64">
        <f>ROUND(IF(B68="小旋风",$D68/提成!$D$4*提成!$E$4,$D68/提成!$D$3*提成!$E$3),2)</f>
        <v>0.66</v>
      </c>
      <c r="F68" s="5" t="str">
        <f ca="1">IFERROR(LOOKUP(1,0/((B68=名单!B:B)*(VALUE(AW68)&gt;=名单!E:E)*(VALUE(AW68)&lt;=名单!G:G)*(Y68="正常走货")),名单!H:H),"否")</f>
        <v>否</v>
      </c>
      <c r="G68" s="71" t="s">
        <v>250</v>
      </c>
      <c r="H68" s="71" t="s">
        <v>252</v>
      </c>
      <c r="J68" s="72" t="s">
        <v>140</v>
      </c>
      <c r="L68" s="72" t="s">
        <v>18</v>
      </c>
      <c r="M68" s="73"/>
      <c r="N68" s="73"/>
      <c r="R68" s="73"/>
      <c r="S68" s="72" t="s">
        <v>199</v>
      </c>
      <c r="T68" s="71" t="s">
        <v>14439</v>
      </c>
      <c r="U68" s="73"/>
      <c r="W68" s="73"/>
      <c r="X68" s="73"/>
      <c r="Y68" s="72" t="s">
        <v>14379</v>
      </c>
      <c r="AO68" s="71">
        <v>67.7399999999998</v>
      </c>
      <c r="AS68" s="73"/>
      <c r="AT68" s="73"/>
      <c r="AU68" s="73"/>
      <c r="AV68" s="73"/>
      <c r="AW68" s="74" t="s">
        <v>14454</v>
      </c>
      <c r="BA68" s="73"/>
      <c r="BC68" s="73"/>
    </row>
    <row r="69" spans="1:56">
      <c r="A69" s="70" t="str">
        <f t="shared" si="3"/>
        <v>2026-01</v>
      </c>
      <c r="B69" s="5" t="str">
        <f>_xlfn.XLOOKUP(G69,过机服务商重量差!A:A,过机服务商重量差!G:G)</f>
        <v>玉麒麟</v>
      </c>
      <c r="C69" s="32" t="str">
        <f t="shared" si="2"/>
        <v>渠道</v>
      </c>
      <c r="D69" s="63">
        <f>ROUND(IF(AND(AO69&gt;=0,Y69="正常走货"),_xlfn.XLOOKUP(G69,过机服务商重量差!A:A,过机服务商重量差!L:L),"0"),2)</f>
        <v>20</v>
      </c>
      <c r="E69" s="64">
        <f>ROUND(IF(B69="小旋风",$D69/提成!$D$4*提成!$E$4,$D69/提成!$D$3*提成!$E$3),2)</f>
        <v>0.2</v>
      </c>
      <c r="F69" s="5" t="str">
        <f ca="1">IFERROR(LOOKUP(1,0/((B69=名单!B:B)*(VALUE(AW69)&gt;=名单!E:E)*(VALUE(AW69)&lt;=名单!G:G)*(Y69="正常走货")),名单!H:H),"否")</f>
        <v>否</v>
      </c>
      <c r="G69" s="71" t="s">
        <v>253</v>
      </c>
      <c r="H69" s="71" t="s">
        <v>255</v>
      </c>
      <c r="J69" s="72" t="s">
        <v>256</v>
      </c>
      <c r="L69" s="71" t="s">
        <v>18</v>
      </c>
      <c r="M69" s="73"/>
      <c r="N69" s="73"/>
      <c r="R69" s="73"/>
      <c r="S69" s="72" t="s">
        <v>203</v>
      </c>
      <c r="T69" s="72" t="s">
        <v>14378</v>
      </c>
      <c r="U69" s="73"/>
      <c r="W69" s="73"/>
      <c r="X69" s="73"/>
      <c r="Y69" s="72" t="s">
        <v>14379</v>
      </c>
      <c r="AO69" s="71">
        <v>72.62</v>
      </c>
      <c r="AS69" s="73"/>
      <c r="AT69" s="73"/>
      <c r="AV69" s="73"/>
      <c r="AW69" s="74" t="s">
        <v>14455</v>
      </c>
      <c r="BC69" s="73"/>
    </row>
    <row r="70" spans="1:56">
      <c r="A70" s="70" t="str">
        <f t="shared" si="3"/>
        <v>2026-01</v>
      </c>
      <c r="B70" s="5" t="str">
        <f>_xlfn.XLOOKUP(G70,过机服务商重量差!A:A,过机服务商重量差!G:G)</f>
        <v>007</v>
      </c>
      <c r="C70" s="32" t="str">
        <f t="shared" si="2"/>
        <v>渠道</v>
      </c>
      <c r="D70" s="63">
        <f>ROUND(IF(AND(AO70&gt;=0,Y70="正常走货"),_xlfn.XLOOKUP(G70,过机服务商重量差!A:A,过机服务商重量差!L:L),"0"),2)</f>
        <v>126</v>
      </c>
      <c r="E70" s="64">
        <f>ROUND(IF(B70="小旋风",$D70/提成!$D$4*提成!$E$4,$D70/提成!$D$3*提成!$E$3),2)</f>
        <v>1.26</v>
      </c>
      <c r="F70" s="5" t="str">
        <f ca="1">IFERROR(LOOKUP(1,0/((B70=名单!B:B)*(VALUE(AW70)&gt;=名单!E:E)*(VALUE(AW70)&lt;=名单!G:G)*(Y70="正常走货")),名单!H:H),"否")</f>
        <v>否</v>
      </c>
      <c r="G70" s="71" t="s">
        <v>257</v>
      </c>
      <c r="H70" s="71" t="s">
        <v>259</v>
      </c>
      <c r="J70" s="72" t="s">
        <v>168</v>
      </c>
      <c r="L70" s="71" t="s">
        <v>18</v>
      </c>
      <c r="M70" s="73"/>
      <c r="N70" s="73"/>
      <c r="R70" s="73"/>
      <c r="S70" s="72" t="s">
        <v>215</v>
      </c>
      <c r="T70" s="72" t="s">
        <v>14378</v>
      </c>
      <c r="U70" s="73"/>
      <c r="W70" s="73"/>
      <c r="X70" s="73"/>
      <c r="Y70" s="72" t="s">
        <v>14379</v>
      </c>
      <c r="Z70" s="73"/>
      <c r="AO70" s="71">
        <v>1449</v>
      </c>
      <c r="AT70" s="73"/>
      <c r="AU70" s="73"/>
      <c r="AV70" s="73"/>
      <c r="AW70" s="74" t="s">
        <v>14456</v>
      </c>
      <c r="BC70" s="73"/>
      <c r="BD70" s="73"/>
    </row>
    <row r="71" spans="1:56">
      <c r="A71" s="70" t="str">
        <f t="shared" si="3"/>
        <v>2026-01</v>
      </c>
      <c r="B71" s="5" t="str">
        <f>_xlfn.XLOOKUP(G71,过机服务商重量差!A:A,过机服务商重量差!G:G)</f>
        <v>玉麒麟</v>
      </c>
      <c r="C71" s="32" t="str">
        <f t="shared" si="2"/>
        <v>渠道</v>
      </c>
      <c r="D71" s="63">
        <f>ROUND(IF(AND(AO71&gt;=0,Y71="正常走货"),_xlfn.XLOOKUP(G71,过机服务商重量差!A:A,过机服务商重量差!L:L),"0"),2)</f>
        <v>45</v>
      </c>
      <c r="E71" s="64">
        <f>ROUND(IF(B71="小旋风",$D71/提成!$D$4*提成!$E$4,$D71/提成!$D$3*提成!$E$3),2)</f>
        <v>0.45</v>
      </c>
      <c r="F71" s="5" t="str">
        <f ca="1">IFERROR(LOOKUP(1,0/((B71=名单!B:B)*(VALUE(AW71)&gt;=名单!E:E)*(VALUE(AW71)&lt;=名单!G:G)*(Y71="正常走货")),名单!H:H),"否")</f>
        <v>否</v>
      </c>
      <c r="G71" s="71" t="s">
        <v>260</v>
      </c>
      <c r="H71" s="71" t="s">
        <v>262</v>
      </c>
      <c r="J71" s="72" t="s">
        <v>17</v>
      </c>
      <c r="L71" s="71" t="s">
        <v>18</v>
      </c>
      <c r="M71" s="73"/>
      <c r="N71" s="73"/>
      <c r="R71" s="73"/>
      <c r="S71" s="72" t="s">
        <v>79</v>
      </c>
      <c r="T71" s="72" t="s">
        <v>14378</v>
      </c>
      <c r="U71" s="73"/>
      <c r="W71" s="73"/>
      <c r="X71" s="73"/>
      <c r="Y71" s="72" t="s">
        <v>14379</v>
      </c>
      <c r="AO71" s="71">
        <v>1162.89</v>
      </c>
      <c r="AS71" s="73"/>
      <c r="AT71" s="73"/>
      <c r="AU71" s="73"/>
      <c r="AV71" s="73"/>
      <c r="AW71" s="74" t="s">
        <v>14457</v>
      </c>
      <c r="BA71" s="73"/>
      <c r="BC71" s="73"/>
    </row>
    <row r="72" spans="1:56">
      <c r="A72" s="70" t="str">
        <f t="shared" si="3"/>
        <v>2026-01</v>
      </c>
      <c r="B72" s="5" t="str">
        <f>_xlfn.XLOOKUP(G72,过机服务商重量差!A:A,过机服务商重量差!G:G)</f>
        <v>007</v>
      </c>
      <c r="C72" s="32" t="str">
        <f t="shared" si="2"/>
        <v>渠道</v>
      </c>
      <c r="D72" s="63">
        <f>ROUND(IF(AND(AO72&gt;=0,Y72="正常走货"),_xlfn.XLOOKUP(G72,过机服务商重量差!A:A,过机服务商重量差!L:L),"0"),2)</f>
        <v>92</v>
      </c>
      <c r="E72" s="64">
        <f>ROUND(IF(B72="小旋风",$D72/提成!$D$4*提成!$E$4,$D72/提成!$D$3*提成!$E$3),2)</f>
        <v>0.92</v>
      </c>
      <c r="F72" s="5" t="str">
        <f ca="1">IFERROR(LOOKUP(1,0/((B72=名单!B:B)*(VALUE(AW72)&gt;=名单!E:E)*(VALUE(AW72)&lt;=名单!G:G)*(Y72="正常走货")),名单!H:H),"否")</f>
        <v>否</v>
      </c>
      <c r="G72" s="71" t="s">
        <v>263</v>
      </c>
      <c r="H72" s="71" t="s">
        <v>265</v>
      </c>
      <c r="J72" s="72" t="s">
        <v>266</v>
      </c>
      <c r="L72" s="71" t="s">
        <v>18</v>
      </c>
      <c r="M72" s="73"/>
      <c r="N72" s="73"/>
      <c r="R72" s="73"/>
      <c r="S72" s="72" t="s">
        <v>79</v>
      </c>
      <c r="T72" s="72" t="s">
        <v>14378</v>
      </c>
      <c r="U72" s="73"/>
      <c r="W72" s="73"/>
      <c r="X72" s="73"/>
      <c r="Y72" s="72" t="s">
        <v>14379</v>
      </c>
      <c r="AO72" s="71">
        <v>791.2</v>
      </c>
      <c r="AT72" s="73"/>
      <c r="AU72" s="73"/>
      <c r="AV72" s="73"/>
      <c r="AW72" s="74" t="s">
        <v>14458</v>
      </c>
      <c r="BC72" s="73"/>
    </row>
    <row r="73" spans="1:56">
      <c r="A73" s="70" t="str">
        <f t="shared" si="3"/>
        <v>2026-01</v>
      </c>
      <c r="B73" s="5" t="str">
        <f>_xlfn.XLOOKUP(G73,过机服务商重量差!A:A,过机服务商重量差!G:G)</f>
        <v>玉麒麟</v>
      </c>
      <c r="C73" s="32" t="str">
        <f t="shared" si="2"/>
        <v>渠道</v>
      </c>
      <c r="D73" s="63">
        <f>ROUND(IF(AND(AO73&gt;=0,Y73="正常走货"),_xlfn.XLOOKUP(G73,过机服务商重量差!A:A,过机服务商重量差!L:L),"0"),2)</f>
        <v>0.5</v>
      </c>
      <c r="E73" s="64">
        <f>ROUND(IF(B73="小旋风",$D73/提成!$D$4*提成!$E$4,$D73/提成!$D$3*提成!$E$3),2)</f>
        <v>0.01</v>
      </c>
      <c r="F73" s="5" t="str">
        <f ca="1">IFERROR(LOOKUP(1,0/((B73=名单!B:B)*(VALUE(AW73)&gt;=名单!E:E)*(VALUE(AW73)&lt;=名单!G:G)*(Y73="正常走货")),名单!H:H),"否")</f>
        <v>否</v>
      </c>
      <c r="G73" s="71" t="s">
        <v>268</v>
      </c>
      <c r="H73" s="71" t="s">
        <v>270</v>
      </c>
      <c r="J73" s="72" t="s">
        <v>17</v>
      </c>
      <c r="L73" s="71" t="s">
        <v>18</v>
      </c>
      <c r="M73" s="73"/>
      <c r="N73" s="73"/>
      <c r="R73" s="73"/>
      <c r="S73" s="72" t="s">
        <v>79</v>
      </c>
      <c r="T73" s="72" t="s">
        <v>14378</v>
      </c>
      <c r="U73" s="73"/>
      <c r="W73" s="73"/>
      <c r="X73" s="73"/>
      <c r="Y73" s="72" t="s">
        <v>14379</v>
      </c>
      <c r="AO73" s="71">
        <v>72.7</v>
      </c>
      <c r="AS73" s="73"/>
      <c r="AT73" s="73"/>
      <c r="AU73" s="73"/>
      <c r="AV73" s="73"/>
      <c r="AW73" s="74" t="s">
        <v>14459</v>
      </c>
      <c r="BC73" s="73"/>
    </row>
    <row r="74" spans="1:56">
      <c r="A74" s="70" t="str">
        <f t="shared" si="3"/>
        <v>2026-01</v>
      </c>
      <c r="B74" s="5" t="str">
        <f>_xlfn.XLOOKUP(G74,过机服务商重量差!A:A,过机服务商重量差!G:G)</f>
        <v>小旋风</v>
      </c>
      <c r="C74" s="32" t="str">
        <f t="shared" si="2"/>
        <v>渠道</v>
      </c>
      <c r="D74" s="63">
        <f>ROUND(IF(AND(AO74&gt;=0,Y74="正常走货"),_xlfn.XLOOKUP(G74,过机服务商重量差!A:A,过机服务商重量差!L:L),"0"),2)</f>
        <v>49</v>
      </c>
      <c r="E74" s="64">
        <f>ROUND(IF(B74="小旋风",$D74/提成!$D$4*提成!$E$4,$D74/提成!$D$3*提成!$E$3),2)</f>
        <v>0.49</v>
      </c>
      <c r="F74" s="5" t="str">
        <f ca="1">IFERROR(LOOKUP(1,0/((B74=名单!B:B)*(VALUE(AW74)&gt;=名单!E:E)*(VALUE(AW74)&lt;=名单!G:G)*(Y74="正常走货")),名单!H:H),"否")</f>
        <v>是</v>
      </c>
      <c r="G74" s="71" t="s">
        <v>271</v>
      </c>
      <c r="H74" s="71" t="s">
        <v>273</v>
      </c>
      <c r="J74" s="72" t="s">
        <v>274</v>
      </c>
      <c r="L74" s="71" t="s">
        <v>18</v>
      </c>
      <c r="M74" s="73"/>
      <c r="N74" s="73"/>
      <c r="R74" s="73"/>
      <c r="S74" s="72" t="s">
        <v>275</v>
      </c>
      <c r="T74" s="72" t="s">
        <v>14407</v>
      </c>
      <c r="U74" s="73"/>
      <c r="W74" s="73"/>
      <c r="X74" s="73"/>
      <c r="Y74" s="72" t="s">
        <v>14379</v>
      </c>
      <c r="AO74" s="71">
        <v>588</v>
      </c>
      <c r="AS74" s="73"/>
      <c r="AT74" s="73"/>
      <c r="AU74" s="73"/>
      <c r="AV74" s="73"/>
      <c r="AW74" s="74" t="s">
        <v>14460</v>
      </c>
      <c r="BC74" s="73"/>
    </row>
    <row r="75" spans="1:56">
      <c r="A75" s="70" t="str">
        <f t="shared" si="3"/>
        <v>2026-01</v>
      </c>
      <c r="B75" s="5" t="str">
        <f>_xlfn.XLOOKUP(G75,过机服务商重量差!A:A,过机服务商重量差!G:G)</f>
        <v>玉麒麟</v>
      </c>
      <c r="C75" s="32" t="str">
        <f t="shared" si="2"/>
        <v>渠道</v>
      </c>
      <c r="D75" s="63">
        <f>ROUND(IF(AND(AO75&gt;=0,Y75="正常走货"),_xlfn.XLOOKUP(G75,过机服务商重量差!A:A,过机服务商重量差!L:L),"0"),2)</f>
        <v>4</v>
      </c>
      <c r="E75" s="64">
        <f>ROUND(IF(B75="小旋风",$D75/提成!$D$4*提成!$E$4,$D75/提成!$D$3*提成!$E$3),2)</f>
        <v>0.04</v>
      </c>
      <c r="F75" s="5" t="str">
        <f ca="1">IFERROR(LOOKUP(1,0/((B75=名单!B:B)*(VALUE(AW75)&gt;=名单!E:E)*(VALUE(AW75)&lt;=名单!G:G)*(Y75="正常走货")),名单!H:H),"否")</f>
        <v>否</v>
      </c>
      <c r="G75" s="71" t="s">
        <v>276</v>
      </c>
      <c r="H75" s="71" t="s">
        <v>278</v>
      </c>
      <c r="J75" s="72" t="s">
        <v>17</v>
      </c>
      <c r="L75" s="72" t="s">
        <v>18</v>
      </c>
      <c r="M75" s="73"/>
      <c r="N75" s="73"/>
      <c r="R75" s="73"/>
      <c r="S75" s="72" t="s">
        <v>279</v>
      </c>
      <c r="T75" s="72" t="s">
        <v>14407</v>
      </c>
      <c r="U75" s="73"/>
      <c r="W75" s="73"/>
      <c r="X75" s="73"/>
      <c r="Y75" s="72" t="s">
        <v>14379</v>
      </c>
      <c r="AO75" s="71">
        <v>166.88</v>
      </c>
      <c r="AS75" s="73"/>
      <c r="AT75" s="73"/>
      <c r="AU75" s="73"/>
      <c r="AV75" s="73"/>
      <c r="AW75" s="74" t="s">
        <v>14461</v>
      </c>
      <c r="BC75" s="73"/>
    </row>
    <row r="76" spans="1:56">
      <c r="A76" s="70" t="str">
        <f t="shared" si="3"/>
        <v>2026-01</v>
      </c>
      <c r="B76" s="5" t="str">
        <f>_xlfn.XLOOKUP(G76,过机服务商重量差!A:A,过机服务商重量差!G:G)</f>
        <v>007</v>
      </c>
      <c r="C76" s="32" t="str">
        <f t="shared" si="2"/>
        <v>渠道</v>
      </c>
      <c r="D76" s="63">
        <f>ROUND(IF(AND(AO76&gt;=0,Y76="正常走货"),_xlfn.XLOOKUP(G76,过机服务商重量差!A:A,过机服务商重量差!L:L),"0"),2)</f>
        <v>184</v>
      </c>
      <c r="E76" s="64">
        <f>ROUND(IF(B76="小旋风",$D76/提成!$D$4*提成!$E$4,$D76/提成!$D$3*提成!$E$3),2)</f>
        <v>1.84</v>
      </c>
      <c r="F76" s="5" t="str">
        <f ca="1">IFERROR(LOOKUP(1,0/((B76=名单!B:B)*(VALUE(AW76)&gt;=名单!E:E)*(VALUE(AW76)&lt;=名单!G:G)*(Y76="正常走货")),名单!H:H),"否")</f>
        <v>否</v>
      </c>
      <c r="G76" s="71" t="s">
        <v>280</v>
      </c>
      <c r="H76" s="71" t="s">
        <v>282</v>
      </c>
      <c r="J76" s="72" t="s">
        <v>283</v>
      </c>
      <c r="L76" s="71" t="s">
        <v>18</v>
      </c>
      <c r="M76" s="73"/>
      <c r="N76" s="73"/>
      <c r="R76" s="73"/>
      <c r="S76" s="72" t="s">
        <v>79</v>
      </c>
      <c r="T76" s="71" t="s">
        <v>14378</v>
      </c>
      <c r="U76" s="73"/>
      <c r="W76" s="73"/>
      <c r="X76" s="73"/>
      <c r="Y76" s="72" t="s">
        <v>14379</v>
      </c>
      <c r="AO76" s="71">
        <v>1269.6</v>
      </c>
      <c r="AS76" s="73"/>
      <c r="AT76" s="73"/>
      <c r="AU76" s="73"/>
      <c r="AV76" s="73"/>
      <c r="AW76" s="74" t="s">
        <v>14462</v>
      </c>
      <c r="BC76" s="73"/>
    </row>
    <row r="77" spans="1:56">
      <c r="A77" s="70" t="str">
        <f t="shared" si="3"/>
        <v>2026-01</v>
      </c>
      <c r="B77" s="5" t="str">
        <f>_xlfn.XLOOKUP(G77,过机服务商重量差!A:A,过机服务商重量差!G:G)</f>
        <v>帅时莹</v>
      </c>
      <c r="C77" s="32" t="str">
        <f t="shared" si="2"/>
        <v>渠道</v>
      </c>
      <c r="D77" s="63">
        <f>ROUND(IF(AND(AO77&gt;=0,Y77="正常走货"),_xlfn.XLOOKUP(G77,过机服务商重量差!A:A,过机服务商重量差!L:L),"0"),2)</f>
        <v>66</v>
      </c>
      <c r="E77" s="64">
        <f>ROUND(IF(B77="小旋风",$D77/提成!$D$4*提成!$E$4,$D77/提成!$D$3*提成!$E$3),2)</f>
        <v>0.66</v>
      </c>
      <c r="F77" s="5" t="str">
        <f ca="1">IFERROR(LOOKUP(1,0/((B77=名单!B:B)*(VALUE(AW77)&gt;=名单!E:E)*(VALUE(AW77)&lt;=名单!G:G)*(Y77="正常走货")),名单!H:H),"否")</f>
        <v>否</v>
      </c>
      <c r="G77" s="71" t="s">
        <v>284</v>
      </c>
      <c r="H77" s="71" t="s">
        <v>286</v>
      </c>
      <c r="J77" s="72" t="s">
        <v>287</v>
      </c>
      <c r="L77" s="71" t="s">
        <v>18</v>
      </c>
      <c r="M77" s="73"/>
      <c r="N77" s="73"/>
      <c r="R77" s="73"/>
      <c r="S77" s="72" t="s">
        <v>288</v>
      </c>
      <c r="T77" s="71" t="s">
        <v>14410</v>
      </c>
      <c r="U77" s="73"/>
      <c r="W77" s="73"/>
      <c r="X77" s="73"/>
      <c r="Y77" s="72" t="s">
        <v>14379</v>
      </c>
      <c r="AO77" s="71">
        <v>83.4</v>
      </c>
      <c r="AS77" s="73"/>
      <c r="AT77" s="73"/>
      <c r="AU77" s="73"/>
      <c r="AV77" s="73"/>
      <c r="AW77" s="74" t="s">
        <v>14463</v>
      </c>
      <c r="BC77" s="73"/>
      <c r="BD77" s="73"/>
    </row>
    <row r="78" spans="1:56">
      <c r="A78" s="70" t="str">
        <f t="shared" si="3"/>
        <v>2026-01</v>
      </c>
      <c r="B78" s="5" t="str">
        <f>_xlfn.XLOOKUP(G78,过机服务商重量差!A:A,过机服务商重量差!G:G)</f>
        <v>帅时莹</v>
      </c>
      <c r="C78" s="32" t="str">
        <f t="shared" si="2"/>
        <v>渠道</v>
      </c>
      <c r="D78" s="63">
        <f>ROUND(IF(AND(AO78&gt;=0,Y78="正常走货"),_xlfn.XLOOKUP(G78,过机服务商重量差!A:A,过机服务商重量差!L:L),"0"),2)</f>
        <v>380</v>
      </c>
      <c r="E78" s="64">
        <f>ROUND(IF(B78="小旋风",$D78/提成!$D$4*提成!$E$4,$D78/提成!$D$3*提成!$E$3),2)</f>
        <v>3.8</v>
      </c>
      <c r="F78" s="5" t="str">
        <f ca="1">IFERROR(LOOKUP(1,0/((B78=名单!B:B)*(VALUE(AW78)&gt;=名单!E:E)*(VALUE(AW78)&lt;=名单!G:G)*(Y78="正常走货")),名单!H:H),"否")</f>
        <v>否</v>
      </c>
      <c r="G78" s="71" t="s">
        <v>289</v>
      </c>
      <c r="H78" s="71" t="s">
        <v>291</v>
      </c>
      <c r="J78" s="72" t="s">
        <v>287</v>
      </c>
      <c r="L78" s="71" t="s">
        <v>18</v>
      </c>
      <c r="M78" s="73"/>
      <c r="N78" s="73"/>
      <c r="R78" s="73"/>
      <c r="S78" s="72" t="s">
        <v>292</v>
      </c>
      <c r="T78" s="72" t="s">
        <v>14410</v>
      </c>
      <c r="U78" s="73"/>
      <c r="W78" s="73"/>
      <c r="X78" s="73"/>
      <c r="Y78" s="72" t="s">
        <v>14379</v>
      </c>
      <c r="AO78" s="71">
        <v>1146.2</v>
      </c>
      <c r="AS78" s="73"/>
      <c r="AT78" s="73"/>
      <c r="AU78" s="73"/>
      <c r="AV78" s="73"/>
      <c r="AW78" s="74" t="s">
        <v>14464</v>
      </c>
      <c r="BC78" s="73"/>
    </row>
    <row r="79" spans="1:56">
      <c r="A79" s="70" t="str">
        <f t="shared" si="3"/>
        <v>2026-01</v>
      </c>
      <c r="B79" s="5" t="str">
        <f>_xlfn.XLOOKUP(G79,过机服务商重量差!A:A,过机服务商重量差!G:G)</f>
        <v>帅时莹</v>
      </c>
      <c r="C79" s="32" t="str">
        <f t="shared" si="2"/>
        <v>渠道</v>
      </c>
      <c r="D79" s="63">
        <f>ROUND(IF(AND(AO79&gt;=0,Y79="正常走货"),_xlfn.XLOOKUP(G79,过机服务商重量差!A:A,过机服务商重量差!L:L),"0"),2)</f>
        <v>18</v>
      </c>
      <c r="E79" s="64">
        <f>ROUND(IF(B79="小旋风",$D79/提成!$D$4*提成!$E$4,$D79/提成!$D$3*提成!$E$3),2)</f>
        <v>0.18</v>
      </c>
      <c r="F79" s="5" t="str">
        <f ca="1">IFERROR(LOOKUP(1,0/((B79=名单!B:B)*(VALUE(AW79)&gt;=名单!E:E)*(VALUE(AW79)&lt;=名单!G:G)*(Y79="正常走货")),名单!H:H),"否")</f>
        <v>否</v>
      </c>
      <c r="G79" s="71" t="s">
        <v>293</v>
      </c>
      <c r="H79" s="71" t="s">
        <v>295</v>
      </c>
      <c r="J79" s="72" t="s">
        <v>287</v>
      </c>
      <c r="L79" s="71" t="s">
        <v>18</v>
      </c>
      <c r="M79" s="73"/>
      <c r="N79" s="73"/>
      <c r="R79" s="73"/>
      <c r="S79" s="72" t="s">
        <v>288</v>
      </c>
      <c r="T79" s="72" t="s">
        <v>14410</v>
      </c>
      <c r="U79" s="73"/>
      <c r="W79" s="73"/>
      <c r="X79" s="73"/>
      <c r="Y79" s="72" t="s">
        <v>14379</v>
      </c>
      <c r="AO79" s="71">
        <v>70.5</v>
      </c>
      <c r="AS79" s="73"/>
      <c r="AT79" s="73"/>
      <c r="AU79" s="73"/>
      <c r="AV79" s="73"/>
      <c r="AW79" s="74" t="s">
        <v>14465</v>
      </c>
      <c r="BA79" s="73"/>
      <c r="BC79" s="73"/>
    </row>
    <row r="80" spans="1:56">
      <c r="A80" s="70" t="str">
        <f t="shared" si="3"/>
        <v>2026-01</v>
      </c>
      <c r="B80" s="5" t="str">
        <f>_xlfn.XLOOKUP(G80,过机服务商重量差!A:A,过机服务商重量差!G:G)</f>
        <v>帅时莹</v>
      </c>
      <c r="C80" s="32" t="str">
        <f t="shared" si="2"/>
        <v>渠道</v>
      </c>
      <c r="D80" s="63">
        <f>ROUND(IF(AND(AO80&gt;=0,Y80="正常走货"),_xlfn.XLOOKUP(G80,过机服务商重量差!A:A,过机服务商重量差!L:L),"0"),2)</f>
        <v>131</v>
      </c>
      <c r="E80" s="64">
        <f>ROUND(IF(B80="小旋风",$D80/提成!$D$4*提成!$E$4,$D80/提成!$D$3*提成!$E$3),2)</f>
        <v>1.31</v>
      </c>
      <c r="F80" s="5" t="str">
        <f ca="1">IFERROR(LOOKUP(1,0/((B80=名单!B:B)*(VALUE(AW80)&gt;=名单!E:E)*(VALUE(AW80)&lt;=名单!G:G)*(Y80="正常走货")),名单!H:H),"否")</f>
        <v>否</v>
      </c>
      <c r="G80" s="71" t="s">
        <v>296</v>
      </c>
      <c r="H80" s="71" t="s">
        <v>298</v>
      </c>
      <c r="J80" s="72" t="s">
        <v>97</v>
      </c>
      <c r="L80" s="71" t="s">
        <v>18</v>
      </c>
      <c r="M80" s="73"/>
      <c r="N80" s="73"/>
      <c r="R80" s="73"/>
      <c r="S80" s="72" t="s">
        <v>288</v>
      </c>
      <c r="T80" s="71" t="s">
        <v>14410</v>
      </c>
      <c r="U80" s="73"/>
      <c r="W80" s="73"/>
      <c r="X80" s="73"/>
      <c r="Y80" s="72" t="s">
        <v>14379</v>
      </c>
      <c r="AO80" s="71">
        <v>1710</v>
      </c>
      <c r="AT80" s="73"/>
      <c r="AV80" s="73"/>
      <c r="AW80" s="74" t="s">
        <v>14466</v>
      </c>
      <c r="BA80" s="73"/>
      <c r="BC80" s="73"/>
    </row>
    <row r="81" spans="1:56">
      <c r="A81" s="70" t="str">
        <f t="shared" si="3"/>
        <v>2026-01</v>
      </c>
      <c r="B81" s="5" t="str">
        <f>_xlfn.XLOOKUP(G81,过机服务商重量差!A:A,过机服务商重量差!G:G)</f>
        <v/>
      </c>
      <c r="C81" s="32" t="str">
        <f t="shared" si="2"/>
        <v>渠道</v>
      </c>
      <c r="D81" s="63">
        <f>ROUND(IF(AND(AO81&gt;=0,Y81="正常走货"),_xlfn.XLOOKUP(G81,过机服务商重量差!A:A,过机服务商重量差!L:L),"0"),2)</f>
        <v>1500</v>
      </c>
      <c r="E81" s="64">
        <f>ROUND(IF(B81="小旋风",$D81/提成!$D$4*提成!$E$4,$D81/提成!$D$3*提成!$E$3),2)</f>
        <v>15</v>
      </c>
      <c r="F81" s="5" t="str">
        <f ca="1">IFERROR(LOOKUP(1,0/((B81=名单!B:B)*(VALUE(AW81)&gt;=名单!E:E)*(VALUE(AW81)&lt;=名单!G:G)*(Y81="正常走货")),名单!H:H),"否")</f>
        <v>否</v>
      </c>
      <c r="G81" s="71" t="s">
        <v>299</v>
      </c>
      <c r="H81" s="71" t="s">
        <v>301</v>
      </c>
      <c r="J81" s="72" t="s">
        <v>302</v>
      </c>
      <c r="L81" s="71" t="s">
        <v>18</v>
      </c>
      <c r="M81" s="73"/>
      <c r="N81" s="73"/>
      <c r="R81" s="73"/>
      <c r="S81" s="72" t="s">
        <v>86</v>
      </c>
      <c r="T81" s="72" t="s">
        <v>14378</v>
      </c>
      <c r="U81" s="73"/>
      <c r="W81" s="73"/>
      <c r="X81" s="73"/>
      <c r="Y81" s="72" t="s">
        <v>14379</v>
      </c>
      <c r="AO81" s="71">
        <v>1942</v>
      </c>
      <c r="AT81" s="73"/>
      <c r="AU81" s="73"/>
      <c r="AV81" s="73"/>
      <c r="AW81" s="74" t="s">
        <v>14467</v>
      </c>
      <c r="BC81" s="73"/>
    </row>
    <row r="82" spans="1:56">
      <c r="A82" s="70" t="str">
        <f t="shared" si="3"/>
        <v>2026-01</v>
      </c>
      <c r="B82" s="5" t="str">
        <f>_xlfn.XLOOKUP(G82,过机服务商重量差!A:A,过机服务商重量差!G:G)</f>
        <v>玉麒麟</v>
      </c>
      <c r="C82" s="32" t="str">
        <f t="shared" si="2"/>
        <v/>
      </c>
      <c r="D82" s="63">
        <f>ROUND(IF(AND(AO82&gt;=0,Y82="正常走货"),_xlfn.XLOOKUP(G82,过机服务商重量差!A:A,过机服务商重量差!L:L),"0"),2)</f>
        <v>0</v>
      </c>
      <c r="E82" s="64">
        <f>ROUND(IF(B82="小旋风",$D82/提成!$D$4*提成!$E$4,$D82/提成!$D$3*提成!$E$3),2)</f>
        <v>0</v>
      </c>
      <c r="F82" s="5" t="str">
        <f ca="1">IFERROR(LOOKUP(1,0/((B82=名单!B:B)*(VALUE(AW82)&gt;=名单!E:E)*(VALUE(AW82)&lt;=名单!G:G)*(Y82="正常走货")),名单!H:H),"否")</f>
        <v>否</v>
      </c>
      <c r="G82" s="71" t="s">
        <v>303</v>
      </c>
      <c r="H82" s="71" t="s">
        <v>305</v>
      </c>
      <c r="J82" s="72" t="s">
        <v>24</v>
      </c>
      <c r="L82" s="71" t="s">
        <v>18</v>
      </c>
      <c r="M82" s="73"/>
      <c r="N82" s="73"/>
      <c r="R82" s="73"/>
      <c r="S82" s="72" t="s">
        <v>306</v>
      </c>
      <c r="T82" s="72" t="s">
        <v>14410</v>
      </c>
      <c r="U82" s="73"/>
      <c r="W82" s="73"/>
      <c r="X82" s="73"/>
      <c r="Y82" s="72" t="s">
        <v>14379</v>
      </c>
      <c r="AO82" s="71">
        <v>-91.2</v>
      </c>
      <c r="AS82" s="73"/>
      <c r="AT82" s="73"/>
      <c r="AU82" s="73"/>
      <c r="AV82" s="73"/>
      <c r="AW82" s="74" t="s">
        <v>14468</v>
      </c>
      <c r="BC82" s="73"/>
    </row>
    <row r="83" spans="1:56">
      <c r="A83" s="70" t="str">
        <f t="shared" si="3"/>
        <v>2026-01</v>
      </c>
      <c r="B83" s="5" t="str">
        <f>_xlfn.XLOOKUP(G83,过机服务商重量差!A:A,过机服务商重量差!G:G)</f>
        <v>小旋风</v>
      </c>
      <c r="C83" s="32" t="str">
        <f t="shared" si="2"/>
        <v>渠道</v>
      </c>
      <c r="D83" s="63">
        <f>ROUND(IF(AND(AO83&gt;=0,Y83="正常走货"),_xlfn.XLOOKUP(G83,过机服务商重量差!A:A,过机服务商重量差!L:L),"0"),2)</f>
        <v>2</v>
      </c>
      <c r="E83" s="64">
        <f>ROUND(IF(B83="小旋风",$D83/提成!$D$4*提成!$E$4,$D83/提成!$D$3*提成!$E$3),2)</f>
        <v>0.02</v>
      </c>
      <c r="F83" s="5" t="str">
        <f ca="1">IFERROR(LOOKUP(1,0/((B83=名单!B:B)*(VALUE(AW83)&gt;=名单!E:E)*(VALUE(AW83)&lt;=名单!G:G)*(Y83="正常走货")),名单!H:H),"否")</f>
        <v>是</v>
      </c>
      <c r="G83" s="71" t="s">
        <v>307</v>
      </c>
      <c r="H83" s="71" t="s">
        <v>309</v>
      </c>
      <c r="J83" s="71" t="s">
        <v>310</v>
      </c>
      <c r="L83" s="71" t="s">
        <v>18</v>
      </c>
      <c r="M83" s="73"/>
      <c r="N83" s="73"/>
      <c r="R83" s="73"/>
      <c r="S83" s="72" t="s">
        <v>288</v>
      </c>
      <c r="T83" s="72" t="s">
        <v>14410</v>
      </c>
      <c r="U83" s="73"/>
      <c r="W83" s="73"/>
      <c r="X83" s="73"/>
      <c r="Y83" s="72" t="s">
        <v>14379</v>
      </c>
      <c r="AO83" s="71">
        <v>80</v>
      </c>
      <c r="AS83" s="73"/>
      <c r="AT83" s="73"/>
      <c r="AU83" s="73"/>
      <c r="AV83" s="73"/>
      <c r="AW83" s="74" t="s">
        <v>14469</v>
      </c>
      <c r="BC83" s="73"/>
    </row>
    <row r="84" spans="1:56">
      <c r="A84" s="70" t="str">
        <f t="shared" si="3"/>
        <v>2026-01</v>
      </c>
      <c r="B84" s="5" t="str">
        <f>_xlfn.XLOOKUP(G84,过机服务商重量差!A:A,过机服务商重量差!G:G)</f>
        <v>007</v>
      </c>
      <c r="C84" s="32" t="str">
        <f t="shared" si="2"/>
        <v>渠道</v>
      </c>
      <c r="D84" s="63">
        <f>ROUND(IF(AND(AO84&gt;=0,Y84="正常走货"),_xlfn.XLOOKUP(G84,过机服务商重量差!A:A,过机服务商重量差!L:L),"0"),2)</f>
        <v>291</v>
      </c>
      <c r="E84" s="64">
        <f>ROUND(IF(B84="小旋风",$D84/提成!$D$4*提成!$E$4,$D84/提成!$D$3*提成!$E$3),2)</f>
        <v>2.91</v>
      </c>
      <c r="F84" s="5" t="str">
        <f ca="1">IFERROR(LOOKUP(1,0/((B84=名单!B:B)*(VALUE(AW84)&gt;=名单!E:E)*(VALUE(AW84)&lt;=名单!G:G)*(Y84="正常走货")),名单!H:H),"否")</f>
        <v>否</v>
      </c>
      <c r="G84" s="71" t="s">
        <v>311</v>
      </c>
      <c r="H84" s="71" t="s">
        <v>313</v>
      </c>
      <c r="J84" s="71" t="s">
        <v>283</v>
      </c>
      <c r="L84" s="71" t="s">
        <v>18</v>
      </c>
      <c r="M84" s="73"/>
      <c r="N84" s="73"/>
      <c r="R84" s="73"/>
      <c r="S84" s="72" t="s">
        <v>79</v>
      </c>
      <c r="T84" s="71" t="s">
        <v>14378</v>
      </c>
      <c r="U84" s="73"/>
      <c r="W84" s="73"/>
      <c r="X84" s="73"/>
      <c r="Y84" s="72" t="s">
        <v>14379</v>
      </c>
      <c r="AO84" s="71">
        <v>2007.9</v>
      </c>
      <c r="AT84" s="73"/>
      <c r="AU84" s="73"/>
      <c r="AV84" s="73"/>
      <c r="AW84" s="74" t="s">
        <v>14470</v>
      </c>
      <c r="BC84" s="73"/>
    </row>
    <row r="85" spans="1:56">
      <c r="A85" s="70" t="str">
        <f t="shared" si="3"/>
        <v>2026-01</v>
      </c>
      <c r="B85" s="5" t="str">
        <f>_xlfn.XLOOKUP(G85,过机服务商重量差!A:A,过机服务商重量差!G:G)</f>
        <v>风清扬</v>
      </c>
      <c r="C85" s="32" t="str">
        <f t="shared" si="2"/>
        <v>渠道</v>
      </c>
      <c r="D85" s="63">
        <f>ROUND(IF(AND(AO85&gt;=0,Y85="正常走货"),_xlfn.XLOOKUP(G85,过机服务商重量差!A:A,过机服务商重量差!L:L),"0"),2)</f>
        <v>21</v>
      </c>
      <c r="E85" s="64">
        <f>ROUND(IF(B85="小旋风",$D85/提成!$D$4*提成!$E$4,$D85/提成!$D$3*提成!$E$3),2)</f>
        <v>0.21</v>
      </c>
      <c r="F85" s="5" t="str">
        <f ca="1">IFERROR(LOOKUP(1,0/((B85=名单!B:B)*(VALUE(AW85)&gt;=名单!E:E)*(VALUE(AW85)&lt;=名单!G:G)*(Y85="正常走货")),名单!H:H),"否")</f>
        <v>是</v>
      </c>
      <c r="G85" s="71" t="s">
        <v>314</v>
      </c>
      <c r="H85" s="71" t="s">
        <v>316</v>
      </c>
      <c r="J85" s="72" t="s">
        <v>317</v>
      </c>
      <c r="L85" s="71" t="s">
        <v>18</v>
      </c>
      <c r="M85" s="73"/>
      <c r="N85" s="73"/>
      <c r="R85" s="73"/>
      <c r="S85" s="72" t="s">
        <v>79</v>
      </c>
      <c r="T85" s="71" t="s">
        <v>14378</v>
      </c>
      <c r="U85" s="73"/>
      <c r="W85" s="73"/>
      <c r="X85" s="73"/>
      <c r="Y85" s="72" t="s">
        <v>14379</v>
      </c>
      <c r="AO85" s="71">
        <v>100</v>
      </c>
      <c r="AS85" s="73"/>
      <c r="AT85" s="73"/>
      <c r="AV85" s="73"/>
      <c r="AW85" s="74" t="s">
        <v>14471</v>
      </c>
      <c r="BC85" s="73"/>
    </row>
    <row r="86" spans="1:56">
      <c r="A86" s="70" t="str">
        <f t="shared" si="3"/>
        <v>2026-01</v>
      </c>
      <c r="B86" s="5" t="str">
        <f>_xlfn.XLOOKUP(G86,过机服务商重量差!A:A,过机服务商重量差!G:G)</f>
        <v>帅时莹</v>
      </c>
      <c r="C86" s="32" t="str">
        <f t="shared" si="2"/>
        <v>渠道</v>
      </c>
      <c r="D86" s="63">
        <f>ROUND(IF(AND(AO86&gt;=0,Y86="正常走货"),_xlfn.XLOOKUP(G86,过机服务商重量差!A:A,过机服务商重量差!L:L),"0"),2)</f>
        <v>231</v>
      </c>
      <c r="E86" s="64">
        <f>ROUND(IF(B86="小旋风",$D86/提成!$D$4*提成!$E$4,$D86/提成!$D$3*提成!$E$3),2)</f>
        <v>2.31</v>
      </c>
      <c r="F86" s="5" t="str">
        <f ca="1">IFERROR(LOOKUP(1,0/((B86=名单!B:B)*(VALUE(AW86)&gt;=名单!E:E)*(VALUE(AW86)&lt;=名单!G:G)*(Y86="正常走货")),名单!H:H),"否")</f>
        <v>否</v>
      </c>
      <c r="G86" s="71" t="s">
        <v>318</v>
      </c>
      <c r="H86" s="71" t="s">
        <v>320</v>
      </c>
      <c r="J86" s="72" t="s">
        <v>186</v>
      </c>
      <c r="L86" s="71" t="s">
        <v>18</v>
      </c>
      <c r="M86" s="73"/>
      <c r="N86" s="73"/>
      <c r="R86" s="73"/>
      <c r="S86" s="72" t="s">
        <v>187</v>
      </c>
      <c r="T86" s="71" t="s">
        <v>14410</v>
      </c>
      <c r="U86" s="73"/>
      <c r="W86" s="73"/>
      <c r="X86" s="73"/>
      <c r="Y86" s="72" t="s">
        <v>14379</v>
      </c>
      <c r="AO86" s="71">
        <v>731</v>
      </c>
      <c r="AS86" s="73"/>
      <c r="AT86" s="73"/>
      <c r="AV86" s="73"/>
      <c r="AW86" s="74" t="s">
        <v>14472</v>
      </c>
      <c r="BC86" s="73"/>
      <c r="BD86" s="73"/>
    </row>
    <row r="87" spans="1:56">
      <c r="A87" s="70" t="str">
        <f t="shared" si="3"/>
        <v>2026-01</v>
      </c>
      <c r="B87" s="5" t="str">
        <f>_xlfn.XLOOKUP(G87,过机服务商重量差!A:A,过机服务商重量差!G:G)</f>
        <v>风清扬</v>
      </c>
      <c r="C87" s="32" t="str">
        <f t="shared" si="2"/>
        <v>渠道</v>
      </c>
      <c r="D87" s="63">
        <f>ROUND(IF(AND(AO87&gt;=0,Y87="正常走货"),_xlfn.XLOOKUP(G87,过机服务商重量差!A:A,过机服务商重量差!L:L),"0"),2)</f>
        <v>369</v>
      </c>
      <c r="E87" s="64">
        <f>ROUND(IF(B87="小旋风",$D87/提成!$D$4*提成!$E$4,$D87/提成!$D$3*提成!$E$3),2)</f>
        <v>3.69</v>
      </c>
      <c r="F87" s="5" t="str">
        <f ca="1">IFERROR(LOOKUP(1,0/((B87=名单!B:B)*(VALUE(AW87)&gt;=名单!E:E)*(VALUE(AW87)&lt;=名单!G:G)*(Y87="正常走货")),名单!H:H),"否")</f>
        <v>是</v>
      </c>
      <c r="G87" s="71" t="s">
        <v>321</v>
      </c>
      <c r="H87" s="71" t="s">
        <v>50</v>
      </c>
      <c r="J87" s="72" t="s">
        <v>231</v>
      </c>
      <c r="L87" s="71" t="s">
        <v>18</v>
      </c>
      <c r="M87" s="73"/>
      <c r="N87" s="73"/>
      <c r="R87" s="73"/>
      <c r="S87" s="72" t="s">
        <v>323</v>
      </c>
      <c r="T87" s="72" t="s">
        <v>14473</v>
      </c>
      <c r="U87" s="73"/>
      <c r="W87" s="73"/>
      <c r="X87" s="73"/>
      <c r="Y87" s="72" t="s">
        <v>14379</v>
      </c>
      <c r="AO87" s="71">
        <v>3707.9</v>
      </c>
      <c r="AS87" s="73"/>
      <c r="AT87" s="73"/>
      <c r="AU87" s="73"/>
      <c r="AV87" s="73"/>
      <c r="AW87" s="74" t="s">
        <v>14474</v>
      </c>
      <c r="BC87" s="73"/>
    </row>
    <row r="88" spans="1:56">
      <c r="A88" s="70" t="str">
        <f t="shared" si="3"/>
        <v>2026-01</v>
      </c>
      <c r="B88" s="5" t="str">
        <f>_xlfn.XLOOKUP(G88,过机服务商重量差!A:A,过机服务商重量差!G:G)</f>
        <v>风清扬</v>
      </c>
      <c r="C88" s="32" t="str">
        <f t="shared" si="2"/>
        <v/>
      </c>
      <c r="D88" s="63">
        <f>ROUND(IF(AND(AO88&gt;=0,Y88="正常走货"),_xlfn.XLOOKUP(G88,过机服务商重量差!A:A,过机服务商重量差!L:L),"0"),2)</f>
        <v>0</v>
      </c>
      <c r="E88" s="64">
        <f>ROUND(IF(B88="小旋风",$D88/提成!$D$4*提成!$E$4,$D88/提成!$D$3*提成!$E$3),2)</f>
        <v>0</v>
      </c>
      <c r="F88" s="5" t="str">
        <f ca="1">IFERROR(LOOKUP(1,0/((B88=名单!B:B)*(VALUE(AW88)&gt;=名单!E:E)*(VALUE(AW88)&lt;=名单!G:G)*(Y88="正常走货")),名单!H:H),"否")</f>
        <v>是</v>
      </c>
      <c r="G88" s="71" t="s">
        <v>324</v>
      </c>
      <c r="H88" s="71" t="s">
        <v>50</v>
      </c>
      <c r="J88" s="72" t="s">
        <v>51</v>
      </c>
      <c r="L88" s="71" t="s">
        <v>18</v>
      </c>
      <c r="M88" s="73"/>
      <c r="N88" s="73"/>
      <c r="R88" s="73"/>
      <c r="S88" s="72" t="s">
        <v>39</v>
      </c>
      <c r="T88" s="72" t="s">
        <v>14386</v>
      </c>
      <c r="U88" s="73"/>
      <c r="W88" s="73"/>
      <c r="X88" s="73"/>
      <c r="Y88" s="72" t="s">
        <v>14379</v>
      </c>
      <c r="AO88" s="71">
        <v>-1637.8</v>
      </c>
      <c r="AS88" s="73"/>
      <c r="AT88" s="73"/>
      <c r="AU88" s="73"/>
      <c r="AV88" s="73"/>
      <c r="AW88" s="74" t="s">
        <v>14475</v>
      </c>
      <c r="BC88" s="73"/>
    </row>
    <row r="89" spans="1:56">
      <c r="A89" s="70" t="str">
        <f t="shared" si="3"/>
        <v>2026-01</v>
      </c>
      <c r="B89" s="5" t="str">
        <f>_xlfn.XLOOKUP(G89,过机服务商重量差!A:A,过机服务商重量差!G:G)</f>
        <v/>
      </c>
      <c r="C89" s="32" t="str">
        <f t="shared" si="2"/>
        <v>渠道</v>
      </c>
      <c r="D89" s="63">
        <f>ROUND(IF(AND(AO89&gt;=0,Y89="正常走货"),_xlfn.XLOOKUP(G89,过机服务商重量差!A:A,过机服务商重量差!L:L),"0"),2)</f>
        <v>2885</v>
      </c>
      <c r="E89" s="64">
        <f>ROUND(IF(B89="小旋风",$D89/提成!$D$4*提成!$E$4,$D89/提成!$D$3*提成!$E$3),2)</f>
        <v>28.85</v>
      </c>
      <c r="F89" s="5" t="str">
        <f ca="1">IFERROR(LOOKUP(1,0/((B89=名单!B:B)*(VALUE(AW89)&gt;=名单!E:E)*(VALUE(AW89)&lt;=名单!G:G)*(Y89="正常走货")),名单!H:H),"否")</f>
        <v>否</v>
      </c>
      <c r="G89" s="71" t="s">
        <v>326</v>
      </c>
      <c r="H89" s="71" t="s">
        <v>36</v>
      </c>
      <c r="J89" s="72" t="s">
        <v>302</v>
      </c>
      <c r="L89" s="71" t="s">
        <v>18</v>
      </c>
      <c r="M89" s="73"/>
      <c r="N89" s="73"/>
      <c r="R89" s="73"/>
      <c r="S89" s="72" t="s">
        <v>328</v>
      </c>
      <c r="T89" s="71" t="s">
        <v>14382</v>
      </c>
      <c r="U89" s="73"/>
      <c r="W89" s="73"/>
      <c r="X89" s="73"/>
      <c r="Y89" s="72" t="s">
        <v>14379</v>
      </c>
      <c r="AO89" s="71">
        <v>8631</v>
      </c>
      <c r="AT89" s="73"/>
      <c r="AU89" s="73"/>
      <c r="AV89" s="73"/>
      <c r="AW89" s="74" t="s">
        <v>14476</v>
      </c>
      <c r="BC89" s="73"/>
    </row>
    <row r="90" spans="1:56">
      <c r="A90" s="70" t="str">
        <f t="shared" si="3"/>
        <v>2026-01</v>
      </c>
      <c r="B90" s="5" t="str">
        <f>_xlfn.XLOOKUP(G90,过机服务商重量差!A:A,过机服务商重量差!G:G)</f>
        <v>风清扬</v>
      </c>
      <c r="C90" s="32" t="str">
        <f t="shared" si="2"/>
        <v>渠道</v>
      </c>
      <c r="D90" s="63">
        <f>ROUND(IF(AND(AO90&gt;=0,Y90="正常走货"),_xlfn.XLOOKUP(G90,过机服务商重量差!A:A,过机服务商重量差!L:L),"0"),2)</f>
        <v>21</v>
      </c>
      <c r="E90" s="64">
        <f>ROUND(IF(B90="小旋风",$D90/提成!$D$4*提成!$E$4,$D90/提成!$D$3*提成!$E$3),2)</f>
        <v>0.21</v>
      </c>
      <c r="F90" s="5" t="str">
        <f ca="1">IFERROR(LOOKUP(1,0/((B90=名单!B:B)*(VALUE(AW90)&gt;=名单!E:E)*(VALUE(AW90)&lt;=名单!G:G)*(Y90="正常走货")),名单!H:H),"否")</f>
        <v>是</v>
      </c>
      <c r="G90" s="71" t="s">
        <v>329</v>
      </c>
      <c r="H90" s="71" t="s">
        <v>331</v>
      </c>
      <c r="J90" s="71" t="s">
        <v>332</v>
      </c>
      <c r="L90" s="71" t="s">
        <v>18</v>
      </c>
      <c r="M90" s="73"/>
      <c r="N90" s="73"/>
      <c r="R90" s="73"/>
      <c r="S90" s="72" t="s">
        <v>145</v>
      </c>
      <c r="T90" s="72" t="s">
        <v>14407</v>
      </c>
      <c r="U90" s="73"/>
      <c r="W90" s="73"/>
      <c r="X90" s="73"/>
      <c r="Y90" s="72" t="s">
        <v>14379</v>
      </c>
      <c r="AO90" s="71">
        <v>0</v>
      </c>
      <c r="AT90" s="73"/>
      <c r="AU90" s="73"/>
      <c r="AV90" s="73"/>
      <c r="AW90" s="74" t="s">
        <v>14477</v>
      </c>
      <c r="BA90" s="73"/>
      <c r="BC90" s="73"/>
    </row>
    <row r="91" spans="1:56">
      <c r="A91" s="70" t="str">
        <f t="shared" si="3"/>
        <v>2026-01</v>
      </c>
      <c r="B91" s="5" t="str">
        <f>_xlfn.XLOOKUP(G91,过机服务商重量差!A:A,过机服务商重量差!G:G)</f>
        <v>无崖子</v>
      </c>
      <c r="C91" s="32" t="str">
        <f t="shared" si="2"/>
        <v/>
      </c>
      <c r="D91" s="63">
        <f>ROUND(IF(AND(AO91&gt;=0,Y91="正常走货"),_xlfn.XLOOKUP(G91,过机服务商重量差!A:A,过机服务商重量差!L:L),"0"),2)</f>
        <v>0</v>
      </c>
      <c r="E91" s="64">
        <f>ROUND(IF(B91="小旋风",$D91/提成!$D$4*提成!$E$4,$D91/提成!$D$3*提成!$E$3),2)</f>
        <v>0</v>
      </c>
      <c r="F91" s="5" t="str">
        <f ca="1">IFERROR(LOOKUP(1,0/((B91=名单!B:B)*(VALUE(AW91)&gt;=名单!E:E)*(VALUE(AW91)&lt;=名单!G:G)*(Y91="正常走货")),名单!H:H),"否")</f>
        <v>否</v>
      </c>
      <c r="G91" s="71" t="s">
        <v>333</v>
      </c>
      <c r="H91" s="71" t="s">
        <v>335</v>
      </c>
      <c r="J91" s="72" t="s">
        <v>336</v>
      </c>
      <c r="L91" s="71" t="s">
        <v>18</v>
      </c>
      <c r="M91" s="73"/>
      <c r="N91" s="73"/>
      <c r="R91" s="73"/>
      <c r="S91" s="72" t="s">
        <v>337</v>
      </c>
      <c r="T91" s="71" t="s">
        <v>14378</v>
      </c>
      <c r="U91" s="73"/>
      <c r="W91" s="73"/>
      <c r="X91" s="73"/>
      <c r="Y91" s="72" t="s">
        <v>14379</v>
      </c>
      <c r="AO91" s="71">
        <v>-1.06</v>
      </c>
      <c r="AS91" s="73"/>
      <c r="AT91" s="73"/>
      <c r="AU91" s="73"/>
      <c r="AV91" s="73"/>
      <c r="AW91" s="74" t="s">
        <v>14478</v>
      </c>
      <c r="BC91" s="73"/>
    </row>
    <row r="92" spans="1:56">
      <c r="A92" s="70" t="str">
        <f t="shared" si="3"/>
        <v>2026-01</v>
      </c>
      <c r="B92" s="5" t="str">
        <f>_xlfn.XLOOKUP(G92,过机服务商重量差!A:A,过机服务商重量差!G:G)</f>
        <v>007</v>
      </c>
      <c r="C92" s="32" t="str">
        <f t="shared" si="2"/>
        <v>渠道</v>
      </c>
      <c r="D92" s="63">
        <f>ROUND(IF(AND(AO92&gt;=0,Y92="正常走货"),_xlfn.XLOOKUP(G92,过机服务商重量差!A:A,过机服务商重量差!L:L),"0"),2)</f>
        <v>57</v>
      </c>
      <c r="E92" s="64">
        <f>ROUND(IF(B92="小旋风",$D92/提成!$D$4*提成!$E$4,$D92/提成!$D$3*提成!$E$3),2)</f>
        <v>0.57</v>
      </c>
      <c r="F92" s="5" t="str">
        <f ca="1">IFERROR(LOOKUP(1,0/((B92=名单!B:B)*(VALUE(AW92)&gt;=名单!E:E)*(VALUE(AW92)&lt;=名单!G:G)*(Y92="正常走货")),名单!H:H),"否")</f>
        <v>否</v>
      </c>
      <c r="G92" s="71" t="s">
        <v>338</v>
      </c>
      <c r="H92" s="71" t="s">
        <v>340</v>
      </c>
      <c r="J92" s="72" t="s">
        <v>168</v>
      </c>
      <c r="L92" s="71" t="s">
        <v>18</v>
      </c>
      <c r="M92" s="73"/>
      <c r="N92" s="73"/>
      <c r="R92" s="73"/>
      <c r="S92" s="72" t="s">
        <v>20</v>
      </c>
      <c r="T92" s="72" t="s">
        <v>14378</v>
      </c>
      <c r="U92" s="73"/>
      <c r="W92" s="73"/>
      <c r="X92" s="73"/>
      <c r="Y92" s="72" t="s">
        <v>14379</v>
      </c>
      <c r="AO92" s="71">
        <v>655.5</v>
      </c>
      <c r="AS92" s="73"/>
      <c r="AT92" s="73"/>
      <c r="AV92" s="73"/>
      <c r="AW92" s="74" t="s">
        <v>14479</v>
      </c>
      <c r="BC92" s="73"/>
    </row>
    <row r="93" spans="1:56">
      <c r="A93" s="70" t="str">
        <f t="shared" si="3"/>
        <v>2026-01</v>
      </c>
      <c r="B93" s="5" t="str">
        <f>_xlfn.XLOOKUP(G93,过机服务商重量差!A:A,过机服务商重量差!G:G)</f>
        <v>无崖子</v>
      </c>
      <c r="C93" s="32" t="str">
        <f t="shared" si="2"/>
        <v>渠道</v>
      </c>
      <c r="D93" s="63">
        <f>ROUND(IF(AND(AO93&gt;=0,Y93="正常走货"),_xlfn.XLOOKUP(G93,过机服务商重量差!A:A,过机服务商重量差!L:L),"0"),2)</f>
        <v>3</v>
      </c>
      <c r="E93" s="64">
        <f>ROUND(IF(B93="小旋风",$D93/提成!$D$4*提成!$E$4,$D93/提成!$D$3*提成!$E$3),2)</f>
        <v>0.03</v>
      </c>
      <c r="F93" s="5" t="str">
        <f ca="1">IFERROR(LOOKUP(1,0/((B93=名单!B:B)*(VALUE(AW93)&gt;=名单!E:E)*(VALUE(AW93)&lt;=名单!G:G)*(Y93="正常走货")),名单!H:H),"否")</f>
        <v>否</v>
      </c>
      <c r="G93" s="71" t="s">
        <v>341</v>
      </c>
      <c r="H93" s="71" t="s">
        <v>343</v>
      </c>
      <c r="J93" s="72" t="s">
        <v>160</v>
      </c>
      <c r="L93" s="71" t="s">
        <v>18</v>
      </c>
      <c r="M93" s="73"/>
      <c r="N93" s="73"/>
      <c r="R93" s="73"/>
      <c r="S93" s="72" t="s">
        <v>337</v>
      </c>
      <c r="T93" s="72" t="s">
        <v>14378</v>
      </c>
      <c r="U93" s="73"/>
      <c r="W93" s="73"/>
      <c r="X93" s="73"/>
      <c r="Y93" s="72" t="s">
        <v>14379</v>
      </c>
      <c r="AO93" s="71">
        <v>0</v>
      </c>
      <c r="AS93" s="73"/>
      <c r="AT93" s="73"/>
      <c r="AU93" s="73"/>
      <c r="AV93" s="73"/>
      <c r="AW93" s="74" t="s">
        <v>14480</v>
      </c>
      <c r="BC93" s="73"/>
    </row>
    <row r="94" spans="1:56">
      <c r="A94" s="70" t="str">
        <f t="shared" si="3"/>
        <v>2026-01</v>
      </c>
      <c r="B94" s="5" t="str">
        <f>_xlfn.XLOOKUP(G94,过机服务商重量差!A:A,过机服务商重量差!G:G)</f>
        <v>玉麒麟</v>
      </c>
      <c r="C94" s="32" t="str">
        <f t="shared" si="2"/>
        <v>渠道</v>
      </c>
      <c r="D94" s="63">
        <f>ROUND(IF(AND(AO94&gt;=0,Y94="正常走货"),_xlfn.XLOOKUP(G94,过机服务商重量差!A:A,过机服务商重量差!L:L),"0"),2)</f>
        <v>70</v>
      </c>
      <c r="E94" s="64">
        <f>ROUND(IF(B94="小旋风",$D94/提成!$D$4*提成!$E$4,$D94/提成!$D$3*提成!$E$3),2)</f>
        <v>0.7</v>
      </c>
      <c r="F94" s="5" t="str">
        <f ca="1">IFERROR(LOOKUP(1,0/((B94=名单!B:B)*(VALUE(AW94)&gt;=名单!E:E)*(VALUE(AW94)&lt;=名单!G:G)*(Y94="正常走货")),名单!H:H),"否")</f>
        <v>否</v>
      </c>
      <c r="G94" s="71" t="s">
        <v>344</v>
      </c>
      <c r="H94" s="71" t="s">
        <v>346</v>
      </c>
      <c r="J94" s="72" t="s">
        <v>17</v>
      </c>
      <c r="L94" s="72" t="s">
        <v>18</v>
      </c>
      <c r="M94" s="73"/>
      <c r="N94" s="73"/>
      <c r="R94" s="73"/>
      <c r="S94" s="72" t="s">
        <v>90</v>
      </c>
      <c r="T94" s="72" t="s">
        <v>14407</v>
      </c>
      <c r="U94" s="73"/>
      <c r="W94" s="73"/>
      <c r="X94" s="73"/>
      <c r="Y94" s="72" t="s">
        <v>14379</v>
      </c>
      <c r="AO94" s="71">
        <v>710.58</v>
      </c>
      <c r="AS94" s="73"/>
      <c r="AT94" s="73"/>
      <c r="AU94" s="73"/>
      <c r="AV94" s="73"/>
      <c r="AW94" s="74" t="s">
        <v>14481</v>
      </c>
      <c r="BC94" s="73"/>
      <c r="BD94" s="73"/>
    </row>
    <row r="95" spans="1:56">
      <c r="A95" s="70" t="str">
        <f t="shared" si="3"/>
        <v>2026-01</v>
      </c>
      <c r="B95" s="5" t="str">
        <f>_xlfn.XLOOKUP(G95,过机服务商重量差!A:A,过机服务商重量差!G:G)</f>
        <v>玉麒麟</v>
      </c>
      <c r="C95" s="32" t="str">
        <f t="shared" si="2"/>
        <v>渠道</v>
      </c>
      <c r="D95" s="63">
        <f>ROUND(IF(AND(AO95&gt;=0,Y95="正常走货"),_xlfn.XLOOKUP(G95,过机服务商重量差!A:A,过机服务商重量差!L:L),"0"),2)</f>
        <v>69</v>
      </c>
      <c r="E95" s="64">
        <f>ROUND(IF(B95="小旋风",$D95/提成!$D$4*提成!$E$4,$D95/提成!$D$3*提成!$E$3),2)</f>
        <v>0.69</v>
      </c>
      <c r="F95" s="5" t="str">
        <f ca="1">IFERROR(LOOKUP(1,0/((B95=名单!B:B)*(VALUE(AW95)&gt;=名单!E:E)*(VALUE(AW95)&lt;=名单!G:G)*(Y95="正常走货")),名单!H:H),"否")</f>
        <v>否</v>
      </c>
      <c r="G95" s="71" t="s">
        <v>347</v>
      </c>
      <c r="H95" s="71" t="s">
        <v>349</v>
      </c>
      <c r="J95" s="72" t="s">
        <v>17</v>
      </c>
      <c r="L95" s="71" t="s">
        <v>18</v>
      </c>
      <c r="M95" s="73"/>
      <c r="N95" s="73"/>
      <c r="R95" s="73"/>
      <c r="S95" s="72" t="s">
        <v>90</v>
      </c>
      <c r="T95" s="72" t="s">
        <v>14407</v>
      </c>
      <c r="U95" s="73"/>
      <c r="W95" s="73"/>
      <c r="X95" s="73"/>
      <c r="Y95" s="72" t="s">
        <v>14379</v>
      </c>
      <c r="AO95" s="71">
        <v>805.17</v>
      </c>
      <c r="AT95" s="73"/>
      <c r="AU95" s="73"/>
      <c r="AV95" s="73"/>
      <c r="AW95" s="74" t="s">
        <v>14482</v>
      </c>
      <c r="BC95" s="73"/>
    </row>
    <row r="96" spans="1:56">
      <c r="A96" s="70" t="str">
        <f t="shared" si="3"/>
        <v>2026-01</v>
      </c>
      <c r="B96" s="5" t="str">
        <f>_xlfn.XLOOKUP(G96,过机服务商重量差!A:A,过机服务商重量差!G:G)</f>
        <v>风清扬</v>
      </c>
      <c r="C96" s="32" t="str">
        <f t="shared" si="2"/>
        <v>渠道</v>
      </c>
      <c r="D96" s="63">
        <f>ROUND(IF(AND(AO96&gt;=0,Y96="正常走货"),_xlfn.XLOOKUP(G96,过机服务商重量差!A:A,过机服务商重量差!L:L),"0"),2)</f>
        <v>423</v>
      </c>
      <c r="E96" s="64">
        <f>ROUND(IF(B96="小旋风",$D96/提成!$D$4*提成!$E$4,$D96/提成!$D$3*提成!$E$3),2)</f>
        <v>4.23</v>
      </c>
      <c r="F96" s="5" t="str">
        <f ca="1">IFERROR(LOOKUP(1,0/((B96=名单!B:B)*(VALUE(AW96)&gt;=名单!E:E)*(VALUE(AW96)&lt;=名单!G:G)*(Y96="正常走货")),名单!H:H),"否")</f>
        <v>是</v>
      </c>
      <c r="G96" s="71" t="s">
        <v>350</v>
      </c>
      <c r="H96" s="71" t="s">
        <v>50</v>
      </c>
      <c r="J96" s="72" t="s">
        <v>352</v>
      </c>
      <c r="L96" s="71" t="s">
        <v>18</v>
      </c>
      <c r="M96" s="73"/>
      <c r="N96" s="73"/>
      <c r="R96" s="73"/>
      <c r="S96" s="72" t="s">
        <v>353</v>
      </c>
      <c r="T96" s="72" t="s">
        <v>14386</v>
      </c>
      <c r="U96" s="73"/>
      <c r="W96" s="73"/>
      <c r="X96" s="73"/>
      <c r="Y96" s="72" t="s">
        <v>14379</v>
      </c>
      <c r="AO96" s="71">
        <v>100</v>
      </c>
      <c r="AS96" s="73"/>
      <c r="AT96" s="73"/>
      <c r="AU96" s="73"/>
      <c r="AV96" s="73"/>
      <c r="AW96" s="74" t="s">
        <v>14483</v>
      </c>
      <c r="BC96" s="73"/>
    </row>
    <row r="97" spans="1:55">
      <c r="A97" s="70" t="str">
        <f t="shared" si="3"/>
        <v>2026-01</v>
      </c>
      <c r="B97" s="5" t="str">
        <f>_xlfn.XLOOKUP(G97,过机服务商重量差!A:A,过机服务商重量差!G:G)</f>
        <v>无崖子</v>
      </c>
      <c r="C97" s="32" t="str">
        <f t="shared" si="2"/>
        <v>渠道</v>
      </c>
      <c r="D97" s="63">
        <f>ROUND(IF(AND(AO97&gt;=0,Y97="正常走货"),_xlfn.XLOOKUP(G97,过机服务商重量差!A:A,过机服务商重量差!L:L),"0"),2)</f>
        <v>62</v>
      </c>
      <c r="E97" s="64">
        <f>ROUND(IF(B97="小旋风",$D97/提成!$D$4*提成!$E$4,$D97/提成!$D$3*提成!$E$3),2)</f>
        <v>0.62</v>
      </c>
      <c r="F97" s="5" t="str">
        <f ca="1">IFERROR(LOOKUP(1,0/((B97=名单!B:B)*(VALUE(AW97)&gt;=名单!E:E)*(VALUE(AW97)&lt;=名单!G:G)*(Y97="正常走货")),名单!H:H),"否")</f>
        <v>否</v>
      </c>
      <c r="G97" s="71" t="s">
        <v>354</v>
      </c>
      <c r="H97" s="71" t="s">
        <v>356</v>
      </c>
      <c r="J97" s="72" t="s">
        <v>357</v>
      </c>
      <c r="L97" s="71" t="s">
        <v>18</v>
      </c>
      <c r="M97" s="73"/>
      <c r="N97" s="73"/>
      <c r="R97" s="73"/>
      <c r="S97" s="72" t="s">
        <v>86</v>
      </c>
      <c r="T97" s="72" t="s">
        <v>14378</v>
      </c>
      <c r="U97" s="73"/>
      <c r="W97" s="73"/>
      <c r="X97" s="73"/>
      <c r="Y97" s="72" t="s">
        <v>14379</v>
      </c>
      <c r="AO97" s="71">
        <v>31.4</v>
      </c>
      <c r="AS97" s="73"/>
      <c r="AT97" s="73"/>
      <c r="AV97" s="73"/>
      <c r="AW97" s="74" t="s">
        <v>14484</v>
      </c>
      <c r="BA97" s="73"/>
      <c r="BC97" s="73"/>
    </row>
    <row r="98" spans="1:55">
      <c r="A98" s="70" t="str">
        <f t="shared" si="3"/>
        <v>2026-01</v>
      </c>
      <c r="B98" s="5" t="str">
        <f>_xlfn.XLOOKUP(G98,过机服务商重量差!A:A,过机服务商重量差!G:G)</f>
        <v>无崖子</v>
      </c>
      <c r="C98" s="32" t="str">
        <f t="shared" si="2"/>
        <v>渠道</v>
      </c>
      <c r="D98" s="63">
        <f>ROUND(IF(AND(AO98&gt;=0,Y98="正常走货"),_xlfn.XLOOKUP(G98,过机服务商重量差!A:A,过机服务商重量差!L:L),"0"),2)</f>
        <v>55</v>
      </c>
      <c r="E98" s="64">
        <f>ROUND(IF(B98="小旋风",$D98/提成!$D$4*提成!$E$4,$D98/提成!$D$3*提成!$E$3),2)</f>
        <v>0.55</v>
      </c>
      <c r="F98" s="5" t="str">
        <f ca="1">IFERROR(LOOKUP(1,0/((B98=名单!B:B)*(VALUE(AW98)&gt;=名单!E:E)*(VALUE(AW98)&lt;=名单!G:G)*(Y98="正常走货")),名单!H:H),"否")</f>
        <v>否</v>
      </c>
      <c r="G98" s="71" t="s">
        <v>358</v>
      </c>
      <c r="H98" s="71" t="s">
        <v>360</v>
      </c>
      <c r="J98" s="72" t="s">
        <v>357</v>
      </c>
      <c r="L98" s="71" t="s">
        <v>18</v>
      </c>
      <c r="M98" s="73"/>
      <c r="N98" s="73"/>
      <c r="R98" s="73"/>
      <c r="S98" s="72" t="s">
        <v>86</v>
      </c>
      <c r="T98" s="72" t="s">
        <v>14378</v>
      </c>
      <c r="U98" s="73"/>
      <c r="W98" s="73"/>
      <c r="X98" s="73"/>
      <c r="Y98" s="72" t="s">
        <v>14379</v>
      </c>
      <c r="AO98" s="71">
        <v>27.9000000000001</v>
      </c>
      <c r="AS98" s="73"/>
      <c r="AT98" s="73"/>
      <c r="AV98" s="73"/>
      <c r="AW98" s="74" t="s">
        <v>14485</v>
      </c>
      <c r="BA98" s="73"/>
      <c r="BC98" s="73"/>
    </row>
    <row r="99" spans="1:55">
      <c r="A99" s="70" t="str">
        <f t="shared" si="3"/>
        <v>2026-01</v>
      </c>
      <c r="B99" s="5" t="str">
        <f>_xlfn.XLOOKUP(G99,过机服务商重量差!A:A,过机服务商重量差!G:G)</f>
        <v>小旋风</v>
      </c>
      <c r="C99" s="32" t="str">
        <f t="shared" si="2"/>
        <v>渠道</v>
      </c>
      <c r="D99" s="63">
        <f>ROUND(IF(AND(AO99&gt;=0,Y99="正常走货"),_xlfn.XLOOKUP(G99,过机服务商重量差!A:A,过机服务商重量差!L:L),"0"),2)</f>
        <v>429.5</v>
      </c>
      <c r="E99" s="64">
        <f>ROUND(IF(B99="小旋风",$D99/提成!$D$4*提成!$E$4,$D99/提成!$D$3*提成!$E$3),2)</f>
        <v>4.29</v>
      </c>
      <c r="F99" s="5" t="str">
        <f ca="1">IFERROR(LOOKUP(1,0/((B99=名单!B:B)*(VALUE(AW99)&gt;=名单!E:E)*(VALUE(AW99)&lt;=名单!G:G)*(Y99="正常走货")),名单!H:H),"否")</f>
        <v>是</v>
      </c>
      <c r="G99" s="71" t="s">
        <v>361</v>
      </c>
      <c r="H99" s="71" t="s">
        <v>363</v>
      </c>
      <c r="J99" s="72" t="s">
        <v>364</v>
      </c>
      <c r="L99" s="71" t="s">
        <v>18</v>
      </c>
      <c r="M99" s="73"/>
      <c r="N99" s="73"/>
      <c r="R99" s="73"/>
      <c r="S99" s="72" t="s">
        <v>328</v>
      </c>
      <c r="T99" s="71" t="s">
        <v>14382</v>
      </c>
      <c r="U99" s="73"/>
      <c r="W99" s="73"/>
      <c r="X99" s="73"/>
      <c r="Y99" s="72" t="s">
        <v>14379</v>
      </c>
      <c r="AO99" s="71">
        <v>2700.03</v>
      </c>
      <c r="AS99" s="73"/>
      <c r="AT99" s="73"/>
      <c r="AU99" s="73"/>
      <c r="AV99" s="73"/>
      <c r="AW99" s="74" t="s">
        <v>14486</v>
      </c>
      <c r="BA99" s="73"/>
      <c r="BC99" s="73"/>
    </row>
    <row r="100" spans="1:55">
      <c r="A100" s="70" t="str">
        <f t="shared" si="3"/>
        <v>2026-01</v>
      </c>
      <c r="B100" s="5" t="str">
        <f>_xlfn.XLOOKUP(G100,过机服务商重量差!A:A,过机服务商重量差!G:G)</f>
        <v>小旋风</v>
      </c>
      <c r="C100" s="32" t="str">
        <f t="shared" si="2"/>
        <v>渠道</v>
      </c>
      <c r="D100" s="63">
        <f>ROUND(IF(AND(AO100&gt;=0,Y100="正常走货"),_xlfn.XLOOKUP(G100,过机服务商重量差!A:A,过机服务商重量差!L:L),"0"),2)</f>
        <v>30</v>
      </c>
      <c r="E100" s="64">
        <f>ROUND(IF(B100="小旋风",$D100/提成!$D$4*提成!$E$4,$D100/提成!$D$3*提成!$E$3),2)</f>
        <v>0.3</v>
      </c>
      <c r="F100" s="5" t="str">
        <f ca="1">IFERROR(LOOKUP(1,0/((B100=名单!B:B)*(VALUE(AW100)&gt;=名单!E:E)*(VALUE(AW100)&lt;=名单!G:G)*(Y100="正常走货")),名单!H:H),"否")</f>
        <v>是</v>
      </c>
      <c r="G100" s="71" t="s">
        <v>365</v>
      </c>
      <c r="H100" s="71" t="s">
        <v>367</v>
      </c>
      <c r="J100" s="72" t="s">
        <v>364</v>
      </c>
      <c r="L100" s="71" t="s">
        <v>18</v>
      </c>
      <c r="M100" s="73"/>
      <c r="N100" s="73"/>
      <c r="R100" s="73"/>
      <c r="S100" s="72" t="s">
        <v>328</v>
      </c>
      <c r="T100" s="72" t="s">
        <v>14382</v>
      </c>
      <c r="U100" s="73"/>
      <c r="W100" s="73"/>
      <c r="X100" s="73"/>
      <c r="Y100" s="72" t="s">
        <v>14379</v>
      </c>
      <c r="AO100" s="71">
        <v>163</v>
      </c>
      <c r="AS100" s="73"/>
      <c r="AT100" s="73"/>
      <c r="AV100" s="73"/>
      <c r="AW100" s="74" t="s">
        <v>14487</v>
      </c>
      <c r="BC100" s="73"/>
    </row>
    <row r="101" spans="1:55">
      <c r="A101" s="70" t="str">
        <f t="shared" si="3"/>
        <v>2026-01</v>
      </c>
      <c r="B101" s="5" t="str">
        <f>_xlfn.XLOOKUP(G101,过机服务商重量差!A:A,过机服务商重量差!G:G)</f>
        <v>玉麒麟</v>
      </c>
      <c r="C101" s="32" t="str">
        <f t="shared" si="2"/>
        <v>渠道</v>
      </c>
      <c r="D101" s="63">
        <f>ROUND(IF(AND(AO101&gt;=0,Y101="正常走货"),_xlfn.XLOOKUP(G101,过机服务商重量差!A:A,过机服务商重量差!L:L),"0"),2)</f>
        <v>12</v>
      </c>
      <c r="E101" s="64">
        <f>ROUND(IF(B101="小旋风",$D101/提成!$D$4*提成!$E$4,$D101/提成!$D$3*提成!$E$3),2)</f>
        <v>0.12</v>
      </c>
      <c r="F101" s="5" t="str">
        <f ca="1">IFERROR(LOOKUP(1,0/((B101=名单!B:B)*(VALUE(AW101)&gt;=名单!E:E)*(VALUE(AW101)&lt;=名单!G:G)*(Y101="正常走货")),名单!H:H),"否")</f>
        <v>否</v>
      </c>
      <c r="G101" s="71" t="s">
        <v>368</v>
      </c>
      <c r="H101" s="71" t="s">
        <v>370</v>
      </c>
      <c r="J101" s="72" t="s">
        <v>17</v>
      </c>
      <c r="L101" s="71" t="s">
        <v>18</v>
      </c>
      <c r="M101" s="73"/>
      <c r="N101" s="73"/>
      <c r="R101" s="73"/>
      <c r="S101" s="72" t="s">
        <v>328</v>
      </c>
      <c r="T101" s="71" t="s">
        <v>14382</v>
      </c>
      <c r="U101" s="73"/>
      <c r="W101" s="73"/>
      <c r="X101" s="73"/>
      <c r="Y101" s="72" t="s">
        <v>14379</v>
      </c>
      <c r="AO101" s="71">
        <v>89</v>
      </c>
      <c r="AS101" s="73"/>
      <c r="AT101" s="73"/>
      <c r="AU101" s="73"/>
      <c r="AV101" s="73"/>
      <c r="AW101" s="74" t="s">
        <v>14488</v>
      </c>
      <c r="BC101" s="73"/>
    </row>
    <row r="102" spans="1:55">
      <c r="A102" s="70" t="str">
        <f t="shared" si="3"/>
        <v>2026-01</v>
      </c>
      <c r="B102" s="5" t="str">
        <f>_xlfn.XLOOKUP(G102,过机服务商重量差!A:A,过机服务商重量差!G:G)</f>
        <v>玉麒麟</v>
      </c>
      <c r="C102" s="32" t="str">
        <f t="shared" si="2"/>
        <v>渠道</v>
      </c>
      <c r="D102" s="63">
        <f>ROUND(IF(AND(AO102&gt;=0,Y102="正常走货"),_xlfn.XLOOKUP(G102,过机服务商重量差!A:A,过机服务商重量差!L:L),"0"),2)</f>
        <v>4.5</v>
      </c>
      <c r="E102" s="64">
        <f>ROUND(IF(B102="小旋风",$D102/提成!$D$4*提成!$E$4,$D102/提成!$D$3*提成!$E$3),2)</f>
        <v>0.05</v>
      </c>
      <c r="F102" s="5" t="str">
        <f ca="1">IFERROR(LOOKUP(1,0/((B102=名单!B:B)*(VALUE(AW102)&gt;=名单!E:E)*(VALUE(AW102)&lt;=名单!G:G)*(Y102="正常走货")),名单!H:H),"否")</f>
        <v>否</v>
      </c>
      <c r="G102" s="71" t="s">
        <v>371</v>
      </c>
      <c r="H102" s="71" t="s">
        <v>373</v>
      </c>
      <c r="J102" s="72" t="s">
        <v>17</v>
      </c>
      <c r="L102" s="71" t="s">
        <v>18</v>
      </c>
      <c r="M102" s="73"/>
      <c r="N102" s="73"/>
      <c r="R102" s="73"/>
      <c r="S102" s="72" t="s">
        <v>227</v>
      </c>
      <c r="T102" s="72" t="s">
        <v>14410</v>
      </c>
      <c r="U102" s="73"/>
      <c r="W102" s="73"/>
      <c r="X102" s="73"/>
      <c r="Y102" s="72" t="s">
        <v>14379</v>
      </c>
      <c r="AO102" s="71">
        <v>115.2</v>
      </c>
      <c r="AS102" s="73"/>
      <c r="AT102" s="73"/>
      <c r="AV102" s="73"/>
      <c r="AW102" s="74" t="s">
        <v>14489</v>
      </c>
      <c r="BC102" s="73"/>
    </row>
    <row r="103" spans="1:55">
      <c r="A103" s="70" t="str">
        <f t="shared" si="3"/>
        <v>2026-01</v>
      </c>
      <c r="B103" s="5" t="str">
        <f>_xlfn.XLOOKUP(G103,过机服务商重量差!A:A,过机服务商重量差!G:G)</f>
        <v>玉麒麟</v>
      </c>
      <c r="C103" s="32" t="str">
        <f t="shared" si="2"/>
        <v>渠道</v>
      </c>
      <c r="D103" s="63">
        <f>ROUND(IF(AND(AO103&gt;=0,Y103="正常走货"),_xlfn.XLOOKUP(G103,过机服务商重量差!A:A,过机服务商重量差!L:L),"0"),2)</f>
        <v>22</v>
      </c>
      <c r="E103" s="64">
        <f>ROUND(IF(B103="小旋风",$D103/提成!$D$4*提成!$E$4,$D103/提成!$D$3*提成!$E$3),2)</f>
        <v>0.22</v>
      </c>
      <c r="F103" s="5" t="str">
        <f ca="1">IFERROR(LOOKUP(1,0/((B103=名单!B:B)*(VALUE(AW103)&gt;=名单!E:E)*(VALUE(AW103)&lt;=名单!G:G)*(Y103="正常走货")),名单!H:H),"否")</f>
        <v>否</v>
      </c>
      <c r="G103" s="71" t="s">
        <v>374</v>
      </c>
      <c r="H103" s="71" t="s">
        <v>376</v>
      </c>
      <c r="J103" s="72" t="s">
        <v>17</v>
      </c>
      <c r="L103" s="71" t="s">
        <v>18</v>
      </c>
      <c r="M103" s="73"/>
      <c r="N103" s="73"/>
      <c r="R103" s="73"/>
      <c r="S103" s="72" t="s">
        <v>227</v>
      </c>
      <c r="T103" s="72" t="s">
        <v>14410</v>
      </c>
      <c r="U103" s="73"/>
      <c r="W103" s="73"/>
      <c r="X103" s="73"/>
      <c r="Y103" s="72" t="s">
        <v>14379</v>
      </c>
      <c r="AO103" s="71">
        <v>113.6</v>
      </c>
      <c r="AT103" s="73"/>
      <c r="AU103" s="73"/>
      <c r="AV103" s="73"/>
      <c r="AW103" s="74" t="s">
        <v>14490</v>
      </c>
      <c r="BC103" s="73"/>
    </row>
    <row r="104" spans="1:55">
      <c r="A104" s="70" t="str">
        <f t="shared" si="3"/>
        <v>2026-01</v>
      </c>
      <c r="B104" s="5" t="str">
        <f>_xlfn.XLOOKUP(G104,过机服务商重量差!A:A,过机服务商重量差!G:G)</f>
        <v>风清扬</v>
      </c>
      <c r="C104" s="32" t="str">
        <f t="shared" si="2"/>
        <v>渠道</v>
      </c>
      <c r="D104" s="63">
        <f>ROUND(IF(AND(AO104&gt;=0,Y104="正常走货"),_xlfn.XLOOKUP(G104,过机服务商重量差!A:A,过机服务商重量差!L:L),"0"),2)</f>
        <v>582</v>
      </c>
      <c r="E104" s="64">
        <f>ROUND(IF(B104="小旋风",$D104/提成!$D$4*提成!$E$4,$D104/提成!$D$3*提成!$E$3),2)</f>
        <v>5.82</v>
      </c>
      <c r="F104" s="5" t="str">
        <f ca="1">IFERROR(LOOKUP(1,0/((B104=名单!B:B)*(VALUE(AW104)&gt;=名单!E:E)*(VALUE(AW104)&lt;=名单!G:G)*(Y104="正常走货")),名单!H:H),"否")</f>
        <v>是</v>
      </c>
      <c r="G104" s="71" t="s">
        <v>377</v>
      </c>
      <c r="H104" s="71" t="s">
        <v>379</v>
      </c>
      <c r="J104" s="72" t="s">
        <v>231</v>
      </c>
      <c r="L104" s="71" t="s">
        <v>18</v>
      </c>
      <c r="M104" s="73"/>
      <c r="N104" s="73"/>
      <c r="R104" s="73"/>
      <c r="S104" s="72" t="s">
        <v>380</v>
      </c>
      <c r="T104" s="72" t="s">
        <v>14382</v>
      </c>
      <c r="U104" s="73"/>
      <c r="W104" s="73"/>
      <c r="X104" s="73"/>
      <c r="Y104" s="72" t="s">
        <v>14379</v>
      </c>
      <c r="AO104" s="71">
        <v>5841</v>
      </c>
      <c r="AT104" s="73"/>
      <c r="AV104" s="73"/>
      <c r="AW104" s="74" t="s">
        <v>14491</v>
      </c>
      <c r="BA104" s="73"/>
      <c r="BC104" s="73"/>
    </row>
    <row r="105" spans="1:55">
      <c r="A105" s="70" t="str">
        <f t="shared" si="3"/>
        <v>2026-01</v>
      </c>
      <c r="B105" s="5" t="str">
        <f>_xlfn.XLOOKUP(G105,过机服务商重量差!A:A,过机服务商重量差!G:G)</f>
        <v>玉麒麟</v>
      </c>
      <c r="C105" s="32" t="str">
        <f t="shared" si="2"/>
        <v>渠道</v>
      </c>
      <c r="D105" s="63">
        <f>ROUND(IF(AND(AO105&gt;=0,Y105="正常走货"),_xlfn.XLOOKUP(G105,过机服务商重量差!A:A,过机服务商重量差!L:L),"0"),2)</f>
        <v>5.5</v>
      </c>
      <c r="E105" s="64">
        <f>ROUND(IF(B105="小旋风",$D105/提成!$D$4*提成!$E$4,$D105/提成!$D$3*提成!$E$3),2)</f>
        <v>0.06</v>
      </c>
      <c r="F105" s="5" t="str">
        <f ca="1">IFERROR(LOOKUP(1,0/((B105=名单!B:B)*(VALUE(AW105)&gt;=名单!E:E)*(VALUE(AW105)&lt;=名单!G:G)*(Y105="正常走货")),名单!H:H),"否")</f>
        <v>否</v>
      </c>
      <c r="G105" s="71" t="s">
        <v>381</v>
      </c>
      <c r="H105" s="71" t="s">
        <v>383</v>
      </c>
      <c r="J105" s="72" t="s">
        <v>17</v>
      </c>
      <c r="L105" s="71" t="s">
        <v>18</v>
      </c>
      <c r="M105" s="73"/>
      <c r="N105" s="73"/>
      <c r="R105" s="73"/>
      <c r="S105" s="72" t="s">
        <v>99</v>
      </c>
      <c r="T105" s="72" t="s">
        <v>14410</v>
      </c>
      <c r="U105" s="73"/>
      <c r="W105" s="73"/>
      <c r="X105" s="73"/>
      <c r="Y105" s="72" t="s">
        <v>14379</v>
      </c>
      <c r="AO105" s="71">
        <v>129.33</v>
      </c>
      <c r="AS105" s="73"/>
      <c r="AT105" s="73"/>
      <c r="AV105" s="73"/>
      <c r="AW105" s="74" t="s">
        <v>14492</v>
      </c>
      <c r="BA105" s="73"/>
      <c r="BC105" s="73"/>
    </row>
    <row r="106" spans="1:55">
      <c r="A106" s="70" t="str">
        <f t="shared" si="3"/>
        <v>2026-01</v>
      </c>
      <c r="B106" s="5" t="str">
        <f>_xlfn.XLOOKUP(G106,过机服务商重量差!A:A,过机服务商重量差!G:G)</f>
        <v>玉麒麟</v>
      </c>
      <c r="C106" s="32" t="str">
        <f t="shared" si="2"/>
        <v>渠道</v>
      </c>
      <c r="D106" s="63">
        <f>ROUND(IF(AND(AO106&gt;=0,Y106="正常走货"),_xlfn.XLOOKUP(G106,过机服务商重量差!A:A,过机服务商重量差!L:L),"0"),2)</f>
        <v>54</v>
      </c>
      <c r="E106" s="64">
        <f>ROUND(IF(B106="小旋风",$D106/提成!$D$4*提成!$E$4,$D106/提成!$D$3*提成!$E$3),2)</f>
        <v>0.54</v>
      </c>
      <c r="F106" s="5" t="str">
        <f ca="1">IFERROR(LOOKUP(1,0/((B106=名单!B:B)*(VALUE(AW106)&gt;=名单!E:E)*(VALUE(AW106)&lt;=名单!G:G)*(Y106="正常走货")),名单!H:H),"否")</f>
        <v>否</v>
      </c>
      <c r="G106" s="71" t="s">
        <v>384</v>
      </c>
      <c r="H106" s="71" t="s">
        <v>386</v>
      </c>
      <c r="J106" s="72" t="s">
        <v>17</v>
      </c>
      <c r="L106" s="71" t="s">
        <v>18</v>
      </c>
      <c r="M106" s="73"/>
      <c r="N106" s="73"/>
      <c r="R106" s="73"/>
      <c r="S106" s="72" t="s">
        <v>353</v>
      </c>
      <c r="T106" s="72" t="s">
        <v>14386</v>
      </c>
      <c r="U106" s="73"/>
      <c r="W106" s="73"/>
      <c r="X106" s="73"/>
      <c r="Y106" s="72" t="s">
        <v>14379</v>
      </c>
      <c r="AO106" s="71">
        <v>72.5999999999999</v>
      </c>
      <c r="AS106" s="73"/>
      <c r="AT106" s="73"/>
      <c r="AV106" s="73"/>
      <c r="AW106" s="74" t="s">
        <v>14493</v>
      </c>
      <c r="BC106" s="73"/>
    </row>
    <row r="107" spans="1:55">
      <c r="A107" s="70" t="str">
        <f t="shared" si="3"/>
        <v>2026-01</v>
      </c>
      <c r="B107" s="5" t="str">
        <f>_xlfn.XLOOKUP(G107,过机服务商重量差!A:A,过机服务商重量差!G:G)</f>
        <v>小旋风</v>
      </c>
      <c r="C107" s="32" t="str">
        <f t="shared" si="2"/>
        <v>渠道</v>
      </c>
      <c r="D107" s="63">
        <f>ROUND(IF(AND(AO107&gt;=0,Y107="正常走货"),_xlfn.XLOOKUP(G107,过机服务商重量差!A:A,过机服务商重量差!L:L),"0"),2)</f>
        <v>50</v>
      </c>
      <c r="E107" s="64">
        <f>ROUND(IF(B107="小旋风",$D107/提成!$D$4*提成!$E$4,$D107/提成!$D$3*提成!$E$3),2)</f>
        <v>0.5</v>
      </c>
      <c r="F107" s="5" t="str">
        <f ca="1">IFERROR(LOOKUP(1,0/((B107=名单!B:B)*(VALUE(AW107)&gt;=名单!E:E)*(VALUE(AW107)&lt;=名单!G:G)*(Y107="正常走货")),名单!H:H),"否")</f>
        <v>是</v>
      </c>
      <c r="G107" s="71" t="s">
        <v>387</v>
      </c>
      <c r="H107" s="71" t="s">
        <v>389</v>
      </c>
      <c r="J107" s="72" t="s">
        <v>78</v>
      </c>
      <c r="L107" s="71" t="s">
        <v>18</v>
      </c>
      <c r="M107" s="73"/>
      <c r="N107" s="73"/>
      <c r="R107" s="73"/>
      <c r="S107" s="72" t="s">
        <v>390</v>
      </c>
      <c r="T107" s="71" t="s">
        <v>14386</v>
      </c>
      <c r="U107" s="73"/>
      <c r="W107" s="73"/>
      <c r="X107" s="73"/>
      <c r="Y107" s="72" t="s">
        <v>14379</v>
      </c>
      <c r="AO107" s="71">
        <v>139.9</v>
      </c>
      <c r="AS107" s="73"/>
      <c r="AT107" s="73"/>
      <c r="AV107" s="73"/>
      <c r="AW107" s="74" t="s">
        <v>14494</v>
      </c>
      <c r="BC107" s="73"/>
    </row>
    <row r="108" spans="1:55">
      <c r="A108" s="70" t="str">
        <f t="shared" si="3"/>
        <v>2026-01</v>
      </c>
      <c r="B108" s="5" t="str">
        <f>_xlfn.XLOOKUP(G108,过机服务商重量差!A:A,过机服务商重量差!G:G)</f>
        <v>帅时莹</v>
      </c>
      <c r="C108" s="32" t="str">
        <f t="shared" si="2"/>
        <v>渠道</v>
      </c>
      <c r="D108" s="63">
        <f>ROUND(IF(AND(AO108&gt;=0,Y108="正常走货"),_xlfn.XLOOKUP(G108,过机服务商重量差!A:A,过机服务商重量差!L:L),"0"),2)</f>
        <v>140</v>
      </c>
      <c r="E108" s="64">
        <f>ROUND(IF(B108="小旋风",$D108/提成!$D$4*提成!$E$4,$D108/提成!$D$3*提成!$E$3),2)</f>
        <v>1.4</v>
      </c>
      <c r="F108" s="5" t="str">
        <f ca="1">IFERROR(LOOKUP(1,0/((B108=名单!B:B)*(VALUE(AW108)&gt;=名单!E:E)*(VALUE(AW108)&lt;=名单!G:G)*(Y108="正常走货")),名单!H:H),"否")</f>
        <v>否</v>
      </c>
      <c r="G108" s="71" t="s">
        <v>391</v>
      </c>
      <c r="H108" s="71" t="s">
        <v>393</v>
      </c>
      <c r="J108" s="72" t="s">
        <v>287</v>
      </c>
      <c r="L108" s="71" t="s">
        <v>18</v>
      </c>
      <c r="M108" s="73"/>
      <c r="N108" s="73"/>
      <c r="R108" s="73"/>
      <c r="S108" s="72" t="s">
        <v>292</v>
      </c>
      <c r="T108" s="72" t="s">
        <v>14410</v>
      </c>
      <c r="U108" s="73"/>
      <c r="W108" s="73"/>
      <c r="X108" s="73"/>
      <c r="Y108" s="72" t="s">
        <v>14379</v>
      </c>
      <c r="AO108" s="71">
        <v>132.4</v>
      </c>
      <c r="AS108" s="73"/>
      <c r="AT108" s="73"/>
      <c r="AU108" s="73"/>
      <c r="AV108" s="73"/>
      <c r="AW108" s="74" t="s">
        <v>14495</v>
      </c>
      <c r="BA108" s="73"/>
      <c r="BC108" s="73"/>
    </row>
    <row r="109" spans="1:55">
      <c r="A109" s="70" t="str">
        <f t="shared" si="3"/>
        <v>2026-01</v>
      </c>
      <c r="B109" s="5" t="str">
        <f>_xlfn.XLOOKUP(G109,过机服务商重量差!A:A,过机服务商重量差!G:G)</f>
        <v>小旋风</v>
      </c>
      <c r="C109" s="32" t="str">
        <f t="shared" si="2"/>
        <v>渠道</v>
      </c>
      <c r="D109" s="63">
        <f>ROUND(IF(AND(AO109&gt;=0,Y109="正常走货"),_xlfn.XLOOKUP(G109,过机服务商重量差!A:A,过机服务商重量差!L:L),"0"),2)</f>
        <v>136</v>
      </c>
      <c r="E109" s="64">
        <f>ROUND(IF(B109="小旋风",$D109/提成!$D$4*提成!$E$4,$D109/提成!$D$3*提成!$E$3),2)</f>
        <v>1.36</v>
      </c>
      <c r="F109" s="5" t="str">
        <f ca="1">IFERROR(LOOKUP(1,0/((B109=名单!B:B)*(VALUE(AW109)&gt;=名单!E:E)*(VALUE(AW109)&lt;=名单!G:G)*(Y109="正常走货")),名单!H:H),"否")</f>
        <v>是</v>
      </c>
      <c r="G109" s="71" t="s">
        <v>394</v>
      </c>
      <c r="H109" s="71" t="s">
        <v>396</v>
      </c>
      <c r="J109" s="72" t="s">
        <v>397</v>
      </c>
      <c r="L109" s="71" t="s">
        <v>18</v>
      </c>
      <c r="M109" s="73"/>
      <c r="N109" s="73"/>
      <c r="R109" s="73"/>
      <c r="S109" s="72" t="s">
        <v>398</v>
      </c>
      <c r="T109" s="71" t="s">
        <v>14382</v>
      </c>
      <c r="U109" s="73"/>
      <c r="W109" s="73"/>
      <c r="X109" s="73"/>
      <c r="Y109" s="72" t="s">
        <v>14379</v>
      </c>
      <c r="AO109" s="71">
        <v>6624</v>
      </c>
      <c r="AT109" s="73"/>
      <c r="AU109" s="73"/>
      <c r="AV109" s="73"/>
      <c r="AW109" s="74" t="s">
        <v>14496</v>
      </c>
      <c r="BC109" s="73"/>
    </row>
    <row r="110" spans="1:55">
      <c r="A110" s="70" t="str">
        <f t="shared" si="3"/>
        <v>2026-01</v>
      </c>
      <c r="B110" s="5" t="str">
        <f>_xlfn.XLOOKUP(G110,过机服务商重量差!A:A,过机服务商重量差!G:G)</f>
        <v>玉麒麟</v>
      </c>
      <c r="C110" s="32" t="str">
        <f t="shared" si="2"/>
        <v>渠道</v>
      </c>
      <c r="D110" s="63">
        <f>ROUND(IF(AND(AO110&gt;=0,Y110="正常走货"),_xlfn.XLOOKUP(G110,过机服务商重量差!A:A,过机服务商重量差!L:L),"0"),2)</f>
        <v>69</v>
      </c>
      <c r="E110" s="64">
        <f>ROUND(IF(B110="小旋风",$D110/提成!$D$4*提成!$E$4,$D110/提成!$D$3*提成!$E$3),2)</f>
        <v>0.69</v>
      </c>
      <c r="F110" s="5" t="str">
        <f ca="1">IFERROR(LOOKUP(1,0/((B110=名单!B:B)*(VALUE(AW110)&gt;=名单!E:E)*(VALUE(AW110)&lt;=名单!G:G)*(Y110="正常走货")),名单!H:H),"否")</f>
        <v>否</v>
      </c>
      <c r="G110" s="71" t="s">
        <v>399</v>
      </c>
      <c r="H110" s="71" t="s">
        <v>401</v>
      </c>
      <c r="J110" s="72" t="s">
        <v>17</v>
      </c>
      <c r="L110" s="71" t="s">
        <v>18</v>
      </c>
      <c r="M110" s="73"/>
      <c r="N110" s="73"/>
      <c r="R110" s="73"/>
      <c r="S110" s="72" t="s">
        <v>152</v>
      </c>
      <c r="T110" s="71" t="s">
        <v>14382</v>
      </c>
      <c r="U110" s="73"/>
      <c r="W110" s="73"/>
      <c r="X110" s="73"/>
      <c r="Y110" s="72" t="s">
        <v>14379</v>
      </c>
      <c r="AO110" s="71">
        <v>314.62</v>
      </c>
      <c r="AS110" s="73"/>
      <c r="AT110" s="73"/>
      <c r="AU110" s="73"/>
      <c r="AV110" s="73"/>
      <c r="AW110" s="74" t="s">
        <v>14497</v>
      </c>
      <c r="BC110" s="73"/>
    </row>
    <row r="111" spans="1:55">
      <c r="A111" s="70" t="str">
        <f t="shared" si="3"/>
        <v>2026-01</v>
      </c>
      <c r="B111" s="5" t="str">
        <f>_xlfn.XLOOKUP(G111,过机服务商重量差!A:A,过机服务商重量差!G:G)</f>
        <v>玉麒麟</v>
      </c>
      <c r="C111" s="32" t="str">
        <f t="shared" si="2"/>
        <v>渠道</v>
      </c>
      <c r="D111" s="63">
        <f>ROUND(IF(AND(AO111&gt;=0,Y111="正常走货"),_xlfn.XLOOKUP(G111,过机服务商重量差!A:A,过机服务商重量差!L:L),"0"),2)</f>
        <v>0.5</v>
      </c>
      <c r="E111" s="64">
        <f>ROUND(IF(B111="小旋风",$D111/提成!$D$4*提成!$E$4,$D111/提成!$D$3*提成!$E$3),2)</f>
        <v>0.01</v>
      </c>
      <c r="F111" s="5" t="str">
        <f ca="1">IFERROR(LOOKUP(1,0/((B111=名单!B:B)*(VALUE(AW111)&gt;=名单!E:E)*(VALUE(AW111)&lt;=名单!G:G)*(Y111="正常走货")),名单!H:H),"否")</f>
        <v>否</v>
      </c>
      <c r="G111" s="71" t="s">
        <v>402</v>
      </c>
      <c r="H111" s="71" t="s">
        <v>404</v>
      </c>
      <c r="J111" s="72" t="s">
        <v>17</v>
      </c>
      <c r="L111" s="72" t="s">
        <v>18</v>
      </c>
      <c r="M111" s="73"/>
      <c r="N111" s="73"/>
      <c r="R111" s="73"/>
      <c r="S111" s="72" t="s">
        <v>90</v>
      </c>
      <c r="T111" s="72" t="s">
        <v>14407</v>
      </c>
      <c r="U111" s="73"/>
      <c r="W111" s="73"/>
      <c r="X111" s="73"/>
      <c r="Y111" s="72" t="s">
        <v>14379</v>
      </c>
      <c r="AO111" s="71">
        <v>75.4</v>
      </c>
      <c r="AS111" s="73"/>
      <c r="AT111" s="73"/>
      <c r="AV111" s="73"/>
      <c r="AW111" s="74" t="s">
        <v>14498</v>
      </c>
      <c r="BC111" s="73"/>
    </row>
    <row r="112" spans="1:55">
      <c r="A112" s="70" t="str">
        <f t="shared" si="3"/>
        <v>2026-01</v>
      </c>
      <c r="B112" s="5" t="str">
        <f>_xlfn.XLOOKUP(G112,过机服务商重量差!A:A,过机服务商重量差!G:G)</f>
        <v>玉麒麟</v>
      </c>
      <c r="C112" s="32" t="str">
        <f t="shared" si="2"/>
        <v>渠道</v>
      </c>
      <c r="D112" s="63">
        <f>ROUND(IF(AND(AO112&gt;=0,Y112="正常走货"),_xlfn.XLOOKUP(G112,过机服务商重量差!A:A,过机服务商重量差!L:L),"0"),2)</f>
        <v>1</v>
      </c>
      <c r="E112" s="64">
        <f>ROUND(IF(B112="小旋风",$D112/提成!$D$4*提成!$E$4,$D112/提成!$D$3*提成!$E$3),2)</f>
        <v>0.01</v>
      </c>
      <c r="F112" s="5" t="str">
        <f ca="1">IFERROR(LOOKUP(1,0/((B112=名单!B:B)*(VALUE(AW112)&gt;=名单!E:E)*(VALUE(AW112)&lt;=名单!G:G)*(Y112="正常走货")),名单!H:H),"否")</f>
        <v>否</v>
      </c>
      <c r="G112" s="71" t="s">
        <v>405</v>
      </c>
      <c r="H112" s="71" t="s">
        <v>407</v>
      </c>
      <c r="J112" s="72" t="s">
        <v>17</v>
      </c>
      <c r="L112" s="71" t="s">
        <v>18</v>
      </c>
      <c r="M112" s="73"/>
      <c r="N112" s="73"/>
      <c r="R112" s="73"/>
      <c r="S112" s="72" t="s">
        <v>408</v>
      </c>
      <c r="T112" s="71" t="s">
        <v>14378</v>
      </c>
      <c r="U112" s="73"/>
      <c r="W112" s="73"/>
      <c r="X112" s="73"/>
      <c r="Y112" s="72" t="s">
        <v>14379</v>
      </c>
      <c r="AO112" s="71">
        <v>38.98</v>
      </c>
      <c r="AS112" s="73"/>
      <c r="AT112" s="73"/>
      <c r="AU112" s="73"/>
      <c r="AV112" s="73"/>
      <c r="AW112" s="74" t="s">
        <v>14499</v>
      </c>
      <c r="BC112" s="73"/>
    </row>
    <row r="113" spans="1:56">
      <c r="A113" s="70" t="str">
        <f t="shared" si="3"/>
        <v>2026-01</v>
      </c>
      <c r="B113" s="5" t="str">
        <f>_xlfn.XLOOKUP(G113,过机服务商重量差!A:A,过机服务商重量差!G:G)</f>
        <v>玉麒麟</v>
      </c>
      <c r="C113" s="32" t="str">
        <f t="shared" si="2"/>
        <v>渠道</v>
      </c>
      <c r="D113" s="63">
        <f>ROUND(IF(AND(AO113&gt;=0,Y113="正常走货"),_xlfn.XLOOKUP(G113,过机服务商重量差!A:A,过机服务商重量差!L:L),"0"),2)</f>
        <v>0.5</v>
      </c>
      <c r="E113" s="64">
        <f>ROUND(IF(B113="小旋风",$D113/提成!$D$4*提成!$E$4,$D113/提成!$D$3*提成!$E$3),2)</f>
        <v>0.01</v>
      </c>
      <c r="F113" s="5" t="str">
        <f ca="1">IFERROR(LOOKUP(1,0/((B113=名单!B:B)*(VALUE(AW113)&gt;=名单!E:E)*(VALUE(AW113)&lt;=名单!G:G)*(Y113="正常走货")),名单!H:H),"否")</f>
        <v>否</v>
      </c>
      <c r="G113" s="71" t="s">
        <v>409</v>
      </c>
      <c r="H113" s="71" t="s">
        <v>411</v>
      </c>
      <c r="J113" s="72" t="s">
        <v>17</v>
      </c>
      <c r="L113" s="71" t="s">
        <v>18</v>
      </c>
      <c r="M113" s="73"/>
      <c r="N113" s="73"/>
      <c r="R113" s="73"/>
      <c r="S113" s="72" t="s">
        <v>408</v>
      </c>
      <c r="T113" s="72" t="s">
        <v>14378</v>
      </c>
      <c r="U113" s="73"/>
      <c r="W113" s="73"/>
      <c r="X113" s="73"/>
      <c r="Y113" s="72" t="s">
        <v>14379</v>
      </c>
      <c r="AO113" s="71">
        <v>71.02</v>
      </c>
      <c r="AS113" s="73"/>
      <c r="AT113" s="73"/>
      <c r="AU113" s="73"/>
      <c r="AV113" s="73"/>
      <c r="AW113" s="74" t="s">
        <v>14500</v>
      </c>
    </row>
    <row r="114" spans="1:56">
      <c r="A114" s="70" t="str">
        <f t="shared" si="3"/>
        <v>2026-01</v>
      </c>
      <c r="B114" s="5" t="str">
        <f>_xlfn.XLOOKUP(G114,过机服务商重量差!A:A,过机服务商重量差!G:G)</f>
        <v>玉麒麟</v>
      </c>
      <c r="C114" s="32" t="str">
        <f t="shared" si="2"/>
        <v>渠道</v>
      </c>
      <c r="D114" s="63">
        <f>ROUND(IF(AND(AO114&gt;=0,Y114="正常走货"),_xlfn.XLOOKUP(G114,过机服务商重量差!A:A,过机服务商重量差!L:L),"0"),2)</f>
        <v>0.5</v>
      </c>
      <c r="E114" s="64">
        <f>ROUND(IF(B114="小旋风",$D114/提成!$D$4*提成!$E$4,$D114/提成!$D$3*提成!$E$3),2)</f>
        <v>0.01</v>
      </c>
      <c r="F114" s="5" t="str">
        <f ca="1">IFERROR(LOOKUP(1,0/((B114=名单!B:B)*(VALUE(AW114)&gt;=名单!E:E)*(VALUE(AW114)&lt;=名单!G:G)*(Y114="正常走货")),名单!H:H),"否")</f>
        <v>否</v>
      </c>
      <c r="G114" s="71" t="s">
        <v>412</v>
      </c>
      <c r="H114" s="71" t="s">
        <v>36</v>
      </c>
      <c r="J114" s="72" t="s">
        <v>17</v>
      </c>
      <c r="L114" s="71" t="s">
        <v>18</v>
      </c>
      <c r="M114" s="73"/>
      <c r="N114" s="73"/>
      <c r="R114" s="73"/>
      <c r="S114" s="72" t="s">
        <v>414</v>
      </c>
      <c r="T114" s="72" t="s">
        <v>14407</v>
      </c>
      <c r="U114" s="73"/>
      <c r="W114" s="73"/>
      <c r="X114" s="73"/>
      <c r="Y114" s="72" t="s">
        <v>14379</v>
      </c>
      <c r="AO114" s="71">
        <v>23.5</v>
      </c>
      <c r="AT114" s="73"/>
      <c r="AV114" s="73"/>
      <c r="AW114" s="74" t="s">
        <v>14501</v>
      </c>
      <c r="BA114" s="73"/>
      <c r="BC114" s="73"/>
    </row>
    <row r="115" spans="1:56">
      <c r="A115" s="70" t="str">
        <f t="shared" si="3"/>
        <v>2026-01</v>
      </c>
      <c r="B115" s="5" t="str">
        <f>_xlfn.XLOOKUP(G115,过机服务商重量差!A:A,过机服务商重量差!G:G)</f>
        <v>007</v>
      </c>
      <c r="C115" s="32" t="str">
        <f t="shared" si="2"/>
        <v>渠道</v>
      </c>
      <c r="D115" s="63">
        <f>ROUND(IF(AND(AO115&gt;=0,Y115="正常走货"),_xlfn.XLOOKUP(G115,过机服务商重量差!A:A,过机服务商重量差!L:L),"0"),2)</f>
        <v>26</v>
      </c>
      <c r="E115" s="64">
        <f>ROUND(IF(B115="小旋风",$D115/提成!$D$4*提成!$E$4,$D115/提成!$D$3*提成!$E$3),2)</f>
        <v>0.26</v>
      </c>
      <c r="F115" s="5" t="str">
        <f ca="1">IFERROR(LOOKUP(1,0/((B115=名单!B:B)*(VALUE(AW115)&gt;=名单!E:E)*(VALUE(AW115)&lt;=名单!G:G)*(Y115="正常走货")),名单!H:H),"否")</f>
        <v>否</v>
      </c>
      <c r="G115" s="71" t="s">
        <v>415</v>
      </c>
      <c r="H115" s="71" t="s">
        <v>417</v>
      </c>
      <c r="J115" s="72" t="s">
        <v>266</v>
      </c>
      <c r="L115" s="71" t="s">
        <v>18</v>
      </c>
      <c r="M115" s="73"/>
      <c r="N115" s="73"/>
      <c r="R115" s="73"/>
      <c r="S115" s="72" t="s">
        <v>30</v>
      </c>
      <c r="T115" s="72" t="s">
        <v>14382</v>
      </c>
      <c r="U115" s="73"/>
      <c r="W115" s="73"/>
      <c r="X115" s="73"/>
      <c r="Y115" s="72" t="s">
        <v>14379</v>
      </c>
      <c r="AO115" s="71">
        <v>223.6</v>
      </c>
      <c r="AS115" s="73"/>
      <c r="AT115" s="73"/>
      <c r="AU115" s="73"/>
      <c r="AV115" s="73"/>
      <c r="AW115" s="74" t="s">
        <v>14502</v>
      </c>
      <c r="BA115" s="73"/>
      <c r="BC115" s="73"/>
      <c r="BD115" s="73"/>
    </row>
    <row r="116" spans="1:56">
      <c r="A116" s="70" t="str">
        <f t="shared" si="3"/>
        <v>2026-01</v>
      </c>
      <c r="B116" s="5" t="str">
        <f>_xlfn.XLOOKUP(G116,过机服务商重量差!A:A,过机服务商重量差!G:G)</f>
        <v>风清扬</v>
      </c>
      <c r="C116" s="32" t="str">
        <f t="shared" si="2"/>
        <v>渠道</v>
      </c>
      <c r="D116" s="63">
        <f>ROUND(IF(AND(AO116&gt;=0,Y116="正常走货"),_xlfn.XLOOKUP(G116,过机服务商重量差!A:A,过机服务商重量差!L:L),"0"),2)</f>
        <v>326</v>
      </c>
      <c r="E116" s="64">
        <f>ROUND(IF(B116="小旋风",$D116/提成!$D$4*提成!$E$4,$D116/提成!$D$3*提成!$E$3),2)</f>
        <v>3.26</v>
      </c>
      <c r="F116" s="5" t="str">
        <f ca="1">IFERROR(LOOKUP(1,0/((B116=名单!B:B)*(VALUE(AW116)&gt;=名单!E:E)*(VALUE(AW116)&lt;=名单!G:G)*(Y116="正常走货")),名单!H:H),"否")</f>
        <v>是</v>
      </c>
      <c r="G116" s="71" t="s">
        <v>418</v>
      </c>
      <c r="H116" s="71" t="s">
        <v>420</v>
      </c>
      <c r="J116" s="72" t="s">
        <v>231</v>
      </c>
      <c r="L116" s="71" t="s">
        <v>18</v>
      </c>
      <c r="M116" s="73"/>
      <c r="N116" s="73"/>
      <c r="R116" s="73"/>
      <c r="S116" s="72" t="s">
        <v>421</v>
      </c>
      <c r="T116" s="72" t="s">
        <v>14382</v>
      </c>
      <c r="U116" s="73"/>
      <c r="W116" s="73"/>
      <c r="X116" s="73"/>
      <c r="Y116" s="72" t="s">
        <v>14379</v>
      </c>
      <c r="AO116" s="71">
        <v>2871</v>
      </c>
      <c r="AS116" s="73"/>
      <c r="AT116" s="73"/>
      <c r="AV116" s="73"/>
      <c r="AW116" s="74" t="s">
        <v>14503</v>
      </c>
      <c r="BA116" s="73"/>
      <c r="BC116" s="73"/>
    </row>
    <row r="117" spans="1:56">
      <c r="A117" s="70" t="str">
        <f t="shared" si="3"/>
        <v>2026-01</v>
      </c>
      <c r="B117" s="5" t="str">
        <f>_xlfn.XLOOKUP(G117,过机服务商重量差!A:A,过机服务商重量差!G:G)</f>
        <v>007</v>
      </c>
      <c r="C117" s="32" t="str">
        <f t="shared" si="2"/>
        <v>渠道</v>
      </c>
      <c r="D117" s="63">
        <f>ROUND(IF(AND(AO117&gt;=0,Y117="正常走货"),_xlfn.XLOOKUP(G117,过机服务商重量差!A:A,过机服务商重量差!L:L),"0"),2)</f>
        <v>3374</v>
      </c>
      <c r="E117" s="64">
        <f>ROUND(IF(B117="小旋风",$D117/提成!$D$4*提成!$E$4,$D117/提成!$D$3*提成!$E$3),2)</f>
        <v>33.74</v>
      </c>
      <c r="F117" s="5" t="str">
        <f ca="1">IFERROR(LOOKUP(1,0/((B117=名单!B:B)*(VALUE(AW117)&gt;=名单!E:E)*(VALUE(AW117)&lt;=名单!G:G)*(Y117="正常走货")),名单!H:H),"否")</f>
        <v>否</v>
      </c>
      <c r="G117" s="71" t="s">
        <v>422</v>
      </c>
      <c r="H117" s="71" t="s">
        <v>424</v>
      </c>
      <c r="J117" s="72" t="s">
        <v>266</v>
      </c>
      <c r="L117" s="71" t="s">
        <v>18</v>
      </c>
      <c r="M117" s="73"/>
      <c r="N117" s="73"/>
      <c r="R117" s="73"/>
      <c r="S117" s="72" t="s">
        <v>152</v>
      </c>
      <c r="T117" s="72" t="s">
        <v>14382</v>
      </c>
      <c r="U117" s="73"/>
      <c r="W117" s="73"/>
      <c r="X117" s="73"/>
      <c r="Y117" s="72" t="s">
        <v>14379</v>
      </c>
      <c r="AO117" s="71">
        <v>29016.4</v>
      </c>
      <c r="AT117" s="73"/>
      <c r="AU117" s="73"/>
      <c r="AV117" s="73"/>
      <c r="AW117" s="74" t="s">
        <v>14504</v>
      </c>
      <c r="BC117" s="73"/>
    </row>
    <row r="118" spans="1:56">
      <c r="A118" s="70" t="str">
        <f t="shared" si="3"/>
        <v>2026-01</v>
      </c>
      <c r="B118" s="5" t="str">
        <f>_xlfn.XLOOKUP(G118,过机服务商重量差!A:A,过机服务商重量差!G:G)</f>
        <v>小旋风</v>
      </c>
      <c r="C118" s="32" t="str">
        <f t="shared" si="2"/>
        <v>渠道</v>
      </c>
      <c r="D118" s="63">
        <f>ROUND(IF(AND(AO118&gt;=0,Y118="正常走货"),_xlfn.XLOOKUP(G118,过机服务商重量差!A:A,过机服务商重量差!L:L),"0"),2)</f>
        <v>22</v>
      </c>
      <c r="E118" s="64">
        <f>ROUND(IF(B118="小旋风",$D118/提成!$D$4*提成!$E$4,$D118/提成!$D$3*提成!$E$3),2)</f>
        <v>0.22</v>
      </c>
      <c r="F118" s="5" t="str">
        <f ca="1">IFERROR(LOOKUP(1,0/((B118=名单!B:B)*(VALUE(AW118)&gt;=名单!E:E)*(VALUE(AW118)&lt;=名单!G:G)*(Y118="正常走货")),名单!H:H),"否")</f>
        <v>是</v>
      </c>
      <c r="G118" s="71" t="s">
        <v>425</v>
      </c>
      <c r="H118" s="71" t="s">
        <v>427</v>
      </c>
      <c r="J118" s="72" t="s">
        <v>428</v>
      </c>
      <c r="L118" s="71" t="s">
        <v>18</v>
      </c>
      <c r="M118" s="73"/>
      <c r="N118" s="73"/>
      <c r="R118" s="73"/>
      <c r="S118" s="72" t="s">
        <v>187</v>
      </c>
      <c r="T118" s="72" t="s">
        <v>14410</v>
      </c>
      <c r="U118" s="73"/>
      <c r="W118" s="73"/>
      <c r="X118" s="73"/>
      <c r="Y118" s="72" t="s">
        <v>14379</v>
      </c>
      <c r="AO118" s="71">
        <v>110</v>
      </c>
      <c r="AT118" s="73"/>
      <c r="AU118" s="73"/>
      <c r="AV118" s="73"/>
      <c r="AW118" s="74" t="s">
        <v>14505</v>
      </c>
      <c r="BC118" s="73"/>
    </row>
    <row r="119" spans="1:56">
      <c r="A119" s="70" t="str">
        <f t="shared" si="3"/>
        <v>2026-01</v>
      </c>
      <c r="B119" s="5" t="str">
        <f>_xlfn.XLOOKUP(G119,过机服务商重量差!A:A,过机服务商重量差!G:G)</f>
        <v>帅时莹</v>
      </c>
      <c r="C119" s="32" t="str">
        <f t="shared" si="2"/>
        <v>渠道</v>
      </c>
      <c r="D119" s="63">
        <f>ROUND(IF(AND(AO119&gt;=0,Y119="正常走货"),_xlfn.XLOOKUP(G119,过机服务商重量差!A:A,过机服务商重量差!L:L),"0"),2)</f>
        <v>60</v>
      </c>
      <c r="E119" s="64">
        <f>ROUND(IF(B119="小旋风",$D119/提成!$D$4*提成!$E$4,$D119/提成!$D$3*提成!$E$3),2)</f>
        <v>0.6</v>
      </c>
      <c r="F119" s="5" t="str">
        <f ca="1">IFERROR(LOOKUP(1,0/((B119=名单!B:B)*(VALUE(AW119)&gt;=名单!E:E)*(VALUE(AW119)&lt;=名单!G:G)*(Y119="正常走货")),名单!H:H),"否")</f>
        <v>否</v>
      </c>
      <c r="G119" s="71" t="s">
        <v>429</v>
      </c>
      <c r="H119" s="71" t="s">
        <v>431</v>
      </c>
      <c r="J119" s="72" t="s">
        <v>432</v>
      </c>
      <c r="L119" s="71" t="s">
        <v>18</v>
      </c>
      <c r="M119" s="73"/>
      <c r="N119" s="73"/>
      <c r="R119" s="73"/>
      <c r="S119" s="72" t="s">
        <v>187</v>
      </c>
      <c r="T119" s="72" t="s">
        <v>14410</v>
      </c>
      <c r="U119" s="73"/>
      <c r="W119" s="73"/>
      <c r="X119" s="73"/>
      <c r="Y119" s="72" t="s">
        <v>14379</v>
      </c>
      <c r="Z119" s="73"/>
      <c r="AO119" s="71">
        <v>210</v>
      </c>
      <c r="AT119" s="73"/>
      <c r="AU119" s="73"/>
      <c r="AV119" s="73"/>
      <c r="AW119" s="74" t="s">
        <v>14506</v>
      </c>
      <c r="BC119" s="73"/>
    </row>
    <row r="120" spans="1:56">
      <c r="A120" s="70" t="str">
        <f t="shared" si="3"/>
        <v>2026-01</v>
      </c>
      <c r="B120" s="5" t="str">
        <f>_xlfn.XLOOKUP(G120,过机服务商重量差!A:A,过机服务商重量差!G:G)</f>
        <v>玉麒麟</v>
      </c>
      <c r="C120" s="32" t="str">
        <f t="shared" si="2"/>
        <v>渠道</v>
      </c>
      <c r="D120" s="63">
        <f>ROUND(IF(AND(AO120&gt;=0,Y120="正常走货"),_xlfn.XLOOKUP(G120,过机服务商重量差!A:A,过机服务商重量差!L:L),"0"),2)</f>
        <v>96</v>
      </c>
      <c r="E120" s="64">
        <f>ROUND(IF(B120="小旋风",$D120/提成!$D$4*提成!$E$4,$D120/提成!$D$3*提成!$E$3),2)</f>
        <v>0.96</v>
      </c>
      <c r="F120" s="5" t="str">
        <f ca="1">IFERROR(LOOKUP(1,0/((B120=名单!B:B)*(VALUE(AW120)&gt;=名单!E:E)*(VALUE(AW120)&lt;=名单!G:G)*(Y120="正常走货")),名单!H:H),"否")</f>
        <v>否</v>
      </c>
      <c r="G120" s="71" t="s">
        <v>433</v>
      </c>
      <c r="H120" s="71" t="s">
        <v>435</v>
      </c>
      <c r="J120" s="72" t="s">
        <v>256</v>
      </c>
      <c r="L120" s="71" t="s">
        <v>18</v>
      </c>
      <c r="M120" s="73"/>
      <c r="N120" s="73"/>
      <c r="R120" s="73"/>
      <c r="S120" s="72" t="s">
        <v>187</v>
      </c>
      <c r="T120" s="72" t="s">
        <v>14410</v>
      </c>
      <c r="U120" s="73"/>
      <c r="W120" s="73"/>
      <c r="X120" s="73"/>
      <c r="Y120" s="72" t="s">
        <v>14379</v>
      </c>
      <c r="AO120" s="71">
        <v>1779</v>
      </c>
      <c r="AT120" s="73"/>
      <c r="AU120" s="73"/>
      <c r="AV120" s="73"/>
      <c r="AW120" s="74" t="s">
        <v>14507</v>
      </c>
      <c r="BC120" s="73"/>
    </row>
    <row r="121" spans="1:56">
      <c r="A121" s="70" t="str">
        <f t="shared" si="3"/>
        <v>2026-01</v>
      </c>
      <c r="B121" s="5" t="str">
        <f>_xlfn.XLOOKUP(G121,过机服务商重量差!A:A,过机服务商重量差!G:G)</f>
        <v/>
      </c>
      <c r="C121" s="32" t="str">
        <f t="shared" si="2"/>
        <v>渠道</v>
      </c>
      <c r="D121" s="63">
        <f>ROUND(IF(AND(AO121&gt;=0,Y121="正常走货"),_xlfn.XLOOKUP(G121,过机服务商重量差!A:A,过机服务商重量差!L:L),"0"),2)</f>
        <v>3701</v>
      </c>
      <c r="E121" s="64">
        <f>ROUND(IF(B121="小旋风",$D121/提成!$D$4*提成!$E$4,$D121/提成!$D$3*提成!$E$3),2)</f>
        <v>37.01</v>
      </c>
      <c r="F121" s="5" t="str">
        <f ca="1">IFERROR(LOOKUP(1,0/((B121=名单!B:B)*(VALUE(AW121)&gt;=名单!E:E)*(VALUE(AW121)&lt;=名单!G:G)*(Y121="正常走货")),名单!H:H),"否")</f>
        <v>否</v>
      </c>
      <c r="G121" s="71" t="s">
        <v>436</v>
      </c>
      <c r="H121" s="71" t="s">
        <v>36</v>
      </c>
      <c r="J121" s="72" t="s">
        <v>302</v>
      </c>
      <c r="L121" s="71" t="s">
        <v>18</v>
      </c>
      <c r="M121" s="73"/>
      <c r="N121" s="73"/>
      <c r="R121" s="73"/>
      <c r="S121" s="72" t="s">
        <v>328</v>
      </c>
      <c r="T121" s="72" t="s">
        <v>14382</v>
      </c>
      <c r="U121" s="73"/>
      <c r="W121" s="73"/>
      <c r="X121" s="73"/>
      <c r="Y121" s="72" t="s">
        <v>14379</v>
      </c>
      <c r="AO121" s="71">
        <v>3709</v>
      </c>
      <c r="AT121" s="73"/>
      <c r="AU121" s="73"/>
      <c r="AV121" s="73"/>
      <c r="AW121" s="74" t="s">
        <v>14508</v>
      </c>
      <c r="BC121" s="73"/>
    </row>
    <row r="122" spans="1:56">
      <c r="A122" s="70" t="str">
        <f t="shared" si="3"/>
        <v>2026-01</v>
      </c>
      <c r="B122" s="5" t="str">
        <f>_xlfn.XLOOKUP(G122,过机服务商重量差!A:A,过机服务商重量差!G:G)</f>
        <v>小旋风</v>
      </c>
      <c r="C122" s="32" t="str">
        <f t="shared" si="2"/>
        <v>渠道</v>
      </c>
      <c r="D122" s="63">
        <f>ROUND(IF(AND(AO122&gt;=0,Y122="正常走货"),_xlfn.XLOOKUP(G122,过机服务商重量差!A:A,过机服务商重量差!L:L),"0"),2)</f>
        <v>431</v>
      </c>
      <c r="E122" s="64">
        <f>ROUND(IF(B122="小旋风",$D122/提成!$D$4*提成!$E$4,$D122/提成!$D$3*提成!$E$3),2)</f>
        <v>4.31</v>
      </c>
      <c r="F122" s="5" t="str">
        <f ca="1">IFERROR(LOOKUP(1,0/((B122=名单!B:B)*(VALUE(AW122)&gt;=名单!E:E)*(VALUE(AW122)&lt;=名单!G:G)*(Y122="正常走货")),名单!H:H),"否")</f>
        <v>是</v>
      </c>
      <c r="G122" s="71" t="s">
        <v>438</v>
      </c>
      <c r="H122" s="71" t="s">
        <v>440</v>
      </c>
      <c r="J122" s="72" t="s">
        <v>441</v>
      </c>
      <c r="L122" s="71" t="s">
        <v>18</v>
      </c>
      <c r="M122" s="73"/>
      <c r="N122" s="73"/>
      <c r="R122" s="73"/>
      <c r="S122" s="72" t="s">
        <v>442</v>
      </c>
      <c r="T122" s="72" t="s">
        <v>14410</v>
      </c>
      <c r="U122" s="73"/>
      <c r="W122" s="73"/>
      <c r="X122" s="73"/>
      <c r="Y122" s="72" t="s">
        <v>14379</v>
      </c>
      <c r="AO122" s="71">
        <v>3670</v>
      </c>
      <c r="AT122" s="73"/>
      <c r="AU122" s="73"/>
      <c r="AV122" s="73"/>
      <c r="AW122" s="74" t="s">
        <v>14509</v>
      </c>
      <c r="BC122" s="73"/>
    </row>
    <row r="123" spans="1:56">
      <c r="A123" s="70" t="str">
        <f t="shared" si="3"/>
        <v>2026-01</v>
      </c>
      <c r="B123" s="5" t="str">
        <f>_xlfn.XLOOKUP(G123,过机服务商重量差!A:A,过机服务商重量差!G:G)</f>
        <v>007</v>
      </c>
      <c r="C123" s="32" t="str">
        <f t="shared" si="2"/>
        <v>渠道</v>
      </c>
      <c r="D123" s="63">
        <f>ROUND(IF(AND(AO123&gt;=0,Y123="正常走货"),_xlfn.XLOOKUP(G123,过机服务商重量差!A:A,过机服务商重量差!L:L),"0"),2)</f>
        <v>865</v>
      </c>
      <c r="E123" s="64">
        <f>ROUND(IF(B123="小旋风",$D123/提成!$D$4*提成!$E$4,$D123/提成!$D$3*提成!$E$3),2)</f>
        <v>8.65</v>
      </c>
      <c r="F123" s="5" t="str">
        <f ca="1">IFERROR(LOOKUP(1,0/((B123=名单!B:B)*(VALUE(AW123)&gt;=名单!E:E)*(VALUE(AW123)&lt;=名单!G:G)*(Y123="正常走货")),名单!H:H),"否")</f>
        <v>否</v>
      </c>
      <c r="G123" s="71" t="s">
        <v>443</v>
      </c>
      <c r="H123" s="71" t="s">
        <v>445</v>
      </c>
      <c r="J123" s="72" t="s">
        <v>266</v>
      </c>
      <c r="L123" s="71" t="s">
        <v>18</v>
      </c>
      <c r="M123" s="73"/>
      <c r="N123" s="73"/>
      <c r="R123" s="73"/>
      <c r="S123" s="72" t="s">
        <v>152</v>
      </c>
      <c r="T123" s="72" t="s">
        <v>14382</v>
      </c>
      <c r="U123" s="73"/>
      <c r="W123" s="73"/>
      <c r="X123" s="73"/>
      <c r="Y123" s="72" t="s">
        <v>14379</v>
      </c>
      <c r="AO123" s="71">
        <v>7439</v>
      </c>
      <c r="AT123" s="73"/>
      <c r="AU123" s="73"/>
      <c r="AV123" s="73"/>
      <c r="AW123" s="74" t="s">
        <v>14510</v>
      </c>
      <c r="BC123" s="73"/>
    </row>
    <row r="124" spans="1:56">
      <c r="A124" s="70" t="str">
        <f t="shared" si="3"/>
        <v>2026-01</v>
      </c>
      <c r="B124" s="5" t="str">
        <f>_xlfn.XLOOKUP(G124,过机服务商重量差!A:A,过机服务商重量差!G:G)</f>
        <v>小旋风</v>
      </c>
      <c r="C124" s="32" t="str">
        <f t="shared" si="2"/>
        <v>渠道</v>
      </c>
      <c r="D124" s="63">
        <f>ROUND(IF(AND(AO124&gt;=0,Y124="正常走货"),_xlfn.XLOOKUP(G124,过机服务商重量差!A:A,过机服务商重量差!L:L),"0"),2)</f>
        <v>150</v>
      </c>
      <c r="E124" s="64">
        <f>ROUND(IF(B124="小旋风",$D124/提成!$D$4*提成!$E$4,$D124/提成!$D$3*提成!$E$3),2)</f>
        <v>1.5</v>
      </c>
      <c r="F124" s="5" t="str">
        <f ca="1">IFERROR(LOOKUP(1,0/((B124=名单!B:B)*(VALUE(AW124)&gt;=名单!E:E)*(VALUE(AW124)&lt;=名单!G:G)*(Y124="正常走货")),名单!H:H),"否")</f>
        <v>是</v>
      </c>
      <c r="G124" s="71" t="s">
        <v>446</v>
      </c>
      <c r="H124" s="71" t="s">
        <v>448</v>
      </c>
      <c r="J124" s="72" t="s">
        <v>449</v>
      </c>
      <c r="L124" s="71" t="s">
        <v>18</v>
      </c>
      <c r="M124" s="73"/>
      <c r="N124" s="73"/>
      <c r="R124" s="73"/>
      <c r="S124" s="72" t="s">
        <v>442</v>
      </c>
      <c r="T124" s="72" t="s">
        <v>14410</v>
      </c>
      <c r="U124" s="73"/>
      <c r="W124" s="73"/>
      <c r="X124" s="73"/>
      <c r="Y124" s="72" t="s">
        <v>14379</v>
      </c>
      <c r="AO124" s="71">
        <v>830</v>
      </c>
      <c r="AT124" s="73"/>
      <c r="AU124" s="73"/>
      <c r="AV124" s="73"/>
      <c r="AW124" s="74" t="s">
        <v>14511</v>
      </c>
      <c r="BC124" s="73"/>
    </row>
    <row r="125" spans="1:56">
      <c r="A125" s="70" t="str">
        <f t="shared" si="3"/>
        <v>2026-01</v>
      </c>
      <c r="B125" s="5" t="str">
        <f>_xlfn.XLOOKUP(G125,过机服务商重量差!A:A,过机服务商重量差!G:G)</f>
        <v>小旋风</v>
      </c>
      <c r="C125" s="32" t="str">
        <f t="shared" si="2"/>
        <v>渠道</v>
      </c>
      <c r="D125" s="63">
        <f>ROUND(IF(AND(AO125&gt;=0,Y125="正常走货"),_xlfn.XLOOKUP(G125,过机服务商重量差!A:A,过机服务商重量差!L:L),"0"),2)</f>
        <v>1313</v>
      </c>
      <c r="E125" s="64">
        <f>ROUND(IF(B125="小旋风",$D125/提成!$D$4*提成!$E$4,$D125/提成!$D$3*提成!$E$3),2)</f>
        <v>13.13</v>
      </c>
      <c r="F125" s="5" t="str">
        <f ca="1">IFERROR(LOOKUP(1,0/((B125=名单!B:B)*(VALUE(AW125)&gt;=名单!E:E)*(VALUE(AW125)&lt;=名单!G:G)*(Y125="正常走货")),名单!H:H),"否")</f>
        <v>是</v>
      </c>
      <c r="G125" s="71" t="s">
        <v>450</v>
      </c>
      <c r="H125" s="71" t="s">
        <v>452</v>
      </c>
      <c r="J125" s="72" t="s">
        <v>453</v>
      </c>
      <c r="L125" s="71" t="s">
        <v>18</v>
      </c>
      <c r="M125" s="73"/>
      <c r="N125" s="73"/>
      <c r="R125" s="73"/>
      <c r="S125" s="72" t="s">
        <v>454</v>
      </c>
      <c r="T125" s="72" t="s">
        <v>14407</v>
      </c>
      <c r="U125" s="73"/>
      <c r="W125" s="73"/>
      <c r="X125" s="73"/>
      <c r="Y125" s="72" t="s">
        <v>14379</v>
      </c>
      <c r="AO125" s="71">
        <v>8140.6</v>
      </c>
      <c r="AT125" s="73"/>
      <c r="AU125" s="73"/>
      <c r="AV125" s="73"/>
      <c r="AW125" s="74" t="s">
        <v>14512</v>
      </c>
      <c r="BC125" s="73"/>
    </row>
    <row r="126" spans="1:56">
      <c r="A126" s="70" t="str">
        <f t="shared" si="3"/>
        <v>2026-01</v>
      </c>
      <c r="B126" s="5" t="str">
        <f>_xlfn.XLOOKUP(G126,过机服务商重量差!A:A,过机服务商重量差!G:G)</f>
        <v>帅时莹</v>
      </c>
      <c r="C126" s="32" t="str">
        <f t="shared" si="2"/>
        <v>渠道</v>
      </c>
      <c r="D126" s="63">
        <f>ROUND(IF(AND(AO126&gt;=0,Y126="正常走货"),_xlfn.XLOOKUP(G126,过机服务商重量差!A:A,过机服务商重量差!L:L),"0"),2)</f>
        <v>1</v>
      </c>
      <c r="E126" s="64">
        <f>ROUND(IF(B126="小旋风",$D126/提成!$D$4*提成!$E$4,$D126/提成!$D$3*提成!$E$3),2)</f>
        <v>0.01</v>
      </c>
      <c r="F126" s="5" t="str">
        <f ca="1">IFERROR(LOOKUP(1,0/((B126=名单!B:B)*(VALUE(AW126)&gt;=名单!E:E)*(VALUE(AW126)&lt;=名单!G:G)*(Y126="正常走货")),名单!H:H),"否")</f>
        <v>否</v>
      </c>
      <c r="G126" s="71" t="s">
        <v>455</v>
      </c>
      <c r="H126" s="71" t="s">
        <v>457</v>
      </c>
      <c r="J126" s="72" t="s">
        <v>458</v>
      </c>
      <c r="L126" s="71" t="s">
        <v>18</v>
      </c>
      <c r="M126" s="73"/>
      <c r="N126" s="73"/>
      <c r="R126" s="73"/>
      <c r="S126" s="72" t="s">
        <v>191</v>
      </c>
      <c r="T126" s="72" t="s">
        <v>14410</v>
      </c>
      <c r="U126" s="73"/>
      <c r="W126" s="73"/>
      <c r="X126" s="73"/>
      <c r="Y126" s="72" t="s">
        <v>14379</v>
      </c>
      <c r="AO126" s="71">
        <v>102</v>
      </c>
      <c r="AT126" s="73"/>
      <c r="AU126" s="73"/>
      <c r="AV126" s="73"/>
      <c r="AW126" s="74" t="s">
        <v>14513</v>
      </c>
      <c r="BC126" s="73"/>
    </row>
    <row r="127" spans="1:56">
      <c r="A127" s="70" t="str">
        <f t="shared" si="3"/>
        <v>2026-01</v>
      </c>
      <c r="B127" s="5" t="str">
        <f>_xlfn.XLOOKUP(G127,过机服务商重量差!A:A,过机服务商重量差!G:G)</f>
        <v>玉麒麟</v>
      </c>
      <c r="C127" s="32" t="str">
        <f t="shared" si="2"/>
        <v>渠道</v>
      </c>
      <c r="D127" s="63">
        <f>ROUND(IF(AND(AO127&gt;=0,Y127="正常走货"),_xlfn.XLOOKUP(G127,过机服务商重量差!A:A,过机服务商重量差!L:L),"0"),2)</f>
        <v>1</v>
      </c>
      <c r="E127" s="64">
        <f>ROUND(IF(B127="小旋风",$D127/提成!$D$4*提成!$E$4,$D127/提成!$D$3*提成!$E$3),2)</f>
        <v>0.01</v>
      </c>
      <c r="F127" s="5" t="str">
        <f ca="1">IFERROR(LOOKUP(1,0/((B127=名单!B:B)*(VALUE(AW127)&gt;=名单!E:E)*(VALUE(AW127)&lt;=名单!G:G)*(Y127="正常走货")),名单!H:H),"否")</f>
        <v>否</v>
      </c>
      <c r="G127" s="71" t="s">
        <v>459</v>
      </c>
      <c r="H127" s="71" t="s">
        <v>461</v>
      </c>
      <c r="J127" s="72" t="s">
        <v>17</v>
      </c>
      <c r="L127" s="71" t="s">
        <v>18</v>
      </c>
      <c r="M127" s="73"/>
      <c r="N127" s="73"/>
      <c r="R127" s="73"/>
      <c r="S127" s="72" t="s">
        <v>120</v>
      </c>
      <c r="T127" s="72" t="s">
        <v>14382</v>
      </c>
      <c r="U127" s="73"/>
      <c r="W127" s="73"/>
      <c r="X127" s="73"/>
      <c r="Y127" s="72" t="s">
        <v>14379</v>
      </c>
      <c r="AO127" s="71">
        <v>44.6</v>
      </c>
      <c r="AT127" s="73"/>
      <c r="AU127" s="73"/>
      <c r="AV127" s="73"/>
      <c r="AW127" s="74" t="s">
        <v>14514</v>
      </c>
      <c r="BC127" s="73"/>
    </row>
    <row r="128" spans="1:56">
      <c r="A128" s="70" t="str">
        <f t="shared" si="3"/>
        <v>2026-01</v>
      </c>
      <c r="B128" s="5" t="str">
        <f>_xlfn.XLOOKUP(G128,过机服务商重量差!A:A,过机服务商重量差!G:G)</f>
        <v>无崖子</v>
      </c>
      <c r="C128" s="32" t="str">
        <f t="shared" si="2"/>
        <v>渠道</v>
      </c>
      <c r="D128" s="63">
        <f>ROUND(IF(AND(AO128&gt;=0,Y128="正常走货"),_xlfn.XLOOKUP(G128,过机服务商重量差!A:A,过机服务商重量差!L:L),"0"),2)</f>
        <v>1</v>
      </c>
      <c r="E128" s="64">
        <f>ROUND(IF(B128="小旋风",$D128/提成!$D$4*提成!$E$4,$D128/提成!$D$3*提成!$E$3),2)</f>
        <v>0.01</v>
      </c>
      <c r="F128" s="5" t="str">
        <f ca="1">IFERROR(LOOKUP(1,0/((B128=名单!B:B)*(VALUE(AW128)&gt;=名单!E:E)*(VALUE(AW128)&lt;=名单!G:G)*(Y128="正常走货")),名单!H:H),"否")</f>
        <v>否</v>
      </c>
      <c r="G128" s="71" t="s">
        <v>462</v>
      </c>
      <c r="H128" s="71" t="s">
        <v>464</v>
      </c>
      <c r="J128" s="72" t="s">
        <v>465</v>
      </c>
      <c r="L128" s="71" t="s">
        <v>18</v>
      </c>
      <c r="M128" s="73"/>
      <c r="N128" s="73"/>
      <c r="R128" s="73"/>
      <c r="S128" s="72" t="s">
        <v>30</v>
      </c>
      <c r="T128" s="72" t="s">
        <v>14382</v>
      </c>
      <c r="U128" s="73"/>
      <c r="W128" s="73"/>
      <c r="X128" s="73"/>
      <c r="Y128" s="72" t="s">
        <v>14379</v>
      </c>
      <c r="AO128" s="71">
        <v>133.67</v>
      </c>
      <c r="AT128" s="73"/>
      <c r="AU128" s="73"/>
      <c r="AV128" s="73"/>
      <c r="AW128" s="74" t="s">
        <v>14515</v>
      </c>
      <c r="BC128" s="73"/>
    </row>
    <row r="129" spans="1:55">
      <c r="A129" s="70" t="str">
        <f t="shared" si="3"/>
        <v>2026-01</v>
      </c>
      <c r="B129" s="5" t="str">
        <f>_xlfn.XLOOKUP(G129,过机服务商重量差!A:A,过机服务商重量差!G:G)</f>
        <v>玉麒麟</v>
      </c>
      <c r="C129" s="32" t="str">
        <f t="shared" si="2"/>
        <v>渠道</v>
      </c>
      <c r="D129" s="63">
        <f>ROUND(IF(AND(AO129&gt;=0,Y129="正常走货"),_xlfn.XLOOKUP(G129,过机服务商重量差!A:A,过机服务商重量差!L:L),"0"),2)</f>
        <v>1</v>
      </c>
      <c r="E129" s="64">
        <f>ROUND(IF(B129="小旋风",$D129/提成!$D$4*提成!$E$4,$D129/提成!$D$3*提成!$E$3),2)</f>
        <v>0.01</v>
      </c>
      <c r="F129" s="5" t="str">
        <f ca="1">IFERROR(LOOKUP(1,0/((B129=名单!B:B)*(VALUE(AW129)&gt;=名单!E:E)*(VALUE(AW129)&lt;=名单!G:G)*(Y129="正常走货")),名单!H:H),"否")</f>
        <v>否</v>
      </c>
      <c r="G129" s="71" t="s">
        <v>466</v>
      </c>
      <c r="H129" s="71" t="s">
        <v>468</v>
      </c>
      <c r="J129" s="72" t="s">
        <v>17</v>
      </c>
      <c r="L129" s="71" t="s">
        <v>18</v>
      </c>
      <c r="M129" s="73"/>
      <c r="N129" s="73"/>
      <c r="R129" s="73"/>
      <c r="S129" s="72" t="s">
        <v>145</v>
      </c>
      <c r="T129" s="72" t="s">
        <v>14407</v>
      </c>
      <c r="U129" s="73"/>
      <c r="W129" s="73"/>
      <c r="X129" s="73"/>
      <c r="Y129" s="72" t="s">
        <v>14379</v>
      </c>
      <c r="AO129" s="71">
        <v>78.93</v>
      </c>
      <c r="AT129" s="73"/>
      <c r="AU129" s="73"/>
      <c r="AV129" s="73"/>
      <c r="AW129" s="74" t="s">
        <v>14516</v>
      </c>
      <c r="BC129" s="73"/>
    </row>
    <row r="130" spans="1:55">
      <c r="A130" s="70" t="str">
        <f t="shared" si="3"/>
        <v>2026-01</v>
      </c>
      <c r="B130" s="5" t="str">
        <f>_xlfn.XLOOKUP(G130,过机服务商重量差!A:A,过机服务商重量差!G:G)</f>
        <v>风清扬</v>
      </c>
      <c r="C130" s="32" t="str">
        <f t="shared" ref="C130:C193" si="4">IF(OR(AO130&lt;0,L130="FBA海运"),"","渠道")</f>
        <v>渠道</v>
      </c>
      <c r="D130" s="63">
        <f>ROUND(IF(AND(AO130&gt;=0,Y130="正常走货"),_xlfn.XLOOKUP(G130,过机服务商重量差!A:A,过机服务商重量差!L:L),"0"),2)</f>
        <v>308</v>
      </c>
      <c r="E130" s="64">
        <f>ROUND(IF(B130="小旋风",$D130/提成!$D$4*提成!$E$4,$D130/提成!$D$3*提成!$E$3),2)</f>
        <v>3.08</v>
      </c>
      <c r="F130" s="5" t="str">
        <f ca="1">IFERROR(LOOKUP(1,0/((B130=名单!B:B)*(VALUE(AW130)&gt;=名单!E:E)*(VALUE(AW130)&lt;=名单!G:G)*(Y130="正常走货")),名单!H:H),"否")</f>
        <v>是</v>
      </c>
      <c r="G130" s="71" t="s">
        <v>469</v>
      </c>
      <c r="H130" s="71" t="s">
        <v>50</v>
      </c>
      <c r="J130" s="72" t="s">
        <v>51</v>
      </c>
      <c r="L130" s="71" t="s">
        <v>18</v>
      </c>
      <c r="M130" s="73"/>
      <c r="N130" s="73"/>
      <c r="R130" s="73"/>
      <c r="S130" s="72" t="s">
        <v>471</v>
      </c>
      <c r="T130" s="72" t="s">
        <v>14386</v>
      </c>
      <c r="U130" s="73"/>
      <c r="W130" s="73"/>
      <c r="X130" s="73"/>
      <c r="Y130" s="72" t="s">
        <v>14379</v>
      </c>
      <c r="AO130" s="71">
        <v>1047.2</v>
      </c>
      <c r="AT130" s="73"/>
      <c r="AU130" s="73"/>
      <c r="AV130" s="73"/>
      <c r="AW130" s="74" t="s">
        <v>14517</v>
      </c>
      <c r="BC130" s="73"/>
    </row>
    <row r="131" spans="1:55">
      <c r="A131" s="70" t="str">
        <f t="shared" ref="A131:A194" si="5">MID(AW131,1,7)</f>
        <v>2026-01</v>
      </c>
      <c r="B131" s="5" t="str">
        <f>_xlfn.XLOOKUP(G131,过机服务商重量差!A:A,过机服务商重量差!G:G)</f>
        <v>帅时莹</v>
      </c>
      <c r="C131" s="32" t="str">
        <f t="shared" si="4"/>
        <v>渠道</v>
      </c>
      <c r="D131" s="63">
        <f>ROUND(IF(AND(AO131&gt;=0,Y131="正常走货"),_xlfn.XLOOKUP(G131,过机服务商重量差!A:A,过机服务商重量差!L:L),"0"),2)</f>
        <v>2.5</v>
      </c>
      <c r="E131" s="64">
        <f>ROUND(IF(B131="小旋风",$D131/提成!$D$4*提成!$E$4,$D131/提成!$D$3*提成!$E$3),2)</f>
        <v>0.03</v>
      </c>
      <c r="F131" s="5" t="str">
        <f ca="1">IFERROR(LOOKUP(1,0/((B131=名单!B:B)*(VALUE(AW131)&gt;=名单!E:E)*(VALUE(AW131)&lt;=名单!G:G)*(Y131="正常走货")),名单!H:H),"否")</f>
        <v>否</v>
      </c>
      <c r="G131" s="71" t="s">
        <v>472</v>
      </c>
      <c r="H131" s="71" t="s">
        <v>474</v>
      </c>
      <c r="J131" s="72" t="s">
        <v>458</v>
      </c>
      <c r="L131" s="71" t="s">
        <v>18</v>
      </c>
      <c r="M131" s="73"/>
      <c r="N131" s="73"/>
      <c r="R131" s="73"/>
      <c r="S131" s="72" t="s">
        <v>223</v>
      </c>
      <c r="T131" s="72" t="s">
        <v>14410</v>
      </c>
      <c r="U131" s="73"/>
      <c r="W131" s="73"/>
      <c r="X131" s="73"/>
      <c r="Y131" s="72" t="s">
        <v>14379</v>
      </c>
      <c r="AO131" s="71">
        <v>76</v>
      </c>
      <c r="AT131" s="73"/>
      <c r="AU131" s="73"/>
      <c r="AV131" s="73"/>
      <c r="AW131" s="74" t="s">
        <v>14518</v>
      </c>
      <c r="BC131" s="73"/>
    </row>
    <row r="132" spans="1:55">
      <c r="A132" s="70" t="str">
        <f t="shared" si="5"/>
        <v>2026-01</v>
      </c>
      <c r="B132" s="5" t="str">
        <f>_xlfn.XLOOKUP(G132,过机服务商重量差!A:A,过机服务商重量差!G:G)</f>
        <v>帅时莹</v>
      </c>
      <c r="C132" s="32" t="str">
        <f t="shared" si="4"/>
        <v>渠道</v>
      </c>
      <c r="D132" s="63">
        <f>ROUND(IF(AND(AO132&gt;=0,Y132="正常走货"),_xlfn.XLOOKUP(G132,过机服务商重量差!A:A,过机服务商重量差!L:L),"0"),2)</f>
        <v>2.5</v>
      </c>
      <c r="E132" s="64">
        <f>ROUND(IF(B132="小旋风",$D132/提成!$D$4*提成!$E$4,$D132/提成!$D$3*提成!$E$3),2)</f>
        <v>0.03</v>
      </c>
      <c r="F132" s="5" t="str">
        <f ca="1">IFERROR(LOOKUP(1,0/((B132=名单!B:B)*(VALUE(AW132)&gt;=名单!E:E)*(VALUE(AW132)&lt;=名单!G:G)*(Y132="正常走货")),名单!H:H),"否")</f>
        <v>否</v>
      </c>
      <c r="G132" s="71" t="s">
        <v>475</v>
      </c>
      <c r="H132" s="71" t="s">
        <v>477</v>
      </c>
      <c r="J132" s="72" t="s">
        <v>458</v>
      </c>
      <c r="L132" s="71" t="s">
        <v>18</v>
      </c>
      <c r="M132" s="73"/>
      <c r="N132" s="73"/>
      <c r="R132" s="73"/>
      <c r="S132" s="72" t="s">
        <v>223</v>
      </c>
      <c r="T132" s="72" t="s">
        <v>14410</v>
      </c>
      <c r="U132" s="73"/>
      <c r="W132" s="73"/>
      <c r="X132" s="73"/>
      <c r="Y132" s="72" t="s">
        <v>14379</v>
      </c>
      <c r="AO132" s="71">
        <v>76</v>
      </c>
      <c r="AT132" s="73"/>
      <c r="AU132" s="73"/>
      <c r="AV132" s="73"/>
      <c r="AW132" s="74" t="s">
        <v>14519</v>
      </c>
      <c r="BC132" s="73"/>
    </row>
    <row r="133" spans="1:55">
      <c r="A133" s="70" t="str">
        <f t="shared" si="5"/>
        <v>2026-01</v>
      </c>
      <c r="B133" s="5" t="str">
        <f>_xlfn.XLOOKUP(G133,过机服务商重量差!A:A,过机服务商重量差!G:G)</f>
        <v>帅时莹</v>
      </c>
      <c r="C133" s="32" t="str">
        <f t="shared" si="4"/>
        <v>渠道</v>
      </c>
      <c r="D133" s="63">
        <f>ROUND(IF(AND(AO133&gt;=0,Y133="正常走货"),_xlfn.XLOOKUP(G133,过机服务商重量差!A:A,过机服务商重量差!L:L),"0"),2)</f>
        <v>3</v>
      </c>
      <c r="E133" s="64">
        <f>ROUND(IF(B133="小旋风",$D133/提成!$D$4*提成!$E$4,$D133/提成!$D$3*提成!$E$3),2)</f>
        <v>0.03</v>
      </c>
      <c r="F133" s="5" t="str">
        <f ca="1">IFERROR(LOOKUP(1,0/((B133=名单!B:B)*(VALUE(AW133)&gt;=名单!E:E)*(VALUE(AW133)&lt;=名单!G:G)*(Y133="正常走货")),名单!H:H),"否")</f>
        <v>否</v>
      </c>
      <c r="G133" s="71" t="s">
        <v>478</v>
      </c>
      <c r="H133" s="71" t="s">
        <v>480</v>
      </c>
      <c r="J133" s="72" t="s">
        <v>458</v>
      </c>
      <c r="L133" s="71" t="s">
        <v>18</v>
      </c>
      <c r="M133" s="73"/>
      <c r="N133" s="73"/>
      <c r="R133" s="73"/>
      <c r="S133" s="72" t="s">
        <v>223</v>
      </c>
      <c r="T133" s="72" t="s">
        <v>14410</v>
      </c>
      <c r="U133" s="73"/>
      <c r="W133" s="73"/>
      <c r="X133" s="73"/>
      <c r="Y133" s="72" t="s">
        <v>14379</v>
      </c>
      <c r="AO133" s="71">
        <v>46</v>
      </c>
      <c r="AT133" s="73"/>
      <c r="AV133" s="73"/>
      <c r="AW133" s="74" t="s">
        <v>14520</v>
      </c>
      <c r="BC133" s="73"/>
    </row>
    <row r="134" spans="1:55">
      <c r="A134" s="70" t="str">
        <f t="shared" si="5"/>
        <v>2026-01</v>
      </c>
      <c r="B134" s="5" t="str">
        <f>_xlfn.XLOOKUP(G134,过机服务商重量差!A:A,过机服务商重量差!G:G)</f>
        <v>帅时莹</v>
      </c>
      <c r="C134" s="32" t="str">
        <f t="shared" si="4"/>
        <v>渠道</v>
      </c>
      <c r="D134" s="63">
        <f>ROUND(IF(AND(AO134&gt;=0,Y134="正常走货"),_xlfn.XLOOKUP(G134,过机服务商重量差!A:A,过机服务商重量差!L:L),"0"),2)</f>
        <v>2.5</v>
      </c>
      <c r="E134" s="64">
        <f>ROUND(IF(B134="小旋风",$D134/提成!$D$4*提成!$E$4,$D134/提成!$D$3*提成!$E$3),2)</f>
        <v>0.03</v>
      </c>
      <c r="F134" s="5" t="str">
        <f ca="1">IFERROR(LOOKUP(1,0/((B134=名单!B:B)*(VALUE(AW134)&gt;=名单!E:E)*(VALUE(AW134)&lt;=名单!G:G)*(Y134="正常走货")),名单!H:H),"否")</f>
        <v>否</v>
      </c>
      <c r="G134" s="71" t="s">
        <v>481</v>
      </c>
      <c r="H134" s="71" t="s">
        <v>483</v>
      </c>
      <c r="J134" s="72" t="s">
        <v>458</v>
      </c>
      <c r="L134" s="71" t="s">
        <v>18</v>
      </c>
      <c r="M134" s="73"/>
      <c r="N134" s="73"/>
      <c r="R134" s="73"/>
      <c r="S134" s="72" t="s">
        <v>223</v>
      </c>
      <c r="T134" s="72" t="s">
        <v>14410</v>
      </c>
      <c r="U134" s="73"/>
      <c r="W134" s="73"/>
      <c r="X134" s="73"/>
      <c r="Y134" s="72" t="s">
        <v>14379</v>
      </c>
      <c r="AO134" s="71">
        <v>76</v>
      </c>
      <c r="AT134" s="73"/>
      <c r="AV134" s="73"/>
      <c r="AW134" s="74" t="s">
        <v>14521</v>
      </c>
      <c r="BC134" s="73"/>
    </row>
    <row r="135" spans="1:55">
      <c r="A135" s="70" t="str">
        <f t="shared" si="5"/>
        <v>2026-01</v>
      </c>
      <c r="B135" s="5" t="str">
        <f>_xlfn.XLOOKUP(G135,过机服务商重量差!A:A,过机服务商重量差!G:G)</f>
        <v>帅时莹</v>
      </c>
      <c r="C135" s="32" t="str">
        <f t="shared" si="4"/>
        <v>渠道</v>
      </c>
      <c r="D135" s="63">
        <f>ROUND(IF(AND(AO135&gt;=0,Y135="正常走货"),_xlfn.XLOOKUP(G135,过机服务商重量差!A:A,过机服务商重量差!L:L),"0"),2)</f>
        <v>2.5</v>
      </c>
      <c r="E135" s="64">
        <f>ROUND(IF(B135="小旋风",$D135/提成!$D$4*提成!$E$4,$D135/提成!$D$3*提成!$E$3),2)</f>
        <v>0.03</v>
      </c>
      <c r="F135" s="5" t="str">
        <f ca="1">IFERROR(LOOKUP(1,0/((B135=名单!B:B)*(VALUE(AW135)&gt;=名单!E:E)*(VALUE(AW135)&lt;=名单!G:G)*(Y135="正常走货")),名单!H:H),"否")</f>
        <v>否</v>
      </c>
      <c r="G135" s="71" t="s">
        <v>484</v>
      </c>
      <c r="H135" s="71" t="s">
        <v>486</v>
      </c>
      <c r="J135" s="72" t="s">
        <v>458</v>
      </c>
      <c r="L135" s="71" t="s">
        <v>18</v>
      </c>
      <c r="M135" s="73"/>
      <c r="N135" s="73"/>
      <c r="R135" s="73"/>
      <c r="S135" s="72" t="s">
        <v>223</v>
      </c>
      <c r="T135" s="72" t="s">
        <v>14410</v>
      </c>
      <c r="U135" s="73"/>
      <c r="W135" s="73"/>
      <c r="X135" s="73"/>
      <c r="Y135" s="72" t="s">
        <v>14379</v>
      </c>
      <c r="AO135" s="71">
        <v>76</v>
      </c>
      <c r="AT135" s="73"/>
      <c r="AU135" s="73"/>
      <c r="AV135" s="73"/>
      <c r="AW135" s="74" t="s">
        <v>14522</v>
      </c>
      <c r="BC135" s="73"/>
    </row>
    <row r="136" spans="1:55">
      <c r="A136" s="70" t="str">
        <f t="shared" si="5"/>
        <v>2026-01</v>
      </c>
      <c r="B136" s="5" t="str">
        <f>_xlfn.XLOOKUP(G136,过机服务商重量差!A:A,过机服务商重量差!G:G)</f>
        <v>帅时莹</v>
      </c>
      <c r="C136" s="32" t="str">
        <f t="shared" si="4"/>
        <v>渠道</v>
      </c>
      <c r="D136" s="63">
        <f>ROUND(IF(AND(AO136&gt;=0,Y136="正常走货"),_xlfn.XLOOKUP(G136,过机服务商重量差!A:A,过机服务商重量差!L:L),"0"),2)</f>
        <v>2.5</v>
      </c>
      <c r="E136" s="64">
        <f>ROUND(IF(B136="小旋风",$D136/提成!$D$4*提成!$E$4,$D136/提成!$D$3*提成!$E$3),2)</f>
        <v>0.03</v>
      </c>
      <c r="F136" s="5" t="str">
        <f ca="1">IFERROR(LOOKUP(1,0/((B136=名单!B:B)*(VALUE(AW136)&gt;=名单!E:E)*(VALUE(AW136)&lt;=名单!G:G)*(Y136="正常走货")),名单!H:H),"否")</f>
        <v>否</v>
      </c>
      <c r="G136" s="71" t="s">
        <v>487</v>
      </c>
      <c r="H136" s="71" t="s">
        <v>489</v>
      </c>
      <c r="J136" s="72" t="s">
        <v>458</v>
      </c>
      <c r="L136" s="71" t="s">
        <v>18</v>
      </c>
      <c r="M136" s="73"/>
      <c r="N136" s="73"/>
      <c r="R136" s="73"/>
      <c r="S136" s="72" t="s">
        <v>223</v>
      </c>
      <c r="T136" s="72" t="s">
        <v>14410</v>
      </c>
      <c r="U136" s="73"/>
      <c r="W136" s="73"/>
      <c r="X136" s="73"/>
      <c r="Y136" s="72" t="s">
        <v>14379</v>
      </c>
      <c r="AO136" s="71">
        <v>76</v>
      </c>
      <c r="AT136" s="73"/>
      <c r="AU136" s="73"/>
      <c r="AV136" s="73"/>
      <c r="AW136" s="74" t="s">
        <v>14523</v>
      </c>
      <c r="BC136" s="73"/>
    </row>
    <row r="137" spans="1:55">
      <c r="A137" s="70" t="str">
        <f t="shared" si="5"/>
        <v>2026-01</v>
      </c>
      <c r="B137" s="5" t="str">
        <f>_xlfn.XLOOKUP(G137,过机服务商重量差!A:A,过机服务商重量差!G:G)</f>
        <v>帅时莹</v>
      </c>
      <c r="C137" s="32" t="str">
        <f t="shared" si="4"/>
        <v>渠道</v>
      </c>
      <c r="D137" s="63">
        <f>ROUND(IF(AND(AO137&gt;=0,Y137="正常走货"),_xlfn.XLOOKUP(G137,过机服务商重量差!A:A,过机服务商重量差!L:L),"0"),2)</f>
        <v>4</v>
      </c>
      <c r="E137" s="64">
        <f>ROUND(IF(B137="小旋风",$D137/提成!$D$4*提成!$E$4,$D137/提成!$D$3*提成!$E$3),2)</f>
        <v>0.04</v>
      </c>
      <c r="F137" s="5" t="str">
        <f ca="1">IFERROR(LOOKUP(1,0/((B137=名单!B:B)*(VALUE(AW137)&gt;=名单!E:E)*(VALUE(AW137)&lt;=名单!G:G)*(Y137="正常走货")),名单!H:H),"否")</f>
        <v>否</v>
      </c>
      <c r="G137" s="71" t="s">
        <v>490</v>
      </c>
      <c r="H137" s="71" t="s">
        <v>492</v>
      </c>
      <c r="J137" s="72" t="s">
        <v>458</v>
      </c>
      <c r="L137" s="71" t="s">
        <v>18</v>
      </c>
      <c r="M137" s="73"/>
      <c r="N137" s="73"/>
      <c r="R137" s="73"/>
      <c r="S137" s="72" t="s">
        <v>223</v>
      </c>
      <c r="T137" s="72" t="s">
        <v>14410</v>
      </c>
      <c r="U137" s="73"/>
      <c r="W137" s="73"/>
      <c r="X137" s="73"/>
      <c r="Y137" s="72" t="s">
        <v>14379</v>
      </c>
      <c r="AO137" s="71">
        <v>115</v>
      </c>
      <c r="AT137" s="73"/>
      <c r="AU137" s="73"/>
      <c r="AV137" s="73"/>
      <c r="AW137" s="74" t="s">
        <v>14524</v>
      </c>
      <c r="BC137" s="73"/>
    </row>
    <row r="138" spans="1:55">
      <c r="A138" s="70" t="str">
        <f t="shared" si="5"/>
        <v>2026-01</v>
      </c>
      <c r="B138" s="5" t="str">
        <f>_xlfn.XLOOKUP(G138,过机服务商重量差!A:A,过机服务商重量差!G:G)</f>
        <v>玉麒麟</v>
      </c>
      <c r="C138" s="32" t="str">
        <f t="shared" si="4"/>
        <v>渠道</v>
      </c>
      <c r="D138" s="63">
        <f>ROUND(IF(AND(AO138&gt;=0,Y138="正常走货"),_xlfn.XLOOKUP(G138,过机服务商重量差!A:A,过机服务商重量差!L:L),"0"),2)</f>
        <v>8.5</v>
      </c>
      <c r="E138" s="64">
        <f>ROUND(IF(B138="小旋风",$D138/提成!$D$4*提成!$E$4,$D138/提成!$D$3*提成!$E$3),2)</f>
        <v>0.09</v>
      </c>
      <c r="F138" s="5" t="str">
        <f ca="1">IFERROR(LOOKUP(1,0/((B138=名单!B:B)*(VALUE(AW138)&gt;=名单!E:E)*(VALUE(AW138)&lt;=名单!G:G)*(Y138="正常走货")),名单!H:H),"否")</f>
        <v>否</v>
      </c>
      <c r="G138" s="71" t="s">
        <v>493</v>
      </c>
      <c r="H138" s="71" t="s">
        <v>495</v>
      </c>
      <c r="J138" s="72" t="s">
        <v>24</v>
      </c>
      <c r="L138" s="71" t="s">
        <v>18</v>
      </c>
      <c r="M138" s="73"/>
      <c r="N138" s="73"/>
      <c r="R138" s="73"/>
      <c r="S138" s="72" t="s">
        <v>223</v>
      </c>
      <c r="T138" s="72" t="s">
        <v>14410</v>
      </c>
      <c r="U138" s="73"/>
      <c r="W138" s="73"/>
      <c r="X138" s="73"/>
      <c r="Y138" s="72" t="s">
        <v>14379</v>
      </c>
      <c r="AO138" s="71">
        <v>49.8</v>
      </c>
      <c r="AT138" s="73"/>
      <c r="AU138" s="73"/>
      <c r="AV138" s="73"/>
      <c r="AW138" s="74" t="s">
        <v>14525</v>
      </c>
      <c r="BC138" s="73"/>
    </row>
    <row r="139" spans="1:55">
      <c r="A139" s="70" t="str">
        <f t="shared" si="5"/>
        <v>2026-01</v>
      </c>
      <c r="B139" s="5" t="str">
        <f>_xlfn.XLOOKUP(G139,过机服务商重量差!A:A,过机服务商重量差!G:G)</f>
        <v>玉麒麟</v>
      </c>
      <c r="C139" s="32" t="str">
        <f t="shared" si="4"/>
        <v>渠道</v>
      </c>
      <c r="D139" s="63">
        <f>ROUND(IF(AND(AO139&gt;=0,Y139="正常走货"),_xlfn.XLOOKUP(G139,过机服务商重量差!A:A,过机服务商重量差!L:L),"0"),2)</f>
        <v>11</v>
      </c>
      <c r="E139" s="64">
        <f>ROUND(IF(B139="小旋风",$D139/提成!$D$4*提成!$E$4,$D139/提成!$D$3*提成!$E$3),2)</f>
        <v>0.11</v>
      </c>
      <c r="F139" s="5" t="str">
        <f ca="1">IFERROR(LOOKUP(1,0/((B139=名单!B:B)*(VALUE(AW139)&gt;=名单!E:E)*(VALUE(AW139)&lt;=名单!G:G)*(Y139="正常走货")),名单!H:H),"否")</f>
        <v>否</v>
      </c>
      <c r="G139" s="71" t="s">
        <v>496</v>
      </c>
      <c r="H139" s="71" t="s">
        <v>498</v>
      </c>
      <c r="J139" s="72" t="s">
        <v>24</v>
      </c>
      <c r="L139" s="71" t="s">
        <v>18</v>
      </c>
      <c r="M139" s="73"/>
      <c r="N139" s="73"/>
      <c r="R139" s="73"/>
      <c r="S139" s="72" t="s">
        <v>223</v>
      </c>
      <c r="T139" s="72" t="s">
        <v>14410</v>
      </c>
      <c r="U139" s="73"/>
      <c r="W139" s="73"/>
      <c r="X139" s="73"/>
      <c r="Y139" s="72" t="s">
        <v>14379</v>
      </c>
      <c r="AO139" s="71">
        <v>49.5</v>
      </c>
      <c r="AT139" s="73"/>
      <c r="AU139" s="73"/>
      <c r="AV139" s="73"/>
      <c r="AW139" s="74" t="s">
        <v>14526</v>
      </c>
      <c r="BC139" s="73"/>
    </row>
    <row r="140" spans="1:55">
      <c r="A140" s="70" t="str">
        <f t="shared" si="5"/>
        <v>2026-01</v>
      </c>
      <c r="B140" s="5" t="str">
        <f>_xlfn.XLOOKUP(G140,过机服务商重量差!A:A,过机服务商重量差!G:G)</f>
        <v>帅时莹</v>
      </c>
      <c r="C140" s="32" t="str">
        <f t="shared" si="4"/>
        <v>渠道</v>
      </c>
      <c r="D140" s="63">
        <f>ROUND(IF(AND(AO140&gt;=0,Y140="正常走货"),_xlfn.XLOOKUP(G140,过机服务商重量差!A:A,过机服务商重量差!L:L),"0"),2)</f>
        <v>2.5</v>
      </c>
      <c r="E140" s="64">
        <f>ROUND(IF(B140="小旋风",$D140/提成!$D$4*提成!$E$4,$D140/提成!$D$3*提成!$E$3),2)</f>
        <v>0.03</v>
      </c>
      <c r="F140" s="5" t="str">
        <f ca="1">IFERROR(LOOKUP(1,0/((B140=名单!B:B)*(VALUE(AW140)&gt;=名单!E:E)*(VALUE(AW140)&lt;=名单!G:G)*(Y140="正常走货")),名单!H:H),"否")</f>
        <v>否</v>
      </c>
      <c r="G140" s="71" t="s">
        <v>499</v>
      </c>
      <c r="H140" s="71" t="s">
        <v>501</v>
      </c>
      <c r="J140" s="72" t="s">
        <v>458</v>
      </c>
      <c r="L140" s="71" t="s">
        <v>18</v>
      </c>
      <c r="M140" s="73"/>
      <c r="N140" s="73"/>
      <c r="R140" s="73"/>
      <c r="S140" s="72" t="s">
        <v>223</v>
      </c>
      <c r="T140" s="72" t="s">
        <v>14410</v>
      </c>
      <c r="U140" s="73"/>
      <c r="W140" s="73"/>
      <c r="X140" s="73"/>
      <c r="Y140" s="72" t="s">
        <v>14379</v>
      </c>
      <c r="AO140" s="71">
        <v>76</v>
      </c>
      <c r="AT140" s="73"/>
      <c r="AU140" s="73"/>
      <c r="AV140" s="73"/>
      <c r="AW140" s="74" t="s">
        <v>14527</v>
      </c>
      <c r="BC140" s="73"/>
    </row>
    <row r="141" spans="1:55">
      <c r="A141" s="70" t="str">
        <f t="shared" si="5"/>
        <v>2026-01</v>
      </c>
      <c r="B141" s="5" t="str">
        <f>_xlfn.XLOOKUP(G141,过机服务商重量差!A:A,过机服务商重量差!G:G)</f>
        <v>帅时莹</v>
      </c>
      <c r="C141" s="32" t="str">
        <f t="shared" si="4"/>
        <v>渠道</v>
      </c>
      <c r="D141" s="63">
        <f>ROUND(IF(AND(AO141&gt;=0,Y141="正常走货"),_xlfn.XLOOKUP(G141,过机服务商重量差!A:A,过机服务商重量差!L:L),"0"),2)</f>
        <v>2.5</v>
      </c>
      <c r="E141" s="64">
        <f>ROUND(IF(B141="小旋风",$D141/提成!$D$4*提成!$E$4,$D141/提成!$D$3*提成!$E$3),2)</f>
        <v>0.03</v>
      </c>
      <c r="F141" s="5" t="str">
        <f ca="1">IFERROR(LOOKUP(1,0/((B141=名单!B:B)*(VALUE(AW141)&gt;=名单!E:E)*(VALUE(AW141)&lt;=名单!G:G)*(Y141="正常走货")),名单!H:H),"否")</f>
        <v>否</v>
      </c>
      <c r="G141" s="71" t="s">
        <v>502</v>
      </c>
      <c r="H141" s="71" t="s">
        <v>504</v>
      </c>
      <c r="J141" s="72" t="s">
        <v>458</v>
      </c>
      <c r="L141" s="71" t="s">
        <v>18</v>
      </c>
      <c r="M141" s="73"/>
      <c r="N141" s="73"/>
      <c r="R141" s="73"/>
      <c r="S141" s="72" t="s">
        <v>223</v>
      </c>
      <c r="T141" s="72" t="s">
        <v>14410</v>
      </c>
      <c r="U141" s="73"/>
      <c r="W141" s="73"/>
      <c r="X141" s="73"/>
      <c r="Y141" s="72" t="s">
        <v>14379</v>
      </c>
      <c r="AO141" s="71">
        <v>76</v>
      </c>
      <c r="AT141" s="73"/>
      <c r="AU141" s="73"/>
      <c r="AV141" s="73"/>
      <c r="AW141" s="74" t="s">
        <v>14528</v>
      </c>
      <c r="BC141" s="73"/>
    </row>
    <row r="142" spans="1:55">
      <c r="A142" s="70" t="str">
        <f t="shared" si="5"/>
        <v>2026-01</v>
      </c>
      <c r="B142" s="5" t="str">
        <f>_xlfn.XLOOKUP(G142,过机服务商重量差!A:A,过机服务商重量差!G:G)</f>
        <v>帅时莹</v>
      </c>
      <c r="C142" s="32" t="str">
        <f t="shared" si="4"/>
        <v>渠道</v>
      </c>
      <c r="D142" s="63">
        <f>ROUND(IF(AND(AO142&gt;=0,Y142="正常走货"),_xlfn.XLOOKUP(G142,过机服务商重量差!A:A,过机服务商重量差!L:L),"0"),2)</f>
        <v>2.5</v>
      </c>
      <c r="E142" s="64">
        <f>ROUND(IF(B142="小旋风",$D142/提成!$D$4*提成!$E$4,$D142/提成!$D$3*提成!$E$3),2)</f>
        <v>0.03</v>
      </c>
      <c r="F142" s="5" t="str">
        <f ca="1">IFERROR(LOOKUP(1,0/((B142=名单!B:B)*(VALUE(AW142)&gt;=名单!E:E)*(VALUE(AW142)&lt;=名单!G:G)*(Y142="正常走货")),名单!H:H),"否")</f>
        <v>否</v>
      </c>
      <c r="G142" s="71" t="s">
        <v>505</v>
      </c>
      <c r="H142" s="71" t="s">
        <v>507</v>
      </c>
      <c r="J142" s="72" t="s">
        <v>458</v>
      </c>
      <c r="L142" s="71" t="s">
        <v>18</v>
      </c>
      <c r="M142" s="73"/>
      <c r="N142" s="73"/>
      <c r="R142" s="73"/>
      <c r="S142" s="72" t="s">
        <v>223</v>
      </c>
      <c r="T142" s="72" t="s">
        <v>14410</v>
      </c>
      <c r="U142" s="73"/>
      <c r="W142" s="73"/>
      <c r="X142" s="73"/>
      <c r="Y142" s="72" t="s">
        <v>14379</v>
      </c>
      <c r="AO142" s="71">
        <v>76</v>
      </c>
      <c r="AT142" s="73"/>
      <c r="AU142" s="73"/>
      <c r="AV142" s="73"/>
      <c r="AW142" s="74" t="s">
        <v>14529</v>
      </c>
      <c r="BC142" s="73"/>
    </row>
    <row r="143" spans="1:55">
      <c r="A143" s="70" t="str">
        <f t="shared" si="5"/>
        <v>2026-01</v>
      </c>
      <c r="B143" s="5" t="str">
        <f>_xlfn.XLOOKUP(G143,过机服务商重量差!A:A,过机服务商重量差!G:G)</f>
        <v>帅时莹</v>
      </c>
      <c r="C143" s="32" t="str">
        <f t="shared" si="4"/>
        <v>渠道</v>
      </c>
      <c r="D143" s="63">
        <f>ROUND(IF(AND(AO143&gt;=0,Y143="正常走货"),_xlfn.XLOOKUP(G143,过机服务商重量差!A:A,过机服务商重量差!L:L),"0"),2)</f>
        <v>4</v>
      </c>
      <c r="E143" s="64">
        <f>ROUND(IF(B143="小旋风",$D143/提成!$D$4*提成!$E$4,$D143/提成!$D$3*提成!$E$3),2)</f>
        <v>0.04</v>
      </c>
      <c r="F143" s="5" t="str">
        <f ca="1">IFERROR(LOOKUP(1,0/((B143=名单!B:B)*(VALUE(AW143)&gt;=名单!E:E)*(VALUE(AW143)&lt;=名单!G:G)*(Y143="正常走货")),名单!H:H),"否")</f>
        <v>否</v>
      </c>
      <c r="G143" s="71" t="s">
        <v>508</v>
      </c>
      <c r="H143" s="71" t="s">
        <v>510</v>
      </c>
      <c r="J143" s="72" t="s">
        <v>458</v>
      </c>
      <c r="L143" s="71" t="s">
        <v>18</v>
      </c>
      <c r="M143" s="73"/>
      <c r="N143" s="73"/>
      <c r="R143" s="73"/>
      <c r="S143" s="72" t="s">
        <v>223</v>
      </c>
      <c r="T143" s="72" t="s">
        <v>14410</v>
      </c>
      <c r="U143" s="73"/>
      <c r="W143" s="73"/>
      <c r="X143" s="73"/>
      <c r="Y143" s="72" t="s">
        <v>14379</v>
      </c>
      <c r="AO143" s="71">
        <v>115</v>
      </c>
      <c r="AT143" s="73"/>
      <c r="AU143" s="73"/>
      <c r="AV143" s="73"/>
      <c r="AW143" s="74" t="s">
        <v>14530</v>
      </c>
      <c r="BC143" s="73"/>
    </row>
    <row r="144" spans="1:55">
      <c r="A144" s="70" t="str">
        <f t="shared" si="5"/>
        <v>2026-01</v>
      </c>
      <c r="B144" s="5" t="str">
        <f>_xlfn.XLOOKUP(G144,过机服务商重量差!A:A,过机服务商重量差!G:G)</f>
        <v>帅时莹</v>
      </c>
      <c r="C144" s="32" t="str">
        <f t="shared" si="4"/>
        <v>渠道</v>
      </c>
      <c r="D144" s="63">
        <f>ROUND(IF(AND(AO144&gt;=0,Y144="正常走货"),_xlfn.XLOOKUP(G144,过机服务商重量差!A:A,过机服务商重量差!L:L),"0"),2)</f>
        <v>2.5</v>
      </c>
      <c r="E144" s="64">
        <f>ROUND(IF(B144="小旋风",$D144/提成!$D$4*提成!$E$4,$D144/提成!$D$3*提成!$E$3),2)</f>
        <v>0.03</v>
      </c>
      <c r="F144" s="5" t="str">
        <f ca="1">IFERROR(LOOKUP(1,0/((B144=名单!B:B)*(VALUE(AW144)&gt;=名单!E:E)*(VALUE(AW144)&lt;=名单!G:G)*(Y144="正常走货")),名单!H:H),"否")</f>
        <v>否</v>
      </c>
      <c r="G144" s="71" t="s">
        <v>511</v>
      </c>
      <c r="H144" s="71" t="s">
        <v>513</v>
      </c>
      <c r="J144" s="72" t="s">
        <v>458</v>
      </c>
      <c r="L144" s="71" t="s">
        <v>18</v>
      </c>
      <c r="M144" s="73"/>
      <c r="N144" s="73"/>
      <c r="R144" s="73"/>
      <c r="S144" s="72" t="s">
        <v>223</v>
      </c>
      <c r="T144" s="72" t="s">
        <v>14410</v>
      </c>
      <c r="U144" s="73"/>
      <c r="W144" s="73"/>
      <c r="X144" s="73"/>
      <c r="Y144" s="72" t="s">
        <v>14379</v>
      </c>
      <c r="AO144" s="71">
        <v>76</v>
      </c>
      <c r="AT144" s="73"/>
      <c r="AU144" s="73"/>
      <c r="AV144" s="73"/>
      <c r="AW144" s="74" t="s">
        <v>14531</v>
      </c>
      <c r="BC144" s="73"/>
    </row>
    <row r="145" spans="1:56">
      <c r="A145" s="70" t="str">
        <f t="shared" si="5"/>
        <v>2026-01</v>
      </c>
      <c r="B145" s="5" t="str">
        <f>_xlfn.XLOOKUP(G145,过机服务商重量差!A:A,过机服务商重量差!G:G)</f>
        <v>帅时莹</v>
      </c>
      <c r="C145" s="32" t="str">
        <f t="shared" si="4"/>
        <v>渠道</v>
      </c>
      <c r="D145" s="63">
        <f>ROUND(IF(AND(AO145&gt;=0,Y145="正常走货"),_xlfn.XLOOKUP(G145,过机服务商重量差!A:A,过机服务商重量差!L:L),"0"),2)</f>
        <v>2.5</v>
      </c>
      <c r="E145" s="64">
        <f>ROUND(IF(B145="小旋风",$D145/提成!$D$4*提成!$E$4,$D145/提成!$D$3*提成!$E$3),2)</f>
        <v>0.03</v>
      </c>
      <c r="F145" s="5" t="str">
        <f ca="1">IFERROR(LOOKUP(1,0/((B145=名单!B:B)*(VALUE(AW145)&gt;=名单!E:E)*(VALUE(AW145)&lt;=名单!G:G)*(Y145="正常走货")),名单!H:H),"否")</f>
        <v>否</v>
      </c>
      <c r="G145" s="71" t="s">
        <v>514</v>
      </c>
      <c r="H145" s="71" t="s">
        <v>516</v>
      </c>
      <c r="J145" s="72" t="s">
        <v>458</v>
      </c>
      <c r="L145" s="71" t="s">
        <v>18</v>
      </c>
      <c r="M145" s="73"/>
      <c r="N145" s="73"/>
      <c r="R145" s="73"/>
      <c r="S145" s="72" t="s">
        <v>223</v>
      </c>
      <c r="T145" s="72" t="s">
        <v>14410</v>
      </c>
      <c r="U145" s="73"/>
      <c r="W145" s="73"/>
      <c r="X145" s="73"/>
      <c r="Y145" s="72" t="s">
        <v>14379</v>
      </c>
      <c r="AO145" s="71">
        <v>76</v>
      </c>
      <c r="AT145" s="73"/>
      <c r="AU145" s="73"/>
      <c r="AV145" s="73"/>
      <c r="AW145" s="74" t="s">
        <v>14532</v>
      </c>
      <c r="BC145" s="73"/>
    </row>
    <row r="146" spans="1:56">
      <c r="A146" s="70" t="str">
        <f t="shared" si="5"/>
        <v>2026-01</v>
      </c>
      <c r="B146" s="5" t="str">
        <f>_xlfn.XLOOKUP(G146,过机服务商重量差!A:A,过机服务商重量差!G:G)</f>
        <v>帅时莹</v>
      </c>
      <c r="C146" s="32" t="str">
        <f t="shared" si="4"/>
        <v>渠道</v>
      </c>
      <c r="D146" s="63">
        <f>ROUND(IF(AND(AO146&gt;=0,Y146="正常走货"),_xlfn.XLOOKUP(G146,过机服务商重量差!A:A,过机服务商重量差!L:L),"0"),2)</f>
        <v>3.5</v>
      </c>
      <c r="E146" s="64">
        <f>ROUND(IF(B146="小旋风",$D146/提成!$D$4*提成!$E$4,$D146/提成!$D$3*提成!$E$3),2)</f>
        <v>0.04</v>
      </c>
      <c r="F146" s="5" t="str">
        <f ca="1">IFERROR(LOOKUP(1,0/((B146=名单!B:B)*(VALUE(AW146)&gt;=名单!E:E)*(VALUE(AW146)&lt;=名单!G:G)*(Y146="正常走货")),名单!H:H),"否")</f>
        <v>否</v>
      </c>
      <c r="G146" s="71" t="s">
        <v>517</v>
      </c>
      <c r="H146" s="71" t="s">
        <v>519</v>
      </c>
      <c r="J146" s="72" t="s">
        <v>458</v>
      </c>
      <c r="L146" s="71" t="s">
        <v>18</v>
      </c>
      <c r="M146" s="73"/>
      <c r="N146" s="73"/>
      <c r="R146" s="73"/>
      <c r="S146" s="72" t="s">
        <v>223</v>
      </c>
      <c r="T146" s="72" t="s">
        <v>14410</v>
      </c>
      <c r="U146" s="73"/>
      <c r="W146" s="73"/>
      <c r="X146" s="73"/>
      <c r="Y146" s="72" t="s">
        <v>14379</v>
      </c>
      <c r="AO146" s="71">
        <v>155</v>
      </c>
      <c r="AT146" s="73"/>
      <c r="AU146" s="73"/>
      <c r="AV146" s="73"/>
      <c r="AW146" s="74" t="s">
        <v>14533</v>
      </c>
      <c r="BC146" s="73"/>
    </row>
    <row r="147" spans="1:56">
      <c r="A147" s="70" t="str">
        <f t="shared" si="5"/>
        <v>2026-01</v>
      </c>
      <c r="B147" s="5" t="str">
        <f>_xlfn.XLOOKUP(G147,过机服务商重量差!A:A,过机服务商重量差!G:G)</f>
        <v>帅时莹</v>
      </c>
      <c r="C147" s="32" t="str">
        <f t="shared" si="4"/>
        <v>渠道</v>
      </c>
      <c r="D147" s="63">
        <f>ROUND(IF(AND(AO147&gt;=0,Y147="正常走货"),_xlfn.XLOOKUP(G147,过机服务商重量差!A:A,过机服务商重量差!L:L),"0"),2)</f>
        <v>2.5</v>
      </c>
      <c r="E147" s="64">
        <f>ROUND(IF(B147="小旋风",$D147/提成!$D$4*提成!$E$4,$D147/提成!$D$3*提成!$E$3),2)</f>
        <v>0.03</v>
      </c>
      <c r="F147" s="5" t="str">
        <f ca="1">IFERROR(LOOKUP(1,0/((B147=名单!B:B)*(VALUE(AW147)&gt;=名单!E:E)*(VALUE(AW147)&lt;=名单!G:G)*(Y147="正常走货")),名单!H:H),"否")</f>
        <v>否</v>
      </c>
      <c r="G147" s="71" t="s">
        <v>520</v>
      </c>
      <c r="H147" s="71" t="s">
        <v>522</v>
      </c>
      <c r="J147" s="72" t="s">
        <v>458</v>
      </c>
      <c r="L147" s="71" t="s">
        <v>18</v>
      </c>
      <c r="M147" s="73"/>
      <c r="N147" s="73"/>
      <c r="R147" s="73"/>
      <c r="S147" s="72" t="s">
        <v>223</v>
      </c>
      <c r="T147" s="72" t="s">
        <v>14410</v>
      </c>
      <c r="U147" s="73"/>
      <c r="W147" s="73"/>
      <c r="X147" s="73"/>
      <c r="Y147" s="72" t="s">
        <v>14379</v>
      </c>
      <c r="AO147" s="71">
        <v>76</v>
      </c>
      <c r="AT147" s="73"/>
      <c r="AU147" s="73"/>
      <c r="AV147" s="73"/>
      <c r="AW147" s="74" t="s">
        <v>14534</v>
      </c>
      <c r="BC147" s="73"/>
    </row>
    <row r="148" spans="1:56">
      <c r="A148" s="70" t="str">
        <f t="shared" si="5"/>
        <v>2026-01</v>
      </c>
      <c r="B148" s="5" t="str">
        <f>_xlfn.XLOOKUP(G148,过机服务商重量差!A:A,过机服务商重量差!G:G)</f>
        <v>帅时莹</v>
      </c>
      <c r="C148" s="32" t="str">
        <f t="shared" si="4"/>
        <v>渠道</v>
      </c>
      <c r="D148" s="63">
        <f>ROUND(IF(AND(AO148&gt;=0,Y148="正常走货"),_xlfn.XLOOKUP(G148,过机服务商重量差!A:A,过机服务商重量差!L:L),"0"),2)</f>
        <v>2.5</v>
      </c>
      <c r="E148" s="64">
        <f>ROUND(IF(B148="小旋风",$D148/提成!$D$4*提成!$E$4,$D148/提成!$D$3*提成!$E$3),2)</f>
        <v>0.03</v>
      </c>
      <c r="F148" s="5" t="str">
        <f ca="1">IFERROR(LOOKUP(1,0/((B148=名单!B:B)*(VALUE(AW148)&gt;=名单!E:E)*(VALUE(AW148)&lt;=名单!G:G)*(Y148="正常走货")),名单!H:H),"否")</f>
        <v>否</v>
      </c>
      <c r="G148" s="71" t="s">
        <v>523</v>
      </c>
      <c r="H148" s="71" t="s">
        <v>525</v>
      </c>
      <c r="J148" s="72" t="s">
        <v>458</v>
      </c>
      <c r="L148" s="71" t="s">
        <v>18</v>
      </c>
      <c r="M148" s="73"/>
      <c r="N148" s="73"/>
      <c r="R148" s="73"/>
      <c r="S148" s="72" t="s">
        <v>223</v>
      </c>
      <c r="T148" s="72" t="s">
        <v>14410</v>
      </c>
      <c r="U148" s="73"/>
      <c r="W148" s="73"/>
      <c r="X148" s="73"/>
      <c r="Y148" s="72" t="s">
        <v>14379</v>
      </c>
      <c r="AO148" s="71">
        <v>76</v>
      </c>
      <c r="AT148" s="73"/>
      <c r="AU148" s="73"/>
      <c r="AV148" s="73"/>
      <c r="AW148" s="74" t="s">
        <v>14535</v>
      </c>
      <c r="BC148" s="73"/>
    </row>
    <row r="149" spans="1:56">
      <c r="A149" s="70" t="str">
        <f t="shared" si="5"/>
        <v>2026-01</v>
      </c>
      <c r="B149" s="5" t="str">
        <f>_xlfn.XLOOKUP(G149,过机服务商重量差!A:A,过机服务商重量差!G:G)</f>
        <v>帅时莹</v>
      </c>
      <c r="C149" s="32" t="str">
        <f t="shared" si="4"/>
        <v>渠道</v>
      </c>
      <c r="D149" s="63">
        <f>ROUND(IF(AND(AO149&gt;=0,Y149="正常走货"),_xlfn.XLOOKUP(G149,过机服务商重量差!A:A,过机服务商重量差!L:L),"0"),2)</f>
        <v>2.5</v>
      </c>
      <c r="E149" s="64">
        <f>ROUND(IF(B149="小旋风",$D149/提成!$D$4*提成!$E$4,$D149/提成!$D$3*提成!$E$3),2)</f>
        <v>0.03</v>
      </c>
      <c r="F149" s="5" t="str">
        <f ca="1">IFERROR(LOOKUP(1,0/((B149=名单!B:B)*(VALUE(AW149)&gt;=名单!E:E)*(VALUE(AW149)&lt;=名单!G:G)*(Y149="正常走货")),名单!H:H),"否")</f>
        <v>否</v>
      </c>
      <c r="G149" s="71" t="s">
        <v>526</v>
      </c>
      <c r="H149" s="71" t="s">
        <v>528</v>
      </c>
      <c r="J149" s="72" t="s">
        <v>458</v>
      </c>
      <c r="L149" s="71" t="s">
        <v>18</v>
      </c>
      <c r="M149" s="73"/>
      <c r="N149" s="73"/>
      <c r="R149" s="73"/>
      <c r="S149" s="72" t="s">
        <v>223</v>
      </c>
      <c r="T149" s="72" t="s">
        <v>14410</v>
      </c>
      <c r="U149" s="73"/>
      <c r="W149" s="73"/>
      <c r="X149" s="73"/>
      <c r="Y149" s="72" t="s">
        <v>14379</v>
      </c>
      <c r="AO149" s="71">
        <v>76</v>
      </c>
      <c r="AS149" s="73"/>
      <c r="AT149" s="73"/>
      <c r="AU149" s="73"/>
      <c r="AV149" s="73"/>
      <c r="AW149" s="74" t="s">
        <v>14536</v>
      </c>
      <c r="BA149" s="73"/>
      <c r="BC149" s="73"/>
    </row>
    <row r="150" spans="1:56">
      <c r="A150" s="70" t="str">
        <f t="shared" si="5"/>
        <v>2026-01</v>
      </c>
      <c r="B150" s="5" t="str">
        <f>_xlfn.XLOOKUP(G150,过机服务商重量差!A:A,过机服务商重量差!G:G)</f>
        <v>玉麒麟</v>
      </c>
      <c r="C150" s="32" t="str">
        <f t="shared" si="4"/>
        <v>渠道</v>
      </c>
      <c r="D150" s="63">
        <f>ROUND(IF(AND(AO150&gt;=0,Y150="正常走货"),_xlfn.XLOOKUP(G150,过机服务商重量差!A:A,过机服务商重量差!L:L),"0"),2)</f>
        <v>2.5</v>
      </c>
      <c r="E150" s="64">
        <f>ROUND(IF(B150="小旋风",$D150/提成!$D$4*提成!$E$4,$D150/提成!$D$3*提成!$E$3),2)</f>
        <v>0.03</v>
      </c>
      <c r="F150" s="5" t="str">
        <f ca="1">IFERROR(LOOKUP(1,0/((B150=名单!B:B)*(VALUE(AW150)&gt;=名单!E:E)*(VALUE(AW150)&lt;=名单!G:G)*(Y150="正常走货")),名单!H:H),"否")</f>
        <v>否</v>
      </c>
      <c r="G150" s="71" t="s">
        <v>529</v>
      </c>
      <c r="H150" s="71" t="s">
        <v>531</v>
      </c>
      <c r="J150" s="72" t="s">
        <v>24</v>
      </c>
      <c r="L150" s="71" t="s">
        <v>18</v>
      </c>
      <c r="M150" s="73"/>
      <c r="N150" s="73"/>
      <c r="R150" s="73"/>
      <c r="S150" s="72" t="s">
        <v>223</v>
      </c>
      <c r="T150" s="72" t="s">
        <v>14410</v>
      </c>
      <c r="U150" s="73"/>
      <c r="W150" s="73"/>
      <c r="X150" s="73"/>
      <c r="Y150" s="72" t="s">
        <v>14379</v>
      </c>
      <c r="AO150" s="71">
        <v>49.5</v>
      </c>
      <c r="AT150" s="73"/>
      <c r="AU150" s="73"/>
      <c r="AV150" s="73"/>
      <c r="AW150" s="74" t="s">
        <v>14537</v>
      </c>
      <c r="BA150" s="73"/>
      <c r="BC150" s="73"/>
    </row>
    <row r="151" spans="1:56">
      <c r="A151" s="70" t="str">
        <f t="shared" si="5"/>
        <v>2026-01</v>
      </c>
      <c r="B151" s="5" t="str">
        <f>_xlfn.XLOOKUP(G151,过机服务商重量差!A:A,过机服务商重量差!G:G)</f>
        <v>小旋风</v>
      </c>
      <c r="C151" s="32" t="str">
        <f t="shared" si="4"/>
        <v>渠道</v>
      </c>
      <c r="D151" s="63">
        <f>ROUND(IF(AND(AO151&gt;=0,Y151="正常走货"),_xlfn.XLOOKUP(G151,过机服务商重量差!A:A,过机服务商重量差!L:L),"0"),2)</f>
        <v>41</v>
      </c>
      <c r="E151" s="64">
        <f>ROUND(IF(B151="小旋风",$D151/提成!$D$4*提成!$E$4,$D151/提成!$D$3*提成!$E$3),2)</f>
        <v>0.41</v>
      </c>
      <c r="F151" s="5" t="str">
        <f ca="1">IFERROR(LOOKUP(1,0/((B151=名单!B:B)*(VALUE(AW151)&gt;=名单!E:E)*(VALUE(AW151)&lt;=名单!G:G)*(Y151="正常走货")),名单!H:H),"否")</f>
        <v>是</v>
      </c>
      <c r="G151" s="71" t="s">
        <v>532</v>
      </c>
      <c r="H151" s="71" t="s">
        <v>534</v>
      </c>
      <c r="J151" s="72" t="s">
        <v>449</v>
      </c>
      <c r="L151" s="71" t="s">
        <v>18</v>
      </c>
      <c r="M151" s="73"/>
      <c r="N151" s="73"/>
      <c r="R151" s="73"/>
      <c r="S151" s="72" t="s">
        <v>535</v>
      </c>
      <c r="T151" s="72" t="s">
        <v>14410</v>
      </c>
      <c r="U151" s="73"/>
      <c r="W151" s="73"/>
      <c r="X151" s="73"/>
      <c r="Y151" s="72" t="s">
        <v>14379</v>
      </c>
      <c r="AO151" s="71">
        <v>405</v>
      </c>
      <c r="AT151" s="73"/>
      <c r="AU151" s="73"/>
      <c r="AV151" s="73"/>
      <c r="AW151" s="74" t="s">
        <v>14538</v>
      </c>
      <c r="BA151" s="73"/>
      <c r="BC151" s="73"/>
    </row>
    <row r="152" spans="1:56">
      <c r="A152" s="70" t="str">
        <f t="shared" si="5"/>
        <v>2026-01</v>
      </c>
      <c r="B152" s="5" t="str">
        <f>_xlfn.XLOOKUP(G152,过机服务商重量差!A:A,过机服务商重量差!G:G)</f>
        <v>无崖子</v>
      </c>
      <c r="C152" s="32" t="str">
        <f t="shared" si="4"/>
        <v>渠道</v>
      </c>
      <c r="D152" s="63">
        <f>ROUND(IF(AND(AO152&gt;=0,Y152="正常走货"),_xlfn.XLOOKUP(G152,过机服务商重量差!A:A,过机服务商重量差!L:L),"0"),2)</f>
        <v>125</v>
      </c>
      <c r="E152" s="64">
        <f>ROUND(IF(B152="小旋风",$D152/提成!$D$4*提成!$E$4,$D152/提成!$D$3*提成!$E$3),2)</f>
        <v>1.25</v>
      </c>
      <c r="F152" s="5" t="str">
        <f ca="1">IFERROR(LOOKUP(1,0/((B152=名单!B:B)*(VALUE(AW152)&gt;=名单!E:E)*(VALUE(AW152)&lt;=名单!G:G)*(Y152="正常走货")),名单!H:H),"否")</f>
        <v>否</v>
      </c>
      <c r="G152" s="71" t="s">
        <v>536</v>
      </c>
      <c r="H152" s="71" t="s">
        <v>538</v>
      </c>
      <c r="J152" s="72" t="s">
        <v>539</v>
      </c>
      <c r="L152" s="71" t="s">
        <v>18</v>
      </c>
      <c r="M152" s="73"/>
      <c r="N152" s="73"/>
      <c r="R152" s="73"/>
      <c r="S152" s="72" t="s">
        <v>540</v>
      </c>
      <c r="T152" s="72" t="s">
        <v>14410</v>
      </c>
      <c r="U152" s="73"/>
      <c r="W152" s="73"/>
      <c r="X152" s="73"/>
      <c r="Y152" s="72" t="s">
        <v>14379</v>
      </c>
      <c r="AO152" s="71">
        <v>890.73</v>
      </c>
      <c r="AT152" s="73"/>
      <c r="AU152" s="73"/>
      <c r="AV152" s="73"/>
      <c r="AW152" s="74" t="s">
        <v>14539</v>
      </c>
      <c r="BC152" s="73"/>
    </row>
    <row r="153" spans="1:56">
      <c r="A153" s="70" t="str">
        <f t="shared" si="5"/>
        <v>2026-01</v>
      </c>
      <c r="B153" s="5" t="str">
        <f>_xlfn.XLOOKUP(G153,过机服务商重量差!A:A,过机服务商重量差!G:G)</f>
        <v>玉麒麟</v>
      </c>
      <c r="C153" s="32" t="str">
        <f t="shared" si="4"/>
        <v>渠道</v>
      </c>
      <c r="D153" s="63">
        <f>ROUND(IF(AND(AO153&gt;=0,Y153="正常走货"),_xlfn.XLOOKUP(G153,过机服务商重量差!A:A,过机服务商重量差!L:L),"0"),2)</f>
        <v>69</v>
      </c>
      <c r="E153" s="64">
        <f>ROUND(IF(B153="小旋风",$D153/提成!$D$4*提成!$E$4,$D153/提成!$D$3*提成!$E$3),2)</f>
        <v>0.69</v>
      </c>
      <c r="F153" s="5" t="str">
        <f ca="1">IFERROR(LOOKUP(1,0/((B153=名单!B:B)*(VALUE(AW153)&gt;=名单!E:E)*(VALUE(AW153)&lt;=名单!G:G)*(Y153="正常走货")),名单!H:H),"否")</f>
        <v>否</v>
      </c>
      <c r="G153" s="71" t="s">
        <v>541</v>
      </c>
      <c r="H153" s="71" t="s">
        <v>543</v>
      </c>
      <c r="J153" s="72" t="s">
        <v>17</v>
      </c>
      <c r="L153" s="71" t="s">
        <v>18</v>
      </c>
      <c r="M153" s="73"/>
      <c r="N153" s="73"/>
      <c r="R153" s="73"/>
      <c r="S153" s="72" t="s">
        <v>292</v>
      </c>
      <c r="T153" s="72" t="s">
        <v>14410</v>
      </c>
      <c r="U153" s="73"/>
      <c r="W153" s="73"/>
      <c r="X153" s="73"/>
      <c r="Y153" s="72" t="s">
        <v>14379</v>
      </c>
      <c r="AO153" s="71">
        <v>337.65</v>
      </c>
      <c r="AT153" s="73"/>
      <c r="AU153" s="73"/>
      <c r="AV153" s="73"/>
      <c r="AW153" s="74" t="s">
        <v>14540</v>
      </c>
      <c r="BC153" s="73"/>
    </row>
    <row r="154" spans="1:56">
      <c r="A154" s="70" t="str">
        <f t="shared" si="5"/>
        <v>2026-01</v>
      </c>
      <c r="B154" s="5" t="str">
        <f>_xlfn.XLOOKUP(G154,过机服务商重量差!A:A,过机服务商重量差!G:G)</f>
        <v>帅时莹</v>
      </c>
      <c r="C154" s="32" t="str">
        <f t="shared" si="4"/>
        <v>渠道</v>
      </c>
      <c r="D154" s="63">
        <f>ROUND(IF(AND(AO154&gt;=0,Y154="正常走货"),_xlfn.XLOOKUP(G154,过机服务商重量差!A:A,过机服务商重量差!L:L),"0"),2)</f>
        <v>10</v>
      </c>
      <c r="E154" s="64">
        <f>ROUND(IF(B154="小旋风",$D154/提成!$D$4*提成!$E$4,$D154/提成!$D$3*提成!$E$3),2)</f>
        <v>0.1</v>
      </c>
      <c r="F154" s="5" t="str">
        <f ca="1">IFERROR(LOOKUP(1,0/((B154=名单!B:B)*(VALUE(AW154)&gt;=名单!E:E)*(VALUE(AW154)&lt;=名单!G:G)*(Y154="正常走货")),名单!H:H),"否")</f>
        <v>否</v>
      </c>
      <c r="G154" s="71" t="s">
        <v>544</v>
      </c>
      <c r="H154" s="71" t="s">
        <v>546</v>
      </c>
      <c r="J154" s="72" t="s">
        <v>140</v>
      </c>
      <c r="L154" s="71" t="s">
        <v>18</v>
      </c>
      <c r="M154" s="73"/>
      <c r="N154" s="73"/>
      <c r="R154" s="73"/>
      <c r="S154" s="72" t="s">
        <v>535</v>
      </c>
      <c r="T154" s="72" t="s">
        <v>14410</v>
      </c>
      <c r="U154" s="73"/>
      <c r="W154" s="73"/>
      <c r="X154" s="73"/>
      <c r="Y154" s="72" t="s">
        <v>14379</v>
      </c>
      <c r="AO154" s="71">
        <v>86.35</v>
      </c>
      <c r="AT154" s="73"/>
      <c r="AU154" s="73"/>
      <c r="AV154" s="73"/>
      <c r="AW154" s="74" t="s">
        <v>14541</v>
      </c>
      <c r="BA154" s="73"/>
      <c r="BC154" s="73"/>
    </row>
    <row r="155" spans="1:56">
      <c r="A155" s="70" t="str">
        <f t="shared" si="5"/>
        <v>2026-01</v>
      </c>
      <c r="B155" s="5" t="str">
        <f>_xlfn.XLOOKUP(G155,过机服务商重量差!A:A,过机服务商重量差!G:G)</f>
        <v>无崖子</v>
      </c>
      <c r="C155" s="32" t="str">
        <f t="shared" si="4"/>
        <v>渠道</v>
      </c>
      <c r="D155" s="63">
        <f>ROUND(IF(AND(AO155&gt;=0,Y155="正常走货"),_xlfn.XLOOKUP(G155,过机服务商重量差!A:A,过机服务商重量差!L:L),"0"),2)</f>
        <v>0</v>
      </c>
      <c r="E155" s="64">
        <f>ROUND(IF(B155="小旋风",$D155/提成!$D$4*提成!$E$4,$D155/提成!$D$3*提成!$E$3),2)</f>
        <v>0</v>
      </c>
      <c r="F155" s="5" t="str">
        <f ca="1">IFERROR(LOOKUP(1,0/((B155=名单!B:B)*(VALUE(AW155)&gt;=名单!E:E)*(VALUE(AW155)&lt;=名单!G:G)*(Y155="正常走货")),名单!H:H),"否")</f>
        <v>否</v>
      </c>
      <c r="G155" s="71" t="s">
        <v>547</v>
      </c>
      <c r="H155" s="71" t="s">
        <v>36</v>
      </c>
      <c r="J155" s="72" t="s">
        <v>182</v>
      </c>
      <c r="L155" s="71" t="s">
        <v>18</v>
      </c>
      <c r="M155" s="73"/>
      <c r="N155" s="73"/>
      <c r="R155" s="73"/>
      <c r="S155" s="72" t="s">
        <v>86</v>
      </c>
      <c r="T155" s="72" t="s">
        <v>14378</v>
      </c>
      <c r="U155" s="73"/>
      <c r="W155" s="73"/>
      <c r="X155" s="73"/>
      <c r="Y155" s="72" t="s">
        <v>14434</v>
      </c>
      <c r="AO155" s="71">
        <v>0</v>
      </c>
      <c r="AT155" s="73"/>
      <c r="AU155" s="73"/>
      <c r="AV155" s="73"/>
      <c r="AW155" s="74" t="s">
        <v>14542</v>
      </c>
      <c r="BC155" s="73"/>
    </row>
    <row r="156" spans="1:56">
      <c r="A156" s="70" t="str">
        <f t="shared" si="5"/>
        <v>2026-01</v>
      </c>
      <c r="B156" s="5" t="str">
        <f>_xlfn.XLOOKUP(G156,过机服务商重量差!A:A,过机服务商重量差!G:G)</f>
        <v>风清扬</v>
      </c>
      <c r="C156" s="32" t="str">
        <f t="shared" si="4"/>
        <v>渠道</v>
      </c>
      <c r="D156" s="63">
        <f>ROUND(IF(AND(AO156&gt;=0,Y156="正常走货"),_xlfn.XLOOKUP(G156,过机服务商重量差!A:A,过机服务商重量差!L:L),"0"),2)</f>
        <v>72</v>
      </c>
      <c r="E156" s="64">
        <f>ROUND(IF(B156="小旋风",$D156/提成!$D$4*提成!$E$4,$D156/提成!$D$3*提成!$E$3),2)</f>
        <v>0.72</v>
      </c>
      <c r="F156" s="5" t="str">
        <f ca="1">IFERROR(LOOKUP(1,0/((B156=名单!B:B)*(VALUE(AW156)&gt;=名单!E:E)*(VALUE(AW156)&lt;=名单!G:G)*(Y156="正常走货")),名单!H:H),"否")</f>
        <v>是</v>
      </c>
      <c r="G156" s="71" t="s">
        <v>549</v>
      </c>
      <c r="H156" s="71" t="s">
        <v>551</v>
      </c>
      <c r="J156" s="72" t="s">
        <v>51</v>
      </c>
      <c r="L156" s="71" t="s">
        <v>18</v>
      </c>
      <c r="M156" s="73"/>
      <c r="N156" s="73"/>
      <c r="R156" s="73"/>
      <c r="S156" s="72" t="s">
        <v>232</v>
      </c>
      <c r="T156" s="72" t="s">
        <v>14386</v>
      </c>
      <c r="U156" s="73"/>
      <c r="W156" s="73"/>
      <c r="X156" s="73"/>
      <c r="Y156" s="72" t="s">
        <v>14379</v>
      </c>
      <c r="AO156" s="71">
        <v>36</v>
      </c>
      <c r="AS156" s="73"/>
      <c r="AT156" s="73"/>
      <c r="AU156" s="73"/>
      <c r="AV156" s="73"/>
      <c r="AW156" s="74" t="s">
        <v>14543</v>
      </c>
      <c r="BC156" s="73"/>
    </row>
    <row r="157" spans="1:56">
      <c r="A157" s="70" t="str">
        <f t="shared" si="5"/>
        <v>2026-01</v>
      </c>
      <c r="B157" s="5" t="str">
        <f>_xlfn.XLOOKUP(G157,过机服务商重量差!A:A,过机服务商重量差!G:G)</f>
        <v>玉麒麟</v>
      </c>
      <c r="C157" s="32" t="str">
        <f t="shared" si="4"/>
        <v>渠道</v>
      </c>
      <c r="D157" s="63">
        <f>ROUND(IF(AND(AO157&gt;=0,Y157="正常走货"),_xlfn.XLOOKUP(G157,过机服务商重量差!A:A,过机服务商重量差!L:L),"0"),2)</f>
        <v>3.5</v>
      </c>
      <c r="E157" s="64">
        <f>ROUND(IF(B157="小旋风",$D157/提成!$D$4*提成!$E$4,$D157/提成!$D$3*提成!$E$3),2)</f>
        <v>0.04</v>
      </c>
      <c r="F157" s="5" t="str">
        <f ca="1">IFERROR(LOOKUP(1,0/((B157=名单!B:B)*(VALUE(AW157)&gt;=名单!E:E)*(VALUE(AW157)&lt;=名单!G:G)*(Y157="正常走货")),名单!H:H),"否")</f>
        <v>否</v>
      </c>
      <c r="G157" s="71" t="s">
        <v>552</v>
      </c>
      <c r="H157" s="71" t="s">
        <v>554</v>
      </c>
      <c r="J157" s="72" t="s">
        <v>17</v>
      </c>
      <c r="L157" s="71" t="s">
        <v>18</v>
      </c>
      <c r="M157" s="73"/>
      <c r="N157" s="73"/>
      <c r="R157" s="73"/>
      <c r="S157" s="72" t="s">
        <v>398</v>
      </c>
      <c r="T157" s="72" t="s">
        <v>14382</v>
      </c>
      <c r="U157" s="73"/>
      <c r="W157" s="73"/>
      <c r="X157" s="73"/>
      <c r="Y157" s="72" t="s">
        <v>14379</v>
      </c>
      <c r="AO157" s="71">
        <v>90.8</v>
      </c>
      <c r="AT157" s="73"/>
      <c r="AU157" s="73"/>
      <c r="AV157" s="73"/>
      <c r="AW157" s="74" t="s">
        <v>14544</v>
      </c>
      <c r="BC157" s="73"/>
    </row>
    <row r="158" spans="1:56">
      <c r="A158" s="70" t="str">
        <f t="shared" si="5"/>
        <v>2026-01</v>
      </c>
      <c r="B158" s="5" t="str">
        <f>_xlfn.XLOOKUP(G158,过机服务商重量差!A:A,过机服务商重量差!G:G)</f>
        <v>小旋风</v>
      </c>
      <c r="C158" s="32" t="str">
        <f t="shared" si="4"/>
        <v>渠道</v>
      </c>
      <c r="D158" s="63">
        <f>ROUND(IF(AND(AO158&gt;=0,Y158="正常走货"),_xlfn.XLOOKUP(G158,过机服务商重量差!A:A,过机服务商重量差!L:L),"0"),2)</f>
        <v>33</v>
      </c>
      <c r="E158" s="64">
        <f>ROUND(IF(B158="小旋风",$D158/提成!$D$4*提成!$E$4,$D158/提成!$D$3*提成!$E$3),2)</f>
        <v>0.33</v>
      </c>
      <c r="F158" s="5" t="str">
        <f ca="1">IFERROR(LOOKUP(1,0/((B158=名单!B:B)*(VALUE(AW158)&gt;=名单!E:E)*(VALUE(AW158)&lt;=名单!G:G)*(Y158="正常走货")),名单!H:H),"否")</f>
        <v>是</v>
      </c>
      <c r="G158" s="71" t="s">
        <v>555</v>
      </c>
      <c r="H158" s="71" t="s">
        <v>557</v>
      </c>
      <c r="J158" s="72" t="s">
        <v>397</v>
      </c>
      <c r="L158" s="71" t="s">
        <v>18</v>
      </c>
      <c r="M158" s="73"/>
      <c r="N158" s="73"/>
      <c r="R158" s="73"/>
      <c r="S158" s="72" t="s">
        <v>558</v>
      </c>
      <c r="T158" s="72" t="s">
        <v>14410</v>
      </c>
      <c r="U158" s="73"/>
      <c r="W158" s="73"/>
      <c r="X158" s="73"/>
      <c r="Y158" s="72" t="s">
        <v>14379</v>
      </c>
      <c r="AO158" s="71">
        <v>2009</v>
      </c>
      <c r="AT158" s="73"/>
      <c r="AU158" s="73"/>
      <c r="AV158" s="73"/>
      <c r="AW158" s="74" t="s">
        <v>14545</v>
      </c>
      <c r="BA158" s="73"/>
      <c r="BC158" s="73"/>
    </row>
    <row r="159" spans="1:56">
      <c r="A159" s="70" t="str">
        <f t="shared" si="5"/>
        <v>2026-01</v>
      </c>
      <c r="B159" s="5" t="str">
        <f>_xlfn.XLOOKUP(G159,过机服务商重量差!A:A,过机服务商重量差!G:G)</f>
        <v>玉麒麟</v>
      </c>
      <c r="C159" s="32" t="str">
        <f t="shared" si="4"/>
        <v>渠道</v>
      </c>
      <c r="D159" s="63">
        <f>ROUND(IF(AND(AO159&gt;=0,Y159="正常走货"),_xlfn.XLOOKUP(G159,过机服务商重量差!A:A,过机服务商重量差!L:L),"0"),2)</f>
        <v>15.5</v>
      </c>
      <c r="E159" s="64">
        <f>ROUND(IF(B159="小旋风",$D159/提成!$D$4*提成!$E$4,$D159/提成!$D$3*提成!$E$3),2)</f>
        <v>0.16</v>
      </c>
      <c r="F159" s="5" t="str">
        <f ca="1">IFERROR(LOOKUP(1,0/((B159=名单!B:B)*(VALUE(AW159)&gt;=名单!E:E)*(VALUE(AW159)&lt;=名单!G:G)*(Y159="正常走货")),名单!H:H),"否")</f>
        <v>否</v>
      </c>
      <c r="G159" s="71" t="s">
        <v>559</v>
      </c>
      <c r="H159" s="71" t="s">
        <v>561</v>
      </c>
      <c r="J159" s="72" t="s">
        <v>256</v>
      </c>
      <c r="L159" s="71" t="s">
        <v>18</v>
      </c>
      <c r="M159" s="73"/>
      <c r="N159" s="73"/>
      <c r="R159" s="73"/>
      <c r="S159" s="72" t="s">
        <v>562</v>
      </c>
      <c r="T159" s="72" t="s">
        <v>14410</v>
      </c>
      <c r="U159" s="73"/>
      <c r="W159" s="73"/>
      <c r="X159" s="73"/>
      <c r="Y159" s="72" t="s">
        <v>14379</v>
      </c>
      <c r="AO159" s="71">
        <v>106</v>
      </c>
      <c r="AT159" s="73"/>
      <c r="AU159" s="73"/>
      <c r="AV159" s="73"/>
      <c r="AW159" s="74" t="s">
        <v>14546</v>
      </c>
      <c r="BA159" s="73"/>
      <c r="BC159" s="73"/>
      <c r="BD159" s="73"/>
    </row>
    <row r="160" spans="1:56">
      <c r="A160" s="70" t="str">
        <f t="shared" si="5"/>
        <v>2026-01</v>
      </c>
      <c r="B160" s="5" t="str">
        <f>_xlfn.XLOOKUP(G160,过机服务商重量差!A:A,过机服务商重量差!G:G)</f>
        <v>无崖子</v>
      </c>
      <c r="C160" s="32" t="str">
        <f t="shared" si="4"/>
        <v>渠道</v>
      </c>
      <c r="D160" s="63">
        <f>ROUND(IF(AND(AO160&gt;=0,Y160="正常走货"),_xlfn.XLOOKUP(G160,过机服务商重量差!A:A,过机服务商重量差!L:L),"0"),2)</f>
        <v>30</v>
      </c>
      <c r="E160" s="64">
        <f>ROUND(IF(B160="小旋风",$D160/提成!$D$4*提成!$E$4,$D160/提成!$D$3*提成!$E$3),2)</f>
        <v>0.3</v>
      </c>
      <c r="F160" s="5" t="str">
        <f ca="1">IFERROR(LOOKUP(1,0/((B160=名单!B:B)*(VALUE(AW160)&gt;=名单!E:E)*(VALUE(AW160)&lt;=名单!G:G)*(Y160="正常走货")),名单!H:H),"否")</f>
        <v>否</v>
      </c>
      <c r="G160" s="71" t="s">
        <v>563</v>
      </c>
      <c r="H160" s="71" t="s">
        <v>565</v>
      </c>
      <c r="J160" s="72" t="s">
        <v>566</v>
      </c>
      <c r="L160" s="71" t="s">
        <v>18</v>
      </c>
      <c r="M160" s="73"/>
      <c r="N160" s="73"/>
      <c r="R160" s="73"/>
      <c r="S160" s="72" t="s">
        <v>145</v>
      </c>
      <c r="T160" s="72" t="s">
        <v>14407</v>
      </c>
      <c r="U160" s="73"/>
      <c r="W160" s="73"/>
      <c r="X160" s="73"/>
      <c r="Y160" s="72" t="s">
        <v>14379</v>
      </c>
      <c r="AO160" s="71">
        <v>0.400000000000091</v>
      </c>
      <c r="AS160" s="73"/>
      <c r="AT160" s="73"/>
      <c r="AU160" s="73"/>
      <c r="AV160" s="73"/>
      <c r="AW160" s="74" t="s">
        <v>14547</v>
      </c>
      <c r="BA160" s="73"/>
      <c r="BC160" s="73"/>
      <c r="BD160" s="73"/>
    </row>
    <row r="161" spans="1:56">
      <c r="A161" s="70" t="str">
        <f t="shared" si="5"/>
        <v>2026-01</v>
      </c>
      <c r="B161" s="5" t="str">
        <f>_xlfn.XLOOKUP(G161,过机服务商重量差!A:A,过机服务商重量差!G:G)</f>
        <v>玉麒麟</v>
      </c>
      <c r="C161" s="32" t="str">
        <f t="shared" si="4"/>
        <v>渠道</v>
      </c>
      <c r="D161" s="63">
        <f>ROUND(IF(AND(AO161&gt;=0,Y161="正常走货"),_xlfn.XLOOKUP(G161,过机服务商重量差!A:A,过机服务商重量差!L:L),"0"),2)</f>
        <v>34</v>
      </c>
      <c r="E161" s="64">
        <f>ROUND(IF(B161="小旋风",$D161/提成!$D$4*提成!$E$4,$D161/提成!$D$3*提成!$E$3),2)</f>
        <v>0.34</v>
      </c>
      <c r="F161" s="5" t="str">
        <f ca="1">IFERROR(LOOKUP(1,0/((B161=名单!B:B)*(VALUE(AW161)&gt;=名单!E:E)*(VALUE(AW161)&lt;=名单!G:G)*(Y161="正常走货")),名单!H:H),"否")</f>
        <v>否</v>
      </c>
      <c r="G161" s="71" t="s">
        <v>567</v>
      </c>
      <c r="H161" s="71" t="s">
        <v>569</v>
      </c>
      <c r="J161" s="72" t="s">
        <v>17</v>
      </c>
      <c r="L161" s="71" t="s">
        <v>18</v>
      </c>
      <c r="M161" s="73"/>
      <c r="N161" s="73"/>
      <c r="R161" s="73"/>
      <c r="S161" s="72" t="s">
        <v>570</v>
      </c>
      <c r="T161" s="72" t="s">
        <v>14407</v>
      </c>
      <c r="U161" s="73"/>
      <c r="W161" s="73"/>
      <c r="X161" s="73"/>
      <c r="Y161" s="72" t="s">
        <v>14379</v>
      </c>
      <c r="AO161" s="71">
        <v>199.6</v>
      </c>
      <c r="AS161" s="73"/>
      <c r="AT161" s="73"/>
      <c r="AU161" s="73"/>
      <c r="AV161" s="73"/>
      <c r="AW161" s="74" t="s">
        <v>14548</v>
      </c>
      <c r="BA161" s="73"/>
      <c r="BC161" s="73"/>
      <c r="BD161" s="73"/>
    </row>
    <row r="162" spans="1:56">
      <c r="A162" s="70" t="str">
        <f t="shared" si="5"/>
        <v>2026-01</v>
      </c>
      <c r="B162" s="5" t="str">
        <f>_xlfn.XLOOKUP(G162,过机服务商重量差!A:A,过机服务商重量差!G:G)</f>
        <v>帅时莹</v>
      </c>
      <c r="C162" s="32" t="str">
        <f t="shared" si="4"/>
        <v>渠道</v>
      </c>
      <c r="D162" s="63">
        <f>ROUND(IF(AND(AO162&gt;=0,Y162="正常走货"),_xlfn.XLOOKUP(G162,过机服务商重量差!A:A,过机服务商重量差!L:L),"0"),2)</f>
        <v>32</v>
      </c>
      <c r="E162" s="64">
        <f>ROUND(IF(B162="小旋风",$D162/提成!$D$4*提成!$E$4,$D162/提成!$D$3*提成!$E$3),2)</f>
        <v>0.32</v>
      </c>
      <c r="F162" s="5" t="str">
        <f ca="1">IFERROR(LOOKUP(1,0/((B162=名单!B:B)*(VALUE(AW162)&gt;=名单!E:E)*(VALUE(AW162)&lt;=名单!G:G)*(Y162="正常走货")),名单!H:H),"否")</f>
        <v>否</v>
      </c>
      <c r="G162" s="71" t="s">
        <v>571</v>
      </c>
      <c r="H162" s="71" t="s">
        <v>573</v>
      </c>
      <c r="J162" s="72" t="s">
        <v>140</v>
      </c>
      <c r="L162" s="71" t="s">
        <v>18</v>
      </c>
      <c r="M162" s="73"/>
      <c r="N162" s="73"/>
      <c r="R162" s="73"/>
      <c r="S162" s="72" t="s">
        <v>562</v>
      </c>
      <c r="T162" s="72" t="s">
        <v>14410</v>
      </c>
      <c r="U162" s="73"/>
      <c r="W162" s="73"/>
      <c r="X162" s="73"/>
      <c r="Y162" s="72" t="s">
        <v>14379</v>
      </c>
      <c r="AO162" s="71">
        <v>313.99</v>
      </c>
      <c r="AT162" s="73"/>
      <c r="AV162" s="73"/>
      <c r="AW162" s="74" t="s">
        <v>14549</v>
      </c>
      <c r="BC162" s="73"/>
    </row>
    <row r="163" spans="1:56">
      <c r="A163" s="70" t="str">
        <f t="shared" si="5"/>
        <v>2026-01</v>
      </c>
      <c r="B163" s="5" t="str">
        <f>_xlfn.XLOOKUP(G163,过机服务商重量差!A:A,过机服务商重量差!G:G)</f>
        <v>玉麒麟</v>
      </c>
      <c r="C163" s="32" t="str">
        <f t="shared" si="4"/>
        <v>渠道</v>
      </c>
      <c r="D163" s="63">
        <f>ROUND(IF(AND(AO163&gt;=0,Y163="正常走货"),_xlfn.XLOOKUP(G163,过机服务商重量差!A:A,过机服务商重量差!L:L),"0"),2)</f>
        <v>6.5</v>
      </c>
      <c r="E163" s="64">
        <f>ROUND(IF(B163="小旋风",$D163/提成!$D$4*提成!$E$4,$D163/提成!$D$3*提成!$E$3),2)</f>
        <v>0.07</v>
      </c>
      <c r="F163" s="5" t="str">
        <f ca="1">IFERROR(LOOKUP(1,0/((B163=名单!B:B)*(VALUE(AW163)&gt;=名单!E:E)*(VALUE(AW163)&lt;=名单!G:G)*(Y163="正常走货")),名单!H:H),"否")</f>
        <v>否</v>
      </c>
      <c r="G163" s="71" t="s">
        <v>574</v>
      </c>
      <c r="H163" s="71" t="s">
        <v>576</v>
      </c>
      <c r="J163" s="72" t="s">
        <v>17</v>
      </c>
      <c r="L163" s="71" t="s">
        <v>18</v>
      </c>
      <c r="M163" s="73"/>
      <c r="N163" s="73"/>
      <c r="R163" s="73"/>
      <c r="S163" s="72" t="s">
        <v>227</v>
      </c>
      <c r="T163" s="72" t="s">
        <v>14410</v>
      </c>
      <c r="U163" s="73"/>
      <c r="W163" s="73"/>
      <c r="X163" s="73"/>
      <c r="Y163" s="72" t="s">
        <v>14379</v>
      </c>
      <c r="AO163" s="71">
        <v>226.4</v>
      </c>
      <c r="AT163" s="73"/>
      <c r="AU163" s="73"/>
      <c r="AV163" s="73"/>
      <c r="AW163" s="74" t="s">
        <v>14550</v>
      </c>
      <c r="BC163" s="73"/>
    </row>
    <row r="164" spans="1:56">
      <c r="A164" s="70" t="str">
        <f t="shared" si="5"/>
        <v>2026-01</v>
      </c>
      <c r="B164" s="5" t="str">
        <f>_xlfn.XLOOKUP(G164,过机服务商重量差!A:A,过机服务商重量差!G:G)</f>
        <v>无崖子</v>
      </c>
      <c r="C164" s="32" t="str">
        <f t="shared" si="4"/>
        <v>渠道</v>
      </c>
      <c r="D164" s="63">
        <f>ROUND(IF(AND(AO164&gt;=0,Y164="正常走货"),_xlfn.XLOOKUP(G164,过机服务商重量差!A:A,过机服务商重量差!L:L),"0"),2)</f>
        <v>13.5</v>
      </c>
      <c r="E164" s="64">
        <f>ROUND(IF(B164="小旋风",$D164/提成!$D$4*提成!$E$4,$D164/提成!$D$3*提成!$E$3),2)</f>
        <v>0.14</v>
      </c>
      <c r="F164" s="5" t="str">
        <f ca="1">IFERROR(LOOKUP(1,0/((B164=名单!B:B)*(VALUE(AW164)&gt;=名单!E:E)*(VALUE(AW164)&lt;=名单!G:G)*(Y164="正常走货")),名单!H:H),"否")</f>
        <v>否</v>
      </c>
      <c r="G164" s="71" t="s">
        <v>577</v>
      </c>
      <c r="H164" s="71" t="s">
        <v>579</v>
      </c>
      <c r="J164" s="72" t="s">
        <v>128</v>
      </c>
      <c r="L164" s="71" t="s">
        <v>18</v>
      </c>
      <c r="M164" s="73"/>
      <c r="N164" s="73"/>
      <c r="R164" s="73"/>
      <c r="S164" s="72" t="s">
        <v>558</v>
      </c>
      <c r="T164" s="72" t="s">
        <v>14410</v>
      </c>
      <c r="U164" s="73"/>
      <c r="W164" s="73"/>
      <c r="X164" s="73"/>
      <c r="Y164" s="72" t="s">
        <v>14379</v>
      </c>
      <c r="AO164" s="71">
        <v>186.21</v>
      </c>
      <c r="AT164" s="73"/>
      <c r="AV164" s="73"/>
      <c r="AW164" s="74" t="s">
        <v>14551</v>
      </c>
      <c r="BA164" s="73"/>
      <c r="BC164" s="73"/>
    </row>
    <row r="165" spans="1:56">
      <c r="A165" s="70" t="str">
        <f t="shared" si="5"/>
        <v>2026-01</v>
      </c>
      <c r="B165" s="5" t="str">
        <f>_xlfn.XLOOKUP(G165,过机服务商重量差!A:A,过机服务商重量差!G:G)</f>
        <v>小旋风</v>
      </c>
      <c r="C165" s="32" t="str">
        <f t="shared" si="4"/>
        <v>渠道</v>
      </c>
      <c r="D165" s="63">
        <f>ROUND(IF(AND(AO165&gt;=0,Y165="正常走货"),_xlfn.XLOOKUP(G165,过机服务商重量差!A:A,过机服务商重量差!L:L),"0"),2)</f>
        <v>1426</v>
      </c>
      <c r="E165" s="64">
        <f>ROUND(IF(B165="小旋风",$D165/提成!$D$4*提成!$E$4,$D165/提成!$D$3*提成!$E$3),2)</f>
        <v>14.26</v>
      </c>
      <c r="F165" s="5" t="str">
        <f ca="1">IFERROR(LOOKUP(1,0/((B165=名单!B:B)*(VALUE(AW165)&gt;=名单!E:E)*(VALUE(AW165)&lt;=名单!G:G)*(Y165="正常走货")),名单!H:H),"否")</f>
        <v>是</v>
      </c>
      <c r="G165" s="71" t="s">
        <v>580</v>
      </c>
      <c r="H165" s="71" t="s">
        <v>582</v>
      </c>
      <c r="J165" s="72" t="s">
        <v>453</v>
      </c>
      <c r="L165" s="71" t="s">
        <v>18</v>
      </c>
      <c r="M165" s="73"/>
      <c r="N165" s="73"/>
      <c r="R165" s="73"/>
      <c r="S165" s="72" t="s">
        <v>223</v>
      </c>
      <c r="T165" s="72" t="s">
        <v>14410</v>
      </c>
      <c r="U165" s="73"/>
      <c r="W165" s="73"/>
      <c r="X165" s="73"/>
      <c r="Y165" s="72" t="s">
        <v>14379</v>
      </c>
      <c r="AO165" s="71">
        <v>285.200000000001</v>
      </c>
      <c r="AT165" s="73"/>
      <c r="AU165" s="73"/>
      <c r="AV165" s="73"/>
      <c r="AW165" s="74" t="s">
        <v>14552</v>
      </c>
      <c r="BC165" s="73"/>
    </row>
    <row r="166" spans="1:56">
      <c r="A166" s="70" t="str">
        <f t="shared" si="5"/>
        <v>2026-01</v>
      </c>
      <c r="B166" s="5" t="str">
        <f>_xlfn.XLOOKUP(G166,过机服务商重量差!A:A,过机服务商重量差!G:G)</f>
        <v>帅时莹</v>
      </c>
      <c r="C166" s="32" t="str">
        <f t="shared" si="4"/>
        <v>渠道</v>
      </c>
      <c r="D166" s="63">
        <f>ROUND(IF(AND(AO166&gt;=0,Y166="正常走货"),_xlfn.XLOOKUP(G166,过机服务商重量差!A:A,过机服务商重量差!L:L),"0"),2)</f>
        <v>22</v>
      </c>
      <c r="E166" s="64">
        <f>ROUND(IF(B166="小旋风",$D166/提成!$D$4*提成!$E$4,$D166/提成!$D$3*提成!$E$3),2)</f>
        <v>0.22</v>
      </c>
      <c r="F166" s="5" t="str">
        <f ca="1">IFERROR(LOOKUP(1,0/((B166=名单!B:B)*(VALUE(AW166)&gt;=名单!E:E)*(VALUE(AW166)&lt;=名单!G:G)*(Y166="正常走货")),名单!H:H),"否")</f>
        <v>否</v>
      </c>
      <c r="G166" s="71" t="s">
        <v>583</v>
      </c>
      <c r="H166" s="71" t="s">
        <v>585</v>
      </c>
      <c r="J166" s="72" t="s">
        <v>586</v>
      </c>
      <c r="L166" s="71" t="s">
        <v>18</v>
      </c>
      <c r="M166" s="73"/>
      <c r="N166" s="73"/>
      <c r="R166" s="73"/>
      <c r="S166" s="72" t="s">
        <v>99</v>
      </c>
      <c r="T166" s="72" t="s">
        <v>14410</v>
      </c>
      <c r="U166" s="73"/>
      <c r="W166" s="73"/>
      <c r="X166" s="73"/>
      <c r="Y166" s="72" t="s">
        <v>14379</v>
      </c>
      <c r="AO166" s="71">
        <v>172.74</v>
      </c>
      <c r="AS166" s="73"/>
      <c r="AT166" s="73"/>
      <c r="AU166" s="73"/>
      <c r="AV166" s="73"/>
      <c r="AW166" s="74" t="s">
        <v>14553</v>
      </c>
      <c r="BA166" s="73"/>
      <c r="BC166" s="73"/>
    </row>
    <row r="167" spans="1:56">
      <c r="A167" s="70" t="str">
        <f t="shared" si="5"/>
        <v>2026-01</v>
      </c>
      <c r="B167" s="5" t="str">
        <f>_xlfn.XLOOKUP(G167,过机服务商重量差!A:A,过机服务商重量差!G:G)</f>
        <v>无崖子</v>
      </c>
      <c r="C167" s="32" t="str">
        <f t="shared" si="4"/>
        <v>渠道</v>
      </c>
      <c r="D167" s="63">
        <f>ROUND(IF(AND(AO167&gt;=0,Y167="正常走货"),_xlfn.XLOOKUP(G167,过机服务商重量差!A:A,过机服务商重量差!L:L),"0"),2)</f>
        <v>9</v>
      </c>
      <c r="E167" s="64">
        <f>ROUND(IF(B167="小旋风",$D167/提成!$D$4*提成!$E$4,$D167/提成!$D$3*提成!$E$3),2)</f>
        <v>0.09</v>
      </c>
      <c r="F167" s="5" t="str">
        <f ca="1">IFERROR(LOOKUP(1,0/((B167=名单!B:B)*(VALUE(AW167)&gt;=名单!E:E)*(VALUE(AW167)&lt;=名单!G:G)*(Y167="正常走货")),名单!H:H),"否")</f>
        <v>否</v>
      </c>
      <c r="G167" s="71" t="s">
        <v>587</v>
      </c>
      <c r="H167" s="71" t="s">
        <v>589</v>
      </c>
      <c r="J167" s="72" t="s">
        <v>590</v>
      </c>
      <c r="L167" s="71" t="s">
        <v>18</v>
      </c>
      <c r="M167" s="73"/>
      <c r="N167" s="73"/>
      <c r="R167" s="73"/>
      <c r="S167" s="72" t="s">
        <v>120</v>
      </c>
      <c r="T167" s="72" t="s">
        <v>14382</v>
      </c>
      <c r="U167" s="73"/>
      <c r="W167" s="73"/>
      <c r="X167" s="73"/>
      <c r="Y167" s="72" t="s">
        <v>14379</v>
      </c>
      <c r="AO167" s="71">
        <v>64.56</v>
      </c>
      <c r="AS167" s="73"/>
      <c r="AT167" s="73"/>
      <c r="AU167" s="73"/>
      <c r="AV167" s="73"/>
      <c r="AW167" s="74" t="s">
        <v>14554</v>
      </c>
      <c r="BC167" s="73"/>
    </row>
    <row r="168" spans="1:56">
      <c r="A168" s="70" t="str">
        <f t="shared" si="5"/>
        <v>2026-01</v>
      </c>
      <c r="B168" s="5" t="str">
        <f>_xlfn.XLOOKUP(G168,过机服务商重量差!A:A,过机服务商重量差!G:G)</f>
        <v>风清扬</v>
      </c>
      <c r="C168" s="32" t="str">
        <f t="shared" si="4"/>
        <v>渠道</v>
      </c>
      <c r="D168" s="63">
        <f>ROUND(IF(AND(AO168&gt;=0,Y168="正常走货"),_xlfn.XLOOKUP(G168,过机服务商重量差!A:A,过机服务商重量差!L:L),"0"),2)</f>
        <v>320</v>
      </c>
      <c r="E168" s="64">
        <f>ROUND(IF(B168="小旋风",$D168/提成!$D$4*提成!$E$4,$D168/提成!$D$3*提成!$E$3),2)</f>
        <v>3.2</v>
      </c>
      <c r="F168" s="5" t="str">
        <f ca="1">IFERROR(LOOKUP(1,0/((B168=名单!B:B)*(VALUE(AW168)&gt;=名单!E:E)*(VALUE(AW168)&lt;=名单!G:G)*(Y168="正常走货")),名单!H:H),"否")</f>
        <v>是</v>
      </c>
      <c r="G168" s="71" t="s">
        <v>591</v>
      </c>
      <c r="H168" s="71" t="s">
        <v>593</v>
      </c>
      <c r="J168" s="72" t="s">
        <v>231</v>
      </c>
      <c r="L168" s="71" t="s">
        <v>18</v>
      </c>
      <c r="M168" s="73"/>
      <c r="N168" s="73"/>
      <c r="R168" s="73"/>
      <c r="S168" s="72" t="s">
        <v>540</v>
      </c>
      <c r="T168" s="72" t="s">
        <v>14410</v>
      </c>
      <c r="U168" s="73"/>
      <c r="W168" s="73"/>
      <c r="X168" s="73"/>
      <c r="Y168" s="72" t="s">
        <v>14379</v>
      </c>
      <c r="AO168" s="71">
        <v>800</v>
      </c>
      <c r="AS168" s="73"/>
      <c r="AT168" s="73"/>
      <c r="AU168" s="73"/>
      <c r="AV168" s="73"/>
      <c r="AW168" s="74" t="s">
        <v>14555</v>
      </c>
      <c r="BC168" s="73"/>
    </row>
    <row r="169" spans="1:56">
      <c r="A169" s="70" t="str">
        <f t="shared" si="5"/>
        <v>2026-01</v>
      </c>
      <c r="B169" s="5" t="str">
        <f>_xlfn.XLOOKUP(G169,过机服务商重量差!A:A,过机服务商重量差!G:G)</f>
        <v>007</v>
      </c>
      <c r="C169" s="32" t="str">
        <f t="shared" si="4"/>
        <v>渠道</v>
      </c>
      <c r="D169" s="63">
        <f>ROUND(IF(AND(AO169&gt;=0,Y169="正常走货"),_xlfn.XLOOKUP(G169,过机服务商重量差!A:A,过机服务商重量差!L:L),"0"),2)</f>
        <v>82</v>
      </c>
      <c r="E169" s="64">
        <f>ROUND(IF(B169="小旋风",$D169/提成!$D$4*提成!$E$4,$D169/提成!$D$3*提成!$E$3),2)</f>
        <v>0.82</v>
      </c>
      <c r="F169" s="5" t="str">
        <f ca="1">IFERROR(LOOKUP(1,0/((B169=名单!B:B)*(VALUE(AW169)&gt;=名单!E:E)*(VALUE(AW169)&lt;=名单!G:G)*(Y169="正常走货")),名单!H:H),"否")</f>
        <v>否</v>
      </c>
      <c r="G169" s="71" t="s">
        <v>594</v>
      </c>
      <c r="H169" s="71" t="s">
        <v>596</v>
      </c>
      <c r="J169" s="72" t="s">
        <v>266</v>
      </c>
      <c r="L169" s="72" t="s">
        <v>18</v>
      </c>
      <c r="M169" s="73"/>
      <c r="N169" s="73"/>
      <c r="R169" s="73"/>
      <c r="S169" s="72" t="s">
        <v>156</v>
      </c>
      <c r="T169" s="72" t="s">
        <v>14386</v>
      </c>
      <c r="U169" s="73"/>
      <c r="W169" s="73"/>
      <c r="X169" s="73"/>
      <c r="Y169" s="72" t="s">
        <v>14379</v>
      </c>
      <c r="AO169" s="71">
        <v>1115.2</v>
      </c>
      <c r="AS169" s="73"/>
      <c r="AT169" s="73"/>
      <c r="AU169" s="73"/>
      <c r="AV169" s="73"/>
      <c r="AW169" s="74" t="s">
        <v>14556</v>
      </c>
      <c r="BC169" s="73"/>
    </row>
    <row r="170" spans="1:56">
      <c r="A170" s="70" t="str">
        <f t="shared" si="5"/>
        <v>2026-01</v>
      </c>
      <c r="B170" s="5" t="str">
        <f>_xlfn.XLOOKUP(G170,过机服务商重量差!A:A,过机服务商重量差!G:G)</f>
        <v>007</v>
      </c>
      <c r="C170" s="32" t="str">
        <f t="shared" si="4"/>
        <v>渠道</v>
      </c>
      <c r="D170" s="63">
        <f>ROUND(IF(AND(AO170&gt;=0,Y170="正常走货"),_xlfn.XLOOKUP(G170,过机服务商重量差!A:A,过机服务商重量差!L:L),"0"),2)</f>
        <v>91</v>
      </c>
      <c r="E170" s="64">
        <f>ROUND(IF(B170="小旋风",$D170/提成!$D$4*提成!$E$4,$D170/提成!$D$3*提成!$E$3),2)</f>
        <v>0.91</v>
      </c>
      <c r="F170" s="5" t="str">
        <f ca="1">IFERROR(LOOKUP(1,0/((B170=名单!B:B)*(VALUE(AW170)&gt;=名单!E:E)*(VALUE(AW170)&lt;=名单!G:G)*(Y170="正常走货")),名单!H:H),"否")</f>
        <v>否</v>
      </c>
      <c r="G170" s="71" t="s">
        <v>597</v>
      </c>
      <c r="H170" s="71" t="s">
        <v>599</v>
      </c>
      <c r="J170" s="71" t="s">
        <v>266</v>
      </c>
      <c r="L170" s="71" t="s">
        <v>18</v>
      </c>
      <c r="M170" s="73"/>
      <c r="N170" s="73"/>
      <c r="R170" s="73"/>
      <c r="S170" s="72" t="s">
        <v>156</v>
      </c>
      <c r="T170" s="72" t="s">
        <v>14386</v>
      </c>
      <c r="U170" s="73"/>
      <c r="W170" s="73"/>
      <c r="X170" s="73"/>
      <c r="Y170" s="72" t="s">
        <v>14379</v>
      </c>
      <c r="AO170" s="71">
        <v>1237.6</v>
      </c>
      <c r="AS170" s="73"/>
      <c r="AT170" s="73"/>
      <c r="AU170" s="73"/>
      <c r="AV170" s="73"/>
      <c r="AW170" s="74" t="s">
        <v>14557</v>
      </c>
      <c r="BC170" s="73"/>
    </row>
    <row r="171" spans="1:56">
      <c r="A171" s="70" t="str">
        <f t="shared" si="5"/>
        <v>2026-01</v>
      </c>
      <c r="B171" s="5" t="str">
        <f>_xlfn.XLOOKUP(G171,过机服务商重量差!A:A,过机服务商重量差!G:G)</f>
        <v>无崖子</v>
      </c>
      <c r="C171" s="32" t="str">
        <f t="shared" si="4"/>
        <v>渠道</v>
      </c>
      <c r="D171" s="63">
        <f>ROUND(IF(AND(AO171&gt;=0,Y171="正常走货"),_xlfn.XLOOKUP(G171,过机服务商重量差!A:A,过机服务商重量差!L:L),"0"),2)</f>
        <v>4</v>
      </c>
      <c r="E171" s="64">
        <f>ROUND(IF(B171="小旋风",$D171/提成!$D$4*提成!$E$4,$D171/提成!$D$3*提成!$E$3),2)</f>
        <v>0.04</v>
      </c>
      <c r="F171" s="5" t="str">
        <f ca="1">IFERROR(LOOKUP(1,0/((B171=名单!B:B)*(VALUE(AW171)&gt;=名单!E:E)*(VALUE(AW171)&lt;=名单!G:G)*(Y171="正常走货")),名单!H:H),"否")</f>
        <v>否</v>
      </c>
      <c r="G171" s="71" t="s">
        <v>600</v>
      </c>
      <c r="H171" s="71" t="s">
        <v>602</v>
      </c>
      <c r="J171" s="72" t="s">
        <v>603</v>
      </c>
      <c r="L171" s="71" t="s">
        <v>18</v>
      </c>
      <c r="M171" s="73"/>
      <c r="N171" s="73"/>
      <c r="R171" s="73"/>
      <c r="S171" s="72" t="s">
        <v>604</v>
      </c>
      <c r="T171" s="72" t="s">
        <v>14407</v>
      </c>
      <c r="U171" s="73"/>
      <c r="W171" s="73"/>
      <c r="X171" s="73"/>
      <c r="Y171" s="72" t="s">
        <v>14379</v>
      </c>
      <c r="AO171" s="71">
        <v>97.6</v>
      </c>
      <c r="AS171" s="73"/>
      <c r="AT171" s="73"/>
      <c r="AU171" s="73"/>
      <c r="AV171" s="73"/>
      <c r="AW171" s="74" t="s">
        <v>14558</v>
      </c>
      <c r="BC171" s="73"/>
      <c r="BD171" s="73"/>
    </row>
    <row r="172" spans="1:56">
      <c r="A172" s="70" t="str">
        <f t="shared" si="5"/>
        <v>2026-01</v>
      </c>
      <c r="B172" s="5" t="str">
        <f>_xlfn.XLOOKUP(G172,过机服务商重量差!A:A,过机服务商重量差!G:G)</f>
        <v>小旋风</v>
      </c>
      <c r="C172" s="32" t="str">
        <f t="shared" si="4"/>
        <v>渠道</v>
      </c>
      <c r="D172" s="63">
        <f>ROUND(IF(AND(AO172&gt;=0,Y172="正常走货"),_xlfn.XLOOKUP(G172,过机服务商重量差!A:A,过机服务商重量差!L:L),"0"),2)</f>
        <v>33</v>
      </c>
      <c r="E172" s="64">
        <f>ROUND(IF(B172="小旋风",$D172/提成!$D$4*提成!$E$4,$D172/提成!$D$3*提成!$E$3),2)</f>
        <v>0.33</v>
      </c>
      <c r="F172" s="5" t="str">
        <f ca="1">IFERROR(LOOKUP(1,0/((B172=名单!B:B)*(VALUE(AW172)&gt;=名单!E:E)*(VALUE(AW172)&lt;=名单!G:G)*(Y172="正常走货")),名单!H:H),"否")</f>
        <v>是</v>
      </c>
      <c r="G172" s="71" t="s">
        <v>605</v>
      </c>
      <c r="H172" s="71" t="s">
        <v>607</v>
      </c>
      <c r="J172" s="72" t="s">
        <v>85</v>
      </c>
      <c r="L172" s="71" t="s">
        <v>18</v>
      </c>
      <c r="M172" s="73"/>
      <c r="N172" s="73"/>
      <c r="R172" s="73"/>
      <c r="S172" s="72" t="s">
        <v>120</v>
      </c>
      <c r="T172" s="72" t="s">
        <v>14382</v>
      </c>
      <c r="U172" s="73"/>
      <c r="W172" s="73"/>
      <c r="X172" s="73"/>
      <c r="Y172" s="72" t="s">
        <v>14379</v>
      </c>
      <c r="AO172" s="71">
        <v>72.5999999999999</v>
      </c>
      <c r="AS172" s="73"/>
      <c r="AT172" s="73"/>
      <c r="AV172" s="73"/>
      <c r="AW172" s="74" t="s">
        <v>14559</v>
      </c>
      <c r="BC172" s="73"/>
    </row>
    <row r="173" spans="1:56">
      <c r="A173" s="70" t="str">
        <f t="shared" si="5"/>
        <v>2026-01</v>
      </c>
      <c r="B173" s="5" t="str">
        <f>_xlfn.XLOOKUP(G173,过机服务商重量差!A:A,过机服务商重量差!G:G)</f>
        <v>无崖子</v>
      </c>
      <c r="C173" s="32" t="str">
        <f t="shared" si="4"/>
        <v>渠道</v>
      </c>
      <c r="D173" s="63">
        <f>ROUND(IF(AND(AO173&gt;=0,Y173="正常走货"),_xlfn.XLOOKUP(G173,过机服务商重量差!A:A,过机服务商重量差!L:L),"0"),2)</f>
        <v>28</v>
      </c>
      <c r="E173" s="64">
        <f>ROUND(IF(B173="小旋风",$D173/提成!$D$4*提成!$E$4,$D173/提成!$D$3*提成!$E$3),2)</f>
        <v>0.28</v>
      </c>
      <c r="F173" s="5" t="str">
        <f ca="1">IFERROR(LOOKUP(1,0/((B173=名单!B:B)*(VALUE(AW173)&gt;=名单!E:E)*(VALUE(AW173)&lt;=名单!G:G)*(Y173="正常走货")),名单!H:H),"否")</f>
        <v>否</v>
      </c>
      <c r="G173" s="71" t="s">
        <v>608</v>
      </c>
      <c r="H173" s="71" t="s">
        <v>610</v>
      </c>
      <c r="J173" s="72" t="s">
        <v>611</v>
      </c>
      <c r="L173" s="71" t="s">
        <v>18</v>
      </c>
      <c r="M173" s="73"/>
      <c r="N173" s="73"/>
      <c r="R173" s="73"/>
      <c r="S173" s="72" t="s">
        <v>612</v>
      </c>
      <c r="T173" s="72" t="s">
        <v>14407</v>
      </c>
      <c r="U173" s="73"/>
      <c r="W173" s="73"/>
      <c r="X173" s="73"/>
      <c r="Y173" s="72" t="s">
        <v>14379</v>
      </c>
      <c r="AO173" s="71">
        <v>19.3</v>
      </c>
      <c r="AS173" s="73"/>
      <c r="AT173" s="73"/>
      <c r="AU173" s="73"/>
      <c r="AV173" s="73"/>
      <c r="AW173" s="74" t="s">
        <v>14560</v>
      </c>
      <c r="BA173" s="73"/>
      <c r="BC173" s="73"/>
      <c r="BD173" s="73"/>
    </row>
    <row r="174" spans="1:56">
      <c r="A174" s="70" t="str">
        <f t="shared" si="5"/>
        <v>2026-01</v>
      </c>
      <c r="B174" s="5" t="str">
        <f>_xlfn.XLOOKUP(G174,过机服务商重量差!A:A,过机服务商重量差!G:G)</f>
        <v>帅时莹</v>
      </c>
      <c r="C174" s="32" t="str">
        <f t="shared" si="4"/>
        <v>渠道</v>
      </c>
      <c r="D174" s="63">
        <f>ROUND(IF(AND(AO174&gt;=0,Y174="正常走货"),_xlfn.XLOOKUP(G174,过机服务商重量差!A:A,过机服务商重量差!L:L),"0"),2)</f>
        <v>2</v>
      </c>
      <c r="E174" s="64">
        <f>ROUND(IF(B174="小旋风",$D174/提成!$D$4*提成!$E$4,$D174/提成!$D$3*提成!$E$3),2)</f>
        <v>0.02</v>
      </c>
      <c r="F174" s="5" t="str">
        <f ca="1">IFERROR(LOOKUP(1,0/((B174=名单!B:B)*(VALUE(AW174)&gt;=名单!E:E)*(VALUE(AW174)&lt;=名单!G:G)*(Y174="正常走货")),名单!H:H),"否")</f>
        <v>否</v>
      </c>
      <c r="G174" s="71" t="s">
        <v>613</v>
      </c>
      <c r="H174" s="71" t="s">
        <v>615</v>
      </c>
      <c r="J174" s="72" t="s">
        <v>140</v>
      </c>
      <c r="L174" s="71" t="s">
        <v>18</v>
      </c>
      <c r="M174" s="73"/>
      <c r="N174" s="73"/>
      <c r="R174" s="73"/>
      <c r="S174" s="72" t="s">
        <v>199</v>
      </c>
      <c r="T174" s="72" t="s">
        <v>14439</v>
      </c>
      <c r="U174" s="73"/>
      <c r="W174" s="73"/>
      <c r="X174" s="73"/>
      <c r="Y174" s="72" t="s">
        <v>14379</v>
      </c>
      <c r="AO174" s="71">
        <v>52.87</v>
      </c>
      <c r="AS174" s="73"/>
      <c r="AT174" s="73"/>
      <c r="AU174" s="73"/>
      <c r="AV174" s="73"/>
      <c r="AW174" s="74" t="s">
        <v>14561</v>
      </c>
      <c r="BC174" s="73"/>
    </row>
    <row r="175" spans="1:56">
      <c r="A175" s="70" t="str">
        <f t="shared" si="5"/>
        <v>2026-01</v>
      </c>
      <c r="B175" s="5" t="str">
        <f>_xlfn.XLOOKUP(G175,过机服务商重量差!A:A,过机服务商重量差!G:G)</f>
        <v>帅时莹</v>
      </c>
      <c r="C175" s="32" t="str">
        <f t="shared" si="4"/>
        <v>渠道</v>
      </c>
      <c r="D175" s="63">
        <f>ROUND(IF(AND(AO175&gt;=0,Y175="正常走货"),_xlfn.XLOOKUP(G175,过机服务商重量差!A:A,过机服务商重量差!L:L),"0"),2)</f>
        <v>1.5</v>
      </c>
      <c r="E175" s="64">
        <f>ROUND(IF(B175="小旋风",$D175/提成!$D$4*提成!$E$4,$D175/提成!$D$3*提成!$E$3),2)</f>
        <v>0.02</v>
      </c>
      <c r="F175" s="5" t="str">
        <f ca="1">IFERROR(LOOKUP(1,0/((B175=名单!B:B)*(VALUE(AW175)&gt;=名单!E:E)*(VALUE(AW175)&lt;=名单!G:G)*(Y175="正常走货")),名单!H:H),"否")</f>
        <v>否</v>
      </c>
      <c r="G175" s="71" t="s">
        <v>616</v>
      </c>
      <c r="H175" s="71" t="s">
        <v>618</v>
      </c>
      <c r="J175" s="72" t="s">
        <v>458</v>
      </c>
      <c r="L175" s="72" t="s">
        <v>18</v>
      </c>
      <c r="M175" s="73"/>
      <c r="N175" s="73"/>
      <c r="R175" s="73"/>
      <c r="S175" s="72" t="s">
        <v>191</v>
      </c>
      <c r="T175" s="72" t="s">
        <v>14410</v>
      </c>
      <c r="U175" s="73"/>
      <c r="W175" s="73"/>
      <c r="X175" s="73"/>
      <c r="Y175" s="72" t="s">
        <v>14379</v>
      </c>
      <c r="AO175" s="71">
        <v>112</v>
      </c>
      <c r="AS175" s="73"/>
      <c r="AT175" s="73"/>
      <c r="AU175" s="73"/>
      <c r="AV175" s="73"/>
      <c r="AW175" s="74" t="s">
        <v>14562</v>
      </c>
      <c r="BC175" s="73"/>
    </row>
    <row r="176" spans="1:56">
      <c r="A176" s="70" t="str">
        <f t="shared" si="5"/>
        <v>2026-01</v>
      </c>
      <c r="B176" s="5" t="str">
        <f>_xlfn.XLOOKUP(G176,过机服务商重量差!A:A,过机服务商重量差!G:G)</f>
        <v>007</v>
      </c>
      <c r="C176" s="32" t="str">
        <f t="shared" si="4"/>
        <v>渠道</v>
      </c>
      <c r="D176" s="63">
        <f>ROUND(IF(AND(AO176&gt;=0,Y176="正常走货"),_xlfn.XLOOKUP(G176,过机服务商重量差!A:A,过机服务商重量差!L:L),"0"),2)</f>
        <v>77</v>
      </c>
      <c r="E176" s="64">
        <f>ROUND(IF(B176="小旋风",$D176/提成!$D$4*提成!$E$4,$D176/提成!$D$3*提成!$E$3),2)</f>
        <v>0.77</v>
      </c>
      <c r="F176" s="5" t="str">
        <f ca="1">IFERROR(LOOKUP(1,0/((B176=名单!B:B)*(VALUE(AW176)&gt;=名单!E:E)*(VALUE(AW176)&lt;=名单!G:G)*(Y176="正常走货")),名单!H:H),"否")</f>
        <v>否</v>
      </c>
      <c r="G176" s="71" t="s">
        <v>619</v>
      </c>
      <c r="H176" s="71" t="s">
        <v>621</v>
      </c>
      <c r="J176" s="72" t="s">
        <v>266</v>
      </c>
      <c r="L176" s="72" t="s">
        <v>18</v>
      </c>
      <c r="M176" s="73"/>
      <c r="N176" s="73"/>
      <c r="R176" s="73"/>
      <c r="S176" s="72" t="s">
        <v>471</v>
      </c>
      <c r="T176" s="72" t="s">
        <v>14386</v>
      </c>
      <c r="U176" s="73"/>
      <c r="W176" s="73"/>
      <c r="X176" s="73"/>
      <c r="Y176" s="72" t="s">
        <v>14379</v>
      </c>
      <c r="AO176" s="71">
        <v>816.2</v>
      </c>
      <c r="AT176" s="73"/>
      <c r="AV176" s="73"/>
      <c r="AW176" s="74" t="s">
        <v>14563</v>
      </c>
      <c r="BA176" s="73"/>
      <c r="BC176" s="73"/>
      <c r="BD176" s="73"/>
    </row>
    <row r="177" spans="1:56">
      <c r="A177" s="70" t="str">
        <f t="shared" si="5"/>
        <v>2026-01</v>
      </c>
      <c r="B177" s="5" t="str">
        <f>_xlfn.XLOOKUP(G177,过机服务商重量差!A:A,过机服务商重量差!G:G)</f>
        <v>玉麒麟</v>
      </c>
      <c r="C177" s="32" t="str">
        <f t="shared" si="4"/>
        <v>渠道</v>
      </c>
      <c r="D177" s="63">
        <f>ROUND(IF(AND(AO177&gt;=0,Y177="正常走货"),_xlfn.XLOOKUP(G177,过机服务商重量差!A:A,过机服务商重量差!L:L),"0"),2)</f>
        <v>24</v>
      </c>
      <c r="E177" s="64">
        <f>ROUND(IF(B177="小旋风",$D177/提成!$D$4*提成!$E$4,$D177/提成!$D$3*提成!$E$3),2)</f>
        <v>0.24</v>
      </c>
      <c r="F177" s="5" t="str">
        <f ca="1">IFERROR(LOOKUP(1,0/((B177=名单!B:B)*(VALUE(AW177)&gt;=名单!E:E)*(VALUE(AW177)&lt;=名单!G:G)*(Y177="正常走货")),名单!H:H),"否")</f>
        <v>否</v>
      </c>
      <c r="G177" s="71" t="s">
        <v>622</v>
      </c>
      <c r="H177" s="71" t="s">
        <v>624</v>
      </c>
      <c r="J177" s="71" t="s">
        <v>24</v>
      </c>
      <c r="L177" s="71" t="s">
        <v>18</v>
      </c>
      <c r="M177" s="73"/>
      <c r="N177" s="73"/>
      <c r="R177" s="73"/>
      <c r="S177" s="72" t="s">
        <v>246</v>
      </c>
      <c r="T177" s="72" t="s">
        <v>14386</v>
      </c>
      <c r="U177" s="73"/>
      <c r="W177" s="73"/>
      <c r="X177" s="73"/>
      <c r="Y177" s="72" t="s">
        <v>14379</v>
      </c>
      <c r="AO177" s="71">
        <v>439.6</v>
      </c>
      <c r="AS177" s="73"/>
      <c r="AT177" s="73"/>
      <c r="AU177" s="73"/>
      <c r="AV177" s="73"/>
      <c r="AW177" s="74" t="s">
        <v>14564</v>
      </c>
      <c r="BC177" s="73"/>
    </row>
    <row r="178" spans="1:56">
      <c r="A178" s="70" t="str">
        <f t="shared" si="5"/>
        <v>2026-01</v>
      </c>
      <c r="B178" s="5" t="str">
        <f>_xlfn.XLOOKUP(G178,过机服务商重量差!A:A,过机服务商重量差!G:G)</f>
        <v>玉麒麟</v>
      </c>
      <c r="C178" s="32" t="str">
        <f t="shared" si="4"/>
        <v>渠道</v>
      </c>
      <c r="D178" s="63">
        <f>ROUND(IF(AND(AO178&gt;=0,Y178="正常走货"),_xlfn.XLOOKUP(G178,过机服务商重量差!A:A,过机服务商重量差!L:L),"0"),2)</f>
        <v>24</v>
      </c>
      <c r="E178" s="64">
        <f>ROUND(IF(B178="小旋风",$D178/提成!$D$4*提成!$E$4,$D178/提成!$D$3*提成!$E$3),2)</f>
        <v>0.24</v>
      </c>
      <c r="F178" s="5" t="str">
        <f ca="1">IFERROR(LOOKUP(1,0/((B178=名单!B:B)*(VALUE(AW178)&gt;=名单!E:E)*(VALUE(AW178)&lt;=名单!G:G)*(Y178="正常走货")),名单!H:H),"否")</f>
        <v>否</v>
      </c>
      <c r="G178" s="71" t="s">
        <v>625</v>
      </c>
      <c r="H178" s="71" t="s">
        <v>627</v>
      </c>
      <c r="J178" s="72" t="s">
        <v>24</v>
      </c>
      <c r="L178" s="71" t="s">
        <v>18</v>
      </c>
      <c r="M178" s="73"/>
      <c r="N178" s="73"/>
      <c r="R178" s="73"/>
      <c r="S178" s="72" t="s">
        <v>246</v>
      </c>
      <c r="T178" s="72" t="s">
        <v>14386</v>
      </c>
      <c r="U178" s="73"/>
      <c r="W178" s="73"/>
      <c r="X178" s="73"/>
      <c r="Y178" s="72" t="s">
        <v>14379</v>
      </c>
      <c r="AO178" s="71">
        <v>439.6</v>
      </c>
      <c r="AS178" s="73"/>
      <c r="AT178" s="73"/>
      <c r="AU178" s="73"/>
      <c r="AV178" s="73"/>
      <c r="AW178" s="74" t="s">
        <v>14565</v>
      </c>
      <c r="BC178" s="73"/>
    </row>
    <row r="179" spans="1:56">
      <c r="A179" s="70" t="str">
        <f t="shared" si="5"/>
        <v>2026-01</v>
      </c>
      <c r="B179" s="5" t="str">
        <f>_xlfn.XLOOKUP(G179,过机服务商重量差!A:A,过机服务商重量差!G:G)</f>
        <v>玉麒麟</v>
      </c>
      <c r="C179" s="32" t="str">
        <f t="shared" si="4"/>
        <v/>
      </c>
      <c r="D179" s="63">
        <f>ROUND(IF(AND(AO179&gt;=0,Y179="正常走货"),_xlfn.XLOOKUP(G179,过机服务商重量差!A:A,过机服务商重量差!L:L),"0"),2)</f>
        <v>0</v>
      </c>
      <c r="E179" s="64">
        <f>ROUND(IF(B179="小旋风",$D179/提成!$D$4*提成!$E$4,$D179/提成!$D$3*提成!$E$3),2)</f>
        <v>0</v>
      </c>
      <c r="F179" s="5" t="str">
        <f ca="1">IFERROR(LOOKUP(1,0/((B179=名单!B:B)*(VALUE(AW179)&gt;=名单!E:E)*(VALUE(AW179)&lt;=名单!G:G)*(Y179="正常走货")),名单!H:H),"否")</f>
        <v>否</v>
      </c>
      <c r="G179" s="71" t="s">
        <v>628</v>
      </c>
      <c r="H179" s="71" t="s">
        <v>630</v>
      </c>
      <c r="J179" s="72" t="s">
        <v>17</v>
      </c>
      <c r="L179" s="71" t="s">
        <v>18</v>
      </c>
      <c r="M179" s="73"/>
      <c r="N179" s="73"/>
      <c r="R179" s="73"/>
      <c r="S179" s="72" t="s">
        <v>454</v>
      </c>
      <c r="T179" s="72" t="s">
        <v>14407</v>
      </c>
      <c r="U179" s="73"/>
      <c r="W179" s="73"/>
      <c r="X179" s="73"/>
      <c r="Y179" s="72" t="s">
        <v>14379</v>
      </c>
      <c r="AO179" s="71">
        <v>-63</v>
      </c>
      <c r="AS179" s="73"/>
      <c r="AT179" s="73"/>
      <c r="AV179" s="73"/>
      <c r="AW179" s="74" t="s">
        <v>14566</v>
      </c>
      <c r="BC179" s="73"/>
    </row>
    <row r="180" spans="1:56">
      <c r="A180" s="70" t="str">
        <f t="shared" si="5"/>
        <v>2026-01</v>
      </c>
      <c r="B180" s="5" t="str">
        <f>_xlfn.XLOOKUP(G180,过机服务商重量差!A:A,过机服务商重量差!G:G)</f>
        <v>风清扬</v>
      </c>
      <c r="C180" s="32" t="str">
        <f t="shared" si="4"/>
        <v>渠道</v>
      </c>
      <c r="D180" s="63">
        <f>ROUND(IF(AND(AO180&gt;=0,Y180="正常走货"),_xlfn.XLOOKUP(G180,过机服务商重量差!A:A,过机服务商重量差!L:L),"0"),2)</f>
        <v>81</v>
      </c>
      <c r="E180" s="64">
        <f>ROUND(IF(B180="小旋风",$D180/提成!$D$4*提成!$E$4,$D180/提成!$D$3*提成!$E$3),2)</f>
        <v>0.81</v>
      </c>
      <c r="F180" s="5" t="str">
        <f ca="1">IFERROR(LOOKUP(1,0/((B180=名单!B:B)*(VALUE(AW180)&gt;=名单!E:E)*(VALUE(AW180)&lt;=名单!G:G)*(Y180="正常走货")),名单!H:H),"否")</f>
        <v>是</v>
      </c>
      <c r="G180" s="71" t="s">
        <v>631</v>
      </c>
      <c r="H180" s="71" t="s">
        <v>50</v>
      </c>
      <c r="J180" s="72" t="s">
        <v>633</v>
      </c>
      <c r="L180" s="71" t="s">
        <v>18</v>
      </c>
      <c r="M180" s="73"/>
      <c r="N180" s="73"/>
      <c r="R180" s="73"/>
      <c r="S180" s="72" t="s">
        <v>604</v>
      </c>
      <c r="T180" s="72" t="s">
        <v>14407</v>
      </c>
      <c r="U180" s="73"/>
      <c r="W180" s="73"/>
      <c r="X180" s="73"/>
      <c r="Y180" s="72" t="s">
        <v>14379</v>
      </c>
      <c r="AO180" s="71">
        <v>87.3</v>
      </c>
      <c r="AS180" s="73"/>
      <c r="AT180" s="73"/>
      <c r="AU180" s="73"/>
      <c r="AV180" s="73"/>
      <c r="AW180" s="74" t="s">
        <v>14567</v>
      </c>
      <c r="BC180" s="73"/>
    </row>
    <row r="181" spans="1:56">
      <c r="A181" s="70" t="str">
        <f t="shared" si="5"/>
        <v>2026-01</v>
      </c>
      <c r="B181" s="5" t="str">
        <f>_xlfn.XLOOKUP(G181,过机服务商重量差!A:A,过机服务商重量差!G:G)</f>
        <v>玉麒麟</v>
      </c>
      <c r="C181" s="32" t="str">
        <f t="shared" si="4"/>
        <v>渠道</v>
      </c>
      <c r="D181" s="63">
        <f>ROUND(IF(AND(AO181&gt;=0,Y181="正常走货"),_xlfn.XLOOKUP(G181,过机服务商重量差!A:A,过机服务商重量差!L:L),"0"),2)</f>
        <v>4</v>
      </c>
      <c r="E181" s="64">
        <f>ROUND(IF(B181="小旋风",$D181/提成!$D$4*提成!$E$4,$D181/提成!$D$3*提成!$E$3),2)</f>
        <v>0.04</v>
      </c>
      <c r="F181" s="5" t="str">
        <f ca="1">IFERROR(LOOKUP(1,0/((B181=名单!B:B)*(VALUE(AW181)&gt;=名单!E:E)*(VALUE(AW181)&lt;=名单!G:G)*(Y181="正常走货")),名单!H:H),"否")</f>
        <v>否</v>
      </c>
      <c r="G181" s="71" t="s">
        <v>634</v>
      </c>
      <c r="H181" s="71" t="s">
        <v>636</v>
      </c>
      <c r="J181" s="72" t="s">
        <v>17</v>
      </c>
      <c r="L181" s="71" t="s">
        <v>18</v>
      </c>
      <c r="M181" s="73"/>
      <c r="N181" s="73"/>
      <c r="R181" s="73"/>
      <c r="S181" s="72" t="s">
        <v>145</v>
      </c>
      <c r="T181" s="72" t="s">
        <v>14407</v>
      </c>
      <c r="U181" s="73"/>
      <c r="W181" s="73"/>
      <c r="X181" s="73"/>
      <c r="Y181" s="72" t="s">
        <v>14379</v>
      </c>
      <c r="AO181" s="71">
        <v>80.2</v>
      </c>
      <c r="AT181" s="73"/>
      <c r="AU181" s="73"/>
      <c r="AV181" s="73"/>
      <c r="AW181" s="74" t="s">
        <v>14568</v>
      </c>
      <c r="BA181" s="73"/>
      <c r="BC181" s="73"/>
      <c r="BD181" s="73"/>
    </row>
    <row r="182" spans="1:56">
      <c r="A182" s="70" t="str">
        <f t="shared" si="5"/>
        <v>2026-01</v>
      </c>
      <c r="B182" s="5" t="str">
        <f>_xlfn.XLOOKUP(G182,过机服务商重量差!A:A,过机服务商重量差!G:G)</f>
        <v>风清扬</v>
      </c>
      <c r="C182" s="32" t="str">
        <f t="shared" si="4"/>
        <v>渠道</v>
      </c>
      <c r="D182" s="63">
        <f>ROUND(IF(AND(AO182&gt;=0,Y182="正常走货"),_xlfn.XLOOKUP(G182,过机服务商重量差!A:A,过机服务商重量差!L:L),"0"),2)</f>
        <v>119</v>
      </c>
      <c r="E182" s="64">
        <f>ROUND(IF(B182="小旋风",$D182/提成!$D$4*提成!$E$4,$D182/提成!$D$3*提成!$E$3),2)</f>
        <v>1.19</v>
      </c>
      <c r="F182" s="5" t="str">
        <f ca="1">IFERROR(LOOKUP(1,0/((B182=名单!B:B)*(VALUE(AW182)&gt;=名单!E:E)*(VALUE(AW182)&lt;=名单!G:G)*(Y182="正常走货")),名单!H:H),"否")</f>
        <v>是</v>
      </c>
      <c r="G182" s="71" t="s">
        <v>637</v>
      </c>
      <c r="H182" s="71" t="s">
        <v>50</v>
      </c>
      <c r="J182" s="72" t="s">
        <v>633</v>
      </c>
      <c r="L182" s="71" t="s">
        <v>18</v>
      </c>
      <c r="M182" s="73"/>
      <c r="N182" s="73"/>
      <c r="R182" s="73"/>
      <c r="S182" s="72" t="s">
        <v>604</v>
      </c>
      <c r="T182" s="72" t="s">
        <v>14407</v>
      </c>
      <c r="U182" s="73"/>
      <c r="W182" s="73"/>
      <c r="X182" s="73"/>
      <c r="Y182" s="72" t="s">
        <v>14379</v>
      </c>
      <c r="AO182" s="71">
        <v>148.6</v>
      </c>
      <c r="AS182" s="73"/>
      <c r="AT182" s="73"/>
      <c r="AU182" s="73"/>
      <c r="AV182" s="73"/>
      <c r="AW182" s="74" t="s">
        <v>14569</v>
      </c>
      <c r="BC182" s="73"/>
    </row>
    <row r="183" spans="1:56">
      <c r="A183" s="70" t="str">
        <f t="shared" si="5"/>
        <v>2026-01</v>
      </c>
      <c r="B183" s="5" t="str">
        <f>_xlfn.XLOOKUP(G183,过机服务商重量差!A:A,过机服务商重量差!G:G)</f>
        <v>风清扬</v>
      </c>
      <c r="C183" s="32" t="str">
        <f t="shared" si="4"/>
        <v>渠道</v>
      </c>
      <c r="D183" s="63">
        <f>ROUND(IF(AND(AO183&gt;=0,Y183="正常走货"),_xlfn.XLOOKUP(G183,过机服务商重量差!A:A,过机服务商重量差!L:L),"0"),2)</f>
        <v>8</v>
      </c>
      <c r="E183" s="64">
        <f>ROUND(IF(B183="小旋风",$D183/提成!$D$4*提成!$E$4,$D183/提成!$D$3*提成!$E$3),2)</f>
        <v>0.08</v>
      </c>
      <c r="F183" s="5" t="str">
        <f ca="1">IFERROR(LOOKUP(1,0/((B183=名单!B:B)*(VALUE(AW183)&gt;=名单!E:E)*(VALUE(AW183)&lt;=名单!G:G)*(Y183="正常走货")),名单!H:H),"否")</f>
        <v>是</v>
      </c>
      <c r="G183" s="71" t="s">
        <v>639</v>
      </c>
      <c r="H183" s="71" t="s">
        <v>641</v>
      </c>
      <c r="J183" s="72" t="s">
        <v>144</v>
      </c>
      <c r="L183" s="71" t="s">
        <v>18</v>
      </c>
      <c r="M183" s="73"/>
      <c r="N183" s="73"/>
      <c r="R183" s="73"/>
      <c r="S183" s="72" t="s">
        <v>642</v>
      </c>
      <c r="T183" s="72" t="s">
        <v>14410</v>
      </c>
      <c r="U183" s="73"/>
      <c r="W183" s="73"/>
      <c r="X183" s="73"/>
      <c r="Y183" s="72" t="s">
        <v>14379</v>
      </c>
      <c r="AO183" s="71">
        <v>230</v>
      </c>
      <c r="AT183" s="73"/>
      <c r="AU183" s="73"/>
      <c r="AV183" s="73"/>
      <c r="AW183" s="74" t="s">
        <v>14570</v>
      </c>
      <c r="BA183" s="73"/>
      <c r="BC183" s="73"/>
    </row>
    <row r="184" spans="1:56">
      <c r="A184" s="70" t="str">
        <f t="shared" si="5"/>
        <v>2026-01</v>
      </c>
      <c r="B184" s="5" t="str">
        <f>_xlfn.XLOOKUP(G184,过机服务商重量差!A:A,过机服务商重量差!G:G)</f>
        <v>风清扬</v>
      </c>
      <c r="C184" s="32" t="str">
        <f t="shared" si="4"/>
        <v>渠道</v>
      </c>
      <c r="D184" s="63">
        <f>ROUND(IF(AND(AO184&gt;=0,Y184="正常走货"),_xlfn.XLOOKUP(G184,过机服务商重量差!A:A,过机服务商重量差!L:L),"0"),2)</f>
        <v>191</v>
      </c>
      <c r="E184" s="64">
        <f>ROUND(IF(B184="小旋风",$D184/提成!$D$4*提成!$E$4,$D184/提成!$D$3*提成!$E$3),2)</f>
        <v>1.91</v>
      </c>
      <c r="F184" s="5" t="str">
        <f ca="1">IFERROR(LOOKUP(1,0/((B184=名单!B:B)*(VALUE(AW184)&gt;=名单!E:E)*(VALUE(AW184)&lt;=名单!G:G)*(Y184="正常走货")),名单!H:H),"否")</f>
        <v>是</v>
      </c>
      <c r="G184" s="71" t="s">
        <v>643</v>
      </c>
      <c r="H184" s="71" t="s">
        <v>645</v>
      </c>
      <c r="J184" s="72" t="s">
        <v>51</v>
      </c>
      <c r="L184" s="71" t="s">
        <v>18</v>
      </c>
      <c r="M184" s="73"/>
      <c r="N184" s="73"/>
      <c r="R184" s="73"/>
      <c r="S184" s="72" t="s">
        <v>120</v>
      </c>
      <c r="T184" s="72" t="s">
        <v>14382</v>
      </c>
      <c r="U184" s="73"/>
      <c r="W184" s="73"/>
      <c r="X184" s="73"/>
      <c r="Y184" s="72" t="s">
        <v>14379</v>
      </c>
      <c r="AO184" s="71">
        <v>410</v>
      </c>
      <c r="AT184" s="73"/>
      <c r="AU184" s="73"/>
      <c r="AV184" s="73"/>
      <c r="AW184" s="74" t="s">
        <v>14571</v>
      </c>
      <c r="BA184" s="73"/>
      <c r="BC184" s="73"/>
    </row>
    <row r="185" spans="1:56">
      <c r="A185" s="70" t="str">
        <f t="shared" si="5"/>
        <v>2026-01</v>
      </c>
      <c r="B185" s="5" t="str">
        <f>_xlfn.XLOOKUP(G185,过机服务商重量差!A:A,过机服务商重量差!G:G)</f>
        <v>帅时莹</v>
      </c>
      <c r="C185" s="32" t="str">
        <f t="shared" si="4"/>
        <v>渠道</v>
      </c>
      <c r="D185" s="63">
        <f>ROUND(IF(AND(AO185&gt;=0,Y185="正常走货"),_xlfn.XLOOKUP(G185,过机服务商重量差!A:A,过机服务商重量差!L:L),"0"),2)</f>
        <v>16</v>
      </c>
      <c r="E185" s="64">
        <f>ROUND(IF(B185="小旋风",$D185/提成!$D$4*提成!$E$4,$D185/提成!$D$3*提成!$E$3),2)</f>
        <v>0.16</v>
      </c>
      <c r="F185" s="5" t="str">
        <f ca="1">IFERROR(LOOKUP(1,0/((B185=名单!B:B)*(VALUE(AW185)&gt;=名单!E:E)*(VALUE(AW185)&lt;=名单!G:G)*(Y185="正常走货")),名单!H:H),"否")</f>
        <v>否</v>
      </c>
      <c r="G185" s="71" t="s">
        <v>646</v>
      </c>
      <c r="H185" s="71" t="s">
        <v>648</v>
      </c>
      <c r="J185" s="71" t="s">
        <v>140</v>
      </c>
      <c r="L185" s="71" t="s">
        <v>18</v>
      </c>
      <c r="M185" s="73"/>
      <c r="N185" s="73"/>
      <c r="R185" s="73"/>
      <c r="S185" s="72" t="s">
        <v>187</v>
      </c>
      <c r="T185" s="72" t="s">
        <v>14410</v>
      </c>
      <c r="U185" s="73"/>
      <c r="W185" s="73"/>
      <c r="X185" s="73"/>
      <c r="Y185" s="72" t="s">
        <v>14379</v>
      </c>
      <c r="AO185" s="71">
        <v>94.5599999999999</v>
      </c>
      <c r="AS185" s="73"/>
      <c r="AT185" s="73"/>
      <c r="AU185" s="73"/>
      <c r="AV185" s="73"/>
      <c r="AW185" s="74" t="s">
        <v>14572</v>
      </c>
      <c r="BC185" s="73"/>
    </row>
    <row r="186" spans="1:56">
      <c r="A186" s="70" t="str">
        <f t="shared" si="5"/>
        <v>2026-01</v>
      </c>
      <c r="B186" s="5" t="str">
        <f>_xlfn.XLOOKUP(G186,过机服务商重量差!A:A,过机服务商重量差!G:G)</f>
        <v>玉麒麟</v>
      </c>
      <c r="C186" s="32" t="str">
        <f t="shared" si="4"/>
        <v>渠道</v>
      </c>
      <c r="D186" s="63">
        <f>ROUND(IF(AND(AO186&gt;=0,Y186="正常走货"),_xlfn.XLOOKUP(G186,过机服务商重量差!A:A,过机服务商重量差!L:L),"0"),2)</f>
        <v>2.5</v>
      </c>
      <c r="E186" s="64">
        <f>ROUND(IF(B186="小旋风",$D186/提成!$D$4*提成!$E$4,$D186/提成!$D$3*提成!$E$3),2)</f>
        <v>0.03</v>
      </c>
      <c r="F186" s="5" t="str">
        <f ca="1">IFERROR(LOOKUP(1,0/((B186=名单!B:B)*(VALUE(AW186)&gt;=名单!E:E)*(VALUE(AW186)&lt;=名单!G:G)*(Y186="正常走货")),名单!H:H),"否")</f>
        <v>否</v>
      </c>
      <c r="G186" s="71" t="s">
        <v>649</v>
      </c>
      <c r="H186" s="71" t="s">
        <v>651</v>
      </c>
      <c r="J186" s="72" t="s">
        <v>17</v>
      </c>
      <c r="L186" s="71" t="s">
        <v>18</v>
      </c>
      <c r="M186" s="73"/>
      <c r="N186" s="73"/>
      <c r="R186" s="73"/>
      <c r="S186" s="72" t="s">
        <v>199</v>
      </c>
      <c r="T186" s="72" t="s">
        <v>14439</v>
      </c>
      <c r="U186" s="73"/>
      <c r="W186" s="73"/>
      <c r="X186" s="73"/>
      <c r="Y186" s="72" t="s">
        <v>14379</v>
      </c>
      <c r="AO186" s="71">
        <v>63.5</v>
      </c>
      <c r="AT186" s="73"/>
      <c r="AV186" s="73"/>
      <c r="AW186" s="74" t="s">
        <v>14573</v>
      </c>
      <c r="BA186" s="73"/>
      <c r="BC186" s="73"/>
    </row>
    <row r="187" spans="1:56">
      <c r="A187" s="70" t="str">
        <f t="shared" si="5"/>
        <v>2026-01</v>
      </c>
      <c r="B187" s="5" t="str">
        <f>_xlfn.XLOOKUP(G187,过机服务商重量差!A:A,过机服务商重量差!G:G)</f>
        <v>玉麒麟</v>
      </c>
      <c r="C187" s="32" t="str">
        <f t="shared" si="4"/>
        <v>渠道</v>
      </c>
      <c r="D187" s="63">
        <f>ROUND(IF(AND(AO187&gt;=0,Y187="正常走货"),_xlfn.XLOOKUP(G187,过机服务商重量差!A:A,过机服务商重量差!L:L),"0"),2)</f>
        <v>1</v>
      </c>
      <c r="E187" s="64">
        <f>ROUND(IF(B187="小旋风",$D187/提成!$D$4*提成!$E$4,$D187/提成!$D$3*提成!$E$3),2)</f>
        <v>0.01</v>
      </c>
      <c r="F187" s="5" t="str">
        <f ca="1">IFERROR(LOOKUP(1,0/((B187=名单!B:B)*(VALUE(AW187)&gt;=名单!E:E)*(VALUE(AW187)&lt;=名单!G:G)*(Y187="正常走货")),名单!H:H),"否")</f>
        <v>否</v>
      </c>
      <c r="G187" s="71" t="s">
        <v>652</v>
      </c>
      <c r="H187" s="71" t="s">
        <v>654</v>
      </c>
      <c r="J187" s="72" t="s">
        <v>256</v>
      </c>
      <c r="L187" s="72" t="s">
        <v>18</v>
      </c>
      <c r="M187" s="73"/>
      <c r="N187" s="73"/>
      <c r="R187" s="73"/>
      <c r="S187" s="72" t="s">
        <v>99</v>
      </c>
      <c r="T187" s="72" t="s">
        <v>14410</v>
      </c>
      <c r="U187" s="73"/>
      <c r="W187" s="73"/>
      <c r="X187" s="73"/>
      <c r="Y187" s="72" t="s">
        <v>14379</v>
      </c>
      <c r="AO187" s="71">
        <v>37</v>
      </c>
      <c r="AS187" s="73"/>
      <c r="AT187" s="73"/>
      <c r="AV187" s="73"/>
      <c r="AW187" s="74" t="s">
        <v>14574</v>
      </c>
      <c r="BC187" s="73"/>
    </row>
    <row r="188" spans="1:56">
      <c r="A188" s="70" t="str">
        <f t="shared" si="5"/>
        <v>2026-01</v>
      </c>
      <c r="B188" s="5" t="str">
        <f>_xlfn.XLOOKUP(G188,过机服务商重量差!A:A,过机服务商重量差!G:G)</f>
        <v>玉麒麟</v>
      </c>
      <c r="C188" s="32" t="str">
        <f t="shared" si="4"/>
        <v>渠道</v>
      </c>
      <c r="D188" s="63">
        <f>ROUND(IF(AND(AO188&gt;=0,Y188="正常走货"),_xlfn.XLOOKUP(G188,过机服务商重量差!A:A,过机服务商重量差!L:L),"0"),2)</f>
        <v>7</v>
      </c>
      <c r="E188" s="64">
        <f>ROUND(IF(B188="小旋风",$D188/提成!$D$4*提成!$E$4,$D188/提成!$D$3*提成!$E$3),2)</f>
        <v>0.07</v>
      </c>
      <c r="F188" s="5" t="str">
        <f ca="1">IFERROR(LOOKUP(1,0/((B188=名单!B:B)*(VALUE(AW188)&gt;=名单!E:E)*(VALUE(AW188)&lt;=名单!G:G)*(Y188="正常走货")),名单!H:H),"否")</f>
        <v>否</v>
      </c>
      <c r="G188" s="71" t="s">
        <v>655</v>
      </c>
      <c r="H188" s="71" t="s">
        <v>657</v>
      </c>
      <c r="J188" s="72" t="s">
        <v>256</v>
      </c>
      <c r="L188" s="71" t="s">
        <v>18</v>
      </c>
      <c r="M188" s="73"/>
      <c r="N188" s="73"/>
      <c r="R188" s="73"/>
      <c r="S188" s="72" t="s">
        <v>99</v>
      </c>
      <c r="T188" s="72" t="s">
        <v>14410</v>
      </c>
      <c r="U188" s="73"/>
      <c r="W188" s="73"/>
      <c r="X188" s="73"/>
      <c r="Y188" s="72" t="s">
        <v>14379</v>
      </c>
      <c r="AO188" s="71">
        <v>71.9</v>
      </c>
      <c r="AS188" s="73"/>
      <c r="AT188" s="73"/>
      <c r="AU188" s="73"/>
      <c r="AV188" s="73"/>
      <c r="AW188" s="74" t="s">
        <v>14575</v>
      </c>
      <c r="BC188" s="73"/>
    </row>
    <row r="189" spans="1:56">
      <c r="A189" s="70" t="str">
        <f t="shared" si="5"/>
        <v>2026-01</v>
      </c>
      <c r="B189" s="5" t="str">
        <f>_xlfn.XLOOKUP(G189,过机服务商重量差!A:A,过机服务商重量差!G:G)</f>
        <v>玉麒麟</v>
      </c>
      <c r="C189" s="32" t="str">
        <f t="shared" si="4"/>
        <v>渠道</v>
      </c>
      <c r="D189" s="63">
        <f>ROUND(IF(AND(AO189&gt;=0,Y189="正常走货"),_xlfn.XLOOKUP(G189,过机服务商重量差!A:A,过机服务商重量差!L:L),"0"),2)</f>
        <v>32</v>
      </c>
      <c r="E189" s="64">
        <f>ROUND(IF(B189="小旋风",$D189/提成!$D$4*提成!$E$4,$D189/提成!$D$3*提成!$E$3),2)</f>
        <v>0.32</v>
      </c>
      <c r="F189" s="5" t="str">
        <f ca="1">IFERROR(LOOKUP(1,0/((B189=名单!B:B)*(VALUE(AW189)&gt;=名单!E:E)*(VALUE(AW189)&lt;=名单!G:G)*(Y189="正常走货")),名单!H:H),"否")</f>
        <v>否</v>
      </c>
      <c r="G189" s="71" t="s">
        <v>658</v>
      </c>
      <c r="H189" s="71" t="s">
        <v>660</v>
      </c>
      <c r="J189" s="72" t="s">
        <v>17</v>
      </c>
      <c r="L189" s="71" t="s">
        <v>18</v>
      </c>
      <c r="M189" s="73"/>
      <c r="N189" s="73"/>
      <c r="R189" s="73"/>
      <c r="S189" s="72" t="s">
        <v>20</v>
      </c>
      <c r="T189" s="72" t="s">
        <v>14378</v>
      </c>
      <c r="U189" s="73"/>
      <c r="W189" s="73"/>
      <c r="X189" s="73"/>
      <c r="Y189" s="72" t="s">
        <v>14379</v>
      </c>
      <c r="AO189" s="71">
        <v>112</v>
      </c>
      <c r="AS189" s="73"/>
      <c r="AT189" s="73"/>
      <c r="AU189" s="73"/>
      <c r="AV189" s="73"/>
      <c r="AW189" s="74" t="s">
        <v>14576</v>
      </c>
      <c r="BC189" s="73"/>
      <c r="BD189" s="73"/>
    </row>
    <row r="190" spans="1:56">
      <c r="A190" s="70" t="str">
        <f t="shared" si="5"/>
        <v>2026-01</v>
      </c>
      <c r="B190" s="5" t="str">
        <f>_xlfn.XLOOKUP(G190,过机服务商重量差!A:A,过机服务商重量差!G:G)</f>
        <v>小旋风</v>
      </c>
      <c r="C190" s="32" t="str">
        <f t="shared" si="4"/>
        <v>渠道</v>
      </c>
      <c r="D190" s="63">
        <f>ROUND(IF(AND(AO190&gt;=0,Y190="正常走货"),_xlfn.XLOOKUP(G190,过机服务商重量差!A:A,过机服务商重量差!L:L),"0"),2)</f>
        <v>45</v>
      </c>
      <c r="E190" s="64">
        <f>ROUND(IF(B190="小旋风",$D190/提成!$D$4*提成!$E$4,$D190/提成!$D$3*提成!$E$3),2)</f>
        <v>0.45</v>
      </c>
      <c r="F190" s="5" t="str">
        <f ca="1">IFERROR(LOOKUP(1,0/((B190=名单!B:B)*(VALUE(AW190)&gt;=名单!E:E)*(VALUE(AW190)&lt;=名单!G:G)*(Y190="正常走货")),名单!H:H),"否")</f>
        <v>是</v>
      </c>
      <c r="G190" s="71" t="s">
        <v>661</v>
      </c>
      <c r="H190" s="71" t="s">
        <v>663</v>
      </c>
      <c r="J190" s="72" t="s">
        <v>85</v>
      </c>
      <c r="L190" s="71" t="s">
        <v>18</v>
      </c>
      <c r="M190" s="73"/>
      <c r="N190" s="73"/>
      <c r="R190" s="73"/>
      <c r="S190" s="72" t="s">
        <v>664</v>
      </c>
      <c r="T190" s="72" t="s">
        <v>14407</v>
      </c>
      <c r="U190" s="73"/>
      <c r="W190" s="73"/>
      <c r="X190" s="73"/>
      <c r="Y190" s="72" t="s">
        <v>14379</v>
      </c>
      <c r="AO190" s="71">
        <v>186.5</v>
      </c>
      <c r="AS190" s="73"/>
      <c r="AT190" s="73"/>
      <c r="AU190" s="73"/>
      <c r="AV190" s="73"/>
      <c r="AW190" s="74" t="s">
        <v>14577</v>
      </c>
      <c r="BC190" s="73"/>
    </row>
    <row r="191" spans="1:56">
      <c r="A191" s="70" t="str">
        <f t="shared" si="5"/>
        <v>2026-01</v>
      </c>
      <c r="B191" s="5" t="str">
        <f>_xlfn.XLOOKUP(G191,过机服务商重量差!A:A,过机服务商重量差!G:G)</f>
        <v>风清扬</v>
      </c>
      <c r="C191" s="32" t="str">
        <f t="shared" si="4"/>
        <v>渠道</v>
      </c>
      <c r="D191" s="63">
        <f>ROUND(IF(AND(AO191&gt;=0,Y191="正常走货"),_xlfn.XLOOKUP(G191,过机服务商重量差!A:A,过机服务商重量差!L:L),"0"),2)</f>
        <v>74</v>
      </c>
      <c r="E191" s="64">
        <f>ROUND(IF(B191="小旋风",$D191/提成!$D$4*提成!$E$4,$D191/提成!$D$3*提成!$E$3),2)</f>
        <v>0.74</v>
      </c>
      <c r="F191" s="5" t="str">
        <f ca="1">IFERROR(LOOKUP(1,0/((B191=名单!B:B)*(VALUE(AW191)&gt;=名单!E:E)*(VALUE(AW191)&lt;=名单!G:G)*(Y191="正常走货")),名单!H:H),"否")</f>
        <v>是</v>
      </c>
      <c r="G191" s="71" t="s">
        <v>665</v>
      </c>
      <c r="H191" s="71" t="s">
        <v>667</v>
      </c>
      <c r="J191" s="72" t="s">
        <v>51</v>
      </c>
      <c r="L191" s="72" t="s">
        <v>18</v>
      </c>
      <c r="M191" s="73"/>
      <c r="N191" s="73"/>
      <c r="R191" s="73"/>
      <c r="S191" s="72" t="s">
        <v>668</v>
      </c>
      <c r="T191" s="71" t="s">
        <v>14578</v>
      </c>
      <c r="U191" s="73"/>
      <c r="W191" s="73"/>
      <c r="X191" s="73"/>
      <c r="Y191" s="72" t="s">
        <v>14379</v>
      </c>
      <c r="AO191" s="71">
        <v>170.2</v>
      </c>
      <c r="AS191" s="73"/>
      <c r="AT191" s="73"/>
      <c r="AU191" s="73"/>
      <c r="AV191" s="73"/>
      <c r="AW191" s="74" t="s">
        <v>14579</v>
      </c>
      <c r="BC191" s="73"/>
    </row>
    <row r="192" spans="1:56">
      <c r="A192" s="70" t="str">
        <f t="shared" si="5"/>
        <v>2026-01</v>
      </c>
      <c r="B192" s="5" t="str">
        <f>_xlfn.XLOOKUP(G192,过机服务商重量差!A:A,过机服务商重量差!G:G)</f>
        <v>风清扬</v>
      </c>
      <c r="C192" s="32" t="str">
        <f t="shared" si="4"/>
        <v>渠道</v>
      </c>
      <c r="D192" s="63">
        <f>ROUND(IF(AND(AO192&gt;=0,Y192="正常走货"),_xlfn.XLOOKUP(G192,过机服务商重量差!A:A,过机服务商重量差!L:L),"0"),2)</f>
        <v>21</v>
      </c>
      <c r="E192" s="64">
        <f>ROUND(IF(B192="小旋风",$D192/提成!$D$4*提成!$E$4,$D192/提成!$D$3*提成!$E$3),2)</f>
        <v>0.21</v>
      </c>
      <c r="F192" s="5" t="str">
        <f ca="1">IFERROR(LOOKUP(1,0/((B192=名单!B:B)*(VALUE(AW192)&gt;=名单!E:E)*(VALUE(AW192)&lt;=名单!G:G)*(Y192="正常走货")),名单!H:H),"否")</f>
        <v>是</v>
      </c>
      <c r="G192" s="71" t="s">
        <v>669</v>
      </c>
      <c r="H192" s="71" t="s">
        <v>671</v>
      </c>
      <c r="J192" s="72" t="s">
        <v>51</v>
      </c>
      <c r="L192" s="71" t="s">
        <v>18</v>
      </c>
      <c r="M192" s="73"/>
      <c r="N192" s="73"/>
      <c r="R192" s="73"/>
      <c r="S192" s="72" t="s">
        <v>668</v>
      </c>
      <c r="T192" s="72" t="s">
        <v>14578</v>
      </c>
      <c r="U192" s="73"/>
      <c r="W192" s="73"/>
      <c r="X192" s="73"/>
      <c r="Y192" s="72" t="s">
        <v>14379</v>
      </c>
      <c r="AO192" s="71">
        <v>42</v>
      </c>
      <c r="AT192" s="73"/>
      <c r="AV192" s="73"/>
      <c r="AW192" s="74" t="s">
        <v>14580</v>
      </c>
      <c r="BA192" s="73"/>
      <c r="BC192" s="73"/>
    </row>
    <row r="193" spans="1:56">
      <c r="A193" s="70" t="str">
        <f t="shared" si="5"/>
        <v>2026-01</v>
      </c>
      <c r="B193" s="5" t="str">
        <f>_xlfn.XLOOKUP(G193,过机服务商重量差!A:A,过机服务商重量差!G:G)</f>
        <v>小旋风</v>
      </c>
      <c r="C193" s="32" t="str">
        <f t="shared" si="4"/>
        <v>渠道</v>
      </c>
      <c r="D193" s="63">
        <f>ROUND(IF(AND(AO193&gt;=0,Y193="正常走货"),_xlfn.XLOOKUP(G193,过机服务商重量差!A:A,过机服务商重量差!L:L),"0"),2)</f>
        <v>2.4</v>
      </c>
      <c r="E193" s="64">
        <f>ROUND(IF(B193="小旋风",$D193/提成!$D$4*提成!$E$4,$D193/提成!$D$3*提成!$E$3),2)</f>
        <v>0.02</v>
      </c>
      <c r="F193" s="5" t="str">
        <f ca="1">IFERROR(LOOKUP(1,0/((B193=名单!B:B)*(VALUE(AW193)&gt;=名单!E:E)*(VALUE(AW193)&lt;=名单!G:G)*(Y193="正常走货")),名单!H:H),"否")</f>
        <v>是</v>
      </c>
      <c r="G193" s="71" t="s">
        <v>672</v>
      </c>
      <c r="H193" s="71" t="s">
        <v>674</v>
      </c>
      <c r="J193" s="72" t="s">
        <v>28</v>
      </c>
      <c r="L193" s="71" t="s">
        <v>18</v>
      </c>
      <c r="M193" s="73"/>
      <c r="N193" s="73"/>
      <c r="R193" s="73"/>
      <c r="S193" s="72" t="s">
        <v>675</v>
      </c>
      <c r="T193" s="71" t="s">
        <v>14382</v>
      </c>
      <c r="U193" s="73"/>
      <c r="W193" s="73"/>
      <c r="X193" s="73"/>
      <c r="Y193" s="72" t="s">
        <v>14379</v>
      </c>
      <c r="AO193" s="71">
        <v>288</v>
      </c>
      <c r="AS193" s="73"/>
      <c r="AT193" s="73"/>
      <c r="AU193" s="73"/>
      <c r="AV193" s="73"/>
      <c r="AW193" s="74" t="s">
        <v>14581</v>
      </c>
      <c r="BC193" s="73"/>
      <c r="BD193" s="73"/>
    </row>
    <row r="194" spans="1:56">
      <c r="A194" s="70" t="str">
        <f t="shared" si="5"/>
        <v>2026-01</v>
      </c>
      <c r="B194" s="5" t="str">
        <f>_xlfn.XLOOKUP(G194,过机服务商重量差!A:A,过机服务商重量差!G:G)</f>
        <v>007</v>
      </c>
      <c r="C194" s="32" t="str">
        <f t="shared" ref="C194:C257" si="6">IF(OR(AO194&lt;0,L194="FBA海运"),"","渠道")</f>
        <v>渠道</v>
      </c>
      <c r="D194" s="63">
        <f>ROUND(IF(AND(AO194&gt;=0,Y194="正常走货"),_xlfn.XLOOKUP(G194,过机服务商重量差!A:A,过机服务商重量差!L:L),"0"),2)</f>
        <v>22</v>
      </c>
      <c r="E194" s="64">
        <f>ROUND(IF(B194="小旋风",$D194/提成!$D$4*提成!$E$4,$D194/提成!$D$3*提成!$E$3),2)</f>
        <v>0.22</v>
      </c>
      <c r="F194" s="5" t="str">
        <f ca="1">IFERROR(LOOKUP(1,0/((B194=名单!B:B)*(VALUE(AW194)&gt;=名单!E:E)*(VALUE(AW194)&lt;=名单!G:G)*(Y194="正常走货")),名单!H:H),"否")</f>
        <v>否</v>
      </c>
      <c r="G194" s="71" t="s">
        <v>676</v>
      </c>
      <c r="H194" s="71" t="s">
        <v>678</v>
      </c>
      <c r="J194" s="72" t="s">
        <v>168</v>
      </c>
      <c r="L194" s="71" t="s">
        <v>18</v>
      </c>
      <c r="M194" s="73"/>
      <c r="N194" s="73"/>
      <c r="R194" s="73"/>
      <c r="S194" s="72" t="s">
        <v>679</v>
      </c>
      <c r="T194" s="72" t="s">
        <v>14419</v>
      </c>
      <c r="U194" s="73"/>
      <c r="W194" s="73"/>
      <c r="X194" s="73"/>
      <c r="Y194" s="72" t="s">
        <v>14379</v>
      </c>
      <c r="AO194" s="71">
        <v>308</v>
      </c>
      <c r="AT194" s="73"/>
      <c r="AU194" s="73"/>
      <c r="AV194" s="73"/>
      <c r="AW194" s="74" t="s">
        <v>14582</v>
      </c>
      <c r="BC194" s="73"/>
    </row>
    <row r="195" spans="1:56">
      <c r="A195" s="70" t="str">
        <f t="shared" ref="A195:A258" si="7">MID(AW195,1,7)</f>
        <v>2026-01</v>
      </c>
      <c r="B195" s="5" t="str">
        <f>_xlfn.XLOOKUP(G195,过机服务商重量差!A:A,过机服务商重量差!G:G)</f>
        <v>风清扬</v>
      </c>
      <c r="C195" s="32" t="str">
        <f t="shared" si="6"/>
        <v>渠道</v>
      </c>
      <c r="D195" s="63">
        <f>ROUND(IF(AND(AO195&gt;=0,Y195="正常走货"),_xlfn.XLOOKUP(G195,过机服务商重量差!A:A,过机服务商重量差!L:L),"0"),2)</f>
        <v>31</v>
      </c>
      <c r="E195" s="64">
        <f>ROUND(IF(B195="小旋风",$D195/提成!$D$4*提成!$E$4,$D195/提成!$D$3*提成!$E$3),2)</f>
        <v>0.31</v>
      </c>
      <c r="F195" s="5" t="str">
        <f ca="1">IFERROR(LOOKUP(1,0/((B195=名单!B:B)*(VALUE(AW195)&gt;=名单!E:E)*(VALUE(AW195)&lt;=名单!G:G)*(Y195="正常走货")),名单!H:H),"否")</f>
        <v>是</v>
      </c>
      <c r="G195" s="71" t="s">
        <v>680</v>
      </c>
      <c r="H195" s="71" t="s">
        <v>682</v>
      </c>
      <c r="J195" s="72" t="s">
        <v>683</v>
      </c>
      <c r="L195" s="72" t="s">
        <v>18</v>
      </c>
      <c r="M195" s="73"/>
      <c r="N195" s="73"/>
      <c r="R195" s="73"/>
      <c r="S195" s="72" t="s">
        <v>79</v>
      </c>
      <c r="T195" s="72" t="s">
        <v>14378</v>
      </c>
      <c r="U195" s="73"/>
      <c r="W195" s="73"/>
      <c r="X195" s="73"/>
      <c r="Y195" s="72" t="s">
        <v>14379</v>
      </c>
      <c r="AO195" s="71">
        <v>0</v>
      </c>
      <c r="AS195" s="73"/>
      <c r="AT195" s="73"/>
      <c r="AV195" s="73"/>
      <c r="AW195" s="74" t="s">
        <v>14583</v>
      </c>
      <c r="BA195" s="73"/>
      <c r="BC195" s="73"/>
    </row>
    <row r="196" spans="1:56">
      <c r="A196" s="70" t="str">
        <f t="shared" si="7"/>
        <v>2026-01</v>
      </c>
      <c r="B196" s="5" t="str">
        <f>_xlfn.XLOOKUP(G196,过机服务商重量差!A:A,过机服务商重量差!G:G)</f>
        <v>无崖子</v>
      </c>
      <c r="C196" s="32" t="str">
        <f t="shared" si="6"/>
        <v>渠道</v>
      </c>
      <c r="D196" s="63">
        <f>ROUND(IF(AND(AO196&gt;=0,Y196="正常走货"),_xlfn.XLOOKUP(G196,过机服务商重量差!A:A,过机服务商重量差!L:L),"0"),2)</f>
        <v>6</v>
      </c>
      <c r="E196" s="64">
        <f>ROUND(IF(B196="小旋风",$D196/提成!$D$4*提成!$E$4,$D196/提成!$D$3*提成!$E$3),2)</f>
        <v>0.06</v>
      </c>
      <c r="F196" s="5" t="str">
        <f ca="1">IFERROR(LOOKUP(1,0/((B196=名单!B:B)*(VALUE(AW196)&gt;=名单!E:E)*(VALUE(AW196)&lt;=名单!G:G)*(Y196="正常走货")),名单!H:H),"否")</f>
        <v>否</v>
      </c>
      <c r="G196" s="71" t="s">
        <v>684</v>
      </c>
      <c r="H196" s="71" t="s">
        <v>686</v>
      </c>
      <c r="J196" s="72" t="s">
        <v>128</v>
      </c>
      <c r="L196" s="71" t="s">
        <v>18</v>
      </c>
      <c r="M196" s="73"/>
      <c r="N196" s="73"/>
      <c r="R196" s="73"/>
      <c r="S196" s="72" t="s">
        <v>687</v>
      </c>
      <c r="T196" s="72" t="s">
        <v>14407</v>
      </c>
      <c r="U196" s="73"/>
      <c r="W196" s="73"/>
      <c r="X196" s="73"/>
      <c r="Y196" s="72" t="s">
        <v>14379</v>
      </c>
      <c r="AO196" s="71">
        <v>45.8</v>
      </c>
      <c r="AS196" s="73"/>
      <c r="AT196" s="73"/>
      <c r="AV196" s="73"/>
      <c r="AW196" s="74" t="s">
        <v>14584</v>
      </c>
      <c r="BC196" s="73"/>
    </row>
    <row r="197" spans="1:56">
      <c r="A197" s="70" t="str">
        <f t="shared" si="7"/>
        <v>2026-01</v>
      </c>
      <c r="B197" s="5" t="str">
        <f>_xlfn.XLOOKUP(G197,过机服务商重量差!A:A,过机服务商重量差!G:G)</f>
        <v>无崖子</v>
      </c>
      <c r="C197" s="32" t="str">
        <f t="shared" si="6"/>
        <v>渠道</v>
      </c>
      <c r="D197" s="63">
        <f>ROUND(IF(AND(AO197&gt;=0,Y197="正常走货"),_xlfn.XLOOKUP(G197,过机服务商重量差!A:A,过机服务商重量差!L:L),"0"),2)</f>
        <v>8</v>
      </c>
      <c r="E197" s="64">
        <f>ROUND(IF(B197="小旋风",$D197/提成!$D$4*提成!$E$4,$D197/提成!$D$3*提成!$E$3),2)</f>
        <v>0.08</v>
      </c>
      <c r="F197" s="5" t="str">
        <f ca="1">IFERROR(LOOKUP(1,0/((B197=名单!B:B)*(VALUE(AW197)&gt;=名单!E:E)*(VALUE(AW197)&lt;=名单!G:G)*(Y197="正常走货")),名单!H:H),"否")</f>
        <v>否</v>
      </c>
      <c r="G197" s="71" t="s">
        <v>688</v>
      </c>
      <c r="H197" s="71" t="s">
        <v>690</v>
      </c>
      <c r="J197" s="72" t="s">
        <v>603</v>
      </c>
      <c r="L197" s="71" t="s">
        <v>18</v>
      </c>
      <c r="M197" s="73"/>
      <c r="N197" s="73"/>
      <c r="R197" s="73"/>
      <c r="S197" s="72" t="s">
        <v>604</v>
      </c>
      <c r="T197" s="71" t="s">
        <v>14407</v>
      </c>
      <c r="U197" s="73"/>
      <c r="W197" s="73"/>
      <c r="X197" s="73"/>
      <c r="Y197" s="72" t="s">
        <v>14379</v>
      </c>
      <c r="AO197" s="71">
        <v>268.2</v>
      </c>
      <c r="AS197" s="73"/>
      <c r="AT197" s="73"/>
      <c r="AU197" s="73"/>
      <c r="AV197" s="73"/>
      <c r="AW197" s="74" t="s">
        <v>14585</v>
      </c>
      <c r="BC197" s="73"/>
    </row>
    <row r="198" spans="1:56">
      <c r="A198" s="70" t="str">
        <f t="shared" si="7"/>
        <v>2026-01</v>
      </c>
      <c r="B198" s="5" t="str">
        <f>_xlfn.XLOOKUP(G198,过机服务商重量差!A:A,过机服务商重量差!G:G)</f>
        <v>玉麒麟</v>
      </c>
      <c r="C198" s="32" t="str">
        <f t="shared" si="6"/>
        <v>渠道</v>
      </c>
      <c r="D198" s="63">
        <f>ROUND(IF(AND(AO198&gt;=0,Y198="正常走货"),_xlfn.XLOOKUP(G198,过机服务商重量差!A:A,过机服务商重量差!L:L),"0"),2)</f>
        <v>2</v>
      </c>
      <c r="E198" s="64">
        <f>ROUND(IF(B198="小旋风",$D198/提成!$D$4*提成!$E$4,$D198/提成!$D$3*提成!$E$3),2)</f>
        <v>0.02</v>
      </c>
      <c r="F198" s="5" t="str">
        <f ca="1">IFERROR(LOOKUP(1,0/((B198=名单!B:B)*(VALUE(AW198)&gt;=名单!E:E)*(VALUE(AW198)&lt;=名单!G:G)*(Y198="正常走货")),名单!H:H),"否")</f>
        <v>否</v>
      </c>
      <c r="G198" s="71" t="s">
        <v>691</v>
      </c>
      <c r="H198" s="71" t="s">
        <v>693</v>
      </c>
      <c r="J198" s="72" t="s">
        <v>17</v>
      </c>
      <c r="L198" s="72" t="s">
        <v>18</v>
      </c>
      <c r="M198" s="73"/>
      <c r="N198" s="73"/>
      <c r="R198" s="73"/>
      <c r="S198" s="72" t="s">
        <v>694</v>
      </c>
      <c r="T198" s="71" t="s">
        <v>14386</v>
      </c>
      <c r="U198" s="73"/>
      <c r="W198" s="73"/>
      <c r="X198" s="73"/>
      <c r="Y198" s="72" t="s">
        <v>14379</v>
      </c>
      <c r="AO198" s="71">
        <v>3.5</v>
      </c>
      <c r="AT198" s="73"/>
      <c r="AV198" s="73"/>
      <c r="AW198" s="74" t="s">
        <v>14586</v>
      </c>
      <c r="BA198" s="73"/>
      <c r="BC198" s="73"/>
    </row>
    <row r="199" spans="1:56">
      <c r="A199" s="70" t="str">
        <f t="shared" si="7"/>
        <v>2026-01</v>
      </c>
      <c r="B199" s="5" t="str">
        <f>_xlfn.XLOOKUP(G199,过机服务商重量差!A:A,过机服务商重量差!G:G)</f>
        <v>帅时莹</v>
      </c>
      <c r="C199" s="32" t="str">
        <f t="shared" si="6"/>
        <v>渠道</v>
      </c>
      <c r="D199" s="63">
        <f>ROUND(IF(AND(AO199&gt;=0,Y199="正常走货"),_xlfn.XLOOKUP(G199,过机服务商重量差!A:A,过机服务商重量差!L:L),"0"),2)</f>
        <v>18</v>
      </c>
      <c r="E199" s="64">
        <f>ROUND(IF(B199="小旋风",$D199/提成!$D$4*提成!$E$4,$D199/提成!$D$3*提成!$E$3),2)</f>
        <v>0.18</v>
      </c>
      <c r="F199" s="5" t="str">
        <f ca="1">IFERROR(LOOKUP(1,0/((B199=名单!B:B)*(VALUE(AW199)&gt;=名单!E:E)*(VALUE(AW199)&lt;=名单!G:G)*(Y199="正常走货")),名单!H:H),"否")</f>
        <v>否</v>
      </c>
      <c r="G199" s="71" t="s">
        <v>695</v>
      </c>
      <c r="H199" s="71" t="s">
        <v>697</v>
      </c>
      <c r="J199" s="72" t="s">
        <v>140</v>
      </c>
      <c r="L199" s="71" t="s">
        <v>18</v>
      </c>
      <c r="M199" s="73"/>
      <c r="N199" s="73"/>
      <c r="R199" s="73"/>
      <c r="S199" s="72" t="s">
        <v>199</v>
      </c>
      <c r="T199" s="72" t="s">
        <v>14439</v>
      </c>
      <c r="U199" s="73"/>
      <c r="W199" s="73"/>
      <c r="X199" s="73"/>
      <c r="Y199" s="72" t="s">
        <v>14379</v>
      </c>
      <c r="AO199" s="71">
        <v>470.33</v>
      </c>
      <c r="AS199" s="73"/>
      <c r="AT199" s="73"/>
      <c r="AU199" s="73"/>
      <c r="AV199" s="73"/>
      <c r="AW199" s="74" t="s">
        <v>14587</v>
      </c>
      <c r="BC199" s="73"/>
    </row>
    <row r="200" spans="1:56">
      <c r="A200" s="70" t="str">
        <f t="shared" si="7"/>
        <v>2026-01</v>
      </c>
      <c r="B200" s="5" t="str">
        <f>_xlfn.XLOOKUP(G200,过机服务商重量差!A:A,过机服务商重量差!G:G)</f>
        <v>帅时莹</v>
      </c>
      <c r="C200" s="32" t="str">
        <f t="shared" si="6"/>
        <v>渠道</v>
      </c>
      <c r="D200" s="63">
        <f>ROUND(IF(AND(AO200&gt;=0,Y200="正常走货"),_xlfn.XLOOKUP(G200,过机服务商重量差!A:A,过机服务商重量差!L:L),"0"),2)</f>
        <v>16</v>
      </c>
      <c r="E200" s="64">
        <f>ROUND(IF(B200="小旋风",$D200/提成!$D$4*提成!$E$4,$D200/提成!$D$3*提成!$E$3),2)</f>
        <v>0.16</v>
      </c>
      <c r="F200" s="5" t="str">
        <f ca="1">IFERROR(LOOKUP(1,0/((B200=名单!B:B)*(VALUE(AW200)&gt;=名单!E:E)*(VALUE(AW200)&lt;=名单!G:G)*(Y200="正常走货")),名单!H:H),"否")</f>
        <v>否</v>
      </c>
      <c r="G200" s="71" t="s">
        <v>698</v>
      </c>
      <c r="H200" s="71" t="s">
        <v>700</v>
      </c>
      <c r="J200" s="72" t="s">
        <v>140</v>
      </c>
      <c r="L200" s="71" t="s">
        <v>18</v>
      </c>
      <c r="M200" s="73"/>
      <c r="N200" s="73"/>
      <c r="R200" s="73"/>
      <c r="S200" s="72" t="s">
        <v>199</v>
      </c>
      <c r="T200" s="72" t="s">
        <v>14439</v>
      </c>
      <c r="U200" s="73"/>
      <c r="W200" s="73"/>
      <c r="X200" s="73"/>
      <c r="Y200" s="72" t="s">
        <v>14379</v>
      </c>
      <c r="AO200" s="71">
        <v>352.11</v>
      </c>
      <c r="AS200" s="73"/>
      <c r="AT200" s="73"/>
      <c r="AU200" s="73"/>
      <c r="AV200" s="73"/>
      <c r="AW200" s="74" t="s">
        <v>14588</v>
      </c>
      <c r="BC200" s="73"/>
      <c r="BD200" s="73"/>
    </row>
    <row r="201" spans="1:56">
      <c r="A201" s="70" t="str">
        <f t="shared" si="7"/>
        <v>2026-01</v>
      </c>
      <c r="B201" s="5" t="str">
        <f>_xlfn.XLOOKUP(G201,过机服务商重量差!A:A,过机服务商重量差!G:G)</f>
        <v>帅时莹</v>
      </c>
      <c r="C201" s="32" t="str">
        <f t="shared" si="6"/>
        <v>渠道</v>
      </c>
      <c r="D201" s="63">
        <f>ROUND(IF(AND(AO201&gt;=0,Y201="正常走货"),_xlfn.XLOOKUP(G201,过机服务商重量差!A:A,过机服务商重量差!L:L),"0"),2)</f>
        <v>24</v>
      </c>
      <c r="E201" s="64">
        <f>ROUND(IF(B201="小旋风",$D201/提成!$D$4*提成!$E$4,$D201/提成!$D$3*提成!$E$3),2)</f>
        <v>0.24</v>
      </c>
      <c r="F201" s="5" t="str">
        <f ca="1">IFERROR(LOOKUP(1,0/((B201=名单!B:B)*(VALUE(AW201)&gt;=名单!E:E)*(VALUE(AW201)&lt;=名单!G:G)*(Y201="正常走货")),名单!H:H),"否")</f>
        <v>否</v>
      </c>
      <c r="G201" s="71" t="s">
        <v>701</v>
      </c>
      <c r="H201" s="71" t="s">
        <v>703</v>
      </c>
      <c r="J201" s="72" t="s">
        <v>140</v>
      </c>
      <c r="L201" s="71" t="s">
        <v>18</v>
      </c>
      <c r="M201" s="73"/>
      <c r="N201" s="73"/>
      <c r="R201" s="73"/>
      <c r="S201" s="72" t="s">
        <v>199</v>
      </c>
      <c r="T201" s="72" t="s">
        <v>14439</v>
      </c>
      <c r="U201" s="73"/>
      <c r="W201" s="73"/>
      <c r="X201" s="73"/>
      <c r="Y201" s="72" t="s">
        <v>14379</v>
      </c>
      <c r="AO201" s="71">
        <v>297.6</v>
      </c>
      <c r="AT201" s="73"/>
      <c r="AV201" s="73"/>
      <c r="AW201" s="74" t="s">
        <v>14589</v>
      </c>
      <c r="BC201" s="73"/>
    </row>
    <row r="202" spans="1:56">
      <c r="A202" s="70" t="str">
        <f t="shared" si="7"/>
        <v>2026-01</v>
      </c>
      <c r="B202" s="5" t="str">
        <f>_xlfn.XLOOKUP(G202,过机服务商重量差!A:A,过机服务商重量差!G:G)</f>
        <v>玉麒麟</v>
      </c>
      <c r="C202" s="32" t="str">
        <f t="shared" si="6"/>
        <v>渠道</v>
      </c>
      <c r="D202" s="63">
        <f>ROUND(IF(AND(AO202&gt;=0,Y202="正常走货"),_xlfn.XLOOKUP(G202,过机服务商重量差!A:A,过机服务商重量差!L:L),"0"),2)</f>
        <v>15</v>
      </c>
      <c r="E202" s="64">
        <f>ROUND(IF(B202="小旋风",$D202/提成!$D$4*提成!$E$4,$D202/提成!$D$3*提成!$E$3),2)</f>
        <v>0.15</v>
      </c>
      <c r="F202" s="5" t="str">
        <f ca="1">IFERROR(LOOKUP(1,0/((B202=名单!B:B)*(VALUE(AW202)&gt;=名单!E:E)*(VALUE(AW202)&lt;=名单!G:G)*(Y202="正常走货")),名单!H:H),"否")</f>
        <v>否</v>
      </c>
      <c r="G202" s="71" t="s">
        <v>704</v>
      </c>
      <c r="H202" s="71" t="s">
        <v>706</v>
      </c>
      <c r="J202" s="71" t="s">
        <v>17</v>
      </c>
      <c r="L202" s="71" t="s">
        <v>18</v>
      </c>
      <c r="M202" s="73"/>
      <c r="N202" s="73"/>
      <c r="R202" s="73"/>
      <c r="S202" s="72" t="s">
        <v>353</v>
      </c>
      <c r="T202" s="71" t="s">
        <v>14386</v>
      </c>
      <c r="U202" s="73"/>
      <c r="W202" s="73"/>
      <c r="X202" s="73"/>
      <c r="Y202" s="72" t="s">
        <v>14379</v>
      </c>
      <c r="AO202" s="71">
        <v>100.7</v>
      </c>
      <c r="AT202" s="73"/>
      <c r="AV202" s="73"/>
      <c r="AW202" s="74" t="s">
        <v>14590</v>
      </c>
      <c r="BC202" s="73"/>
    </row>
    <row r="203" spans="1:56">
      <c r="A203" s="70" t="str">
        <f t="shared" si="7"/>
        <v>2026-01</v>
      </c>
      <c r="B203" s="5" t="str">
        <f>_xlfn.XLOOKUP(G203,过机服务商重量差!A:A,过机服务商重量差!G:G)</f>
        <v>帅时莹</v>
      </c>
      <c r="C203" s="32" t="str">
        <f t="shared" si="6"/>
        <v>渠道</v>
      </c>
      <c r="D203" s="63">
        <f>ROUND(IF(AND(AO203&gt;=0,Y203="正常走货"),_xlfn.XLOOKUP(G203,过机服务商重量差!A:A,过机服务商重量差!L:L),"0"),2)</f>
        <v>12</v>
      </c>
      <c r="E203" s="64">
        <f>ROUND(IF(B203="小旋风",$D203/提成!$D$4*提成!$E$4,$D203/提成!$D$3*提成!$E$3),2)</f>
        <v>0.12</v>
      </c>
      <c r="F203" s="5" t="str" cm="1">
        <f ca="1" t="array" ref="F203">IFERROR(LOOKUP(1,0/((B203=名单!B:B)*(VALUE(AW203)&gt;=名单!E:E)*(VALUE(AW203)&lt;=名单!G:G)*(Y203="正常走货")),名单!H:H),"否")</f>
        <v>否</v>
      </c>
      <c r="G203" s="71" t="s">
        <v>707</v>
      </c>
      <c r="H203" s="71" t="s">
        <v>709</v>
      </c>
      <c r="J203" s="72" t="s">
        <v>140</v>
      </c>
      <c r="L203" s="72" t="s">
        <v>18</v>
      </c>
      <c r="M203" s="73"/>
      <c r="N203" s="73"/>
      <c r="R203" s="73"/>
      <c r="S203" s="72" t="s">
        <v>199</v>
      </c>
      <c r="T203" s="72" t="s">
        <v>14439</v>
      </c>
      <c r="U203" s="73"/>
      <c r="W203" s="73"/>
      <c r="X203" s="73"/>
      <c r="Y203" s="72" t="s">
        <v>14379</v>
      </c>
      <c r="AO203" s="71">
        <v>398.65</v>
      </c>
      <c r="AS203" s="73"/>
      <c r="AT203" s="73"/>
      <c r="AV203" s="73"/>
      <c r="AW203" s="74" t="s">
        <v>14591</v>
      </c>
      <c r="BA203" s="73"/>
      <c r="BC203" s="73"/>
    </row>
    <row r="204" spans="1:56">
      <c r="A204" s="70" t="str">
        <f t="shared" si="7"/>
        <v>2026-01</v>
      </c>
      <c r="B204" s="5" t="str">
        <f>_xlfn.XLOOKUP(G204,过机服务商重量差!A:A,过机服务商重量差!G:G)</f>
        <v>帅时莹</v>
      </c>
      <c r="C204" s="32" t="str">
        <f t="shared" si="6"/>
        <v>渠道</v>
      </c>
      <c r="D204" s="63">
        <f>ROUND(IF(AND(AO204&gt;=0,Y204="正常走货"),_xlfn.XLOOKUP(G204,过机服务商重量差!A:A,过机服务商重量差!L:L),"0"),2)</f>
        <v>16</v>
      </c>
      <c r="E204" s="64">
        <f>ROUND(IF(B204="小旋风",$D204/提成!$D$4*提成!$E$4,$D204/提成!$D$3*提成!$E$3),2)</f>
        <v>0.16</v>
      </c>
      <c r="F204" s="5" t="str">
        <f ca="1">IFERROR(LOOKUP(1,0/((B204=名单!B:B)*(VALUE(AW204)&gt;=名单!E:E)*(VALUE(AW204)&lt;=名单!G:G)*(Y204="正常走货")),名单!H:H),"否")</f>
        <v>否</v>
      </c>
      <c r="G204" s="71" t="s">
        <v>710</v>
      </c>
      <c r="H204" s="71" t="s">
        <v>712</v>
      </c>
      <c r="J204" s="72" t="s">
        <v>140</v>
      </c>
      <c r="L204" s="71" t="s">
        <v>18</v>
      </c>
      <c r="M204" s="73"/>
      <c r="N204" s="73"/>
      <c r="R204" s="73"/>
      <c r="S204" s="72" t="s">
        <v>199</v>
      </c>
      <c r="T204" s="72" t="s">
        <v>14439</v>
      </c>
      <c r="U204" s="73"/>
      <c r="W204" s="73"/>
      <c r="X204" s="73"/>
      <c r="Y204" s="72" t="s">
        <v>14379</v>
      </c>
      <c r="AO204" s="71">
        <v>352.11</v>
      </c>
      <c r="AS204" s="73"/>
      <c r="AT204" s="73"/>
      <c r="AV204" s="73"/>
      <c r="AW204" s="74" t="s">
        <v>14592</v>
      </c>
      <c r="BC204" s="73"/>
    </row>
    <row r="205" spans="1:56">
      <c r="A205" s="70" t="str">
        <f t="shared" si="7"/>
        <v>2026-01</v>
      </c>
      <c r="B205" s="5" t="str">
        <f>_xlfn.XLOOKUP(G205,过机服务商重量差!A:A,过机服务商重量差!G:G)</f>
        <v>帅时莹</v>
      </c>
      <c r="C205" s="32" t="str">
        <f t="shared" si="6"/>
        <v>渠道</v>
      </c>
      <c r="D205" s="63">
        <f>ROUND(IF(AND(AO205&gt;=0,Y205="正常走货"),_xlfn.XLOOKUP(G205,过机服务商重量差!A:A,过机服务商重量差!L:L),"0"),2)</f>
        <v>17</v>
      </c>
      <c r="E205" s="64">
        <f>ROUND(IF(B205="小旋风",$D205/提成!$D$4*提成!$E$4,$D205/提成!$D$3*提成!$E$3),2)</f>
        <v>0.17</v>
      </c>
      <c r="F205" s="5" t="str">
        <f ca="1">IFERROR(LOOKUP(1,0/((B205=名单!B:B)*(VALUE(AW205)&gt;=名单!E:E)*(VALUE(AW205)&lt;=名单!G:G)*(Y205="正常走货")),名单!H:H),"否")</f>
        <v>否</v>
      </c>
      <c r="G205" s="71" t="s">
        <v>713</v>
      </c>
      <c r="H205" s="71" t="s">
        <v>715</v>
      </c>
      <c r="J205" s="72" t="s">
        <v>140</v>
      </c>
      <c r="L205" s="71" t="s">
        <v>18</v>
      </c>
      <c r="M205" s="73"/>
      <c r="N205" s="73"/>
      <c r="R205" s="73"/>
      <c r="S205" s="72" t="s">
        <v>199</v>
      </c>
      <c r="T205" s="72" t="s">
        <v>14439</v>
      </c>
      <c r="U205" s="73"/>
      <c r="W205" s="73"/>
      <c r="X205" s="73"/>
      <c r="Y205" s="72" t="s">
        <v>14379</v>
      </c>
      <c r="AO205" s="71">
        <v>352.11</v>
      </c>
      <c r="AS205" s="73"/>
      <c r="AT205" s="73"/>
      <c r="AU205" s="73"/>
      <c r="AV205" s="73"/>
      <c r="AW205" s="74" t="s">
        <v>14593</v>
      </c>
      <c r="BC205" s="73"/>
      <c r="BD205" s="73"/>
    </row>
    <row r="206" spans="1:56">
      <c r="A206" s="70" t="str">
        <f t="shared" si="7"/>
        <v>2026-01</v>
      </c>
      <c r="B206" s="5" t="str">
        <f>_xlfn.XLOOKUP(G206,过机服务商重量差!A:A,过机服务商重量差!G:G)</f>
        <v>帅时莹</v>
      </c>
      <c r="C206" s="32" t="str">
        <f t="shared" si="6"/>
        <v>渠道</v>
      </c>
      <c r="D206" s="63">
        <f>ROUND(IF(AND(AO206&gt;=0,Y206="正常走货"),_xlfn.XLOOKUP(G206,过机服务商重量差!A:A,过机服务商重量差!L:L),"0"),2)</f>
        <v>24</v>
      </c>
      <c r="E206" s="64">
        <f>ROUND(IF(B206="小旋风",$D206/提成!$D$4*提成!$E$4,$D206/提成!$D$3*提成!$E$3),2)</f>
        <v>0.24</v>
      </c>
      <c r="F206" s="5" t="str">
        <f ca="1">IFERROR(LOOKUP(1,0/((B206=名单!B:B)*(VALUE(AW206)&gt;=名单!E:E)*(VALUE(AW206)&lt;=名单!G:G)*(Y206="正常走货")),名单!H:H),"否")</f>
        <v>否</v>
      </c>
      <c r="G206" s="71" t="s">
        <v>716</v>
      </c>
      <c r="H206" s="71" t="s">
        <v>718</v>
      </c>
      <c r="J206" s="72" t="s">
        <v>140</v>
      </c>
      <c r="L206" s="71" t="s">
        <v>18</v>
      </c>
      <c r="M206" s="73"/>
      <c r="N206" s="73"/>
      <c r="R206" s="73"/>
      <c r="S206" s="72" t="s">
        <v>199</v>
      </c>
      <c r="T206" s="72" t="s">
        <v>14439</v>
      </c>
      <c r="U206" s="73"/>
      <c r="W206" s="73"/>
      <c r="X206" s="73"/>
      <c r="Y206" s="72" t="s">
        <v>14379</v>
      </c>
      <c r="AO206" s="71">
        <v>297.6</v>
      </c>
      <c r="AT206" s="73"/>
      <c r="AV206" s="73"/>
      <c r="AW206" s="74" t="s">
        <v>14594</v>
      </c>
      <c r="BC206" s="73"/>
      <c r="BD206" s="73"/>
    </row>
    <row r="207" spans="1:56">
      <c r="A207" s="70" t="str">
        <f t="shared" si="7"/>
        <v>2026-01</v>
      </c>
      <c r="B207" s="5" t="str">
        <f>_xlfn.XLOOKUP(G207,过机服务商重量差!A:A,过机服务商重量差!G:G)</f>
        <v>帅时莹</v>
      </c>
      <c r="C207" s="32" t="str">
        <f t="shared" si="6"/>
        <v>渠道</v>
      </c>
      <c r="D207" s="63">
        <f>ROUND(IF(AND(AO207&gt;=0,Y207="正常走货"),_xlfn.XLOOKUP(G207,过机服务商重量差!A:A,过机服务商重量差!L:L),"0"),2)</f>
        <v>15</v>
      </c>
      <c r="E207" s="64">
        <f>ROUND(IF(B207="小旋风",$D207/提成!$D$4*提成!$E$4,$D207/提成!$D$3*提成!$E$3),2)</f>
        <v>0.15</v>
      </c>
      <c r="F207" s="5" t="str">
        <f ca="1">IFERROR(LOOKUP(1,0/((B207=名单!B:B)*(VALUE(AW207)&gt;=名单!E:E)*(VALUE(AW207)&lt;=名单!G:G)*(Y207="正常走货")),名单!H:H),"否")</f>
        <v>否</v>
      </c>
      <c r="G207" s="71" t="s">
        <v>719</v>
      </c>
      <c r="H207" s="71" t="s">
        <v>721</v>
      </c>
      <c r="J207" s="72" t="s">
        <v>140</v>
      </c>
      <c r="L207" s="71" t="s">
        <v>18</v>
      </c>
      <c r="M207" s="73"/>
      <c r="N207" s="73"/>
      <c r="R207" s="73"/>
      <c r="S207" s="72" t="s">
        <v>199</v>
      </c>
      <c r="T207" s="72" t="s">
        <v>14439</v>
      </c>
      <c r="U207" s="73"/>
      <c r="W207" s="73"/>
      <c r="X207" s="73"/>
      <c r="Y207" s="72" t="s">
        <v>14379</v>
      </c>
      <c r="AO207" s="71">
        <v>352.11</v>
      </c>
      <c r="AT207" s="73"/>
      <c r="AV207" s="73"/>
      <c r="AW207" s="74" t="s">
        <v>14595</v>
      </c>
    </row>
    <row r="208" spans="1:56">
      <c r="A208" s="70" t="str">
        <f t="shared" si="7"/>
        <v>2026-01</v>
      </c>
      <c r="B208" s="5" t="str">
        <f>_xlfn.XLOOKUP(G208,过机服务商重量差!A:A,过机服务商重量差!G:G)</f>
        <v>帅时莹</v>
      </c>
      <c r="C208" s="32" t="str">
        <f t="shared" si="6"/>
        <v>渠道</v>
      </c>
      <c r="D208" s="63">
        <f>ROUND(IF(AND(AO208&gt;=0,Y208="正常走货"),_xlfn.XLOOKUP(G208,过机服务商重量差!A:A,过机服务商重量差!L:L),"0"),2)</f>
        <v>798</v>
      </c>
      <c r="E208" s="64">
        <f>ROUND(IF(B208="小旋风",$D208/提成!$D$4*提成!$E$4,$D208/提成!$D$3*提成!$E$3),2)</f>
        <v>7.98</v>
      </c>
      <c r="F208" s="5" t="str">
        <f ca="1">IFERROR(LOOKUP(1,0/((B208=名单!B:B)*(VALUE(AW208)&gt;=名单!E:E)*(VALUE(AW208)&lt;=名单!G:G)*(Y208="正常走货")),名单!H:H),"否")</f>
        <v>否</v>
      </c>
      <c r="G208" s="71" t="s">
        <v>722</v>
      </c>
      <c r="H208" s="71" t="s">
        <v>724</v>
      </c>
      <c r="J208" s="72" t="s">
        <v>186</v>
      </c>
      <c r="L208" s="71" t="s">
        <v>18</v>
      </c>
      <c r="M208" s="73"/>
      <c r="N208" s="73"/>
      <c r="R208" s="73"/>
      <c r="S208" s="72" t="s">
        <v>187</v>
      </c>
      <c r="T208" s="72" t="s">
        <v>14410</v>
      </c>
      <c r="U208" s="73"/>
      <c r="W208" s="73"/>
      <c r="X208" s="73"/>
      <c r="Y208" s="72" t="s">
        <v>14379</v>
      </c>
      <c r="Z208" s="73"/>
      <c r="AO208" s="71">
        <v>3007.4</v>
      </c>
      <c r="AT208" s="73"/>
      <c r="AU208" s="73"/>
      <c r="AV208" s="73"/>
      <c r="AW208" s="74" t="s">
        <v>14596</v>
      </c>
      <c r="BA208" s="73"/>
      <c r="BC208" s="73"/>
      <c r="BD208" s="73"/>
    </row>
    <row r="209" spans="1:56">
      <c r="A209" s="70" t="str">
        <f t="shared" si="7"/>
        <v>2026-01</v>
      </c>
      <c r="B209" s="5" t="str">
        <f>_xlfn.XLOOKUP(G209,过机服务商重量差!A:A,过机服务商重量差!G:G)</f>
        <v>无崖子</v>
      </c>
      <c r="C209" s="32" t="str">
        <f t="shared" si="6"/>
        <v>渠道</v>
      </c>
      <c r="D209" s="63">
        <f>ROUND(IF(AND(AO209&gt;=0,Y209="正常走货"),_xlfn.XLOOKUP(G209,过机服务商重量差!A:A,过机服务商重量差!L:L),"0"),2)</f>
        <v>48</v>
      </c>
      <c r="E209" s="64">
        <f>ROUND(IF(B209="小旋风",$D209/提成!$D$4*提成!$E$4,$D209/提成!$D$3*提成!$E$3),2)</f>
        <v>0.48</v>
      </c>
      <c r="F209" s="5" t="str">
        <f ca="1">IFERROR(LOOKUP(1,0/((B209=名单!B:B)*(VALUE(AW209)&gt;=名单!E:E)*(VALUE(AW209)&lt;=名单!G:G)*(Y209="正常走货")),名单!H:H),"否")</f>
        <v>否</v>
      </c>
      <c r="G209" s="71" t="s">
        <v>725</v>
      </c>
      <c r="H209" s="71" t="s">
        <v>727</v>
      </c>
      <c r="J209" s="71" t="s">
        <v>728</v>
      </c>
      <c r="L209" s="71" t="s">
        <v>18</v>
      </c>
      <c r="M209" s="73"/>
      <c r="N209" s="73"/>
      <c r="R209" s="73"/>
      <c r="S209" s="72" t="s">
        <v>199</v>
      </c>
      <c r="T209" s="71" t="s">
        <v>14439</v>
      </c>
      <c r="U209" s="73"/>
      <c r="W209" s="73"/>
      <c r="X209" s="73"/>
      <c r="Y209" s="72" t="s">
        <v>14379</v>
      </c>
      <c r="AO209" s="71">
        <v>211.08</v>
      </c>
      <c r="AS209" s="73"/>
      <c r="AT209" s="73"/>
      <c r="AU209" s="73"/>
      <c r="AV209" s="73"/>
      <c r="AW209" s="74" t="s">
        <v>14597</v>
      </c>
      <c r="BC209" s="73"/>
    </row>
    <row r="210" spans="1:56">
      <c r="A210" s="70" t="str">
        <f t="shared" si="7"/>
        <v>2026-01</v>
      </c>
      <c r="B210" s="5" t="str">
        <f>_xlfn.XLOOKUP(G210,过机服务商重量差!A:A,过机服务商重量差!G:G)</f>
        <v>帅时莹</v>
      </c>
      <c r="C210" s="32" t="str">
        <f t="shared" si="6"/>
        <v>渠道</v>
      </c>
      <c r="D210" s="63">
        <f>ROUND(IF(AND(AO210&gt;=0,Y210="正常走货"),_xlfn.XLOOKUP(G210,过机服务商重量差!A:A,过机服务商重量差!L:L),"0"),2)</f>
        <v>28</v>
      </c>
      <c r="E210" s="64">
        <f>ROUND(IF(B210="小旋风",$D210/提成!$D$4*提成!$E$4,$D210/提成!$D$3*提成!$E$3),2)</f>
        <v>0.28</v>
      </c>
      <c r="F210" s="5" t="str">
        <f ca="1">IFERROR(LOOKUP(1,0/((B210=名单!B:B)*(VALUE(AW210)&gt;=名单!E:E)*(VALUE(AW210)&lt;=名单!G:G)*(Y210="正常走货")),名单!H:H),"否")</f>
        <v>否</v>
      </c>
      <c r="G210" s="71" t="s">
        <v>729</v>
      </c>
      <c r="H210" s="71" t="s">
        <v>731</v>
      </c>
      <c r="J210" s="71" t="s">
        <v>586</v>
      </c>
      <c r="L210" s="72" t="s">
        <v>18</v>
      </c>
      <c r="M210" s="73"/>
      <c r="N210" s="73"/>
      <c r="R210" s="73"/>
      <c r="S210" s="72" t="s">
        <v>191</v>
      </c>
      <c r="T210" s="71" t="s">
        <v>14410</v>
      </c>
      <c r="U210" s="73"/>
      <c r="W210" s="73"/>
      <c r="X210" s="73"/>
      <c r="Y210" s="72" t="s">
        <v>14379</v>
      </c>
      <c r="AO210" s="71">
        <v>276.12</v>
      </c>
      <c r="AT210" s="73"/>
      <c r="AV210" s="73"/>
      <c r="AW210" s="74" t="s">
        <v>14598</v>
      </c>
      <c r="BA210" s="73"/>
      <c r="BC210" s="73"/>
    </row>
    <row r="211" spans="1:56">
      <c r="A211" s="70" t="str">
        <f t="shared" si="7"/>
        <v>2026-01</v>
      </c>
      <c r="B211" s="5" t="str">
        <f>_xlfn.XLOOKUP(G211,过机服务商重量差!A:A,过机服务商重量差!G:G)</f>
        <v>无崖子</v>
      </c>
      <c r="C211" s="32" t="str">
        <f t="shared" si="6"/>
        <v>渠道</v>
      </c>
      <c r="D211" s="63">
        <f>ROUND(IF(AND(AO211&gt;=0,Y211="正常走货"),_xlfn.XLOOKUP(G211,过机服务商重量差!A:A,过机服务商重量差!L:L),"0"),2)</f>
        <v>12</v>
      </c>
      <c r="E211" s="64">
        <f>ROUND(IF(B211="小旋风",$D211/提成!$D$4*提成!$E$4,$D211/提成!$D$3*提成!$E$3),2)</f>
        <v>0.12</v>
      </c>
      <c r="F211" s="5" t="str">
        <f ca="1">IFERROR(LOOKUP(1,0/((B211=名单!B:B)*(VALUE(AW211)&gt;=名单!E:E)*(VALUE(AW211)&lt;=名单!G:G)*(Y211="正常走货")),名单!H:H),"否")</f>
        <v>否</v>
      </c>
      <c r="G211" s="71" t="s">
        <v>732</v>
      </c>
      <c r="H211" s="71" t="s">
        <v>734</v>
      </c>
      <c r="J211" s="72" t="s">
        <v>128</v>
      </c>
      <c r="L211" s="71" t="s">
        <v>18</v>
      </c>
      <c r="M211" s="73"/>
      <c r="N211" s="73"/>
      <c r="R211" s="73"/>
      <c r="S211" s="72" t="s">
        <v>130</v>
      </c>
      <c r="T211" s="72" t="s">
        <v>14419</v>
      </c>
      <c r="U211" s="73"/>
      <c r="W211" s="73"/>
      <c r="X211" s="73"/>
      <c r="Y211" s="72" t="s">
        <v>14379</v>
      </c>
      <c r="AO211" s="71">
        <v>176.14</v>
      </c>
      <c r="AS211" s="73"/>
      <c r="AT211" s="73"/>
      <c r="AV211" s="73"/>
      <c r="AW211" s="74" t="s">
        <v>14599</v>
      </c>
      <c r="BD211" s="73"/>
    </row>
    <row r="212" spans="1:56">
      <c r="A212" s="70" t="str">
        <f t="shared" si="7"/>
        <v>2026-01</v>
      </c>
      <c r="B212" s="5" t="str">
        <f>_xlfn.XLOOKUP(G212,过机服务商重量差!A:A,过机服务商重量差!G:G)</f>
        <v>帅时莹</v>
      </c>
      <c r="C212" s="32" t="str">
        <f t="shared" si="6"/>
        <v>渠道</v>
      </c>
      <c r="D212" s="63">
        <f>ROUND(IF(AND(AO212&gt;=0,Y212="正常走货"),_xlfn.XLOOKUP(G212,过机服务商重量差!A:A,过机服务商重量差!L:L),"0"),2)</f>
        <v>23</v>
      </c>
      <c r="E212" s="64">
        <f>ROUND(IF(B212="小旋风",$D212/提成!$D$4*提成!$E$4,$D212/提成!$D$3*提成!$E$3),2)</f>
        <v>0.23</v>
      </c>
      <c r="F212" s="5" t="str">
        <f ca="1">IFERROR(LOOKUP(1,0/((B212=名单!B:B)*(VALUE(AW212)&gt;=名单!E:E)*(VALUE(AW212)&lt;=名单!G:G)*(Y212="正常走货")),名单!H:H),"否")</f>
        <v>否</v>
      </c>
      <c r="G212" s="71" t="s">
        <v>735</v>
      </c>
      <c r="H212" s="71" t="s">
        <v>737</v>
      </c>
      <c r="J212" s="72" t="s">
        <v>738</v>
      </c>
      <c r="L212" s="71" t="s">
        <v>18</v>
      </c>
      <c r="M212" s="73"/>
      <c r="N212" s="73"/>
      <c r="R212" s="73"/>
      <c r="S212" s="72" t="s">
        <v>130</v>
      </c>
      <c r="T212" s="72" t="s">
        <v>14419</v>
      </c>
      <c r="U212" s="73"/>
      <c r="W212" s="73"/>
      <c r="X212" s="73"/>
      <c r="Y212" s="72" t="s">
        <v>14379</v>
      </c>
      <c r="AO212" s="71">
        <v>196.8</v>
      </c>
      <c r="AS212" s="73"/>
      <c r="AT212" s="73"/>
      <c r="AV212" s="73"/>
      <c r="AW212" s="74" t="s">
        <v>14600</v>
      </c>
      <c r="BC212" s="73"/>
    </row>
    <row r="213" spans="1:56">
      <c r="A213" s="70" t="str">
        <f t="shared" si="7"/>
        <v>2026-01</v>
      </c>
      <c r="B213" s="5" t="str">
        <f>_xlfn.XLOOKUP(G213,过机服务商重量差!A:A,过机服务商重量差!G:G)</f>
        <v>玉麒麟</v>
      </c>
      <c r="C213" s="32" t="str">
        <f t="shared" si="6"/>
        <v>渠道</v>
      </c>
      <c r="D213" s="63">
        <f>ROUND(IF(AND(AO213&gt;=0,Y213="正常走货"),_xlfn.XLOOKUP(G213,过机服务商重量差!A:A,过机服务商重量差!L:L),"0"),2)</f>
        <v>2</v>
      </c>
      <c r="E213" s="64">
        <f>ROUND(IF(B213="小旋风",$D213/提成!$D$4*提成!$E$4,$D213/提成!$D$3*提成!$E$3),2)</f>
        <v>0.02</v>
      </c>
      <c r="F213" s="5" t="str">
        <f ca="1">IFERROR(LOOKUP(1,0/((B213=名单!B:B)*(VALUE(AW213)&gt;=名单!E:E)*(VALUE(AW213)&lt;=名单!G:G)*(Y213="正常走货")),名单!H:H),"否")</f>
        <v>否</v>
      </c>
      <c r="G213" s="71" t="s">
        <v>739</v>
      </c>
      <c r="H213" s="71" t="s">
        <v>741</v>
      </c>
      <c r="J213" s="72" t="s">
        <v>17</v>
      </c>
      <c r="L213" s="71" t="s">
        <v>18</v>
      </c>
      <c r="M213" s="73"/>
      <c r="N213" s="73"/>
      <c r="R213" s="73"/>
      <c r="S213" s="72" t="s">
        <v>398</v>
      </c>
      <c r="T213" s="72" t="s">
        <v>14382</v>
      </c>
      <c r="U213" s="73"/>
      <c r="W213" s="73"/>
      <c r="X213" s="73"/>
      <c r="Y213" s="72" t="s">
        <v>14379</v>
      </c>
      <c r="AO213" s="71">
        <v>68.87</v>
      </c>
      <c r="AT213" s="73"/>
      <c r="AU213" s="73"/>
      <c r="AV213" s="73"/>
      <c r="AW213" s="74" t="s">
        <v>14601</v>
      </c>
    </row>
    <row r="214" spans="1:56">
      <c r="A214" s="70" t="str">
        <f t="shared" si="7"/>
        <v>2026-01</v>
      </c>
      <c r="B214" s="5" t="str">
        <f>_xlfn.XLOOKUP(G214,过机服务商重量差!A:A,过机服务商重量差!G:G)</f>
        <v>玉麒麟</v>
      </c>
      <c r="C214" s="32" t="str">
        <f t="shared" si="6"/>
        <v>渠道</v>
      </c>
      <c r="D214" s="63">
        <f>ROUND(IF(AND(AO214&gt;=0,Y214="正常走货"),_xlfn.XLOOKUP(G214,过机服务商重量差!A:A,过机服务商重量差!L:L),"0"),2)</f>
        <v>0.5</v>
      </c>
      <c r="E214" s="64">
        <f>ROUND(IF(B214="小旋风",$D214/提成!$D$4*提成!$E$4,$D214/提成!$D$3*提成!$E$3),2)</f>
        <v>0.01</v>
      </c>
      <c r="F214" s="5" t="str">
        <f ca="1">IFERROR(LOOKUP(1,0/((B214=名单!B:B)*(VALUE(AW214)&gt;=名单!E:E)*(VALUE(AW214)&lt;=名单!G:G)*(Y214="正常走货")),名单!H:H),"否")</f>
        <v>否</v>
      </c>
      <c r="G214" s="71" t="s">
        <v>742</v>
      </c>
      <c r="H214" s="71" t="s">
        <v>744</v>
      </c>
      <c r="J214" s="72" t="s">
        <v>17</v>
      </c>
      <c r="L214" s="71" t="s">
        <v>18</v>
      </c>
      <c r="M214" s="73"/>
      <c r="N214" s="73"/>
      <c r="R214" s="73"/>
      <c r="S214" s="72" t="s">
        <v>745</v>
      </c>
      <c r="T214" s="72" t="s">
        <v>14407</v>
      </c>
      <c r="U214" s="73"/>
      <c r="W214" s="73"/>
      <c r="X214" s="73"/>
      <c r="Y214" s="72" t="s">
        <v>14379</v>
      </c>
      <c r="AO214" s="71">
        <v>30.4</v>
      </c>
      <c r="AT214" s="73"/>
      <c r="AV214" s="73"/>
      <c r="AW214" s="74" t="s">
        <v>14602</v>
      </c>
      <c r="BC214" s="73"/>
    </row>
    <row r="215" spans="1:56">
      <c r="A215" s="70" t="str">
        <f t="shared" si="7"/>
        <v>2026-01</v>
      </c>
      <c r="B215" s="5" t="str">
        <f>_xlfn.XLOOKUP(G215,过机服务商重量差!A:A,过机服务商重量差!G:G)</f>
        <v>玉麒麟</v>
      </c>
      <c r="C215" s="32" t="str">
        <f t="shared" si="6"/>
        <v>渠道</v>
      </c>
      <c r="D215" s="63">
        <f>ROUND(IF(AND(AO215&gt;=0,Y215="正常走货"),_xlfn.XLOOKUP(G215,过机服务商重量差!A:A,过机服务商重量差!L:L),"0"),2)</f>
        <v>1.5</v>
      </c>
      <c r="E215" s="64">
        <f>ROUND(IF(B215="小旋风",$D215/提成!$D$4*提成!$E$4,$D215/提成!$D$3*提成!$E$3),2)</f>
        <v>0.02</v>
      </c>
      <c r="F215" s="5" t="str">
        <f ca="1">IFERROR(LOOKUP(1,0/((B215=名单!B:B)*(VALUE(AW215)&gt;=名单!E:E)*(VALUE(AW215)&lt;=名单!G:G)*(Y215="正常走货")),名单!H:H),"否")</f>
        <v>否</v>
      </c>
      <c r="G215" s="71" t="s">
        <v>746</v>
      </c>
      <c r="H215" s="71" t="s">
        <v>748</v>
      </c>
      <c r="J215" s="72" t="s">
        <v>17</v>
      </c>
      <c r="L215" s="71" t="s">
        <v>18</v>
      </c>
      <c r="M215" s="73"/>
      <c r="N215" s="73"/>
      <c r="R215" s="73"/>
      <c r="S215" s="72" t="s">
        <v>612</v>
      </c>
      <c r="T215" s="72" t="s">
        <v>14407</v>
      </c>
      <c r="U215" s="73"/>
      <c r="W215" s="73"/>
      <c r="X215" s="73"/>
      <c r="Y215" s="72" t="s">
        <v>14379</v>
      </c>
      <c r="AO215" s="71">
        <v>83.5</v>
      </c>
      <c r="AT215" s="73"/>
      <c r="AU215" s="73"/>
      <c r="AV215" s="73"/>
      <c r="AW215" s="74" t="s">
        <v>14603</v>
      </c>
      <c r="BA215" s="73"/>
      <c r="BC215" s="73"/>
    </row>
    <row r="216" spans="1:56">
      <c r="A216" s="70" t="str">
        <f t="shared" si="7"/>
        <v>2026-01</v>
      </c>
      <c r="B216" s="5" t="str">
        <f>_xlfn.XLOOKUP(G216,过机服务商重量差!A:A,过机服务商重量差!G:G)</f>
        <v>小旋风</v>
      </c>
      <c r="C216" s="32" t="str">
        <f t="shared" si="6"/>
        <v>渠道</v>
      </c>
      <c r="D216" s="63">
        <f>ROUND(IF(AND(AO216&gt;=0,Y216="正常走货"),_xlfn.XLOOKUP(G216,过机服务商重量差!A:A,过机服务商重量差!L:L),"0"),2)</f>
        <v>1</v>
      </c>
      <c r="E216" s="64">
        <f>ROUND(IF(B216="小旋风",$D216/提成!$D$4*提成!$E$4,$D216/提成!$D$3*提成!$E$3),2)</f>
        <v>0.01</v>
      </c>
      <c r="F216" s="5" t="str">
        <f ca="1">IFERROR(LOOKUP(1,0/((B216=名单!B:B)*(VALUE(AW216)&gt;=名单!E:E)*(VALUE(AW216)&lt;=名单!G:G)*(Y216="正常走货")),名单!H:H),"否")</f>
        <v>是</v>
      </c>
      <c r="G216" s="71" t="s">
        <v>749</v>
      </c>
      <c r="H216" s="71" t="s">
        <v>751</v>
      </c>
      <c r="J216" s="72" t="s">
        <v>310</v>
      </c>
      <c r="L216" s="71" t="s">
        <v>18</v>
      </c>
      <c r="M216" s="73"/>
      <c r="N216" s="73"/>
      <c r="R216" s="73"/>
      <c r="S216" s="72" t="s">
        <v>86</v>
      </c>
      <c r="T216" s="72" t="s">
        <v>14378</v>
      </c>
      <c r="U216" s="73"/>
      <c r="W216" s="73"/>
      <c r="X216" s="73"/>
      <c r="Y216" s="72" t="s">
        <v>14379</v>
      </c>
      <c r="AO216" s="71">
        <v>78</v>
      </c>
      <c r="AT216" s="73"/>
      <c r="AV216" s="73"/>
      <c r="AW216" s="74" t="s">
        <v>14604</v>
      </c>
      <c r="BA216" s="73"/>
      <c r="BC216" s="73"/>
    </row>
    <row r="217" spans="1:56">
      <c r="A217" s="70" t="str">
        <f t="shared" si="7"/>
        <v>2026-01</v>
      </c>
      <c r="B217" s="5" t="str">
        <f>_xlfn.XLOOKUP(G217,过机服务商重量差!A:A,过机服务商重量差!G:G)</f>
        <v>无崖子</v>
      </c>
      <c r="C217" s="32" t="str">
        <f t="shared" si="6"/>
        <v>渠道</v>
      </c>
      <c r="D217" s="63">
        <f>ROUND(IF(AND(AO217&gt;=0,Y217="正常走货"),_xlfn.XLOOKUP(G217,过机服务商重量差!A:A,过机服务商重量差!L:L),"0"),2)</f>
        <v>1</v>
      </c>
      <c r="E217" s="64">
        <f>ROUND(IF(B217="小旋风",$D217/提成!$D$4*提成!$E$4,$D217/提成!$D$3*提成!$E$3),2)</f>
        <v>0.01</v>
      </c>
      <c r="F217" s="5" t="str">
        <f ca="1">IFERROR(LOOKUP(1,0/((B217=名单!B:B)*(VALUE(AW217)&gt;=名单!E:E)*(VALUE(AW217)&lt;=名单!G:G)*(Y217="正常走货")),名单!H:H),"否")</f>
        <v>否</v>
      </c>
      <c r="G217" s="71" t="s">
        <v>752</v>
      </c>
      <c r="H217" s="71" t="s">
        <v>754</v>
      </c>
      <c r="J217" s="72" t="s">
        <v>160</v>
      </c>
      <c r="L217" s="71" t="s">
        <v>18</v>
      </c>
      <c r="M217" s="73"/>
      <c r="N217" s="73"/>
      <c r="R217" s="73"/>
      <c r="S217" s="72" t="s">
        <v>86</v>
      </c>
      <c r="T217" s="72" t="s">
        <v>14378</v>
      </c>
      <c r="U217" s="73"/>
      <c r="W217" s="73"/>
      <c r="X217" s="73"/>
      <c r="Y217" s="72" t="s">
        <v>14379</v>
      </c>
      <c r="AO217" s="71">
        <v>0</v>
      </c>
      <c r="AT217" s="73"/>
      <c r="AV217" s="73"/>
      <c r="AW217" s="74" t="s">
        <v>14605</v>
      </c>
      <c r="BA217" s="73"/>
      <c r="BC217" s="73"/>
    </row>
    <row r="218" spans="1:56">
      <c r="A218" s="70" t="str">
        <f t="shared" si="7"/>
        <v>2026-01</v>
      </c>
      <c r="B218" s="5" t="str">
        <f>_xlfn.XLOOKUP(G218,过机服务商重量差!A:A,过机服务商重量差!G:G)</f>
        <v>小旋风</v>
      </c>
      <c r="C218" s="32" t="str">
        <f t="shared" si="6"/>
        <v>渠道</v>
      </c>
      <c r="D218" s="63">
        <f>ROUND(IF(AND(AO218&gt;=0,Y218="正常走货"),_xlfn.XLOOKUP(G218,过机服务商重量差!A:A,过机服务商重量差!L:L),"0"),2)</f>
        <v>27</v>
      </c>
      <c r="E218" s="64">
        <f>ROUND(IF(B218="小旋风",$D218/提成!$D$4*提成!$E$4,$D218/提成!$D$3*提成!$E$3),2)</f>
        <v>0.27</v>
      </c>
      <c r="F218" s="5" t="str">
        <f ca="1">IFERROR(LOOKUP(1,0/((B218=名单!B:B)*(VALUE(AW218)&gt;=名单!E:E)*(VALUE(AW218)&lt;=名单!G:G)*(Y218="正常走货")),名单!H:H),"否")</f>
        <v>是</v>
      </c>
      <c r="G218" s="71" t="s">
        <v>755</v>
      </c>
      <c r="H218" s="71" t="s">
        <v>757</v>
      </c>
      <c r="J218" s="72" t="s">
        <v>453</v>
      </c>
      <c r="L218" s="71" t="s">
        <v>18</v>
      </c>
      <c r="M218" s="73"/>
      <c r="N218" s="73"/>
      <c r="R218" s="73"/>
      <c r="S218" s="72" t="s">
        <v>20</v>
      </c>
      <c r="T218" s="72" t="s">
        <v>14378</v>
      </c>
      <c r="U218" s="73"/>
      <c r="W218" s="73"/>
      <c r="X218" s="73"/>
      <c r="Y218" s="72" t="s">
        <v>14379</v>
      </c>
      <c r="AO218" s="71">
        <v>5.39999999999998</v>
      </c>
      <c r="AT218" s="73"/>
      <c r="AU218" s="73"/>
      <c r="AV218" s="73"/>
      <c r="AW218" s="74" t="s">
        <v>14606</v>
      </c>
      <c r="BA218" s="73"/>
      <c r="BC218" s="73"/>
    </row>
    <row r="219" spans="1:56">
      <c r="A219" s="70" t="str">
        <f t="shared" si="7"/>
        <v>2026-01</v>
      </c>
      <c r="B219" s="5" t="str">
        <f>_xlfn.XLOOKUP(G219,过机服务商重量差!A:A,过机服务商重量差!G:G)</f>
        <v>小旋风</v>
      </c>
      <c r="C219" s="32" t="str">
        <f t="shared" si="6"/>
        <v>渠道</v>
      </c>
      <c r="D219" s="63">
        <f>ROUND(IF(AND(AO219&gt;=0,Y219="正常走货"),_xlfn.XLOOKUP(G219,过机服务商重量差!A:A,过机服务商重量差!L:L),"0"),2)</f>
        <v>38.5</v>
      </c>
      <c r="E219" s="64">
        <f>ROUND(IF(B219="小旋风",$D219/提成!$D$4*提成!$E$4,$D219/提成!$D$3*提成!$E$3),2)</f>
        <v>0.38</v>
      </c>
      <c r="F219" s="5" t="str">
        <f ca="1">IFERROR(LOOKUP(1,0/((B219=名单!B:B)*(VALUE(AW219)&gt;=名单!E:E)*(VALUE(AW219)&lt;=名单!G:G)*(Y219="正常走货")),名单!H:H),"否")</f>
        <v>是</v>
      </c>
      <c r="G219" s="71" t="s">
        <v>758</v>
      </c>
      <c r="H219" s="71" t="s">
        <v>760</v>
      </c>
      <c r="J219" s="72" t="s">
        <v>428</v>
      </c>
      <c r="L219" s="71" t="s">
        <v>18</v>
      </c>
      <c r="M219" s="73"/>
      <c r="N219" s="73"/>
      <c r="R219" s="73"/>
      <c r="S219" s="72" t="s">
        <v>187</v>
      </c>
      <c r="T219" s="72" t="s">
        <v>14410</v>
      </c>
      <c r="U219" s="73"/>
      <c r="W219" s="73"/>
      <c r="X219" s="73"/>
      <c r="Y219" s="72" t="s">
        <v>14379</v>
      </c>
      <c r="AO219" s="71">
        <v>211</v>
      </c>
      <c r="AT219" s="73"/>
      <c r="AV219" s="73"/>
      <c r="AW219" s="74" t="s">
        <v>14607</v>
      </c>
      <c r="BA219" s="73"/>
      <c r="BC219" s="73"/>
    </row>
    <row r="220" spans="1:56">
      <c r="A220" s="70" t="str">
        <f t="shared" si="7"/>
        <v>2026-01</v>
      </c>
      <c r="B220" s="5" t="str">
        <f>_xlfn.XLOOKUP(G220,过机服务商重量差!A:A,过机服务商重量差!G:G)</f>
        <v>无崖子</v>
      </c>
      <c r="C220" s="32" t="str">
        <f t="shared" si="6"/>
        <v>渠道</v>
      </c>
      <c r="D220" s="63">
        <f>ROUND(IF(AND(AO220&gt;=0,Y220="正常走货"),_xlfn.XLOOKUP(G220,过机服务商重量差!A:A,过机服务商重量差!L:L),"0"),2)</f>
        <v>3</v>
      </c>
      <c r="E220" s="64">
        <f>ROUND(IF(B220="小旋风",$D220/提成!$D$4*提成!$E$4,$D220/提成!$D$3*提成!$E$3),2)</f>
        <v>0.03</v>
      </c>
      <c r="F220" s="5" t="str">
        <f ca="1">IFERROR(LOOKUP(1,0/((B220=名单!B:B)*(VALUE(AW220)&gt;=名单!E:E)*(VALUE(AW220)&lt;=名单!G:G)*(Y220="正常走货")),名单!H:H),"否")</f>
        <v>否</v>
      </c>
      <c r="G220" s="71" t="s">
        <v>761</v>
      </c>
      <c r="H220" s="71" t="s">
        <v>763</v>
      </c>
      <c r="J220" s="72" t="s">
        <v>590</v>
      </c>
      <c r="L220" s="72" t="s">
        <v>18</v>
      </c>
      <c r="M220" s="73"/>
      <c r="N220" s="73"/>
      <c r="R220" s="73"/>
      <c r="S220" s="72" t="s">
        <v>187</v>
      </c>
      <c r="T220" s="71" t="s">
        <v>14410</v>
      </c>
      <c r="U220" s="73"/>
      <c r="W220" s="73"/>
      <c r="X220" s="73"/>
      <c r="Y220" s="72" t="s">
        <v>14379</v>
      </c>
      <c r="AO220" s="71">
        <v>156.16</v>
      </c>
      <c r="AS220" s="73"/>
      <c r="AT220" s="73"/>
      <c r="AV220" s="73"/>
      <c r="AW220" s="74" t="s">
        <v>14608</v>
      </c>
      <c r="BA220" s="73"/>
      <c r="BC220" s="73"/>
    </row>
    <row r="221" spans="1:56">
      <c r="A221" s="70" t="str">
        <f t="shared" si="7"/>
        <v>2026-01</v>
      </c>
      <c r="B221" s="5" t="str">
        <f>_xlfn.XLOOKUP(G221,过机服务商重量差!A:A,过机服务商重量差!G:G)</f>
        <v>玉麒麟</v>
      </c>
      <c r="C221" s="32" t="str">
        <f t="shared" si="6"/>
        <v>渠道</v>
      </c>
      <c r="D221" s="63">
        <f>ROUND(IF(AND(AO221&gt;=0,Y221="正常走货"),_xlfn.XLOOKUP(G221,过机服务商重量差!A:A,过机服务商重量差!L:L),"0"),2)</f>
        <v>8</v>
      </c>
      <c r="E221" s="64">
        <f>ROUND(IF(B221="小旋风",$D221/提成!$D$4*提成!$E$4,$D221/提成!$D$3*提成!$E$3),2)</f>
        <v>0.08</v>
      </c>
      <c r="F221" s="5" t="str">
        <f ca="1">IFERROR(LOOKUP(1,0/((B221=名单!B:B)*(VALUE(AW221)&gt;=名单!E:E)*(VALUE(AW221)&lt;=名单!G:G)*(Y221="正常走货")),名单!H:H),"否")</f>
        <v>否</v>
      </c>
      <c r="G221" s="71" t="s">
        <v>764</v>
      </c>
      <c r="H221" s="71" t="s">
        <v>766</v>
      </c>
      <c r="J221" s="72" t="s">
        <v>17</v>
      </c>
      <c r="L221" s="71" t="s">
        <v>18</v>
      </c>
      <c r="M221" s="73"/>
      <c r="N221" s="73"/>
      <c r="R221" s="73"/>
      <c r="S221" s="72" t="s">
        <v>767</v>
      </c>
      <c r="T221" s="72" t="s">
        <v>14382</v>
      </c>
      <c r="U221" s="73"/>
      <c r="W221" s="73"/>
      <c r="X221" s="73"/>
      <c r="Y221" s="72" t="s">
        <v>14379</v>
      </c>
      <c r="AO221" s="71">
        <v>56.86</v>
      </c>
      <c r="AT221" s="73"/>
      <c r="AV221" s="73"/>
      <c r="AW221" s="74" t="s">
        <v>14609</v>
      </c>
      <c r="BA221" s="73"/>
      <c r="BC221" s="73"/>
    </row>
    <row r="222" spans="1:56">
      <c r="A222" s="70" t="str">
        <f t="shared" si="7"/>
        <v>2026-01</v>
      </c>
      <c r="B222" s="5" t="str">
        <f>_xlfn.XLOOKUP(G222,过机服务商重量差!A:A,过机服务商重量差!G:G)</f>
        <v>帅时莹</v>
      </c>
      <c r="C222" s="32" t="str">
        <f t="shared" si="6"/>
        <v>渠道</v>
      </c>
      <c r="D222" s="63">
        <f>ROUND(IF(AND(AO222&gt;=0,Y222="正常走货"),_xlfn.XLOOKUP(G222,过机服务商重量差!A:A,过机服务商重量差!L:L),"0"),2)</f>
        <v>20.5</v>
      </c>
      <c r="E222" s="64">
        <f>ROUND(IF(B222="小旋风",$D222/提成!$D$4*提成!$E$4,$D222/提成!$D$3*提成!$E$3),2)</f>
        <v>0.21</v>
      </c>
      <c r="F222" s="5" t="str">
        <f ca="1">IFERROR(LOOKUP(1,0/((B222=名单!B:B)*(VALUE(AW222)&gt;=名单!E:E)*(VALUE(AW222)&lt;=名单!G:G)*(Y222="正常走货")),名单!H:H),"否")</f>
        <v>否</v>
      </c>
      <c r="G222" s="71" t="s">
        <v>768</v>
      </c>
      <c r="H222" s="71" t="s">
        <v>770</v>
      </c>
      <c r="J222" s="72" t="s">
        <v>586</v>
      </c>
      <c r="L222" s="71" t="s">
        <v>18</v>
      </c>
      <c r="M222" s="73"/>
      <c r="N222" s="73"/>
      <c r="R222" s="73"/>
      <c r="S222" s="72" t="s">
        <v>442</v>
      </c>
      <c r="T222" s="72" t="s">
        <v>14410</v>
      </c>
      <c r="U222" s="73"/>
      <c r="W222" s="73"/>
      <c r="X222" s="73"/>
      <c r="Y222" s="72" t="s">
        <v>14379</v>
      </c>
      <c r="AO222" s="71">
        <v>220.52</v>
      </c>
      <c r="AS222" s="73"/>
      <c r="AT222" s="73"/>
      <c r="AU222" s="73"/>
      <c r="AV222" s="73"/>
      <c r="AW222" s="74" t="s">
        <v>14610</v>
      </c>
      <c r="BC222" s="73"/>
    </row>
    <row r="223" spans="1:56">
      <c r="A223" s="70" t="str">
        <f t="shared" si="7"/>
        <v>2026-01</v>
      </c>
      <c r="B223" s="5" t="str">
        <f>_xlfn.XLOOKUP(G223,过机服务商重量差!A:A,过机服务商重量差!G:G)</f>
        <v>玉麒麟</v>
      </c>
      <c r="C223" s="32" t="str">
        <f t="shared" si="6"/>
        <v>渠道</v>
      </c>
      <c r="D223" s="63">
        <f>ROUND(IF(AND(AO223&gt;=0,Y223="正常走货"),_xlfn.XLOOKUP(G223,过机服务商重量差!A:A,过机服务商重量差!L:L),"0"),2)</f>
        <v>6</v>
      </c>
      <c r="E223" s="64">
        <f>ROUND(IF(B223="小旋风",$D223/提成!$D$4*提成!$E$4,$D223/提成!$D$3*提成!$E$3),2)</f>
        <v>0.06</v>
      </c>
      <c r="F223" s="5" t="str">
        <f ca="1">IFERROR(LOOKUP(1,0/((B223=名单!B:B)*(VALUE(AW223)&gt;=名单!E:E)*(VALUE(AW223)&lt;=名单!G:G)*(Y223="正常走货")),名单!H:H),"否")</f>
        <v>否</v>
      </c>
      <c r="G223" s="71" t="s">
        <v>771</v>
      </c>
      <c r="H223" s="71" t="s">
        <v>773</v>
      </c>
      <c r="J223" s="72" t="s">
        <v>24</v>
      </c>
      <c r="L223" s="71" t="s">
        <v>18</v>
      </c>
      <c r="M223" s="73"/>
      <c r="N223" s="73"/>
      <c r="R223" s="73"/>
      <c r="S223" s="72" t="s">
        <v>767</v>
      </c>
      <c r="T223" s="72" t="s">
        <v>14382</v>
      </c>
      <c r="U223" s="73"/>
      <c r="W223" s="73"/>
      <c r="X223" s="73"/>
      <c r="Y223" s="72" t="s">
        <v>14379</v>
      </c>
      <c r="AO223" s="71">
        <v>91</v>
      </c>
      <c r="AS223" s="73"/>
      <c r="AT223" s="73"/>
      <c r="AU223" s="73"/>
      <c r="AV223" s="73"/>
      <c r="AW223" s="74" t="s">
        <v>14611</v>
      </c>
      <c r="BC223" s="73"/>
    </row>
    <row r="224" spans="1:56">
      <c r="A224" s="70" t="str">
        <f t="shared" si="7"/>
        <v>2026-01</v>
      </c>
      <c r="B224" s="5" t="str">
        <f>_xlfn.XLOOKUP(G224,过机服务商重量差!A:A,过机服务商重量差!G:G)</f>
        <v>玉麒麟</v>
      </c>
      <c r="C224" s="32" t="str">
        <f t="shared" si="6"/>
        <v>渠道</v>
      </c>
      <c r="D224" s="63">
        <f>ROUND(IF(AND(AO224&gt;=0,Y224="正常走货"),_xlfn.XLOOKUP(G224,过机服务商重量差!A:A,过机服务商重量差!L:L),"0"),2)</f>
        <v>58</v>
      </c>
      <c r="E224" s="64">
        <f>ROUND(IF(B224="小旋风",$D224/提成!$D$4*提成!$E$4,$D224/提成!$D$3*提成!$E$3),2)</f>
        <v>0.58</v>
      </c>
      <c r="F224" s="5" t="str">
        <f ca="1">IFERROR(LOOKUP(1,0/((B224=名单!B:B)*(VALUE(AW224)&gt;=名单!E:E)*(VALUE(AW224)&lt;=名单!G:G)*(Y224="正常走货")),名单!H:H),"否")</f>
        <v>否</v>
      </c>
      <c r="G224" s="71" t="s">
        <v>774</v>
      </c>
      <c r="H224" s="71" t="s">
        <v>776</v>
      </c>
      <c r="J224" s="72" t="s">
        <v>256</v>
      </c>
      <c r="L224" s="71" t="s">
        <v>18</v>
      </c>
      <c r="M224" s="73"/>
      <c r="N224" s="73"/>
      <c r="R224" s="73"/>
      <c r="S224" s="72" t="s">
        <v>199</v>
      </c>
      <c r="T224" s="72" t="s">
        <v>14439</v>
      </c>
      <c r="U224" s="73"/>
      <c r="W224" s="73"/>
      <c r="X224" s="73"/>
      <c r="Y224" s="72" t="s">
        <v>14379</v>
      </c>
      <c r="AO224" s="71">
        <v>413</v>
      </c>
      <c r="AT224" s="73"/>
      <c r="AV224" s="73"/>
      <c r="AW224" s="74" t="s">
        <v>14612</v>
      </c>
      <c r="BC224" s="73"/>
    </row>
    <row r="225" spans="1:56">
      <c r="A225" s="70" t="str">
        <f t="shared" si="7"/>
        <v>2026-01</v>
      </c>
      <c r="B225" s="5" t="str">
        <f>_xlfn.XLOOKUP(G225,过机服务商重量差!A:A,过机服务商重量差!G:G)</f>
        <v>玉麒麟</v>
      </c>
      <c r="C225" s="32" t="str">
        <f t="shared" si="6"/>
        <v>渠道</v>
      </c>
      <c r="D225" s="63">
        <f>ROUND(IF(AND(AO225&gt;=0,Y225="正常走货"),_xlfn.XLOOKUP(G225,过机服务商重量差!A:A,过机服务商重量差!L:L),"0"),2)</f>
        <v>38</v>
      </c>
      <c r="E225" s="64">
        <f>ROUND(IF(B225="小旋风",$D225/提成!$D$4*提成!$E$4,$D225/提成!$D$3*提成!$E$3),2)</f>
        <v>0.38</v>
      </c>
      <c r="F225" s="5" t="str">
        <f ca="1">IFERROR(LOOKUP(1,0/((B225=名单!B:B)*(VALUE(AW225)&gt;=名单!E:E)*(VALUE(AW225)&lt;=名单!G:G)*(Y225="正常走货")),名单!H:H),"否")</f>
        <v>否</v>
      </c>
      <c r="G225" s="71" t="s">
        <v>777</v>
      </c>
      <c r="H225" s="71" t="s">
        <v>779</v>
      </c>
      <c r="J225" s="72" t="s">
        <v>17</v>
      </c>
      <c r="L225" s="71" t="s">
        <v>18</v>
      </c>
      <c r="M225" s="73"/>
      <c r="N225" s="73"/>
      <c r="R225" s="73"/>
      <c r="S225" s="72" t="s">
        <v>398</v>
      </c>
      <c r="T225" s="72" t="s">
        <v>14382</v>
      </c>
      <c r="U225" s="73"/>
      <c r="W225" s="73"/>
      <c r="X225" s="73"/>
      <c r="Y225" s="72" t="s">
        <v>14379</v>
      </c>
      <c r="AO225" s="71">
        <v>460.6</v>
      </c>
      <c r="AS225" s="73"/>
      <c r="AT225" s="73"/>
      <c r="AU225" s="73"/>
      <c r="AV225" s="73"/>
      <c r="AW225" s="74" t="s">
        <v>14613</v>
      </c>
      <c r="BA225" s="73"/>
      <c r="BC225" s="73"/>
    </row>
    <row r="226" spans="1:56">
      <c r="A226" s="70" t="str">
        <f t="shared" si="7"/>
        <v>2026-01</v>
      </c>
      <c r="B226" s="5" t="str">
        <f>_xlfn.XLOOKUP(G226,过机服务商重量差!A:A,过机服务商重量差!G:G)</f>
        <v>玉麒麟</v>
      </c>
      <c r="C226" s="32" t="str">
        <f t="shared" si="6"/>
        <v>渠道</v>
      </c>
      <c r="D226" s="63">
        <f>ROUND(IF(AND(AO226&gt;=0,Y226="正常走货"),_xlfn.XLOOKUP(G226,过机服务商重量差!A:A,过机服务商重量差!L:L),"0"),2)</f>
        <v>21</v>
      </c>
      <c r="E226" s="64">
        <f>ROUND(IF(B226="小旋风",$D226/提成!$D$4*提成!$E$4,$D226/提成!$D$3*提成!$E$3),2)</f>
        <v>0.21</v>
      </c>
      <c r="F226" s="5" t="str">
        <f ca="1">IFERROR(LOOKUP(1,0/((B226=名单!B:B)*(VALUE(AW226)&gt;=名单!E:E)*(VALUE(AW226)&lt;=名单!G:G)*(Y226="正常走货")),名单!H:H),"否")</f>
        <v>否</v>
      </c>
      <c r="G226" s="71" t="s">
        <v>780</v>
      </c>
      <c r="H226" s="71" t="s">
        <v>782</v>
      </c>
      <c r="J226" s="72" t="s">
        <v>17</v>
      </c>
      <c r="L226" s="71" t="s">
        <v>18</v>
      </c>
      <c r="M226" s="73"/>
      <c r="N226" s="73"/>
      <c r="R226" s="73"/>
      <c r="S226" s="72" t="s">
        <v>398</v>
      </c>
      <c r="T226" s="72" t="s">
        <v>14382</v>
      </c>
      <c r="U226" s="73"/>
      <c r="W226" s="73"/>
      <c r="X226" s="73"/>
      <c r="Y226" s="72" t="s">
        <v>14379</v>
      </c>
      <c r="AO226" s="71">
        <v>103.1</v>
      </c>
      <c r="AT226" s="73"/>
      <c r="AV226" s="73"/>
      <c r="AW226" s="74" t="s">
        <v>14614</v>
      </c>
      <c r="BA226" s="73"/>
      <c r="BC226" s="73"/>
    </row>
    <row r="227" spans="1:56">
      <c r="A227" s="70" t="str">
        <f t="shared" si="7"/>
        <v>2026-01</v>
      </c>
      <c r="B227" s="5" t="str">
        <f>_xlfn.XLOOKUP(G227,过机服务商重量差!A:A,过机服务商重量差!G:G)</f>
        <v>玉麒麟</v>
      </c>
      <c r="C227" s="32" t="str">
        <f t="shared" si="6"/>
        <v>渠道</v>
      </c>
      <c r="D227" s="63">
        <f>ROUND(IF(AND(AO227&gt;=0,Y227="正常走货"),_xlfn.XLOOKUP(G227,过机服务商重量差!A:A,过机服务商重量差!L:L),"0"),2)</f>
        <v>8</v>
      </c>
      <c r="E227" s="64">
        <f>ROUND(IF(B227="小旋风",$D227/提成!$D$4*提成!$E$4,$D227/提成!$D$3*提成!$E$3),2)</f>
        <v>0.08</v>
      </c>
      <c r="F227" s="5" t="str">
        <f ca="1">IFERROR(LOOKUP(1,0/((B227=名单!B:B)*(VALUE(AW227)&gt;=名单!E:E)*(VALUE(AW227)&lt;=名单!G:G)*(Y227="正常走货")),名单!H:H),"否")</f>
        <v>否</v>
      </c>
      <c r="G227" s="71" t="s">
        <v>783</v>
      </c>
      <c r="H227" s="71" t="s">
        <v>785</v>
      </c>
      <c r="J227" s="72" t="s">
        <v>24</v>
      </c>
      <c r="L227" s="71" t="s">
        <v>18</v>
      </c>
      <c r="M227" s="73"/>
      <c r="N227" s="73"/>
      <c r="R227" s="73"/>
      <c r="S227" s="72" t="s">
        <v>232</v>
      </c>
      <c r="T227" s="72" t="s">
        <v>14386</v>
      </c>
      <c r="U227" s="73"/>
      <c r="W227" s="73"/>
      <c r="X227" s="73"/>
      <c r="Y227" s="72" t="s">
        <v>14379</v>
      </c>
      <c r="AO227" s="71">
        <v>53.8</v>
      </c>
      <c r="AT227" s="73"/>
      <c r="AV227" s="73"/>
      <c r="AW227" s="74" t="s">
        <v>14615</v>
      </c>
      <c r="BA227" s="73"/>
      <c r="BC227" s="73"/>
    </row>
    <row r="228" spans="1:56">
      <c r="A228" s="70" t="str">
        <f t="shared" si="7"/>
        <v>2026-01</v>
      </c>
      <c r="B228" s="5" t="str">
        <f>_xlfn.XLOOKUP(G228,过机服务商重量差!A:A,过机服务商重量差!G:G)</f>
        <v>无崖子</v>
      </c>
      <c r="C228" s="32" t="str">
        <f t="shared" si="6"/>
        <v>渠道</v>
      </c>
      <c r="D228" s="63">
        <f>ROUND(IF(AND(AO228&gt;=0,Y228="正常走货"),_xlfn.XLOOKUP(G228,过机服务商重量差!A:A,过机服务商重量差!L:L),"0"),2)</f>
        <v>2</v>
      </c>
      <c r="E228" s="64">
        <f>ROUND(IF(B228="小旋风",$D228/提成!$D$4*提成!$E$4,$D228/提成!$D$3*提成!$E$3),2)</f>
        <v>0.02</v>
      </c>
      <c r="F228" s="5" t="str">
        <f ca="1">IFERROR(LOOKUP(1,0/((B228=名单!B:B)*(VALUE(AW228)&gt;=名单!E:E)*(VALUE(AW228)&lt;=名单!G:G)*(Y228="正常走货")),名单!H:H),"否")</f>
        <v>否</v>
      </c>
      <c r="G228" s="71" t="s">
        <v>786</v>
      </c>
      <c r="H228" s="71" t="s">
        <v>788</v>
      </c>
      <c r="J228" s="72" t="s">
        <v>128</v>
      </c>
      <c r="L228" s="71" t="s">
        <v>18</v>
      </c>
      <c r="M228" s="73"/>
      <c r="N228" s="73"/>
      <c r="R228" s="73"/>
      <c r="S228" s="72" t="s">
        <v>191</v>
      </c>
      <c r="T228" s="72" t="s">
        <v>14410</v>
      </c>
      <c r="U228" s="73"/>
      <c r="W228" s="73"/>
      <c r="X228" s="73"/>
      <c r="Y228" s="72" t="s">
        <v>14379</v>
      </c>
      <c r="AO228" s="71">
        <v>229.76</v>
      </c>
      <c r="AT228" s="73"/>
      <c r="AU228" s="73"/>
      <c r="AV228" s="73"/>
      <c r="AW228" s="74" t="s">
        <v>14616</v>
      </c>
      <c r="BA228" s="73"/>
      <c r="BC228" s="73"/>
    </row>
    <row r="229" spans="1:56">
      <c r="A229" s="70" t="str">
        <f t="shared" si="7"/>
        <v>2026-01</v>
      </c>
      <c r="B229" s="5" t="str">
        <f>_xlfn.XLOOKUP(G229,过机服务商重量差!A:A,过机服务商重量差!G:G)</f>
        <v>玉麒麟</v>
      </c>
      <c r="C229" s="32" t="str">
        <f t="shared" si="6"/>
        <v>渠道</v>
      </c>
      <c r="D229" s="63">
        <f>ROUND(IF(AND(AO229&gt;=0,Y229="正常走货"),_xlfn.XLOOKUP(G229,过机服务商重量差!A:A,过机服务商重量差!L:L),"0"),2)</f>
        <v>5</v>
      </c>
      <c r="E229" s="64">
        <f>ROUND(IF(B229="小旋风",$D229/提成!$D$4*提成!$E$4,$D229/提成!$D$3*提成!$E$3),2)</f>
        <v>0.05</v>
      </c>
      <c r="F229" s="5" t="str">
        <f ca="1">IFERROR(LOOKUP(1,0/((B229=名单!B:B)*(VALUE(AW229)&gt;=名单!E:E)*(VALUE(AW229)&lt;=名单!G:G)*(Y229="正常走货")),名单!H:H),"否")</f>
        <v>否</v>
      </c>
      <c r="G229" s="71" t="s">
        <v>789</v>
      </c>
      <c r="H229" s="71" t="s">
        <v>791</v>
      </c>
      <c r="J229" s="72" t="s">
        <v>17</v>
      </c>
      <c r="L229" s="71" t="s">
        <v>18</v>
      </c>
      <c r="M229" s="73"/>
      <c r="N229" s="73"/>
      <c r="R229" s="73"/>
      <c r="S229" s="72" t="s">
        <v>99</v>
      </c>
      <c r="T229" s="72" t="s">
        <v>14410</v>
      </c>
      <c r="U229" s="73"/>
      <c r="W229" s="73"/>
      <c r="X229" s="73"/>
      <c r="Y229" s="72" t="s">
        <v>14379</v>
      </c>
      <c r="AO229" s="71">
        <v>182</v>
      </c>
      <c r="AT229" s="73"/>
      <c r="AU229" s="73"/>
      <c r="AV229" s="73"/>
      <c r="AW229" s="74" t="s">
        <v>14617</v>
      </c>
      <c r="BA229" s="73"/>
      <c r="BC229" s="73"/>
    </row>
    <row r="230" spans="1:56">
      <c r="A230" s="70" t="str">
        <f t="shared" si="7"/>
        <v>2026-01</v>
      </c>
      <c r="B230" s="5" t="str">
        <f>_xlfn.XLOOKUP(G230,过机服务商重量差!A:A,过机服务商重量差!G:G)</f>
        <v>玉麒麟</v>
      </c>
      <c r="C230" s="32" t="str">
        <f t="shared" si="6"/>
        <v>渠道</v>
      </c>
      <c r="D230" s="63">
        <f>ROUND(IF(AND(AO230&gt;=0,Y230="正常走货"),_xlfn.XLOOKUP(G230,过机服务商重量差!A:A,过机服务商重量差!L:L),"0"),2)</f>
        <v>24</v>
      </c>
      <c r="E230" s="64">
        <f>ROUND(IF(B230="小旋风",$D230/提成!$D$4*提成!$E$4,$D230/提成!$D$3*提成!$E$3),2)</f>
        <v>0.24</v>
      </c>
      <c r="F230" s="5" t="str">
        <f ca="1">IFERROR(LOOKUP(1,0/((B230=名单!B:B)*(VALUE(AW230)&gt;=名单!E:E)*(VALUE(AW230)&lt;=名单!G:G)*(Y230="正常走货")),名单!H:H),"否")</f>
        <v>否</v>
      </c>
      <c r="G230" s="71" t="s">
        <v>792</v>
      </c>
      <c r="H230" s="71" t="s">
        <v>794</v>
      </c>
      <c r="J230" s="72" t="s">
        <v>17</v>
      </c>
      <c r="L230" s="71" t="s">
        <v>18</v>
      </c>
      <c r="M230" s="73"/>
      <c r="N230" s="73"/>
      <c r="R230" s="73"/>
      <c r="S230" s="72" t="s">
        <v>540</v>
      </c>
      <c r="T230" s="72" t="s">
        <v>14410</v>
      </c>
      <c r="U230" s="73"/>
      <c r="W230" s="73"/>
      <c r="X230" s="73"/>
      <c r="Y230" s="72" t="s">
        <v>14379</v>
      </c>
      <c r="AO230" s="71">
        <v>91.1800000000001</v>
      </c>
      <c r="AS230" s="73"/>
      <c r="AT230" s="73"/>
      <c r="AU230" s="73"/>
      <c r="AV230" s="73"/>
      <c r="AW230" s="74" t="s">
        <v>14618</v>
      </c>
      <c r="BA230" s="73"/>
      <c r="BC230" s="73"/>
      <c r="BD230" s="73"/>
    </row>
    <row r="231" spans="1:56">
      <c r="A231" s="70" t="str">
        <f t="shared" si="7"/>
        <v>2026-01</v>
      </c>
      <c r="B231" s="5" t="str">
        <f>_xlfn.XLOOKUP(G231,过机服务商重量差!A:A,过机服务商重量差!G:G)</f>
        <v>无崖子</v>
      </c>
      <c r="C231" s="32" t="str">
        <f t="shared" si="6"/>
        <v>渠道</v>
      </c>
      <c r="D231" s="63">
        <f>ROUND(IF(AND(AO231&gt;=0,Y231="正常走货"),_xlfn.XLOOKUP(G231,过机服务商重量差!A:A,过机服务商重量差!L:L),"0"),2)</f>
        <v>3.5</v>
      </c>
      <c r="E231" s="64">
        <f>ROUND(IF(B231="小旋风",$D231/提成!$D$4*提成!$E$4,$D231/提成!$D$3*提成!$E$3),2)</f>
        <v>0.04</v>
      </c>
      <c r="F231" s="5" t="str">
        <f ca="1">IFERROR(LOOKUP(1,0/((B231=名单!B:B)*(VALUE(AW231)&gt;=名单!E:E)*(VALUE(AW231)&lt;=名单!G:G)*(Y231="正常走货")),名单!H:H),"否")</f>
        <v>否</v>
      </c>
      <c r="G231" s="71" t="s">
        <v>795</v>
      </c>
      <c r="H231" s="71" t="s">
        <v>797</v>
      </c>
      <c r="J231" s="72" t="s">
        <v>128</v>
      </c>
      <c r="L231" s="71" t="s">
        <v>18</v>
      </c>
      <c r="M231" s="73"/>
      <c r="N231" s="73"/>
      <c r="R231" s="73"/>
      <c r="S231" s="72" t="s">
        <v>103</v>
      </c>
      <c r="T231" s="72" t="s">
        <v>14382</v>
      </c>
      <c r="U231" s="73"/>
      <c r="W231" s="73"/>
      <c r="X231" s="73"/>
      <c r="Y231" s="72" t="s">
        <v>14379</v>
      </c>
      <c r="AO231" s="71">
        <v>69.96</v>
      </c>
      <c r="AS231" s="73"/>
      <c r="AT231" s="73"/>
      <c r="AV231" s="73"/>
      <c r="AW231" s="74" t="s">
        <v>14619</v>
      </c>
      <c r="BC231" s="73"/>
    </row>
    <row r="232" spans="1:56">
      <c r="A232" s="70" t="str">
        <f t="shared" si="7"/>
        <v>2026-01</v>
      </c>
      <c r="B232" s="5" t="str">
        <f>_xlfn.XLOOKUP(G232,过机服务商重量差!A:A,过机服务商重量差!G:G)</f>
        <v>风清扬</v>
      </c>
      <c r="C232" s="32" t="str">
        <f t="shared" si="6"/>
        <v>渠道</v>
      </c>
      <c r="D232" s="63">
        <f>ROUND(IF(AND(AO232&gt;=0,Y232="正常走货"),_xlfn.XLOOKUP(G232,过机服务商重量差!A:A,过机服务商重量差!L:L),"0"),2)</f>
        <v>70</v>
      </c>
      <c r="E232" s="64">
        <f>ROUND(IF(B232="小旋风",$D232/提成!$D$4*提成!$E$4,$D232/提成!$D$3*提成!$E$3),2)</f>
        <v>0.7</v>
      </c>
      <c r="F232" s="5" t="str">
        <f ca="1">IFERROR(LOOKUP(1,0/((B232=名单!B:B)*(VALUE(AW232)&gt;=名单!E:E)*(VALUE(AW232)&lt;=名单!G:G)*(Y232="正常走货")),名单!H:H),"否")</f>
        <v>是</v>
      </c>
      <c r="G232" s="71" t="s">
        <v>798</v>
      </c>
      <c r="H232" s="71" t="s">
        <v>800</v>
      </c>
      <c r="J232" s="72" t="s">
        <v>317</v>
      </c>
      <c r="L232" s="71" t="s">
        <v>18</v>
      </c>
      <c r="M232" s="73"/>
      <c r="N232" s="73"/>
      <c r="R232" s="73"/>
      <c r="S232" s="72" t="s">
        <v>90</v>
      </c>
      <c r="T232" s="72" t="s">
        <v>14407</v>
      </c>
      <c r="U232" s="73"/>
      <c r="W232" s="73"/>
      <c r="X232" s="73"/>
      <c r="Y232" s="72" t="s">
        <v>14379</v>
      </c>
      <c r="AO232" s="71">
        <v>100</v>
      </c>
      <c r="AT232" s="73"/>
      <c r="AV232" s="73"/>
      <c r="AW232" s="74" t="s">
        <v>14620</v>
      </c>
      <c r="BC232" s="73"/>
    </row>
    <row r="233" spans="1:56">
      <c r="A233" s="70" t="str">
        <f t="shared" si="7"/>
        <v>2026-01</v>
      </c>
      <c r="B233" s="5" t="str">
        <f>_xlfn.XLOOKUP(G233,过机服务商重量差!A:A,过机服务商重量差!G:G)</f>
        <v>玉麒麟</v>
      </c>
      <c r="C233" s="32" t="str">
        <f t="shared" si="6"/>
        <v>渠道</v>
      </c>
      <c r="D233" s="63">
        <f>ROUND(IF(AND(AO233&gt;=0,Y233="正常走货"),_xlfn.XLOOKUP(G233,过机服务商重量差!A:A,过机服务商重量差!L:L),"0"),2)</f>
        <v>9.5</v>
      </c>
      <c r="E233" s="64">
        <f>ROUND(IF(B233="小旋风",$D233/提成!$D$4*提成!$E$4,$D233/提成!$D$3*提成!$E$3),2)</f>
        <v>0.1</v>
      </c>
      <c r="F233" s="5" t="str">
        <f ca="1">IFERROR(LOOKUP(1,0/((B233=名单!B:B)*(VALUE(AW233)&gt;=名单!E:E)*(VALUE(AW233)&lt;=名单!G:G)*(Y233="正常走货")),名单!H:H),"否")</f>
        <v>否</v>
      </c>
      <c r="G233" s="71" t="s">
        <v>801</v>
      </c>
      <c r="H233" s="71" t="s">
        <v>803</v>
      </c>
      <c r="J233" s="72" t="s">
        <v>17</v>
      </c>
      <c r="L233" s="71" t="s">
        <v>18</v>
      </c>
      <c r="M233" s="73"/>
      <c r="N233" s="73"/>
      <c r="R233" s="73"/>
      <c r="S233" s="72" t="s">
        <v>90</v>
      </c>
      <c r="T233" s="72" t="s">
        <v>14407</v>
      </c>
      <c r="U233" s="73"/>
      <c r="W233" s="73"/>
      <c r="X233" s="73"/>
      <c r="Y233" s="72" t="s">
        <v>14379</v>
      </c>
      <c r="AO233" s="71">
        <v>51.4400000000001</v>
      </c>
      <c r="AS233" s="73"/>
      <c r="AT233" s="73"/>
      <c r="AU233" s="73"/>
      <c r="AV233" s="73"/>
      <c r="AW233" s="74" t="s">
        <v>14621</v>
      </c>
      <c r="BC233" s="73"/>
    </row>
    <row r="234" spans="1:56">
      <c r="A234" s="70" t="str">
        <f t="shared" si="7"/>
        <v>2026-01</v>
      </c>
      <c r="B234" s="5" t="str">
        <f>_xlfn.XLOOKUP(G234,过机服务商重量差!A:A,过机服务商重量差!G:G)</f>
        <v>无崖子</v>
      </c>
      <c r="C234" s="32" t="str">
        <f t="shared" si="6"/>
        <v>渠道</v>
      </c>
      <c r="D234" s="63">
        <f>ROUND(IF(AND(AO234&gt;=0,Y234="正常走货"),_xlfn.XLOOKUP(G234,过机服务商重量差!A:A,过机服务商重量差!L:L),"0"),2)</f>
        <v>30</v>
      </c>
      <c r="E234" s="64">
        <f>ROUND(IF(B234="小旋风",$D234/提成!$D$4*提成!$E$4,$D234/提成!$D$3*提成!$E$3),2)</f>
        <v>0.3</v>
      </c>
      <c r="F234" s="5" t="str">
        <f ca="1">IFERROR(LOOKUP(1,0/((B234=名单!B:B)*(VALUE(AW234)&gt;=名单!E:E)*(VALUE(AW234)&lt;=名单!G:G)*(Y234="正常走货")),名单!H:H),"否")</f>
        <v>否</v>
      </c>
      <c r="G234" s="71" t="s">
        <v>804</v>
      </c>
      <c r="H234" s="71" t="s">
        <v>806</v>
      </c>
      <c r="J234" s="72" t="s">
        <v>807</v>
      </c>
      <c r="L234" s="71" t="s">
        <v>18</v>
      </c>
      <c r="M234" s="73"/>
      <c r="N234" s="73"/>
      <c r="R234" s="73"/>
      <c r="S234" s="72" t="s">
        <v>161</v>
      </c>
      <c r="T234" s="72" t="s">
        <v>14378</v>
      </c>
      <c r="U234" s="73"/>
      <c r="W234" s="73"/>
      <c r="X234" s="73"/>
      <c r="Y234" s="72" t="s">
        <v>14379</v>
      </c>
      <c r="AO234" s="71">
        <v>0</v>
      </c>
      <c r="AT234" s="73"/>
      <c r="AV234" s="73"/>
      <c r="AW234" s="74" t="s">
        <v>14622</v>
      </c>
      <c r="BA234" s="73"/>
      <c r="BC234" s="73"/>
      <c r="BD234" s="73"/>
    </row>
    <row r="235" spans="1:56">
      <c r="A235" s="70" t="str">
        <f t="shared" si="7"/>
        <v>2026-01</v>
      </c>
      <c r="B235" s="5" t="str">
        <f>_xlfn.XLOOKUP(G235,过机服务商重量差!A:A,过机服务商重量差!G:G)</f>
        <v>玉麒麟</v>
      </c>
      <c r="C235" s="32" t="str">
        <f t="shared" si="6"/>
        <v>渠道</v>
      </c>
      <c r="D235" s="63">
        <f>ROUND(IF(AND(AO235&gt;=0,Y235="正常走货"),_xlfn.XLOOKUP(G235,过机服务商重量差!A:A,过机服务商重量差!L:L),"0"),2)</f>
        <v>66</v>
      </c>
      <c r="E235" s="64">
        <f>ROUND(IF(B235="小旋风",$D235/提成!$D$4*提成!$E$4,$D235/提成!$D$3*提成!$E$3),2)</f>
        <v>0.66</v>
      </c>
      <c r="F235" s="5" t="str">
        <f ca="1">IFERROR(LOOKUP(1,0/((B235=名单!B:B)*(VALUE(AW235)&gt;=名单!E:E)*(VALUE(AW235)&lt;=名单!G:G)*(Y235="正常走货")),名单!H:H),"否")</f>
        <v>否</v>
      </c>
      <c r="G235" s="71" t="s">
        <v>808</v>
      </c>
      <c r="H235" s="71" t="s">
        <v>810</v>
      </c>
      <c r="J235" s="72" t="s">
        <v>17</v>
      </c>
      <c r="L235" s="71" t="s">
        <v>18</v>
      </c>
      <c r="M235" s="73"/>
      <c r="N235" s="73"/>
      <c r="R235" s="73"/>
      <c r="S235" s="72" t="s">
        <v>215</v>
      </c>
      <c r="T235" s="72" t="s">
        <v>14378</v>
      </c>
      <c r="U235" s="73"/>
      <c r="W235" s="73"/>
      <c r="X235" s="73"/>
      <c r="Y235" s="72" t="s">
        <v>14379</v>
      </c>
      <c r="AO235" s="71">
        <v>139.2</v>
      </c>
      <c r="AS235" s="73"/>
      <c r="AT235" s="73"/>
      <c r="AU235" s="73"/>
      <c r="AV235" s="73"/>
      <c r="AW235" s="74" t="s">
        <v>14623</v>
      </c>
      <c r="BC235" s="73"/>
    </row>
    <row r="236" spans="1:56">
      <c r="A236" s="70" t="str">
        <f t="shared" si="7"/>
        <v>2026-01</v>
      </c>
      <c r="B236" s="5" t="str">
        <f>_xlfn.XLOOKUP(G236,过机服务商重量差!A:A,过机服务商重量差!G:G)</f>
        <v>小旋风</v>
      </c>
      <c r="C236" s="32" t="str">
        <f t="shared" si="6"/>
        <v>渠道</v>
      </c>
      <c r="D236" s="63">
        <f>ROUND(IF(AND(AO236&gt;=0,Y236="正常走货"),_xlfn.XLOOKUP(G236,过机服务商重量差!A:A,过机服务商重量差!L:L),"0"),2)</f>
        <v>257</v>
      </c>
      <c r="E236" s="64">
        <f>ROUND(IF(B236="小旋风",$D236/提成!$D$4*提成!$E$4,$D236/提成!$D$3*提成!$E$3),2)</f>
        <v>2.57</v>
      </c>
      <c r="F236" s="5" t="str">
        <f ca="1">IFERROR(LOOKUP(1,0/((B236=名单!B:B)*(VALUE(AW236)&gt;=名单!E:E)*(VALUE(AW236)&lt;=名单!G:G)*(Y236="正常走货")),名单!H:H),"否")</f>
        <v>是</v>
      </c>
      <c r="G236" s="71" t="s">
        <v>811</v>
      </c>
      <c r="H236" s="71" t="s">
        <v>813</v>
      </c>
      <c r="J236" s="72" t="s">
        <v>814</v>
      </c>
      <c r="L236" s="71" t="s">
        <v>18</v>
      </c>
      <c r="M236" s="73"/>
      <c r="N236" s="73"/>
      <c r="R236" s="73"/>
      <c r="S236" s="72" t="s">
        <v>215</v>
      </c>
      <c r="T236" s="72" t="s">
        <v>14378</v>
      </c>
      <c r="U236" s="73"/>
      <c r="W236" s="73"/>
      <c r="X236" s="73"/>
      <c r="Y236" s="72" t="s">
        <v>14379</v>
      </c>
      <c r="AO236" s="71">
        <v>641</v>
      </c>
      <c r="AT236" s="73"/>
      <c r="AU236" s="73"/>
      <c r="AV236" s="73"/>
      <c r="AW236" s="74" t="s">
        <v>14624</v>
      </c>
      <c r="BC236" s="73"/>
    </row>
    <row r="237" spans="1:56">
      <c r="A237" s="70" t="str">
        <f t="shared" si="7"/>
        <v>2026-01</v>
      </c>
      <c r="B237" s="5" t="str">
        <f>_xlfn.XLOOKUP(G237,过机服务商重量差!A:A,过机服务商重量差!G:G)</f>
        <v>风清扬</v>
      </c>
      <c r="C237" s="32" t="str">
        <f t="shared" si="6"/>
        <v>渠道</v>
      </c>
      <c r="D237" s="63">
        <f>ROUND(IF(AND(AO237&gt;=0,Y237="正常走货"),_xlfn.XLOOKUP(G237,过机服务商重量差!A:A,过机服务商重量差!L:L),"0"),2)</f>
        <v>238</v>
      </c>
      <c r="E237" s="64">
        <f>ROUND(IF(B237="小旋风",$D237/提成!$D$4*提成!$E$4,$D237/提成!$D$3*提成!$E$3),2)</f>
        <v>2.38</v>
      </c>
      <c r="F237" s="5" t="str">
        <f ca="1">IFERROR(LOOKUP(1,0/((B237=名单!B:B)*(VALUE(AW237)&gt;=名单!E:E)*(VALUE(AW237)&lt;=名单!G:G)*(Y237="正常走货")),名单!H:H),"否")</f>
        <v>是</v>
      </c>
      <c r="G237" s="71" t="s">
        <v>815</v>
      </c>
      <c r="H237" s="71" t="s">
        <v>50</v>
      </c>
      <c r="J237" s="72" t="s">
        <v>51</v>
      </c>
      <c r="L237" s="71" t="s">
        <v>18</v>
      </c>
      <c r="M237" s="73"/>
      <c r="N237" s="73"/>
      <c r="R237" s="73"/>
      <c r="S237" s="72" t="s">
        <v>408</v>
      </c>
      <c r="T237" s="72" t="s">
        <v>14378</v>
      </c>
      <c r="U237" s="73"/>
      <c r="W237" s="73"/>
      <c r="X237" s="73"/>
      <c r="Y237" s="72" t="s">
        <v>14379</v>
      </c>
      <c r="AO237" s="71">
        <v>999.6</v>
      </c>
      <c r="AT237" s="73"/>
      <c r="AU237" s="73"/>
      <c r="AV237" s="73"/>
      <c r="AW237" s="74" t="s">
        <v>14625</v>
      </c>
      <c r="BA237" s="73"/>
      <c r="BC237" s="73"/>
    </row>
    <row r="238" spans="1:56">
      <c r="A238" s="70" t="str">
        <f t="shared" si="7"/>
        <v>2026-01</v>
      </c>
      <c r="B238" s="5" t="str">
        <f>_xlfn.XLOOKUP(G238,过机服务商重量差!A:A,过机服务商重量差!G:G)</f>
        <v>玉麒麟</v>
      </c>
      <c r="C238" s="32" t="str">
        <f t="shared" si="6"/>
        <v>渠道</v>
      </c>
      <c r="D238" s="63">
        <f>ROUND(IF(AND(AO238&gt;=0,Y238="正常走货"),_xlfn.XLOOKUP(G238,过机服务商重量差!A:A,过机服务商重量差!L:L),"0"),2)</f>
        <v>2.5</v>
      </c>
      <c r="E238" s="64">
        <f>ROUND(IF(B238="小旋风",$D238/提成!$D$4*提成!$E$4,$D238/提成!$D$3*提成!$E$3),2)</f>
        <v>0.03</v>
      </c>
      <c r="F238" s="5" t="str">
        <f ca="1">IFERROR(LOOKUP(1,0/((B238=名单!B:B)*(VALUE(AW238)&gt;=名单!E:E)*(VALUE(AW238)&lt;=名单!G:G)*(Y238="正常走货")),名单!H:H),"否")</f>
        <v>否</v>
      </c>
      <c r="G238" s="71" t="s">
        <v>817</v>
      </c>
      <c r="H238" s="71" t="s">
        <v>819</v>
      </c>
      <c r="J238" s="72" t="s">
        <v>17</v>
      </c>
      <c r="L238" s="71" t="s">
        <v>18</v>
      </c>
      <c r="M238" s="73"/>
      <c r="N238" s="73"/>
      <c r="R238" s="73"/>
      <c r="S238" s="72" t="s">
        <v>820</v>
      </c>
      <c r="T238" s="72" t="s">
        <v>14407</v>
      </c>
      <c r="U238" s="73"/>
      <c r="W238" s="73"/>
      <c r="X238" s="73"/>
      <c r="Y238" s="72" t="s">
        <v>14379</v>
      </c>
      <c r="AO238" s="71">
        <v>54.52</v>
      </c>
      <c r="AT238" s="73"/>
      <c r="AU238" s="73"/>
      <c r="AV238" s="73"/>
      <c r="AW238" s="74" t="s">
        <v>14626</v>
      </c>
      <c r="BA238" s="73"/>
      <c r="BC238" s="73"/>
    </row>
    <row r="239" spans="1:56">
      <c r="A239" s="70" t="str">
        <f t="shared" si="7"/>
        <v>2026-01</v>
      </c>
      <c r="B239" s="5" t="str">
        <f>_xlfn.XLOOKUP(G239,过机服务商重量差!A:A,过机服务商重量差!G:G)</f>
        <v>无崖子</v>
      </c>
      <c r="C239" s="32" t="str">
        <f t="shared" si="6"/>
        <v>渠道</v>
      </c>
      <c r="D239" s="63">
        <f>ROUND(IF(AND(AO239&gt;=0,Y239="正常走货"),_xlfn.XLOOKUP(G239,过机服务商重量差!A:A,过机服务商重量差!L:L),"0"),2)</f>
        <v>51</v>
      </c>
      <c r="E239" s="64">
        <f>ROUND(IF(B239="小旋风",$D239/提成!$D$4*提成!$E$4,$D239/提成!$D$3*提成!$E$3),2)</f>
        <v>0.51</v>
      </c>
      <c r="F239" s="5" t="str">
        <f ca="1">IFERROR(LOOKUP(1,0/((B239=名单!B:B)*(VALUE(AW239)&gt;=名单!E:E)*(VALUE(AW239)&lt;=名单!G:G)*(Y239="正常走货")),名单!H:H),"否")</f>
        <v>否</v>
      </c>
      <c r="G239" s="71" t="s">
        <v>821</v>
      </c>
      <c r="H239" s="71" t="s">
        <v>823</v>
      </c>
      <c r="J239" s="72" t="s">
        <v>611</v>
      </c>
      <c r="L239" s="71" t="s">
        <v>18</v>
      </c>
      <c r="M239" s="73"/>
      <c r="N239" s="73"/>
      <c r="R239" s="73"/>
      <c r="S239" s="72" t="s">
        <v>86</v>
      </c>
      <c r="T239" s="72" t="s">
        <v>14378</v>
      </c>
      <c r="U239" s="73"/>
      <c r="W239" s="73"/>
      <c r="X239" s="73"/>
      <c r="Y239" s="72" t="s">
        <v>14379</v>
      </c>
      <c r="AO239" s="71">
        <v>19.2999999999997</v>
      </c>
      <c r="AT239" s="73"/>
      <c r="AU239" s="73"/>
      <c r="AV239" s="73"/>
      <c r="AW239" s="74" t="s">
        <v>14627</v>
      </c>
      <c r="BC239" s="73"/>
    </row>
    <row r="240" spans="1:56">
      <c r="A240" s="70" t="str">
        <f t="shared" si="7"/>
        <v>2026-01</v>
      </c>
      <c r="B240" s="5" t="str">
        <f>_xlfn.XLOOKUP(G240,过机服务商重量差!A:A,过机服务商重量差!G:G)</f>
        <v>无崖子</v>
      </c>
      <c r="C240" s="32" t="str">
        <f t="shared" si="6"/>
        <v>渠道</v>
      </c>
      <c r="D240" s="63">
        <f>ROUND(IF(AND(AO240&gt;=0,Y240="正常走货"),_xlfn.XLOOKUP(G240,过机服务商重量差!A:A,过机服务商重量差!L:L),"0"),2)</f>
        <v>51</v>
      </c>
      <c r="E240" s="64">
        <f>ROUND(IF(B240="小旋风",$D240/提成!$D$4*提成!$E$4,$D240/提成!$D$3*提成!$E$3),2)</f>
        <v>0.51</v>
      </c>
      <c r="F240" s="5" t="str">
        <f ca="1">IFERROR(LOOKUP(1,0/((B240=名单!B:B)*(VALUE(AW240)&gt;=名单!E:E)*(VALUE(AW240)&lt;=名单!G:G)*(Y240="正常走货")),名单!H:H),"否")</f>
        <v>否</v>
      </c>
      <c r="G240" s="71" t="s">
        <v>824</v>
      </c>
      <c r="H240" s="71" t="s">
        <v>826</v>
      </c>
      <c r="J240" s="72" t="s">
        <v>611</v>
      </c>
      <c r="L240" s="71" t="s">
        <v>18</v>
      </c>
      <c r="M240" s="73"/>
      <c r="N240" s="73"/>
      <c r="R240" s="73"/>
      <c r="S240" s="72" t="s">
        <v>86</v>
      </c>
      <c r="T240" s="72" t="s">
        <v>14378</v>
      </c>
      <c r="U240" s="73"/>
      <c r="W240" s="73"/>
      <c r="X240" s="73"/>
      <c r="Y240" s="72" t="s">
        <v>14379</v>
      </c>
      <c r="AO240" s="71">
        <v>19.2999999999997</v>
      </c>
      <c r="AT240" s="73"/>
      <c r="AU240" s="73"/>
      <c r="AV240" s="73"/>
      <c r="AW240" s="74" t="s">
        <v>14628</v>
      </c>
      <c r="BC240" s="73"/>
    </row>
    <row r="241" spans="1:56">
      <c r="A241" s="70" t="str">
        <f t="shared" si="7"/>
        <v>2026-01</v>
      </c>
      <c r="B241" s="5" t="str">
        <f>_xlfn.XLOOKUP(G241,过机服务商重量差!A:A,过机服务商重量差!G:G)</f>
        <v>玉麒麟</v>
      </c>
      <c r="C241" s="32" t="str">
        <f t="shared" si="6"/>
        <v>渠道</v>
      </c>
      <c r="D241" s="63">
        <f>ROUND(IF(AND(AO241&gt;=0,Y241="正常走货"),_xlfn.XLOOKUP(G241,过机服务商重量差!A:A,过机服务商重量差!L:L),"0"),2)</f>
        <v>91</v>
      </c>
      <c r="E241" s="64">
        <f>ROUND(IF(B241="小旋风",$D241/提成!$D$4*提成!$E$4,$D241/提成!$D$3*提成!$E$3),2)</f>
        <v>0.91</v>
      </c>
      <c r="F241" s="5" t="str">
        <f ca="1">IFERROR(LOOKUP(1,0/((B241=名单!B:B)*(VALUE(AW241)&gt;=名单!E:E)*(VALUE(AW241)&lt;=名单!G:G)*(Y241="正常走货")),名单!H:H),"否")</f>
        <v>否</v>
      </c>
      <c r="G241" s="71" t="s">
        <v>827</v>
      </c>
      <c r="H241" s="71" t="s">
        <v>829</v>
      </c>
      <c r="J241" s="72" t="s">
        <v>17</v>
      </c>
      <c r="L241" s="71" t="s">
        <v>18</v>
      </c>
      <c r="M241" s="73"/>
      <c r="N241" s="73"/>
      <c r="R241" s="73"/>
      <c r="S241" s="72" t="s">
        <v>90</v>
      </c>
      <c r="T241" s="71" t="s">
        <v>14407</v>
      </c>
      <c r="U241" s="73"/>
      <c r="W241" s="73"/>
      <c r="X241" s="73"/>
      <c r="Y241" s="72" t="s">
        <v>14379</v>
      </c>
      <c r="AO241" s="71">
        <v>413</v>
      </c>
      <c r="AT241" s="73"/>
      <c r="AU241" s="73"/>
      <c r="AV241" s="73"/>
      <c r="AW241" s="74" t="s">
        <v>14629</v>
      </c>
      <c r="BC241" s="73"/>
    </row>
    <row r="242" spans="1:56">
      <c r="A242" s="70" t="str">
        <f t="shared" si="7"/>
        <v>2026-01</v>
      </c>
      <c r="B242" s="5" t="str">
        <f>_xlfn.XLOOKUP(G242,过机服务商重量差!A:A,过机服务商重量差!G:G)</f>
        <v>小旋风</v>
      </c>
      <c r="C242" s="32" t="str">
        <f t="shared" si="6"/>
        <v>渠道</v>
      </c>
      <c r="D242" s="63">
        <f>ROUND(IF(AND(AO242&gt;=0,Y242="正常走货"),_xlfn.XLOOKUP(G242,过机服务商重量差!A:A,过机服务商重量差!L:L),"0"),2)</f>
        <v>22</v>
      </c>
      <c r="E242" s="64">
        <f>ROUND(IF(B242="小旋风",$D242/提成!$D$4*提成!$E$4,$D242/提成!$D$3*提成!$E$3),2)</f>
        <v>0.22</v>
      </c>
      <c r="F242" s="5" t="str">
        <f ca="1">IFERROR(LOOKUP(1,0/((B242=名单!B:B)*(VALUE(AW242)&gt;=名单!E:E)*(VALUE(AW242)&lt;=名单!G:G)*(Y242="正常走货")),名单!H:H),"否")</f>
        <v>是</v>
      </c>
      <c r="G242" s="71" t="s">
        <v>830</v>
      </c>
      <c r="H242" s="71" t="s">
        <v>832</v>
      </c>
      <c r="J242" s="72" t="s">
        <v>453</v>
      </c>
      <c r="L242" s="71" t="s">
        <v>18</v>
      </c>
      <c r="M242" s="73"/>
      <c r="N242" s="73"/>
      <c r="R242" s="73"/>
      <c r="S242" s="72" t="s">
        <v>99</v>
      </c>
      <c r="T242" s="72" t="s">
        <v>14410</v>
      </c>
      <c r="U242" s="73"/>
      <c r="W242" s="73"/>
      <c r="X242" s="73"/>
      <c r="Y242" s="72" t="s">
        <v>14379</v>
      </c>
      <c r="AO242" s="71">
        <v>202.4</v>
      </c>
      <c r="AS242" s="73"/>
      <c r="AT242" s="73"/>
      <c r="AU242" s="73"/>
      <c r="AV242" s="73"/>
      <c r="AW242" s="74" t="s">
        <v>14630</v>
      </c>
      <c r="BC242" s="73"/>
    </row>
    <row r="243" spans="1:56">
      <c r="A243" s="70" t="str">
        <f t="shared" si="7"/>
        <v>2026-01</v>
      </c>
      <c r="B243" s="5" t="str">
        <f>_xlfn.XLOOKUP(G243,过机服务商重量差!A:A,过机服务商重量差!G:G)</f>
        <v>无崖子</v>
      </c>
      <c r="C243" s="32" t="str">
        <f t="shared" si="6"/>
        <v>渠道</v>
      </c>
      <c r="D243" s="63">
        <f>ROUND(IF(AND(AO243&gt;=0,Y243="正常走货"),_xlfn.XLOOKUP(G243,过机服务商重量差!A:A,过机服务商重量差!L:L),"0"),2)</f>
        <v>26</v>
      </c>
      <c r="E243" s="64">
        <f>ROUND(IF(B243="小旋风",$D243/提成!$D$4*提成!$E$4,$D243/提成!$D$3*提成!$E$3),2)</f>
        <v>0.26</v>
      </c>
      <c r="F243" s="5" t="str">
        <f ca="1">IFERROR(LOOKUP(1,0/((B243=名单!B:B)*(VALUE(AW243)&gt;=名单!E:E)*(VALUE(AW243)&lt;=名单!G:G)*(Y243="正常走货")),名单!H:H),"否")</f>
        <v>否</v>
      </c>
      <c r="G243" s="71" t="s">
        <v>833</v>
      </c>
      <c r="H243" s="71" t="s">
        <v>835</v>
      </c>
      <c r="J243" s="72" t="s">
        <v>611</v>
      </c>
      <c r="L243" s="71" t="s">
        <v>18</v>
      </c>
      <c r="M243" s="73"/>
      <c r="N243" s="73"/>
      <c r="R243" s="73"/>
      <c r="S243" s="72" t="s">
        <v>145</v>
      </c>
      <c r="T243" s="72" t="s">
        <v>14407</v>
      </c>
      <c r="U243" s="73"/>
      <c r="W243" s="73"/>
      <c r="X243" s="73"/>
      <c r="Y243" s="72" t="s">
        <v>14379</v>
      </c>
      <c r="AO243" s="71">
        <v>19.3</v>
      </c>
      <c r="AS243" s="73"/>
      <c r="AT243" s="73"/>
      <c r="AU243" s="73"/>
      <c r="AV243" s="73"/>
      <c r="AW243" s="74" t="s">
        <v>14631</v>
      </c>
      <c r="BC243" s="73"/>
      <c r="BD243" s="73"/>
    </row>
    <row r="244" spans="1:56">
      <c r="A244" s="70" t="str">
        <f t="shared" si="7"/>
        <v>2026-01</v>
      </c>
      <c r="B244" s="5" t="str">
        <f>_xlfn.XLOOKUP(G244,过机服务商重量差!A:A,过机服务商重量差!G:G)</f>
        <v>无崖子</v>
      </c>
      <c r="C244" s="32" t="str">
        <f t="shared" si="6"/>
        <v>渠道</v>
      </c>
      <c r="D244" s="63">
        <f>ROUND(IF(AND(AO244&gt;=0,Y244="正常走货"),_xlfn.XLOOKUP(G244,过机服务商重量差!A:A,过机服务商重量差!L:L),"0"),2)</f>
        <v>1</v>
      </c>
      <c r="E244" s="64">
        <f>ROUND(IF(B244="小旋风",$D244/提成!$D$4*提成!$E$4,$D244/提成!$D$3*提成!$E$3),2)</f>
        <v>0.01</v>
      </c>
      <c r="F244" s="5" t="str">
        <f ca="1">IFERROR(LOOKUP(1,0/((B244=名单!B:B)*(VALUE(AW244)&gt;=名单!E:E)*(VALUE(AW244)&lt;=名单!G:G)*(Y244="正常走货")),名单!H:H),"否")</f>
        <v>否</v>
      </c>
      <c r="G244" s="71" t="s">
        <v>836</v>
      </c>
      <c r="H244" s="71" t="s">
        <v>838</v>
      </c>
      <c r="J244" s="72" t="s">
        <v>539</v>
      </c>
      <c r="L244" s="71" t="s">
        <v>18</v>
      </c>
      <c r="M244" s="73"/>
      <c r="N244" s="73"/>
      <c r="R244" s="73"/>
      <c r="S244" s="72" t="s">
        <v>145</v>
      </c>
      <c r="T244" s="72" t="s">
        <v>14407</v>
      </c>
      <c r="U244" s="73"/>
      <c r="W244" s="73"/>
      <c r="X244" s="73"/>
      <c r="Y244" s="72" t="s">
        <v>14379</v>
      </c>
      <c r="AO244" s="71">
        <v>80.34</v>
      </c>
      <c r="AS244" s="73"/>
      <c r="AT244" s="73"/>
      <c r="AU244" s="73"/>
      <c r="AV244" s="73"/>
      <c r="AW244" s="74" t="s">
        <v>14632</v>
      </c>
      <c r="BC244" s="73"/>
    </row>
    <row r="245" spans="1:56">
      <c r="A245" s="70" t="str">
        <f t="shared" si="7"/>
        <v>2026-01</v>
      </c>
      <c r="B245" s="5" t="str">
        <f>_xlfn.XLOOKUP(G245,过机服务商重量差!A:A,过机服务商重量差!G:G)</f>
        <v>玉麒麟</v>
      </c>
      <c r="C245" s="32" t="str">
        <f t="shared" si="6"/>
        <v>渠道</v>
      </c>
      <c r="D245" s="63">
        <f>ROUND(IF(AND(AO245&gt;=0,Y245="正常走货"),_xlfn.XLOOKUP(G245,过机服务商重量差!A:A,过机服务商重量差!L:L),"0"),2)</f>
        <v>2</v>
      </c>
      <c r="E245" s="64">
        <f>ROUND(IF(B245="小旋风",$D245/提成!$D$4*提成!$E$4,$D245/提成!$D$3*提成!$E$3),2)</f>
        <v>0.02</v>
      </c>
      <c r="F245" s="5" t="str">
        <f ca="1">IFERROR(LOOKUP(1,0/((B245=名单!B:B)*(VALUE(AW245)&gt;=名单!E:E)*(VALUE(AW245)&lt;=名单!G:G)*(Y245="正常走货")),名单!H:H),"否")</f>
        <v>否</v>
      </c>
      <c r="G245" s="71" t="s">
        <v>839</v>
      </c>
      <c r="H245" s="71" t="s">
        <v>841</v>
      </c>
      <c r="J245" s="72" t="s">
        <v>17</v>
      </c>
      <c r="L245" s="71" t="s">
        <v>18</v>
      </c>
      <c r="M245" s="73"/>
      <c r="N245" s="73"/>
      <c r="R245" s="73"/>
      <c r="S245" s="72" t="s">
        <v>390</v>
      </c>
      <c r="T245" s="72" t="s">
        <v>14386</v>
      </c>
      <c r="U245" s="73"/>
      <c r="W245" s="73"/>
      <c r="X245" s="73"/>
      <c r="Y245" s="72" t="s">
        <v>14379</v>
      </c>
      <c r="Z245" s="73"/>
      <c r="AO245" s="71">
        <v>90.2</v>
      </c>
      <c r="AT245" s="73"/>
      <c r="AU245" s="73"/>
      <c r="AV245" s="73"/>
      <c r="AW245" s="74" t="s">
        <v>14633</v>
      </c>
      <c r="BC245" s="73"/>
    </row>
    <row r="246" spans="1:56">
      <c r="A246" s="70" t="str">
        <f t="shared" si="7"/>
        <v>2026-01</v>
      </c>
      <c r="B246" s="5" t="str">
        <f>_xlfn.XLOOKUP(G246,过机服务商重量差!A:A,过机服务商重量差!G:G)</f>
        <v>无崖子</v>
      </c>
      <c r="C246" s="32" t="str">
        <f t="shared" si="6"/>
        <v>渠道</v>
      </c>
      <c r="D246" s="63">
        <f>ROUND(IF(AND(AO246&gt;=0,Y246="正常走货"),_xlfn.XLOOKUP(G246,过机服务商重量差!A:A,过机服务商重量差!L:L),"0"),2)</f>
        <v>5</v>
      </c>
      <c r="E246" s="64">
        <f>ROUND(IF(B246="小旋风",$D246/提成!$D$4*提成!$E$4,$D246/提成!$D$3*提成!$E$3),2)</f>
        <v>0.05</v>
      </c>
      <c r="F246" s="5" t="str">
        <f ca="1">IFERROR(LOOKUP(1,0/((B246=名单!B:B)*(VALUE(AW246)&gt;=名单!E:E)*(VALUE(AW246)&lt;=名单!G:G)*(Y246="正常走货")),名单!H:H),"否")</f>
        <v>否</v>
      </c>
      <c r="G246" s="71" t="s">
        <v>842</v>
      </c>
      <c r="H246" s="71" t="s">
        <v>844</v>
      </c>
      <c r="J246" s="72" t="s">
        <v>845</v>
      </c>
      <c r="L246" s="71" t="s">
        <v>18</v>
      </c>
      <c r="M246" s="73"/>
      <c r="N246" s="73"/>
      <c r="R246" s="73"/>
      <c r="S246" s="72" t="s">
        <v>161</v>
      </c>
      <c r="T246" s="72" t="s">
        <v>14378</v>
      </c>
      <c r="U246" s="73"/>
      <c r="W246" s="73"/>
      <c r="X246" s="73"/>
      <c r="Y246" s="72" t="s">
        <v>14379</v>
      </c>
      <c r="AO246" s="71">
        <v>0</v>
      </c>
      <c r="AT246" s="73"/>
      <c r="AU246" s="73"/>
      <c r="AV246" s="73"/>
      <c r="AW246" s="74" t="s">
        <v>14634</v>
      </c>
      <c r="BC246" s="73"/>
    </row>
    <row r="247" spans="1:56">
      <c r="A247" s="70" t="str">
        <f t="shared" si="7"/>
        <v>2026-01</v>
      </c>
      <c r="B247" s="5" t="str">
        <f>_xlfn.XLOOKUP(G247,过机服务商重量差!A:A,过机服务商重量差!G:G)</f>
        <v>无崖子</v>
      </c>
      <c r="C247" s="32" t="str">
        <f t="shared" si="6"/>
        <v>渠道</v>
      </c>
      <c r="D247" s="63">
        <f>ROUND(IF(AND(AO247&gt;=0,Y247="正常走货"),_xlfn.XLOOKUP(G247,过机服务商重量差!A:A,过机服务商重量差!L:L),"0"),2)</f>
        <v>3</v>
      </c>
      <c r="E247" s="64">
        <f>ROUND(IF(B247="小旋风",$D247/提成!$D$4*提成!$E$4,$D247/提成!$D$3*提成!$E$3),2)</f>
        <v>0.03</v>
      </c>
      <c r="F247" s="5" t="str">
        <f ca="1">IFERROR(LOOKUP(1,0/((B247=名单!B:B)*(VALUE(AW247)&gt;=名单!E:E)*(VALUE(AW247)&lt;=名单!G:G)*(Y247="正常走货")),名单!H:H),"否")</f>
        <v>否</v>
      </c>
      <c r="G247" s="71" t="s">
        <v>846</v>
      </c>
      <c r="H247" s="71" t="s">
        <v>848</v>
      </c>
      <c r="J247" s="72" t="s">
        <v>336</v>
      </c>
      <c r="L247" s="71" t="s">
        <v>18</v>
      </c>
      <c r="M247" s="73"/>
      <c r="N247" s="73"/>
      <c r="R247" s="73"/>
      <c r="S247" s="72" t="s">
        <v>161</v>
      </c>
      <c r="T247" s="72" t="s">
        <v>14378</v>
      </c>
      <c r="U247" s="73"/>
      <c r="W247" s="73"/>
      <c r="X247" s="73"/>
      <c r="Y247" s="72" t="s">
        <v>14379</v>
      </c>
      <c r="AO247" s="71">
        <v>0</v>
      </c>
      <c r="AT247" s="73"/>
      <c r="AU247" s="73"/>
      <c r="AV247" s="73"/>
      <c r="AW247" s="74" t="s">
        <v>14635</v>
      </c>
      <c r="BC247" s="73"/>
    </row>
    <row r="248" spans="1:56">
      <c r="A248" s="70" t="str">
        <f t="shared" si="7"/>
        <v>2026-01</v>
      </c>
      <c r="B248" s="5" t="str">
        <f>_xlfn.XLOOKUP(G248,过机服务商重量差!A:A,过机服务商重量差!G:G)</f>
        <v>帅时莹</v>
      </c>
      <c r="C248" s="32" t="str">
        <f t="shared" si="6"/>
        <v>渠道</v>
      </c>
      <c r="D248" s="63">
        <f>ROUND(IF(AND(AO248&gt;=0,Y248="正常走货"),_xlfn.XLOOKUP(G248,过机服务商重量差!A:A,过机服务商重量差!L:L),"0"),2)</f>
        <v>28</v>
      </c>
      <c r="E248" s="64">
        <f>ROUND(IF(B248="小旋风",$D248/提成!$D$4*提成!$E$4,$D248/提成!$D$3*提成!$E$3),2)</f>
        <v>0.28</v>
      </c>
      <c r="F248" s="5" t="str">
        <f ca="1">IFERROR(LOOKUP(1,0/((B248=名单!B:B)*(VALUE(AW248)&gt;=名单!E:E)*(VALUE(AW248)&lt;=名单!G:G)*(Y248="正常走货")),名单!H:H),"否")</f>
        <v>否</v>
      </c>
      <c r="G248" s="71" t="s">
        <v>849</v>
      </c>
      <c r="H248" s="71" t="s">
        <v>851</v>
      </c>
      <c r="J248" s="72" t="s">
        <v>140</v>
      </c>
      <c r="L248" s="71" t="s">
        <v>18</v>
      </c>
      <c r="M248" s="73"/>
      <c r="N248" s="73"/>
      <c r="R248" s="73"/>
      <c r="S248" s="72" t="s">
        <v>191</v>
      </c>
      <c r="T248" s="72" t="s">
        <v>14410</v>
      </c>
      <c r="U248" s="73"/>
      <c r="W248" s="73"/>
      <c r="X248" s="73"/>
      <c r="Y248" s="72" t="s">
        <v>14379</v>
      </c>
      <c r="AO248" s="71">
        <v>119.62</v>
      </c>
      <c r="AT248" s="73"/>
      <c r="AU248" s="73"/>
      <c r="AV248" s="73"/>
      <c r="AW248" s="74" t="s">
        <v>14636</v>
      </c>
      <c r="BC248" s="73"/>
    </row>
    <row r="249" spans="1:56">
      <c r="A249" s="70" t="str">
        <f t="shared" si="7"/>
        <v>2026-01</v>
      </c>
      <c r="B249" s="5" t="str">
        <f>_xlfn.XLOOKUP(G249,过机服务商重量差!A:A,过机服务商重量差!G:G)</f>
        <v>无崖子</v>
      </c>
      <c r="C249" s="32" t="str">
        <f t="shared" si="6"/>
        <v>渠道</v>
      </c>
      <c r="D249" s="63">
        <f>ROUND(IF(AND(AO249&gt;=0,Y249="正常走货"),_xlfn.XLOOKUP(G249,过机服务商重量差!A:A,过机服务商重量差!L:L),"0"),2)</f>
        <v>5</v>
      </c>
      <c r="E249" s="64">
        <f>ROUND(IF(B249="小旋风",$D249/提成!$D$4*提成!$E$4,$D249/提成!$D$3*提成!$E$3),2)</f>
        <v>0.05</v>
      </c>
      <c r="F249" s="5" t="str">
        <f ca="1">IFERROR(LOOKUP(1,0/((B249=名单!B:B)*(VALUE(AW249)&gt;=名单!E:E)*(VALUE(AW249)&lt;=名单!G:G)*(Y249="正常走货")),名单!H:H),"否")</f>
        <v>否</v>
      </c>
      <c r="G249" s="71" t="s">
        <v>852</v>
      </c>
      <c r="H249" s="71" t="s">
        <v>854</v>
      </c>
      <c r="J249" s="72" t="s">
        <v>845</v>
      </c>
      <c r="L249" s="71" t="s">
        <v>18</v>
      </c>
      <c r="M249" s="73"/>
      <c r="N249" s="73"/>
      <c r="R249" s="73"/>
      <c r="S249" s="72" t="s">
        <v>161</v>
      </c>
      <c r="T249" s="72" t="s">
        <v>14378</v>
      </c>
      <c r="U249" s="73"/>
      <c r="W249" s="73"/>
      <c r="X249" s="73"/>
      <c r="Y249" s="72" t="s">
        <v>14379</v>
      </c>
      <c r="AO249" s="71">
        <v>0</v>
      </c>
      <c r="AT249" s="73"/>
      <c r="AU249" s="73"/>
      <c r="AV249" s="73"/>
      <c r="AW249" s="74" t="s">
        <v>14637</v>
      </c>
      <c r="BC249" s="73"/>
    </row>
    <row r="250" spans="1:56">
      <c r="A250" s="70" t="str">
        <f t="shared" si="7"/>
        <v>2026-01</v>
      </c>
      <c r="B250" s="5" t="str">
        <f>_xlfn.XLOOKUP(G250,过机服务商重量差!A:A,过机服务商重量差!G:G)</f>
        <v>无崖子</v>
      </c>
      <c r="C250" s="32" t="str">
        <f t="shared" si="6"/>
        <v>渠道</v>
      </c>
      <c r="D250" s="63">
        <f>ROUND(IF(AND(AO250&gt;=0,Y250="正常走货"),_xlfn.XLOOKUP(G250,过机服务商重量差!A:A,过机服务商重量差!L:L),"0"),2)</f>
        <v>4</v>
      </c>
      <c r="E250" s="64">
        <f>ROUND(IF(B250="小旋风",$D250/提成!$D$4*提成!$E$4,$D250/提成!$D$3*提成!$E$3),2)</f>
        <v>0.04</v>
      </c>
      <c r="F250" s="5" t="str">
        <f ca="1">IFERROR(LOOKUP(1,0/((B250=名单!B:B)*(VALUE(AW250)&gt;=名单!E:E)*(VALUE(AW250)&lt;=名单!G:G)*(Y250="正常走货")),名单!H:H),"否")</f>
        <v>否</v>
      </c>
      <c r="G250" s="71" t="s">
        <v>855</v>
      </c>
      <c r="H250" s="71" t="s">
        <v>857</v>
      </c>
      <c r="J250" s="72" t="s">
        <v>336</v>
      </c>
      <c r="L250" s="71" t="s">
        <v>18</v>
      </c>
      <c r="M250" s="73"/>
      <c r="N250" s="73"/>
      <c r="R250" s="73"/>
      <c r="S250" s="72" t="s">
        <v>161</v>
      </c>
      <c r="T250" s="72" t="s">
        <v>14378</v>
      </c>
      <c r="U250" s="73"/>
      <c r="W250" s="73"/>
      <c r="X250" s="73"/>
      <c r="Y250" s="72" t="s">
        <v>14379</v>
      </c>
      <c r="AO250" s="71">
        <v>0</v>
      </c>
      <c r="AS250" s="73"/>
      <c r="AT250" s="73"/>
      <c r="AU250" s="73"/>
      <c r="AV250" s="73"/>
      <c r="AW250" s="74" t="s">
        <v>14638</v>
      </c>
      <c r="BC250" s="73"/>
    </row>
    <row r="251" spans="1:56">
      <c r="A251" s="70" t="str">
        <f t="shared" si="7"/>
        <v>2026-01</v>
      </c>
      <c r="B251" s="5" t="str">
        <f>_xlfn.XLOOKUP(G251,过机服务商重量差!A:A,过机服务商重量差!G:G)</f>
        <v>玉麒麟</v>
      </c>
      <c r="C251" s="32" t="str">
        <f t="shared" si="6"/>
        <v>渠道</v>
      </c>
      <c r="D251" s="63">
        <f>ROUND(IF(AND(AO251&gt;=0,Y251="正常走货"),_xlfn.XLOOKUP(G251,过机服务商重量差!A:A,过机服务商重量差!L:L),"0"),2)</f>
        <v>46</v>
      </c>
      <c r="E251" s="64">
        <f>ROUND(IF(B251="小旋风",$D251/提成!$D$4*提成!$E$4,$D251/提成!$D$3*提成!$E$3),2)</f>
        <v>0.46</v>
      </c>
      <c r="F251" s="5" t="str">
        <f ca="1">IFERROR(LOOKUP(1,0/((B251=名单!B:B)*(VALUE(AW251)&gt;=名单!E:E)*(VALUE(AW251)&lt;=名单!G:G)*(Y251="正常走货")),名单!H:H),"否")</f>
        <v>否</v>
      </c>
      <c r="G251" s="71" t="s">
        <v>858</v>
      </c>
      <c r="H251" s="71" t="s">
        <v>860</v>
      </c>
      <c r="J251" s="72" t="s">
        <v>17</v>
      </c>
      <c r="L251" s="72" t="s">
        <v>18</v>
      </c>
      <c r="M251" s="73"/>
      <c r="N251" s="73"/>
      <c r="R251" s="73"/>
      <c r="S251" s="72" t="s">
        <v>215</v>
      </c>
      <c r="T251" s="72" t="s">
        <v>14378</v>
      </c>
      <c r="U251" s="73"/>
      <c r="W251" s="73"/>
      <c r="X251" s="73"/>
      <c r="Y251" s="72" t="s">
        <v>14379</v>
      </c>
      <c r="AO251" s="71">
        <v>337</v>
      </c>
      <c r="AS251" s="73"/>
      <c r="AT251" s="73"/>
      <c r="AU251" s="73"/>
      <c r="AV251" s="73"/>
      <c r="AW251" s="74" t="s">
        <v>14639</v>
      </c>
      <c r="BC251" s="73"/>
    </row>
    <row r="252" spans="1:56">
      <c r="A252" s="70" t="str">
        <f t="shared" si="7"/>
        <v>2026-01</v>
      </c>
      <c r="B252" s="5" t="str">
        <f>_xlfn.XLOOKUP(G252,过机服务商重量差!A:A,过机服务商重量差!G:G)</f>
        <v>玉麒麟</v>
      </c>
      <c r="C252" s="32" t="str">
        <f t="shared" si="6"/>
        <v>渠道</v>
      </c>
      <c r="D252" s="63">
        <f>ROUND(IF(AND(AO252&gt;=0,Y252="正常走货"),_xlfn.XLOOKUP(G252,过机服务商重量差!A:A,过机服务商重量差!L:L),"0"),2)</f>
        <v>1</v>
      </c>
      <c r="E252" s="64">
        <f>ROUND(IF(B252="小旋风",$D252/提成!$D$4*提成!$E$4,$D252/提成!$D$3*提成!$E$3),2)</f>
        <v>0.01</v>
      </c>
      <c r="F252" s="5" t="str">
        <f ca="1">IFERROR(LOOKUP(1,0/((B252=名单!B:B)*(VALUE(AW252)&gt;=名单!E:E)*(VALUE(AW252)&lt;=名单!G:G)*(Y252="正常走货")),名单!H:H),"否")</f>
        <v>否</v>
      </c>
      <c r="G252" s="71" t="s">
        <v>861</v>
      </c>
      <c r="H252" s="71" t="s">
        <v>863</v>
      </c>
      <c r="J252" s="72" t="s">
        <v>17</v>
      </c>
      <c r="L252" s="72" t="s">
        <v>18</v>
      </c>
      <c r="M252" s="73"/>
      <c r="N252" s="73"/>
      <c r="R252" s="73"/>
      <c r="S252" s="72" t="s">
        <v>864</v>
      </c>
      <c r="T252" s="72" t="s">
        <v>14386</v>
      </c>
      <c r="U252" s="73"/>
      <c r="W252" s="73"/>
      <c r="X252" s="73"/>
      <c r="Y252" s="72" t="s">
        <v>14379</v>
      </c>
      <c r="AO252" s="71">
        <v>69.2</v>
      </c>
      <c r="AS252" s="73"/>
      <c r="AT252" s="73"/>
      <c r="AU252" s="73"/>
      <c r="AV252" s="73"/>
      <c r="AW252" s="74" t="s">
        <v>14640</v>
      </c>
      <c r="BC252" s="73"/>
    </row>
    <row r="253" spans="1:56">
      <c r="A253" s="70" t="str">
        <f t="shared" si="7"/>
        <v>2026-01</v>
      </c>
      <c r="B253" s="5" t="str">
        <f>_xlfn.XLOOKUP(G253,过机服务商重量差!A:A,过机服务商重量差!G:G)</f>
        <v>风清扬</v>
      </c>
      <c r="C253" s="32" t="str">
        <f t="shared" si="6"/>
        <v>渠道</v>
      </c>
      <c r="D253" s="63">
        <f>ROUND(IF(AND(AO253&gt;=0,Y253="正常走货"),_xlfn.XLOOKUP(G253,过机服务商重量差!A:A,过机服务商重量差!L:L),"0"),2)</f>
        <v>80</v>
      </c>
      <c r="E253" s="64">
        <f>ROUND(IF(B253="小旋风",$D253/提成!$D$4*提成!$E$4,$D253/提成!$D$3*提成!$E$3),2)</f>
        <v>0.8</v>
      </c>
      <c r="F253" s="5" t="str">
        <f ca="1">IFERROR(LOOKUP(1,0/((B253=名单!B:B)*(VALUE(AW253)&gt;=名单!E:E)*(VALUE(AW253)&lt;=名单!G:G)*(Y253="正常走货")),名单!H:H),"否")</f>
        <v>是</v>
      </c>
      <c r="G253" s="71" t="s">
        <v>865</v>
      </c>
      <c r="H253" s="71" t="s">
        <v>867</v>
      </c>
      <c r="J253" s="72" t="s">
        <v>868</v>
      </c>
      <c r="L253" s="71" t="s">
        <v>18</v>
      </c>
      <c r="M253" s="73"/>
      <c r="N253" s="73"/>
      <c r="R253" s="73"/>
      <c r="S253" s="72" t="s">
        <v>337</v>
      </c>
      <c r="T253" s="72" t="s">
        <v>14378</v>
      </c>
      <c r="U253" s="73"/>
      <c r="W253" s="73"/>
      <c r="X253" s="73"/>
      <c r="Y253" s="72" t="s">
        <v>14379</v>
      </c>
      <c r="AO253" s="71">
        <v>80</v>
      </c>
      <c r="AS253" s="73"/>
      <c r="AT253" s="73"/>
      <c r="AU253" s="73"/>
      <c r="AV253" s="73"/>
      <c r="AW253" s="74" t="s">
        <v>14641</v>
      </c>
      <c r="BC253" s="73"/>
    </row>
    <row r="254" spans="1:56">
      <c r="A254" s="70" t="str">
        <f t="shared" si="7"/>
        <v>2026-01</v>
      </c>
      <c r="B254" s="5" t="str">
        <f>_xlfn.XLOOKUP(G254,过机服务商重量差!A:A,过机服务商重量差!G:G)</f>
        <v>无崖子</v>
      </c>
      <c r="C254" s="32" t="str">
        <f t="shared" si="6"/>
        <v>渠道</v>
      </c>
      <c r="D254" s="63">
        <f>ROUND(IF(AND(AO254&gt;=0,Y254="正常走货"),_xlfn.XLOOKUP(G254,过机服务商重量差!A:A,过机服务商重量差!L:L),"0"),2)</f>
        <v>5.5</v>
      </c>
      <c r="E254" s="64">
        <f>ROUND(IF(B254="小旋风",$D254/提成!$D$4*提成!$E$4,$D254/提成!$D$3*提成!$E$3),2)</f>
        <v>0.06</v>
      </c>
      <c r="F254" s="5" t="str">
        <f ca="1">IFERROR(LOOKUP(1,0/((B254=名单!B:B)*(VALUE(AW254)&gt;=名单!E:E)*(VALUE(AW254)&lt;=名单!G:G)*(Y254="正常走货")),名单!H:H),"否")</f>
        <v>否</v>
      </c>
      <c r="G254" s="71" t="s">
        <v>869</v>
      </c>
      <c r="H254" s="71" t="s">
        <v>871</v>
      </c>
      <c r="J254" s="72" t="s">
        <v>590</v>
      </c>
      <c r="L254" s="72" t="s">
        <v>18</v>
      </c>
      <c r="M254" s="73"/>
      <c r="N254" s="73"/>
      <c r="R254" s="73"/>
      <c r="S254" s="72" t="s">
        <v>223</v>
      </c>
      <c r="T254" s="72" t="s">
        <v>14410</v>
      </c>
      <c r="U254" s="73"/>
      <c r="W254" s="73"/>
      <c r="X254" s="73"/>
      <c r="Y254" s="72" t="s">
        <v>14379</v>
      </c>
      <c r="AO254" s="71">
        <v>165.3</v>
      </c>
      <c r="AS254" s="73"/>
      <c r="AT254" s="73"/>
      <c r="AU254" s="73"/>
      <c r="AV254" s="73"/>
      <c r="AW254" s="74" t="s">
        <v>14642</v>
      </c>
      <c r="BC254" s="73"/>
    </row>
    <row r="255" spans="1:56">
      <c r="A255" s="70" t="str">
        <f t="shared" si="7"/>
        <v>2026-01</v>
      </c>
      <c r="B255" s="5" t="str">
        <f>_xlfn.XLOOKUP(G255,过机服务商重量差!A:A,过机服务商重量差!G:G)</f>
        <v>无崖子</v>
      </c>
      <c r="C255" s="32" t="str">
        <f t="shared" si="6"/>
        <v>渠道</v>
      </c>
      <c r="D255" s="63">
        <f>ROUND(IF(AND(AO255&gt;=0,Y255="正常走货"),_xlfn.XLOOKUP(G255,过机服务商重量差!A:A,过机服务商重量差!L:L),"0"),2)</f>
        <v>8.5</v>
      </c>
      <c r="E255" s="64">
        <f>ROUND(IF(B255="小旋风",$D255/提成!$D$4*提成!$E$4,$D255/提成!$D$3*提成!$E$3),2)</f>
        <v>0.09</v>
      </c>
      <c r="F255" s="5" t="str">
        <f ca="1">IFERROR(LOOKUP(1,0/((B255=名单!B:B)*(VALUE(AW255)&gt;=名单!E:E)*(VALUE(AW255)&lt;=名单!G:G)*(Y255="正常走货")),名单!H:H),"否")</f>
        <v>否</v>
      </c>
      <c r="G255" s="71" t="s">
        <v>872</v>
      </c>
      <c r="H255" s="71" t="s">
        <v>871</v>
      </c>
      <c r="J255" s="72" t="s">
        <v>590</v>
      </c>
      <c r="L255" s="72" t="s">
        <v>18</v>
      </c>
      <c r="M255" s="73"/>
      <c r="N255" s="73"/>
      <c r="R255" s="73"/>
      <c r="S255" s="72" t="s">
        <v>223</v>
      </c>
      <c r="T255" s="72" t="s">
        <v>14410</v>
      </c>
      <c r="U255" s="73"/>
      <c r="W255" s="73"/>
      <c r="X255" s="73"/>
      <c r="Y255" s="72" t="s">
        <v>14379</v>
      </c>
      <c r="AO255" s="71">
        <v>183.37</v>
      </c>
      <c r="AS255" s="73"/>
      <c r="AT255" s="73"/>
      <c r="AU255" s="73"/>
      <c r="AV255" s="73"/>
      <c r="AW255" s="74" t="s">
        <v>14643</v>
      </c>
      <c r="BC255" s="73"/>
    </row>
    <row r="256" spans="1:56">
      <c r="A256" s="70" t="str">
        <f t="shared" si="7"/>
        <v>2026-01</v>
      </c>
      <c r="B256" s="5" t="str">
        <f>_xlfn.XLOOKUP(G256,过机服务商重量差!A:A,过机服务商重量差!G:G)</f>
        <v>无崖子</v>
      </c>
      <c r="C256" s="32" t="str">
        <f t="shared" si="6"/>
        <v>渠道</v>
      </c>
      <c r="D256" s="63">
        <f>ROUND(IF(AND(AO256&gt;=0,Y256="正常走货"),_xlfn.XLOOKUP(G256,过机服务商重量差!A:A,过机服务商重量差!L:L),"0"),2)</f>
        <v>7</v>
      </c>
      <c r="E256" s="64">
        <f>ROUND(IF(B256="小旋风",$D256/提成!$D$4*提成!$E$4,$D256/提成!$D$3*提成!$E$3),2)</f>
        <v>0.07</v>
      </c>
      <c r="F256" s="5" t="str">
        <f ca="1">IFERROR(LOOKUP(1,0/((B256=名单!B:B)*(VALUE(AW256)&gt;=名单!E:E)*(VALUE(AW256)&lt;=名单!G:G)*(Y256="正常走货")),名单!H:H),"否")</f>
        <v>否</v>
      </c>
      <c r="G256" s="71" t="s">
        <v>874</v>
      </c>
      <c r="H256" s="71" t="s">
        <v>876</v>
      </c>
      <c r="J256" s="72" t="s">
        <v>603</v>
      </c>
      <c r="L256" s="72" t="s">
        <v>18</v>
      </c>
      <c r="M256" s="73"/>
      <c r="N256" s="73"/>
      <c r="R256" s="73"/>
      <c r="S256" s="72" t="s">
        <v>223</v>
      </c>
      <c r="T256" s="72" t="s">
        <v>14410</v>
      </c>
      <c r="U256" s="73"/>
      <c r="W256" s="73"/>
      <c r="X256" s="73"/>
      <c r="Y256" s="72" t="s">
        <v>14379</v>
      </c>
      <c r="AO256" s="71">
        <v>72</v>
      </c>
      <c r="AS256" s="73"/>
      <c r="AT256" s="73"/>
      <c r="AU256" s="73"/>
      <c r="AV256" s="73"/>
      <c r="AW256" s="74" t="s">
        <v>14644</v>
      </c>
      <c r="BC256" s="73"/>
    </row>
    <row r="257" spans="1:56">
      <c r="A257" s="70" t="str">
        <f t="shared" si="7"/>
        <v>2026-01</v>
      </c>
      <c r="B257" s="5" t="str">
        <f>_xlfn.XLOOKUP(G257,过机服务商重量差!A:A,过机服务商重量差!G:G)</f>
        <v>风清扬</v>
      </c>
      <c r="C257" s="32" t="str">
        <f t="shared" si="6"/>
        <v>渠道</v>
      </c>
      <c r="D257" s="63">
        <f>ROUND(IF(AND(AO257&gt;=0,Y257="正常走货"),_xlfn.XLOOKUP(G257,过机服务商重量差!A:A,过机服务商重量差!L:L),"0"),2)</f>
        <v>198</v>
      </c>
      <c r="E257" s="64">
        <f>ROUND(IF(B257="小旋风",$D257/提成!$D$4*提成!$E$4,$D257/提成!$D$3*提成!$E$3),2)</f>
        <v>1.98</v>
      </c>
      <c r="F257" s="5" t="str">
        <f ca="1">IFERROR(LOOKUP(1,0/((B257=名单!B:B)*(VALUE(AW257)&gt;=名单!E:E)*(VALUE(AW257)&lt;=名单!G:G)*(Y257="正常走货")),名单!H:H),"否")</f>
        <v>是</v>
      </c>
      <c r="G257" s="71" t="s">
        <v>877</v>
      </c>
      <c r="H257" s="71" t="s">
        <v>879</v>
      </c>
      <c r="J257" s="72" t="s">
        <v>880</v>
      </c>
      <c r="L257" s="71" t="s">
        <v>18</v>
      </c>
      <c r="M257" s="73"/>
      <c r="N257" s="73"/>
      <c r="R257" s="73"/>
      <c r="S257" s="72" t="s">
        <v>223</v>
      </c>
      <c r="T257" s="72" t="s">
        <v>14410</v>
      </c>
      <c r="U257" s="73"/>
      <c r="W257" s="73"/>
      <c r="X257" s="73"/>
      <c r="Y257" s="72" t="s">
        <v>14379</v>
      </c>
      <c r="AO257" s="71">
        <v>235.5</v>
      </c>
      <c r="AS257" s="73"/>
      <c r="AT257" s="73"/>
      <c r="AU257" s="73"/>
      <c r="AV257" s="73"/>
      <c r="AW257" s="74" t="s">
        <v>14645</v>
      </c>
      <c r="BC257" s="73"/>
      <c r="BD257" s="73"/>
    </row>
    <row r="258" spans="1:56">
      <c r="A258" s="70" t="str">
        <f t="shared" si="7"/>
        <v>2026-01</v>
      </c>
      <c r="B258" s="5" t="str">
        <f>_xlfn.XLOOKUP(G258,过机服务商重量差!A:A,过机服务商重量差!G:G)</f>
        <v>帅时莹</v>
      </c>
      <c r="C258" s="32" t="str">
        <f t="shared" ref="C258:C321" si="8">IF(OR(AO258&lt;0,L258="FBA海运"),"","渠道")</f>
        <v>渠道</v>
      </c>
      <c r="D258" s="63">
        <f>ROUND(IF(AND(AO258&gt;=0,Y258="正常走货"),_xlfn.XLOOKUP(G258,过机服务商重量差!A:A,过机服务商重量差!L:L),"0"),2)</f>
        <v>162</v>
      </c>
      <c r="E258" s="64">
        <f>ROUND(IF(B258="小旋风",$D258/提成!$D$4*提成!$E$4,$D258/提成!$D$3*提成!$E$3),2)</f>
        <v>1.62</v>
      </c>
      <c r="F258" s="5" t="str">
        <f ca="1">IFERROR(LOOKUP(1,0/((B258=名单!B:B)*(VALUE(AW258)&gt;=名单!E:E)*(VALUE(AW258)&lt;=名单!G:G)*(Y258="正常走货")),名单!H:H),"否")</f>
        <v>否</v>
      </c>
      <c r="G258" s="71" t="s">
        <v>881</v>
      </c>
      <c r="H258" s="71" t="s">
        <v>883</v>
      </c>
      <c r="J258" s="72" t="s">
        <v>97</v>
      </c>
      <c r="L258" s="71" t="s">
        <v>18</v>
      </c>
      <c r="M258" s="73"/>
      <c r="N258" s="73"/>
      <c r="R258" s="73"/>
      <c r="S258" s="72" t="s">
        <v>99</v>
      </c>
      <c r="T258" s="72" t="s">
        <v>14410</v>
      </c>
      <c r="U258" s="73"/>
      <c r="W258" s="73"/>
      <c r="X258" s="73"/>
      <c r="Y258" s="72" t="s">
        <v>14379</v>
      </c>
      <c r="AO258" s="71">
        <v>464.5</v>
      </c>
      <c r="AS258" s="73"/>
      <c r="AT258" s="73"/>
      <c r="AU258" s="73"/>
      <c r="AV258" s="73"/>
      <c r="AW258" s="74" t="s">
        <v>14646</v>
      </c>
      <c r="BC258" s="73"/>
    </row>
    <row r="259" spans="1:56">
      <c r="A259" s="70" t="str">
        <f t="shared" ref="A259:A322" si="9">MID(AW259,1,7)</f>
        <v>2026-01</v>
      </c>
      <c r="B259" s="5" t="str">
        <f>_xlfn.XLOOKUP(G259,过机服务商重量差!A:A,过机服务商重量差!G:G)</f>
        <v>无崖子</v>
      </c>
      <c r="C259" s="32" t="str">
        <f t="shared" si="8"/>
        <v>渠道</v>
      </c>
      <c r="D259" s="63">
        <f>ROUND(IF(AND(AO259&gt;=0,Y259="正常走货"),_xlfn.XLOOKUP(G259,过机服务商重量差!A:A,过机服务商重量差!L:L),"0"),2)</f>
        <v>22</v>
      </c>
      <c r="E259" s="64">
        <f>ROUND(IF(B259="小旋风",$D259/提成!$D$4*提成!$E$4,$D259/提成!$D$3*提成!$E$3),2)</f>
        <v>0.22</v>
      </c>
      <c r="F259" s="5" t="str">
        <f ca="1">IFERROR(LOOKUP(1,0/((B259=名单!B:B)*(VALUE(AW259)&gt;=名单!E:E)*(VALUE(AW259)&lt;=名单!G:G)*(Y259="正常走货")),名单!H:H),"否")</f>
        <v>否</v>
      </c>
      <c r="G259" s="71" t="s">
        <v>884</v>
      </c>
      <c r="H259" s="71" t="s">
        <v>886</v>
      </c>
      <c r="J259" s="72" t="s">
        <v>603</v>
      </c>
      <c r="L259" s="71" t="s">
        <v>18</v>
      </c>
      <c r="M259" s="73"/>
      <c r="N259" s="73"/>
      <c r="R259" s="73"/>
      <c r="S259" s="72" t="s">
        <v>223</v>
      </c>
      <c r="T259" s="72" t="s">
        <v>14410</v>
      </c>
      <c r="U259" s="73"/>
      <c r="W259" s="73"/>
      <c r="X259" s="73"/>
      <c r="Y259" s="72" t="s">
        <v>14379</v>
      </c>
      <c r="Z259" s="73"/>
      <c r="AO259" s="71">
        <v>162.3</v>
      </c>
      <c r="AT259" s="73"/>
      <c r="AV259" s="73"/>
      <c r="AW259" s="74" t="s">
        <v>14647</v>
      </c>
      <c r="BA259" s="73"/>
      <c r="BC259" s="73"/>
    </row>
    <row r="260" spans="1:56">
      <c r="A260" s="70" t="str">
        <f t="shared" si="9"/>
        <v>2026-01</v>
      </c>
      <c r="B260" s="5" t="str">
        <f>_xlfn.XLOOKUP(G260,过机服务商重量差!A:A,过机服务商重量差!G:G)</f>
        <v>帅时莹</v>
      </c>
      <c r="C260" s="32" t="str">
        <f t="shared" si="8"/>
        <v>渠道</v>
      </c>
      <c r="D260" s="63">
        <f>ROUND(IF(AND(AO260&gt;=0,Y260="正常走货"),_xlfn.XLOOKUP(G260,过机服务商重量差!A:A,过机服务商重量差!L:L),"0"),2)</f>
        <v>6</v>
      </c>
      <c r="E260" s="64">
        <f>ROUND(IF(B260="小旋风",$D260/提成!$D$4*提成!$E$4,$D260/提成!$D$3*提成!$E$3),2)</f>
        <v>0.06</v>
      </c>
      <c r="F260" s="5" t="str">
        <f ca="1">IFERROR(LOOKUP(1,0/((B260=名单!B:B)*(VALUE(AW260)&gt;=名单!E:E)*(VALUE(AW260)&lt;=名单!G:G)*(Y260="正常走货")),名单!H:H),"否")</f>
        <v>否</v>
      </c>
      <c r="G260" s="71" t="s">
        <v>887</v>
      </c>
      <c r="H260" s="71" t="s">
        <v>889</v>
      </c>
      <c r="J260" s="72" t="s">
        <v>140</v>
      </c>
      <c r="L260" s="71" t="s">
        <v>18</v>
      </c>
      <c r="M260" s="73"/>
      <c r="N260" s="73"/>
      <c r="R260" s="73"/>
      <c r="S260" s="72" t="s">
        <v>99</v>
      </c>
      <c r="T260" s="72" t="s">
        <v>14410</v>
      </c>
      <c r="U260" s="73"/>
      <c r="W260" s="73"/>
      <c r="X260" s="73"/>
      <c r="Y260" s="72" t="s">
        <v>14379</v>
      </c>
      <c r="AO260" s="71">
        <v>95.8</v>
      </c>
      <c r="AS260" s="73"/>
      <c r="AT260" s="73"/>
      <c r="AV260" s="73"/>
      <c r="AW260" s="74" t="s">
        <v>14648</v>
      </c>
      <c r="BA260" s="73"/>
      <c r="BC260" s="73"/>
    </row>
    <row r="261" spans="1:56">
      <c r="A261" s="70" t="str">
        <f t="shared" si="9"/>
        <v>2026-01</v>
      </c>
      <c r="B261" s="5" t="str">
        <f>_xlfn.XLOOKUP(G261,过机服务商重量差!A:A,过机服务商重量差!G:G)</f>
        <v>风清扬</v>
      </c>
      <c r="C261" s="32" t="str">
        <f t="shared" si="8"/>
        <v>渠道</v>
      </c>
      <c r="D261" s="63">
        <f>ROUND(IF(AND(AO261&gt;=0,Y261="正常走货"),_xlfn.XLOOKUP(G261,过机服务商重量差!A:A,过机服务商重量差!L:L),"0"),2)</f>
        <v>38</v>
      </c>
      <c r="E261" s="64">
        <f>ROUND(IF(B261="小旋风",$D261/提成!$D$4*提成!$E$4,$D261/提成!$D$3*提成!$E$3),2)</f>
        <v>0.38</v>
      </c>
      <c r="F261" s="5" t="str">
        <f ca="1">IFERROR(LOOKUP(1,0/((B261=名单!B:B)*(VALUE(AW261)&gt;=名单!E:E)*(VALUE(AW261)&lt;=名单!G:G)*(Y261="正常走货")),名单!H:H),"否")</f>
        <v>是</v>
      </c>
      <c r="G261" s="71" t="s">
        <v>890</v>
      </c>
      <c r="H261" s="71" t="s">
        <v>50</v>
      </c>
      <c r="J261" s="72" t="s">
        <v>51</v>
      </c>
      <c r="L261" s="71" t="s">
        <v>18</v>
      </c>
      <c r="M261" s="73"/>
      <c r="N261" s="73"/>
      <c r="R261" s="73"/>
      <c r="S261" s="72" t="s">
        <v>223</v>
      </c>
      <c r="T261" s="72" t="s">
        <v>14410</v>
      </c>
      <c r="U261" s="73"/>
      <c r="W261" s="73"/>
      <c r="X261" s="73"/>
      <c r="Y261" s="72" t="s">
        <v>14379</v>
      </c>
      <c r="AO261" s="71">
        <v>34.2</v>
      </c>
      <c r="AS261" s="73"/>
      <c r="AT261" s="73"/>
      <c r="AU261" s="73"/>
      <c r="AV261" s="73"/>
      <c r="AW261" s="74" t="s">
        <v>14649</v>
      </c>
      <c r="BA261" s="73"/>
      <c r="BC261" s="73"/>
    </row>
    <row r="262" spans="1:56">
      <c r="A262" s="70" t="str">
        <f t="shared" si="9"/>
        <v>2026-01</v>
      </c>
      <c r="B262" s="5" t="str">
        <f>_xlfn.XLOOKUP(G262,过机服务商重量差!A:A,过机服务商重量差!G:G)</f>
        <v>风清扬</v>
      </c>
      <c r="C262" s="32" t="str">
        <f t="shared" si="8"/>
        <v>渠道</v>
      </c>
      <c r="D262" s="63">
        <f>ROUND(IF(AND(AO262&gt;=0,Y262="正常走货"),_xlfn.XLOOKUP(G262,过机服务商重量差!A:A,过机服务商重量差!L:L),"0"),2)</f>
        <v>93</v>
      </c>
      <c r="E262" s="64">
        <f>ROUND(IF(B262="小旋风",$D262/提成!$D$4*提成!$E$4,$D262/提成!$D$3*提成!$E$3),2)</f>
        <v>0.93</v>
      </c>
      <c r="F262" s="5" t="str">
        <f ca="1">IFERROR(LOOKUP(1,0/((B262=名单!B:B)*(VALUE(AW262)&gt;=名单!E:E)*(VALUE(AW262)&lt;=名单!G:G)*(Y262="正常走货")),名单!H:H),"否")</f>
        <v>是</v>
      </c>
      <c r="G262" s="71" t="s">
        <v>892</v>
      </c>
      <c r="H262" s="71" t="s">
        <v>50</v>
      </c>
      <c r="J262" s="72" t="s">
        <v>51</v>
      </c>
      <c r="L262" s="71" t="s">
        <v>18</v>
      </c>
      <c r="M262" s="73"/>
      <c r="N262" s="73"/>
      <c r="R262" s="73"/>
      <c r="S262" s="72" t="s">
        <v>223</v>
      </c>
      <c r="T262" s="71" t="s">
        <v>14410</v>
      </c>
      <c r="U262" s="73"/>
      <c r="W262" s="73"/>
      <c r="X262" s="73"/>
      <c r="Y262" s="72" t="s">
        <v>14379</v>
      </c>
      <c r="AO262" s="71">
        <v>74.4</v>
      </c>
      <c r="AT262" s="73"/>
      <c r="AV262" s="73"/>
      <c r="AW262" s="74" t="s">
        <v>14650</v>
      </c>
      <c r="BC262" s="73"/>
    </row>
    <row r="263" spans="1:56">
      <c r="A263" s="70" t="str">
        <f t="shared" si="9"/>
        <v>2026-01</v>
      </c>
      <c r="B263" s="5" t="str">
        <f>_xlfn.XLOOKUP(G263,过机服务商重量差!A:A,过机服务商重量差!G:G)</f>
        <v>风清扬</v>
      </c>
      <c r="C263" s="32" t="str">
        <f t="shared" si="8"/>
        <v>渠道</v>
      </c>
      <c r="D263" s="63">
        <f>ROUND(IF(AND(AO263&gt;=0,Y263="正常走货"),_xlfn.XLOOKUP(G263,过机服务商重量差!A:A,过机服务商重量差!L:L),"0"),2)</f>
        <v>462</v>
      </c>
      <c r="E263" s="64">
        <f>ROUND(IF(B263="小旋风",$D263/提成!$D$4*提成!$E$4,$D263/提成!$D$3*提成!$E$3),2)</f>
        <v>4.62</v>
      </c>
      <c r="F263" s="5" t="str">
        <f ca="1">IFERROR(LOOKUP(1,0/((B263=名单!B:B)*(VALUE(AW263)&gt;=名单!E:E)*(VALUE(AW263)&lt;=名单!G:G)*(Y263="正常走货")),名单!H:H),"否")</f>
        <v>是</v>
      </c>
      <c r="G263" s="71" t="s">
        <v>894</v>
      </c>
      <c r="H263" s="71" t="s">
        <v>50</v>
      </c>
      <c r="J263" s="72" t="s">
        <v>51</v>
      </c>
      <c r="L263" s="71" t="s">
        <v>18</v>
      </c>
      <c r="M263" s="73"/>
      <c r="N263" s="73"/>
      <c r="R263" s="73"/>
      <c r="S263" s="72" t="s">
        <v>896</v>
      </c>
      <c r="T263" s="72" t="s">
        <v>14578</v>
      </c>
      <c r="U263" s="73"/>
      <c r="W263" s="73"/>
      <c r="X263" s="73"/>
      <c r="Y263" s="72" t="s">
        <v>14379</v>
      </c>
      <c r="AO263" s="71">
        <v>693</v>
      </c>
      <c r="AT263" s="73"/>
      <c r="AV263" s="73"/>
      <c r="AW263" s="74" t="s">
        <v>14651</v>
      </c>
      <c r="BA263" s="73"/>
      <c r="BC263" s="73"/>
    </row>
    <row r="264" spans="1:56">
      <c r="A264" s="70" t="str">
        <f t="shared" si="9"/>
        <v>2026-01</v>
      </c>
      <c r="B264" s="5" t="str">
        <f>_xlfn.XLOOKUP(G264,过机服务商重量差!A:A,过机服务商重量差!G:G)</f>
        <v>帅时莹</v>
      </c>
      <c r="C264" s="32" t="str">
        <f t="shared" si="8"/>
        <v>渠道</v>
      </c>
      <c r="D264" s="63">
        <f>ROUND(IF(AND(AO264&gt;=0,Y264="正常走货"),_xlfn.XLOOKUP(G264,过机服务商重量差!A:A,过机服务商重量差!L:L),"0"),2)</f>
        <v>21</v>
      </c>
      <c r="E264" s="64">
        <f>ROUND(IF(B264="小旋风",$D264/提成!$D$4*提成!$E$4,$D264/提成!$D$3*提成!$E$3),2)</f>
        <v>0.21</v>
      </c>
      <c r="F264" s="5" t="str">
        <f ca="1">IFERROR(LOOKUP(1,0/((B264=名单!B:B)*(VALUE(AW264)&gt;=名单!E:E)*(VALUE(AW264)&lt;=名单!G:G)*(Y264="正常走货")),名单!H:H),"否")</f>
        <v>否</v>
      </c>
      <c r="G264" s="71" t="s">
        <v>897</v>
      </c>
      <c r="H264" s="71" t="s">
        <v>899</v>
      </c>
      <c r="J264" s="72" t="s">
        <v>97</v>
      </c>
      <c r="L264" s="71" t="s">
        <v>18</v>
      </c>
      <c r="M264" s="73"/>
      <c r="N264" s="73"/>
      <c r="R264" s="73"/>
      <c r="S264" s="72" t="s">
        <v>288</v>
      </c>
      <c r="T264" s="72" t="s">
        <v>14410</v>
      </c>
      <c r="U264" s="73"/>
      <c r="W264" s="73"/>
      <c r="X264" s="73"/>
      <c r="Y264" s="72" t="s">
        <v>14379</v>
      </c>
      <c r="AO264" s="71">
        <v>78.5</v>
      </c>
      <c r="AS264" s="73"/>
      <c r="AT264" s="73"/>
      <c r="AU264" s="73"/>
      <c r="AV264" s="73"/>
      <c r="AW264" s="74" t="s">
        <v>14652</v>
      </c>
      <c r="BC264" s="73"/>
    </row>
    <row r="265" spans="1:56">
      <c r="A265" s="70" t="str">
        <f t="shared" si="9"/>
        <v>2026-01</v>
      </c>
      <c r="B265" s="5" t="str">
        <f>_xlfn.XLOOKUP(G265,过机服务商重量差!A:A,过机服务商重量差!G:G)</f>
        <v>风清扬</v>
      </c>
      <c r="C265" s="32" t="str">
        <f t="shared" si="8"/>
        <v>渠道</v>
      </c>
      <c r="D265" s="63">
        <f>ROUND(IF(AND(AO265&gt;=0,Y265="正常走货"),_xlfn.XLOOKUP(G265,过机服务商重量差!A:A,过机服务商重量差!L:L),"0"),2)</f>
        <v>246</v>
      </c>
      <c r="E265" s="64">
        <f>ROUND(IF(B265="小旋风",$D265/提成!$D$4*提成!$E$4,$D265/提成!$D$3*提成!$E$3),2)</f>
        <v>2.46</v>
      </c>
      <c r="F265" s="5" t="str">
        <f ca="1">IFERROR(LOOKUP(1,0/((B265=名单!B:B)*(VALUE(AW265)&gt;=名单!E:E)*(VALUE(AW265)&lt;=名单!G:G)*(Y265="正常走货")),名单!H:H),"否")</f>
        <v>是</v>
      </c>
      <c r="G265" s="71" t="s">
        <v>900</v>
      </c>
      <c r="H265" s="71" t="s">
        <v>50</v>
      </c>
      <c r="J265" s="72" t="s">
        <v>51</v>
      </c>
      <c r="L265" s="71" t="s">
        <v>18</v>
      </c>
      <c r="M265" s="73"/>
      <c r="N265" s="73"/>
      <c r="R265" s="73"/>
      <c r="S265" s="72" t="s">
        <v>156</v>
      </c>
      <c r="T265" s="72" t="s">
        <v>14386</v>
      </c>
      <c r="U265" s="73"/>
      <c r="W265" s="73"/>
      <c r="X265" s="73"/>
      <c r="Y265" s="72" t="s">
        <v>14379</v>
      </c>
      <c r="AO265" s="71">
        <v>955.4</v>
      </c>
      <c r="AS265" s="73"/>
      <c r="AT265" s="73"/>
      <c r="AU265" s="73"/>
      <c r="AV265" s="73"/>
      <c r="AW265" s="74" t="s">
        <v>14653</v>
      </c>
      <c r="BC265" s="73"/>
    </row>
    <row r="266" spans="1:56">
      <c r="A266" s="70" t="str">
        <f t="shared" si="9"/>
        <v>2026-01</v>
      </c>
      <c r="B266" s="5" t="str">
        <f>_xlfn.XLOOKUP(G266,过机服务商重量差!A:A,过机服务商重量差!G:G)</f>
        <v>风清扬</v>
      </c>
      <c r="C266" s="32" t="str">
        <f t="shared" si="8"/>
        <v>渠道</v>
      </c>
      <c r="D266" s="63">
        <f>ROUND(IF(AND(AO266&gt;=0,Y266="正常走货"),_xlfn.XLOOKUP(G266,过机服务商重量差!A:A,过机服务商重量差!L:L),"0"),2)</f>
        <v>23</v>
      </c>
      <c r="E266" s="64">
        <f>ROUND(IF(B266="小旋风",$D266/提成!$D$4*提成!$E$4,$D266/提成!$D$3*提成!$E$3),2)</f>
        <v>0.23</v>
      </c>
      <c r="F266" s="5" t="str">
        <f ca="1">IFERROR(LOOKUP(1,0/((B266=名单!B:B)*(VALUE(AW266)&gt;=名单!E:E)*(VALUE(AW266)&lt;=名单!G:G)*(Y266="正常走货")),名单!H:H),"否")</f>
        <v>是</v>
      </c>
      <c r="G266" s="71" t="s">
        <v>902</v>
      </c>
      <c r="H266" s="71" t="s">
        <v>904</v>
      </c>
      <c r="J266" s="72" t="s">
        <v>683</v>
      </c>
      <c r="L266" s="71" t="s">
        <v>18</v>
      </c>
      <c r="M266" s="73"/>
      <c r="N266" s="73"/>
      <c r="R266" s="73"/>
      <c r="S266" s="72" t="s">
        <v>398</v>
      </c>
      <c r="T266" s="72" t="s">
        <v>14382</v>
      </c>
      <c r="U266" s="73"/>
      <c r="W266" s="73"/>
      <c r="X266" s="73"/>
      <c r="Y266" s="72" t="s">
        <v>14379</v>
      </c>
      <c r="AO266" s="71">
        <v>0</v>
      </c>
      <c r="AS266" s="73"/>
      <c r="AT266" s="73"/>
      <c r="AU266" s="73"/>
      <c r="AV266" s="73"/>
      <c r="AW266" s="74" t="s">
        <v>14654</v>
      </c>
      <c r="BC266" s="73"/>
    </row>
    <row r="267" spans="1:56">
      <c r="A267" s="70" t="str">
        <f t="shared" si="9"/>
        <v>2026-01</v>
      </c>
      <c r="B267" s="5" t="str">
        <f>_xlfn.XLOOKUP(G267,过机服务商重量差!A:A,过机服务商重量差!G:G)</f>
        <v>小旋风</v>
      </c>
      <c r="C267" s="32" t="str">
        <f t="shared" si="8"/>
        <v>渠道</v>
      </c>
      <c r="D267" s="63">
        <f>ROUND(IF(AND(AO267&gt;=0,Y267="正常走货"),_xlfn.XLOOKUP(G267,过机服务商重量差!A:A,过机服务商重量差!L:L),"0"),2)</f>
        <v>268</v>
      </c>
      <c r="E267" s="64">
        <f>ROUND(IF(B267="小旋风",$D267/提成!$D$4*提成!$E$4,$D267/提成!$D$3*提成!$E$3),2)</f>
        <v>2.68</v>
      </c>
      <c r="F267" s="5" t="str">
        <f ca="1">IFERROR(LOOKUP(1,0/((B267=名单!B:B)*(VALUE(AW267)&gt;=名单!E:E)*(VALUE(AW267)&lt;=名单!G:G)*(Y267="正常走货")),名单!H:H),"否")</f>
        <v>是</v>
      </c>
      <c r="G267" s="71" t="s">
        <v>905</v>
      </c>
      <c r="H267" s="71" t="s">
        <v>907</v>
      </c>
      <c r="J267" s="72" t="s">
        <v>397</v>
      </c>
      <c r="L267" s="71" t="s">
        <v>18</v>
      </c>
      <c r="M267" s="73"/>
      <c r="N267" s="73"/>
      <c r="R267" s="73"/>
      <c r="S267" s="72" t="s">
        <v>398</v>
      </c>
      <c r="T267" s="72" t="s">
        <v>14382</v>
      </c>
      <c r="U267" s="73"/>
      <c r="W267" s="73"/>
      <c r="X267" s="73"/>
      <c r="Y267" s="72" t="s">
        <v>14379</v>
      </c>
      <c r="AO267" s="71">
        <v>1473</v>
      </c>
      <c r="AS267" s="73"/>
      <c r="AT267" s="73"/>
      <c r="AU267" s="73"/>
      <c r="AV267" s="73"/>
      <c r="AW267" s="74" t="s">
        <v>14655</v>
      </c>
      <c r="BC267" s="73"/>
    </row>
    <row r="268" spans="1:56">
      <c r="A268" s="70" t="str">
        <f t="shared" si="9"/>
        <v>2026-01</v>
      </c>
      <c r="B268" s="5" t="str">
        <f>_xlfn.XLOOKUP(G268,过机服务商重量差!A:A,过机服务商重量差!G:G)</f>
        <v>帅时莹</v>
      </c>
      <c r="C268" s="32" t="str">
        <f t="shared" si="8"/>
        <v>渠道</v>
      </c>
      <c r="D268" s="63">
        <f>ROUND(IF(AND(AO268&gt;=0,Y268="正常走货"),_xlfn.XLOOKUP(G268,过机服务商重量差!A:A,过机服务商重量差!L:L),"0"),2)</f>
        <v>6.5</v>
      </c>
      <c r="E268" s="64">
        <f>ROUND(IF(B268="小旋风",$D268/提成!$D$4*提成!$E$4,$D268/提成!$D$3*提成!$E$3),2)</f>
        <v>0.07</v>
      </c>
      <c r="F268" s="5" t="str">
        <f ca="1">IFERROR(LOOKUP(1,0/((B268=名单!B:B)*(VALUE(AW268)&gt;=名单!E:E)*(VALUE(AW268)&lt;=名单!G:G)*(Y268="正常走货")),名单!H:H),"否")</f>
        <v>否</v>
      </c>
      <c r="G268" s="71" t="s">
        <v>908</v>
      </c>
      <c r="H268" s="71" t="s">
        <v>910</v>
      </c>
      <c r="J268" s="72" t="s">
        <v>140</v>
      </c>
      <c r="L268" s="71" t="s">
        <v>18</v>
      </c>
      <c r="M268" s="73"/>
      <c r="N268" s="73"/>
      <c r="R268" s="73"/>
      <c r="S268" s="72" t="s">
        <v>562</v>
      </c>
      <c r="T268" s="72" t="s">
        <v>14410</v>
      </c>
      <c r="U268" s="73"/>
      <c r="W268" s="73"/>
      <c r="X268" s="73"/>
      <c r="Y268" s="72" t="s">
        <v>14379</v>
      </c>
      <c r="AO268" s="71">
        <v>77.93</v>
      </c>
      <c r="AS268" s="73"/>
      <c r="AT268" s="73"/>
      <c r="AU268" s="73"/>
      <c r="AV268" s="73"/>
      <c r="AW268" s="74" t="s">
        <v>14656</v>
      </c>
      <c r="BA268" s="73"/>
      <c r="BC268" s="73"/>
    </row>
    <row r="269" spans="1:56">
      <c r="A269" s="70" t="str">
        <f t="shared" si="9"/>
        <v>2026-01</v>
      </c>
      <c r="B269" s="5" t="str">
        <f>_xlfn.XLOOKUP(G269,过机服务商重量差!A:A,过机服务商重量差!G:G)</f>
        <v>帅时莹</v>
      </c>
      <c r="C269" s="32" t="str">
        <f t="shared" si="8"/>
        <v>渠道</v>
      </c>
      <c r="D269" s="63">
        <f>ROUND(IF(AND(AO269&gt;=0,Y269="正常走货"),_xlfn.XLOOKUP(G269,过机服务商重量差!A:A,过机服务商重量差!L:L),"0"),2)</f>
        <v>3.5</v>
      </c>
      <c r="E269" s="64">
        <f>ROUND(IF(B269="小旋风",$D269/提成!$D$4*提成!$E$4,$D269/提成!$D$3*提成!$E$3),2)</f>
        <v>0.04</v>
      </c>
      <c r="F269" s="5" t="str">
        <f ca="1">IFERROR(LOOKUP(1,0/((B269=名单!B:B)*(VALUE(AW269)&gt;=名单!E:E)*(VALUE(AW269)&lt;=名单!G:G)*(Y269="正常走货")),名单!H:H),"否")</f>
        <v>否</v>
      </c>
      <c r="G269" s="71" t="s">
        <v>911</v>
      </c>
      <c r="H269" s="71" t="s">
        <v>913</v>
      </c>
      <c r="J269" s="72" t="s">
        <v>140</v>
      </c>
      <c r="L269" s="71" t="s">
        <v>18</v>
      </c>
      <c r="M269" s="73"/>
      <c r="N269" s="73"/>
      <c r="R269" s="73"/>
      <c r="S269" s="72" t="s">
        <v>562</v>
      </c>
      <c r="T269" s="71" t="s">
        <v>14410</v>
      </c>
      <c r="U269" s="73"/>
      <c r="W269" s="73"/>
      <c r="X269" s="73"/>
      <c r="Y269" s="72" t="s">
        <v>14379</v>
      </c>
      <c r="AO269" s="71">
        <v>59.65</v>
      </c>
      <c r="AT269" s="73"/>
      <c r="AV269" s="73"/>
      <c r="AW269" s="74" t="s">
        <v>14657</v>
      </c>
      <c r="BC269" s="73"/>
    </row>
    <row r="270" spans="1:56">
      <c r="A270" s="70" t="str">
        <f t="shared" si="9"/>
        <v>2026-01</v>
      </c>
      <c r="B270" s="5" t="str">
        <f>_xlfn.XLOOKUP(G270,过机服务商重量差!A:A,过机服务商重量差!G:G)</f>
        <v>玉麒麟</v>
      </c>
      <c r="C270" s="32" t="str">
        <f t="shared" si="8"/>
        <v>渠道</v>
      </c>
      <c r="D270" s="63">
        <f>ROUND(IF(AND(AO270&gt;=0,Y270="正常走货"),_xlfn.XLOOKUP(G270,过机服务商重量差!A:A,过机服务商重量差!L:L),"0"),2)</f>
        <v>17.5</v>
      </c>
      <c r="E270" s="64">
        <f>ROUND(IF(B270="小旋风",$D270/提成!$D$4*提成!$E$4,$D270/提成!$D$3*提成!$E$3),2)</f>
        <v>0.18</v>
      </c>
      <c r="F270" s="5" t="str">
        <f ca="1">IFERROR(LOOKUP(1,0/((B270=名单!B:B)*(VALUE(AW270)&gt;=名单!E:E)*(VALUE(AW270)&lt;=名单!G:G)*(Y270="正常走货")),名单!H:H),"否")</f>
        <v>否</v>
      </c>
      <c r="G270" s="71" t="s">
        <v>914</v>
      </c>
      <c r="H270" s="71" t="s">
        <v>916</v>
      </c>
      <c r="J270" s="72" t="s">
        <v>17</v>
      </c>
      <c r="L270" s="72" t="s">
        <v>18</v>
      </c>
      <c r="M270" s="73"/>
      <c r="N270" s="73"/>
      <c r="R270" s="73"/>
      <c r="S270" s="72" t="s">
        <v>353</v>
      </c>
      <c r="T270" s="72" t="s">
        <v>14386</v>
      </c>
      <c r="U270" s="73"/>
      <c r="W270" s="73"/>
      <c r="X270" s="73"/>
      <c r="Y270" s="72" t="s">
        <v>14379</v>
      </c>
      <c r="AO270" s="71">
        <v>116.04</v>
      </c>
      <c r="AS270" s="73"/>
      <c r="AT270" s="73"/>
      <c r="AV270" s="73"/>
      <c r="AW270" s="74" t="s">
        <v>14658</v>
      </c>
      <c r="BC270" s="73"/>
    </row>
    <row r="271" spans="1:56">
      <c r="A271" s="70" t="str">
        <f t="shared" si="9"/>
        <v>2026-01</v>
      </c>
      <c r="B271" s="5" t="str">
        <f>_xlfn.XLOOKUP(G271,过机服务商重量差!A:A,过机服务商重量差!G:G)</f>
        <v>007</v>
      </c>
      <c r="C271" s="32" t="str">
        <f t="shared" si="8"/>
        <v>渠道</v>
      </c>
      <c r="D271" s="63">
        <f>ROUND(IF(AND(AO271&gt;=0,Y271="正常走货"),_xlfn.XLOOKUP(G271,过机服务商重量差!A:A,过机服务商重量差!L:L),"0"),2)</f>
        <v>12</v>
      </c>
      <c r="E271" s="64">
        <f>ROUND(IF(B271="小旋风",$D271/提成!$D$4*提成!$E$4,$D271/提成!$D$3*提成!$E$3),2)</f>
        <v>0.12</v>
      </c>
      <c r="F271" s="5" t="str">
        <f ca="1">IFERROR(LOOKUP(1,0/((B271=名单!B:B)*(VALUE(AW271)&gt;=名单!E:E)*(VALUE(AW271)&lt;=名单!G:G)*(Y271="正常走货")),名单!H:H),"否")</f>
        <v>否</v>
      </c>
      <c r="G271" s="71" t="s">
        <v>917</v>
      </c>
      <c r="H271" s="71" t="s">
        <v>919</v>
      </c>
      <c r="J271" s="72" t="s">
        <v>168</v>
      </c>
      <c r="L271" s="71" t="s">
        <v>18</v>
      </c>
      <c r="M271" s="73"/>
      <c r="N271" s="73"/>
      <c r="R271" s="73"/>
      <c r="S271" s="72" t="s">
        <v>687</v>
      </c>
      <c r="T271" s="71" t="s">
        <v>14407</v>
      </c>
      <c r="U271" s="73"/>
      <c r="W271" s="73"/>
      <c r="X271" s="73"/>
      <c r="Y271" s="72" t="s">
        <v>14379</v>
      </c>
      <c r="AO271" s="71">
        <v>328</v>
      </c>
      <c r="AT271" s="73"/>
      <c r="AV271" s="73"/>
      <c r="AW271" s="74" t="s">
        <v>14659</v>
      </c>
      <c r="BC271" s="73"/>
      <c r="BD271" s="73"/>
    </row>
    <row r="272" spans="1:56">
      <c r="A272" s="70" t="str">
        <f t="shared" si="9"/>
        <v>2026-01</v>
      </c>
      <c r="B272" s="5" t="str">
        <f>_xlfn.XLOOKUP(G272,过机服务商重量差!A:A,过机服务商重量差!G:G)</f>
        <v>玉麒麟</v>
      </c>
      <c r="C272" s="32" t="str">
        <f t="shared" si="8"/>
        <v>渠道</v>
      </c>
      <c r="D272" s="63">
        <f>ROUND(IF(AND(AO272&gt;=0,Y272="正常走货"),_xlfn.XLOOKUP(G272,过机服务商重量差!A:A,过机服务商重量差!L:L),"0"),2)</f>
        <v>1</v>
      </c>
      <c r="E272" s="64">
        <f>ROUND(IF(B272="小旋风",$D272/提成!$D$4*提成!$E$4,$D272/提成!$D$3*提成!$E$3),2)</f>
        <v>0.01</v>
      </c>
      <c r="F272" s="5" t="str">
        <f ca="1">IFERROR(LOOKUP(1,0/((B272=名单!B:B)*(VALUE(AW272)&gt;=名单!E:E)*(VALUE(AW272)&lt;=名单!G:G)*(Y272="正常走货")),名单!H:H),"否")</f>
        <v>否</v>
      </c>
      <c r="G272" s="71" t="s">
        <v>920</v>
      </c>
      <c r="H272" s="71" t="s">
        <v>922</v>
      </c>
      <c r="J272" s="72" t="s">
        <v>17</v>
      </c>
      <c r="L272" s="71" t="s">
        <v>18</v>
      </c>
      <c r="M272" s="73"/>
      <c r="N272" s="73"/>
      <c r="R272" s="73"/>
      <c r="S272" s="72" t="s">
        <v>353</v>
      </c>
      <c r="T272" s="72" t="s">
        <v>14386</v>
      </c>
      <c r="U272" s="73"/>
      <c r="W272" s="73"/>
      <c r="X272" s="73"/>
      <c r="Y272" s="72" t="s">
        <v>14379</v>
      </c>
      <c r="AO272" s="71">
        <v>24.96</v>
      </c>
      <c r="AS272" s="73"/>
      <c r="AT272" s="73"/>
      <c r="AU272" s="73"/>
      <c r="AV272" s="73"/>
      <c r="AW272" s="74" t="s">
        <v>14660</v>
      </c>
    </row>
    <row r="273" spans="1:56">
      <c r="A273" s="70" t="str">
        <f t="shared" si="9"/>
        <v>2026-01</v>
      </c>
      <c r="B273" s="5" t="str">
        <f>_xlfn.XLOOKUP(G273,过机服务商重量差!A:A,过机服务商重量差!G:G)</f>
        <v>无崖子</v>
      </c>
      <c r="C273" s="32" t="str">
        <f t="shared" si="8"/>
        <v>渠道</v>
      </c>
      <c r="D273" s="63">
        <f>ROUND(IF(AND(AO273&gt;=0,Y273="正常走货"),_xlfn.XLOOKUP(G273,过机服务商重量差!A:A,过机服务商重量差!L:L),"0"),2)</f>
        <v>54</v>
      </c>
      <c r="E273" s="64">
        <f>ROUND(IF(B273="小旋风",$D273/提成!$D$4*提成!$E$4,$D273/提成!$D$3*提成!$E$3),2)</f>
        <v>0.54</v>
      </c>
      <c r="F273" s="5" t="str">
        <f ca="1">IFERROR(LOOKUP(1,0/((B273=名单!B:B)*(VALUE(AW273)&gt;=名单!E:E)*(VALUE(AW273)&lt;=名单!G:G)*(Y273="正常走货")),名单!H:H),"否")</f>
        <v>否</v>
      </c>
      <c r="G273" s="71" t="s">
        <v>923</v>
      </c>
      <c r="H273" s="71" t="s">
        <v>925</v>
      </c>
      <c r="J273" s="72" t="s">
        <v>926</v>
      </c>
      <c r="L273" s="71" t="s">
        <v>18</v>
      </c>
      <c r="M273" s="73"/>
      <c r="N273" s="73"/>
      <c r="R273" s="73"/>
      <c r="S273" s="72" t="s">
        <v>90</v>
      </c>
      <c r="T273" s="72" t="s">
        <v>14407</v>
      </c>
      <c r="U273" s="73"/>
      <c r="W273" s="73"/>
      <c r="X273" s="73"/>
      <c r="Y273" s="72" t="s">
        <v>14379</v>
      </c>
      <c r="AO273" s="71">
        <v>0</v>
      </c>
      <c r="AT273" s="73"/>
      <c r="AV273" s="73"/>
      <c r="AW273" s="74" t="s">
        <v>14661</v>
      </c>
      <c r="BA273" s="73"/>
      <c r="BC273" s="73"/>
    </row>
    <row r="274" spans="1:56">
      <c r="A274" s="70" t="str">
        <f t="shared" si="9"/>
        <v>2026-01</v>
      </c>
      <c r="B274" s="5" t="str">
        <f>_xlfn.XLOOKUP(G274,过机服务商重量差!A:A,过机服务商重量差!G:G)</f>
        <v>无崖子</v>
      </c>
      <c r="C274" s="32" t="str">
        <f t="shared" si="8"/>
        <v>渠道</v>
      </c>
      <c r="D274" s="63">
        <f>ROUND(IF(AND(AO274&gt;=0,Y274="正常走货"),_xlfn.XLOOKUP(G274,过机服务商重量差!A:A,过机服务商重量差!L:L),"0"),2)</f>
        <v>45</v>
      </c>
      <c r="E274" s="64">
        <f>ROUND(IF(B274="小旋风",$D274/提成!$D$4*提成!$E$4,$D274/提成!$D$3*提成!$E$3),2)</f>
        <v>0.45</v>
      </c>
      <c r="F274" s="5" t="str">
        <f ca="1">IFERROR(LOOKUP(1,0/((B274=名单!B:B)*(VALUE(AW274)&gt;=名单!E:E)*(VALUE(AW274)&lt;=名单!G:G)*(Y274="正常走货")),名单!H:H),"否")</f>
        <v>否</v>
      </c>
      <c r="G274" s="71" t="s">
        <v>927</v>
      </c>
      <c r="H274" s="71" t="s">
        <v>929</v>
      </c>
      <c r="J274" s="72" t="s">
        <v>926</v>
      </c>
      <c r="L274" s="71" t="s">
        <v>18</v>
      </c>
      <c r="M274" s="73"/>
      <c r="N274" s="73"/>
      <c r="R274" s="73"/>
      <c r="S274" s="72" t="s">
        <v>90</v>
      </c>
      <c r="T274" s="71" t="s">
        <v>14407</v>
      </c>
      <c r="U274" s="73"/>
      <c r="W274" s="73"/>
      <c r="X274" s="73"/>
      <c r="Y274" s="72" t="s">
        <v>14379</v>
      </c>
      <c r="AO274" s="71">
        <v>0</v>
      </c>
      <c r="AT274" s="73"/>
      <c r="AU274" s="73"/>
      <c r="AV274" s="73"/>
      <c r="AW274" s="74" t="s">
        <v>14662</v>
      </c>
      <c r="BA274" s="73"/>
      <c r="BC274" s="73"/>
      <c r="BD274" s="73"/>
    </row>
    <row r="275" spans="1:56">
      <c r="A275" s="70" t="str">
        <f t="shared" si="9"/>
        <v>2026-01</v>
      </c>
      <c r="B275" s="5" t="str">
        <f>_xlfn.XLOOKUP(G275,过机服务商重量差!A:A,过机服务商重量差!G:G)</f>
        <v>玉麒麟</v>
      </c>
      <c r="C275" s="32" t="str">
        <f t="shared" si="8"/>
        <v>渠道</v>
      </c>
      <c r="D275" s="63">
        <f>ROUND(IF(AND(AO275&gt;=0,Y275="正常走货"),_xlfn.XLOOKUP(G275,过机服务商重量差!A:A,过机服务商重量差!L:L),"0"),2)</f>
        <v>38</v>
      </c>
      <c r="E275" s="64">
        <f>ROUND(IF(B275="小旋风",$D275/提成!$D$4*提成!$E$4,$D275/提成!$D$3*提成!$E$3),2)</f>
        <v>0.38</v>
      </c>
      <c r="F275" s="5" t="str">
        <f ca="1">IFERROR(LOOKUP(1,0/((B275=名单!B:B)*(VALUE(AW275)&gt;=名单!E:E)*(VALUE(AW275)&lt;=名单!G:G)*(Y275="正常走货")),名单!H:H),"否")</f>
        <v>否</v>
      </c>
      <c r="G275" s="71" t="s">
        <v>930</v>
      </c>
      <c r="H275" s="71" t="s">
        <v>932</v>
      </c>
      <c r="J275" s="72" t="s">
        <v>256</v>
      </c>
      <c r="L275" s="71" t="s">
        <v>18</v>
      </c>
      <c r="M275" s="73"/>
      <c r="N275" s="73"/>
      <c r="R275" s="73"/>
      <c r="S275" s="72" t="s">
        <v>99</v>
      </c>
      <c r="T275" s="71" t="s">
        <v>14410</v>
      </c>
      <c r="U275" s="73"/>
      <c r="W275" s="73"/>
      <c r="X275" s="73"/>
      <c r="Y275" s="72" t="s">
        <v>14379</v>
      </c>
      <c r="AO275" s="71">
        <v>980.6</v>
      </c>
      <c r="AS275" s="73"/>
      <c r="AT275" s="73"/>
      <c r="AU275" s="73"/>
      <c r="AV275" s="73"/>
      <c r="AW275" s="74" t="s">
        <v>14663</v>
      </c>
      <c r="BA275" s="73"/>
      <c r="BC275" s="73"/>
      <c r="BD275" s="73"/>
    </row>
    <row r="276" spans="1:56">
      <c r="A276" s="70" t="str">
        <f t="shared" si="9"/>
        <v>2026-01</v>
      </c>
      <c r="B276" s="5" t="str">
        <f>_xlfn.XLOOKUP(G276,过机服务商重量差!A:A,过机服务商重量差!G:G)</f>
        <v>007</v>
      </c>
      <c r="C276" s="32" t="str">
        <f t="shared" si="8"/>
        <v>渠道</v>
      </c>
      <c r="D276" s="63">
        <f>ROUND(IF(AND(AO276&gt;=0,Y276="正常走货"),_xlfn.XLOOKUP(G276,过机服务商重量差!A:A,过机服务商重量差!L:L),"0"),2)</f>
        <v>1707</v>
      </c>
      <c r="E276" s="64">
        <f>ROUND(IF(B276="小旋风",$D276/提成!$D$4*提成!$E$4,$D276/提成!$D$3*提成!$E$3),2)</f>
        <v>17.07</v>
      </c>
      <c r="F276" s="5" t="str">
        <f ca="1">IFERROR(LOOKUP(1,0/((B276=名单!B:B)*(VALUE(AW276)&gt;=名单!E:E)*(VALUE(AW276)&lt;=名单!G:G)*(Y276="正常走货")),名单!H:H),"否")</f>
        <v>否</v>
      </c>
      <c r="G276" s="71" t="s">
        <v>933</v>
      </c>
      <c r="H276" s="71" t="s">
        <v>36</v>
      </c>
      <c r="J276" s="72" t="s">
        <v>266</v>
      </c>
      <c r="L276" s="71" t="s">
        <v>18</v>
      </c>
      <c r="M276" s="73"/>
      <c r="N276" s="73"/>
      <c r="R276" s="73"/>
      <c r="S276" s="72" t="s">
        <v>152</v>
      </c>
      <c r="T276" s="72" t="s">
        <v>14382</v>
      </c>
      <c r="U276" s="73"/>
      <c r="W276" s="73"/>
      <c r="X276" s="73"/>
      <c r="Y276" s="72" t="s">
        <v>14379</v>
      </c>
      <c r="AO276" s="71">
        <v>0</v>
      </c>
      <c r="AT276" s="73"/>
      <c r="AV276" s="73"/>
      <c r="AW276" s="74" t="s">
        <v>14664</v>
      </c>
      <c r="BA276" s="73"/>
      <c r="BC276" s="73"/>
    </row>
    <row r="277" spans="1:56">
      <c r="A277" s="70" t="str">
        <f t="shared" si="9"/>
        <v>2026-01</v>
      </c>
      <c r="B277" s="5" t="str">
        <f>_xlfn.XLOOKUP(G277,过机服务商重量差!A:A,过机服务商重量差!G:G)</f>
        <v>帅时莹</v>
      </c>
      <c r="C277" s="32" t="str">
        <f t="shared" si="8"/>
        <v>渠道</v>
      </c>
      <c r="D277" s="63">
        <f>ROUND(IF(AND(AO277&gt;=0,Y277="正常走货"),_xlfn.XLOOKUP(G277,过机服务商重量差!A:A,过机服务商重量差!L:L),"0"),2)</f>
        <v>22</v>
      </c>
      <c r="E277" s="64">
        <f>ROUND(IF(B277="小旋风",$D277/提成!$D$4*提成!$E$4,$D277/提成!$D$3*提成!$E$3),2)</f>
        <v>0.22</v>
      </c>
      <c r="F277" s="5" t="str">
        <f ca="1">IFERROR(LOOKUP(1,0/((B277=名单!B:B)*(VALUE(AW277)&gt;=名单!E:E)*(VALUE(AW277)&lt;=名单!G:G)*(Y277="正常走货")),名单!H:H),"否")</f>
        <v>否</v>
      </c>
      <c r="G277" s="71" t="s">
        <v>935</v>
      </c>
      <c r="H277" s="71" t="s">
        <v>937</v>
      </c>
      <c r="J277" s="72" t="s">
        <v>938</v>
      </c>
      <c r="L277" s="71" t="s">
        <v>18</v>
      </c>
      <c r="M277" s="73"/>
      <c r="N277" s="73"/>
      <c r="R277" s="73"/>
      <c r="S277" s="72" t="s">
        <v>99</v>
      </c>
      <c r="T277" s="71" t="s">
        <v>14410</v>
      </c>
      <c r="U277" s="73"/>
      <c r="W277" s="73"/>
      <c r="X277" s="73"/>
      <c r="Y277" s="72" t="s">
        <v>14379</v>
      </c>
      <c r="AO277" s="71">
        <v>54</v>
      </c>
      <c r="AT277" s="73"/>
      <c r="AV277" s="73"/>
      <c r="AW277" s="74" t="s">
        <v>14665</v>
      </c>
      <c r="BA277" s="73"/>
      <c r="BC277" s="73"/>
    </row>
    <row r="278" spans="1:56">
      <c r="A278" s="70" t="str">
        <f t="shared" si="9"/>
        <v>2026-01</v>
      </c>
      <c r="B278" s="5" t="str">
        <f>_xlfn.XLOOKUP(G278,过机服务商重量差!A:A,过机服务商重量差!G:G)</f>
        <v>帅时莹</v>
      </c>
      <c r="C278" s="32" t="str">
        <f t="shared" si="8"/>
        <v>渠道</v>
      </c>
      <c r="D278" s="63">
        <f>ROUND(IF(AND(AO278&gt;=0,Y278="正常走货"),_xlfn.XLOOKUP(G278,过机服务商重量差!A:A,过机服务商重量差!L:L),"0"),2)</f>
        <v>9</v>
      </c>
      <c r="E278" s="64">
        <f>ROUND(IF(B278="小旋风",$D278/提成!$D$4*提成!$E$4,$D278/提成!$D$3*提成!$E$3),2)</f>
        <v>0.09</v>
      </c>
      <c r="F278" s="5" t="str">
        <f ca="1">IFERROR(LOOKUP(1,0/((B278=名单!B:B)*(VALUE(AW278)&gt;=名单!E:E)*(VALUE(AW278)&lt;=名单!G:G)*(Y278="正常走货")),名单!H:H),"否")</f>
        <v>否</v>
      </c>
      <c r="G278" s="71" t="s">
        <v>939</v>
      </c>
      <c r="H278" s="71" t="s">
        <v>941</v>
      </c>
      <c r="J278" s="72" t="s">
        <v>140</v>
      </c>
      <c r="L278" s="71" t="s">
        <v>18</v>
      </c>
      <c r="M278" s="73"/>
      <c r="N278" s="73"/>
      <c r="R278" s="73"/>
      <c r="S278" s="72" t="s">
        <v>562</v>
      </c>
      <c r="T278" s="72" t="s">
        <v>14410</v>
      </c>
      <c r="U278" s="73"/>
      <c r="W278" s="73"/>
      <c r="X278" s="73"/>
      <c r="Y278" s="72" t="s">
        <v>14379</v>
      </c>
      <c r="AO278" s="71">
        <v>78.04</v>
      </c>
      <c r="AT278" s="73"/>
      <c r="AV278" s="73"/>
      <c r="AW278" s="74" t="s">
        <v>14666</v>
      </c>
      <c r="BC278" s="73"/>
    </row>
    <row r="279" spans="1:56">
      <c r="A279" s="70" t="str">
        <f t="shared" si="9"/>
        <v>2026-01</v>
      </c>
      <c r="B279" s="5" t="str">
        <f>_xlfn.XLOOKUP(G279,过机服务商重量差!A:A,过机服务商重量差!G:G)</f>
        <v>玉麒麟</v>
      </c>
      <c r="C279" s="32" t="str">
        <f t="shared" si="8"/>
        <v>渠道</v>
      </c>
      <c r="D279" s="63">
        <f>ROUND(IF(AND(AO279&gt;=0,Y279="正常走货"),_xlfn.XLOOKUP(G279,过机服务商重量差!A:A,过机服务商重量差!L:L),"0"),2)</f>
        <v>37</v>
      </c>
      <c r="E279" s="64">
        <f>ROUND(IF(B279="小旋风",$D279/提成!$D$4*提成!$E$4,$D279/提成!$D$3*提成!$E$3),2)</f>
        <v>0.37</v>
      </c>
      <c r="F279" s="5" t="str">
        <f ca="1">IFERROR(LOOKUP(1,0/((B279=名单!B:B)*(VALUE(AW279)&gt;=名单!E:E)*(VALUE(AW279)&lt;=名单!G:G)*(Y279="正常走货")),名单!H:H),"否")</f>
        <v>否</v>
      </c>
      <c r="G279" s="71" t="s">
        <v>942</v>
      </c>
      <c r="H279" s="71" t="s">
        <v>944</v>
      </c>
      <c r="J279" s="72" t="s">
        <v>17</v>
      </c>
      <c r="L279" s="71" t="s">
        <v>18</v>
      </c>
      <c r="M279" s="73"/>
      <c r="N279" s="73"/>
      <c r="R279" s="73"/>
      <c r="S279" s="72" t="s">
        <v>191</v>
      </c>
      <c r="T279" s="72" t="s">
        <v>14410</v>
      </c>
      <c r="U279" s="73"/>
      <c r="W279" s="73"/>
      <c r="X279" s="73"/>
      <c r="Y279" s="72" t="s">
        <v>14379</v>
      </c>
      <c r="AO279" s="71">
        <v>181</v>
      </c>
      <c r="AT279" s="73"/>
      <c r="AV279" s="73"/>
      <c r="AW279" s="74" t="s">
        <v>14667</v>
      </c>
      <c r="BA279" s="73"/>
      <c r="BC279" s="73"/>
    </row>
    <row r="280" spans="1:56">
      <c r="A280" s="70" t="str">
        <f t="shared" si="9"/>
        <v>2026-01</v>
      </c>
      <c r="B280" s="5" t="str">
        <f>_xlfn.XLOOKUP(G280,过机服务商重量差!A:A,过机服务商重量差!G:G)</f>
        <v>帅时莹</v>
      </c>
      <c r="C280" s="32" t="str">
        <f t="shared" si="8"/>
        <v>渠道</v>
      </c>
      <c r="D280" s="63">
        <f>ROUND(IF(AND(AO280&gt;=0,Y280="正常走货"),_xlfn.XLOOKUP(G280,过机服务商重量差!A:A,过机服务商重量差!L:L),"0"),2)</f>
        <v>104</v>
      </c>
      <c r="E280" s="64">
        <f>ROUND(IF(B280="小旋风",$D280/提成!$D$4*提成!$E$4,$D280/提成!$D$3*提成!$E$3),2)</f>
        <v>1.04</v>
      </c>
      <c r="F280" s="5" t="str">
        <f ca="1">IFERROR(LOOKUP(1,0/((B280=名单!B:B)*(VALUE(AW280)&gt;=名单!E:E)*(VALUE(AW280)&lt;=名单!G:G)*(Y280="正常走货")),名单!H:H),"否")</f>
        <v>否</v>
      </c>
      <c r="G280" s="71" t="s">
        <v>945</v>
      </c>
      <c r="H280" s="71" t="s">
        <v>947</v>
      </c>
      <c r="J280" s="72" t="s">
        <v>938</v>
      </c>
      <c r="L280" s="71" t="s">
        <v>18</v>
      </c>
      <c r="M280" s="73"/>
      <c r="N280" s="73"/>
      <c r="R280" s="73"/>
      <c r="S280" s="72" t="s">
        <v>562</v>
      </c>
      <c r="T280" s="72" t="s">
        <v>14410</v>
      </c>
      <c r="U280" s="73"/>
      <c r="W280" s="73"/>
      <c r="X280" s="73"/>
      <c r="Y280" s="72" t="s">
        <v>14379</v>
      </c>
      <c r="AO280" s="71">
        <v>412</v>
      </c>
      <c r="AS280" s="73"/>
      <c r="AT280" s="73"/>
      <c r="AV280" s="73"/>
      <c r="AW280" s="74" t="s">
        <v>14668</v>
      </c>
      <c r="BC280" s="73"/>
    </row>
    <row r="281" spans="1:56">
      <c r="A281" s="70" t="str">
        <f t="shared" si="9"/>
        <v>2026-01</v>
      </c>
      <c r="B281" s="5" t="str">
        <f>_xlfn.XLOOKUP(G281,过机服务商重量差!A:A,过机服务商重量差!G:G)</f>
        <v>风清扬</v>
      </c>
      <c r="C281" s="32" t="str">
        <f t="shared" si="8"/>
        <v/>
      </c>
      <c r="D281" s="63">
        <f>ROUND(IF(AND(AO281&gt;=0,Y281="正常走货"),_xlfn.XLOOKUP(G281,过机服务商重量差!A:A,过机服务商重量差!L:L),"0"),2)</f>
        <v>0</v>
      </c>
      <c r="E281" s="64">
        <f>ROUND(IF(B281="小旋风",$D281/提成!$D$4*提成!$E$4,$D281/提成!$D$3*提成!$E$3),2)</f>
        <v>0</v>
      </c>
      <c r="F281" s="5" t="str">
        <f ca="1">IFERROR(LOOKUP(1,0/((B281=名单!B:B)*(VALUE(AW281)&gt;=名单!E:E)*(VALUE(AW281)&lt;=名单!G:G)*(Y281="正常走货")),名单!H:H),"否")</f>
        <v>是</v>
      </c>
      <c r="G281" s="71" t="s">
        <v>948</v>
      </c>
      <c r="H281" s="71" t="s">
        <v>950</v>
      </c>
      <c r="J281" s="72" t="s">
        <v>683</v>
      </c>
      <c r="L281" s="71" t="s">
        <v>18</v>
      </c>
      <c r="M281" s="73"/>
      <c r="N281" s="73"/>
      <c r="R281" s="73"/>
      <c r="S281" s="72" t="s">
        <v>951</v>
      </c>
      <c r="T281" s="72" t="s">
        <v>14669</v>
      </c>
      <c r="U281" s="73"/>
      <c r="W281" s="73"/>
      <c r="X281" s="73"/>
      <c r="Y281" s="72" t="s">
        <v>14379</v>
      </c>
      <c r="AO281" s="71">
        <v>-240</v>
      </c>
      <c r="AS281" s="73"/>
      <c r="AT281" s="73"/>
      <c r="AU281" s="73"/>
      <c r="AV281" s="73"/>
      <c r="AW281" s="74" t="s">
        <v>14670</v>
      </c>
      <c r="BA281" s="73"/>
      <c r="BC281" s="73"/>
    </row>
    <row r="282" spans="1:56">
      <c r="A282" s="70" t="str">
        <f t="shared" si="9"/>
        <v>2026-01</v>
      </c>
      <c r="B282" s="5" t="str">
        <f>_xlfn.XLOOKUP(G282,过机服务商重量差!A:A,过机服务商重量差!G:G)</f>
        <v>帅时莹</v>
      </c>
      <c r="C282" s="32" t="str">
        <f t="shared" si="8"/>
        <v>渠道</v>
      </c>
      <c r="D282" s="63">
        <f>ROUND(IF(AND(AO282&gt;=0,Y282="正常走货"),_xlfn.XLOOKUP(G282,过机服务商重量差!A:A,过机服务商重量差!L:L),"0"),2)</f>
        <v>206</v>
      </c>
      <c r="E282" s="64">
        <f>ROUND(IF(B282="小旋风",$D282/提成!$D$4*提成!$E$4,$D282/提成!$D$3*提成!$E$3),2)</f>
        <v>2.06</v>
      </c>
      <c r="F282" s="5" t="str">
        <f ca="1">IFERROR(LOOKUP(1,0/((B282=名单!B:B)*(VALUE(AW282)&gt;=名单!E:E)*(VALUE(AW282)&lt;=名单!G:G)*(Y282="正常走货")),名单!H:H),"否")</f>
        <v>否</v>
      </c>
      <c r="G282" s="71" t="s">
        <v>952</v>
      </c>
      <c r="H282" s="71" t="s">
        <v>954</v>
      </c>
      <c r="J282" s="72" t="s">
        <v>287</v>
      </c>
      <c r="L282" s="71" t="s">
        <v>18</v>
      </c>
      <c r="M282" s="73"/>
      <c r="N282" s="73"/>
      <c r="R282" s="73"/>
      <c r="S282" s="72" t="s">
        <v>199</v>
      </c>
      <c r="T282" s="72" t="s">
        <v>14439</v>
      </c>
      <c r="U282" s="73"/>
      <c r="W282" s="73"/>
      <c r="X282" s="73"/>
      <c r="Y282" s="72" t="s">
        <v>14379</v>
      </c>
      <c r="AO282" s="71">
        <v>1365.4</v>
      </c>
      <c r="AT282" s="73"/>
      <c r="AU282" s="73"/>
      <c r="AV282" s="73"/>
      <c r="AW282" s="74" t="s">
        <v>14671</v>
      </c>
      <c r="BC282" s="73"/>
    </row>
    <row r="283" spans="1:56">
      <c r="A283" s="70" t="str">
        <f t="shared" si="9"/>
        <v>2026-01</v>
      </c>
      <c r="B283" s="5" t="str">
        <f>_xlfn.XLOOKUP(G283,过机服务商重量差!A:A,过机服务商重量差!G:G)</f>
        <v>玉麒麟</v>
      </c>
      <c r="C283" s="32" t="str">
        <f t="shared" si="8"/>
        <v>渠道</v>
      </c>
      <c r="D283" s="63">
        <f>ROUND(IF(AND(AO283&gt;=0,Y283="正常走货"),_xlfn.XLOOKUP(G283,过机服务商重量差!A:A,过机服务商重量差!L:L),"0"),2)</f>
        <v>0.5</v>
      </c>
      <c r="E283" s="64">
        <f>ROUND(IF(B283="小旋风",$D283/提成!$D$4*提成!$E$4,$D283/提成!$D$3*提成!$E$3),2)</f>
        <v>0.01</v>
      </c>
      <c r="F283" s="5" t="str">
        <f ca="1">IFERROR(LOOKUP(1,0/((B283=名单!B:B)*(VALUE(AW283)&gt;=名单!E:E)*(VALUE(AW283)&lt;=名单!G:G)*(Y283="正常走货")),名单!H:H),"否")</f>
        <v>否</v>
      </c>
      <c r="G283" s="71" t="s">
        <v>955</v>
      </c>
      <c r="H283" s="71" t="s">
        <v>957</v>
      </c>
      <c r="J283" s="72" t="s">
        <v>256</v>
      </c>
      <c r="L283" s="71" t="s">
        <v>18</v>
      </c>
      <c r="M283" s="73"/>
      <c r="N283" s="73"/>
      <c r="R283" s="73"/>
      <c r="S283" s="72" t="s">
        <v>562</v>
      </c>
      <c r="T283" s="71" t="s">
        <v>14410</v>
      </c>
      <c r="U283" s="73"/>
      <c r="W283" s="73"/>
      <c r="X283" s="73"/>
      <c r="Y283" s="72" t="s">
        <v>14379</v>
      </c>
      <c r="AO283" s="71">
        <v>40</v>
      </c>
      <c r="AS283" s="73"/>
      <c r="AT283" s="73"/>
      <c r="AU283" s="73"/>
      <c r="AV283" s="73"/>
      <c r="AW283" s="74" t="s">
        <v>14672</v>
      </c>
      <c r="BC283" s="73"/>
    </row>
    <row r="284" spans="1:56">
      <c r="A284" s="70" t="str">
        <f t="shared" si="9"/>
        <v>2026-01</v>
      </c>
      <c r="B284" s="5" t="str">
        <f>_xlfn.XLOOKUP(G284,过机服务商重量差!A:A,过机服务商重量差!G:G)</f>
        <v>小旋风</v>
      </c>
      <c r="C284" s="32" t="str">
        <f t="shared" si="8"/>
        <v>渠道</v>
      </c>
      <c r="D284" s="63">
        <f>ROUND(IF(AND(AO284&gt;=0,Y284="正常走货"),_xlfn.XLOOKUP(G284,过机服务商重量差!A:A,过机服务商重量差!L:L),"0"),2)</f>
        <v>36</v>
      </c>
      <c r="E284" s="64">
        <f>ROUND(IF(B284="小旋风",$D284/提成!$D$4*提成!$E$4,$D284/提成!$D$3*提成!$E$3),2)</f>
        <v>0.36</v>
      </c>
      <c r="F284" s="5" t="str">
        <f ca="1">IFERROR(LOOKUP(1,0/((B284=名单!B:B)*(VALUE(AW284)&gt;=名单!E:E)*(VALUE(AW284)&lt;=名单!G:G)*(Y284="正常走货")),名单!H:H),"否")</f>
        <v>是</v>
      </c>
      <c r="G284" s="71" t="s">
        <v>958</v>
      </c>
      <c r="H284" s="71" t="s">
        <v>960</v>
      </c>
      <c r="J284" s="72" t="s">
        <v>274</v>
      </c>
      <c r="L284" s="72" t="s">
        <v>18</v>
      </c>
      <c r="M284" s="73"/>
      <c r="N284" s="73"/>
      <c r="R284" s="73"/>
      <c r="S284" s="72" t="s">
        <v>199</v>
      </c>
      <c r="T284" s="72" t="s">
        <v>14439</v>
      </c>
      <c r="U284" s="73"/>
      <c r="W284" s="73"/>
      <c r="X284" s="73"/>
      <c r="Y284" s="72" t="s">
        <v>14379</v>
      </c>
      <c r="AO284" s="71">
        <v>54</v>
      </c>
      <c r="AT284" s="73"/>
      <c r="AV284" s="73"/>
      <c r="AW284" s="74" t="s">
        <v>14673</v>
      </c>
      <c r="BA284" s="73"/>
      <c r="BC284" s="73"/>
    </row>
    <row r="285" spans="1:56">
      <c r="A285" s="70" t="str">
        <f t="shared" si="9"/>
        <v>2026-01</v>
      </c>
      <c r="B285" s="5" t="str">
        <f>_xlfn.XLOOKUP(G285,过机服务商重量差!A:A,过机服务商重量差!G:G)</f>
        <v>无崖子</v>
      </c>
      <c r="C285" s="32" t="str">
        <f t="shared" si="8"/>
        <v>渠道</v>
      </c>
      <c r="D285" s="63">
        <f>ROUND(IF(AND(AO285&gt;=0,Y285="正常走货"),_xlfn.XLOOKUP(G285,过机服务商重量差!A:A,过机服务商重量差!L:L),"0"),2)</f>
        <v>12</v>
      </c>
      <c r="E285" s="64">
        <f>ROUND(IF(B285="小旋风",$D285/提成!$D$4*提成!$E$4,$D285/提成!$D$3*提成!$E$3),2)</f>
        <v>0.12</v>
      </c>
      <c r="F285" s="5" t="str">
        <f ca="1">IFERROR(LOOKUP(1,0/((B285=名单!B:B)*(VALUE(AW285)&gt;=名单!E:E)*(VALUE(AW285)&lt;=名单!G:G)*(Y285="正常走货")),名单!H:H),"否")</f>
        <v>否</v>
      </c>
      <c r="G285" s="71" t="s">
        <v>961</v>
      </c>
      <c r="H285" s="71" t="s">
        <v>963</v>
      </c>
      <c r="J285" s="72" t="s">
        <v>590</v>
      </c>
      <c r="L285" s="71" t="s">
        <v>18</v>
      </c>
      <c r="M285" s="73"/>
      <c r="N285" s="73"/>
      <c r="R285" s="73"/>
      <c r="S285" s="72" t="s">
        <v>199</v>
      </c>
      <c r="T285" s="72" t="s">
        <v>14439</v>
      </c>
      <c r="U285" s="73"/>
      <c r="W285" s="73"/>
      <c r="X285" s="73"/>
      <c r="Y285" s="72" t="s">
        <v>14379</v>
      </c>
      <c r="AO285" s="71">
        <v>140.55</v>
      </c>
      <c r="AT285" s="73"/>
      <c r="AU285" s="73"/>
      <c r="AV285" s="73"/>
      <c r="AW285" s="74" t="s">
        <v>14674</v>
      </c>
      <c r="BA285" s="73"/>
      <c r="BC285" s="73"/>
    </row>
    <row r="286" spans="1:56">
      <c r="A286" s="70" t="str">
        <f t="shared" si="9"/>
        <v>2026-01</v>
      </c>
      <c r="B286" s="5" t="str">
        <f>_xlfn.XLOOKUP(G286,过机服务商重量差!A:A,过机服务商重量差!G:G)</f>
        <v>风清扬</v>
      </c>
      <c r="C286" s="32" t="str">
        <f t="shared" si="8"/>
        <v>渠道</v>
      </c>
      <c r="D286" s="63">
        <f>ROUND(IF(AND(AO286&gt;=0,Y286="正常走货"),_xlfn.XLOOKUP(G286,过机服务商重量差!A:A,过机服务商重量差!L:L),"0"),2)</f>
        <v>110</v>
      </c>
      <c r="E286" s="64">
        <f>ROUND(IF(B286="小旋风",$D286/提成!$D$4*提成!$E$4,$D286/提成!$D$3*提成!$E$3),2)</f>
        <v>1.1</v>
      </c>
      <c r="F286" s="5" t="str">
        <f ca="1">IFERROR(LOOKUP(1,0/((B286=名单!B:B)*(VALUE(AW286)&gt;=名单!E:E)*(VALUE(AW286)&lt;=名单!G:G)*(Y286="正常走货")),名单!H:H),"否")</f>
        <v>是</v>
      </c>
      <c r="G286" s="71" t="s">
        <v>964</v>
      </c>
      <c r="H286" s="71" t="s">
        <v>966</v>
      </c>
      <c r="J286" s="72" t="s">
        <v>967</v>
      </c>
      <c r="L286" s="71" t="s">
        <v>18</v>
      </c>
      <c r="M286" s="73"/>
      <c r="N286" s="73"/>
      <c r="R286" s="73"/>
      <c r="S286" s="72" t="s">
        <v>292</v>
      </c>
      <c r="T286" s="72" t="s">
        <v>14410</v>
      </c>
      <c r="U286" s="73"/>
      <c r="W286" s="73"/>
      <c r="X286" s="73"/>
      <c r="Y286" s="72" t="s">
        <v>14379</v>
      </c>
      <c r="AO286" s="71">
        <v>440</v>
      </c>
      <c r="AS286" s="73"/>
      <c r="AT286" s="73"/>
      <c r="AU286" s="73"/>
      <c r="AV286" s="73"/>
      <c r="AW286" s="74" t="s">
        <v>14675</v>
      </c>
      <c r="BC286" s="73"/>
      <c r="BD286" s="73"/>
    </row>
    <row r="287" spans="1:56">
      <c r="A287" s="70" t="str">
        <f t="shared" si="9"/>
        <v>2026-01</v>
      </c>
      <c r="B287" s="5" t="str">
        <f>_xlfn.XLOOKUP(G287,过机服务商重量差!A:A,过机服务商重量差!G:G)</f>
        <v>小旋风</v>
      </c>
      <c r="C287" s="32" t="str">
        <f t="shared" si="8"/>
        <v>渠道</v>
      </c>
      <c r="D287" s="63">
        <f>ROUND(IF(AND(AO287&gt;=0,Y287="正常走货"),_xlfn.XLOOKUP(G287,过机服务商重量差!A:A,过机服务商重量差!L:L),"0"),2)</f>
        <v>141</v>
      </c>
      <c r="E287" s="64">
        <f>ROUND(IF(B287="小旋风",$D287/提成!$D$4*提成!$E$4,$D287/提成!$D$3*提成!$E$3),2)</f>
        <v>1.41</v>
      </c>
      <c r="F287" s="5" t="str">
        <f ca="1">IFERROR(LOOKUP(1,0/((B287=名单!B:B)*(VALUE(AW287)&gt;=名单!E:E)*(VALUE(AW287)&lt;=名单!G:G)*(Y287="正常走货")),名单!H:H),"否")</f>
        <v>是</v>
      </c>
      <c r="G287" s="71" t="s">
        <v>968</v>
      </c>
      <c r="H287" s="71" t="s">
        <v>970</v>
      </c>
      <c r="J287" s="72" t="s">
        <v>274</v>
      </c>
      <c r="L287" s="71" t="s">
        <v>18</v>
      </c>
      <c r="M287" s="73"/>
      <c r="N287" s="73"/>
      <c r="R287" s="73"/>
      <c r="S287" s="72" t="s">
        <v>191</v>
      </c>
      <c r="T287" s="72" t="s">
        <v>14410</v>
      </c>
      <c r="U287" s="73"/>
      <c r="W287" s="73"/>
      <c r="X287" s="73"/>
      <c r="Y287" s="72" t="s">
        <v>14379</v>
      </c>
      <c r="AO287" s="71">
        <v>423</v>
      </c>
      <c r="AT287" s="73"/>
      <c r="AU287" s="73"/>
      <c r="AV287" s="73"/>
      <c r="AW287" s="74" t="s">
        <v>14676</v>
      </c>
      <c r="BC287" s="73"/>
    </row>
    <row r="288" spans="1:56">
      <c r="A288" s="70" t="str">
        <f t="shared" si="9"/>
        <v>2026-01</v>
      </c>
      <c r="B288" s="5" t="str">
        <f>_xlfn.XLOOKUP(G288,过机服务商重量差!A:A,过机服务商重量差!G:G)</f>
        <v>小旋风</v>
      </c>
      <c r="C288" s="32" t="str">
        <f t="shared" si="8"/>
        <v>渠道</v>
      </c>
      <c r="D288" s="63">
        <f>ROUND(IF(AND(AO288&gt;=0,Y288="正常走货"),_xlfn.XLOOKUP(G288,过机服务商重量差!A:A,过机服务商重量差!L:L),"0"),2)</f>
        <v>246</v>
      </c>
      <c r="E288" s="64">
        <f>ROUND(IF(B288="小旋风",$D288/提成!$D$4*提成!$E$4,$D288/提成!$D$3*提成!$E$3),2)</f>
        <v>2.46</v>
      </c>
      <c r="F288" s="5" t="str">
        <f ca="1">IFERROR(LOOKUP(1,0/((B288=名单!B:B)*(VALUE(AW288)&gt;=名单!E:E)*(VALUE(AW288)&lt;=名单!G:G)*(Y288="正常走货")),名单!H:H),"否")</f>
        <v>是</v>
      </c>
      <c r="G288" s="71" t="s">
        <v>971</v>
      </c>
      <c r="H288" s="71" t="s">
        <v>973</v>
      </c>
      <c r="J288" s="72" t="s">
        <v>274</v>
      </c>
      <c r="L288" s="71" t="s">
        <v>18</v>
      </c>
      <c r="M288" s="73"/>
      <c r="N288" s="73"/>
      <c r="R288" s="73"/>
      <c r="S288" s="72" t="s">
        <v>191</v>
      </c>
      <c r="T288" s="72" t="s">
        <v>14410</v>
      </c>
      <c r="U288" s="73"/>
      <c r="W288" s="73"/>
      <c r="X288" s="73"/>
      <c r="Y288" s="72" t="s">
        <v>14379</v>
      </c>
      <c r="AO288" s="71">
        <v>123</v>
      </c>
      <c r="AS288" s="73"/>
      <c r="AT288" s="73"/>
      <c r="AV288" s="73"/>
      <c r="AW288" s="74" t="s">
        <v>14677</v>
      </c>
      <c r="BC288" s="73"/>
    </row>
    <row r="289" spans="1:56">
      <c r="A289" s="70" t="str">
        <f t="shared" si="9"/>
        <v>2026-01</v>
      </c>
      <c r="B289" s="5" t="str">
        <f>_xlfn.XLOOKUP(G289,过机服务商重量差!A:A,过机服务商重量差!G:G)</f>
        <v>小旋风</v>
      </c>
      <c r="C289" s="32" t="str">
        <f t="shared" si="8"/>
        <v>渠道</v>
      </c>
      <c r="D289" s="63">
        <f>ROUND(IF(AND(AO289&gt;=0,Y289="正常走货"),_xlfn.XLOOKUP(G289,过机服务商重量差!A:A,过机服务商重量差!L:L),"0"),2)</f>
        <v>247</v>
      </c>
      <c r="E289" s="64">
        <f>ROUND(IF(B289="小旋风",$D289/提成!$D$4*提成!$E$4,$D289/提成!$D$3*提成!$E$3),2)</f>
        <v>2.47</v>
      </c>
      <c r="F289" s="5" t="str">
        <f ca="1">IFERROR(LOOKUP(1,0/((B289=名单!B:B)*(VALUE(AW289)&gt;=名单!E:E)*(VALUE(AW289)&lt;=名单!G:G)*(Y289="正常走货")),名单!H:H),"否")</f>
        <v>是</v>
      </c>
      <c r="G289" s="71" t="s">
        <v>974</v>
      </c>
      <c r="H289" s="71" t="s">
        <v>976</v>
      </c>
      <c r="J289" s="72" t="s">
        <v>274</v>
      </c>
      <c r="L289" s="71" t="s">
        <v>18</v>
      </c>
      <c r="M289" s="73"/>
      <c r="N289" s="73"/>
      <c r="R289" s="73"/>
      <c r="S289" s="72" t="s">
        <v>191</v>
      </c>
      <c r="T289" s="72" t="s">
        <v>14410</v>
      </c>
      <c r="U289" s="73"/>
      <c r="W289" s="73"/>
      <c r="X289" s="73"/>
      <c r="Y289" s="72" t="s">
        <v>14379</v>
      </c>
      <c r="AO289" s="71">
        <v>123.5</v>
      </c>
      <c r="AT289" s="73"/>
      <c r="AU289" s="73"/>
      <c r="AV289" s="73"/>
      <c r="AW289" s="74" t="s">
        <v>14678</v>
      </c>
      <c r="BC289" s="73"/>
    </row>
    <row r="290" spans="1:56">
      <c r="A290" s="70" t="str">
        <f t="shared" si="9"/>
        <v>2026-01</v>
      </c>
      <c r="B290" s="5" t="str">
        <f>_xlfn.XLOOKUP(G290,过机服务商重量差!A:A,过机服务商重量差!G:G)</f>
        <v>风清扬</v>
      </c>
      <c r="C290" s="32" t="str">
        <f t="shared" si="8"/>
        <v>渠道</v>
      </c>
      <c r="D290" s="63">
        <f>ROUND(IF(AND(AO290&gt;=0,Y290="正常走货"),_xlfn.XLOOKUP(G290,过机服务商重量差!A:A,过机服务商重量差!L:L),"0"),2)</f>
        <v>178</v>
      </c>
      <c r="E290" s="64">
        <f>ROUND(IF(B290="小旋风",$D290/提成!$D$4*提成!$E$4,$D290/提成!$D$3*提成!$E$3),2)</f>
        <v>1.78</v>
      </c>
      <c r="F290" s="5" t="str">
        <f ca="1">IFERROR(LOOKUP(1,0/((B290=名单!B:B)*(VALUE(AW290)&gt;=名单!E:E)*(VALUE(AW290)&lt;=名单!G:G)*(Y290="正常走货")),名单!H:H),"否")</f>
        <v>是</v>
      </c>
      <c r="G290" s="71" t="s">
        <v>977</v>
      </c>
      <c r="H290" s="71" t="s">
        <v>50</v>
      </c>
      <c r="J290" s="72" t="s">
        <v>51</v>
      </c>
      <c r="L290" s="71" t="s">
        <v>18</v>
      </c>
      <c r="M290" s="73"/>
      <c r="N290" s="73"/>
      <c r="R290" s="73"/>
      <c r="S290" s="72" t="s">
        <v>191</v>
      </c>
      <c r="T290" s="72" t="s">
        <v>14410</v>
      </c>
      <c r="U290" s="73"/>
      <c r="W290" s="73"/>
      <c r="X290" s="73"/>
      <c r="Y290" s="72" t="s">
        <v>14379</v>
      </c>
      <c r="AO290" s="71">
        <v>765.4</v>
      </c>
      <c r="AS290" s="73"/>
      <c r="AT290" s="73"/>
      <c r="AV290" s="73"/>
      <c r="AW290" s="74" t="s">
        <v>14679</v>
      </c>
      <c r="BC290" s="73"/>
    </row>
    <row r="291" spans="1:56">
      <c r="A291" s="70" t="str">
        <f t="shared" si="9"/>
        <v>2026-01</v>
      </c>
      <c r="B291" s="5" t="str">
        <f>_xlfn.XLOOKUP(G291,过机服务商重量差!A:A,过机服务商重量差!G:G)</f>
        <v>玉麒麟</v>
      </c>
      <c r="C291" s="32" t="str">
        <f t="shared" si="8"/>
        <v>渠道</v>
      </c>
      <c r="D291" s="63">
        <f>ROUND(IF(AND(AO291&gt;=0,Y291="正常走货"),_xlfn.XLOOKUP(G291,过机服务商重量差!A:A,过机服务商重量差!L:L),"0"),2)</f>
        <v>2</v>
      </c>
      <c r="E291" s="64">
        <f>ROUND(IF(B291="小旋风",$D291/提成!$D$4*提成!$E$4,$D291/提成!$D$3*提成!$E$3),2)</f>
        <v>0.02</v>
      </c>
      <c r="F291" s="5" t="str">
        <f ca="1">IFERROR(LOOKUP(1,0/((B291=名单!B:B)*(VALUE(AW291)&gt;=名单!E:E)*(VALUE(AW291)&lt;=名单!G:G)*(Y291="正常走货")),名单!H:H),"否")</f>
        <v>否</v>
      </c>
      <c r="G291" s="71" t="s">
        <v>979</v>
      </c>
      <c r="H291" s="71" t="s">
        <v>981</v>
      </c>
      <c r="J291" s="72" t="s">
        <v>17</v>
      </c>
      <c r="L291" s="71" t="s">
        <v>18</v>
      </c>
      <c r="M291" s="73"/>
      <c r="N291" s="73"/>
      <c r="R291" s="73"/>
      <c r="S291" s="72" t="s">
        <v>562</v>
      </c>
      <c r="T291" s="72" t="s">
        <v>14410</v>
      </c>
      <c r="U291" s="73"/>
      <c r="W291" s="73"/>
      <c r="X291" s="73"/>
      <c r="Y291" s="72" t="s">
        <v>14379</v>
      </c>
      <c r="AO291" s="71">
        <v>101.69</v>
      </c>
      <c r="AT291" s="73"/>
      <c r="AV291" s="73"/>
      <c r="AW291" s="74" t="s">
        <v>14680</v>
      </c>
      <c r="BC291" s="73"/>
    </row>
    <row r="292" spans="1:56">
      <c r="A292" s="70" t="str">
        <f t="shared" si="9"/>
        <v>2026-01</v>
      </c>
      <c r="B292" s="5" t="str">
        <f>_xlfn.XLOOKUP(G292,过机服务商重量差!A:A,过机服务商重量差!G:G)</f>
        <v>无崖子</v>
      </c>
      <c r="C292" s="32" t="str">
        <f t="shared" si="8"/>
        <v>渠道</v>
      </c>
      <c r="D292" s="63">
        <f>ROUND(IF(AND(AO292&gt;=0,Y292="正常走货"),_xlfn.XLOOKUP(G292,过机服务商重量差!A:A,过机服务商重量差!L:L),"0"),2)</f>
        <v>41</v>
      </c>
      <c r="E292" s="64">
        <f>ROUND(IF(B292="小旋风",$D292/提成!$D$4*提成!$E$4,$D292/提成!$D$3*提成!$E$3),2)</f>
        <v>0.41</v>
      </c>
      <c r="F292" s="5" t="str">
        <f ca="1">IFERROR(LOOKUP(1,0/((B292=名单!B:B)*(VALUE(AW292)&gt;=名单!E:E)*(VALUE(AW292)&lt;=名单!G:G)*(Y292="正常走货")),名单!H:H),"否")</f>
        <v>否</v>
      </c>
      <c r="G292" s="71" t="s">
        <v>982</v>
      </c>
      <c r="H292" s="71" t="s">
        <v>984</v>
      </c>
      <c r="J292" s="72" t="s">
        <v>985</v>
      </c>
      <c r="L292" s="71" t="s">
        <v>18</v>
      </c>
      <c r="M292" s="73"/>
      <c r="N292" s="73"/>
      <c r="R292" s="73"/>
      <c r="S292" s="72" t="s">
        <v>227</v>
      </c>
      <c r="T292" s="72" t="s">
        <v>14410</v>
      </c>
      <c r="U292" s="73"/>
      <c r="W292" s="73"/>
      <c r="X292" s="73"/>
      <c r="Y292" s="72" t="s">
        <v>14379</v>
      </c>
      <c r="AO292" s="71">
        <v>324.6</v>
      </c>
      <c r="AT292" s="73"/>
      <c r="AV292" s="73"/>
      <c r="AW292" s="74" t="s">
        <v>14681</v>
      </c>
      <c r="BC292" s="73"/>
    </row>
    <row r="293" spans="1:56">
      <c r="A293" s="70" t="str">
        <f t="shared" si="9"/>
        <v>2026-01</v>
      </c>
      <c r="B293" s="5" t="str">
        <f>_xlfn.XLOOKUP(G293,过机服务商重量差!A:A,过机服务商重量差!G:G)</f>
        <v>帅时莹</v>
      </c>
      <c r="C293" s="32" t="str">
        <f t="shared" si="8"/>
        <v>渠道</v>
      </c>
      <c r="D293" s="63">
        <f>ROUND(IF(AND(AO293&gt;=0,Y293="正常走货"),_xlfn.XLOOKUP(G293,过机服务商重量差!A:A,过机服务商重量差!L:L),"0"),2)</f>
        <v>21</v>
      </c>
      <c r="E293" s="64">
        <f>ROUND(IF(B293="小旋风",$D293/提成!$D$4*提成!$E$4,$D293/提成!$D$3*提成!$E$3),2)</f>
        <v>0.21</v>
      </c>
      <c r="F293" s="5" t="str">
        <f ca="1">IFERROR(LOOKUP(1,0/((B293=名单!B:B)*(VALUE(AW293)&gt;=名单!E:E)*(VALUE(AW293)&lt;=名单!G:G)*(Y293="正常走货")),名单!H:H),"否")</f>
        <v>否</v>
      </c>
      <c r="G293" s="71" t="s">
        <v>986</v>
      </c>
      <c r="H293" s="71" t="s">
        <v>988</v>
      </c>
      <c r="J293" s="72" t="s">
        <v>186</v>
      </c>
      <c r="L293" s="71" t="s">
        <v>18</v>
      </c>
      <c r="M293" s="73"/>
      <c r="N293" s="73"/>
      <c r="R293" s="73"/>
      <c r="S293" s="72" t="s">
        <v>187</v>
      </c>
      <c r="T293" s="72" t="s">
        <v>14410</v>
      </c>
      <c r="U293" s="73"/>
      <c r="W293" s="73"/>
      <c r="X293" s="73"/>
      <c r="Y293" s="72" t="s">
        <v>14379</v>
      </c>
      <c r="AO293" s="71">
        <v>180.6</v>
      </c>
      <c r="AT293" s="73"/>
      <c r="AU293" s="73"/>
      <c r="AV293" s="73"/>
      <c r="AW293" s="74" t="s">
        <v>14682</v>
      </c>
      <c r="BC293" s="73"/>
    </row>
    <row r="294" spans="1:56">
      <c r="A294" s="70" t="str">
        <f t="shared" si="9"/>
        <v>2026-01</v>
      </c>
      <c r="B294" s="5" t="str">
        <f>_xlfn.XLOOKUP(G294,过机服务商重量差!A:A,过机服务商重量差!G:G)</f>
        <v>玉麒麟</v>
      </c>
      <c r="C294" s="32" t="str">
        <f t="shared" si="8"/>
        <v>渠道</v>
      </c>
      <c r="D294" s="63">
        <f>ROUND(IF(AND(AO294&gt;=0,Y294="正常走货"),_xlfn.XLOOKUP(G294,过机服务商重量差!A:A,过机服务商重量差!L:L),"0"),2)</f>
        <v>88</v>
      </c>
      <c r="E294" s="64">
        <f>ROUND(IF(B294="小旋风",$D294/提成!$D$4*提成!$E$4,$D294/提成!$D$3*提成!$E$3),2)</f>
        <v>0.88</v>
      </c>
      <c r="F294" s="5" t="str">
        <f ca="1">IFERROR(LOOKUP(1,0/((B294=名单!B:B)*(VALUE(AW294)&gt;=名单!E:E)*(VALUE(AW294)&lt;=名单!G:G)*(Y294="正常走货")),名单!H:H),"否")</f>
        <v>否</v>
      </c>
      <c r="G294" s="71" t="s">
        <v>989</v>
      </c>
      <c r="H294" s="71" t="s">
        <v>991</v>
      </c>
      <c r="J294" s="72" t="s">
        <v>17</v>
      </c>
      <c r="L294" s="71" t="s">
        <v>18</v>
      </c>
      <c r="M294" s="73"/>
      <c r="N294" s="73"/>
      <c r="R294" s="73"/>
      <c r="S294" s="72" t="s">
        <v>191</v>
      </c>
      <c r="T294" s="72" t="s">
        <v>14410</v>
      </c>
      <c r="U294" s="73"/>
      <c r="W294" s="73"/>
      <c r="X294" s="73"/>
      <c r="Y294" s="72" t="s">
        <v>14379</v>
      </c>
      <c r="AO294" s="71">
        <v>839.39</v>
      </c>
      <c r="AS294" s="73"/>
      <c r="AT294" s="73"/>
      <c r="AV294" s="73"/>
      <c r="AW294" s="74" t="s">
        <v>14683</v>
      </c>
      <c r="BC294" s="73"/>
    </row>
    <row r="295" spans="1:56">
      <c r="A295" s="70" t="str">
        <f t="shared" si="9"/>
        <v>2026-01</v>
      </c>
      <c r="B295" s="5" t="str">
        <f>_xlfn.XLOOKUP(G295,过机服务商重量差!A:A,过机服务商重量差!G:G)</f>
        <v>风清扬</v>
      </c>
      <c r="C295" s="32" t="str">
        <f t="shared" si="8"/>
        <v>渠道</v>
      </c>
      <c r="D295" s="63">
        <f>ROUND(IF(AND(AO295&gt;=0,Y295="正常走货"),_xlfn.XLOOKUP(G295,过机服务商重量差!A:A,过机服务商重量差!L:L),"0"),2)</f>
        <v>151</v>
      </c>
      <c r="E295" s="64">
        <f>ROUND(IF(B295="小旋风",$D295/提成!$D$4*提成!$E$4,$D295/提成!$D$3*提成!$E$3),2)</f>
        <v>1.51</v>
      </c>
      <c r="F295" s="5" t="str">
        <f ca="1">IFERROR(LOOKUP(1,0/((B295=名单!B:B)*(VALUE(AW295)&gt;=名单!E:E)*(VALUE(AW295)&lt;=名单!G:G)*(Y295="正常走货")),名单!H:H),"否")</f>
        <v>是</v>
      </c>
      <c r="G295" s="71" t="s">
        <v>992</v>
      </c>
      <c r="H295" s="71" t="s">
        <v>50</v>
      </c>
      <c r="J295" s="72" t="s">
        <v>51</v>
      </c>
      <c r="L295" s="71" t="s">
        <v>18</v>
      </c>
      <c r="M295" s="73"/>
      <c r="N295" s="73"/>
      <c r="R295" s="73"/>
      <c r="S295" s="72" t="s">
        <v>156</v>
      </c>
      <c r="T295" s="72" t="s">
        <v>14386</v>
      </c>
      <c r="U295" s="73"/>
      <c r="W295" s="73"/>
      <c r="X295" s="73"/>
      <c r="Y295" s="72" t="s">
        <v>14379</v>
      </c>
      <c r="AO295" s="71">
        <v>211.4</v>
      </c>
      <c r="AT295" s="73"/>
      <c r="AV295" s="73"/>
      <c r="AW295" s="74" t="s">
        <v>14684</v>
      </c>
      <c r="BA295" s="73"/>
      <c r="BC295" s="73"/>
    </row>
    <row r="296" spans="1:56">
      <c r="A296" s="70" t="str">
        <f t="shared" si="9"/>
        <v>2026-01</v>
      </c>
      <c r="B296" s="5" t="str">
        <f>_xlfn.XLOOKUP(G296,过机服务商重量差!A:A,过机服务商重量差!G:G)</f>
        <v>玉麒麟</v>
      </c>
      <c r="C296" s="32" t="str">
        <f t="shared" si="8"/>
        <v>渠道</v>
      </c>
      <c r="D296" s="63">
        <f>ROUND(IF(AND(AO296&gt;=0,Y296="正常走货"),_xlfn.XLOOKUP(G296,过机服务商重量差!A:A,过机服务商重量差!L:L),"0"),2)</f>
        <v>172</v>
      </c>
      <c r="E296" s="64">
        <f>ROUND(IF(B296="小旋风",$D296/提成!$D$4*提成!$E$4,$D296/提成!$D$3*提成!$E$3),2)</f>
        <v>1.72</v>
      </c>
      <c r="F296" s="5" t="str">
        <f ca="1">IFERROR(LOOKUP(1,0/((B296=名单!B:B)*(VALUE(AW296)&gt;=名单!E:E)*(VALUE(AW296)&lt;=名单!G:G)*(Y296="正常走货")),名单!H:H),"否")</f>
        <v>否</v>
      </c>
      <c r="G296" s="71" t="s">
        <v>994</v>
      </c>
      <c r="H296" s="71" t="s">
        <v>996</v>
      </c>
      <c r="J296" s="72" t="s">
        <v>17</v>
      </c>
      <c r="L296" s="71" t="s">
        <v>18</v>
      </c>
      <c r="M296" s="73"/>
      <c r="N296" s="73"/>
      <c r="R296" s="73"/>
      <c r="S296" s="72" t="s">
        <v>152</v>
      </c>
      <c r="T296" s="72" t="s">
        <v>14382</v>
      </c>
      <c r="U296" s="73"/>
      <c r="W296" s="73"/>
      <c r="X296" s="73"/>
      <c r="Y296" s="72" t="s">
        <v>14379</v>
      </c>
      <c r="AO296" s="71">
        <v>416</v>
      </c>
      <c r="AT296" s="73"/>
      <c r="AV296" s="73"/>
      <c r="AW296" s="74" t="s">
        <v>14685</v>
      </c>
      <c r="BA296" s="73"/>
      <c r="BC296" s="73"/>
    </row>
    <row r="297" spans="1:56">
      <c r="A297" s="70" t="str">
        <f t="shared" si="9"/>
        <v>2026-01</v>
      </c>
      <c r="B297" s="5" t="str">
        <f>_xlfn.XLOOKUP(G297,过机服务商重量差!A:A,过机服务商重量差!G:G)</f>
        <v>小旋风</v>
      </c>
      <c r="C297" s="32" t="str">
        <f t="shared" si="8"/>
        <v>渠道</v>
      </c>
      <c r="D297" s="63">
        <f>ROUND(IF(AND(AO297&gt;=0,Y297="正常走货"),_xlfn.XLOOKUP(G297,过机服务商重量差!A:A,过机服务商重量差!L:L),"0"),2)</f>
        <v>394</v>
      </c>
      <c r="E297" s="64">
        <f>ROUND(IF(B297="小旋风",$D297/提成!$D$4*提成!$E$4,$D297/提成!$D$3*提成!$E$3),2)</f>
        <v>3.94</v>
      </c>
      <c r="F297" s="5" t="str">
        <f ca="1">IFERROR(LOOKUP(1,0/((B297=名单!B:B)*(VALUE(AW297)&gt;=名单!E:E)*(VALUE(AW297)&lt;=名单!G:G)*(Y297="正常走货")),名单!H:H),"否")</f>
        <v>是</v>
      </c>
      <c r="G297" s="71" t="s">
        <v>997</v>
      </c>
      <c r="H297" s="71" t="s">
        <v>999</v>
      </c>
      <c r="J297" s="72" t="s">
        <v>78</v>
      </c>
      <c r="L297" s="71" t="s">
        <v>18</v>
      </c>
      <c r="M297" s="73"/>
      <c r="N297" s="73"/>
      <c r="R297" s="73"/>
      <c r="S297" s="72" t="s">
        <v>79</v>
      </c>
      <c r="T297" s="72" t="s">
        <v>14378</v>
      </c>
      <c r="U297" s="73"/>
      <c r="W297" s="73"/>
      <c r="X297" s="73"/>
      <c r="Y297" s="72" t="s">
        <v>14379</v>
      </c>
      <c r="AO297" s="71">
        <v>263.8</v>
      </c>
      <c r="AT297" s="73"/>
      <c r="AV297" s="73"/>
      <c r="AW297" s="74" t="s">
        <v>14686</v>
      </c>
      <c r="BA297" s="73"/>
      <c r="BC297" s="73"/>
    </row>
    <row r="298" spans="1:56">
      <c r="A298" s="70" t="str">
        <f t="shared" si="9"/>
        <v>2026-01</v>
      </c>
      <c r="B298" s="5" t="str">
        <f>_xlfn.XLOOKUP(G298,过机服务商重量差!A:A,过机服务商重量差!G:G)</f>
        <v>帅时莹</v>
      </c>
      <c r="C298" s="32" t="str">
        <f t="shared" si="8"/>
        <v>渠道</v>
      </c>
      <c r="D298" s="63">
        <f>ROUND(IF(AND(AO298&gt;=0,Y298="正常走货"),_xlfn.XLOOKUP(G298,过机服务商重量差!A:A,过机服务商重量差!L:L),"0"),2)</f>
        <v>11</v>
      </c>
      <c r="E298" s="64">
        <f>ROUND(IF(B298="小旋风",$D298/提成!$D$4*提成!$E$4,$D298/提成!$D$3*提成!$E$3),2)</f>
        <v>0.11</v>
      </c>
      <c r="F298" s="5" t="str">
        <f ca="1">IFERROR(LOOKUP(1,0/((B298=名单!B:B)*(VALUE(AW298)&gt;=名单!E:E)*(VALUE(AW298)&lt;=名单!G:G)*(Y298="正常走货")),名单!H:H),"否")</f>
        <v>否</v>
      </c>
      <c r="G298" s="71" t="s">
        <v>1000</v>
      </c>
      <c r="H298" s="71" t="s">
        <v>1002</v>
      </c>
      <c r="J298" s="72" t="s">
        <v>586</v>
      </c>
      <c r="L298" s="71" t="s">
        <v>18</v>
      </c>
      <c r="M298" s="73"/>
      <c r="N298" s="73"/>
      <c r="R298" s="73"/>
      <c r="S298" s="72" t="s">
        <v>199</v>
      </c>
      <c r="T298" s="72" t="s">
        <v>14439</v>
      </c>
      <c r="U298" s="73"/>
      <c r="W298" s="73"/>
      <c r="X298" s="73"/>
      <c r="Y298" s="72" t="s">
        <v>14379</v>
      </c>
      <c r="AO298" s="71">
        <v>193.66</v>
      </c>
      <c r="AT298" s="73"/>
      <c r="AV298" s="73"/>
      <c r="AW298" s="74" t="s">
        <v>14687</v>
      </c>
      <c r="BA298" s="73"/>
      <c r="BC298" s="73"/>
    </row>
    <row r="299" spans="1:56">
      <c r="A299" s="70" t="str">
        <f t="shared" si="9"/>
        <v>2026-01</v>
      </c>
      <c r="B299" s="5" t="str">
        <f>_xlfn.XLOOKUP(G299,过机服务商重量差!A:A,过机服务商重量差!G:G)</f>
        <v>风清扬</v>
      </c>
      <c r="C299" s="32" t="str">
        <f t="shared" si="8"/>
        <v/>
      </c>
      <c r="D299" s="63">
        <f>ROUND(IF(AND(AO299&gt;=0,Y299="正常走货"),_xlfn.XLOOKUP(G299,过机服务商重量差!A:A,过机服务商重量差!L:L),"0"),2)</f>
        <v>0</v>
      </c>
      <c r="E299" s="64">
        <f>ROUND(IF(B299="小旋风",$D299/提成!$D$4*提成!$E$4,$D299/提成!$D$3*提成!$E$3),2)</f>
        <v>0</v>
      </c>
      <c r="F299" s="5" t="str">
        <f ca="1">IFERROR(LOOKUP(1,0/((B299=名单!B:B)*(VALUE(AW299)&gt;=名单!E:E)*(VALUE(AW299)&lt;=名单!G:G)*(Y299="正常走货")),名单!H:H),"否")</f>
        <v>是</v>
      </c>
      <c r="G299" s="71" t="s">
        <v>1003</v>
      </c>
      <c r="H299" s="71" t="s">
        <v>1005</v>
      </c>
      <c r="J299" s="72" t="s">
        <v>51</v>
      </c>
      <c r="L299" s="71" t="s">
        <v>18</v>
      </c>
      <c r="M299" s="73"/>
      <c r="N299" s="73"/>
      <c r="R299" s="73"/>
      <c r="S299" s="72" t="s">
        <v>1006</v>
      </c>
      <c r="T299" s="72" t="s">
        <v>14382</v>
      </c>
      <c r="U299" s="73"/>
      <c r="W299" s="73"/>
      <c r="X299" s="73"/>
      <c r="Y299" s="72" t="s">
        <v>14379</v>
      </c>
      <c r="AO299" s="71">
        <v>-29.7</v>
      </c>
      <c r="AS299" s="73"/>
      <c r="AT299" s="73"/>
      <c r="AU299" s="73"/>
      <c r="AV299" s="73"/>
      <c r="AW299" s="74" t="s">
        <v>14688</v>
      </c>
      <c r="BC299" s="73"/>
    </row>
    <row r="300" spans="1:56">
      <c r="A300" s="70" t="str">
        <f t="shared" si="9"/>
        <v>2026-01</v>
      </c>
      <c r="B300" s="5" t="str">
        <f>_xlfn.XLOOKUP(G300,过机服务商重量差!A:A,过机服务商重量差!G:G)</f>
        <v>无崖子</v>
      </c>
      <c r="C300" s="32" t="str">
        <f t="shared" si="8"/>
        <v>渠道</v>
      </c>
      <c r="D300" s="63">
        <f>ROUND(IF(AND(AO300&gt;=0,Y300="正常走货"),_xlfn.XLOOKUP(G300,过机服务商重量差!A:A,过机服务商重量差!L:L),"0"),2)</f>
        <v>8.5</v>
      </c>
      <c r="E300" s="64">
        <f>ROUND(IF(B300="小旋风",$D300/提成!$D$4*提成!$E$4,$D300/提成!$D$3*提成!$E$3),2)</f>
        <v>0.09</v>
      </c>
      <c r="F300" s="5" t="str">
        <f ca="1">IFERROR(LOOKUP(1,0/((B300=名单!B:B)*(VALUE(AW300)&gt;=名单!E:E)*(VALUE(AW300)&lt;=名单!G:G)*(Y300="正常走货")),名单!H:H),"否")</f>
        <v>否</v>
      </c>
      <c r="G300" s="71" t="s">
        <v>1007</v>
      </c>
      <c r="H300" s="71" t="s">
        <v>1009</v>
      </c>
      <c r="J300" s="72" t="s">
        <v>590</v>
      </c>
      <c r="L300" s="71" t="s">
        <v>18</v>
      </c>
      <c r="M300" s="73"/>
      <c r="N300" s="73"/>
      <c r="R300" s="73"/>
      <c r="S300" s="72" t="s">
        <v>612</v>
      </c>
      <c r="T300" s="72" t="s">
        <v>14407</v>
      </c>
      <c r="U300" s="73"/>
      <c r="W300" s="73"/>
      <c r="X300" s="73"/>
      <c r="Y300" s="72" t="s">
        <v>14379</v>
      </c>
      <c r="AO300" s="71">
        <v>171.5</v>
      </c>
      <c r="AT300" s="73"/>
      <c r="AV300" s="73"/>
      <c r="AW300" s="74" t="s">
        <v>14689</v>
      </c>
      <c r="BC300" s="73"/>
      <c r="BD300" s="73"/>
    </row>
    <row r="301" spans="1:56">
      <c r="A301" s="70" t="str">
        <f t="shared" si="9"/>
        <v>2026-01</v>
      </c>
      <c r="B301" s="5" t="str">
        <f>_xlfn.XLOOKUP(G301,过机服务商重量差!A:A,过机服务商重量差!G:G)</f>
        <v>帅时莹</v>
      </c>
      <c r="C301" s="32" t="str">
        <f t="shared" si="8"/>
        <v>渠道</v>
      </c>
      <c r="D301" s="63">
        <f>ROUND(IF(AND(AO301&gt;=0,Y301="正常走货"),_xlfn.XLOOKUP(G301,过机服务商重量差!A:A,过机服务商重量差!L:L),"0"),2)</f>
        <v>105</v>
      </c>
      <c r="E301" s="64">
        <f>ROUND(IF(B301="小旋风",$D301/提成!$D$4*提成!$E$4,$D301/提成!$D$3*提成!$E$3),2)</f>
        <v>1.05</v>
      </c>
      <c r="F301" s="5" t="str">
        <f ca="1">IFERROR(LOOKUP(1,0/((B301=名单!B:B)*(VALUE(AW301)&gt;=名单!E:E)*(VALUE(AW301)&lt;=名单!G:G)*(Y301="正常走货")),名单!H:H),"否")</f>
        <v>否</v>
      </c>
      <c r="G301" s="71" t="s">
        <v>1010</v>
      </c>
      <c r="H301" s="71" t="s">
        <v>1012</v>
      </c>
      <c r="J301" s="72" t="s">
        <v>97</v>
      </c>
      <c r="L301" s="71" t="s">
        <v>18</v>
      </c>
      <c r="M301" s="73"/>
      <c r="N301" s="73"/>
      <c r="R301" s="73"/>
      <c r="S301" s="72" t="s">
        <v>292</v>
      </c>
      <c r="T301" s="72" t="s">
        <v>14410</v>
      </c>
      <c r="U301" s="73"/>
      <c r="W301" s="73"/>
      <c r="X301" s="73"/>
      <c r="Y301" s="72" t="s">
        <v>14379</v>
      </c>
      <c r="AO301" s="71">
        <v>369.6</v>
      </c>
      <c r="AT301" s="73"/>
      <c r="AV301" s="73"/>
      <c r="AW301" s="74" t="s">
        <v>14690</v>
      </c>
      <c r="BC301" s="73"/>
    </row>
    <row r="302" spans="1:56">
      <c r="A302" s="70" t="str">
        <f t="shared" si="9"/>
        <v>2026-01</v>
      </c>
      <c r="B302" s="5" t="str">
        <f>_xlfn.XLOOKUP(G302,过机服务商重量差!A:A,过机服务商重量差!G:G)</f>
        <v>帅时莹</v>
      </c>
      <c r="C302" s="32" t="str">
        <f t="shared" si="8"/>
        <v>渠道</v>
      </c>
      <c r="D302" s="63">
        <f>ROUND(IF(AND(AO302&gt;=0,Y302="正常走货"),_xlfn.XLOOKUP(G302,过机服务商重量差!A:A,过机服务商重量差!L:L),"0"),2)</f>
        <v>99</v>
      </c>
      <c r="E302" s="64">
        <f>ROUND(IF(B302="小旋风",$D302/提成!$D$4*提成!$E$4,$D302/提成!$D$3*提成!$E$3),2)</f>
        <v>0.99</v>
      </c>
      <c r="F302" s="5" t="str">
        <f ca="1">IFERROR(LOOKUP(1,0/((B302=名单!B:B)*(VALUE(AW302)&gt;=名单!E:E)*(VALUE(AW302)&lt;=名单!G:G)*(Y302="正常走货")),名单!H:H),"否")</f>
        <v>否</v>
      </c>
      <c r="G302" s="71" t="s">
        <v>1013</v>
      </c>
      <c r="H302" s="71" t="s">
        <v>1015</v>
      </c>
      <c r="J302" s="72" t="s">
        <v>938</v>
      </c>
      <c r="L302" s="71" t="s">
        <v>18</v>
      </c>
      <c r="M302" s="73"/>
      <c r="N302" s="73"/>
      <c r="R302" s="73"/>
      <c r="S302" s="72" t="s">
        <v>292</v>
      </c>
      <c r="T302" s="72" t="s">
        <v>14410</v>
      </c>
      <c r="U302" s="73"/>
      <c r="W302" s="73"/>
      <c r="X302" s="73"/>
      <c r="Y302" s="72" t="s">
        <v>14379</v>
      </c>
      <c r="AO302" s="71">
        <v>547</v>
      </c>
      <c r="AS302" s="73"/>
      <c r="AT302" s="73"/>
      <c r="AU302" s="73"/>
      <c r="AV302" s="73"/>
      <c r="AW302" s="74" t="s">
        <v>14691</v>
      </c>
      <c r="BA302" s="73"/>
      <c r="BC302" s="73"/>
    </row>
    <row r="303" spans="1:56">
      <c r="A303" s="70" t="str">
        <f t="shared" si="9"/>
        <v>2026-01</v>
      </c>
      <c r="B303" s="5" t="str">
        <f>_xlfn.XLOOKUP(G303,过机服务商重量差!A:A,过机服务商重量差!G:G)</f>
        <v>风清扬</v>
      </c>
      <c r="C303" s="32" t="str">
        <f t="shared" si="8"/>
        <v>渠道</v>
      </c>
      <c r="D303" s="63">
        <f>ROUND(IF(AND(AO303&gt;=0,Y303="正常走货"),_xlfn.XLOOKUP(G303,过机服务商重量差!A:A,过机服务商重量差!L:L),"0"),2)</f>
        <v>24</v>
      </c>
      <c r="E303" s="64">
        <f>ROUND(IF(B303="小旋风",$D303/提成!$D$4*提成!$E$4,$D303/提成!$D$3*提成!$E$3),2)</f>
        <v>0.24</v>
      </c>
      <c r="F303" s="5" t="str">
        <f ca="1">IFERROR(LOOKUP(1,0/((B303=名单!B:B)*(VALUE(AW303)&gt;=名单!E:E)*(VALUE(AW303)&lt;=名单!G:G)*(Y303="正常走货")),名单!H:H),"否")</f>
        <v>是</v>
      </c>
      <c r="G303" s="71" t="s">
        <v>1016</v>
      </c>
      <c r="H303" s="71" t="s">
        <v>1018</v>
      </c>
      <c r="J303" s="72" t="s">
        <v>317</v>
      </c>
      <c r="L303" s="71" t="s">
        <v>18</v>
      </c>
      <c r="M303" s="73"/>
      <c r="N303" s="73"/>
      <c r="R303" s="73"/>
      <c r="S303" s="72" t="s">
        <v>203</v>
      </c>
      <c r="T303" s="72" t="s">
        <v>14378</v>
      </c>
      <c r="U303" s="73"/>
      <c r="W303" s="73"/>
      <c r="X303" s="73"/>
      <c r="Y303" s="72" t="s">
        <v>14379</v>
      </c>
      <c r="AO303" s="71">
        <v>100</v>
      </c>
      <c r="AT303" s="73"/>
      <c r="AV303" s="73"/>
      <c r="AW303" s="74" t="s">
        <v>14692</v>
      </c>
      <c r="BC303" s="73"/>
    </row>
    <row r="304" spans="1:56">
      <c r="A304" s="70" t="str">
        <f t="shared" si="9"/>
        <v>2026-01</v>
      </c>
      <c r="B304" s="5" t="str">
        <f>_xlfn.XLOOKUP(G304,过机服务商重量差!A:A,过机服务商重量差!G:G)</f>
        <v>007</v>
      </c>
      <c r="C304" s="32" t="str">
        <f t="shared" si="8"/>
        <v>渠道</v>
      </c>
      <c r="D304" s="63">
        <f>ROUND(IF(AND(AO304&gt;=0,Y304="正常走货"),_xlfn.XLOOKUP(G304,过机服务商重量差!A:A,过机服务商重量差!L:L),"0"),2)</f>
        <v>29</v>
      </c>
      <c r="E304" s="64">
        <f>ROUND(IF(B304="小旋风",$D304/提成!$D$4*提成!$E$4,$D304/提成!$D$3*提成!$E$3),2)</f>
        <v>0.29</v>
      </c>
      <c r="F304" s="5" t="str">
        <f ca="1">IFERROR(LOOKUP(1,0/((B304=名单!B:B)*(VALUE(AW304)&gt;=名单!E:E)*(VALUE(AW304)&lt;=名单!G:G)*(Y304="正常走货")),名单!H:H),"否")</f>
        <v>否</v>
      </c>
      <c r="G304" s="71" t="s">
        <v>1019</v>
      </c>
      <c r="H304" s="71" t="s">
        <v>1021</v>
      </c>
      <c r="J304" s="71" t="s">
        <v>168</v>
      </c>
      <c r="L304" s="71" t="s">
        <v>18</v>
      </c>
      <c r="M304" s="73"/>
      <c r="N304" s="73"/>
      <c r="R304" s="73"/>
      <c r="S304" s="72" t="s">
        <v>820</v>
      </c>
      <c r="T304" s="72" t="s">
        <v>14407</v>
      </c>
      <c r="U304" s="73"/>
      <c r="W304" s="73"/>
      <c r="X304" s="73"/>
      <c r="Y304" s="72" t="s">
        <v>14379</v>
      </c>
      <c r="AO304" s="71">
        <v>406</v>
      </c>
      <c r="AS304" s="73"/>
      <c r="AT304" s="73"/>
      <c r="AU304" s="73"/>
      <c r="AV304" s="73"/>
      <c r="AW304" s="74" t="s">
        <v>14693</v>
      </c>
      <c r="BA304" s="73"/>
      <c r="BC304" s="73"/>
      <c r="BD304" s="73"/>
    </row>
    <row r="305" spans="1:56">
      <c r="A305" s="70" t="str">
        <f t="shared" si="9"/>
        <v>2026-01</v>
      </c>
      <c r="B305" s="5" t="str">
        <f>_xlfn.XLOOKUP(G305,过机服务商重量差!A:A,过机服务商重量差!G:G)</f>
        <v>无崖子</v>
      </c>
      <c r="C305" s="32" t="str">
        <f t="shared" si="8"/>
        <v>渠道</v>
      </c>
      <c r="D305" s="63">
        <f>ROUND(IF(AND(AO305&gt;=0,Y305="正常走货"),_xlfn.XLOOKUP(G305,过机服务商重量差!A:A,过机服务商重量差!L:L),"0"),2)</f>
        <v>7</v>
      </c>
      <c r="E305" s="64">
        <f>ROUND(IF(B305="小旋风",$D305/提成!$D$4*提成!$E$4,$D305/提成!$D$3*提成!$E$3),2)</f>
        <v>0.07</v>
      </c>
      <c r="F305" s="5" t="str">
        <f ca="1">IFERROR(LOOKUP(1,0/((B305=名单!B:B)*(VALUE(AW305)&gt;=名单!E:E)*(VALUE(AW305)&lt;=名单!G:G)*(Y305="正常走货")),名单!H:H),"否")</f>
        <v>否</v>
      </c>
      <c r="G305" s="71" t="s">
        <v>1022</v>
      </c>
      <c r="H305" s="71" t="s">
        <v>1024</v>
      </c>
      <c r="J305" s="72" t="s">
        <v>1025</v>
      </c>
      <c r="L305" s="71" t="s">
        <v>18</v>
      </c>
      <c r="M305" s="73"/>
      <c r="N305" s="73"/>
      <c r="R305" s="73"/>
      <c r="S305" s="72" t="s">
        <v>187</v>
      </c>
      <c r="T305" s="72" t="s">
        <v>14410</v>
      </c>
      <c r="U305" s="73"/>
      <c r="W305" s="73"/>
      <c r="X305" s="73"/>
      <c r="Y305" s="72" t="s">
        <v>14379</v>
      </c>
      <c r="AO305" s="71">
        <v>53.12</v>
      </c>
      <c r="AT305" s="73"/>
      <c r="AV305" s="73"/>
      <c r="AW305" s="74" t="s">
        <v>14694</v>
      </c>
      <c r="BA305" s="73"/>
      <c r="BC305" s="73"/>
    </row>
    <row r="306" spans="1:56">
      <c r="A306" s="70" t="str">
        <f t="shared" si="9"/>
        <v>2026-01</v>
      </c>
      <c r="B306" s="5" t="str">
        <f>_xlfn.XLOOKUP(G306,过机服务商重量差!A:A,过机服务商重量差!G:G)</f>
        <v>玉麒麟</v>
      </c>
      <c r="C306" s="32" t="str">
        <f t="shared" si="8"/>
        <v>渠道</v>
      </c>
      <c r="D306" s="63">
        <f>ROUND(IF(AND(AO306&gt;=0,Y306="正常走货"),_xlfn.XLOOKUP(G306,过机服务商重量差!A:A,过机服务商重量差!L:L),"0"),2)</f>
        <v>2</v>
      </c>
      <c r="E306" s="64">
        <f>ROUND(IF(B306="小旋风",$D306/提成!$D$4*提成!$E$4,$D306/提成!$D$3*提成!$E$3),2)</f>
        <v>0.02</v>
      </c>
      <c r="F306" s="5" t="str">
        <f ca="1">IFERROR(LOOKUP(1,0/((B306=名单!B:B)*(VALUE(AW306)&gt;=名单!E:E)*(VALUE(AW306)&lt;=名单!G:G)*(Y306="正常走货")),名单!H:H),"否")</f>
        <v>否</v>
      </c>
      <c r="G306" s="71" t="s">
        <v>1026</v>
      </c>
      <c r="H306" s="71" t="s">
        <v>1028</v>
      </c>
      <c r="J306" s="72" t="s">
        <v>256</v>
      </c>
      <c r="L306" s="71" t="s">
        <v>18</v>
      </c>
      <c r="M306" s="73"/>
      <c r="N306" s="73"/>
      <c r="R306" s="73"/>
      <c r="S306" s="72" t="s">
        <v>604</v>
      </c>
      <c r="T306" s="71" t="s">
        <v>14407</v>
      </c>
      <c r="U306" s="73"/>
      <c r="W306" s="73"/>
      <c r="X306" s="73"/>
      <c r="Y306" s="72" t="s">
        <v>14379</v>
      </c>
      <c r="AO306" s="71">
        <v>145</v>
      </c>
      <c r="AS306" s="73"/>
      <c r="AT306" s="73"/>
      <c r="AU306" s="73"/>
      <c r="AV306" s="73"/>
      <c r="AW306" s="74" t="s">
        <v>14695</v>
      </c>
      <c r="BC306" s="73"/>
    </row>
    <row r="307" spans="1:56">
      <c r="A307" s="70" t="str">
        <f t="shared" si="9"/>
        <v>2026-01</v>
      </c>
      <c r="B307" s="5" t="str">
        <f>_xlfn.XLOOKUP(G307,过机服务商重量差!A:A,过机服务商重量差!G:G)</f>
        <v>小旋风</v>
      </c>
      <c r="C307" s="32" t="str">
        <f t="shared" si="8"/>
        <v>渠道</v>
      </c>
      <c r="D307" s="63">
        <f>ROUND(IF(AND(AO307&gt;=0,Y307="正常走货"),_xlfn.XLOOKUP(G307,过机服务商重量差!A:A,过机服务商重量差!L:L),"0"),2)</f>
        <v>77</v>
      </c>
      <c r="E307" s="64">
        <f>ROUND(IF(B307="小旋风",$D307/提成!$D$4*提成!$E$4,$D307/提成!$D$3*提成!$E$3),2)</f>
        <v>0.77</v>
      </c>
      <c r="F307" s="5" t="str">
        <f ca="1">IFERROR(LOOKUP(1,0/((B307=名单!B:B)*(VALUE(AW307)&gt;=名单!E:E)*(VALUE(AW307)&lt;=名单!G:G)*(Y307="正常走货")),名单!H:H),"否")</f>
        <v>是</v>
      </c>
      <c r="G307" s="71" t="s">
        <v>1029</v>
      </c>
      <c r="H307" s="71" t="s">
        <v>1031</v>
      </c>
      <c r="J307" s="72" t="s">
        <v>85</v>
      </c>
      <c r="L307" s="71" t="s">
        <v>18</v>
      </c>
      <c r="M307" s="73"/>
      <c r="N307" s="73"/>
      <c r="R307" s="73"/>
      <c r="S307" s="72" t="s">
        <v>279</v>
      </c>
      <c r="T307" s="72" t="s">
        <v>14407</v>
      </c>
      <c r="U307" s="73"/>
      <c r="W307" s="73"/>
      <c r="X307" s="73"/>
      <c r="Y307" s="72" t="s">
        <v>14379</v>
      </c>
      <c r="AO307" s="71">
        <v>439.9</v>
      </c>
      <c r="AT307" s="73"/>
      <c r="AV307" s="73"/>
      <c r="AW307" s="74" t="s">
        <v>14696</v>
      </c>
      <c r="BC307" s="73"/>
    </row>
    <row r="308" spans="1:56">
      <c r="A308" s="70" t="str">
        <f t="shared" si="9"/>
        <v>2026-01</v>
      </c>
      <c r="B308" s="5" t="str">
        <f>_xlfn.XLOOKUP(G308,过机服务商重量差!A:A,过机服务商重量差!G:G)</f>
        <v>玉麒麟</v>
      </c>
      <c r="C308" s="32" t="str">
        <f t="shared" si="8"/>
        <v>渠道</v>
      </c>
      <c r="D308" s="63">
        <f>ROUND(IF(AND(AO308&gt;=0,Y308="正常走货"),_xlfn.XLOOKUP(G308,过机服务商重量差!A:A,过机服务商重量差!L:L),"0"),2)</f>
        <v>4</v>
      </c>
      <c r="E308" s="64">
        <f>ROUND(IF(B308="小旋风",$D308/提成!$D$4*提成!$E$4,$D308/提成!$D$3*提成!$E$3),2)</f>
        <v>0.04</v>
      </c>
      <c r="F308" s="5" t="str">
        <f ca="1">IFERROR(LOOKUP(1,0/((B308=名单!B:B)*(VALUE(AW308)&gt;=名单!E:E)*(VALUE(AW308)&lt;=名单!G:G)*(Y308="正常走货")),名单!H:H),"否")</f>
        <v>否</v>
      </c>
      <c r="G308" s="71" t="s">
        <v>1032</v>
      </c>
      <c r="H308" s="71" t="s">
        <v>1034</v>
      </c>
      <c r="J308" s="72" t="s">
        <v>17</v>
      </c>
      <c r="L308" s="71" t="s">
        <v>18</v>
      </c>
      <c r="M308" s="73"/>
      <c r="N308" s="73"/>
      <c r="R308" s="73"/>
      <c r="S308" s="72" t="s">
        <v>292</v>
      </c>
      <c r="T308" s="72" t="s">
        <v>14410</v>
      </c>
      <c r="U308" s="73"/>
      <c r="W308" s="73"/>
      <c r="X308" s="73"/>
      <c r="Y308" s="72" t="s">
        <v>14379</v>
      </c>
      <c r="AO308" s="71">
        <v>59.2</v>
      </c>
      <c r="AT308" s="73"/>
      <c r="AV308" s="73"/>
      <c r="AW308" s="74" t="s">
        <v>14697</v>
      </c>
      <c r="BA308" s="73"/>
      <c r="BC308" s="73"/>
    </row>
    <row r="309" spans="1:56">
      <c r="A309" s="70" t="str">
        <f t="shared" si="9"/>
        <v>2026-01</v>
      </c>
      <c r="B309" s="5" t="str">
        <f>_xlfn.XLOOKUP(G309,过机服务商重量差!A:A,过机服务商重量差!G:G)</f>
        <v>玉麒麟</v>
      </c>
      <c r="C309" s="32" t="str">
        <f t="shared" si="8"/>
        <v>渠道</v>
      </c>
      <c r="D309" s="63">
        <f>ROUND(IF(AND(AO309&gt;=0,Y309="正常走货"),_xlfn.XLOOKUP(G309,过机服务商重量差!A:A,过机服务商重量差!L:L),"0"),2)</f>
        <v>7</v>
      </c>
      <c r="E309" s="64">
        <f>ROUND(IF(B309="小旋风",$D309/提成!$D$4*提成!$E$4,$D309/提成!$D$3*提成!$E$3),2)</f>
        <v>0.07</v>
      </c>
      <c r="F309" s="5" t="str">
        <f ca="1">IFERROR(LOOKUP(1,0/((B309=名单!B:B)*(VALUE(AW309)&gt;=名单!E:E)*(VALUE(AW309)&lt;=名单!G:G)*(Y309="正常走货")),名单!H:H),"否")</f>
        <v>否</v>
      </c>
      <c r="G309" s="71" t="s">
        <v>1035</v>
      </c>
      <c r="H309" s="71" t="s">
        <v>1037</v>
      </c>
      <c r="J309" s="72" t="s">
        <v>17</v>
      </c>
      <c r="L309" s="71" t="s">
        <v>18</v>
      </c>
      <c r="M309" s="73"/>
      <c r="N309" s="73"/>
      <c r="R309" s="73"/>
      <c r="S309" s="72" t="s">
        <v>1038</v>
      </c>
      <c r="T309" s="72" t="s">
        <v>14407</v>
      </c>
      <c r="U309" s="73"/>
      <c r="W309" s="73"/>
      <c r="X309" s="73"/>
      <c r="Y309" s="72" t="s">
        <v>14379</v>
      </c>
      <c r="AO309" s="71">
        <v>126.21</v>
      </c>
      <c r="AS309" s="73"/>
      <c r="AT309" s="73"/>
      <c r="AU309" s="73"/>
      <c r="AV309" s="73"/>
      <c r="AW309" s="74" t="s">
        <v>14698</v>
      </c>
      <c r="BC309" s="73"/>
      <c r="BD309" s="73"/>
    </row>
    <row r="310" spans="1:56">
      <c r="A310" s="70" t="str">
        <f t="shared" si="9"/>
        <v>2026-01</v>
      </c>
      <c r="B310" s="5" t="str">
        <f>_xlfn.XLOOKUP(G310,过机服务商重量差!A:A,过机服务商重量差!G:G)</f>
        <v>玉麒麟</v>
      </c>
      <c r="C310" s="32" t="str">
        <f t="shared" si="8"/>
        <v>渠道</v>
      </c>
      <c r="D310" s="63">
        <f>ROUND(IF(AND(AO310&gt;=0,Y310="正常走货"),_xlfn.XLOOKUP(G310,过机服务商重量差!A:A,过机服务商重量差!L:L),"0"),2)</f>
        <v>7.5</v>
      </c>
      <c r="E310" s="64">
        <f>ROUND(IF(B310="小旋风",$D310/提成!$D$4*提成!$E$4,$D310/提成!$D$3*提成!$E$3),2)</f>
        <v>0.08</v>
      </c>
      <c r="F310" s="5" t="str">
        <f ca="1">IFERROR(LOOKUP(1,0/((B310=名单!B:B)*(VALUE(AW310)&gt;=名单!E:E)*(VALUE(AW310)&lt;=名单!G:G)*(Y310="正常走货")),名单!H:H),"否")</f>
        <v>否</v>
      </c>
      <c r="G310" s="71" t="s">
        <v>1039</v>
      </c>
      <c r="H310" s="71" t="s">
        <v>1041</v>
      </c>
      <c r="J310" s="72" t="s">
        <v>17</v>
      </c>
      <c r="L310" s="71" t="s">
        <v>18</v>
      </c>
      <c r="M310" s="73"/>
      <c r="N310" s="73"/>
      <c r="R310" s="73"/>
      <c r="S310" s="72" t="s">
        <v>408</v>
      </c>
      <c r="T310" s="72" t="s">
        <v>14378</v>
      </c>
      <c r="U310" s="73"/>
      <c r="W310" s="73"/>
      <c r="X310" s="73"/>
      <c r="Y310" s="72" t="s">
        <v>14379</v>
      </c>
      <c r="AO310" s="71">
        <v>256.4</v>
      </c>
      <c r="AS310" s="73"/>
      <c r="AT310" s="73"/>
      <c r="AU310" s="73"/>
      <c r="AV310" s="73"/>
      <c r="AW310" s="74" t="s">
        <v>14699</v>
      </c>
      <c r="BC310" s="73"/>
    </row>
    <row r="311" spans="1:56">
      <c r="A311" s="70" t="str">
        <f t="shared" si="9"/>
        <v>2026-01</v>
      </c>
      <c r="B311" s="5" t="str">
        <f>_xlfn.XLOOKUP(G311,过机服务商重量差!A:A,过机服务商重量差!G:G)</f>
        <v>玉麒麟</v>
      </c>
      <c r="C311" s="32" t="str">
        <f t="shared" si="8"/>
        <v>渠道</v>
      </c>
      <c r="D311" s="63">
        <f>ROUND(IF(AND(AO311&gt;=0,Y311="正常走货"),_xlfn.XLOOKUP(G311,过机服务商重量差!A:A,过机服务商重量差!L:L),"0"),2)</f>
        <v>4.5</v>
      </c>
      <c r="E311" s="64">
        <f>ROUND(IF(B311="小旋风",$D311/提成!$D$4*提成!$E$4,$D311/提成!$D$3*提成!$E$3),2)</f>
        <v>0.05</v>
      </c>
      <c r="F311" s="5" t="str">
        <f ca="1">IFERROR(LOOKUP(1,0/((B311=名单!B:B)*(VALUE(AW311)&gt;=名单!E:E)*(VALUE(AW311)&lt;=名单!G:G)*(Y311="正常走货")),名单!H:H),"否")</f>
        <v>否</v>
      </c>
      <c r="G311" s="71" t="s">
        <v>1042</v>
      </c>
      <c r="H311" s="71" t="s">
        <v>1044</v>
      </c>
      <c r="J311" s="72" t="s">
        <v>17</v>
      </c>
      <c r="L311" s="71" t="s">
        <v>18</v>
      </c>
      <c r="M311" s="73"/>
      <c r="N311" s="73"/>
      <c r="R311" s="73"/>
      <c r="S311" s="72" t="s">
        <v>1038</v>
      </c>
      <c r="T311" s="72" t="s">
        <v>14407</v>
      </c>
      <c r="U311" s="73"/>
      <c r="W311" s="73"/>
      <c r="X311" s="73"/>
      <c r="Y311" s="72" t="s">
        <v>14379</v>
      </c>
      <c r="AO311" s="71">
        <v>108</v>
      </c>
      <c r="AS311" s="73"/>
      <c r="AT311" s="73"/>
      <c r="AU311" s="73"/>
      <c r="AV311" s="73"/>
      <c r="AW311" s="74" t="s">
        <v>14700</v>
      </c>
      <c r="BA311" s="73"/>
      <c r="BC311" s="73"/>
    </row>
    <row r="312" spans="1:56">
      <c r="A312" s="70" t="str">
        <f t="shared" si="9"/>
        <v>2026-01</v>
      </c>
      <c r="B312" s="5" t="str">
        <f>_xlfn.XLOOKUP(G312,过机服务商重量差!A:A,过机服务商重量差!G:G)</f>
        <v>玉麒麟</v>
      </c>
      <c r="C312" s="32" t="str">
        <f t="shared" si="8"/>
        <v>渠道</v>
      </c>
      <c r="D312" s="63">
        <f>ROUND(IF(AND(AO312&gt;=0,Y312="正常走货"),_xlfn.XLOOKUP(G312,过机服务商重量差!A:A,过机服务商重量差!L:L),"0"),2)</f>
        <v>12</v>
      </c>
      <c r="E312" s="64">
        <f>ROUND(IF(B312="小旋风",$D312/提成!$D$4*提成!$E$4,$D312/提成!$D$3*提成!$E$3),2)</f>
        <v>0.12</v>
      </c>
      <c r="F312" s="5" t="str">
        <f ca="1">IFERROR(LOOKUP(1,0/((B312=名单!B:B)*(VALUE(AW312)&gt;=名单!E:E)*(VALUE(AW312)&lt;=名单!G:G)*(Y312="正常走货")),名单!H:H),"否")</f>
        <v>否</v>
      </c>
      <c r="G312" s="71" t="s">
        <v>1045</v>
      </c>
      <c r="H312" s="71" t="s">
        <v>1047</v>
      </c>
      <c r="J312" s="72" t="s">
        <v>17</v>
      </c>
      <c r="L312" s="71" t="s">
        <v>18</v>
      </c>
      <c r="M312" s="73"/>
      <c r="N312" s="73"/>
      <c r="R312" s="73"/>
      <c r="S312" s="72" t="s">
        <v>219</v>
      </c>
      <c r="T312" s="72" t="s">
        <v>14386</v>
      </c>
      <c r="U312" s="73"/>
      <c r="W312" s="73"/>
      <c r="X312" s="73"/>
      <c r="Y312" s="72" t="s">
        <v>14379</v>
      </c>
      <c r="AO312" s="71">
        <v>11.4</v>
      </c>
      <c r="AS312" s="73"/>
      <c r="AT312" s="73"/>
      <c r="AV312" s="73"/>
      <c r="AW312" s="74" t="s">
        <v>14701</v>
      </c>
      <c r="BC312" s="73"/>
    </row>
    <row r="313" spans="1:56">
      <c r="A313" s="70" t="str">
        <f t="shared" si="9"/>
        <v>2026-01</v>
      </c>
      <c r="B313" s="5" t="str">
        <f>_xlfn.XLOOKUP(G313,过机服务商重量差!A:A,过机服务商重量差!G:G)</f>
        <v>小旋风</v>
      </c>
      <c r="C313" s="32" t="str">
        <f t="shared" si="8"/>
        <v>渠道</v>
      </c>
      <c r="D313" s="63">
        <f>ROUND(IF(AND(AO313&gt;=0,Y313="正常走货"),_xlfn.XLOOKUP(G313,过机服务商重量差!A:A,过机服务商重量差!L:L),"0"),2)</f>
        <v>18</v>
      </c>
      <c r="E313" s="64">
        <f>ROUND(IF(B313="小旋风",$D313/提成!$D$4*提成!$E$4,$D313/提成!$D$3*提成!$E$3),2)</f>
        <v>0.18</v>
      </c>
      <c r="F313" s="5" t="str">
        <f ca="1">IFERROR(LOOKUP(1,0/((B313=名单!B:B)*(VALUE(AW313)&gt;=名单!E:E)*(VALUE(AW313)&lt;=名单!G:G)*(Y313="正常走货")),名单!H:H),"否")</f>
        <v>是</v>
      </c>
      <c r="G313" s="71" t="s">
        <v>1048</v>
      </c>
      <c r="H313" s="71" t="s">
        <v>1050</v>
      </c>
      <c r="J313" s="72" t="s">
        <v>449</v>
      </c>
      <c r="L313" s="71" t="s">
        <v>18</v>
      </c>
      <c r="M313" s="73"/>
      <c r="N313" s="73"/>
      <c r="R313" s="73"/>
      <c r="S313" s="72" t="s">
        <v>535</v>
      </c>
      <c r="T313" s="72" t="s">
        <v>14410</v>
      </c>
      <c r="U313" s="73"/>
      <c r="W313" s="73"/>
      <c r="X313" s="73"/>
      <c r="Y313" s="72" t="s">
        <v>14379</v>
      </c>
      <c r="AO313" s="71">
        <v>210</v>
      </c>
      <c r="AT313" s="73"/>
      <c r="AU313" s="73"/>
      <c r="AV313" s="73"/>
      <c r="AW313" s="74" t="s">
        <v>14702</v>
      </c>
      <c r="BC313" s="73"/>
    </row>
    <row r="314" spans="1:56">
      <c r="A314" s="70" t="str">
        <f t="shared" si="9"/>
        <v>2026-01</v>
      </c>
      <c r="B314" s="5" t="str">
        <f>_xlfn.XLOOKUP(G314,过机服务商重量差!A:A,过机服务商重量差!G:G)</f>
        <v>帅时莹</v>
      </c>
      <c r="C314" s="32" t="str">
        <f t="shared" si="8"/>
        <v>渠道</v>
      </c>
      <c r="D314" s="63">
        <f>ROUND(IF(AND(AO314&gt;=0,Y314="正常走货"),_xlfn.XLOOKUP(G314,过机服务商重量差!A:A,过机服务商重量差!L:L),"0"),2)</f>
        <v>1</v>
      </c>
      <c r="E314" s="64">
        <f>ROUND(IF(B314="小旋风",$D314/提成!$D$4*提成!$E$4,$D314/提成!$D$3*提成!$E$3),2)</f>
        <v>0.01</v>
      </c>
      <c r="F314" s="5" t="str">
        <f ca="1">IFERROR(LOOKUP(1,0/((B314=名单!B:B)*(VALUE(AW314)&gt;=名单!E:E)*(VALUE(AW314)&lt;=名单!G:G)*(Y314="正常走货")),名单!H:H),"否")</f>
        <v>否</v>
      </c>
      <c r="G314" s="71" t="s">
        <v>1051</v>
      </c>
      <c r="H314" s="71" t="s">
        <v>1053</v>
      </c>
      <c r="J314" s="72" t="s">
        <v>586</v>
      </c>
      <c r="L314" s="71" t="s">
        <v>18</v>
      </c>
      <c r="M314" s="73"/>
      <c r="N314" s="73"/>
      <c r="R314" s="73"/>
      <c r="S314" s="72" t="s">
        <v>191</v>
      </c>
      <c r="T314" s="72" t="s">
        <v>14410</v>
      </c>
      <c r="U314" s="73"/>
      <c r="W314" s="73"/>
      <c r="X314" s="73"/>
      <c r="Y314" s="72" t="s">
        <v>14379</v>
      </c>
      <c r="AO314" s="71">
        <v>71.41</v>
      </c>
      <c r="AT314" s="73"/>
      <c r="AV314" s="73"/>
      <c r="AW314" s="74" t="s">
        <v>14703</v>
      </c>
      <c r="BA314" s="73"/>
      <c r="BC314" s="73"/>
    </row>
    <row r="315" spans="1:56">
      <c r="A315" s="70" t="str">
        <f t="shared" si="9"/>
        <v>2026-01</v>
      </c>
      <c r="B315" s="5" t="str">
        <f>_xlfn.XLOOKUP(G315,过机服务商重量差!A:A,过机服务商重量差!G:G)</f>
        <v>无崖子</v>
      </c>
      <c r="C315" s="32" t="str">
        <f t="shared" si="8"/>
        <v>渠道</v>
      </c>
      <c r="D315" s="63">
        <f>ROUND(IF(AND(AO315&gt;=0,Y315="正常走货"),_xlfn.XLOOKUP(G315,过机服务商重量差!A:A,过机服务商重量差!L:L),"0"),2)</f>
        <v>3.5</v>
      </c>
      <c r="E315" s="64">
        <f>ROUND(IF(B315="小旋风",$D315/提成!$D$4*提成!$E$4,$D315/提成!$D$3*提成!$E$3),2)</f>
        <v>0.04</v>
      </c>
      <c r="F315" s="5" t="str">
        <f ca="1">IFERROR(LOOKUP(1,0/((B315=名单!B:B)*(VALUE(AW315)&gt;=名单!E:E)*(VALUE(AW315)&lt;=名单!G:G)*(Y315="正常走货")),名单!H:H),"否")</f>
        <v>否</v>
      </c>
      <c r="G315" s="71" t="s">
        <v>1054</v>
      </c>
      <c r="H315" s="71" t="s">
        <v>734</v>
      </c>
      <c r="J315" s="72" t="s">
        <v>590</v>
      </c>
      <c r="L315" s="71" t="s">
        <v>18</v>
      </c>
      <c r="M315" s="73"/>
      <c r="N315" s="73"/>
      <c r="R315" s="73"/>
      <c r="S315" s="72" t="s">
        <v>306</v>
      </c>
      <c r="T315" s="71" t="s">
        <v>14410</v>
      </c>
      <c r="U315" s="73"/>
      <c r="W315" s="73"/>
      <c r="X315" s="73"/>
      <c r="Y315" s="72" t="s">
        <v>14379</v>
      </c>
      <c r="AO315" s="71">
        <v>160.83</v>
      </c>
      <c r="AS315" s="73"/>
      <c r="AT315" s="73"/>
      <c r="AU315" s="73"/>
      <c r="AV315" s="73"/>
      <c r="AW315" s="74" t="s">
        <v>14704</v>
      </c>
      <c r="BC315" s="73"/>
    </row>
    <row r="316" spans="1:56">
      <c r="A316" s="70" t="str">
        <f t="shared" si="9"/>
        <v>2026-01</v>
      </c>
      <c r="B316" s="5" t="str">
        <f>_xlfn.XLOOKUP(G316,过机服务商重量差!A:A,过机服务商重量差!G:G)</f>
        <v>玉麒麟</v>
      </c>
      <c r="C316" s="32" t="str">
        <f t="shared" si="8"/>
        <v>渠道</v>
      </c>
      <c r="D316" s="63">
        <f>ROUND(IF(AND(AO316&gt;=0,Y316="正常走货"),_xlfn.XLOOKUP(G316,过机服务商重量差!A:A,过机服务商重量差!L:L),"0"),2)</f>
        <v>6.5</v>
      </c>
      <c r="E316" s="64">
        <f>ROUND(IF(B316="小旋风",$D316/提成!$D$4*提成!$E$4,$D316/提成!$D$3*提成!$E$3),2)</f>
        <v>0.07</v>
      </c>
      <c r="F316" s="5" t="str">
        <f ca="1">IFERROR(LOOKUP(1,0/((B316=名单!B:B)*(VALUE(AW316)&gt;=名单!E:E)*(VALUE(AW316)&lt;=名单!G:G)*(Y316="正常走货")),名单!H:H),"否")</f>
        <v>否</v>
      </c>
      <c r="G316" s="71" t="s">
        <v>1056</v>
      </c>
      <c r="H316" s="71" t="s">
        <v>1058</v>
      </c>
      <c r="J316" s="72" t="s">
        <v>17</v>
      </c>
      <c r="L316" s="71" t="s">
        <v>18</v>
      </c>
      <c r="M316" s="73"/>
      <c r="N316" s="73"/>
      <c r="R316" s="73"/>
      <c r="S316" s="72" t="s">
        <v>227</v>
      </c>
      <c r="T316" s="72" t="s">
        <v>14410</v>
      </c>
      <c r="U316" s="73"/>
      <c r="W316" s="73"/>
      <c r="X316" s="73"/>
      <c r="Y316" s="72" t="s">
        <v>14379</v>
      </c>
      <c r="AO316" s="71">
        <v>117.2</v>
      </c>
      <c r="AS316" s="73"/>
      <c r="AT316" s="73"/>
      <c r="AU316" s="73"/>
      <c r="AV316" s="73"/>
      <c r="AW316" s="74" t="s">
        <v>14705</v>
      </c>
      <c r="BC316" s="73"/>
      <c r="BD316" s="73"/>
    </row>
    <row r="317" spans="1:56">
      <c r="A317" s="70" t="str">
        <f t="shared" si="9"/>
        <v>2026-01</v>
      </c>
      <c r="B317" s="5" t="str">
        <f>_xlfn.XLOOKUP(G317,过机服务商重量差!A:A,过机服务商重量差!G:G)</f>
        <v>风清扬</v>
      </c>
      <c r="C317" s="32" t="str">
        <f t="shared" si="8"/>
        <v>渠道</v>
      </c>
      <c r="D317" s="63">
        <f>ROUND(IF(AND(AO317&gt;=0,Y317="正常走货"),_xlfn.XLOOKUP(G317,过机服务商重量差!A:A,过机服务商重量差!L:L),"0"),2)</f>
        <v>251</v>
      </c>
      <c r="E317" s="64">
        <f>ROUND(IF(B317="小旋风",$D317/提成!$D$4*提成!$E$4,$D317/提成!$D$3*提成!$E$3),2)</f>
        <v>2.51</v>
      </c>
      <c r="F317" s="5" t="str">
        <f ca="1">IFERROR(LOOKUP(1,0/((B317=名单!B:B)*(VALUE(AW317)&gt;=名单!E:E)*(VALUE(AW317)&lt;=名单!G:G)*(Y317="正常走货")),名单!H:H),"否")</f>
        <v>是</v>
      </c>
      <c r="G317" s="71" t="s">
        <v>1059</v>
      </c>
      <c r="H317" s="71" t="s">
        <v>1061</v>
      </c>
      <c r="J317" s="72" t="s">
        <v>880</v>
      </c>
      <c r="L317" s="71" t="s">
        <v>18</v>
      </c>
      <c r="M317" s="73"/>
      <c r="N317" s="73"/>
      <c r="R317" s="73"/>
      <c r="S317" s="72" t="s">
        <v>421</v>
      </c>
      <c r="T317" s="72" t="s">
        <v>14382</v>
      </c>
      <c r="U317" s="73"/>
      <c r="W317" s="73"/>
      <c r="X317" s="73"/>
      <c r="Y317" s="72" t="s">
        <v>14379</v>
      </c>
      <c r="AO317" s="71">
        <v>281</v>
      </c>
      <c r="AT317" s="73"/>
      <c r="AV317" s="73"/>
      <c r="AW317" s="74" t="s">
        <v>14706</v>
      </c>
      <c r="BA317" s="73"/>
      <c r="BC317" s="73"/>
    </row>
    <row r="318" spans="1:56">
      <c r="A318" s="70" t="str">
        <f t="shared" si="9"/>
        <v>2026-01</v>
      </c>
      <c r="B318" s="5" t="str">
        <f>_xlfn.XLOOKUP(G318,过机服务商重量差!A:A,过机服务商重量差!G:G)</f>
        <v>玉麒麟</v>
      </c>
      <c r="C318" s="32" t="str">
        <f t="shared" si="8"/>
        <v/>
      </c>
      <c r="D318" s="63">
        <f>ROUND(IF(AND(AO318&gt;=0,Y318="正常走货"),_xlfn.XLOOKUP(G318,过机服务商重量差!A:A,过机服务商重量差!L:L),"0"),2)</f>
        <v>0</v>
      </c>
      <c r="E318" s="64">
        <f>ROUND(IF(B318="小旋风",$D318/提成!$D$4*提成!$E$4,$D318/提成!$D$3*提成!$E$3),2)</f>
        <v>0</v>
      </c>
      <c r="F318" s="5" t="str">
        <f ca="1">IFERROR(LOOKUP(1,0/((B318=名单!B:B)*(VALUE(AW318)&gt;=名单!E:E)*(VALUE(AW318)&lt;=名单!G:G)*(Y318="正常走货")),名单!H:H),"否")</f>
        <v>否</v>
      </c>
      <c r="G318" s="71" t="s">
        <v>1062</v>
      </c>
      <c r="H318" s="71" t="s">
        <v>1064</v>
      </c>
      <c r="J318" s="72" t="s">
        <v>24</v>
      </c>
      <c r="L318" s="71" t="s">
        <v>18</v>
      </c>
      <c r="M318" s="73"/>
      <c r="N318" s="73"/>
      <c r="R318" s="73"/>
      <c r="S318" s="72" t="s">
        <v>306</v>
      </c>
      <c r="T318" s="72" t="s">
        <v>14410</v>
      </c>
      <c r="U318" s="73"/>
      <c r="W318" s="73"/>
      <c r="X318" s="73"/>
      <c r="Y318" s="72" t="s">
        <v>14379</v>
      </c>
      <c r="AO318" s="71">
        <v>-78</v>
      </c>
      <c r="AS318" s="73"/>
      <c r="AT318" s="73"/>
      <c r="AU318" s="73"/>
      <c r="AV318" s="73"/>
      <c r="AW318" s="74" t="s">
        <v>14707</v>
      </c>
      <c r="BA318" s="73"/>
      <c r="BC318" s="73"/>
    </row>
    <row r="319" spans="1:56">
      <c r="A319" s="70" t="str">
        <f t="shared" si="9"/>
        <v>2026-01</v>
      </c>
      <c r="B319" s="5" t="str">
        <f>_xlfn.XLOOKUP(G319,过机服务商重量差!A:A,过机服务商重量差!G:G)</f>
        <v>007</v>
      </c>
      <c r="C319" s="32" t="str">
        <f t="shared" si="8"/>
        <v>渠道</v>
      </c>
      <c r="D319" s="63">
        <f>ROUND(IF(AND(AO319&gt;=0,Y319="正常走货"),_xlfn.XLOOKUP(G319,过机服务商重量差!A:A,过机服务商重量差!L:L),"0"),2)</f>
        <v>1047</v>
      </c>
      <c r="E319" s="64">
        <f>ROUND(IF(B319="小旋风",$D319/提成!$D$4*提成!$E$4,$D319/提成!$D$3*提成!$E$3),2)</f>
        <v>10.47</v>
      </c>
      <c r="F319" s="5" t="str">
        <f ca="1">IFERROR(LOOKUP(1,0/((B319=名单!B:B)*(VALUE(AW319)&gt;=名单!E:E)*(VALUE(AW319)&lt;=名单!G:G)*(Y319="正常走货")),名单!H:H),"否")</f>
        <v>否</v>
      </c>
      <c r="G319" s="71" t="s">
        <v>1065</v>
      </c>
      <c r="H319" s="71" t="s">
        <v>1067</v>
      </c>
      <c r="J319" s="72" t="s">
        <v>266</v>
      </c>
      <c r="L319" s="71" t="s">
        <v>18</v>
      </c>
      <c r="M319" s="73"/>
      <c r="N319" s="73"/>
      <c r="R319" s="73"/>
      <c r="S319" s="72" t="s">
        <v>1068</v>
      </c>
      <c r="T319" s="72" t="s">
        <v>14578</v>
      </c>
      <c r="U319" s="73"/>
      <c r="W319" s="73"/>
      <c r="X319" s="73"/>
      <c r="Y319" s="72" t="s">
        <v>14379</v>
      </c>
      <c r="AO319" s="71">
        <v>11969.36</v>
      </c>
      <c r="AT319" s="73"/>
      <c r="AV319" s="73"/>
      <c r="AW319" s="74" t="s">
        <v>14708</v>
      </c>
      <c r="BC319" s="73"/>
    </row>
    <row r="320" spans="1:56">
      <c r="A320" s="70" t="str">
        <f t="shared" si="9"/>
        <v>2026-01</v>
      </c>
      <c r="B320" s="5" t="str">
        <f>_xlfn.XLOOKUP(G320,过机服务商重量差!A:A,过机服务商重量差!G:G)</f>
        <v>风清扬</v>
      </c>
      <c r="C320" s="32" t="str">
        <f t="shared" si="8"/>
        <v>渠道</v>
      </c>
      <c r="D320" s="63">
        <f>ROUND(IF(AND(AO320&gt;=0,Y320="正常走货"),_xlfn.XLOOKUP(G320,过机服务商重量差!A:A,过机服务商重量差!L:L),"0"),2)</f>
        <v>227</v>
      </c>
      <c r="E320" s="64">
        <f>ROUND(IF(B320="小旋风",$D320/提成!$D$4*提成!$E$4,$D320/提成!$D$3*提成!$E$3),2)</f>
        <v>2.27</v>
      </c>
      <c r="F320" s="5" t="str">
        <f ca="1">IFERROR(LOOKUP(1,0/((B320=名单!B:B)*(VALUE(AW320)&gt;=名单!E:E)*(VALUE(AW320)&lt;=名单!G:G)*(Y320="正常走货")),名单!H:H),"否")</f>
        <v>是</v>
      </c>
      <c r="G320" s="71" t="s">
        <v>1069</v>
      </c>
      <c r="H320" s="71" t="s">
        <v>50</v>
      </c>
      <c r="J320" s="72" t="s">
        <v>1071</v>
      </c>
      <c r="L320" s="72" t="s">
        <v>18</v>
      </c>
      <c r="M320" s="73"/>
      <c r="N320" s="73"/>
      <c r="R320" s="73"/>
      <c r="S320" s="72" t="s">
        <v>604</v>
      </c>
      <c r="T320" s="72" t="s">
        <v>14407</v>
      </c>
      <c r="U320" s="73"/>
      <c r="W320" s="73"/>
      <c r="X320" s="73"/>
      <c r="Y320" s="72" t="s">
        <v>14379</v>
      </c>
      <c r="AO320" s="71">
        <v>476.7</v>
      </c>
      <c r="AT320" s="73"/>
      <c r="AV320" s="73"/>
      <c r="AW320" s="74" t="s">
        <v>14709</v>
      </c>
      <c r="BA320" s="73"/>
      <c r="BC320" s="73"/>
    </row>
    <row r="321" spans="1:56">
      <c r="A321" s="70" t="str">
        <f t="shared" si="9"/>
        <v>2026-01</v>
      </c>
      <c r="B321" s="5" t="str">
        <f>_xlfn.XLOOKUP(G321,过机服务商重量差!A:A,过机服务商重量差!G:G)</f>
        <v>风清扬</v>
      </c>
      <c r="C321" s="32" t="str">
        <f t="shared" si="8"/>
        <v>渠道</v>
      </c>
      <c r="D321" s="63">
        <f>ROUND(IF(AND(AO321&gt;=0,Y321="正常走货"),_xlfn.XLOOKUP(G321,过机服务商重量差!A:A,过机服务商重量差!L:L),"0"),2)</f>
        <v>71</v>
      </c>
      <c r="E321" s="64">
        <f>ROUND(IF(B321="小旋风",$D321/提成!$D$4*提成!$E$4,$D321/提成!$D$3*提成!$E$3),2)</f>
        <v>0.71</v>
      </c>
      <c r="F321" s="5" t="str">
        <f ca="1">IFERROR(LOOKUP(1,0/((B321=名单!B:B)*(VALUE(AW321)&gt;=名单!E:E)*(VALUE(AW321)&lt;=名单!G:G)*(Y321="正常走货")),名单!H:H),"否")</f>
        <v>是</v>
      </c>
      <c r="G321" s="71" t="s">
        <v>1072</v>
      </c>
      <c r="H321" s="71" t="s">
        <v>50</v>
      </c>
      <c r="J321" s="72" t="s">
        <v>1071</v>
      </c>
      <c r="L321" s="71" t="s">
        <v>18</v>
      </c>
      <c r="M321" s="73"/>
      <c r="N321" s="73"/>
      <c r="R321" s="73"/>
      <c r="S321" s="72" t="s">
        <v>604</v>
      </c>
      <c r="T321" s="72" t="s">
        <v>14407</v>
      </c>
      <c r="U321" s="73"/>
      <c r="W321" s="73"/>
      <c r="X321" s="73"/>
      <c r="Y321" s="72" t="s">
        <v>14379</v>
      </c>
      <c r="AO321" s="71">
        <v>71</v>
      </c>
      <c r="AT321" s="73"/>
      <c r="AV321" s="73"/>
      <c r="AW321" s="74" t="s">
        <v>14710</v>
      </c>
      <c r="BC321" s="73"/>
    </row>
    <row r="322" spans="1:56">
      <c r="A322" s="70" t="str">
        <f t="shared" si="9"/>
        <v>2026-01</v>
      </c>
      <c r="B322" s="5" t="str">
        <f>_xlfn.XLOOKUP(G322,过机服务商重量差!A:A,过机服务商重量差!G:G)</f>
        <v>小旋风</v>
      </c>
      <c r="C322" s="32" t="str">
        <f t="shared" ref="C322:C385" si="10">IF(OR(AO322&lt;0,L322="FBA海运"),"","渠道")</f>
        <v>渠道</v>
      </c>
      <c r="D322" s="63">
        <f>ROUND(IF(AND(AO322&gt;=0,Y322="正常走货"),_xlfn.XLOOKUP(G322,过机服务商重量差!A:A,过机服务商重量差!L:L),"0"),2)</f>
        <v>345</v>
      </c>
      <c r="E322" s="64">
        <f>ROUND(IF(B322="小旋风",$D322/提成!$D$4*提成!$E$4,$D322/提成!$D$3*提成!$E$3),2)</f>
        <v>3.45</v>
      </c>
      <c r="F322" s="5" t="str">
        <f ca="1">IFERROR(LOOKUP(1,0/((B322=名单!B:B)*(VALUE(AW322)&gt;=名单!E:E)*(VALUE(AW322)&lt;=名单!G:G)*(Y322="正常走货")),名单!H:H),"否")</f>
        <v>是</v>
      </c>
      <c r="G322" s="71" t="s">
        <v>1074</v>
      </c>
      <c r="H322" s="71" t="s">
        <v>1076</v>
      </c>
      <c r="J322" s="72" t="s">
        <v>274</v>
      </c>
      <c r="L322" s="71" t="s">
        <v>18</v>
      </c>
      <c r="M322" s="73"/>
      <c r="N322" s="73"/>
      <c r="R322" s="73"/>
      <c r="S322" s="72" t="s">
        <v>323</v>
      </c>
      <c r="T322" s="72" t="s">
        <v>14473</v>
      </c>
      <c r="U322" s="73"/>
      <c r="W322" s="73"/>
      <c r="X322" s="73"/>
      <c r="Y322" s="72" t="s">
        <v>14379</v>
      </c>
      <c r="AO322" s="71">
        <v>3105</v>
      </c>
      <c r="AS322" s="73"/>
      <c r="AT322" s="73"/>
      <c r="AU322" s="73"/>
      <c r="AV322" s="73"/>
      <c r="AW322" s="74" t="s">
        <v>14711</v>
      </c>
      <c r="BC322" s="73"/>
    </row>
    <row r="323" spans="1:56">
      <c r="A323" s="70" t="str">
        <f t="shared" ref="A323:A386" si="11">MID(AW323,1,7)</f>
        <v>2026-01</v>
      </c>
      <c r="B323" s="5" t="str">
        <f>_xlfn.XLOOKUP(G323,过机服务商重量差!A:A,过机服务商重量差!G:G)</f>
        <v>玉麒麟</v>
      </c>
      <c r="C323" s="32" t="str">
        <f t="shared" si="10"/>
        <v>渠道</v>
      </c>
      <c r="D323" s="63">
        <f>ROUND(IF(AND(AO323&gt;=0,Y323="正常走货"),_xlfn.XLOOKUP(G323,过机服务商重量差!A:A,过机服务商重量差!L:L),"0"),2)</f>
        <v>37</v>
      </c>
      <c r="E323" s="64">
        <f>ROUND(IF(B323="小旋风",$D323/提成!$D$4*提成!$E$4,$D323/提成!$D$3*提成!$E$3),2)</f>
        <v>0.37</v>
      </c>
      <c r="F323" s="5" t="str">
        <f ca="1">IFERROR(LOOKUP(1,0/((B323=名单!B:B)*(VALUE(AW323)&gt;=名单!E:E)*(VALUE(AW323)&lt;=名单!G:G)*(Y323="正常走货")),名单!H:H),"否")</f>
        <v>否</v>
      </c>
      <c r="G323" s="71" t="s">
        <v>1077</v>
      </c>
      <c r="H323" s="71" t="s">
        <v>1079</v>
      </c>
      <c r="J323" s="72" t="s">
        <v>1080</v>
      </c>
      <c r="L323" s="71" t="s">
        <v>18</v>
      </c>
      <c r="M323" s="73"/>
      <c r="N323" s="73"/>
      <c r="R323" s="73"/>
      <c r="S323" s="72" t="s">
        <v>604</v>
      </c>
      <c r="T323" s="72" t="s">
        <v>14407</v>
      </c>
      <c r="U323" s="73"/>
      <c r="W323" s="73"/>
      <c r="X323" s="73"/>
      <c r="Y323" s="72" t="s">
        <v>14379</v>
      </c>
      <c r="AO323" s="71">
        <v>166.6</v>
      </c>
      <c r="AS323" s="73"/>
      <c r="AT323" s="73"/>
      <c r="AU323" s="73"/>
      <c r="AV323" s="73"/>
      <c r="AW323" s="74" t="s">
        <v>14712</v>
      </c>
      <c r="BC323" s="73"/>
    </row>
    <row r="324" spans="1:56">
      <c r="A324" s="70" t="str">
        <f t="shared" si="11"/>
        <v>2026-01</v>
      </c>
      <c r="B324" s="5" t="str">
        <f>_xlfn.XLOOKUP(G324,过机服务商重量差!A:A,过机服务商重量差!G:G)</f>
        <v>玉麒麟</v>
      </c>
      <c r="C324" s="32" t="str">
        <f t="shared" si="10"/>
        <v>渠道</v>
      </c>
      <c r="D324" s="63">
        <f>ROUND(IF(AND(AO324&gt;=0,Y324="正常走货"),_xlfn.XLOOKUP(G324,过机服务商重量差!A:A,过机服务商重量差!L:L),"0"),2)</f>
        <v>55.5</v>
      </c>
      <c r="E324" s="64">
        <f>ROUND(IF(B324="小旋风",$D324/提成!$D$4*提成!$E$4,$D324/提成!$D$3*提成!$E$3),2)</f>
        <v>0.56</v>
      </c>
      <c r="F324" s="5" t="str">
        <f ca="1">IFERROR(LOOKUP(1,0/((B324=名单!B:B)*(VALUE(AW324)&gt;=名单!E:E)*(VALUE(AW324)&lt;=名单!G:G)*(Y324="正常走货")),名单!H:H),"否")</f>
        <v>否</v>
      </c>
      <c r="G324" s="71" t="s">
        <v>1081</v>
      </c>
      <c r="H324" s="71" t="s">
        <v>1083</v>
      </c>
      <c r="J324" s="72" t="s">
        <v>1080</v>
      </c>
      <c r="L324" s="71" t="s">
        <v>18</v>
      </c>
      <c r="M324" s="73"/>
      <c r="N324" s="73"/>
      <c r="R324" s="73"/>
      <c r="S324" s="72" t="s">
        <v>604</v>
      </c>
      <c r="T324" s="72" t="s">
        <v>14407</v>
      </c>
      <c r="U324" s="73"/>
      <c r="W324" s="73"/>
      <c r="X324" s="73"/>
      <c r="Y324" s="72" t="s">
        <v>14379</v>
      </c>
      <c r="AO324" s="71">
        <v>261.6</v>
      </c>
      <c r="AT324" s="73"/>
      <c r="AU324" s="73"/>
      <c r="AV324" s="73"/>
      <c r="AW324" s="74" t="s">
        <v>14713</v>
      </c>
      <c r="BC324" s="73"/>
    </row>
    <row r="325" spans="1:56">
      <c r="A325" s="70" t="str">
        <f t="shared" si="11"/>
        <v>2026-01</v>
      </c>
      <c r="B325" s="5" t="str">
        <f>_xlfn.XLOOKUP(G325,过机服务商重量差!A:A,过机服务商重量差!G:G)</f>
        <v>风清扬</v>
      </c>
      <c r="C325" s="32" t="str">
        <f t="shared" si="10"/>
        <v>渠道</v>
      </c>
      <c r="D325" s="63">
        <f>ROUND(IF(AND(AO325&gt;=0,Y325="正常走货"),_xlfn.XLOOKUP(G325,过机服务商重量差!A:A,过机服务商重量差!L:L),"0"),2)</f>
        <v>66</v>
      </c>
      <c r="E325" s="64">
        <f>ROUND(IF(B325="小旋风",$D325/提成!$D$4*提成!$E$4,$D325/提成!$D$3*提成!$E$3),2)</f>
        <v>0.66</v>
      </c>
      <c r="F325" s="5" t="str">
        <f ca="1">IFERROR(LOOKUP(1,0/((B325=名单!B:B)*(VALUE(AW325)&gt;=名单!E:E)*(VALUE(AW325)&lt;=名单!G:G)*(Y325="正常走货")),名单!H:H),"否")</f>
        <v>是</v>
      </c>
      <c r="G325" s="71" t="s">
        <v>1084</v>
      </c>
      <c r="H325" s="71" t="s">
        <v>50</v>
      </c>
      <c r="J325" s="72" t="s">
        <v>1071</v>
      </c>
      <c r="L325" s="71" t="s">
        <v>18</v>
      </c>
      <c r="M325" s="73"/>
      <c r="N325" s="73"/>
      <c r="R325" s="73"/>
      <c r="S325" s="72" t="s">
        <v>604</v>
      </c>
      <c r="T325" s="72" t="s">
        <v>14407</v>
      </c>
      <c r="U325" s="73"/>
      <c r="W325" s="73"/>
      <c r="X325" s="73"/>
      <c r="Y325" s="72" t="s">
        <v>14379</v>
      </c>
      <c r="AO325" s="71">
        <v>93.2</v>
      </c>
      <c r="AT325" s="73"/>
      <c r="AU325" s="73"/>
      <c r="AV325" s="73"/>
      <c r="AW325" s="74" t="s">
        <v>14714</v>
      </c>
      <c r="BC325" s="73"/>
    </row>
    <row r="326" spans="1:56">
      <c r="A326" s="70" t="str">
        <f t="shared" si="11"/>
        <v>2026-01</v>
      </c>
      <c r="B326" s="5" t="str">
        <f>_xlfn.XLOOKUP(G326,过机服务商重量差!A:A,过机服务商重量差!G:G)</f>
        <v>风清扬</v>
      </c>
      <c r="C326" s="32" t="str">
        <f t="shared" si="10"/>
        <v>渠道</v>
      </c>
      <c r="D326" s="63">
        <f>ROUND(IF(AND(AO326&gt;=0,Y326="正常走货"),_xlfn.XLOOKUP(G326,过机服务商重量差!A:A,过机服务商重量差!L:L),"0"),2)</f>
        <v>26</v>
      </c>
      <c r="E326" s="64">
        <f>ROUND(IF(B326="小旋风",$D326/提成!$D$4*提成!$E$4,$D326/提成!$D$3*提成!$E$3),2)</f>
        <v>0.26</v>
      </c>
      <c r="F326" s="5" t="str">
        <f ca="1">IFERROR(LOOKUP(1,0/((B326=名单!B:B)*(VALUE(AW326)&gt;=名单!E:E)*(VALUE(AW326)&lt;=名单!G:G)*(Y326="正常走货")),名单!H:H),"否")</f>
        <v>是</v>
      </c>
      <c r="G326" s="71" t="s">
        <v>1086</v>
      </c>
      <c r="H326" s="71" t="s">
        <v>50</v>
      </c>
      <c r="J326" s="72" t="s">
        <v>1071</v>
      </c>
      <c r="L326" s="71" t="s">
        <v>18</v>
      </c>
      <c r="M326" s="73"/>
      <c r="N326" s="73"/>
      <c r="R326" s="73"/>
      <c r="S326" s="72" t="s">
        <v>604</v>
      </c>
      <c r="T326" s="72" t="s">
        <v>14407</v>
      </c>
      <c r="U326" s="73"/>
      <c r="W326" s="73"/>
      <c r="X326" s="73"/>
      <c r="Y326" s="72" t="s">
        <v>14379</v>
      </c>
      <c r="AO326" s="71">
        <v>28.6</v>
      </c>
      <c r="AT326" s="73"/>
      <c r="AU326" s="73"/>
      <c r="AV326" s="73"/>
      <c r="AW326" s="74" t="s">
        <v>14715</v>
      </c>
      <c r="BC326" s="73"/>
    </row>
    <row r="327" spans="1:56">
      <c r="A327" s="70" t="str">
        <f t="shared" si="11"/>
        <v>2026-01</v>
      </c>
      <c r="B327" s="5" t="str">
        <f>_xlfn.XLOOKUP(G327,过机服务商重量差!A:A,过机服务商重量差!G:G)</f>
        <v>风清扬</v>
      </c>
      <c r="C327" s="32" t="str">
        <f t="shared" si="10"/>
        <v>渠道</v>
      </c>
      <c r="D327" s="63">
        <f>ROUND(IF(AND(AO327&gt;=0,Y327="正常走货"),_xlfn.XLOOKUP(G327,过机服务商重量差!A:A,过机服务商重量差!L:L),"0"),2)</f>
        <v>68</v>
      </c>
      <c r="E327" s="64">
        <f>ROUND(IF(B327="小旋风",$D327/提成!$D$4*提成!$E$4,$D327/提成!$D$3*提成!$E$3),2)</f>
        <v>0.68</v>
      </c>
      <c r="F327" s="5" t="str">
        <f ca="1">IFERROR(LOOKUP(1,0/((B327=名单!B:B)*(VALUE(AW327)&gt;=名单!E:E)*(VALUE(AW327)&lt;=名单!G:G)*(Y327="正常走货")),名单!H:H),"否")</f>
        <v>是</v>
      </c>
      <c r="G327" s="71" t="s">
        <v>1088</v>
      </c>
      <c r="H327" s="71" t="s">
        <v>50</v>
      </c>
      <c r="J327" s="72" t="s">
        <v>1071</v>
      </c>
      <c r="L327" s="71" t="s">
        <v>18</v>
      </c>
      <c r="M327" s="73"/>
      <c r="N327" s="73"/>
      <c r="R327" s="73"/>
      <c r="S327" s="72" t="s">
        <v>604</v>
      </c>
      <c r="T327" s="72" t="s">
        <v>14407</v>
      </c>
      <c r="U327" s="73"/>
      <c r="W327" s="73"/>
      <c r="X327" s="73"/>
      <c r="Y327" s="72" t="s">
        <v>14379</v>
      </c>
      <c r="AO327" s="71">
        <v>67.1</v>
      </c>
      <c r="AT327" s="73"/>
      <c r="AV327" s="73"/>
      <c r="AW327" s="74" t="s">
        <v>14716</v>
      </c>
      <c r="BC327" s="73"/>
    </row>
    <row r="328" spans="1:56">
      <c r="A328" s="70" t="str">
        <f t="shared" si="11"/>
        <v>2026-01</v>
      </c>
      <c r="B328" s="5" t="str">
        <f>_xlfn.XLOOKUP(G328,过机服务商重量差!A:A,过机服务商重量差!G:G)</f>
        <v>风清扬</v>
      </c>
      <c r="C328" s="32" t="str">
        <f t="shared" si="10"/>
        <v>渠道</v>
      </c>
      <c r="D328" s="63">
        <f>ROUND(IF(AND(AO328&gt;=0,Y328="正常走货"),_xlfn.XLOOKUP(G328,过机服务商重量差!A:A,过机服务商重量差!L:L),"0"),2)</f>
        <v>217</v>
      </c>
      <c r="E328" s="64">
        <f>ROUND(IF(B328="小旋风",$D328/提成!$D$4*提成!$E$4,$D328/提成!$D$3*提成!$E$3),2)</f>
        <v>2.17</v>
      </c>
      <c r="F328" s="5" t="str">
        <f ca="1">IFERROR(LOOKUP(1,0/((B328=名单!B:B)*(VALUE(AW328)&gt;=名单!E:E)*(VALUE(AW328)&lt;=名单!G:G)*(Y328="正常走货")),名单!H:H),"否")</f>
        <v>是</v>
      </c>
      <c r="G328" s="71" t="s">
        <v>1090</v>
      </c>
      <c r="H328" s="71" t="s">
        <v>1092</v>
      </c>
      <c r="J328" s="72" t="s">
        <v>1093</v>
      </c>
      <c r="L328" s="71" t="s">
        <v>18</v>
      </c>
      <c r="M328" s="73"/>
      <c r="N328" s="73"/>
      <c r="R328" s="73"/>
      <c r="S328" s="72" t="s">
        <v>152</v>
      </c>
      <c r="T328" s="72" t="s">
        <v>14382</v>
      </c>
      <c r="U328" s="73"/>
      <c r="W328" s="73"/>
      <c r="X328" s="73"/>
      <c r="Y328" s="72" t="s">
        <v>14379</v>
      </c>
      <c r="AO328" s="71">
        <v>317</v>
      </c>
      <c r="AT328" s="73"/>
      <c r="AV328" s="73"/>
      <c r="AW328" s="74" t="s">
        <v>14717</v>
      </c>
      <c r="BC328" s="73"/>
    </row>
    <row r="329" spans="1:56">
      <c r="A329" s="70" t="str">
        <f t="shared" si="11"/>
        <v>2026-01</v>
      </c>
      <c r="B329" s="5" t="str">
        <f>_xlfn.XLOOKUP(G329,过机服务商重量差!A:A,过机服务商重量差!G:G)</f>
        <v>无崖子</v>
      </c>
      <c r="C329" s="32" t="str">
        <f t="shared" si="10"/>
        <v>渠道</v>
      </c>
      <c r="D329" s="63">
        <f>ROUND(IF(AND(AO329&gt;=0,Y329="正常走货"),_xlfn.XLOOKUP(G329,过机服务商重量差!A:A,过机服务商重量差!L:L),"0"),2)</f>
        <v>2.5</v>
      </c>
      <c r="E329" s="64">
        <f>ROUND(IF(B329="小旋风",$D329/提成!$D$4*提成!$E$4,$D329/提成!$D$3*提成!$E$3),2)</f>
        <v>0.03</v>
      </c>
      <c r="F329" s="5" t="str">
        <f ca="1">IFERROR(LOOKUP(1,0/((B329=名单!B:B)*(VALUE(AW329)&gt;=名单!E:E)*(VALUE(AW329)&lt;=名单!G:G)*(Y329="正常走货")),名单!H:H),"否")</f>
        <v>否</v>
      </c>
      <c r="G329" s="71" t="s">
        <v>1094</v>
      </c>
      <c r="H329" s="71" t="s">
        <v>1096</v>
      </c>
      <c r="J329" s="72" t="s">
        <v>198</v>
      </c>
      <c r="L329" s="72" t="s">
        <v>18</v>
      </c>
      <c r="M329" s="73"/>
      <c r="N329" s="73"/>
      <c r="R329" s="73"/>
      <c r="S329" s="72" t="s">
        <v>145</v>
      </c>
      <c r="T329" s="72" t="s">
        <v>14407</v>
      </c>
      <c r="U329" s="73"/>
      <c r="W329" s="73"/>
      <c r="X329" s="73"/>
      <c r="Y329" s="72" t="s">
        <v>14379</v>
      </c>
      <c r="AO329" s="71">
        <v>0</v>
      </c>
      <c r="AS329" s="73"/>
      <c r="AT329" s="73"/>
      <c r="AU329" s="73"/>
      <c r="AV329" s="73"/>
      <c r="AW329" s="74" t="s">
        <v>14718</v>
      </c>
      <c r="BA329" s="73"/>
      <c r="BC329" s="73"/>
    </row>
    <row r="330" spans="1:56">
      <c r="A330" s="70" t="str">
        <f t="shared" si="11"/>
        <v>2026-01</v>
      </c>
      <c r="B330" s="5" t="str">
        <f>_xlfn.XLOOKUP(G330,过机服务商重量差!A:A,过机服务商重量差!G:G)</f>
        <v>玉麒麟</v>
      </c>
      <c r="C330" s="32" t="str">
        <f t="shared" si="10"/>
        <v>渠道</v>
      </c>
      <c r="D330" s="63">
        <f>ROUND(IF(AND(AO330&gt;=0,Y330="正常走货"),_xlfn.XLOOKUP(G330,过机服务商重量差!A:A,过机服务商重量差!L:L),"0"),2)</f>
        <v>4</v>
      </c>
      <c r="E330" s="64">
        <f>ROUND(IF(B330="小旋风",$D330/提成!$D$4*提成!$E$4,$D330/提成!$D$3*提成!$E$3),2)</f>
        <v>0.04</v>
      </c>
      <c r="F330" s="5" t="str">
        <f ca="1">IFERROR(LOOKUP(1,0/((B330=名单!B:B)*(VALUE(AW330)&gt;=名单!E:E)*(VALUE(AW330)&lt;=名单!G:G)*(Y330="正常走货")),名单!H:H),"否")</f>
        <v>否</v>
      </c>
      <c r="G330" s="71" t="s">
        <v>1097</v>
      </c>
      <c r="H330" s="71" t="s">
        <v>1099</v>
      </c>
      <c r="J330" s="72" t="s">
        <v>17</v>
      </c>
      <c r="L330" s="72" t="s">
        <v>18</v>
      </c>
      <c r="M330" s="73"/>
      <c r="N330" s="73"/>
      <c r="R330" s="73"/>
      <c r="S330" s="72" t="s">
        <v>145</v>
      </c>
      <c r="T330" s="72" t="s">
        <v>14407</v>
      </c>
      <c r="U330" s="73"/>
      <c r="W330" s="73"/>
      <c r="X330" s="73"/>
      <c r="Y330" s="72" t="s">
        <v>14379</v>
      </c>
      <c r="AO330" s="71">
        <v>120.4</v>
      </c>
      <c r="AS330" s="73"/>
      <c r="AT330" s="73"/>
      <c r="AU330" s="73"/>
      <c r="AV330" s="73"/>
      <c r="AW330" s="74" t="s">
        <v>14719</v>
      </c>
      <c r="BC330" s="73"/>
    </row>
    <row r="331" spans="1:56">
      <c r="A331" s="70" t="str">
        <f t="shared" si="11"/>
        <v>2026-01</v>
      </c>
      <c r="B331" s="5" t="str">
        <f>_xlfn.XLOOKUP(G331,过机服务商重量差!A:A,过机服务商重量差!G:G)</f>
        <v>007</v>
      </c>
      <c r="C331" s="32" t="str">
        <f t="shared" si="10"/>
        <v>渠道</v>
      </c>
      <c r="D331" s="63">
        <f>ROUND(IF(AND(AO331&gt;=0,Y331="正常走货"),_xlfn.XLOOKUP(G331,过机服务商重量差!A:A,过机服务商重量差!L:L),"0"),2)</f>
        <v>2538</v>
      </c>
      <c r="E331" s="64">
        <f>ROUND(IF(B331="小旋风",$D331/提成!$D$4*提成!$E$4,$D331/提成!$D$3*提成!$E$3),2)</f>
        <v>25.38</v>
      </c>
      <c r="F331" s="5" t="str">
        <f ca="1">IFERROR(LOOKUP(1,0/((B331=名单!B:B)*(VALUE(AW331)&gt;=名单!E:E)*(VALUE(AW331)&lt;=名单!G:G)*(Y331="正常走货")),名单!H:H),"否")</f>
        <v>否</v>
      </c>
      <c r="G331" s="71" t="s">
        <v>1100</v>
      </c>
      <c r="H331" s="71" t="s">
        <v>1102</v>
      </c>
      <c r="J331" s="71" t="s">
        <v>266</v>
      </c>
      <c r="L331" s="71" t="s">
        <v>18</v>
      </c>
      <c r="M331" s="73"/>
      <c r="N331" s="73"/>
      <c r="R331" s="73"/>
      <c r="S331" s="72" t="s">
        <v>120</v>
      </c>
      <c r="T331" s="72" t="s">
        <v>14382</v>
      </c>
      <c r="U331" s="73"/>
      <c r="W331" s="73"/>
      <c r="X331" s="73"/>
      <c r="Y331" s="72" t="s">
        <v>14379</v>
      </c>
      <c r="AO331" s="71">
        <v>17512.2</v>
      </c>
      <c r="AS331" s="73"/>
      <c r="AT331" s="73"/>
      <c r="AU331" s="73"/>
      <c r="AV331" s="73"/>
      <c r="AW331" s="74" t="s">
        <v>14720</v>
      </c>
      <c r="BC331" s="73"/>
      <c r="BD331" s="73"/>
    </row>
    <row r="332" spans="1:56">
      <c r="A332" s="70" t="str">
        <f t="shared" si="11"/>
        <v>2026-01</v>
      </c>
      <c r="B332" s="5" t="str">
        <f>_xlfn.XLOOKUP(G332,过机服务商重量差!A:A,过机服务商重量差!G:G)</f>
        <v>无崖子</v>
      </c>
      <c r="C332" s="32" t="str">
        <f t="shared" si="10"/>
        <v>渠道</v>
      </c>
      <c r="D332" s="63">
        <f>ROUND(IF(AND(AO332&gt;=0,Y332="正常走货"),_xlfn.XLOOKUP(G332,过机服务商重量差!A:A,过机服务商重量差!L:L),"0"),2)</f>
        <v>50</v>
      </c>
      <c r="E332" s="64">
        <f>ROUND(IF(B332="小旋风",$D332/提成!$D$4*提成!$E$4,$D332/提成!$D$3*提成!$E$3),2)</f>
        <v>0.5</v>
      </c>
      <c r="F332" s="5" t="str">
        <f ca="1">IFERROR(LOOKUP(1,0/((B332=名单!B:B)*(VALUE(AW332)&gt;=名单!E:E)*(VALUE(AW332)&lt;=名单!G:G)*(Y332="正常走货")),名单!H:H),"否")</f>
        <v>否</v>
      </c>
      <c r="G332" s="71" t="s">
        <v>1103</v>
      </c>
      <c r="H332" s="71" t="s">
        <v>1105</v>
      </c>
      <c r="J332" s="72" t="s">
        <v>728</v>
      </c>
      <c r="L332" s="71" t="s">
        <v>18</v>
      </c>
      <c r="M332" s="73"/>
      <c r="N332" s="73"/>
      <c r="R332" s="73"/>
      <c r="S332" s="72" t="s">
        <v>20</v>
      </c>
      <c r="T332" s="72" t="s">
        <v>14378</v>
      </c>
      <c r="U332" s="73"/>
      <c r="W332" s="73"/>
      <c r="X332" s="73"/>
      <c r="Y332" s="72" t="s">
        <v>14379</v>
      </c>
      <c r="AO332" s="71">
        <v>580</v>
      </c>
      <c r="AS332" s="73"/>
      <c r="AT332" s="73"/>
      <c r="AU332" s="73"/>
      <c r="AV332" s="73"/>
      <c r="AW332" s="74" t="s">
        <v>14721</v>
      </c>
      <c r="BC332" s="73"/>
      <c r="BD332" s="73"/>
    </row>
    <row r="333" spans="1:56">
      <c r="A333" s="70" t="str">
        <f t="shared" si="11"/>
        <v>2026-01</v>
      </c>
      <c r="B333" s="5" t="str">
        <f>_xlfn.XLOOKUP(G333,过机服务商重量差!A:A,过机服务商重量差!G:G)</f>
        <v>无崖子</v>
      </c>
      <c r="C333" s="32" t="str">
        <f t="shared" si="10"/>
        <v/>
      </c>
      <c r="D333" s="63">
        <f>ROUND(IF(AND(AO333&gt;=0,Y333="正常走货"),_xlfn.XLOOKUP(G333,过机服务商重量差!A:A,过机服务商重量差!L:L),"0"),2)</f>
        <v>0</v>
      </c>
      <c r="E333" s="64">
        <f>ROUND(IF(B333="小旋风",$D333/提成!$D$4*提成!$E$4,$D333/提成!$D$3*提成!$E$3),2)</f>
        <v>0</v>
      </c>
      <c r="F333" s="5" t="str">
        <f ca="1">IFERROR(LOOKUP(1,0/((B333=名单!B:B)*(VALUE(AW333)&gt;=名单!E:E)*(VALUE(AW333)&lt;=名单!G:G)*(Y333="正常走货")),名单!H:H),"否")</f>
        <v>否</v>
      </c>
      <c r="G333" s="71" t="s">
        <v>1106</v>
      </c>
      <c r="H333" s="71" t="s">
        <v>1108</v>
      </c>
      <c r="J333" s="71" t="s">
        <v>465</v>
      </c>
      <c r="L333" s="71" t="s">
        <v>18</v>
      </c>
      <c r="M333" s="73"/>
      <c r="N333" s="73"/>
      <c r="R333" s="73"/>
      <c r="S333" s="72" t="s">
        <v>1109</v>
      </c>
      <c r="T333" s="72" t="s">
        <v>14410</v>
      </c>
      <c r="U333" s="73"/>
      <c r="W333" s="73"/>
      <c r="X333" s="73"/>
      <c r="Y333" s="72" t="s">
        <v>14379</v>
      </c>
      <c r="AO333" s="71">
        <v>-125.32</v>
      </c>
      <c r="AS333" s="73"/>
      <c r="AT333" s="73"/>
      <c r="AV333" s="73"/>
      <c r="AW333" s="74" t="s">
        <v>14722</v>
      </c>
      <c r="BC333" s="73"/>
    </row>
    <row r="334" spans="1:56">
      <c r="A334" s="70" t="str">
        <f t="shared" si="11"/>
        <v>2026-01</v>
      </c>
      <c r="B334" s="5" t="str">
        <f>_xlfn.XLOOKUP(G334,过机服务商重量差!A:A,过机服务商重量差!G:G)</f>
        <v>帅时莹</v>
      </c>
      <c r="C334" s="32" t="str">
        <f t="shared" si="10"/>
        <v>渠道</v>
      </c>
      <c r="D334" s="63">
        <f>ROUND(IF(AND(AO334&gt;=0,Y334="正常走货"),_xlfn.XLOOKUP(G334,过机服务商重量差!A:A,过机服务商重量差!L:L),"0"),2)</f>
        <v>30</v>
      </c>
      <c r="E334" s="64">
        <f>ROUND(IF(B334="小旋风",$D334/提成!$D$4*提成!$E$4,$D334/提成!$D$3*提成!$E$3),2)</f>
        <v>0.3</v>
      </c>
      <c r="F334" s="5" t="str">
        <f ca="1">IFERROR(LOOKUP(1,0/((B334=名单!B:B)*(VALUE(AW334)&gt;=名单!E:E)*(VALUE(AW334)&lt;=名单!G:G)*(Y334="正常走货")),名单!H:H),"否")</f>
        <v>否</v>
      </c>
      <c r="G334" s="71" t="s">
        <v>1110</v>
      </c>
      <c r="H334" s="71" t="s">
        <v>1112</v>
      </c>
      <c r="J334" s="72" t="s">
        <v>586</v>
      </c>
      <c r="L334" s="71" t="s">
        <v>18</v>
      </c>
      <c r="M334" s="73"/>
      <c r="N334" s="73"/>
      <c r="R334" s="73"/>
      <c r="S334" s="72" t="s">
        <v>1113</v>
      </c>
      <c r="T334" s="72" t="s">
        <v>14410</v>
      </c>
      <c r="U334" s="73"/>
      <c r="W334" s="73"/>
      <c r="X334" s="73"/>
      <c r="Y334" s="72" t="s">
        <v>14379</v>
      </c>
      <c r="AO334" s="71">
        <v>348.54</v>
      </c>
      <c r="AT334" s="73"/>
      <c r="AV334" s="73"/>
      <c r="AW334" s="74" t="s">
        <v>14723</v>
      </c>
      <c r="BA334" s="73"/>
      <c r="BC334" s="73"/>
      <c r="BD334" s="73"/>
    </row>
    <row r="335" spans="1:56">
      <c r="A335" s="70" t="str">
        <f t="shared" si="11"/>
        <v>2026-01</v>
      </c>
      <c r="B335" s="5" t="str">
        <f>_xlfn.XLOOKUP(G335,过机服务商重量差!A:A,过机服务商重量差!G:G)</f>
        <v>帅时莹</v>
      </c>
      <c r="C335" s="32" t="str">
        <f t="shared" si="10"/>
        <v>渠道</v>
      </c>
      <c r="D335" s="63">
        <f>ROUND(IF(AND(AO335&gt;=0,Y335="正常走货"),_xlfn.XLOOKUP(G335,过机服务商重量差!A:A,过机服务商重量差!L:L),"0"),2)</f>
        <v>104</v>
      </c>
      <c r="E335" s="64">
        <f>ROUND(IF(B335="小旋风",$D335/提成!$D$4*提成!$E$4,$D335/提成!$D$3*提成!$E$3),2)</f>
        <v>1.04</v>
      </c>
      <c r="F335" s="5" t="str">
        <f ca="1">IFERROR(LOOKUP(1,0/((B335=名单!B:B)*(VALUE(AW335)&gt;=名单!E:E)*(VALUE(AW335)&lt;=名单!G:G)*(Y335="正常走货")),名单!H:H),"否")</f>
        <v>否</v>
      </c>
      <c r="G335" s="71" t="s">
        <v>1114</v>
      </c>
      <c r="H335" s="71" t="s">
        <v>1116</v>
      </c>
      <c r="J335" s="72" t="s">
        <v>97</v>
      </c>
      <c r="L335" s="71" t="s">
        <v>18</v>
      </c>
      <c r="M335" s="73"/>
      <c r="N335" s="73"/>
      <c r="R335" s="73"/>
      <c r="S335" s="72" t="s">
        <v>288</v>
      </c>
      <c r="T335" s="72" t="s">
        <v>14410</v>
      </c>
      <c r="U335" s="73"/>
      <c r="W335" s="73"/>
      <c r="X335" s="73"/>
      <c r="Y335" s="72" t="s">
        <v>14379</v>
      </c>
      <c r="AO335" s="71">
        <v>147.6</v>
      </c>
      <c r="AS335" s="73"/>
      <c r="AT335" s="73"/>
      <c r="AV335" s="73"/>
      <c r="AW335" s="74" t="s">
        <v>14724</v>
      </c>
      <c r="BC335" s="73"/>
    </row>
    <row r="336" spans="1:56">
      <c r="A336" s="70" t="str">
        <f t="shared" si="11"/>
        <v>2026-01</v>
      </c>
      <c r="B336" s="5" t="str">
        <f>_xlfn.XLOOKUP(G336,过机服务商重量差!A:A,过机服务商重量差!G:G)</f>
        <v>玉麒麟</v>
      </c>
      <c r="C336" s="32" t="str">
        <f t="shared" si="10"/>
        <v>渠道</v>
      </c>
      <c r="D336" s="63">
        <f>ROUND(IF(AND(AO336&gt;=0,Y336="正常走货"),_xlfn.XLOOKUP(G336,过机服务商重量差!A:A,过机服务商重量差!L:L),"0"),2)</f>
        <v>0.5</v>
      </c>
      <c r="E336" s="64">
        <f>ROUND(IF(B336="小旋风",$D336/提成!$D$4*提成!$E$4,$D336/提成!$D$3*提成!$E$3),2)</f>
        <v>0.01</v>
      </c>
      <c r="F336" s="5" t="str">
        <f ca="1">IFERROR(LOOKUP(1,0/((B336=名单!B:B)*(VALUE(AW336)&gt;=名单!E:E)*(VALUE(AW336)&lt;=名单!G:G)*(Y336="正常走货")),名单!H:H),"否")</f>
        <v>否</v>
      </c>
      <c r="G336" s="71" t="s">
        <v>1117</v>
      </c>
      <c r="H336" s="71" t="s">
        <v>1119</v>
      </c>
      <c r="J336" s="72" t="s">
        <v>17</v>
      </c>
      <c r="L336" s="71" t="s">
        <v>18</v>
      </c>
      <c r="M336" s="73"/>
      <c r="N336" s="73"/>
      <c r="R336" s="73"/>
      <c r="S336" s="72" t="s">
        <v>203</v>
      </c>
      <c r="T336" s="72" t="s">
        <v>14378</v>
      </c>
      <c r="U336" s="73"/>
      <c r="W336" s="73"/>
      <c r="X336" s="73"/>
      <c r="Y336" s="72" t="s">
        <v>14379</v>
      </c>
      <c r="AO336" s="71">
        <v>70.44</v>
      </c>
      <c r="AS336" s="73"/>
      <c r="AT336" s="73"/>
      <c r="AU336" s="73"/>
      <c r="AV336" s="73"/>
      <c r="AW336" s="74" t="s">
        <v>14725</v>
      </c>
      <c r="BC336" s="73"/>
    </row>
    <row r="337" spans="1:56">
      <c r="A337" s="70" t="str">
        <f t="shared" si="11"/>
        <v>2026-01</v>
      </c>
      <c r="B337" s="5" t="str">
        <f>_xlfn.XLOOKUP(G337,过机服务商重量差!A:A,过机服务商重量差!G:G)</f>
        <v>玉麒麟</v>
      </c>
      <c r="C337" s="32" t="str">
        <f t="shared" si="10"/>
        <v>渠道</v>
      </c>
      <c r="D337" s="63">
        <f>ROUND(IF(AND(AO337&gt;=0,Y337="正常走货"),_xlfn.XLOOKUP(G337,过机服务商重量差!A:A,过机服务商重量差!L:L),"0"),2)</f>
        <v>18</v>
      </c>
      <c r="E337" s="64">
        <f>ROUND(IF(B337="小旋风",$D337/提成!$D$4*提成!$E$4,$D337/提成!$D$3*提成!$E$3),2)</f>
        <v>0.18</v>
      </c>
      <c r="F337" s="5" t="str">
        <f ca="1">IFERROR(LOOKUP(1,0/((B337=名单!B:B)*(VALUE(AW337)&gt;=名单!E:E)*(VALUE(AW337)&lt;=名单!G:G)*(Y337="正常走货")),名单!H:H),"否")</f>
        <v>否</v>
      </c>
      <c r="G337" s="71" t="s">
        <v>1120</v>
      </c>
      <c r="H337" s="71" t="s">
        <v>1122</v>
      </c>
      <c r="J337" s="71" t="s">
        <v>24</v>
      </c>
      <c r="L337" s="71" t="s">
        <v>18</v>
      </c>
      <c r="M337" s="73"/>
      <c r="N337" s="73"/>
      <c r="R337" s="73"/>
      <c r="S337" s="72" t="s">
        <v>540</v>
      </c>
      <c r="T337" s="72" t="s">
        <v>14410</v>
      </c>
      <c r="U337" s="73"/>
      <c r="W337" s="73"/>
      <c r="X337" s="73"/>
      <c r="Y337" s="72" t="s">
        <v>14379</v>
      </c>
      <c r="AO337" s="71">
        <v>93.75</v>
      </c>
      <c r="AT337" s="73"/>
      <c r="AU337" s="73"/>
      <c r="AV337" s="73"/>
      <c r="AW337" s="74" t="s">
        <v>14726</v>
      </c>
      <c r="BC337" s="73"/>
    </row>
    <row r="338" spans="1:56">
      <c r="A338" s="70" t="str">
        <f t="shared" si="11"/>
        <v>2026-01</v>
      </c>
      <c r="B338" s="5" t="str">
        <f>_xlfn.XLOOKUP(G338,过机服务商重量差!A:A,过机服务商重量差!G:G)</f>
        <v>帅时莹</v>
      </c>
      <c r="C338" s="32" t="str">
        <f t="shared" si="10"/>
        <v>渠道</v>
      </c>
      <c r="D338" s="63">
        <f>ROUND(IF(AND(AO338&gt;=0,Y338="正常走货"),_xlfn.XLOOKUP(G338,过机服务商重量差!A:A,过机服务商重量差!L:L),"0"),2)</f>
        <v>42</v>
      </c>
      <c r="E338" s="64">
        <f>ROUND(IF(B338="小旋风",$D338/提成!$D$4*提成!$E$4,$D338/提成!$D$3*提成!$E$3),2)</f>
        <v>0.42</v>
      </c>
      <c r="F338" s="5" t="str">
        <f ca="1">IFERROR(LOOKUP(1,0/((B338=名单!B:B)*(VALUE(AW338)&gt;=名单!E:E)*(VALUE(AW338)&lt;=名单!G:G)*(Y338="正常走货")),名单!H:H),"否")</f>
        <v>否</v>
      </c>
      <c r="G338" s="71" t="s">
        <v>1123</v>
      </c>
      <c r="H338" s="71" t="s">
        <v>1125</v>
      </c>
      <c r="J338" s="71" t="s">
        <v>97</v>
      </c>
      <c r="L338" s="71" t="s">
        <v>18</v>
      </c>
      <c r="M338" s="73"/>
      <c r="N338" s="73"/>
      <c r="R338" s="73"/>
      <c r="S338" s="72" t="s">
        <v>288</v>
      </c>
      <c r="T338" s="71" t="s">
        <v>14410</v>
      </c>
      <c r="U338" s="73"/>
      <c r="W338" s="73"/>
      <c r="X338" s="73"/>
      <c r="Y338" s="72" t="s">
        <v>14379</v>
      </c>
      <c r="AO338" s="71">
        <v>125.6</v>
      </c>
      <c r="AS338" s="73"/>
      <c r="AT338" s="73"/>
      <c r="AV338" s="73"/>
      <c r="AW338" s="74" t="s">
        <v>14727</v>
      </c>
      <c r="BC338" s="73"/>
    </row>
    <row r="339" spans="1:56">
      <c r="A339" s="70" t="str">
        <f t="shared" si="11"/>
        <v>2026-01</v>
      </c>
      <c r="B339" s="5" t="str">
        <f>_xlfn.XLOOKUP(G339,过机服务商重量差!A:A,过机服务商重量差!G:G)</f>
        <v>无崖子</v>
      </c>
      <c r="C339" s="32" t="str">
        <f t="shared" si="10"/>
        <v>渠道</v>
      </c>
      <c r="D339" s="63">
        <f>ROUND(IF(AND(AO339&gt;=0,Y339="正常走货"),_xlfn.XLOOKUP(G339,过机服务商重量差!A:A,过机服务商重量差!L:L),"0"),2)</f>
        <v>6</v>
      </c>
      <c r="E339" s="64">
        <f>ROUND(IF(B339="小旋风",$D339/提成!$D$4*提成!$E$4,$D339/提成!$D$3*提成!$E$3),2)</f>
        <v>0.06</v>
      </c>
      <c r="F339" s="5" t="str">
        <f ca="1">IFERROR(LOOKUP(1,0/((B339=名单!B:B)*(VALUE(AW339)&gt;=名单!E:E)*(VALUE(AW339)&lt;=名单!G:G)*(Y339="正常走货")),名单!H:H),"否")</f>
        <v>否</v>
      </c>
      <c r="G339" s="71" t="s">
        <v>1126</v>
      </c>
      <c r="H339" s="71" t="s">
        <v>1128</v>
      </c>
      <c r="J339" s="72" t="s">
        <v>128</v>
      </c>
      <c r="L339" s="71" t="s">
        <v>18</v>
      </c>
      <c r="M339" s="73"/>
      <c r="N339" s="73"/>
      <c r="R339" s="73"/>
      <c r="S339" s="72" t="s">
        <v>288</v>
      </c>
      <c r="T339" s="71" t="s">
        <v>14410</v>
      </c>
      <c r="U339" s="73"/>
      <c r="W339" s="73"/>
      <c r="X339" s="73"/>
      <c r="Y339" s="72" t="s">
        <v>14379</v>
      </c>
      <c r="AO339" s="71">
        <v>91.32</v>
      </c>
      <c r="AS339" s="73"/>
      <c r="AT339" s="73"/>
      <c r="AV339" s="73"/>
      <c r="AW339" s="74" t="s">
        <v>14728</v>
      </c>
      <c r="BA339" s="73"/>
      <c r="BC339" s="73"/>
    </row>
    <row r="340" spans="1:56">
      <c r="A340" s="70" t="str">
        <f t="shared" si="11"/>
        <v>2026-01</v>
      </c>
      <c r="B340" s="5" t="str">
        <f>_xlfn.XLOOKUP(G340,过机服务商重量差!A:A,过机服务商重量差!G:G)</f>
        <v>玉麒麟</v>
      </c>
      <c r="C340" s="32" t="str">
        <f t="shared" si="10"/>
        <v>渠道</v>
      </c>
      <c r="D340" s="63">
        <f>ROUND(IF(AND(AO340&gt;=0,Y340="正常走货"),_xlfn.XLOOKUP(G340,过机服务商重量差!A:A,过机服务商重量差!L:L),"0"),2)</f>
        <v>4</v>
      </c>
      <c r="E340" s="64">
        <f>ROUND(IF(B340="小旋风",$D340/提成!$D$4*提成!$E$4,$D340/提成!$D$3*提成!$E$3),2)</f>
        <v>0.04</v>
      </c>
      <c r="F340" s="5" t="str">
        <f ca="1">IFERROR(LOOKUP(1,0/((B340=名单!B:B)*(VALUE(AW340)&gt;=名单!E:E)*(VALUE(AW340)&lt;=名单!G:G)*(Y340="正常走货")),名单!H:H),"否")</f>
        <v>否</v>
      </c>
      <c r="G340" s="71" t="s">
        <v>1129</v>
      </c>
      <c r="H340" s="71" t="s">
        <v>1131</v>
      </c>
      <c r="J340" s="72" t="s">
        <v>24</v>
      </c>
      <c r="L340" s="71" t="s">
        <v>18</v>
      </c>
      <c r="M340" s="73"/>
      <c r="N340" s="73"/>
      <c r="R340" s="73"/>
      <c r="S340" s="72" t="s">
        <v>535</v>
      </c>
      <c r="T340" s="72" t="s">
        <v>14410</v>
      </c>
      <c r="U340" s="73"/>
      <c r="W340" s="73"/>
      <c r="X340" s="73"/>
      <c r="Y340" s="72" t="s">
        <v>14379</v>
      </c>
      <c r="AO340" s="71">
        <v>100.47</v>
      </c>
      <c r="AS340" s="73"/>
      <c r="AT340" s="73"/>
      <c r="AV340" s="73"/>
      <c r="AW340" s="74" t="s">
        <v>14729</v>
      </c>
      <c r="BC340" s="73"/>
    </row>
    <row r="341" spans="1:56">
      <c r="A341" s="70" t="str">
        <f t="shared" si="11"/>
        <v>2026-01</v>
      </c>
      <c r="B341" s="5" t="str">
        <f>_xlfn.XLOOKUP(G341,过机服务商重量差!A:A,过机服务商重量差!G:G)</f>
        <v>玉麒麟</v>
      </c>
      <c r="C341" s="32" t="str">
        <f t="shared" si="10"/>
        <v>渠道</v>
      </c>
      <c r="D341" s="63">
        <f>ROUND(IF(AND(AO341&gt;=0,Y341="正常走货"),_xlfn.XLOOKUP(G341,过机服务商重量差!A:A,过机服务商重量差!L:L),"0"),2)</f>
        <v>36</v>
      </c>
      <c r="E341" s="64">
        <f>ROUND(IF(B341="小旋风",$D341/提成!$D$4*提成!$E$4,$D341/提成!$D$3*提成!$E$3),2)</f>
        <v>0.36</v>
      </c>
      <c r="F341" s="5" t="str">
        <f ca="1">IFERROR(LOOKUP(1,0/((B341=名单!B:B)*(VALUE(AW341)&gt;=名单!E:E)*(VALUE(AW341)&lt;=名单!G:G)*(Y341="正常走货")),名单!H:H),"否")</f>
        <v>否</v>
      </c>
      <c r="G341" s="71" t="s">
        <v>1132</v>
      </c>
      <c r="H341" s="71" t="s">
        <v>1134</v>
      </c>
      <c r="J341" s="72" t="s">
        <v>17</v>
      </c>
      <c r="L341" s="71" t="s">
        <v>18</v>
      </c>
      <c r="M341" s="73"/>
      <c r="N341" s="73"/>
      <c r="R341" s="73"/>
      <c r="S341" s="72" t="s">
        <v>145</v>
      </c>
      <c r="T341" s="72" t="s">
        <v>14407</v>
      </c>
      <c r="U341" s="73"/>
      <c r="W341" s="73"/>
      <c r="X341" s="73"/>
      <c r="Y341" s="72" t="s">
        <v>14379</v>
      </c>
      <c r="AO341" s="71">
        <v>180</v>
      </c>
      <c r="AT341" s="73"/>
      <c r="AU341" s="73"/>
      <c r="AV341" s="73"/>
      <c r="AW341" s="74" t="s">
        <v>14730</v>
      </c>
      <c r="BA341" s="73"/>
      <c r="BC341" s="73"/>
    </row>
    <row r="342" spans="1:56">
      <c r="A342" s="70" t="str">
        <f t="shared" si="11"/>
        <v>2026-01</v>
      </c>
      <c r="B342" s="5" t="str">
        <f>_xlfn.XLOOKUP(G342,过机服务商重量差!A:A,过机服务商重量差!G:G)</f>
        <v>帅时莹</v>
      </c>
      <c r="C342" s="32" t="str">
        <f t="shared" si="10"/>
        <v>渠道</v>
      </c>
      <c r="D342" s="63">
        <f>ROUND(IF(AND(AO342&gt;=0,Y342="正常走货"),_xlfn.XLOOKUP(G342,过机服务商重量差!A:A,过机服务商重量差!L:L),"0"),2)</f>
        <v>11.5</v>
      </c>
      <c r="E342" s="64">
        <f>ROUND(IF(B342="小旋风",$D342/提成!$D$4*提成!$E$4,$D342/提成!$D$3*提成!$E$3),2)</f>
        <v>0.12</v>
      </c>
      <c r="F342" s="5" t="str">
        <f ca="1">IFERROR(LOOKUP(1,0/((B342=名单!B:B)*(VALUE(AW342)&gt;=名单!E:E)*(VALUE(AW342)&lt;=名单!G:G)*(Y342="正常走货")),名单!H:H),"否")</f>
        <v>否</v>
      </c>
      <c r="G342" s="71" t="s">
        <v>1135</v>
      </c>
      <c r="H342" s="71" t="s">
        <v>1137</v>
      </c>
      <c r="J342" s="72" t="s">
        <v>586</v>
      </c>
      <c r="L342" s="71" t="s">
        <v>18</v>
      </c>
      <c r="M342" s="73"/>
      <c r="N342" s="73"/>
      <c r="R342" s="73"/>
      <c r="S342" s="72" t="s">
        <v>199</v>
      </c>
      <c r="T342" s="71" t="s">
        <v>14439</v>
      </c>
      <c r="U342" s="73"/>
      <c r="W342" s="73"/>
      <c r="X342" s="73"/>
      <c r="Y342" s="72" t="s">
        <v>14379</v>
      </c>
      <c r="AO342" s="71">
        <v>190.8</v>
      </c>
      <c r="AT342" s="73"/>
      <c r="AV342" s="73"/>
      <c r="AW342" s="74" t="s">
        <v>14731</v>
      </c>
      <c r="BA342" s="73"/>
      <c r="BC342" s="73"/>
      <c r="BD342" s="73"/>
    </row>
    <row r="343" spans="1:56">
      <c r="A343" s="70" t="str">
        <f t="shared" si="11"/>
        <v>2026-01</v>
      </c>
      <c r="B343" s="5" t="str">
        <f>_xlfn.XLOOKUP(G343,过机服务商重量差!A:A,过机服务商重量差!G:G)</f>
        <v>无崖子</v>
      </c>
      <c r="C343" s="32" t="str">
        <f t="shared" si="10"/>
        <v>渠道</v>
      </c>
      <c r="D343" s="63">
        <f>ROUND(IF(AND(AO343&gt;=0,Y343="正常走货"),_xlfn.XLOOKUP(G343,过机服务商重量差!A:A,过机服务商重量差!L:L),"0"),2)</f>
        <v>0.5</v>
      </c>
      <c r="E343" s="64">
        <f>ROUND(IF(B343="小旋风",$D343/提成!$D$4*提成!$E$4,$D343/提成!$D$3*提成!$E$3),2)</f>
        <v>0.01</v>
      </c>
      <c r="F343" s="5" t="str">
        <f ca="1">IFERROR(LOOKUP(1,0/((B343=名单!B:B)*(VALUE(AW343)&gt;=名单!E:E)*(VALUE(AW343)&lt;=名单!G:G)*(Y343="正常走货")),名单!H:H),"否")</f>
        <v>否</v>
      </c>
      <c r="G343" s="71" t="s">
        <v>1138</v>
      </c>
      <c r="H343" s="71" t="s">
        <v>1140</v>
      </c>
      <c r="J343" s="71" t="s">
        <v>603</v>
      </c>
      <c r="L343" s="71" t="s">
        <v>18</v>
      </c>
      <c r="M343" s="73"/>
      <c r="N343" s="73"/>
      <c r="R343" s="73"/>
      <c r="S343" s="72" t="s">
        <v>86</v>
      </c>
      <c r="T343" s="71" t="s">
        <v>14378</v>
      </c>
      <c r="U343" s="73"/>
      <c r="W343" s="73"/>
      <c r="X343" s="73"/>
      <c r="Y343" s="72" t="s">
        <v>14379</v>
      </c>
      <c r="AO343" s="71">
        <v>117.1</v>
      </c>
      <c r="AT343" s="73"/>
      <c r="AU343" s="73"/>
      <c r="AV343" s="73"/>
      <c r="AW343" s="74" t="s">
        <v>14732</v>
      </c>
      <c r="BD343" s="73"/>
    </row>
    <row r="344" spans="1:56">
      <c r="A344" s="70" t="str">
        <f t="shared" si="11"/>
        <v>2026-01</v>
      </c>
      <c r="B344" s="5" t="str">
        <f>_xlfn.XLOOKUP(G344,过机服务商重量差!A:A,过机服务商重量差!G:G)</f>
        <v>小旋风</v>
      </c>
      <c r="C344" s="32" t="str">
        <f t="shared" si="10"/>
        <v>渠道</v>
      </c>
      <c r="D344" s="63">
        <f>ROUND(IF(AND(AO344&gt;=0,Y344="正常走货"),_xlfn.XLOOKUP(G344,过机服务商重量差!A:A,过机服务商重量差!L:L),"0"),2)</f>
        <v>35</v>
      </c>
      <c r="E344" s="64">
        <f>ROUND(IF(B344="小旋风",$D344/提成!$D$4*提成!$E$4,$D344/提成!$D$3*提成!$E$3),2)</f>
        <v>0.35</v>
      </c>
      <c r="F344" s="5" t="str">
        <f ca="1">IFERROR(LOOKUP(1,0/((B344=名单!B:B)*(VALUE(AW344)&gt;=名单!E:E)*(VALUE(AW344)&lt;=名单!G:G)*(Y344="正常走货")),名单!H:H),"否")</f>
        <v>是</v>
      </c>
      <c r="G344" s="71" t="s">
        <v>1141</v>
      </c>
      <c r="H344" s="71" t="s">
        <v>1143</v>
      </c>
      <c r="J344" s="72" t="s">
        <v>78</v>
      </c>
      <c r="L344" s="71" t="s">
        <v>18</v>
      </c>
      <c r="M344" s="73"/>
      <c r="N344" s="73"/>
      <c r="R344" s="73"/>
      <c r="S344" s="72" t="s">
        <v>227</v>
      </c>
      <c r="T344" s="71" t="s">
        <v>14410</v>
      </c>
      <c r="U344" s="73"/>
      <c r="W344" s="73"/>
      <c r="X344" s="73"/>
      <c r="Y344" s="72" t="s">
        <v>14379</v>
      </c>
      <c r="AO344" s="71">
        <v>94.5</v>
      </c>
      <c r="AT344" s="73"/>
      <c r="AU344" s="73"/>
      <c r="AV344" s="73"/>
      <c r="AW344" s="74" t="s">
        <v>14733</v>
      </c>
      <c r="BA344" s="73"/>
      <c r="BC344" s="73"/>
    </row>
    <row r="345" spans="1:56">
      <c r="A345" s="70" t="str">
        <f t="shared" si="11"/>
        <v>2026-01</v>
      </c>
      <c r="B345" s="5" t="str">
        <f>_xlfn.XLOOKUP(G345,过机服务商重量差!A:A,过机服务商重量差!G:G)</f>
        <v>小旋风</v>
      </c>
      <c r="C345" s="32" t="str">
        <f t="shared" si="10"/>
        <v>渠道</v>
      </c>
      <c r="D345" s="63">
        <f>ROUND(IF(AND(AO345&gt;=0,Y345="正常走货"),_xlfn.XLOOKUP(G345,过机服务商重量差!A:A,过机服务商重量差!L:L),"0"),2)</f>
        <v>34.5</v>
      </c>
      <c r="E345" s="64">
        <f>ROUND(IF(B345="小旋风",$D345/提成!$D$4*提成!$E$4,$D345/提成!$D$3*提成!$E$3),2)</f>
        <v>0.34</v>
      </c>
      <c r="F345" s="5" t="str">
        <f ca="1">IFERROR(LOOKUP(1,0/((B345=名单!B:B)*(VALUE(AW345)&gt;=名单!E:E)*(VALUE(AW345)&lt;=名单!G:G)*(Y345="正常走货")),名单!H:H),"否")</f>
        <v>是</v>
      </c>
      <c r="G345" s="71" t="s">
        <v>1144</v>
      </c>
      <c r="H345" s="71" t="s">
        <v>1146</v>
      </c>
      <c r="J345" s="72" t="s">
        <v>428</v>
      </c>
      <c r="L345" s="71" t="s">
        <v>18</v>
      </c>
      <c r="M345" s="73"/>
      <c r="N345" s="73"/>
      <c r="R345" s="73"/>
      <c r="S345" s="72" t="s">
        <v>227</v>
      </c>
      <c r="T345" s="71" t="s">
        <v>14410</v>
      </c>
      <c r="U345" s="73"/>
      <c r="W345" s="73"/>
      <c r="X345" s="73"/>
      <c r="Y345" s="72" t="s">
        <v>14379</v>
      </c>
      <c r="AO345" s="71">
        <v>187.5</v>
      </c>
      <c r="AS345" s="73"/>
      <c r="AT345" s="73"/>
      <c r="AV345" s="73"/>
      <c r="AW345" s="74" t="s">
        <v>14734</v>
      </c>
      <c r="BC345" s="73"/>
      <c r="BD345" s="73"/>
    </row>
    <row r="346" spans="1:56">
      <c r="A346" s="70" t="str">
        <f t="shared" si="11"/>
        <v>2026-01</v>
      </c>
      <c r="B346" s="5" t="str">
        <f>_xlfn.XLOOKUP(G346,过机服务商重量差!A:A,过机服务商重量差!G:G)</f>
        <v>小旋风</v>
      </c>
      <c r="C346" s="32" t="str">
        <f t="shared" si="10"/>
        <v>渠道</v>
      </c>
      <c r="D346" s="63">
        <f>ROUND(IF(AND(AO346&gt;=0,Y346="正常走货"),_xlfn.XLOOKUP(G346,过机服务商重量差!A:A,过机服务商重量差!L:L),"0"),2)</f>
        <v>69</v>
      </c>
      <c r="E346" s="64">
        <f>ROUND(IF(B346="小旋风",$D346/提成!$D$4*提成!$E$4,$D346/提成!$D$3*提成!$E$3),2)</f>
        <v>0.69</v>
      </c>
      <c r="F346" s="5" t="str">
        <f ca="1">IFERROR(LOOKUP(1,0/((B346=名单!B:B)*(VALUE(AW346)&gt;=名单!E:E)*(VALUE(AW346)&lt;=名单!G:G)*(Y346="正常走货")),名单!H:H),"否")</f>
        <v>是</v>
      </c>
      <c r="G346" s="71" t="s">
        <v>1147</v>
      </c>
      <c r="H346" s="71" t="s">
        <v>1149</v>
      </c>
      <c r="J346" s="71" t="s">
        <v>453</v>
      </c>
      <c r="L346" s="71" t="s">
        <v>18</v>
      </c>
      <c r="M346" s="73"/>
      <c r="N346" s="73"/>
      <c r="R346" s="73"/>
      <c r="S346" s="72" t="s">
        <v>227</v>
      </c>
      <c r="T346" s="72" t="s">
        <v>14410</v>
      </c>
      <c r="U346" s="73"/>
      <c r="W346" s="73"/>
      <c r="X346" s="73"/>
      <c r="Y346" s="72" t="s">
        <v>14379</v>
      </c>
      <c r="AO346" s="71">
        <v>13.8</v>
      </c>
      <c r="AS346" s="73"/>
      <c r="AT346" s="73"/>
      <c r="AU346" s="73"/>
      <c r="AV346" s="73"/>
      <c r="AW346" s="74" t="s">
        <v>14735</v>
      </c>
      <c r="BC346" s="73"/>
    </row>
    <row r="347" spans="1:56">
      <c r="A347" s="70" t="str">
        <f t="shared" si="11"/>
        <v>2026-01</v>
      </c>
      <c r="B347" s="5" t="str">
        <f>_xlfn.XLOOKUP(G347,过机服务商重量差!A:A,过机服务商重量差!G:G)</f>
        <v>小旋风</v>
      </c>
      <c r="C347" s="32" t="str">
        <f t="shared" si="10"/>
        <v>渠道</v>
      </c>
      <c r="D347" s="63">
        <f>ROUND(IF(AND(AO347&gt;=0,Y347="正常走货"),_xlfn.XLOOKUP(G347,过机服务商重量差!A:A,过机服务商重量差!L:L),"0"),2)</f>
        <v>6</v>
      </c>
      <c r="E347" s="64">
        <f>ROUND(IF(B347="小旋风",$D347/提成!$D$4*提成!$E$4,$D347/提成!$D$3*提成!$E$3),2)</f>
        <v>0.06</v>
      </c>
      <c r="F347" s="5" t="str">
        <f ca="1">IFERROR(LOOKUP(1,0/((B347=名单!B:B)*(VALUE(AW347)&gt;=名单!E:E)*(VALUE(AW347)&lt;=名单!G:G)*(Y347="正常走货")),名单!H:H),"否")</f>
        <v>是</v>
      </c>
      <c r="G347" s="71" t="s">
        <v>1150</v>
      </c>
      <c r="H347" s="71" t="s">
        <v>1152</v>
      </c>
      <c r="J347" s="72" t="s">
        <v>78</v>
      </c>
      <c r="L347" s="71" t="s">
        <v>18</v>
      </c>
      <c r="M347" s="73"/>
      <c r="N347" s="73"/>
      <c r="R347" s="73"/>
      <c r="S347" s="72" t="s">
        <v>292</v>
      </c>
      <c r="T347" s="72" t="s">
        <v>14410</v>
      </c>
      <c r="U347" s="73"/>
      <c r="W347" s="73"/>
      <c r="X347" s="73"/>
      <c r="Y347" s="72" t="s">
        <v>14379</v>
      </c>
      <c r="AO347" s="71">
        <v>60</v>
      </c>
      <c r="AS347" s="73"/>
      <c r="AT347" s="73"/>
      <c r="AU347" s="73"/>
      <c r="AV347" s="73"/>
      <c r="AW347" s="74" t="s">
        <v>14736</v>
      </c>
      <c r="BC347" s="73"/>
      <c r="BD347" s="73"/>
    </row>
    <row r="348" spans="1:56">
      <c r="A348" s="70" t="str">
        <f t="shared" si="11"/>
        <v>2026-01</v>
      </c>
      <c r="B348" s="5" t="str">
        <f>_xlfn.XLOOKUP(G348,过机服务商重量差!A:A,过机服务商重量差!G:G)</f>
        <v>玉麒麟</v>
      </c>
      <c r="C348" s="32" t="str">
        <f t="shared" si="10"/>
        <v>渠道</v>
      </c>
      <c r="D348" s="63">
        <f>ROUND(IF(AND(AO348&gt;=0,Y348="正常走货"),_xlfn.XLOOKUP(G348,过机服务商重量差!A:A,过机服务商重量差!L:L),"0"),2)</f>
        <v>4</v>
      </c>
      <c r="E348" s="64">
        <f>ROUND(IF(B348="小旋风",$D348/提成!$D$4*提成!$E$4,$D348/提成!$D$3*提成!$E$3),2)</f>
        <v>0.04</v>
      </c>
      <c r="F348" s="5" t="str">
        <f ca="1">IFERROR(LOOKUP(1,0/((B348=名单!B:B)*(VALUE(AW348)&gt;=名单!E:E)*(VALUE(AW348)&lt;=名单!G:G)*(Y348="正常走货")),名单!H:H),"否")</f>
        <v>否</v>
      </c>
      <c r="G348" s="71" t="s">
        <v>1153</v>
      </c>
      <c r="H348" s="71" t="s">
        <v>1155</v>
      </c>
      <c r="J348" s="72" t="s">
        <v>24</v>
      </c>
      <c r="L348" s="71" t="s">
        <v>18</v>
      </c>
      <c r="M348" s="73"/>
      <c r="N348" s="73"/>
      <c r="R348" s="73"/>
      <c r="S348" s="72" t="s">
        <v>187</v>
      </c>
      <c r="T348" s="72" t="s">
        <v>14410</v>
      </c>
      <c r="U348" s="73"/>
      <c r="W348" s="73"/>
      <c r="X348" s="73"/>
      <c r="Y348" s="72" t="s">
        <v>14379</v>
      </c>
      <c r="AO348" s="71">
        <v>89</v>
      </c>
      <c r="AS348" s="73"/>
      <c r="AT348" s="73"/>
      <c r="AV348" s="73"/>
      <c r="AW348" s="74" t="s">
        <v>14737</v>
      </c>
      <c r="BC348" s="73"/>
    </row>
    <row r="349" spans="1:56">
      <c r="A349" s="70" t="str">
        <f t="shared" si="11"/>
        <v>2026-01</v>
      </c>
      <c r="B349" s="5" t="str">
        <f>_xlfn.XLOOKUP(G349,过机服务商重量差!A:A,过机服务商重量差!G:G)</f>
        <v>帅时莹</v>
      </c>
      <c r="C349" s="32" t="str">
        <f t="shared" si="10"/>
        <v>渠道</v>
      </c>
      <c r="D349" s="63">
        <f>ROUND(IF(AND(AO349&gt;=0,Y349="正常走货"),_xlfn.XLOOKUP(G349,过机服务商重量差!A:A,过机服务商重量差!L:L),"0"),2)</f>
        <v>24</v>
      </c>
      <c r="E349" s="64">
        <f>ROUND(IF(B349="小旋风",$D349/提成!$D$4*提成!$E$4,$D349/提成!$D$3*提成!$E$3),2)</f>
        <v>0.24</v>
      </c>
      <c r="F349" s="5" t="str">
        <f ca="1">IFERROR(LOOKUP(1,0/((B349=名单!B:B)*(VALUE(AW349)&gt;=名单!E:E)*(VALUE(AW349)&lt;=名单!G:G)*(Y349="正常走货")),名单!H:H),"否")</f>
        <v>否</v>
      </c>
      <c r="G349" s="71" t="s">
        <v>1156</v>
      </c>
      <c r="H349" s="71" t="s">
        <v>1158</v>
      </c>
      <c r="J349" s="71" t="s">
        <v>287</v>
      </c>
      <c r="L349" s="71" t="s">
        <v>18</v>
      </c>
      <c r="M349" s="73"/>
      <c r="N349" s="73"/>
      <c r="R349" s="73"/>
      <c r="S349" s="72" t="s">
        <v>227</v>
      </c>
      <c r="T349" s="72" t="s">
        <v>14410</v>
      </c>
      <c r="U349" s="73"/>
      <c r="W349" s="73"/>
      <c r="X349" s="73"/>
      <c r="Y349" s="72" t="s">
        <v>14379</v>
      </c>
      <c r="AO349" s="71">
        <v>156.6</v>
      </c>
      <c r="AS349" s="73"/>
      <c r="AT349" s="73"/>
      <c r="AU349" s="73"/>
      <c r="AV349" s="73"/>
      <c r="AW349" s="74" t="s">
        <v>14738</v>
      </c>
      <c r="BC349" s="73"/>
      <c r="BD349" s="73"/>
    </row>
    <row r="350" spans="1:56">
      <c r="A350" s="70" t="str">
        <f t="shared" si="11"/>
        <v>2026-01</v>
      </c>
      <c r="B350" s="5" t="str">
        <f>_xlfn.XLOOKUP(G350,过机服务商重量差!A:A,过机服务商重量差!G:G)</f>
        <v>玉麒麟</v>
      </c>
      <c r="C350" s="32" t="str">
        <f t="shared" si="10"/>
        <v>渠道</v>
      </c>
      <c r="D350" s="63">
        <f>ROUND(IF(AND(AO350&gt;=0,Y350="正常走货"),_xlfn.XLOOKUP(G350,过机服务商重量差!A:A,过机服务商重量差!L:L),"0"),2)</f>
        <v>9</v>
      </c>
      <c r="E350" s="64">
        <f>ROUND(IF(B350="小旋风",$D350/提成!$D$4*提成!$E$4,$D350/提成!$D$3*提成!$E$3),2)</f>
        <v>0.09</v>
      </c>
      <c r="F350" s="5" t="str">
        <f ca="1">IFERROR(LOOKUP(1,0/((B350=名单!B:B)*(VALUE(AW350)&gt;=名单!E:E)*(VALUE(AW350)&lt;=名单!G:G)*(Y350="正常走货")),名单!H:H),"否")</f>
        <v>否</v>
      </c>
      <c r="G350" s="71" t="s">
        <v>1159</v>
      </c>
      <c r="H350" s="71" t="s">
        <v>1161</v>
      </c>
      <c r="J350" s="71" t="s">
        <v>17</v>
      </c>
      <c r="L350" s="71" t="s">
        <v>18</v>
      </c>
      <c r="M350" s="73"/>
      <c r="N350" s="73"/>
      <c r="R350" s="73"/>
      <c r="S350" s="72" t="s">
        <v>292</v>
      </c>
      <c r="T350" s="72" t="s">
        <v>14410</v>
      </c>
      <c r="U350" s="73"/>
      <c r="W350" s="73"/>
      <c r="X350" s="73"/>
      <c r="Y350" s="72" t="s">
        <v>14379</v>
      </c>
      <c r="AO350" s="71">
        <v>53.54</v>
      </c>
      <c r="AS350" s="73"/>
      <c r="AT350" s="73"/>
      <c r="AU350" s="73"/>
      <c r="AV350" s="73"/>
      <c r="AW350" s="74" t="s">
        <v>14739</v>
      </c>
      <c r="BA350" s="73"/>
      <c r="BC350" s="73"/>
      <c r="BD350" s="73"/>
    </row>
    <row r="351" spans="1:56">
      <c r="A351" s="70" t="str">
        <f t="shared" si="11"/>
        <v>2026-01</v>
      </c>
      <c r="B351" s="5" t="str">
        <f>_xlfn.XLOOKUP(G351,过机服务商重量差!A:A,过机服务商重量差!G:G)</f>
        <v>帅时莹</v>
      </c>
      <c r="C351" s="32" t="str">
        <f t="shared" si="10"/>
        <v>渠道</v>
      </c>
      <c r="D351" s="63">
        <f>ROUND(IF(AND(AO351&gt;=0,Y351="正常走货"),_xlfn.XLOOKUP(G351,过机服务商重量差!A:A,过机服务商重量差!L:L),"0"),2)</f>
        <v>21</v>
      </c>
      <c r="E351" s="64">
        <f>ROUND(IF(B351="小旋风",$D351/提成!$D$4*提成!$E$4,$D351/提成!$D$3*提成!$E$3),2)</f>
        <v>0.21</v>
      </c>
      <c r="F351" s="5" t="str">
        <f ca="1">IFERROR(LOOKUP(1,0/((B351=名单!B:B)*(VALUE(AW351)&gt;=名单!E:E)*(VALUE(AW351)&lt;=名单!G:G)*(Y351="正常走货")),名单!H:H),"否")</f>
        <v>否</v>
      </c>
      <c r="G351" s="71" t="s">
        <v>1162</v>
      </c>
      <c r="H351" s="71" t="s">
        <v>1164</v>
      </c>
      <c r="J351" s="71" t="s">
        <v>97</v>
      </c>
      <c r="L351" s="71" t="s">
        <v>18</v>
      </c>
      <c r="M351" s="73"/>
      <c r="N351" s="73"/>
      <c r="R351" s="73"/>
      <c r="S351" s="72" t="s">
        <v>292</v>
      </c>
      <c r="T351" s="72" t="s">
        <v>14410</v>
      </c>
      <c r="U351" s="73"/>
      <c r="W351" s="73"/>
      <c r="X351" s="73"/>
      <c r="Y351" s="72" t="s">
        <v>14379</v>
      </c>
      <c r="AO351" s="71">
        <v>205</v>
      </c>
      <c r="AS351" s="73"/>
      <c r="AT351" s="73"/>
      <c r="AV351" s="73"/>
      <c r="AW351" s="74" t="s">
        <v>14740</v>
      </c>
      <c r="BC351" s="73"/>
      <c r="BD351" s="73"/>
    </row>
    <row r="352" spans="1:56">
      <c r="A352" s="70" t="str">
        <f t="shared" si="11"/>
        <v>2026-01</v>
      </c>
      <c r="B352" s="5" t="str">
        <f>_xlfn.XLOOKUP(G352,过机服务商重量差!A:A,过机服务商重量差!G:G)</f>
        <v>玉麒麟</v>
      </c>
      <c r="C352" s="32" t="str">
        <f t="shared" si="10"/>
        <v>渠道</v>
      </c>
      <c r="D352" s="63">
        <f>ROUND(IF(AND(AO352&gt;=0,Y352="正常走货"),_xlfn.XLOOKUP(G352,过机服务商重量差!A:A,过机服务商重量差!L:L),"0"),2)</f>
        <v>32</v>
      </c>
      <c r="E352" s="64">
        <f>ROUND(IF(B352="小旋风",$D352/提成!$D$4*提成!$E$4,$D352/提成!$D$3*提成!$E$3),2)</f>
        <v>0.32</v>
      </c>
      <c r="F352" s="5" t="str">
        <f ca="1">IFERROR(LOOKUP(1,0/((B352=名单!B:B)*(VALUE(AW352)&gt;=名单!E:E)*(VALUE(AW352)&lt;=名单!G:G)*(Y352="正常走货")),名单!H:H),"否")</f>
        <v>否</v>
      </c>
      <c r="G352" s="71" t="s">
        <v>1165</v>
      </c>
      <c r="H352" s="71" t="s">
        <v>1167</v>
      </c>
      <c r="J352" s="72" t="s">
        <v>17</v>
      </c>
      <c r="L352" s="71" t="s">
        <v>18</v>
      </c>
      <c r="M352" s="73"/>
      <c r="N352" s="73"/>
      <c r="R352" s="73"/>
      <c r="S352" s="72" t="s">
        <v>30</v>
      </c>
      <c r="T352" s="72" t="s">
        <v>14382</v>
      </c>
      <c r="U352" s="73"/>
      <c r="W352" s="73"/>
      <c r="X352" s="73"/>
      <c r="Y352" s="72" t="s">
        <v>14379</v>
      </c>
      <c r="AO352" s="71">
        <v>342.15</v>
      </c>
      <c r="AS352" s="73"/>
      <c r="AT352" s="73"/>
      <c r="AV352" s="73"/>
      <c r="AW352" s="74" t="s">
        <v>14741</v>
      </c>
      <c r="BC352" s="73"/>
    </row>
    <row r="353" spans="1:56">
      <c r="A353" s="70" t="str">
        <f t="shared" si="11"/>
        <v>2026-01</v>
      </c>
      <c r="B353" s="5" t="str">
        <f>_xlfn.XLOOKUP(G353,过机服务商重量差!A:A,过机服务商重量差!G:G)</f>
        <v>风清扬</v>
      </c>
      <c r="C353" s="32" t="str">
        <f t="shared" si="10"/>
        <v>渠道</v>
      </c>
      <c r="D353" s="63">
        <f>ROUND(IF(AND(AO353&gt;=0,Y353="正常走货"),_xlfn.XLOOKUP(G353,过机服务商重量差!A:A,过机服务商重量差!L:L),"0"),2)</f>
        <v>106</v>
      </c>
      <c r="E353" s="64">
        <f>ROUND(IF(B353="小旋风",$D353/提成!$D$4*提成!$E$4,$D353/提成!$D$3*提成!$E$3),2)</f>
        <v>1.06</v>
      </c>
      <c r="F353" s="5" t="str">
        <f ca="1">IFERROR(LOOKUP(1,0/((B353=名单!B:B)*(VALUE(AW353)&gt;=名单!E:E)*(VALUE(AW353)&lt;=名单!G:G)*(Y353="正常走货")),名单!H:H),"否")</f>
        <v>是</v>
      </c>
      <c r="G353" s="71" t="s">
        <v>1168</v>
      </c>
      <c r="H353" s="71" t="s">
        <v>1170</v>
      </c>
      <c r="J353" s="71" t="s">
        <v>124</v>
      </c>
      <c r="L353" s="71" t="s">
        <v>18</v>
      </c>
      <c r="M353" s="73"/>
      <c r="N353" s="73"/>
      <c r="R353" s="73"/>
      <c r="S353" s="72" t="s">
        <v>1171</v>
      </c>
      <c r="T353" s="72" t="s">
        <v>14742</v>
      </c>
      <c r="U353" s="73"/>
      <c r="W353" s="73"/>
      <c r="X353" s="73"/>
      <c r="Y353" s="72" t="s">
        <v>14379</v>
      </c>
      <c r="AO353" s="71">
        <v>1250.8</v>
      </c>
      <c r="AS353" s="73"/>
      <c r="AT353" s="73"/>
      <c r="AV353" s="73"/>
      <c r="AW353" s="74" t="s">
        <v>14743</v>
      </c>
      <c r="BC353" s="73"/>
    </row>
    <row r="354" spans="1:56">
      <c r="A354" s="70" t="str">
        <f t="shared" si="11"/>
        <v>2026-01</v>
      </c>
      <c r="B354" s="5" t="str">
        <f>_xlfn.XLOOKUP(G354,过机服务商重量差!A:A,过机服务商重量差!G:G)</f>
        <v>玉麒麟</v>
      </c>
      <c r="C354" s="32" t="str">
        <f t="shared" si="10"/>
        <v>渠道</v>
      </c>
      <c r="D354" s="63">
        <f>ROUND(IF(AND(AO354&gt;=0,Y354="正常走货"),_xlfn.XLOOKUP(G354,过机服务商重量差!A:A,过机服务商重量差!L:L),"0"),2)</f>
        <v>3.5</v>
      </c>
      <c r="E354" s="64">
        <f>ROUND(IF(B354="小旋风",$D354/提成!$D$4*提成!$E$4,$D354/提成!$D$3*提成!$E$3),2)</f>
        <v>0.04</v>
      </c>
      <c r="F354" s="5" t="str">
        <f ca="1">IFERROR(LOOKUP(1,0/((B354=名单!B:B)*(VALUE(AW354)&gt;=名单!E:E)*(VALUE(AW354)&lt;=名单!G:G)*(Y354="正常走货")),名单!H:H),"否")</f>
        <v>否</v>
      </c>
      <c r="G354" s="71" t="s">
        <v>1172</v>
      </c>
      <c r="H354" s="71" t="s">
        <v>1174</v>
      </c>
      <c r="J354" s="72" t="s">
        <v>17</v>
      </c>
      <c r="L354" s="71" t="s">
        <v>18</v>
      </c>
      <c r="M354" s="73"/>
      <c r="N354" s="73"/>
      <c r="R354" s="73"/>
      <c r="S354" s="72" t="s">
        <v>191</v>
      </c>
      <c r="T354" s="71" t="s">
        <v>14410</v>
      </c>
      <c r="U354" s="73"/>
      <c r="W354" s="73"/>
      <c r="X354" s="73"/>
      <c r="Y354" s="72" t="s">
        <v>14379</v>
      </c>
      <c r="AO354" s="71">
        <v>170.8</v>
      </c>
      <c r="AS354" s="73"/>
      <c r="AT354" s="73"/>
      <c r="AU354" s="73"/>
      <c r="AV354" s="73"/>
      <c r="AW354" s="74" t="s">
        <v>14744</v>
      </c>
      <c r="BC354" s="73"/>
    </row>
    <row r="355" spans="1:56">
      <c r="A355" s="70" t="str">
        <f t="shared" si="11"/>
        <v>2026-01</v>
      </c>
      <c r="B355" s="5" t="str">
        <f>_xlfn.XLOOKUP(G355,过机服务商重量差!A:A,过机服务商重量差!G:G)</f>
        <v>玉麒麟</v>
      </c>
      <c r="C355" s="32" t="str">
        <f t="shared" si="10"/>
        <v>渠道</v>
      </c>
      <c r="D355" s="63">
        <f>ROUND(IF(AND(AO355&gt;=0,Y355="正常走货"),_xlfn.XLOOKUP(G355,过机服务商重量差!A:A,过机服务商重量差!L:L),"0"),2)</f>
        <v>1</v>
      </c>
      <c r="E355" s="64">
        <f>ROUND(IF(B355="小旋风",$D355/提成!$D$4*提成!$E$4,$D355/提成!$D$3*提成!$E$3),2)</f>
        <v>0.01</v>
      </c>
      <c r="F355" s="5" t="str">
        <f ca="1">IFERROR(LOOKUP(1,0/((B355=名单!B:B)*(VALUE(AW355)&gt;=名单!E:E)*(VALUE(AW355)&lt;=名单!G:G)*(Y355="正常走货")),名单!H:H),"否")</f>
        <v>否</v>
      </c>
      <c r="G355" s="71" t="s">
        <v>1175</v>
      </c>
      <c r="H355" s="71" t="s">
        <v>1177</v>
      </c>
      <c r="J355" s="71" t="s">
        <v>17</v>
      </c>
      <c r="L355" s="71" t="s">
        <v>18</v>
      </c>
      <c r="M355" s="73"/>
      <c r="N355" s="73"/>
      <c r="R355" s="73"/>
      <c r="S355" s="72" t="s">
        <v>398</v>
      </c>
      <c r="T355" s="72" t="s">
        <v>14382</v>
      </c>
      <c r="U355" s="73"/>
      <c r="W355" s="73"/>
      <c r="X355" s="73"/>
      <c r="Y355" s="72" t="s">
        <v>14379</v>
      </c>
      <c r="AO355" s="71">
        <v>45.25</v>
      </c>
      <c r="AS355" s="73"/>
      <c r="AT355" s="73"/>
      <c r="AV355" s="73"/>
      <c r="AW355" s="74" t="s">
        <v>14745</v>
      </c>
      <c r="BC355" s="73"/>
    </row>
    <row r="356" spans="1:56">
      <c r="A356" s="70" t="str">
        <f t="shared" si="11"/>
        <v>2026-01</v>
      </c>
      <c r="B356" s="5" t="str">
        <f>_xlfn.XLOOKUP(G356,过机服务商重量差!A:A,过机服务商重量差!G:G)</f>
        <v>无崖子</v>
      </c>
      <c r="C356" s="32" t="str">
        <f t="shared" si="10"/>
        <v>渠道</v>
      </c>
      <c r="D356" s="63">
        <f>ROUND(IF(AND(AO356&gt;=0,Y356="正常走货"),_xlfn.XLOOKUP(G356,过机服务商重量差!A:A,过机服务商重量差!L:L),"0"),2)</f>
        <v>0.5</v>
      </c>
      <c r="E356" s="64">
        <f>ROUND(IF(B356="小旋风",$D356/提成!$D$4*提成!$E$4,$D356/提成!$D$3*提成!$E$3),2)</f>
        <v>0.01</v>
      </c>
      <c r="F356" s="5" t="str">
        <f ca="1">IFERROR(LOOKUP(1,0/((B356=名单!B:B)*(VALUE(AW356)&gt;=名单!E:E)*(VALUE(AW356)&lt;=名单!G:G)*(Y356="正常走货")),名单!H:H),"否")</f>
        <v>否</v>
      </c>
      <c r="G356" s="71" t="s">
        <v>1178</v>
      </c>
      <c r="H356" s="71" t="s">
        <v>1180</v>
      </c>
      <c r="J356" s="72" t="s">
        <v>160</v>
      </c>
      <c r="L356" s="71" t="s">
        <v>18</v>
      </c>
      <c r="M356" s="73"/>
      <c r="N356" s="73"/>
      <c r="R356" s="73"/>
      <c r="S356" s="72" t="s">
        <v>86</v>
      </c>
      <c r="T356" s="72" t="s">
        <v>14378</v>
      </c>
      <c r="U356" s="73"/>
      <c r="W356" s="73"/>
      <c r="X356" s="73"/>
      <c r="Y356" s="72" t="s">
        <v>14379</v>
      </c>
      <c r="AO356" s="71">
        <v>0</v>
      </c>
      <c r="AS356" s="73"/>
      <c r="AT356" s="73"/>
      <c r="AU356" s="73"/>
      <c r="AV356" s="73"/>
      <c r="AW356" s="74" t="s">
        <v>14746</v>
      </c>
      <c r="BC356" s="73"/>
      <c r="BD356" s="73"/>
    </row>
    <row r="357" spans="1:56">
      <c r="A357" s="70" t="str">
        <f t="shared" si="11"/>
        <v>2026-01</v>
      </c>
      <c r="B357" s="5" t="str">
        <f>_xlfn.XLOOKUP(G357,过机服务商重量差!A:A,过机服务商重量差!G:G)</f>
        <v>帅时莹</v>
      </c>
      <c r="C357" s="32" t="str">
        <f t="shared" si="10"/>
        <v>渠道</v>
      </c>
      <c r="D357" s="63">
        <f>ROUND(IF(AND(AO357&gt;=0,Y357="正常走货"),_xlfn.XLOOKUP(G357,过机服务商重量差!A:A,过机服务商重量差!L:L),"0"),2)</f>
        <v>33</v>
      </c>
      <c r="E357" s="64">
        <f>ROUND(IF(B357="小旋风",$D357/提成!$D$4*提成!$E$4,$D357/提成!$D$3*提成!$E$3),2)</f>
        <v>0.33</v>
      </c>
      <c r="F357" s="5" t="str">
        <f ca="1">IFERROR(LOOKUP(1,0/((B357=名单!B:B)*(VALUE(AW357)&gt;=名单!E:E)*(VALUE(AW357)&lt;=名单!G:G)*(Y357="正常走货")),名单!H:H),"否")</f>
        <v>否</v>
      </c>
      <c r="G357" s="71" t="s">
        <v>1181</v>
      </c>
      <c r="H357" s="71" t="s">
        <v>1183</v>
      </c>
      <c r="J357" s="72" t="s">
        <v>1184</v>
      </c>
      <c r="L357" s="71" t="s">
        <v>18</v>
      </c>
      <c r="M357" s="73"/>
      <c r="N357" s="73"/>
      <c r="R357" s="73"/>
      <c r="S357" s="72" t="s">
        <v>442</v>
      </c>
      <c r="T357" s="71" t="s">
        <v>14410</v>
      </c>
      <c r="U357" s="73"/>
      <c r="W357" s="73"/>
      <c r="X357" s="73"/>
      <c r="Y357" s="72" t="s">
        <v>14379</v>
      </c>
      <c r="AO357" s="71">
        <v>198</v>
      </c>
      <c r="AS357" s="73"/>
      <c r="AT357" s="73"/>
      <c r="AV357" s="73"/>
      <c r="AW357" s="74" t="s">
        <v>14747</v>
      </c>
      <c r="BC357" s="73"/>
    </row>
    <row r="358" spans="1:56">
      <c r="A358" s="70" t="str">
        <f t="shared" si="11"/>
        <v>2026-01</v>
      </c>
      <c r="B358" s="5" t="str">
        <f>_xlfn.XLOOKUP(G358,过机服务商重量差!A:A,过机服务商重量差!G:G)</f>
        <v>无崖子</v>
      </c>
      <c r="C358" s="32" t="str">
        <f t="shared" si="10"/>
        <v>渠道</v>
      </c>
      <c r="D358" s="63">
        <f>ROUND(IF(AND(AO358&gt;=0,Y358="正常走货"),_xlfn.XLOOKUP(G358,过机服务商重量差!A:A,过机服务商重量差!L:L),"0"),2)</f>
        <v>4</v>
      </c>
      <c r="E358" s="64">
        <f>ROUND(IF(B358="小旋风",$D358/提成!$D$4*提成!$E$4,$D358/提成!$D$3*提成!$E$3),2)</f>
        <v>0.04</v>
      </c>
      <c r="F358" s="5" t="str">
        <f ca="1">IFERROR(LOOKUP(1,0/((B358=名单!B:B)*(VALUE(AW358)&gt;=名单!E:E)*(VALUE(AW358)&lt;=名单!G:G)*(Y358="正常走货")),名单!H:H),"否")</f>
        <v>否</v>
      </c>
      <c r="G358" s="71" t="s">
        <v>1185</v>
      </c>
      <c r="H358" s="71" t="s">
        <v>1187</v>
      </c>
      <c r="J358" s="72" t="s">
        <v>1188</v>
      </c>
      <c r="L358" s="71" t="s">
        <v>18</v>
      </c>
      <c r="M358" s="73"/>
      <c r="N358" s="73"/>
      <c r="R358" s="73"/>
      <c r="S358" s="72" t="s">
        <v>442</v>
      </c>
      <c r="T358" s="72" t="s">
        <v>14410</v>
      </c>
      <c r="U358" s="73"/>
      <c r="W358" s="73"/>
      <c r="X358" s="73"/>
      <c r="Y358" s="72" t="s">
        <v>14379</v>
      </c>
      <c r="AO358" s="71">
        <v>111.95</v>
      </c>
      <c r="AT358" s="73"/>
      <c r="AU358" s="73"/>
      <c r="AV358" s="73"/>
      <c r="AW358" s="74" t="s">
        <v>14748</v>
      </c>
      <c r="BC358" s="73"/>
    </row>
    <row r="359" spans="1:56">
      <c r="A359" s="70" t="str">
        <f t="shared" si="11"/>
        <v>2026-01</v>
      </c>
      <c r="B359" s="5" t="str">
        <f>_xlfn.XLOOKUP(G359,过机服务商重量差!A:A,过机服务商重量差!G:G)</f>
        <v>玉麒麟</v>
      </c>
      <c r="C359" s="32" t="str">
        <f t="shared" si="10"/>
        <v>渠道</v>
      </c>
      <c r="D359" s="63">
        <f>ROUND(IF(AND(AO359&gt;=0,Y359="正常走货"),_xlfn.XLOOKUP(G359,过机服务商重量差!A:A,过机服务商重量差!L:L),"0"),2)</f>
        <v>17.5</v>
      </c>
      <c r="E359" s="64">
        <f>ROUND(IF(B359="小旋风",$D359/提成!$D$4*提成!$E$4,$D359/提成!$D$3*提成!$E$3),2)</f>
        <v>0.18</v>
      </c>
      <c r="F359" s="5" t="str">
        <f ca="1">IFERROR(LOOKUP(1,0/((B359=名单!B:B)*(VALUE(AW359)&gt;=名单!E:E)*(VALUE(AW359)&lt;=名单!G:G)*(Y359="正常走货")),名单!H:H),"否")</f>
        <v>否</v>
      </c>
      <c r="G359" s="71" t="s">
        <v>1189</v>
      </c>
      <c r="H359" s="71" t="s">
        <v>1191</v>
      </c>
      <c r="J359" s="72" t="s">
        <v>17</v>
      </c>
      <c r="L359" s="71" t="s">
        <v>18</v>
      </c>
      <c r="M359" s="73"/>
      <c r="N359" s="73"/>
      <c r="R359" s="73"/>
      <c r="S359" s="72" t="s">
        <v>675</v>
      </c>
      <c r="T359" s="72" t="s">
        <v>14382</v>
      </c>
      <c r="U359" s="73"/>
      <c r="W359" s="73"/>
      <c r="X359" s="73"/>
      <c r="Y359" s="72" t="s">
        <v>14379</v>
      </c>
      <c r="AO359" s="71">
        <v>2769.8</v>
      </c>
      <c r="AT359" s="73"/>
      <c r="AV359" s="73"/>
      <c r="AW359" s="74" t="s">
        <v>14749</v>
      </c>
      <c r="BC359" s="73"/>
      <c r="BD359" s="73"/>
    </row>
    <row r="360" spans="1:56">
      <c r="A360" s="70" t="str">
        <f t="shared" si="11"/>
        <v>2026-01</v>
      </c>
      <c r="B360" s="5" t="str">
        <f>_xlfn.XLOOKUP(G360,过机服务商重量差!A:A,过机服务商重量差!G:G)</f>
        <v>风清扬</v>
      </c>
      <c r="C360" s="32" t="str">
        <f t="shared" si="10"/>
        <v>渠道</v>
      </c>
      <c r="D360" s="63">
        <f>ROUND(IF(AND(AO360&gt;=0,Y360="正常走货"),_xlfn.XLOOKUP(G360,过机服务商重量差!A:A,过机服务商重量差!L:L),"0"),2)</f>
        <v>393</v>
      </c>
      <c r="E360" s="64">
        <f>ROUND(IF(B360="小旋风",$D360/提成!$D$4*提成!$E$4,$D360/提成!$D$3*提成!$E$3),2)</f>
        <v>3.93</v>
      </c>
      <c r="F360" s="5" t="str">
        <f ca="1">IFERROR(LOOKUP(1,0/((B360=名单!B:B)*(VALUE(AW360)&gt;=名单!E:E)*(VALUE(AW360)&lt;=名单!G:G)*(Y360="正常走货")),名单!H:H),"否")</f>
        <v>是</v>
      </c>
      <c r="G360" s="71" t="s">
        <v>1192</v>
      </c>
      <c r="H360" s="71" t="s">
        <v>50</v>
      </c>
      <c r="J360" s="72" t="s">
        <v>51</v>
      </c>
      <c r="L360" s="71" t="s">
        <v>18</v>
      </c>
      <c r="M360" s="73"/>
      <c r="N360" s="73"/>
      <c r="R360" s="73"/>
      <c r="S360" s="72" t="s">
        <v>1194</v>
      </c>
      <c r="T360" s="72" t="s">
        <v>14578</v>
      </c>
      <c r="U360" s="73"/>
      <c r="W360" s="73"/>
      <c r="X360" s="73"/>
      <c r="Y360" s="72" t="s">
        <v>14379</v>
      </c>
      <c r="AO360" s="71">
        <v>510.9</v>
      </c>
      <c r="AS360" s="73"/>
      <c r="AT360" s="73"/>
      <c r="AV360" s="73"/>
      <c r="AW360" s="74" t="s">
        <v>14750</v>
      </c>
      <c r="BC360" s="73"/>
    </row>
    <row r="361" spans="1:56">
      <c r="A361" s="70" t="str">
        <f t="shared" si="11"/>
        <v>2026-01</v>
      </c>
      <c r="B361" s="5" t="str">
        <f>_xlfn.XLOOKUP(G361,过机服务商重量差!A:A,过机服务商重量差!G:G)</f>
        <v>无崖子</v>
      </c>
      <c r="C361" s="32" t="str">
        <f t="shared" si="10"/>
        <v>渠道</v>
      </c>
      <c r="D361" s="63">
        <f>ROUND(IF(AND(AO361&gt;=0,Y361="正常走货"),_xlfn.XLOOKUP(G361,过机服务商重量差!A:A,过机服务商重量差!L:L),"0"),2)</f>
        <v>1</v>
      </c>
      <c r="E361" s="64">
        <f>ROUND(IF(B361="小旋风",$D361/提成!$D$4*提成!$E$4,$D361/提成!$D$3*提成!$E$3),2)</f>
        <v>0.01</v>
      </c>
      <c r="F361" s="5" t="str">
        <f ca="1">IFERROR(LOOKUP(1,0/((B361=名单!B:B)*(VALUE(AW361)&gt;=名单!E:E)*(VALUE(AW361)&lt;=名单!G:G)*(Y361="正常走货")),名单!H:H),"否")</f>
        <v>否</v>
      </c>
      <c r="G361" s="71" t="s">
        <v>1195</v>
      </c>
      <c r="H361" s="71" t="s">
        <v>1197</v>
      </c>
      <c r="J361" s="72" t="s">
        <v>160</v>
      </c>
      <c r="L361" s="71" t="s">
        <v>18</v>
      </c>
      <c r="M361" s="73"/>
      <c r="N361" s="73"/>
      <c r="R361" s="73"/>
      <c r="S361" s="72" t="s">
        <v>145</v>
      </c>
      <c r="T361" s="72" t="s">
        <v>14407</v>
      </c>
      <c r="U361" s="73"/>
      <c r="W361" s="73"/>
      <c r="X361" s="73"/>
      <c r="Y361" s="72" t="s">
        <v>14379</v>
      </c>
      <c r="AO361" s="71">
        <v>0</v>
      </c>
      <c r="AT361" s="73"/>
      <c r="AU361" s="73"/>
      <c r="AV361" s="73"/>
      <c r="AW361" s="74" t="s">
        <v>14751</v>
      </c>
      <c r="BC361" s="73"/>
      <c r="BD361" s="73"/>
    </row>
    <row r="362" spans="1:56">
      <c r="A362" s="70" t="str">
        <f t="shared" si="11"/>
        <v>2026-01</v>
      </c>
      <c r="B362" s="5" t="str">
        <f>_xlfn.XLOOKUP(G362,过机服务商重量差!A:A,过机服务商重量差!G:G)</f>
        <v>帅时莹</v>
      </c>
      <c r="C362" s="32" t="str">
        <f t="shared" si="10"/>
        <v>渠道</v>
      </c>
      <c r="D362" s="63">
        <f>ROUND(IF(AND(AO362&gt;=0,Y362="正常走货"),_xlfn.XLOOKUP(G362,过机服务商重量差!A:A,过机服务商重量差!L:L),"0"),2)</f>
        <v>21</v>
      </c>
      <c r="E362" s="64">
        <f>ROUND(IF(B362="小旋风",$D362/提成!$D$4*提成!$E$4,$D362/提成!$D$3*提成!$E$3),2)</f>
        <v>0.21</v>
      </c>
      <c r="F362" s="5" t="str">
        <f ca="1">IFERROR(LOOKUP(1,0/((B362=名单!B:B)*(VALUE(AW362)&gt;=名单!E:E)*(VALUE(AW362)&lt;=名单!G:G)*(Y362="正常走货")),名单!H:H),"否")</f>
        <v>否</v>
      </c>
      <c r="G362" s="71" t="s">
        <v>1198</v>
      </c>
      <c r="H362" s="71" t="s">
        <v>1200</v>
      </c>
      <c r="J362" s="72" t="s">
        <v>938</v>
      </c>
      <c r="L362" s="71" t="s">
        <v>18</v>
      </c>
      <c r="M362" s="73"/>
      <c r="N362" s="73"/>
      <c r="R362" s="73"/>
      <c r="S362" s="72" t="s">
        <v>227</v>
      </c>
      <c r="T362" s="72" t="s">
        <v>14410</v>
      </c>
      <c r="U362" s="73"/>
      <c r="W362" s="73"/>
      <c r="X362" s="73"/>
      <c r="Y362" s="72" t="s">
        <v>14379</v>
      </c>
      <c r="AO362" s="71">
        <v>31.5</v>
      </c>
      <c r="AS362" s="73"/>
      <c r="AT362" s="73"/>
      <c r="AV362" s="73"/>
      <c r="AW362" s="74" t="s">
        <v>14752</v>
      </c>
      <c r="BC362" s="73"/>
    </row>
    <row r="363" spans="1:56">
      <c r="A363" s="70" t="str">
        <f t="shared" si="11"/>
        <v>2026-01</v>
      </c>
      <c r="B363" s="5" t="str">
        <f>_xlfn.XLOOKUP(G363,过机服务商重量差!A:A,过机服务商重量差!G:G)</f>
        <v>玉麒麟</v>
      </c>
      <c r="C363" s="32" t="str">
        <f t="shared" si="10"/>
        <v>渠道</v>
      </c>
      <c r="D363" s="63">
        <f>ROUND(IF(AND(AO363&gt;=0,Y363="正常走货"),_xlfn.XLOOKUP(G363,过机服务商重量差!A:A,过机服务商重量差!L:L),"0"),2)</f>
        <v>1</v>
      </c>
      <c r="E363" s="64">
        <f>ROUND(IF(B363="小旋风",$D363/提成!$D$4*提成!$E$4,$D363/提成!$D$3*提成!$E$3),2)</f>
        <v>0.01</v>
      </c>
      <c r="F363" s="5" t="str">
        <f ca="1">IFERROR(LOOKUP(1,0/((B363=名单!B:B)*(VALUE(AW363)&gt;=名单!E:E)*(VALUE(AW363)&lt;=名单!G:G)*(Y363="正常走货")),名单!H:H),"否")</f>
        <v>否</v>
      </c>
      <c r="G363" s="71" t="s">
        <v>1201</v>
      </c>
      <c r="H363" s="71" t="s">
        <v>1203</v>
      </c>
      <c r="J363" s="71" t="s">
        <v>17</v>
      </c>
      <c r="L363" s="71" t="s">
        <v>18</v>
      </c>
      <c r="M363" s="73"/>
      <c r="N363" s="73"/>
      <c r="R363" s="73"/>
      <c r="S363" s="72" t="s">
        <v>227</v>
      </c>
      <c r="T363" s="72" t="s">
        <v>14410</v>
      </c>
      <c r="U363" s="73"/>
      <c r="W363" s="73"/>
      <c r="X363" s="73"/>
      <c r="Y363" s="72" t="s">
        <v>14379</v>
      </c>
      <c r="AO363" s="71">
        <v>232</v>
      </c>
      <c r="AT363" s="73"/>
      <c r="AU363" s="73"/>
      <c r="AV363" s="73"/>
      <c r="AW363" s="74" t="s">
        <v>14753</v>
      </c>
      <c r="BC363" s="73"/>
    </row>
    <row r="364" spans="1:56">
      <c r="A364" s="70" t="str">
        <f t="shared" si="11"/>
        <v>2026-01</v>
      </c>
      <c r="B364" s="5" t="str">
        <f>_xlfn.XLOOKUP(G364,过机服务商重量差!A:A,过机服务商重量差!G:G)</f>
        <v>玉麒麟</v>
      </c>
      <c r="C364" s="32" t="str">
        <f t="shared" si="10"/>
        <v>渠道</v>
      </c>
      <c r="D364" s="63">
        <f>ROUND(IF(AND(AO364&gt;=0,Y364="正常走货"),_xlfn.XLOOKUP(G364,过机服务商重量差!A:A,过机服务商重量差!L:L),"0"),2)</f>
        <v>50</v>
      </c>
      <c r="E364" s="64">
        <f>ROUND(IF(B364="小旋风",$D364/提成!$D$4*提成!$E$4,$D364/提成!$D$3*提成!$E$3),2)</f>
        <v>0.5</v>
      </c>
      <c r="F364" s="5" t="str">
        <f ca="1">IFERROR(LOOKUP(1,0/((B364=名单!B:B)*(VALUE(AW364)&gt;=名单!E:E)*(VALUE(AW364)&lt;=名单!G:G)*(Y364="正常走货")),名单!H:H),"否")</f>
        <v>否</v>
      </c>
      <c r="G364" s="71" t="s">
        <v>1204</v>
      </c>
      <c r="H364" s="71" t="s">
        <v>1206</v>
      </c>
      <c r="J364" s="72" t="s">
        <v>17</v>
      </c>
      <c r="L364" s="71" t="s">
        <v>18</v>
      </c>
      <c r="M364" s="73"/>
      <c r="N364" s="73"/>
      <c r="R364" s="73"/>
      <c r="S364" s="72" t="s">
        <v>152</v>
      </c>
      <c r="T364" s="72" t="s">
        <v>14382</v>
      </c>
      <c r="U364" s="73"/>
      <c r="W364" s="73"/>
      <c r="X364" s="73"/>
      <c r="Y364" s="72" t="s">
        <v>14379</v>
      </c>
      <c r="AO364" s="71">
        <v>156.6</v>
      </c>
      <c r="AT364" s="73"/>
      <c r="AU364" s="73"/>
      <c r="AV364" s="73"/>
      <c r="AW364" s="74" t="s">
        <v>14754</v>
      </c>
      <c r="BC364" s="73"/>
    </row>
    <row r="365" spans="1:56">
      <c r="A365" s="70" t="str">
        <f t="shared" si="11"/>
        <v>2026-01</v>
      </c>
      <c r="B365" s="5" t="str">
        <f>_xlfn.XLOOKUP(G365,过机服务商重量差!A:A,过机服务商重量差!G:G)</f>
        <v>无崖子</v>
      </c>
      <c r="C365" s="32" t="str">
        <f t="shared" si="10"/>
        <v>渠道</v>
      </c>
      <c r="D365" s="63">
        <f>ROUND(IF(AND(AO365&gt;=0,Y365="正常走货"),_xlfn.XLOOKUP(G365,过机服务商重量差!A:A,过机服务商重量差!L:L),"0"),2)</f>
        <v>2</v>
      </c>
      <c r="E365" s="64">
        <f>ROUND(IF(B365="小旋风",$D365/提成!$D$4*提成!$E$4,$D365/提成!$D$3*提成!$E$3),2)</f>
        <v>0.02</v>
      </c>
      <c r="F365" s="5" t="str">
        <f ca="1">IFERROR(LOOKUP(1,0/((B365=名单!B:B)*(VALUE(AW365)&gt;=名单!E:E)*(VALUE(AW365)&lt;=名单!G:G)*(Y365="正常走货")),名单!H:H),"否")</f>
        <v>否</v>
      </c>
      <c r="G365" s="71" t="s">
        <v>1207</v>
      </c>
      <c r="H365" s="71" t="s">
        <v>1209</v>
      </c>
      <c r="J365" s="72" t="s">
        <v>539</v>
      </c>
      <c r="L365" s="71" t="s">
        <v>18</v>
      </c>
      <c r="M365" s="73"/>
      <c r="N365" s="73"/>
      <c r="R365" s="73"/>
      <c r="S365" s="72" t="s">
        <v>191</v>
      </c>
      <c r="T365" s="72" t="s">
        <v>14410</v>
      </c>
      <c r="U365" s="73"/>
      <c r="W365" s="73"/>
      <c r="X365" s="73"/>
      <c r="Y365" s="72" t="s">
        <v>14379</v>
      </c>
      <c r="AO365" s="71">
        <v>69.21</v>
      </c>
      <c r="AS365" s="73"/>
      <c r="AT365" s="73"/>
      <c r="AV365" s="73"/>
      <c r="AW365" s="74" t="s">
        <v>14755</v>
      </c>
      <c r="BC365" s="73"/>
    </row>
    <row r="366" spans="1:56">
      <c r="A366" s="70" t="str">
        <f t="shared" si="11"/>
        <v>2026-01</v>
      </c>
      <c r="B366" s="5" t="str">
        <f>_xlfn.XLOOKUP(G366,过机服务商重量差!A:A,过机服务商重量差!G:G)</f>
        <v>玉麒麟</v>
      </c>
      <c r="C366" s="32" t="str">
        <f t="shared" si="10"/>
        <v>渠道</v>
      </c>
      <c r="D366" s="63">
        <f>ROUND(IF(AND(AO366&gt;=0,Y366="正常走货"),_xlfn.XLOOKUP(G366,过机服务商重量差!A:A,过机服务商重量差!L:L),"0"),2)</f>
        <v>17</v>
      </c>
      <c r="E366" s="64">
        <f>ROUND(IF(B366="小旋风",$D366/提成!$D$4*提成!$E$4,$D366/提成!$D$3*提成!$E$3),2)</f>
        <v>0.17</v>
      </c>
      <c r="F366" s="5" t="str">
        <f ca="1">IFERROR(LOOKUP(1,0/((B366=名单!B:B)*(VALUE(AW366)&gt;=名单!E:E)*(VALUE(AW366)&lt;=名单!G:G)*(Y366="正常走货")),名单!H:H),"否")</f>
        <v>否</v>
      </c>
      <c r="G366" s="71" t="s">
        <v>1210</v>
      </c>
      <c r="H366" s="71" t="s">
        <v>1212</v>
      </c>
      <c r="J366" s="72" t="s">
        <v>24</v>
      </c>
      <c r="L366" s="71" t="s">
        <v>18</v>
      </c>
      <c r="M366" s="73"/>
      <c r="N366" s="73"/>
      <c r="R366" s="73"/>
      <c r="S366" s="72" t="s">
        <v>540</v>
      </c>
      <c r="T366" s="72" t="s">
        <v>14410</v>
      </c>
      <c r="U366" s="73"/>
      <c r="W366" s="73"/>
      <c r="X366" s="73"/>
      <c r="Y366" s="72" t="s">
        <v>14379</v>
      </c>
      <c r="AO366" s="71">
        <v>266.8</v>
      </c>
      <c r="AT366" s="73"/>
      <c r="AV366" s="73"/>
      <c r="AW366" s="74" t="s">
        <v>14756</v>
      </c>
      <c r="BA366" s="73"/>
      <c r="BC366" s="73"/>
      <c r="BD366" s="73"/>
    </row>
    <row r="367" spans="1:56">
      <c r="A367" s="70" t="str">
        <f t="shared" si="11"/>
        <v>2026-01</v>
      </c>
      <c r="B367" s="5" t="str">
        <f>_xlfn.XLOOKUP(G367,过机服务商重量差!A:A,过机服务商重量差!G:G)</f>
        <v>小旋风</v>
      </c>
      <c r="C367" s="32" t="str">
        <f t="shared" si="10"/>
        <v>渠道</v>
      </c>
      <c r="D367" s="63">
        <f>ROUND(IF(AND(AO367&gt;=0,Y367="正常走货"),_xlfn.XLOOKUP(G367,过机服务商重量差!A:A,过机服务商重量差!L:L),"0"),2)</f>
        <v>3571</v>
      </c>
      <c r="E367" s="64">
        <f>ROUND(IF(B367="小旋风",$D367/提成!$D$4*提成!$E$4,$D367/提成!$D$3*提成!$E$3),2)</f>
        <v>35.71</v>
      </c>
      <c r="F367" s="5" t="str">
        <f ca="1">IFERROR(LOOKUP(1,0/((B367=名单!B:B)*(VALUE(AW367)&gt;=名单!E:E)*(VALUE(AW367)&lt;=名单!G:G)*(Y367="正常走货")),名单!H:H),"否")</f>
        <v>是</v>
      </c>
      <c r="G367" s="71" t="s">
        <v>1213</v>
      </c>
      <c r="H367" s="71" t="s">
        <v>1215</v>
      </c>
      <c r="J367" s="72" t="s">
        <v>78</v>
      </c>
      <c r="L367" s="71" t="s">
        <v>18</v>
      </c>
      <c r="M367" s="73"/>
      <c r="N367" s="73"/>
      <c r="R367" s="73"/>
      <c r="S367" s="72" t="s">
        <v>152</v>
      </c>
      <c r="T367" s="72" t="s">
        <v>14382</v>
      </c>
      <c r="U367" s="73"/>
      <c r="W367" s="73"/>
      <c r="X367" s="73"/>
      <c r="Y367" s="72" t="s">
        <v>14379</v>
      </c>
      <c r="AO367" s="71">
        <v>787.799999999999</v>
      </c>
      <c r="AT367" s="73"/>
      <c r="AU367" s="73"/>
      <c r="AV367" s="73"/>
      <c r="AW367" s="74" t="s">
        <v>14757</v>
      </c>
      <c r="BC367" s="73"/>
    </row>
    <row r="368" spans="1:56">
      <c r="A368" s="70" t="str">
        <f t="shared" si="11"/>
        <v>2026-01</v>
      </c>
      <c r="B368" s="5" t="str">
        <f>_xlfn.XLOOKUP(G368,过机服务商重量差!A:A,过机服务商重量差!G:G)</f>
        <v>风清扬</v>
      </c>
      <c r="C368" s="32" t="str">
        <f t="shared" si="10"/>
        <v>渠道</v>
      </c>
      <c r="D368" s="63">
        <f>ROUND(IF(AND(AO368&gt;=0,Y368="正常走货"),_xlfn.XLOOKUP(G368,过机服务商重量差!A:A,过机服务商重量差!L:L),"0"),2)</f>
        <v>63</v>
      </c>
      <c r="E368" s="64">
        <f>ROUND(IF(B368="小旋风",$D368/提成!$D$4*提成!$E$4,$D368/提成!$D$3*提成!$E$3),2)</f>
        <v>0.63</v>
      </c>
      <c r="F368" s="5" t="str">
        <f ca="1">IFERROR(LOOKUP(1,0/((B368=名单!B:B)*(VALUE(AW368)&gt;=名单!E:E)*(VALUE(AW368)&lt;=名单!G:G)*(Y368="正常走货")),名单!H:H),"否")</f>
        <v>是</v>
      </c>
      <c r="G368" s="71" t="s">
        <v>1216</v>
      </c>
      <c r="H368" s="71" t="s">
        <v>50</v>
      </c>
      <c r="J368" s="72" t="s">
        <v>51</v>
      </c>
      <c r="L368" s="71" t="s">
        <v>18</v>
      </c>
      <c r="M368" s="73"/>
      <c r="N368" s="73"/>
      <c r="R368" s="73"/>
      <c r="S368" s="72" t="s">
        <v>1218</v>
      </c>
      <c r="T368" s="72" t="s">
        <v>14578</v>
      </c>
      <c r="U368" s="73"/>
      <c r="W368" s="73"/>
      <c r="X368" s="73"/>
      <c r="Y368" s="72" t="s">
        <v>14379</v>
      </c>
      <c r="AO368" s="71">
        <v>138.6</v>
      </c>
      <c r="AT368" s="73"/>
      <c r="AU368" s="73"/>
      <c r="AV368" s="73"/>
      <c r="AW368" s="74" t="s">
        <v>14758</v>
      </c>
      <c r="BC368" s="73"/>
    </row>
    <row r="369" spans="1:56">
      <c r="A369" s="70" t="str">
        <f t="shared" si="11"/>
        <v>2026-01</v>
      </c>
      <c r="B369" s="5" t="str">
        <f>_xlfn.XLOOKUP(G369,过机服务商重量差!A:A,过机服务商重量差!G:G)</f>
        <v>007</v>
      </c>
      <c r="C369" s="32" t="str">
        <f t="shared" si="10"/>
        <v>渠道</v>
      </c>
      <c r="D369" s="63">
        <f>ROUND(IF(AND(AO369&gt;=0,Y369="正常走货"),_xlfn.XLOOKUP(G369,过机服务商重量差!A:A,过机服务商重量差!L:L),"0"),2)</f>
        <v>63</v>
      </c>
      <c r="E369" s="64">
        <f>ROUND(IF(B369="小旋风",$D369/提成!$D$4*提成!$E$4,$D369/提成!$D$3*提成!$E$3),2)</f>
        <v>0.63</v>
      </c>
      <c r="F369" s="5" t="str">
        <f ca="1">IFERROR(LOOKUP(1,0/((B369=名单!B:B)*(VALUE(AW369)&gt;=名单!E:E)*(VALUE(AW369)&lt;=名单!G:G)*(Y369="正常走货")),名单!H:H),"否")</f>
        <v>否</v>
      </c>
      <c r="G369" s="71" t="s">
        <v>1219</v>
      </c>
      <c r="H369" s="71" t="s">
        <v>1221</v>
      </c>
      <c r="J369" s="72" t="s">
        <v>266</v>
      </c>
      <c r="L369" s="71" t="s">
        <v>18</v>
      </c>
      <c r="M369" s="73"/>
      <c r="N369" s="73"/>
      <c r="R369" s="73"/>
      <c r="S369" s="72" t="s">
        <v>191</v>
      </c>
      <c r="T369" s="72" t="s">
        <v>14410</v>
      </c>
      <c r="U369" s="73"/>
      <c r="W369" s="73"/>
      <c r="X369" s="73"/>
      <c r="Y369" s="72" t="s">
        <v>14379</v>
      </c>
      <c r="AO369" s="71">
        <v>541.8</v>
      </c>
      <c r="AT369" s="73"/>
      <c r="AU369" s="73"/>
      <c r="AV369" s="73"/>
      <c r="AW369" s="74" t="s">
        <v>14759</v>
      </c>
      <c r="BC369" s="73"/>
    </row>
    <row r="370" spans="1:56">
      <c r="A370" s="70" t="str">
        <f t="shared" si="11"/>
        <v>2026-01</v>
      </c>
      <c r="B370" s="5" t="str">
        <f>_xlfn.XLOOKUP(G370,过机服务商重量差!A:A,过机服务商重量差!G:G)</f>
        <v>帅时莹</v>
      </c>
      <c r="C370" s="32" t="str">
        <f t="shared" si="10"/>
        <v>渠道</v>
      </c>
      <c r="D370" s="63">
        <f>ROUND(IF(AND(AO370&gt;=0,Y370="正常走货"),_xlfn.XLOOKUP(G370,过机服务商重量差!A:A,过机服务商重量差!L:L),"0"),2)</f>
        <v>94</v>
      </c>
      <c r="E370" s="64">
        <f>ROUND(IF(B370="小旋风",$D370/提成!$D$4*提成!$E$4,$D370/提成!$D$3*提成!$E$3),2)</f>
        <v>0.94</v>
      </c>
      <c r="F370" s="5" t="str">
        <f ca="1">IFERROR(LOOKUP(1,0/((B370=名单!B:B)*(VALUE(AW370)&gt;=名单!E:E)*(VALUE(AW370)&lt;=名单!G:G)*(Y370="正常走货")),名单!H:H),"否")</f>
        <v>否</v>
      </c>
      <c r="G370" s="71" t="s">
        <v>1222</v>
      </c>
      <c r="H370" s="71" t="s">
        <v>1224</v>
      </c>
      <c r="J370" s="72" t="s">
        <v>97</v>
      </c>
      <c r="L370" s="71" t="s">
        <v>18</v>
      </c>
      <c r="M370" s="73"/>
      <c r="N370" s="73"/>
      <c r="R370" s="73"/>
      <c r="S370" s="72" t="s">
        <v>642</v>
      </c>
      <c r="T370" s="72" t="s">
        <v>14410</v>
      </c>
      <c r="U370" s="73"/>
      <c r="W370" s="73"/>
      <c r="X370" s="73"/>
      <c r="Y370" s="72" t="s">
        <v>14379</v>
      </c>
      <c r="AO370" s="71">
        <v>1800</v>
      </c>
      <c r="AS370" s="73"/>
      <c r="AT370" s="73"/>
      <c r="AU370" s="73"/>
      <c r="AV370" s="73"/>
      <c r="AW370" s="74" t="s">
        <v>14760</v>
      </c>
      <c r="BA370" s="73"/>
      <c r="BC370" s="73"/>
      <c r="BD370" s="73"/>
    </row>
    <row r="371" spans="1:56">
      <c r="A371" s="70" t="str">
        <f t="shared" si="11"/>
        <v>2026-01</v>
      </c>
      <c r="B371" s="5" t="str">
        <f>_xlfn.XLOOKUP(G371,过机服务商重量差!A:A,过机服务商重量差!G:G)</f>
        <v>小旋风</v>
      </c>
      <c r="C371" s="32" t="str">
        <f t="shared" si="10"/>
        <v>渠道</v>
      </c>
      <c r="D371" s="63">
        <f>ROUND(IF(AND(AO371&gt;=0,Y371="正常走货"),_xlfn.XLOOKUP(G371,过机服务商重量差!A:A,过机服务商重量差!L:L),"0"),2)</f>
        <v>1933</v>
      </c>
      <c r="E371" s="64">
        <f>ROUND(IF(B371="小旋风",$D371/提成!$D$4*提成!$E$4,$D371/提成!$D$3*提成!$E$3),2)</f>
        <v>19.33</v>
      </c>
      <c r="F371" s="5" t="str">
        <f ca="1">IFERROR(LOOKUP(1,0/((B371=名单!B:B)*(VALUE(AW371)&gt;=名单!E:E)*(VALUE(AW371)&lt;=名单!G:G)*(Y371="正常走货")),名单!H:H),"否")</f>
        <v>是</v>
      </c>
      <c r="G371" s="71" t="s">
        <v>1225</v>
      </c>
      <c r="H371" s="71" t="s">
        <v>1227</v>
      </c>
      <c r="J371" s="72" t="s">
        <v>453</v>
      </c>
      <c r="L371" s="71" t="s">
        <v>18</v>
      </c>
      <c r="M371" s="73"/>
      <c r="N371" s="73"/>
      <c r="R371" s="73"/>
      <c r="S371" s="72" t="s">
        <v>187</v>
      </c>
      <c r="T371" s="72" t="s">
        <v>14410</v>
      </c>
      <c r="U371" s="73"/>
      <c r="W371" s="73"/>
      <c r="X371" s="73"/>
      <c r="Y371" s="72" t="s">
        <v>14379</v>
      </c>
      <c r="AO371" s="71">
        <v>386.6</v>
      </c>
      <c r="AT371" s="73"/>
      <c r="AU371" s="73"/>
      <c r="AV371" s="73"/>
      <c r="AW371" s="74" t="s">
        <v>14761</v>
      </c>
      <c r="BC371" s="73"/>
    </row>
    <row r="372" spans="1:56">
      <c r="A372" s="70" t="str">
        <f t="shared" si="11"/>
        <v>2026-01</v>
      </c>
      <c r="B372" s="5" t="str">
        <f>_xlfn.XLOOKUP(G372,过机服务商重量差!A:A,过机服务商重量差!G:G)</f>
        <v/>
      </c>
      <c r="C372" s="32" t="str">
        <f t="shared" si="10"/>
        <v>渠道</v>
      </c>
      <c r="D372" s="63">
        <f>ROUND(IF(AND(AO372&gt;=0,Y372="正常走货"),_xlfn.XLOOKUP(G372,过机服务商重量差!A:A,过机服务商重量差!L:L),"0"),2)</f>
        <v>9879</v>
      </c>
      <c r="E372" s="64">
        <f>ROUND(IF(B372="小旋风",$D372/提成!$D$4*提成!$E$4,$D372/提成!$D$3*提成!$E$3),2)</f>
        <v>98.79</v>
      </c>
      <c r="F372" s="5" t="str">
        <f ca="1">IFERROR(LOOKUP(1,0/((B372=名单!B:B)*(VALUE(AW372)&gt;=名单!E:E)*(VALUE(AW372)&lt;=名单!G:G)*(Y372="正常走货")),名单!H:H),"否")</f>
        <v>否</v>
      </c>
      <c r="G372" s="71" t="s">
        <v>1228</v>
      </c>
      <c r="H372" s="71" t="s">
        <v>36</v>
      </c>
      <c r="J372" s="72" t="s">
        <v>1230</v>
      </c>
      <c r="L372" s="71" t="s">
        <v>18</v>
      </c>
      <c r="M372" s="73"/>
      <c r="N372" s="73"/>
      <c r="R372" s="73"/>
      <c r="S372" s="72" t="s">
        <v>223</v>
      </c>
      <c r="T372" s="72" t="s">
        <v>14410</v>
      </c>
      <c r="U372" s="73"/>
      <c r="W372" s="73"/>
      <c r="X372" s="73"/>
      <c r="Y372" s="72" t="s">
        <v>14379</v>
      </c>
      <c r="AO372" s="71">
        <v>3360</v>
      </c>
      <c r="AT372" s="73"/>
      <c r="AU372" s="73"/>
      <c r="AV372" s="73"/>
      <c r="AW372" s="74" t="s">
        <v>14762</v>
      </c>
      <c r="BC372" s="73"/>
    </row>
    <row r="373" spans="1:56">
      <c r="A373" s="70" t="str">
        <f t="shared" si="11"/>
        <v>2026-01</v>
      </c>
      <c r="B373" s="5" t="str">
        <f>_xlfn.XLOOKUP(G373,过机服务商重量差!A:A,过机服务商重量差!G:G)</f>
        <v>玉麒麟</v>
      </c>
      <c r="C373" s="32" t="str">
        <f t="shared" si="10"/>
        <v>渠道</v>
      </c>
      <c r="D373" s="63">
        <f>ROUND(IF(AND(AO373&gt;=0,Y373="正常走货"),_xlfn.XLOOKUP(G373,过机服务商重量差!A:A,过机服务商重量差!L:L),"0"),2)</f>
        <v>1</v>
      </c>
      <c r="E373" s="64">
        <f>ROUND(IF(B373="小旋风",$D373/提成!$D$4*提成!$E$4,$D373/提成!$D$3*提成!$E$3),2)</f>
        <v>0.01</v>
      </c>
      <c r="F373" s="5" t="str">
        <f ca="1">IFERROR(LOOKUP(1,0/((B373=名单!B:B)*(VALUE(AW373)&gt;=名单!E:E)*(VALUE(AW373)&lt;=名单!G:G)*(Y373="正常走货")),名单!H:H),"否")</f>
        <v>否</v>
      </c>
      <c r="G373" s="71" t="s">
        <v>1232</v>
      </c>
      <c r="H373" s="71" t="s">
        <v>1234</v>
      </c>
      <c r="J373" s="72" t="s">
        <v>17</v>
      </c>
      <c r="L373" s="71" t="s">
        <v>18</v>
      </c>
      <c r="M373" s="73"/>
      <c r="N373" s="73"/>
      <c r="R373" s="73"/>
      <c r="S373" s="72" t="s">
        <v>191</v>
      </c>
      <c r="T373" s="72" t="s">
        <v>14410</v>
      </c>
      <c r="U373" s="73"/>
      <c r="W373" s="73"/>
      <c r="X373" s="73"/>
      <c r="Y373" s="72" t="s">
        <v>14379</v>
      </c>
      <c r="AO373" s="71">
        <v>71</v>
      </c>
      <c r="AT373" s="73"/>
      <c r="AU373" s="73"/>
      <c r="AV373" s="73"/>
      <c r="AW373" s="74" t="s">
        <v>14763</v>
      </c>
      <c r="BC373" s="73"/>
    </row>
    <row r="374" spans="1:56">
      <c r="A374" s="70" t="str">
        <f t="shared" si="11"/>
        <v>2026-01</v>
      </c>
      <c r="B374" s="5" t="str">
        <f>_xlfn.XLOOKUP(G374,过机服务商重量差!A:A,过机服务商重量差!G:G)</f>
        <v>玉麒麟</v>
      </c>
      <c r="C374" s="32" t="str">
        <f t="shared" si="10"/>
        <v>渠道</v>
      </c>
      <c r="D374" s="63">
        <f>ROUND(IF(AND(AO374&gt;=0,Y374="正常走货"),_xlfn.XLOOKUP(G374,过机服务商重量差!A:A,过机服务商重量差!L:L),"0"),2)</f>
        <v>10</v>
      </c>
      <c r="E374" s="64">
        <f>ROUND(IF(B374="小旋风",$D374/提成!$D$4*提成!$E$4,$D374/提成!$D$3*提成!$E$3),2)</f>
        <v>0.1</v>
      </c>
      <c r="F374" s="5" t="str">
        <f ca="1">IFERROR(LOOKUP(1,0/((B374=名单!B:B)*(VALUE(AW374)&gt;=名单!E:E)*(VALUE(AW374)&lt;=名单!G:G)*(Y374="正常走货")),名单!H:H),"否")</f>
        <v>否</v>
      </c>
      <c r="G374" s="71" t="s">
        <v>1235</v>
      </c>
      <c r="H374" s="71" t="s">
        <v>1237</v>
      </c>
      <c r="J374" s="72" t="s">
        <v>24</v>
      </c>
      <c r="L374" s="71" t="s">
        <v>18</v>
      </c>
      <c r="M374" s="73"/>
      <c r="N374" s="73"/>
      <c r="R374" s="73"/>
      <c r="S374" s="72" t="s">
        <v>120</v>
      </c>
      <c r="T374" s="72" t="s">
        <v>14382</v>
      </c>
      <c r="U374" s="73"/>
      <c r="W374" s="73"/>
      <c r="X374" s="73"/>
      <c r="Y374" s="72" t="s">
        <v>14379</v>
      </c>
      <c r="AO374" s="71">
        <v>44.42</v>
      </c>
      <c r="AT374" s="73"/>
      <c r="AU374" s="73"/>
      <c r="AV374" s="73"/>
      <c r="AW374" s="74" t="s">
        <v>14764</v>
      </c>
      <c r="BC374" s="73"/>
    </row>
    <row r="375" spans="1:56">
      <c r="A375" s="70" t="str">
        <f t="shared" si="11"/>
        <v>2026-01</v>
      </c>
      <c r="B375" s="5" t="str">
        <f>_xlfn.XLOOKUP(G375,过机服务商重量差!A:A,过机服务商重量差!G:G)</f>
        <v>玉麒麟</v>
      </c>
      <c r="C375" s="32" t="str">
        <f t="shared" si="10"/>
        <v>渠道</v>
      </c>
      <c r="D375" s="63">
        <f>ROUND(IF(AND(AO375&gt;=0,Y375="正常走货"),_xlfn.XLOOKUP(G375,过机服务商重量差!A:A,过机服务商重量差!L:L),"0"),2)</f>
        <v>25</v>
      </c>
      <c r="E375" s="64">
        <f>ROUND(IF(B375="小旋风",$D375/提成!$D$4*提成!$E$4,$D375/提成!$D$3*提成!$E$3),2)</f>
        <v>0.25</v>
      </c>
      <c r="F375" s="5" t="str">
        <f ca="1">IFERROR(LOOKUP(1,0/((B375=名单!B:B)*(VALUE(AW375)&gt;=名单!E:E)*(VALUE(AW375)&lt;=名单!G:G)*(Y375="正常走货")),名单!H:H),"否")</f>
        <v>否</v>
      </c>
      <c r="G375" s="71" t="s">
        <v>1238</v>
      </c>
      <c r="H375" s="71" t="s">
        <v>1240</v>
      </c>
      <c r="J375" s="72" t="s">
        <v>24</v>
      </c>
      <c r="L375" s="71" t="s">
        <v>18</v>
      </c>
      <c r="M375" s="73"/>
      <c r="N375" s="73"/>
      <c r="R375" s="73"/>
      <c r="S375" s="72" t="s">
        <v>246</v>
      </c>
      <c r="T375" s="72" t="s">
        <v>14386</v>
      </c>
      <c r="U375" s="73"/>
      <c r="W375" s="73"/>
      <c r="X375" s="73"/>
      <c r="Y375" s="72" t="s">
        <v>14379</v>
      </c>
      <c r="AO375" s="71">
        <v>446.6</v>
      </c>
      <c r="AS375" s="73"/>
      <c r="AT375" s="73"/>
      <c r="AU375" s="73"/>
      <c r="AV375" s="73"/>
      <c r="AW375" s="74" t="s">
        <v>14765</v>
      </c>
      <c r="BC375" s="73"/>
    </row>
    <row r="376" spans="1:56">
      <c r="A376" s="70" t="str">
        <f t="shared" si="11"/>
        <v>2026-01</v>
      </c>
      <c r="B376" s="5" t="str">
        <f>_xlfn.XLOOKUP(G376,过机服务商重量差!A:A,过机服务商重量差!G:G)</f>
        <v>玉麒麟</v>
      </c>
      <c r="C376" s="32" t="str">
        <f t="shared" si="10"/>
        <v>渠道</v>
      </c>
      <c r="D376" s="63">
        <f>ROUND(IF(AND(AO376&gt;=0,Y376="正常走货"),_xlfn.XLOOKUP(G376,过机服务商重量差!A:A,过机服务商重量差!L:L),"0"),2)</f>
        <v>25</v>
      </c>
      <c r="E376" s="64">
        <f>ROUND(IF(B376="小旋风",$D376/提成!$D$4*提成!$E$4,$D376/提成!$D$3*提成!$E$3),2)</f>
        <v>0.25</v>
      </c>
      <c r="F376" s="5" t="str">
        <f ca="1">IFERROR(LOOKUP(1,0/((B376=名单!B:B)*(VALUE(AW376)&gt;=名单!E:E)*(VALUE(AW376)&lt;=名单!G:G)*(Y376="正常走货")),名单!H:H),"否")</f>
        <v>否</v>
      </c>
      <c r="G376" s="71" t="s">
        <v>1241</v>
      </c>
      <c r="H376" s="71" t="s">
        <v>1243</v>
      </c>
      <c r="J376" s="72" t="s">
        <v>24</v>
      </c>
      <c r="L376" s="71" t="s">
        <v>18</v>
      </c>
      <c r="M376" s="73"/>
      <c r="N376" s="73"/>
      <c r="R376" s="73"/>
      <c r="S376" s="72" t="s">
        <v>246</v>
      </c>
      <c r="T376" s="72" t="s">
        <v>14386</v>
      </c>
      <c r="U376" s="73"/>
      <c r="W376" s="73"/>
      <c r="X376" s="73"/>
      <c r="Y376" s="72" t="s">
        <v>14379</v>
      </c>
      <c r="AO376" s="71">
        <v>388.6</v>
      </c>
      <c r="AT376" s="73"/>
      <c r="AV376" s="73"/>
      <c r="AW376" s="74" t="s">
        <v>14766</v>
      </c>
      <c r="BC376" s="73"/>
    </row>
    <row r="377" spans="1:56">
      <c r="A377" s="70" t="str">
        <f t="shared" si="11"/>
        <v>2026-01</v>
      </c>
      <c r="B377" s="5" t="str">
        <f>_xlfn.XLOOKUP(G377,过机服务商重量差!A:A,过机服务商重量差!G:G)</f>
        <v>无崖子</v>
      </c>
      <c r="C377" s="32" t="str">
        <f t="shared" si="10"/>
        <v>渠道</v>
      </c>
      <c r="D377" s="63">
        <f>ROUND(IF(AND(AO377&gt;=0,Y377="正常走货"),_xlfn.XLOOKUP(G377,过机服务商重量差!A:A,过机服务商重量差!L:L),"0"),2)</f>
        <v>30</v>
      </c>
      <c r="E377" s="64">
        <f>ROUND(IF(B377="小旋风",$D377/提成!$D$4*提成!$E$4,$D377/提成!$D$3*提成!$E$3),2)</f>
        <v>0.3</v>
      </c>
      <c r="F377" s="5" t="str">
        <f ca="1">IFERROR(LOOKUP(1,0/((B377=名单!B:B)*(VALUE(AW377)&gt;=名单!E:E)*(VALUE(AW377)&lt;=名单!G:G)*(Y377="正常走货")),名单!H:H),"否")</f>
        <v>否</v>
      </c>
      <c r="G377" s="71" t="s">
        <v>1244</v>
      </c>
      <c r="H377" s="71" t="s">
        <v>1246</v>
      </c>
      <c r="J377" s="72" t="s">
        <v>926</v>
      </c>
      <c r="L377" s="72" t="s">
        <v>18</v>
      </c>
      <c r="M377" s="73"/>
      <c r="N377" s="73"/>
      <c r="R377" s="73"/>
      <c r="S377" s="72" t="s">
        <v>612</v>
      </c>
      <c r="T377" s="72" t="s">
        <v>14407</v>
      </c>
      <c r="U377" s="73"/>
      <c r="W377" s="73"/>
      <c r="X377" s="73"/>
      <c r="Y377" s="72" t="s">
        <v>14379</v>
      </c>
      <c r="AO377" s="71">
        <v>0</v>
      </c>
      <c r="AS377" s="73"/>
      <c r="AT377" s="73"/>
      <c r="AV377" s="73"/>
      <c r="AW377" s="74" t="s">
        <v>14767</v>
      </c>
      <c r="BC377" s="73"/>
    </row>
    <row r="378" spans="1:56">
      <c r="A378" s="70" t="str">
        <f t="shared" si="11"/>
        <v>2026-01</v>
      </c>
      <c r="B378" s="5" t="str">
        <f>_xlfn.XLOOKUP(G378,过机服务商重量差!A:A,过机服务商重量差!G:G)</f>
        <v>风清扬</v>
      </c>
      <c r="C378" s="32" t="str">
        <f t="shared" si="10"/>
        <v>渠道</v>
      </c>
      <c r="D378" s="63">
        <f>ROUND(IF(AND(AO378&gt;=0,Y378="正常走货"),_xlfn.XLOOKUP(G378,过机服务商重量差!A:A,过机服务商重量差!L:L),"0"),2)</f>
        <v>21</v>
      </c>
      <c r="E378" s="64">
        <f>ROUND(IF(B378="小旋风",$D378/提成!$D$4*提成!$E$4,$D378/提成!$D$3*提成!$E$3),2)</f>
        <v>0.21</v>
      </c>
      <c r="F378" s="5" t="str">
        <f ca="1">IFERROR(LOOKUP(1,0/((B378=名单!B:B)*(VALUE(AW378)&gt;=名单!E:E)*(VALUE(AW378)&lt;=名单!G:G)*(Y378="正常走货")),名单!H:H),"否")</f>
        <v>是</v>
      </c>
      <c r="G378" s="71" t="s">
        <v>1247</v>
      </c>
      <c r="H378" s="71" t="s">
        <v>1249</v>
      </c>
      <c r="J378" s="71" t="s">
        <v>51</v>
      </c>
      <c r="L378" s="71" t="s">
        <v>18</v>
      </c>
      <c r="M378" s="73"/>
      <c r="N378" s="73"/>
      <c r="R378" s="73"/>
      <c r="S378" s="72" t="s">
        <v>152</v>
      </c>
      <c r="T378" s="72" t="s">
        <v>14382</v>
      </c>
      <c r="U378" s="73"/>
      <c r="W378" s="73"/>
      <c r="X378" s="73"/>
      <c r="Y378" s="72" t="s">
        <v>14379</v>
      </c>
      <c r="AO378" s="71">
        <v>33.6</v>
      </c>
      <c r="AS378" s="73"/>
      <c r="AT378" s="73"/>
      <c r="AU378" s="73"/>
      <c r="AV378" s="73"/>
      <c r="AW378" s="74" t="s">
        <v>14768</v>
      </c>
      <c r="BA378" s="73"/>
      <c r="BC378" s="73"/>
      <c r="BD378" s="73"/>
    </row>
    <row r="379" spans="1:56">
      <c r="A379" s="70" t="str">
        <f t="shared" si="11"/>
        <v>2026-01</v>
      </c>
      <c r="B379" s="5" t="str">
        <f>_xlfn.XLOOKUP(G379,过机服务商重量差!A:A,过机服务商重量差!G:G)</f>
        <v>玉麒麟</v>
      </c>
      <c r="C379" s="32" t="str">
        <f t="shared" si="10"/>
        <v>渠道</v>
      </c>
      <c r="D379" s="63">
        <f>ROUND(IF(AND(AO379&gt;=0,Y379="正常走货"),_xlfn.XLOOKUP(G379,过机服务商重量差!A:A,过机服务商重量差!L:L),"0"),2)</f>
        <v>1</v>
      </c>
      <c r="E379" s="64">
        <f>ROUND(IF(B379="小旋风",$D379/提成!$D$4*提成!$E$4,$D379/提成!$D$3*提成!$E$3),2)</f>
        <v>0.01</v>
      </c>
      <c r="F379" s="5" t="str">
        <f ca="1">IFERROR(LOOKUP(1,0/((B379=名单!B:B)*(VALUE(AW379)&gt;=名单!E:E)*(VALUE(AW379)&lt;=名单!G:G)*(Y379="正常走货")),名单!H:H),"否")</f>
        <v>否</v>
      </c>
      <c r="G379" s="71" t="s">
        <v>1250</v>
      </c>
      <c r="H379" s="71" t="s">
        <v>1252</v>
      </c>
      <c r="J379" s="71" t="s">
        <v>17</v>
      </c>
      <c r="L379" s="72" t="s">
        <v>18</v>
      </c>
      <c r="M379" s="73"/>
      <c r="N379" s="73"/>
      <c r="R379" s="73"/>
      <c r="S379" s="72" t="s">
        <v>442</v>
      </c>
      <c r="T379" s="71" t="s">
        <v>14410</v>
      </c>
      <c r="U379" s="73"/>
      <c r="W379" s="73"/>
      <c r="X379" s="73"/>
      <c r="Y379" s="72" t="s">
        <v>14379</v>
      </c>
      <c r="AO379" s="71">
        <v>27.2</v>
      </c>
      <c r="AS379" s="73"/>
      <c r="AT379" s="73"/>
      <c r="AU379" s="73"/>
      <c r="AV379" s="73"/>
      <c r="AW379" s="74" t="s">
        <v>14769</v>
      </c>
      <c r="BC379" s="73"/>
      <c r="BD379" s="73"/>
    </row>
    <row r="380" spans="1:56">
      <c r="A380" s="70" t="str">
        <f t="shared" si="11"/>
        <v>2026-01</v>
      </c>
      <c r="B380" s="5" t="str">
        <f>_xlfn.XLOOKUP(G380,过机服务商重量差!A:A,过机服务商重量差!G:G)</f>
        <v>无崖子</v>
      </c>
      <c r="C380" s="32" t="str">
        <f t="shared" si="10"/>
        <v>渠道</v>
      </c>
      <c r="D380" s="63">
        <f>ROUND(IF(AND(AO380&gt;=0,Y380="正常走货"),_xlfn.XLOOKUP(G380,过机服务商重量差!A:A,过机服务商重量差!L:L),"0"),2)</f>
        <v>35</v>
      </c>
      <c r="E380" s="64">
        <f>ROUND(IF(B380="小旋风",$D380/提成!$D$4*提成!$E$4,$D380/提成!$D$3*提成!$E$3),2)</f>
        <v>0.35</v>
      </c>
      <c r="F380" s="5" t="str">
        <f ca="1">IFERROR(LOOKUP(1,0/((B380=名单!B:B)*(VALUE(AW380)&gt;=名单!E:E)*(VALUE(AW380)&lt;=名单!G:G)*(Y380="正常走货")),名单!H:H),"否")</f>
        <v>否</v>
      </c>
      <c r="G380" s="71" t="s">
        <v>1253</v>
      </c>
      <c r="H380" s="71" t="s">
        <v>1255</v>
      </c>
      <c r="J380" s="72" t="s">
        <v>128</v>
      </c>
      <c r="L380" s="71" t="s">
        <v>18</v>
      </c>
      <c r="M380" s="73"/>
      <c r="N380" s="73"/>
      <c r="R380" s="73"/>
      <c r="S380" s="72" t="s">
        <v>687</v>
      </c>
      <c r="T380" s="71" t="s">
        <v>14407</v>
      </c>
      <c r="U380" s="73"/>
      <c r="W380" s="73"/>
      <c r="X380" s="73"/>
      <c r="Y380" s="72" t="s">
        <v>14379</v>
      </c>
      <c r="AO380" s="71">
        <v>354</v>
      </c>
      <c r="AS380" s="73"/>
      <c r="AT380" s="73"/>
      <c r="AV380" s="73"/>
      <c r="AW380" s="74" t="s">
        <v>14770</v>
      </c>
      <c r="BC380" s="73"/>
    </row>
    <row r="381" spans="1:56">
      <c r="A381" s="70" t="str">
        <f t="shared" si="11"/>
        <v>2026-01</v>
      </c>
      <c r="B381" s="5" t="str">
        <f>_xlfn.XLOOKUP(G381,过机服务商重量差!A:A,过机服务商重量差!G:G)</f>
        <v>无崖子</v>
      </c>
      <c r="C381" s="32" t="str">
        <f t="shared" si="10"/>
        <v>渠道</v>
      </c>
      <c r="D381" s="63">
        <f>ROUND(IF(AND(AO381&gt;=0,Y381="正常走货"),_xlfn.XLOOKUP(G381,过机服务商重量差!A:A,过机服务商重量差!L:L),"0"),2)</f>
        <v>6</v>
      </c>
      <c r="E381" s="64">
        <f>ROUND(IF(B381="小旋风",$D381/提成!$D$4*提成!$E$4,$D381/提成!$D$3*提成!$E$3),2)</f>
        <v>0.06</v>
      </c>
      <c r="F381" s="5" t="str">
        <f ca="1">IFERROR(LOOKUP(1,0/((B381=名单!B:B)*(VALUE(AW381)&gt;=名单!E:E)*(VALUE(AW381)&lt;=名单!G:G)*(Y381="正常走货")),名单!H:H),"否")</f>
        <v>否</v>
      </c>
      <c r="G381" s="71" t="s">
        <v>1256</v>
      </c>
      <c r="H381" s="71" t="s">
        <v>1258</v>
      </c>
      <c r="J381" s="72" t="s">
        <v>128</v>
      </c>
      <c r="L381" s="71" t="s">
        <v>18</v>
      </c>
      <c r="M381" s="73"/>
      <c r="N381" s="73"/>
      <c r="R381" s="73"/>
      <c r="S381" s="72" t="s">
        <v>687</v>
      </c>
      <c r="T381" s="71" t="s">
        <v>14407</v>
      </c>
      <c r="U381" s="73"/>
      <c r="W381" s="73"/>
      <c r="X381" s="73"/>
      <c r="Y381" s="72" t="s">
        <v>14379</v>
      </c>
      <c r="AO381" s="71">
        <v>0.910000000000025</v>
      </c>
      <c r="AS381" s="73"/>
      <c r="AT381" s="73"/>
      <c r="AV381" s="73"/>
      <c r="AW381" s="74" t="s">
        <v>14771</v>
      </c>
      <c r="BC381" s="73"/>
      <c r="BD381" s="73"/>
    </row>
    <row r="382" spans="1:56">
      <c r="A382" s="70" t="str">
        <f t="shared" si="11"/>
        <v>2026-01</v>
      </c>
      <c r="B382" s="5" t="str">
        <f>_xlfn.XLOOKUP(G382,过机服务商重量差!A:A,过机服务商重量差!G:G)</f>
        <v>007</v>
      </c>
      <c r="C382" s="32" t="str">
        <f t="shared" si="10"/>
        <v>渠道</v>
      </c>
      <c r="D382" s="63">
        <f>ROUND(IF(AND(AO382&gt;=0,Y382="正常走货"),_xlfn.XLOOKUP(G382,过机服务商重量差!A:A,过机服务商重量差!L:L),"0"),2)</f>
        <v>90</v>
      </c>
      <c r="E382" s="64">
        <f>ROUND(IF(B382="小旋风",$D382/提成!$D$4*提成!$E$4,$D382/提成!$D$3*提成!$E$3),2)</f>
        <v>0.9</v>
      </c>
      <c r="F382" s="5" t="str">
        <f ca="1">IFERROR(LOOKUP(1,0/((B382=名单!B:B)*(VALUE(AW382)&gt;=名单!E:E)*(VALUE(AW382)&lt;=名单!G:G)*(Y382="正常走货")),名单!H:H),"否")</f>
        <v>否</v>
      </c>
      <c r="G382" s="71" t="s">
        <v>1259</v>
      </c>
      <c r="H382" s="71" t="s">
        <v>1261</v>
      </c>
      <c r="J382" s="72" t="s">
        <v>266</v>
      </c>
      <c r="L382" s="71" t="s">
        <v>18</v>
      </c>
      <c r="M382" s="73"/>
      <c r="N382" s="73"/>
      <c r="R382" s="73"/>
      <c r="S382" s="72" t="s">
        <v>1262</v>
      </c>
      <c r="T382" s="71" t="s">
        <v>14382</v>
      </c>
      <c r="U382" s="73"/>
      <c r="W382" s="73"/>
      <c r="X382" s="73"/>
      <c r="Y382" s="72" t="s">
        <v>14379</v>
      </c>
      <c r="AO382" s="71">
        <v>1450</v>
      </c>
      <c r="AS382" s="73"/>
      <c r="AT382" s="73"/>
      <c r="AU382" s="73"/>
      <c r="AV382" s="73"/>
      <c r="AW382" s="74" t="s">
        <v>14772</v>
      </c>
      <c r="BC382" s="73"/>
    </row>
    <row r="383" spans="1:56">
      <c r="A383" s="70" t="str">
        <f t="shared" si="11"/>
        <v>2026-01</v>
      </c>
      <c r="B383" s="5" t="str">
        <f>_xlfn.XLOOKUP(G383,过机服务商重量差!A:A,过机服务商重量差!G:G)</f>
        <v>玉麒麟</v>
      </c>
      <c r="C383" s="32" t="str">
        <f t="shared" si="10"/>
        <v>渠道</v>
      </c>
      <c r="D383" s="63">
        <f>ROUND(IF(AND(AO383&gt;=0,Y383="正常走货"),_xlfn.XLOOKUP(G383,过机服务商重量差!A:A,过机服务商重量差!L:L),"0"),2)</f>
        <v>9.5</v>
      </c>
      <c r="E383" s="64">
        <f>ROUND(IF(B383="小旋风",$D383/提成!$D$4*提成!$E$4,$D383/提成!$D$3*提成!$E$3),2)</f>
        <v>0.1</v>
      </c>
      <c r="F383" s="5" t="str">
        <f ca="1">IFERROR(LOOKUP(1,0/((B383=名单!B:B)*(VALUE(AW383)&gt;=名单!E:E)*(VALUE(AW383)&lt;=名单!G:G)*(Y383="正常走货")),名单!H:H),"否")</f>
        <v>否</v>
      </c>
      <c r="G383" s="71" t="s">
        <v>1263</v>
      </c>
      <c r="H383" s="71" t="s">
        <v>1265</v>
      </c>
      <c r="J383" s="72" t="s">
        <v>17</v>
      </c>
      <c r="L383" s="71" t="s">
        <v>18</v>
      </c>
      <c r="M383" s="73"/>
      <c r="N383" s="73"/>
      <c r="R383" s="73"/>
      <c r="S383" s="72" t="s">
        <v>570</v>
      </c>
      <c r="T383" s="72" t="s">
        <v>14407</v>
      </c>
      <c r="U383" s="73"/>
      <c r="W383" s="73"/>
      <c r="X383" s="73"/>
      <c r="Y383" s="72" t="s">
        <v>14379</v>
      </c>
      <c r="AO383" s="71">
        <v>143.6</v>
      </c>
      <c r="AS383" s="73"/>
      <c r="AT383" s="73"/>
      <c r="AU383" s="73"/>
      <c r="AV383" s="73"/>
      <c r="AW383" s="74" t="s">
        <v>14773</v>
      </c>
      <c r="BC383" s="73"/>
    </row>
    <row r="384" spans="1:56">
      <c r="A384" s="70" t="str">
        <f t="shared" si="11"/>
        <v>2026-01</v>
      </c>
      <c r="B384" s="5" t="str">
        <f>_xlfn.XLOOKUP(G384,过机服务商重量差!A:A,过机服务商重量差!G:G)</f>
        <v>玉麒麟</v>
      </c>
      <c r="C384" s="32" t="str">
        <f t="shared" si="10"/>
        <v>渠道</v>
      </c>
      <c r="D384" s="63">
        <f>ROUND(IF(AND(AO384&gt;=0,Y384="正常走货"),_xlfn.XLOOKUP(G384,过机服务商重量差!A:A,过机服务商重量差!L:L),"0"),2)</f>
        <v>5.5</v>
      </c>
      <c r="E384" s="64">
        <f>ROUND(IF(B384="小旋风",$D384/提成!$D$4*提成!$E$4,$D384/提成!$D$3*提成!$E$3),2)</f>
        <v>0.06</v>
      </c>
      <c r="F384" s="5" t="str">
        <f ca="1">IFERROR(LOOKUP(1,0/((B384=名单!B:B)*(VALUE(AW384)&gt;=名单!E:E)*(VALUE(AW384)&lt;=名单!G:G)*(Y384="正常走货")),名单!H:H),"否")</f>
        <v>否</v>
      </c>
      <c r="G384" s="71" t="s">
        <v>1266</v>
      </c>
      <c r="H384" s="71" t="s">
        <v>1268</v>
      </c>
      <c r="J384" s="72" t="s">
        <v>17</v>
      </c>
      <c r="L384" s="72" t="s">
        <v>18</v>
      </c>
      <c r="M384" s="73"/>
      <c r="N384" s="73"/>
      <c r="R384" s="73"/>
      <c r="S384" s="72" t="s">
        <v>1269</v>
      </c>
      <c r="T384" s="72" t="s">
        <v>14386</v>
      </c>
      <c r="U384" s="73"/>
      <c r="W384" s="73"/>
      <c r="X384" s="73"/>
      <c r="Y384" s="72" t="s">
        <v>14379</v>
      </c>
      <c r="AO384" s="71">
        <v>104</v>
      </c>
      <c r="AS384" s="73"/>
      <c r="AT384" s="73"/>
      <c r="AU384" s="73"/>
      <c r="AV384" s="73"/>
      <c r="AW384" s="74" t="s">
        <v>14774</v>
      </c>
      <c r="BC384" s="73"/>
    </row>
    <row r="385" spans="1:55">
      <c r="A385" s="70" t="str">
        <f t="shared" si="11"/>
        <v>2026-01</v>
      </c>
      <c r="B385" s="5" t="str">
        <f>_xlfn.XLOOKUP(G385,过机服务商重量差!A:A,过机服务商重量差!G:G)</f>
        <v>无崖子</v>
      </c>
      <c r="C385" s="32" t="str">
        <f t="shared" si="10"/>
        <v>渠道</v>
      </c>
      <c r="D385" s="63">
        <f>ROUND(IF(AND(AO385&gt;=0,Y385="正常走货"),_xlfn.XLOOKUP(G385,过机服务商重量差!A:A,过机服务商重量差!L:L),"0"),2)</f>
        <v>73</v>
      </c>
      <c r="E385" s="64">
        <f>ROUND(IF(B385="小旋风",$D385/提成!$D$4*提成!$E$4,$D385/提成!$D$3*提成!$E$3),2)</f>
        <v>0.73</v>
      </c>
      <c r="F385" s="5" t="str">
        <f ca="1">IFERROR(LOOKUP(1,0/((B385=名单!B:B)*(VALUE(AW385)&gt;=名单!E:E)*(VALUE(AW385)&lt;=名单!G:G)*(Y385="正常走货")),名单!H:H),"否")</f>
        <v>否</v>
      </c>
      <c r="G385" s="71" t="s">
        <v>1270</v>
      </c>
      <c r="H385" s="71" t="s">
        <v>1272</v>
      </c>
      <c r="J385" s="72" t="s">
        <v>1273</v>
      </c>
      <c r="L385" s="71" t="s">
        <v>18</v>
      </c>
      <c r="M385" s="73"/>
      <c r="N385" s="73"/>
      <c r="R385" s="73"/>
      <c r="S385" s="72" t="s">
        <v>86</v>
      </c>
      <c r="T385" s="72" t="s">
        <v>14378</v>
      </c>
      <c r="U385" s="73"/>
      <c r="W385" s="73"/>
      <c r="X385" s="73"/>
      <c r="Y385" s="72" t="s">
        <v>14379</v>
      </c>
      <c r="AO385" s="71">
        <v>0</v>
      </c>
      <c r="AS385" s="73"/>
      <c r="AT385" s="73"/>
      <c r="AU385" s="73"/>
      <c r="AV385" s="73"/>
      <c r="AW385" s="74" t="s">
        <v>14775</v>
      </c>
      <c r="BC385" s="73"/>
    </row>
    <row r="386" spans="1:55">
      <c r="A386" s="70" t="str">
        <f t="shared" si="11"/>
        <v>2026-01</v>
      </c>
      <c r="B386" s="5" t="str">
        <f>_xlfn.XLOOKUP(G386,过机服务商重量差!A:A,过机服务商重量差!G:G)</f>
        <v>007</v>
      </c>
      <c r="C386" s="32" t="str">
        <f t="shared" ref="C386:C449" si="12">IF(OR(AO386&lt;0,L386="FBA海运"),"","渠道")</f>
        <v>渠道</v>
      </c>
      <c r="D386" s="63">
        <f>ROUND(IF(AND(AO386&gt;=0,Y386="正常走货"),_xlfn.XLOOKUP(G386,过机服务商重量差!A:A,过机服务商重量差!L:L),"0"),2)</f>
        <v>42</v>
      </c>
      <c r="E386" s="64">
        <f>ROUND(IF(B386="小旋风",$D386/提成!$D$4*提成!$E$4,$D386/提成!$D$3*提成!$E$3),2)</f>
        <v>0.42</v>
      </c>
      <c r="F386" s="5" t="str">
        <f ca="1">IFERROR(LOOKUP(1,0/((B386=名单!B:B)*(VALUE(AW386)&gt;=名单!E:E)*(VALUE(AW386)&lt;=名单!G:G)*(Y386="正常走货")),名单!H:H),"否")</f>
        <v>否</v>
      </c>
      <c r="G386" s="71" t="s">
        <v>1274</v>
      </c>
      <c r="H386" s="71" t="s">
        <v>1276</v>
      </c>
      <c r="J386" s="72" t="s">
        <v>168</v>
      </c>
      <c r="L386" s="71" t="s">
        <v>18</v>
      </c>
      <c r="M386" s="73"/>
      <c r="N386" s="73"/>
      <c r="R386" s="73"/>
      <c r="S386" s="72" t="s">
        <v>675</v>
      </c>
      <c r="T386" s="72" t="s">
        <v>14382</v>
      </c>
      <c r="U386" s="73"/>
      <c r="W386" s="73"/>
      <c r="X386" s="73"/>
      <c r="Y386" s="72" t="s">
        <v>14379</v>
      </c>
      <c r="AO386" s="71">
        <v>588</v>
      </c>
      <c r="AS386" s="73"/>
      <c r="AT386" s="73"/>
      <c r="AU386" s="73"/>
      <c r="AV386" s="73"/>
      <c r="AW386" s="74" t="s">
        <v>14776</v>
      </c>
      <c r="BC386" s="73"/>
    </row>
    <row r="387" spans="1:55">
      <c r="A387" s="70" t="str">
        <f t="shared" ref="A387:A450" si="13">MID(AW387,1,7)</f>
        <v>2026-01</v>
      </c>
      <c r="B387" s="5" t="str">
        <f>_xlfn.XLOOKUP(G387,过机服务商重量差!A:A,过机服务商重量差!G:G)</f>
        <v>无崖子</v>
      </c>
      <c r="C387" s="32" t="str">
        <f t="shared" si="12"/>
        <v>渠道</v>
      </c>
      <c r="D387" s="63">
        <f>ROUND(IF(AND(AO387&gt;=0,Y387="正常走货"),_xlfn.XLOOKUP(G387,过机服务商重量差!A:A,过机服务商重量差!L:L),"0"),2)</f>
        <v>0.5</v>
      </c>
      <c r="E387" s="64">
        <f>ROUND(IF(B387="小旋风",$D387/提成!$D$4*提成!$E$4,$D387/提成!$D$3*提成!$E$3),2)</f>
        <v>0.01</v>
      </c>
      <c r="F387" s="5" t="str">
        <f ca="1">IFERROR(LOOKUP(1,0/((B387=名单!B:B)*(VALUE(AW387)&gt;=名单!E:E)*(VALUE(AW387)&lt;=名单!G:G)*(Y387="正常走货")),名单!H:H),"否")</f>
        <v>否</v>
      </c>
      <c r="G387" s="71" t="s">
        <v>1277</v>
      </c>
      <c r="H387" s="71" t="s">
        <v>1279</v>
      </c>
      <c r="J387" s="71" t="s">
        <v>160</v>
      </c>
      <c r="L387" s="71" t="s">
        <v>18</v>
      </c>
      <c r="M387" s="73"/>
      <c r="N387" s="73"/>
      <c r="R387" s="73"/>
      <c r="S387" s="72" t="s">
        <v>215</v>
      </c>
      <c r="T387" s="72" t="s">
        <v>14378</v>
      </c>
      <c r="U387" s="73"/>
      <c r="W387" s="73"/>
      <c r="X387" s="73"/>
      <c r="Y387" s="72" t="s">
        <v>14379</v>
      </c>
      <c r="AO387" s="71">
        <v>0</v>
      </c>
      <c r="AS387" s="73"/>
      <c r="AT387" s="73"/>
      <c r="AU387" s="73"/>
      <c r="AV387" s="73"/>
      <c r="AW387" s="74" t="s">
        <v>14777</v>
      </c>
      <c r="BA387" s="73"/>
      <c r="BC387" s="73"/>
    </row>
    <row r="388" spans="1:55">
      <c r="A388" s="70" t="str">
        <f t="shared" si="13"/>
        <v>2026-01</v>
      </c>
      <c r="B388" s="5" t="str">
        <f>_xlfn.XLOOKUP(G388,过机服务商重量差!A:A,过机服务商重量差!G:G)</f>
        <v>玉麒麟</v>
      </c>
      <c r="C388" s="32" t="str">
        <f t="shared" si="12"/>
        <v>渠道</v>
      </c>
      <c r="D388" s="63">
        <f>ROUND(IF(AND(AO388&gt;=0,Y388="正常走货"),_xlfn.XLOOKUP(G388,过机服务商重量差!A:A,过机服务商重量差!L:L),"0"),2)</f>
        <v>23</v>
      </c>
      <c r="E388" s="64">
        <f>ROUND(IF(B388="小旋风",$D388/提成!$D$4*提成!$E$4,$D388/提成!$D$3*提成!$E$3),2)</f>
        <v>0.23</v>
      </c>
      <c r="F388" s="5" t="str">
        <f ca="1">IFERROR(LOOKUP(1,0/((B388=名单!B:B)*(VALUE(AW388)&gt;=名单!E:E)*(VALUE(AW388)&lt;=名单!G:G)*(Y388="正常走货")),名单!H:H),"否")</f>
        <v>否</v>
      </c>
      <c r="G388" s="71" t="s">
        <v>1280</v>
      </c>
      <c r="H388" s="71" t="s">
        <v>1282</v>
      </c>
      <c r="J388" s="71" t="s">
        <v>1283</v>
      </c>
      <c r="L388" s="71" t="s">
        <v>18</v>
      </c>
      <c r="M388" s="73"/>
      <c r="N388" s="73"/>
      <c r="R388" s="73"/>
      <c r="S388" s="72" t="s">
        <v>161</v>
      </c>
      <c r="T388" s="72" t="s">
        <v>14378</v>
      </c>
      <c r="U388" s="73"/>
      <c r="W388" s="73"/>
      <c r="X388" s="73"/>
      <c r="Y388" s="72" t="s">
        <v>14379</v>
      </c>
      <c r="AO388" s="71">
        <v>0</v>
      </c>
      <c r="AS388" s="73"/>
      <c r="AT388" s="73"/>
      <c r="AU388" s="73"/>
      <c r="AV388" s="73"/>
      <c r="AW388" s="74" t="s">
        <v>14778</v>
      </c>
      <c r="BC388" s="73"/>
    </row>
    <row r="389" spans="1:55">
      <c r="A389" s="70" t="str">
        <f t="shared" si="13"/>
        <v>2026-01</v>
      </c>
      <c r="B389" s="5" t="str">
        <f>_xlfn.XLOOKUP(G389,过机服务商重量差!A:A,过机服务商重量差!G:G)</f>
        <v>风清扬</v>
      </c>
      <c r="C389" s="32" t="str">
        <f t="shared" si="12"/>
        <v>渠道</v>
      </c>
      <c r="D389" s="63">
        <f>ROUND(IF(AND(AO389&gt;=0,Y389="正常走货"),_xlfn.XLOOKUP(G389,过机服务商重量差!A:A,过机服务商重量差!L:L),"0"),2)</f>
        <v>81</v>
      </c>
      <c r="E389" s="64">
        <f>ROUND(IF(B389="小旋风",$D389/提成!$D$4*提成!$E$4,$D389/提成!$D$3*提成!$E$3),2)</f>
        <v>0.81</v>
      </c>
      <c r="F389" s="5" t="str">
        <f ca="1">IFERROR(LOOKUP(1,0/((B389=名单!B:B)*(VALUE(AW389)&gt;=名单!E:E)*(VALUE(AW389)&lt;=名单!G:G)*(Y389="正常走货")),名单!H:H),"否")</f>
        <v>是</v>
      </c>
      <c r="G389" s="71" t="s">
        <v>1284</v>
      </c>
      <c r="H389" s="71" t="s">
        <v>1286</v>
      </c>
      <c r="J389" s="71" t="s">
        <v>144</v>
      </c>
      <c r="L389" s="71" t="s">
        <v>18</v>
      </c>
      <c r="M389" s="73"/>
      <c r="N389" s="73"/>
      <c r="R389" s="73"/>
      <c r="S389" s="72" t="s">
        <v>20</v>
      </c>
      <c r="T389" s="72" t="s">
        <v>14378</v>
      </c>
      <c r="U389" s="73"/>
      <c r="W389" s="73"/>
      <c r="X389" s="73"/>
      <c r="Y389" s="72" t="s">
        <v>14379</v>
      </c>
      <c r="AO389" s="71">
        <v>729</v>
      </c>
      <c r="AS389" s="73"/>
      <c r="AT389" s="73"/>
      <c r="AU389" s="73"/>
      <c r="AV389" s="73"/>
      <c r="AW389" s="74" t="s">
        <v>14779</v>
      </c>
      <c r="BC389" s="73"/>
    </row>
    <row r="390" spans="1:55">
      <c r="A390" s="70" t="str">
        <f t="shared" si="13"/>
        <v>2026-01</v>
      </c>
      <c r="B390" s="5" t="str">
        <f>_xlfn.XLOOKUP(G390,过机服务商重量差!A:A,过机服务商重量差!G:G)</f>
        <v>风清扬</v>
      </c>
      <c r="C390" s="32" t="str">
        <f t="shared" si="12"/>
        <v>渠道</v>
      </c>
      <c r="D390" s="63">
        <f>ROUND(IF(AND(AO390&gt;=0,Y390="正常走货"),_xlfn.XLOOKUP(G390,过机服务商重量差!A:A,过机服务商重量差!L:L),"0"),2)</f>
        <v>130</v>
      </c>
      <c r="E390" s="64">
        <f>ROUND(IF(B390="小旋风",$D390/提成!$D$4*提成!$E$4,$D390/提成!$D$3*提成!$E$3),2)</f>
        <v>1.3</v>
      </c>
      <c r="F390" s="5" t="str">
        <f ca="1">IFERROR(LOOKUP(1,0/((B390=名单!B:B)*(VALUE(AW390)&gt;=名单!E:E)*(VALUE(AW390)&lt;=名单!G:G)*(Y390="正常走货")),名单!H:H),"否")</f>
        <v>是</v>
      </c>
      <c r="G390" s="71" t="s">
        <v>1287</v>
      </c>
      <c r="H390" s="71" t="s">
        <v>1289</v>
      </c>
      <c r="J390" s="72" t="s">
        <v>231</v>
      </c>
      <c r="L390" s="71" t="s">
        <v>18</v>
      </c>
      <c r="M390" s="73"/>
      <c r="N390" s="73"/>
      <c r="R390" s="73"/>
      <c r="S390" s="72" t="s">
        <v>604</v>
      </c>
      <c r="T390" s="72" t="s">
        <v>14407</v>
      </c>
      <c r="U390" s="73"/>
      <c r="W390" s="73"/>
      <c r="X390" s="73"/>
      <c r="Y390" s="72" t="s">
        <v>14379</v>
      </c>
      <c r="AO390" s="71">
        <v>195</v>
      </c>
      <c r="AS390" s="73"/>
      <c r="AT390" s="73"/>
      <c r="AV390" s="73"/>
      <c r="AW390" s="74" t="s">
        <v>14780</v>
      </c>
      <c r="BC390" s="73"/>
    </row>
    <row r="391" spans="1:55">
      <c r="A391" s="70" t="str">
        <f t="shared" si="13"/>
        <v>2026-01</v>
      </c>
      <c r="B391" s="5" t="str">
        <f>_xlfn.XLOOKUP(G391,过机服务商重量差!A:A,过机服务商重量差!G:G)</f>
        <v>无崖子</v>
      </c>
      <c r="C391" s="32" t="str">
        <f t="shared" si="12"/>
        <v>渠道</v>
      </c>
      <c r="D391" s="63">
        <f>ROUND(IF(AND(AO391&gt;=0,Y391="正常走货"),_xlfn.XLOOKUP(G391,过机服务商重量差!A:A,过机服务商重量差!L:L),"0"),2)</f>
        <v>44</v>
      </c>
      <c r="E391" s="64">
        <f>ROUND(IF(B391="小旋风",$D391/提成!$D$4*提成!$E$4,$D391/提成!$D$3*提成!$E$3),2)</f>
        <v>0.44</v>
      </c>
      <c r="F391" s="5" t="str">
        <f ca="1">IFERROR(LOOKUP(1,0/((B391=名单!B:B)*(VALUE(AW391)&gt;=名单!E:E)*(VALUE(AW391)&lt;=名单!G:G)*(Y391="正常走货")),名单!H:H),"否")</f>
        <v>否</v>
      </c>
      <c r="G391" s="71" t="s">
        <v>1290</v>
      </c>
      <c r="H391" s="71" t="s">
        <v>1292</v>
      </c>
      <c r="J391" s="72" t="s">
        <v>357</v>
      </c>
      <c r="L391" s="72" t="s">
        <v>18</v>
      </c>
      <c r="M391" s="73"/>
      <c r="N391" s="73"/>
      <c r="R391" s="73"/>
      <c r="S391" s="72" t="s">
        <v>215</v>
      </c>
      <c r="T391" s="71" t="s">
        <v>14378</v>
      </c>
      <c r="U391" s="73"/>
      <c r="W391" s="73"/>
      <c r="X391" s="73"/>
      <c r="Y391" s="72" t="s">
        <v>14379</v>
      </c>
      <c r="AO391" s="71">
        <v>0.400000000000091</v>
      </c>
      <c r="AS391" s="73"/>
      <c r="AT391" s="73"/>
      <c r="AV391" s="73"/>
      <c r="AW391" s="74" t="s">
        <v>14781</v>
      </c>
      <c r="BC391" s="73"/>
    </row>
    <row r="392" spans="1:55">
      <c r="A392" s="70" t="str">
        <f t="shared" si="13"/>
        <v>2026-01</v>
      </c>
      <c r="B392" s="5" t="str">
        <f>_xlfn.XLOOKUP(G392,过机服务商重量差!A:A,过机服务商重量差!G:G)</f>
        <v>玉麒麟</v>
      </c>
      <c r="C392" s="32" t="str">
        <f t="shared" si="12"/>
        <v>渠道</v>
      </c>
      <c r="D392" s="63">
        <f>ROUND(IF(AND(AO392&gt;=0,Y392="正常走货"),_xlfn.XLOOKUP(G392,过机服务商重量差!A:A,过机服务商重量差!L:L),"0"),2)</f>
        <v>2</v>
      </c>
      <c r="E392" s="64">
        <f>ROUND(IF(B392="小旋风",$D392/提成!$D$4*提成!$E$4,$D392/提成!$D$3*提成!$E$3),2)</f>
        <v>0.02</v>
      </c>
      <c r="F392" s="5" t="str">
        <f ca="1">IFERROR(LOOKUP(1,0/((B392=名单!B:B)*(VALUE(AW392)&gt;=名单!E:E)*(VALUE(AW392)&lt;=名单!G:G)*(Y392="正常走货")),名单!H:H),"否")</f>
        <v>否</v>
      </c>
      <c r="G392" s="71" t="s">
        <v>1293</v>
      </c>
      <c r="H392" s="71" t="s">
        <v>1295</v>
      </c>
      <c r="J392" s="72" t="s">
        <v>17</v>
      </c>
      <c r="L392" s="71" t="s">
        <v>18</v>
      </c>
      <c r="M392" s="73"/>
      <c r="N392" s="73"/>
      <c r="R392" s="73"/>
      <c r="S392" s="72" t="s">
        <v>152</v>
      </c>
      <c r="T392" s="72" t="s">
        <v>14382</v>
      </c>
      <c r="U392" s="73"/>
      <c r="W392" s="73"/>
      <c r="X392" s="73"/>
      <c r="Y392" s="72" t="s">
        <v>14379</v>
      </c>
      <c r="AO392" s="71">
        <v>58</v>
      </c>
      <c r="AS392" s="73"/>
      <c r="AT392" s="73"/>
      <c r="AV392" s="73"/>
      <c r="AW392" s="74" t="s">
        <v>14782</v>
      </c>
      <c r="BC392" s="73"/>
    </row>
    <row r="393" spans="1:55">
      <c r="A393" s="70" t="str">
        <f t="shared" si="13"/>
        <v>2026-01</v>
      </c>
      <c r="B393" s="5" t="str">
        <f>_xlfn.XLOOKUP(G393,过机服务商重量差!A:A,过机服务商重量差!G:G)</f>
        <v>玉麒麟</v>
      </c>
      <c r="C393" s="32" t="str">
        <f t="shared" si="12"/>
        <v>渠道</v>
      </c>
      <c r="D393" s="63">
        <f>ROUND(IF(AND(AO393&gt;=0,Y393="正常走货"),_xlfn.XLOOKUP(G393,过机服务商重量差!A:A,过机服务商重量差!L:L),"0"),2)</f>
        <v>0.5</v>
      </c>
      <c r="E393" s="64">
        <f>ROUND(IF(B393="小旋风",$D393/提成!$D$4*提成!$E$4,$D393/提成!$D$3*提成!$E$3),2)</f>
        <v>0.01</v>
      </c>
      <c r="F393" s="5" t="str">
        <f ca="1">IFERROR(LOOKUP(1,0/((B393=名单!B:B)*(VALUE(AW393)&gt;=名单!E:E)*(VALUE(AW393)&lt;=名单!G:G)*(Y393="正常走货")),名单!H:H),"否")</f>
        <v>否</v>
      </c>
      <c r="G393" s="71" t="s">
        <v>1296</v>
      </c>
      <c r="H393" s="71" t="s">
        <v>1298</v>
      </c>
      <c r="J393" s="72" t="s">
        <v>17</v>
      </c>
      <c r="L393" s="71" t="s">
        <v>18</v>
      </c>
      <c r="M393" s="73"/>
      <c r="N393" s="73"/>
      <c r="R393" s="73"/>
      <c r="S393" s="72" t="s">
        <v>215</v>
      </c>
      <c r="T393" s="72" t="s">
        <v>14378</v>
      </c>
      <c r="U393" s="73"/>
      <c r="W393" s="73"/>
      <c r="X393" s="73"/>
      <c r="Y393" s="72" t="s">
        <v>14379</v>
      </c>
      <c r="AO393" s="71">
        <v>75</v>
      </c>
      <c r="AS393" s="73"/>
      <c r="AT393" s="73"/>
      <c r="AU393" s="73"/>
      <c r="AV393" s="73"/>
      <c r="AW393" s="74" t="s">
        <v>14783</v>
      </c>
      <c r="BC393" s="73"/>
    </row>
    <row r="394" spans="1:55">
      <c r="A394" s="70" t="str">
        <f t="shared" si="13"/>
        <v>2026-01</v>
      </c>
      <c r="B394" s="5" t="str">
        <f>_xlfn.XLOOKUP(G394,过机服务商重量差!A:A,过机服务商重量差!G:G)</f>
        <v>帅时莹</v>
      </c>
      <c r="C394" s="32" t="str">
        <f t="shared" si="12"/>
        <v>渠道</v>
      </c>
      <c r="D394" s="63">
        <f>ROUND(IF(AND(AO394&gt;=0,Y394="正常走货"),_xlfn.XLOOKUP(G394,过机服务商重量差!A:A,过机服务商重量差!L:L),"0"),2)</f>
        <v>21</v>
      </c>
      <c r="E394" s="64">
        <f>ROUND(IF(B394="小旋风",$D394/提成!$D$4*提成!$E$4,$D394/提成!$D$3*提成!$E$3),2)</f>
        <v>0.21</v>
      </c>
      <c r="F394" s="5" t="str">
        <f ca="1">IFERROR(LOOKUP(1,0/((B394=名单!B:B)*(VALUE(AW394)&gt;=名单!E:E)*(VALUE(AW394)&lt;=名单!G:G)*(Y394="正常走货")),名单!H:H),"否")</f>
        <v>否</v>
      </c>
      <c r="G394" s="71" t="s">
        <v>1299</v>
      </c>
      <c r="H394" s="71" t="s">
        <v>1301</v>
      </c>
      <c r="J394" s="72" t="s">
        <v>738</v>
      </c>
      <c r="L394" s="71" t="s">
        <v>18</v>
      </c>
      <c r="M394" s="73"/>
      <c r="N394" s="73"/>
      <c r="R394" s="73"/>
      <c r="S394" s="72" t="s">
        <v>130</v>
      </c>
      <c r="T394" s="72" t="s">
        <v>14419</v>
      </c>
      <c r="U394" s="73"/>
      <c r="W394" s="73"/>
      <c r="X394" s="73"/>
      <c r="Y394" s="72" t="s">
        <v>14379</v>
      </c>
      <c r="AO394" s="71">
        <v>147</v>
      </c>
      <c r="AS394" s="73"/>
      <c r="AT394" s="73"/>
      <c r="AU394" s="73"/>
      <c r="AV394" s="73"/>
      <c r="AW394" s="74" t="s">
        <v>14784</v>
      </c>
      <c r="BC394" s="73"/>
    </row>
    <row r="395" spans="1:55">
      <c r="A395" s="70" t="str">
        <f t="shared" si="13"/>
        <v>2026-01</v>
      </c>
      <c r="B395" s="5" t="str">
        <f>_xlfn.XLOOKUP(G395,过机服务商重量差!A:A,过机服务商重量差!G:G)</f>
        <v>帅时莹</v>
      </c>
      <c r="C395" s="32" t="str">
        <f t="shared" si="12"/>
        <v>渠道</v>
      </c>
      <c r="D395" s="63">
        <f>ROUND(IF(AND(AO395&gt;=0,Y395="正常走货"),_xlfn.XLOOKUP(G395,过机服务商重量差!A:A,过机服务商重量差!L:L),"0"),2)</f>
        <v>17</v>
      </c>
      <c r="E395" s="64">
        <f>ROUND(IF(B395="小旋风",$D395/提成!$D$4*提成!$E$4,$D395/提成!$D$3*提成!$E$3),2)</f>
        <v>0.17</v>
      </c>
      <c r="F395" s="5" t="str">
        <f ca="1">IFERROR(LOOKUP(1,0/((B395=名单!B:B)*(VALUE(AW395)&gt;=名单!E:E)*(VALUE(AW395)&lt;=名单!G:G)*(Y395="正常走货")),名单!H:H),"否")</f>
        <v>否</v>
      </c>
      <c r="G395" s="71" t="s">
        <v>1302</v>
      </c>
      <c r="H395" s="71" t="s">
        <v>1304</v>
      </c>
      <c r="J395" s="72" t="s">
        <v>738</v>
      </c>
      <c r="L395" s="71" t="s">
        <v>18</v>
      </c>
      <c r="M395" s="73"/>
      <c r="N395" s="73"/>
      <c r="R395" s="73"/>
      <c r="S395" s="72" t="s">
        <v>130</v>
      </c>
      <c r="T395" s="72" t="s">
        <v>14419</v>
      </c>
      <c r="U395" s="73"/>
      <c r="W395" s="73"/>
      <c r="X395" s="73"/>
      <c r="Y395" s="72" t="s">
        <v>14379</v>
      </c>
      <c r="AO395" s="71">
        <v>235.4</v>
      </c>
      <c r="AS395" s="73"/>
      <c r="AT395" s="73"/>
      <c r="AU395" s="73"/>
      <c r="AV395" s="73"/>
      <c r="AW395" s="74" t="s">
        <v>14785</v>
      </c>
      <c r="BA395" s="73"/>
      <c r="BC395" s="73"/>
    </row>
    <row r="396" spans="1:55">
      <c r="A396" s="70" t="str">
        <f t="shared" si="13"/>
        <v>2026-01</v>
      </c>
      <c r="B396" s="5" t="str">
        <f>_xlfn.XLOOKUP(G396,过机服务商重量差!A:A,过机服务商重量差!G:G)</f>
        <v>玉麒麟</v>
      </c>
      <c r="C396" s="32" t="str">
        <f t="shared" si="12"/>
        <v>渠道</v>
      </c>
      <c r="D396" s="63">
        <f>ROUND(IF(AND(AO396&gt;=0,Y396="正常走货"),_xlfn.XLOOKUP(G396,过机服务商重量差!A:A,过机服务商重量差!L:L),"0"),2)</f>
        <v>24</v>
      </c>
      <c r="E396" s="64">
        <f>ROUND(IF(B396="小旋风",$D396/提成!$D$4*提成!$E$4,$D396/提成!$D$3*提成!$E$3),2)</f>
        <v>0.24</v>
      </c>
      <c r="F396" s="5" t="str">
        <f ca="1">IFERROR(LOOKUP(1,0/((B396=名单!B:B)*(VALUE(AW396)&gt;=名单!E:E)*(VALUE(AW396)&lt;=名单!G:G)*(Y396="正常走货")),名单!H:H),"否")</f>
        <v>否</v>
      </c>
      <c r="G396" s="71" t="s">
        <v>1305</v>
      </c>
      <c r="H396" s="71" t="s">
        <v>1307</v>
      </c>
      <c r="J396" s="72" t="s">
        <v>17</v>
      </c>
      <c r="L396" s="71" t="s">
        <v>18</v>
      </c>
      <c r="M396" s="73"/>
      <c r="N396" s="73"/>
      <c r="R396" s="73"/>
      <c r="S396" s="72" t="s">
        <v>99</v>
      </c>
      <c r="T396" s="72" t="s">
        <v>14410</v>
      </c>
      <c r="U396" s="73"/>
      <c r="W396" s="73"/>
      <c r="X396" s="73"/>
      <c r="Y396" s="72" t="s">
        <v>14379</v>
      </c>
      <c r="AO396" s="71">
        <v>253.6</v>
      </c>
      <c r="AT396" s="73"/>
      <c r="AU396" s="73"/>
      <c r="AV396" s="73"/>
      <c r="AW396" s="74" t="s">
        <v>14786</v>
      </c>
      <c r="BA396" s="73"/>
      <c r="BC396" s="73"/>
    </row>
    <row r="397" spans="1:55">
      <c r="A397" s="70" t="str">
        <f t="shared" si="13"/>
        <v>2026-01</v>
      </c>
      <c r="B397" s="5" t="str">
        <f>_xlfn.XLOOKUP(G397,过机服务商重量差!A:A,过机服务商重量差!G:G)</f>
        <v>玉麒麟</v>
      </c>
      <c r="C397" s="32" t="str">
        <f t="shared" si="12"/>
        <v>渠道</v>
      </c>
      <c r="D397" s="63">
        <f>ROUND(IF(AND(AO397&gt;=0,Y397="正常走货"),_xlfn.XLOOKUP(G397,过机服务商重量差!A:A,过机服务商重量差!L:L),"0"),2)</f>
        <v>30</v>
      </c>
      <c r="E397" s="64">
        <f>ROUND(IF(B397="小旋风",$D397/提成!$D$4*提成!$E$4,$D397/提成!$D$3*提成!$E$3),2)</f>
        <v>0.3</v>
      </c>
      <c r="F397" s="5" t="str">
        <f ca="1">IFERROR(LOOKUP(1,0/((B397=名单!B:B)*(VALUE(AW397)&gt;=名单!E:E)*(VALUE(AW397)&lt;=名单!G:G)*(Y397="正常走货")),名单!H:H),"否")</f>
        <v>否</v>
      </c>
      <c r="G397" s="71" t="s">
        <v>1308</v>
      </c>
      <c r="H397" s="71" t="s">
        <v>1310</v>
      </c>
      <c r="J397" s="72" t="s">
        <v>17</v>
      </c>
      <c r="L397" s="71" t="s">
        <v>18</v>
      </c>
      <c r="M397" s="73"/>
      <c r="N397" s="73"/>
      <c r="R397" s="73"/>
      <c r="S397" s="72" t="s">
        <v>99</v>
      </c>
      <c r="T397" s="72" t="s">
        <v>14410</v>
      </c>
      <c r="U397" s="73"/>
      <c r="W397" s="73"/>
      <c r="X397" s="73"/>
      <c r="Y397" s="72" t="s">
        <v>14379</v>
      </c>
      <c r="AO397" s="71">
        <v>181.6</v>
      </c>
      <c r="AT397" s="73"/>
      <c r="AU397" s="73"/>
      <c r="AV397" s="73"/>
      <c r="AW397" s="74" t="s">
        <v>14787</v>
      </c>
      <c r="BC397" s="73"/>
    </row>
    <row r="398" spans="1:55">
      <c r="A398" s="70" t="str">
        <f t="shared" si="13"/>
        <v>2026-01</v>
      </c>
      <c r="B398" s="5" t="str">
        <f>_xlfn.XLOOKUP(G398,过机服务商重量差!A:A,过机服务商重量差!G:G)</f>
        <v>玉麒麟</v>
      </c>
      <c r="C398" s="32" t="str">
        <f t="shared" si="12"/>
        <v>渠道</v>
      </c>
      <c r="D398" s="63">
        <f>ROUND(IF(AND(AO398&gt;=0,Y398="正常走货"),_xlfn.XLOOKUP(G398,过机服务商重量差!A:A,过机服务商重量差!L:L),"0"),2)</f>
        <v>23</v>
      </c>
      <c r="E398" s="64">
        <f>ROUND(IF(B398="小旋风",$D398/提成!$D$4*提成!$E$4,$D398/提成!$D$3*提成!$E$3),2)</f>
        <v>0.23</v>
      </c>
      <c r="F398" s="5" t="str">
        <f ca="1">IFERROR(LOOKUP(1,0/((B398=名单!B:B)*(VALUE(AW398)&gt;=名单!E:E)*(VALUE(AW398)&lt;=名单!G:G)*(Y398="正常走货")),名单!H:H),"否")</f>
        <v>否</v>
      </c>
      <c r="G398" s="71" t="s">
        <v>1311</v>
      </c>
      <c r="H398" s="71" t="s">
        <v>1313</v>
      </c>
      <c r="J398" s="72" t="s">
        <v>17</v>
      </c>
      <c r="L398" s="71" t="s">
        <v>18</v>
      </c>
      <c r="M398" s="73"/>
      <c r="N398" s="73"/>
      <c r="R398" s="73"/>
      <c r="S398" s="72" t="s">
        <v>99</v>
      </c>
      <c r="T398" s="72" t="s">
        <v>14410</v>
      </c>
      <c r="U398" s="73"/>
      <c r="W398" s="73"/>
      <c r="X398" s="73"/>
      <c r="Y398" s="72" t="s">
        <v>14379</v>
      </c>
      <c r="AO398" s="71">
        <v>298.6</v>
      </c>
      <c r="AT398" s="73"/>
      <c r="AU398" s="73"/>
      <c r="AV398" s="73"/>
      <c r="AW398" s="74" t="s">
        <v>14788</v>
      </c>
      <c r="BC398" s="73"/>
    </row>
    <row r="399" spans="1:55">
      <c r="A399" s="70" t="str">
        <f t="shared" si="13"/>
        <v>2026-01</v>
      </c>
      <c r="B399" s="5" t="str">
        <f>_xlfn.XLOOKUP(G399,过机服务商重量差!A:A,过机服务商重量差!G:G)</f>
        <v>玉麒麟</v>
      </c>
      <c r="C399" s="32" t="str">
        <f t="shared" si="12"/>
        <v>渠道</v>
      </c>
      <c r="D399" s="63">
        <f>ROUND(IF(AND(AO399&gt;=0,Y399="正常走货"),_xlfn.XLOOKUP(G399,过机服务商重量差!A:A,过机服务商重量差!L:L),"0"),2)</f>
        <v>22</v>
      </c>
      <c r="E399" s="64">
        <f>ROUND(IF(B399="小旋风",$D399/提成!$D$4*提成!$E$4,$D399/提成!$D$3*提成!$E$3),2)</f>
        <v>0.22</v>
      </c>
      <c r="F399" s="5" t="str">
        <f ca="1">IFERROR(LOOKUP(1,0/((B399=名单!B:B)*(VALUE(AW399)&gt;=名单!E:E)*(VALUE(AW399)&lt;=名单!G:G)*(Y399="正常走货")),名单!H:H),"否")</f>
        <v>否</v>
      </c>
      <c r="G399" s="71" t="s">
        <v>1314</v>
      </c>
      <c r="H399" s="71" t="s">
        <v>1316</v>
      </c>
      <c r="J399" s="72" t="s">
        <v>17</v>
      </c>
      <c r="L399" s="71" t="s">
        <v>18</v>
      </c>
      <c r="M399" s="73"/>
      <c r="N399" s="73"/>
      <c r="R399" s="73"/>
      <c r="S399" s="72" t="s">
        <v>99</v>
      </c>
      <c r="T399" s="72" t="s">
        <v>14410</v>
      </c>
      <c r="U399" s="73"/>
      <c r="W399" s="73"/>
      <c r="X399" s="73"/>
      <c r="Y399" s="72" t="s">
        <v>14379</v>
      </c>
      <c r="AO399" s="71">
        <v>343.6</v>
      </c>
      <c r="AT399" s="73"/>
      <c r="AU399" s="73"/>
      <c r="AV399" s="73"/>
      <c r="AW399" s="74" t="s">
        <v>14789</v>
      </c>
      <c r="BC399" s="73"/>
    </row>
    <row r="400" spans="1:55">
      <c r="A400" s="70" t="str">
        <f t="shared" si="13"/>
        <v>2026-01</v>
      </c>
      <c r="B400" s="5" t="str">
        <f>_xlfn.XLOOKUP(G400,过机服务商重量差!A:A,过机服务商重量差!G:G)</f>
        <v>玉麒麟</v>
      </c>
      <c r="C400" s="32" t="str">
        <f t="shared" si="12"/>
        <v>渠道</v>
      </c>
      <c r="D400" s="63">
        <f>ROUND(IF(AND(AO400&gt;=0,Y400="正常走货"),_xlfn.XLOOKUP(G400,过机服务商重量差!A:A,过机服务商重量差!L:L),"0"),2)</f>
        <v>23</v>
      </c>
      <c r="E400" s="64">
        <f>ROUND(IF(B400="小旋风",$D400/提成!$D$4*提成!$E$4,$D400/提成!$D$3*提成!$E$3),2)</f>
        <v>0.23</v>
      </c>
      <c r="F400" s="5" t="str">
        <f ca="1">IFERROR(LOOKUP(1,0/((B400=名单!B:B)*(VALUE(AW400)&gt;=名单!E:E)*(VALUE(AW400)&lt;=名单!G:G)*(Y400="正常走货")),名单!H:H),"否")</f>
        <v>否</v>
      </c>
      <c r="G400" s="71" t="s">
        <v>1317</v>
      </c>
      <c r="H400" s="71" t="s">
        <v>1319</v>
      </c>
      <c r="J400" s="72" t="s">
        <v>17</v>
      </c>
      <c r="L400" s="71" t="s">
        <v>18</v>
      </c>
      <c r="M400" s="73"/>
      <c r="N400" s="73"/>
      <c r="R400" s="73"/>
      <c r="S400" s="72" t="s">
        <v>99</v>
      </c>
      <c r="T400" s="72" t="s">
        <v>14410</v>
      </c>
      <c r="U400" s="73"/>
      <c r="W400" s="73"/>
      <c r="X400" s="73"/>
      <c r="Y400" s="72" t="s">
        <v>14379</v>
      </c>
      <c r="AO400" s="71">
        <v>298.6</v>
      </c>
      <c r="AS400" s="73"/>
      <c r="AT400" s="73"/>
      <c r="AU400" s="73"/>
      <c r="AV400" s="73"/>
      <c r="AW400" s="74" t="s">
        <v>14790</v>
      </c>
      <c r="BC400" s="73"/>
    </row>
    <row r="401" spans="1:56">
      <c r="A401" s="70" t="str">
        <f t="shared" si="13"/>
        <v>2026-01</v>
      </c>
      <c r="B401" s="5" t="str">
        <f>_xlfn.XLOOKUP(G401,过机服务商重量差!A:A,过机服务商重量差!G:G)</f>
        <v>小旋风</v>
      </c>
      <c r="C401" s="32" t="str">
        <f t="shared" si="12"/>
        <v>渠道</v>
      </c>
      <c r="D401" s="63">
        <f>ROUND(IF(AND(AO401&gt;=0,Y401="正常走货"),_xlfn.XLOOKUP(G401,过机服务商重量差!A:A,过机服务商重量差!L:L),"0"),2)</f>
        <v>22</v>
      </c>
      <c r="E401" s="64">
        <f>ROUND(IF(B401="小旋风",$D401/提成!$D$4*提成!$E$4,$D401/提成!$D$3*提成!$E$3),2)</f>
        <v>0.22</v>
      </c>
      <c r="F401" s="5" t="str">
        <f ca="1">IFERROR(LOOKUP(1,0/((B401=名单!B:B)*(VALUE(AW401)&gt;=名单!E:E)*(VALUE(AW401)&lt;=名单!G:G)*(Y401="正常走货")),名单!H:H),"否")</f>
        <v>是</v>
      </c>
      <c r="G401" s="71" t="s">
        <v>1320</v>
      </c>
      <c r="H401" s="71" t="s">
        <v>1322</v>
      </c>
      <c r="J401" s="72" t="s">
        <v>428</v>
      </c>
      <c r="L401" s="71" t="s">
        <v>18</v>
      </c>
      <c r="M401" s="73"/>
      <c r="N401" s="73"/>
      <c r="R401" s="73"/>
      <c r="S401" s="72" t="s">
        <v>442</v>
      </c>
      <c r="T401" s="72" t="s">
        <v>14410</v>
      </c>
      <c r="U401" s="73"/>
      <c r="W401" s="73"/>
      <c r="X401" s="73"/>
      <c r="Y401" s="72" t="s">
        <v>14379</v>
      </c>
      <c r="AO401" s="71">
        <v>44</v>
      </c>
      <c r="AT401" s="73"/>
      <c r="AU401" s="73"/>
      <c r="AV401" s="73"/>
      <c r="AW401" s="74" t="s">
        <v>14791</v>
      </c>
      <c r="BC401" s="73"/>
    </row>
    <row r="402" spans="1:56">
      <c r="A402" s="70" t="str">
        <f t="shared" si="13"/>
        <v>2026-01</v>
      </c>
      <c r="B402" s="5" t="str">
        <f>_xlfn.XLOOKUP(G402,过机服务商重量差!A:A,过机服务商重量差!G:G)</f>
        <v>玉麒麟</v>
      </c>
      <c r="C402" s="32" t="str">
        <f t="shared" si="12"/>
        <v>渠道</v>
      </c>
      <c r="D402" s="63">
        <f>ROUND(IF(AND(AO402&gt;=0,Y402="正常走货"),_xlfn.XLOOKUP(G402,过机服务商重量差!A:A,过机服务商重量差!L:L),"0"),2)</f>
        <v>23</v>
      </c>
      <c r="E402" s="64">
        <f>ROUND(IF(B402="小旋风",$D402/提成!$D$4*提成!$E$4,$D402/提成!$D$3*提成!$E$3),2)</f>
        <v>0.23</v>
      </c>
      <c r="F402" s="5" t="str">
        <f ca="1">IFERROR(LOOKUP(1,0/((B402=名单!B:B)*(VALUE(AW402)&gt;=名单!E:E)*(VALUE(AW402)&lt;=名单!G:G)*(Y402="正常走货")),名单!H:H),"否")</f>
        <v>否</v>
      </c>
      <c r="G402" s="71" t="s">
        <v>1323</v>
      </c>
      <c r="H402" s="71" t="s">
        <v>1325</v>
      </c>
      <c r="J402" s="72" t="s">
        <v>17</v>
      </c>
      <c r="L402" s="71" t="s">
        <v>18</v>
      </c>
      <c r="M402" s="73"/>
      <c r="N402" s="73"/>
      <c r="R402" s="73"/>
      <c r="S402" s="72" t="s">
        <v>99</v>
      </c>
      <c r="T402" s="72" t="s">
        <v>14410</v>
      </c>
      <c r="U402" s="73"/>
      <c r="W402" s="73"/>
      <c r="X402" s="73"/>
      <c r="Y402" s="72" t="s">
        <v>14379</v>
      </c>
      <c r="Z402" s="73"/>
      <c r="AO402" s="71">
        <v>298.6</v>
      </c>
      <c r="AT402" s="73"/>
      <c r="AU402" s="73"/>
      <c r="AV402" s="73"/>
      <c r="AW402" s="74" t="s">
        <v>14792</v>
      </c>
      <c r="BC402" s="73"/>
    </row>
    <row r="403" spans="1:56">
      <c r="A403" s="70" t="str">
        <f t="shared" si="13"/>
        <v>2026-01</v>
      </c>
      <c r="B403" s="5" t="str">
        <f>_xlfn.XLOOKUP(G403,过机服务商重量差!A:A,过机服务商重量差!G:G)</f>
        <v>风清扬</v>
      </c>
      <c r="C403" s="32" t="str">
        <f t="shared" si="12"/>
        <v>渠道</v>
      </c>
      <c r="D403" s="63">
        <f>ROUND(IF(AND(AO403&gt;=0,Y403="正常走货"),_xlfn.XLOOKUP(G403,过机服务商重量差!A:A,过机服务商重量差!L:L),"0"),2)</f>
        <v>183</v>
      </c>
      <c r="E403" s="64">
        <f>ROUND(IF(B403="小旋风",$D403/提成!$D$4*提成!$E$4,$D403/提成!$D$3*提成!$E$3),2)</f>
        <v>1.83</v>
      </c>
      <c r="F403" s="5" t="str">
        <f ca="1">IFERROR(LOOKUP(1,0/((B403=名单!B:B)*(VALUE(AW403)&gt;=名单!E:E)*(VALUE(AW403)&lt;=名单!G:G)*(Y403="正常走货")),名单!H:H),"否")</f>
        <v>是</v>
      </c>
      <c r="G403" s="71" t="s">
        <v>1326</v>
      </c>
      <c r="H403" s="71" t="s">
        <v>50</v>
      </c>
      <c r="J403" s="72" t="s">
        <v>51</v>
      </c>
      <c r="L403" s="71" t="s">
        <v>18</v>
      </c>
      <c r="M403" s="73"/>
      <c r="N403" s="73"/>
      <c r="R403" s="73"/>
      <c r="S403" s="72" t="s">
        <v>471</v>
      </c>
      <c r="T403" s="72" t="s">
        <v>14386</v>
      </c>
      <c r="U403" s="73"/>
      <c r="W403" s="73"/>
      <c r="X403" s="73"/>
      <c r="Y403" s="72" t="s">
        <v>14379</v>
      </c>
      <c r="AO403" s="71">
        <v>449.3</v>
      </c>
      <c r="AT403" s="73"/>
      <c r="AV403" s="73"/>
      <c r="AW403" s="74" t="s">
        <v>14793</v>
      </c>
      <c r="BC403" s="73"/>
    </row>
    <row r="404" spans="1:56">
      <c r="A404" s="70" t="str">
        <f t="shared" si="13"/>
        <v>2026-01</v>
      </c>
      <c r="B404" s="5" t="str">
        <f>_xlfn.XLOOKUP(G404,过机服务商重量差!A:A,过机服务商重量差!G:G)</f>
        <v>无崖子</v>
      </c>
      <c r="C404" s="32" t="str">
        <f t="shared" si="12"/>
        <v>渠道</v>
      </c>
      <c r="D404" s="63">
        <f>ROUND(IF(AND(AO404&gt;=0,Y404="正常走货"),_xlfn.XLOOKUP(G404,过机服务商重量差!A:A,过机服务商重量差!L:L),"0"),2)</f>
        <v>47</v>
      </c>
      <c r="E404" s="64">
        <f>ROUND(IF(B404="小旋风",$D404/提成!$D$4*提成!$E$4,$D404/提成!$D$3*提成!$E$3),2)</f>
        <v>0.47</v>
      </c>
      <c r="F404" s="5" t="str">
        <f ca="1">IFERROR(LOOKUP(1,0/((B404=名单!B:B)*(VALUE(AW404)&gt;=名单!E:E)*(VALUE(AW404)&lt;=名单!G:G)*(Y404="正常走货")),名单!H:H),"否")</f>
        <v>否</v>
      </c>
      <c r="G404" s="71" t="s">
        <v>1328</v>
      </c>
      <c r="H404" s="71" t="s">
        <v>1330</v>
      </c>
      <c r="J404" s="71" t="s">
        <v>985</v>
      </c>
      <c r="L404" s="71" t="s">
        <v>18</v>
      </c>
      <c r="M404" s="73"/>
      <c r="N404" s="73"/>
      <c r="R404" s="73"/>
      <c r="S404" s="72" t="s">
        <v>191</v>
      </c>
      <c r="T404" s="72" t="s">
        <v>14410</v>
      </c>
      <c r="U404" s="73"/>
      <c r="W404" s="73"/>
      <c r="X404" s="73"/>
      <c r="Y404" s="72" t="s">
        <v>14379</v>
      </c>
      <c r="AO404" s="71">
        <v>858.6</v>
      </c>
      <c r="AT404" s="73"/>
      <c r="AV404" s="73"/>
      <c r="AW404" s="74" t="s">
        <v>14794</v>
      </c>
      <c r="BC404" s="73"/>
    </row>
    <row r="405" spans="1:56">
      <c r="A405" s="70" t="str">
        <f t="shared" si="13"/>
        <v>2026-01</v>
      </c>
      <c r="B405" s="5" t="str">
        <f>_xlfn.XLOOKUP(G405,过机服务商重量差!A:A,过机服务商重量差!G:G)</f>
        <v>帅时莹</v>
      </c>
      <c r="C405" s="32" t="str">
        <f t="shared" si="12"/>
        <v>渠道</v>
      </c>
      <c r="D405" s="63">
        <f>ROUND(IF(AND(AO405&gt;=0,Y405="正常走货"),_xlfn.XLOOKUP(G405,过机服务商重量差!A:A,过机服务商重量差!L:L),"0"),2)</f>
        <v>12</v>
      </c>
      <c r="E405" s="64">
        <f>ROUND(IF(B405="小旋风",$D405/提成!$D$4*提成!$E$4,$D405/提成!$D$3*提成!$E$3),2)</f>
        <v>0.12</v>
      </c>
      <c r="F405" s="5" t="str">
        <f ca="1">IFERROR(LOOKUP(1,0/((B405=名单!B:B)*(VALUE(AW405)&gt;=名单!E:E)*(VALUE(AW405)&lt;=名单!G:G)*(Y405="正常走货")),名单!H:H),"否")</f>
        <v>否</v>
      </c>
      <c r="G405" s="71" t="s">
        <v>1331</v>
      </c>
      <c r="H405" s="71" t="s">
        <v>1333</v>
      </c>
      <c r="J405" s="72" t="s">
        <v>186</v>
      </c>
      <c r="L405" s="71" t="s">
        <v>18</v>
      </c>
      <c r="M405" s="73"/>
      <c r="N405" s="73"/>
      <c r="R405" s="73"/>
      <c r="S405" s="72" t="s">
        <v>191</v>
      </c>
      <c r="T405" s="72" t="s">
        <v>14410</v>
      </c>
      <c r="U405" s="73"/>
      <c r="W405" s="73"/>
      <c r="X405" s="73"/>
      <c r="Y405" s="72" t="s">
        <v>14379</v>
      </c>
      <c r="AO405" s="71">
        <v>301.2</v>
      </c>
      <c r="AT405" s="73"/>
      <c r="AV405" s="73"/>
      <c r="AW405" s="74" t="s">
        <v>14795</v>
      </c>
      <c r="BC405" s="73"/>
    </row>
    <row r="406" spans="1:56">
      <c r="A406" s="70" t="str">
        <f t="shared" si="13"/>
        <v>2026-01</v>
      </c>
      <c r="B406" s="5" t="str">
        <f>_xlfn.XLOOKUP(G406,过机服务商重量差!A:A,过机服务商重量差!G:G)</f>
        <v>玉麒麟</v>
      </c>
      <c r="C406" s="32" t="str">
        <f t="shared" si="12"/>
        <v>渠道</v>
      </c>
      <c r="D406" s="63">
        <f>ROUND(IF(AND(AO406&gt;=0,Y406="正常走货"),_xlfn.XLOOKUP(G406,过机服务商重量差!A:A,过机服务商重量差!L:L),"0"),2)</f>
        <v>20</v>
      </c>
      <c r="E406" s="64">
        <f>ROUND(IF(B406="小旋风",$D406/提成!$D$4*提成!$E$4,$D406/提成!$D$3*提成!$E$3),2)</f>
        <v>0.2</v>
      </c>
      <c r="F406" s="5" t="str">
        <f ca="1">IFERROR(LOOKUP(1,0/((B406=名单!B:B)*(VALUE(AW406)&gt;=名单!E:E)*(VALUE(AW406)&lt;=名单!G:G)*(Y406="正常走货")),名单!H:H),"否")</f>
        <v>否</v>
      </c>
      <c r="G406" s="71" t="s">
        <v>1334</v>
      </c>
      <c r="H406" s="71" t="s">
        <v>1336</v>
      </c>
      <c r="J406" s="72" t="s">
        <v>17</v>
      </c>
      <c r="L406" s="71" t="s">
        <v>18</v>
      </c>
      <c r="M406" s="73"/>
      <c r="N406" s="73"/>
      <c r="R406" s="73"/>
      <c r="S406" s="72" t="s">
        <v>454</v>
      </c>
      <c r="T406" s="72" t="s">
        <v>14407</v>
      </c>
      <c r="U406" s="73"/>
      <c r="W406" s="73"/>
      <c r="X406" s="73"/>
      <c r="Y406" s="72" t="s">
        <v>14379</v>
      </c>
      <c r="AO406" s="71">
        <v>59.98</v>
      </c>
      <c r="AS406" s="73"/>
      <c r="AT406" s="73"/>
      <c r="AV406" s="73"/>
      <c r="AW406" s="74" t="s">
        <v>14796</v>
      </c>
      <c r="BC406" s="73"/>
    </row>
    <row r="407" spans="1:56">
      <c r="A407" s="70" t="str">
        <f t="shared" si="13"/>
        <v>2026-01</v>
      </c>
      <c r="B407" s="5" t="str">
        <f>_xlfn.XLOOKUP(G407,过机服务商重量差!A:A,过机服务商重量差!G:G)</f>
        <v>玉麒麟</v>
      </c>
      <c r="C407" s="32" t="str">
        <f t="shared" si="12"/>
        <v>渠道</v>
      </c>
      <c r="D407" s="63">
        <f>ROUND(IF(AND(AO407&gt;=0,Y407="正常走货"),_xlfn.XLOOKUP(G407,过机服务商重量差!A:A,过机服务商重量差!L:L),"0"),2)</f>
        <v>10</v>
      </c>
      <c r="E407" s="64">
        <f>ROUND(IF(B407="小旋风",$D407/提成!$D$4*提成!$E$4,$D407/提成!$D$3*提成!$E$3),2)</f>
        <v>0.1</v>
      </c>
      <c r="F407" s="5" t="str">
        <f ca="1">IFERROR(LOOKUP(1,0/((B407=名单!B:B)*(VALUE(AW407)&gt;=名单!E:E)*(VALUE(AW407)&lt;=名单!G:G)*(Y407="正常走货")),名单!H:H),"否")</f>
        <v>否</v>
      </c>
      <c r="G407" s="71" t="s">
        <v>1337</v>
      </c>
      <c r="H407" s="71" t="s">
        <v>1339</v>
      </c>
      <c r="J407" s="72" t="s">
        <v>17</v>
      </c>
      <c r="L407" s="71" t="s">
        <v>18</v>
      </c>
      <c r="M407" s="73"/>
      <c r="N407" s="73"/>
      <c r="R407" s="73"/>
      <c r="S407" s="72" t="s">
        <v>454</v>
      </c>
      <c r="T407" s="72" t="s">
        <v>14407</v>
      </c>
      <c r="U407" s="73"/>
      <c r="W407" s="73"/>
      <c r="X407" s="73"/>
      <c r="Y407" s="72" t="s">
        <v>14379</v>
      </c>
      <c r="AO407" s="71">
        <v>59.99</v>
      </c>
      <c r="AS407" s="73"/>
      <c r="AT407" s="73"/>
      <c r="AV407" s="73"/>
      <c r="AW407" s="74" t="s">
        <v>14797</v>
      </c>
      <c r="BA407" s="73"/>
      <c r="BC407" s="73"/>
      <c r="BD407" s="73"/>
    </row>
    <row r="408" spans="1:56">
      <c r="A408" s="70" t="str">
        <f t="shared" si="13"/>
        <v>2026-01</v>
      </c>
      <c r="B408" s="5" t="str">
        <f>_xlfn.XLOOKUP(G408,过机服务商重量差!A:A,过机服务商重量差!G:G)</f>
        <v>玉麒麟</v>
      </c>
      <c r="C408" s="32" t="str">
        <f t="shared" si="12"/>
        <v>渠道</v>
      </c>
      <c r="D408" s="63">
        <f>ROUND(IF(AND(AO408&gt;=0,Y408="正常走货"),_xlfn.XLOOKUP(G408,过机服务商重量差!A:A,过机服务商重量差!L:L),"0"),2)</f>
        <v>6</v>
      </c>
      <c r="E408" s="64">
        <f>ROUND(IF(B408="小旋风",$D408/提成!$D$4*提成!$E$4,$D408/提成!$D$3*提成!$E$3),2)</f>
        <v>0.06</v>
      </c>
      <c r="F408" s="5" t="str">
        <f ca="1">IFERROR(LOOKUP(1,0/((B408=名单!B:B)*(VALUE(AW408)&gt;=名单!E:E)*(VALUE(AW408)&lt;=名单!G:G)*(Y408="正常走货")),名单!H:H),"否")</f>
        <v>否</v>
      </c>
      <c r="G408" s="71" t="s">
        <v>1340</v>
      </c>
      <c r="H408" s="71" t="s">
        <v>1342</v>
      </c>
      <c r="J408" s="71" t="s">
        <v>17</v>
      </c>
      <c r="L408" s="71" t="s">
        <v>18</v>
      </c>
      <c r="M408" s="73"/>
      <c r="N408" s="73"/>
      <c r="R408" s="73"/>
      <c r="S408" s="72" t="s">
        <v>454</v>
      </c>
      <c r="T408" s="72" t="s">
        <v>14407</v>
      </c>
      <c r="U408" s="73"/>
      <c r="W408" s="73"/>
      <c r="X408" s="73"/>
      <c r="Y408" s="72" t="s">
        <v>14379</v>
      </c>
      <c r="AO408" s="71">
        <v>75</v>
      </c>
      <c r="AS408" s="73"/>
      <c r="AT408" s="73"/>
      <c r="AU408" s="73"/>
      <c r="AV408" s="73"/>
      <c r="AW408" s="74" t="s">
        <v>14798</v>
      </c>
      <c r="BA408" s="73"/>
      <c r="BC408" s="73"/>
      <c r="BD408" s="73"/>
    </row>
    <row r="409" spans="1:56">
      <c r="A409" s="70" t="str">
        <f t="shared" si="13"/>
        <v>2026-01</v>
      </c>
      <c r="B409" s="5" t="str">
        <f>_xlfn.XLOOKUP(G409,过机服务商重量差!A:A,过机服务商重量差!G:G)</f>
        <v>玉麒麟</v>
      </c>
      <c r="C409" s="32" t="str">
        <f t="shared" si="12"/>
        <v>渠道</v>
      </c>
      <c r="D409" s="63">
        <f>ROUND(IF(AND(AO409&gt;=0,Y409="正常走货"),_xlfn.XLOOKUP(G409,过机服务商重量差!A:A,过机服务商重量差!L:L),"0"),2)</f>
        <v>6</v>
      </c>
      <c r="E409" s="64">
        <f>ROUND(IF(B409="小旋风",$D409/提成!$D$4*提成!$E$4,$D409/提成!$D$3*提成!$E$3),2)</f>
        <v>0.06</v>
      </c>
      <c r="F409" s="5" t="str">
        <f ca="1">IFERROR(LOOKUP(1,0/((B409=名单!B:B)*(VALUE(AW409)&gt;=名单!E:E)*(VALUE(AW409)&lt;=名单!G:G)*(Y409="正常走货")),名单!H:H),"否")</f>
        <v>否</v>
      </c>
      <c r="G409" s="71" t="s">
        <v>1343</v>
      </c>
      <c r="H409" s="71" t="s">
        <v>1345</v>
      </c>
      <c r="J409" s="71" t="s">
        <v>17</v>
      </c>
      <c r="L409" s="71" t="s">
        <v>18</v>
      </c>
      <c r="M409" s="73"/>
      <c r="N409" s="73"/>
      <c r="R409" s="73"/>
      <c r="S409" s="72" t="s">
        <v>454</v>
      </c>
      <c r="T409" s="72" t="s">
        <v>14407</v>
      </c>
      <c r="U409" s="73"/>
      <c r="W409" s="73"/>
      <c r="X409" s="73"/>
      <c r="Y409" s="72" t="s">
        <v>14379</v>
      </c>
      <c r="AO409" s="71">
        <v>105</v>
      </c>
      <c r="AS409" s="73"/>
      <c r="AT409" s="73"/>
      <c r="AU409" s="73"/>
      <c r="AV409" s="73"/>
      <c r="AW409" s="74" t="s">
        <v>14799</v>
      </c>
      <c r="BA409" s="73"/>
      <c r="BC409" s="73"/>
      <c r="BD409" s="73"/>
    </row>
    <row r="410" spans="1:56">
      <c r="A410" s="70" t="str">
        <f t="shared" si="13"/>
        <v>2026-01</v>
      </c>
      <c r="B410" s="5" t="str">
        <f>_xlfn.XLOOKUP(G410,过机服务商重量差!A:A,过机服务商重量差!G:G)</f>
        <v>玉麒麟</v>
      </c>
      <c r="C410" s="32" t="str">
        <f t="shared" si="12"/>
        <v>渠道</v>
      </c>
      <c r="D410" s="63">
        <f>ROUND(IF(AND(AO410&gt;=0,Y410="正常走货"),_xlfn.XLOOKUP(G410,过机服务商重量差!A:A,过机服务商重量差!L:L),"0"),2)</f>
        <v>5.5</v>
      </c>
      <c r="E410" s="64">
        <f>ROUND(IF(B410="小旋风",$D410/提成!$D$4*提成!$E$4,$D410/提成!$D$3*提成!$E$3),2)</f>
        <v>0.06</v>
      </c>
      <c r="F410" s="5" t="str">
        <f ca="1">IFERROR(LOOKUP(1,0/((B410=名单!B:B)*(VALUE(AW410)&gt;=名单!E:E)*(VALUE(AW410)&lt;=名单!G:G)*(Y410="正常走货")),名单!H:H),"否")</f>
        <v>否</v>
      </c>
      <c r="G410" s="71" t="s">
        <v>1346</v>
      </c>
      <c r="H410" s="71" t="s">
        <v>1348</v>
      </c>
      <c r="J410" s="72" t="s">
        <v>17</v>
      </c>
      <c r="L410" s="71" t="s">
        <v>18</v>
      </c>
      <c r="M410" s="73"/>
      <c r="N410" s="73"/>
      <c r="R410" s="73"/>
      <c r="S410" s="72" t="s">
        <v>454</v>
      </c>
      <c r="T410" s="72" t="s">
        <v>14407</v>
      </c>
      <c r="U410" s="73"/>
      <c r="W410" s="73"/>
      <c r="X410" s="73"/>
      <c r="Y410" s="72" t="s">
        <v>14379</v>
      </c>
      <c r="AO410" s="71">
        <v>75</v>
      </c>
      <c r="AT410" s="73"/>
      <c r="AU410" s="73"/>
      <c r="AV410" s="73"/>
      <c r="AW410" s="74" t="s">
        <v>14800</v>
      </c>
      <c r="BC410" s="73"/>
    </row>
    <row r="411" spans="1:56">
      <c r="A411" s="70" t="str">
        <f t="shared" si="13"/>
        <v>2026-01</v>
      </c>
      <c r="B411" s="5" t="str">
        <f>_xlfn.XLOOKUP(G411,过机服务商重量差!A:A,过机服务商重量差!G:G)</f>
        <v>玉麒麟</v>
      </c>
      <c r="C411" s="32" t="str">
        <f t="shared" si="12"/>
        <v/>
      </c>
      <c r="D411" s="63">
        <f>ROUND(IF(AND(AO411&gt;=0,Y411="正常走货"),_xlfn.XLOOKUP(G411,过机服务商重量差!A:A,过机服务商重量差!L:L),"0"),2)</f>
        <v>0</v>
      </c>
      <c r="E411" s="64">
        <f>ROUND(IF(B411="小旋风",$D411/提成!$D$4*提成!$E$4,$D411/提成!$D$3*提成!$E$3),2)</f>
        <v>0</v>
      </c>
      <c r="F411" s="5" t="str">
        <f ca="1">IFERROR(LOOKUP(1,0/((B411=名单!B:B)*(VALUE(AW411)&gt;=名单!E:E)*(VALUE(AW411)&lt;=名单!G:G)*(Y411="正常走货")),名单!H:H),"否")</f>
        <v>否</v>
      </c>
      <c r="G411" s="71" t="s">
        <v>1349</v>
      </c>
      <c r="H411" s="71" t="s">
        <v>1351</v>
      </c>
      <c r="J411" s="72" t="s">
        <v>17</v>
      </c>
      <c r="L411" s="71" t="s">
        <v>18</v>
      </c>
      <c r="M411" s="73"/>
      <c r="N411" s="73"/>
      <c r="R411" s="73"/>
      <c r="S411" s="72" t="s">
        <v>454</v>
      </c>
      <c r="T411" s="71" t="s">
        <v>14407</v>
      </c>
      <c r="U411" s="73"/>
      <c r="W411" s="73"/>
      <c r="X411" s="73"/>
      <c r="Y411" s="72" t="s">
        <v>14379</v>
      </c>
      <c r="AO411" s="71">
        <v>-188</v>
      </c>
      <c r="AS411" s="73"/>
      <c r="AT411" s="73"/>
      <c r="AU411" s="73"/>
      <c r="AV411" s="73"/>
      <c r="AW411" s="74" t="s">
        <v>14801</v>
      </c>
      <c r="BC411" s="73"/>
    </row>
    <row r="412" spans="1:56">
      <c r="A412" s="70" t="str">
        <f t="shared" si="13"/>
        <v>2026-01</v>
      </c>
      <c r="B412" s="5" t="str">
        <f>_xlfn.XLOOKUP(G412,过机服务商重量差!A:A,过机服务商重量差!G:G)</f>
        <v>玉麒麟</v>
      </c>
      <c r="C412" s="32" t="str">
        <f t="shared" si="12"/>
        <v>渠道</v>
      </c>
      <c r="D412" s="63">
        <f>ROUND(IF(AND(AO412&gt;=0,Y412="正常走货"),_xlfn.XLOOKUP(G412,过机服务商重量差!A:A,过机服务商重量差!L:L),"0"),2)</f>
        <v>13.5</v>
      </c>
      <c r="E412" s="64">
        <f>ROUND(IF(B412="小旋风",$D412/提成!$D$4*提成!$E$4,$D412/提成!$D$3*提成!$E$3),2)</f>
        <v>0.14</v>
      </c>
      <c r="F412" s="5" t="str">
        <f ca="1">IFERROR(LOOKUP(1,0/((B412=名单!B:B)*(VALUE(AW412)&gt;=名单!E:E)*(VALUE(AW412)&lt;=名单!G:G)*(Y412="正常走货")),名单!H:H),"否")</f>
        <v>否</v>
      </c>
      <c r="G412" s="71" t="s">
        <v>1352</v>
      </c>
      <c r="H412" s="71" t="s">
        <v>1354</v>
      </c>
      <c r="J412" s="72" t="s">
        <v>17</v>
      </c>
      <c r="L412" s="71" t="s">
        <v>18</v>
      </c>
      <c r="M412" s="73"/>
      <c r="N412" s="73"/>
      <c r="R412" s="73"/>
      <c r="S412" s="72" t="s">
        <v>454</v>
      </c>
      <c r="T412" s="72" t="s">
        <v>14407</v>
      </c>
      <c r="U412" s="73"/>
      <c r="W412" s="73"/>
      <c r="X412" s="73"/>
      <c r="Y412" s="72" t="s">
        <v>14379</v>
      </c>
      <c r="AO412" s="71">
        <v>59.79</v>
      </c>
      <c r="AS412" s="73"/>
      <c r="AT412" s="73"/>
      <c r="AV412" s="73"/>
      <c r="AW412" s="74" t="s">
        <v>14802</v>
      </c>
      <c r="BC412" s="73"/>
      <c r="BD412" s="73"/>
    </row>
    <row r="413" spans="1:56">
      <c r="A413" s="70" t="str">
        <f t="shared" si="13"/>
        <v>2026-01</v>
      </c>
      <c r="B413" s="5" t="str">
        <f>_xlfn.XLOOKUP(G413,过机服务商重量差!A:A,过机服务商重量差!G:G)</f>
        <v>玉麒麟</v>
      </c>
      <c r="C413" s="32" t="str">
        <f t="shared" si="12"/>
        <v>渠道</v>
      </c>
      <c r="D413" s="63">
        <f>ROUND(IF(AND(AO413&gt;=0,Y413="正常走货"),_xlfn.XLOOKUP(G413,过机服务商重量差!A:A,过机服务商重量差!L:L),"0"),2)</f>
        <v>7.5</v>
      </c>
      <c r="E413" s="64">
        <f>ROUND(IF(B413="小旋风",$D413/提成!$D$4*提成!$E$4,$D413/提成!$D$3*提成!$E$3),2)</f>
        <v>0.08</v>
      </c>
      <c r="F413" s="5" t="str">
        <f ca="1">IFERROR(LOOKUP(1,0/((B413=名单!B:B)*(VALUE(AW413)&gt;=名单!E:E)*(VALUE(AW413)&lt;=名单!G:G)*(Y413="正常走货")),名单!H:H),"否")</f>
        <v>否</v>
      </c>
      <c r="G413" s="71" t="s">
        <v>1355</v>
      </c>
      <c r="H413" s="71" t="s">
        <v>1357</v>
      </c>
      <c r="J413" s="72" t="s">
        <v>17</v>
      </c>
      <c r="L413" s="71" t="s">
        <v>18</v>
      </c>
      <c r="M413" s="73"/>
      <c r="N413" s="73"/>
      <c r="R413" s="73"/>
      <c r="S413" s="72" t="s">
        <v>454</v>
      </c>
      <c r="T413" s="72" t="s">
        <v>14407</v>
      </c>
      <c r="U413" s="73"/>
      <c r="W413" s="73"/>
      <c r="X413" s="73"/>
      <c r="Y413" s="72" t="s">
        <v>14379</v>
      </c>
      <c r="AO413" s="71">
        <v>74.4</v>
      </c>
      <c r="AS413" s="73"/>
      <c r="AT413" s="73"/>
      <c r="AV413" s="73"/>
      <c r="AW413" s="74" t="s">
        <v>14803</v>
      </c>
      <c r="BA413" s="73"/>
      <c r="BC413" s="73"/>
    </row>
    <row r="414" spans="1:56">
      <c r="A414" s="70" t="str">
        <f t="shared" si="13"/>
        <v>2026-01</v>
      </c>
      <c r="B414" s="5" t="str">
        <f>_xlfn.XLOOKUP(G414,过机服务商重量差!A:A,过机服务商重量差!G:G)</f>
        <v>玉麒麟</v>
      </c>
      <c r="C414" s="32" t="str">
        <f t="shared" si="12"/>
        <v>渠道</v>
      </c>
      <c r="D414" s="63">
        <f>ROUND(IF(AND(AO414&gt;=0,Y414="正常走货"),_xlfn.XLOOKUP(G414,过机服务商重量差!A:A,过机服务商重量差!L:L),"0"),2)</f>
        <v>10.5</v>
      </c>
      <c r="E414" s="64">
        <f>ROUND(IF(B414="小旋风",$D414/提成!$D$4*提成!$E$4,$D414/提成!$D$3*提成!$E$3),2)</f>
        <v>0.11</v>
      </c>
      <c r="F414" s="5" t="str">
        <f ca="1">IFERROR(LOOKUP(1,0/((B414=名单!B:B)*(VALUE(AW414)&gt;=名单!E:E)*(VALUE(AW414)&lt;=名单!G:G)*(Y414="正常走货")),名单!H:H),"否")</f>
        <v>否</v>
      </c>
      <c r="G414" s="71" t="s">
        <v>1358</v>
      </c>
      <c r="H414" s="71" t="s">
        <v>1360</v>
      </c>
      <c r="J414" s="72" t="s">
        <v>17</v>
      </c>
      <c r="L414" s="71" t="s">
        <v>18</v>
      </c>
      <c r="M414" s="73"/>
      <c r="N414" s="73"/>
      <c r="R414" s="73"/>
      <c r="S414" s="72" t="s">
        <v>454</v>
      </c>
      <c r="T414" s="72" t="s">
        <v>14407</v>
      </c>
      <c r="U414" s="73"/>
      <c r="W414" s="73"/>
      <c r="X414" s="73"/>
      <c r="Y414" s="72" t="s">
        <v>14379</v>
      </c>
      <c r="AO414" s="71">
        <v>48.38</v>
      </c>
      <c r="AS414" s="73"/>
      <c r="AT414" s="73"/>
      <c r="AU414" s="73"/>
      <c r="AV414" s="73"/>
      <c r="AW414" s="74" t="s">
        <v>14804</v>
      </c>
      <c r="BC414" s="73"/>
    </row>
    <row r="415" spans="1:56">
      <c r="A415" s="70" t="str">
        <f t="shared" si="13"/>
        <v>2026-01</v>
      </c>
      <c r="B415" s="5" t="str">
        <f>_xlfn.XLOOKUP(G415,过机服务商重量差!A:A,过机服务商重量差!G:G)</f>
        <v>玉麒麟</v>
      </c>
      <c r="C415" s="32" t="str">
        <f t="shared" si="12"/>
        <v>渠道</v>
      </c>
      <c r="D415" s="63">
        <f>ROUND(IF(AND(AO415&gt;=0,Y415="正常走货"),_xlfn.XLOOKUP(G415,过机服务商重量差!A:A,过机服务商重量差!L:L),"0"),2)</f>
        <v>8</v>
      </c>
      <c r="E415" s="64">
        <f>ROUND(IF(B415="小旋风",$D415/提成!$D$4*提成!$E$4,$D415/提成!$D$3*提成!$E$3),2)</f>
        <v>0.08</v>
      </c>
      <c r="F415" s="5" t="str">
        <f ca="1">IFERROR(LOOKUP(1,0/((B415=名单!B:B)*(VALUE(AW415)&gt;=名单!E:E)*(VALUE(AW415)&lt;=名单!G:G)*(Y415="正常走货")),名单!H:H),"否")</f>
        <v>否</v>
      </c>
      <c r="G415" s="71" t="s">
        <v>1361</v>
      </c>
      <c r="H415" s="71" t="s">
        <v>1363</v>
      </c>
      <c r="J415" s="72" t="s">
        <v>17</v>
      </c>
      <c r="L415" s="71" t="s">
        <v>18</v>
      </c>
      <c r="M415" s="73"/>
      <c r="N415" s="73"/>
      <c r="R415" s="73"/>
      <c r="S415" s="72" t="s">
        <v>454</v>
      </c>
      <c r="T415" s="72" t="s">
        <v>14407</v>
      </c>
      <c r="U415" s="73"/>
      <c r="W415" s="73"/>
      <c r="X415" s="73"/>
      <c r="Y415" s="72" t="s">
        <v>14379</v>
      </c>
      <c r="AO415" s="71">
        <v>174.3</v>
      </c>
      <c r="AS415" s="73"/>
      <c r="AT415" s="73"/>
      <c r="AU415" s="73"/>
      <c r="AV415" s="73"/>
      <c r="AW415" s="74" t="s">
        <v>14805</v>
      </c>
      <c r="BA415" s="73"/>
      <c r="BC415" s="73"/>
      <c r="BD415" s="73"/>
    </row>
    <row r="416" spans="1:56">
      <c r="A416" s="70" t="str">
        <f t="shared" si="13"/>
        <v>2026-01</v>
      </c>
      <c r="B416" s="5" t="str">
        <f>_xlfn.XLOOKUP(G416,过机服务商重量差!A:A,过机服务商重量差!G:G)</f>
        <v>玉麒麟</v>
      </c>
      <c r="C416" s="32" t="str">
        <f t="shared" si="12"/>
        <v>渠道</v>
      </c>
      <c r="D416" s="63">
        <f>ROUND(IF(AND(AO416&gt;=0,Y416="正常走货"),_xlfn.XLOOKUP(G416,过机服务商重量差!A:A,过机服务商重量差!L:L),"0"),2)</f>
        <v>8.5</v>
      </c>
      <c r="E416" s="64">
        <f>ROUND(IF(B416="小旋风",$D416/提成!$D$4*提成!$E$4,$D416/提成!$D$3*提成!$E$3),2)</f>
        <v>0.09</v>
      </c>
      <c r="F416" s="5" t="str">
        <f ca="1">IFERROR(LOOKUP(1,0/((B416=名单!B:B)*(VALUE(AW416)&gt;=名单!E:E)*(VALUE(AW416)&lt;=名单!G:G)*(Y416="正常走货")),名单!H:H),"否")</f>
        <v>否</v>
      </c>
      <c r="G416" s="71" t="s">
        <v>1364</v>
      </c>
      <c r="H416" s="71" t="s">
        <v>1366</v>
      </c>
      <c r="J416" s="72" t="s">
        <v>17</v>
      </c>
      <c r="L416" s="71" t="s">
        <v>18</v>
      </c>
      <c r="M416" s="73"/>
      <c r="N416" s="73"/>
      <c r="R416" s="73"/>
      <c r="S416" s="72" t="s">
        <v>454</v>
      </c>
      <c r="T416" s="72" t="s">
        <v>14407</v>
      </c>
      <c r="U416" s="73"/>
      <c r="W416" s="73"/>
      <c r="X416" s="73"/>
      <c r="Y416" s="72" t="s">
        <v>14379</v>
      </c>
      <c r="AO416" s="71">
        <v>74.8</v>
      </c>
      <c r="AS416" s="73"/>
      <c r="AT416" s="73"/>
      <c r="AU416" s="73"/>
      <c r="AV416" s="73"/>
      <c r="AW416" s="74" t="s">
        <v>14806</v>
      </c>
      <c r="BC416" s="73"/>
    </row>
    <row r="417" spans="1:56">
      <c r="A417" s="70" t="str">
        <f t="shared" si="13"/>
        <v>2026-01</v>
      </c>
      <c r="B417" s="5" t="str">
        <f>_xlfn.XLOOKUP(G417,过机服务商重量差!A:A,过机服务商重量差!G:G)</f>
        <v>玉麒麟</v>
      </c>
      <c r="C417" s="32" t="str">
        <f t="shared" si="12"/>
        <v>渠道</v>
      </c>
      <c r="D417" s="63">
        <f>ROUND(IF(AND(AO417&gt;=0,Y417="正常走货"),_xlfn.XLOOKUP(G417,过机服务商重量差!A:A,过机服务商重量差!L:L),"0"),2)</f>
        <v>6.5</v>
      </c>
      <c r="E417" s="64">
        <f>ROUND(IF(B417="小旋风",$D417/提成!$D$4*提成!$E$4,$D417/提成!$D$3*提成!$E$3),2)</f>
        <v>0.07</v>
      </c>
      <c r="F417" s="5" t="str">
        <f ca="1">IFERROR(LOOKUP(1,0/((B417=名单!B:B)*(VALUE(AW417)&gt;=名单!E:E)*(VALUE(AW417)&lt;=名单!G:G)*(Y417="正常走货")),名单!H:H),"否")</f>
        <v>否</v>
      </c>
      <c r="G417" s="71" t="s">
        <v>1367</v>
      </c>
      <c r="H417" s="71" t="s">
        <v>1369</v>
      </c>
      <c r="J417" s="72" t="s">
        <v>17</v>
      </c>
      <c r="L417" s="71" t="s">
        <v>18</v>
      </c>
      <c r="M417" s="73"/>
      <c r="N417" s="73"/>
      <c r="R417" s="73"/>
      <c r="S417" s="72" t="s">
        <v>454</v>
      </c>
      <c r="T417" s="72" t="s">
        <v>14407</v>
      </c>
      <c r="U417" s="73"/>
      <c r="W417" s="73"/>
      <c r="X417" s="73"/>
      <c r="Y417" s="72" t="s">
        <v>14379</v>
      </c>
      <c r="AO417" s="71">
        <v>160.4</v>
      </c>
      <c r="AS417" s="73"/>
      <c r="AT417" s="73"/>
      <c r="AU417" s="73"/>
      <c r="AV417" s="73"/>
      <c r="AW417" s="74" t="s">
        <v>14807</v>
      </c>
      <c r="BA417" s="73"/>
      <c r="BC417" s="73"/>
    </row>
    <row r="418" spans="1:56">
      <c r="A418" s="70" t="str">
        <f t="shared" si="13"/>
        <v>2026-01</v>
      </c>
      <c r="B418" s="5" t="str">
        <f>_xlfn.XLOOKUP(G418,过机服务商重量差!A:A,过机服务商重量差!G:G)</f>
        <v>玉麒麟</v>
      </c>
      <c r="C418" s="32" t="str">
        <f t="shared" si="12"/>
        <v>渠道</v>
      </c>
      <c r="D418" s="63">
        <f>ROUND(IF(AND(AO418&gt;=0,Y418="正常走货"),_xlfn.XLOOKUP(G418,过机服务商重量差!A:A,过机服务商重量差!L:L),"0"),2)</f>
        <v>13.5</v>
      </c>
      <c r="E418" s="64">
        <f>ROUND(IF(B418="小旋风",$D418/提成!$D$4*提成!$E$4,$D418/提成!$D$3*提成!$E$3),2)</f>
        <v>0.14</v>
      </c>
      <c r="F418" s="5" t="str">
        <f ca="1">IFERROR(LOOKUP(1,0/((B418=名单!B:B)*(VALUE(AW418)&gt;=名单!E:E)*(VALUE(AW418)&lt;=名单!G:G)*(Y418="正常走货")),名单!H:H),"否")</f>
        <v>否</v>
      </c>
      <c r="G418" s="71" t="s">
        <v>1370</v>
      </c>
      <c r="H418" s="71" t="s">
        <v>1372</v>
      </c>
      <c r="J418" s="72" t="s">
        <v>24</v>
      </c>
      <c r="L418" s="71" t="s">
        <v>18</v>
      </c>
      <c r="M418" s="73"/>
      <c r="N418" s="73"/>
      <c r="R418" s="73"/>
      <c r="S418" s="72" t="s">
        <v>1373</v>
      </c>
      <c r="T418" s="72" t="s">
        <v>14382</v>
      </c>
      <c r="U418" s="73"/>
      <c r="W418" s="73"/>
      <c r="X418" s="73"/>
      <c r="Y418" s="72" t="s">
        <v>14379</v>
      </c>
      <c r="AO418" s="71">
        <v>484</v>
      </c>
      <c r="AS418" s="73"/>
      <c r="AT418" s="73"/>
      <c r="AU418" s="73"/>
      <c r="AV418" s="73"/>
      <c r="AW418" s="74" t="s">
        <v>14808</v>
      </c>
      <c r="BA418" s="73"/>
      <c r="BC418" s="73"/>
    </row>
    <row r="419" spans="1:56">
      <c r="A419" s="70" t="str">
        <f t="shared" si="13"/>
        <v>2026-01</v>
      </c>
      <c r="B419" s="5" t="str">
        <f>_xlfn.XLOOKUP(G419,过机服务商重量差!A:A,过机服务商重量差!G:G)</f>
        <v>小旋风</v>
      </c>
      <c r="C419" s="32" t="str">
        <f t="shared" si="12"/>
        <v>渠道</v>
      </c>
      <c r="D419" s="63">
        <f>ROUND(IF(AND(AO419&gt;=0,Y419="正常走货"),_xlfn.XLOOKUP(G419,过机服务商重量差!A:A,过机服务商重量差!L:L),"0"),2)</f>
        <v>21</v>
      </c>
      <c r="E419" s="64">
        <f>ROUND(IF(B419="小旋风",$D419/提成!$D$4*提成!$E$4,$D419/提成!$D$3*提成!$E$3),2)</f>
        <v>0.21</v>
      </c>
      <c r="F419" s="5" t="str">
        <f ca="1">IFERROR(LOOKUP(1,0/((B419=名单!B:B)*(VALUE(AW419)&gt;=名单!E:E)*(VALUE(AW419)&lt;=名单!G:G)*(Y419="正常走货")),名单!H:H),"否")</f>
        <v>是</v>
      </c>
      <c r="G419" s="71" t="s">
        <v>1374</v>
      </c>
      <c r="H419" s="71" t="s">
        <v>1376</v>
      </c>
      <c r="J419" s="72" t="s">
        <v>1377</v>
      </c>
      <c r="L419" s="71" t="s">
        <v>18</v>
      </c>
      <c r="M419" s="73"/>
      <c r="N419" s="73"/>
      <c r="R419" s="73"/>
      <c r="S419" s="72" t="s">
        <v>191</v>
      </c>
      <c r="T419" s="72" t="s">
        <v>14410</v>
      </c>
      <c r="U419" s="73"/>
      <c r="W419" s="73"/>
      <c r="X419" s="73"/>
      <c r="Y419" s="72" t="s">
        <v>14379</v>
      </c>
      <c r="AO419" s="71">
        <v>31.5</v>
      </c>
      <c r="AS419" s="73"/>
      <c r="AT419" s="73"/>
      <c r="AU419" s="73"/>
      <c r="AV419" s="73"/>
      <c r="AW419" s="74" t="s">
        <v>14809</v>
      </c>
      <c r="BC419" s="73"/>
    </row>
    <row r="420" spans="1:56">
      <c r="A420" s="70" t="str">
        <f t="shared" si="13"/>
        <v>2026-01</v>
      </c>
      <c r="B420" s="5" t="str">
        <f>_xlfn.XLOOKUP(G420,过机服务商重量差!A:A,过机服务商重量差!G:G)</f>
        <v>风清扬</v>
      </c>
      <c r="C420" s="32" t="str">
        <f t="shared" si="12"/>
        <v>渠道</v>
      </c>
      <c r="D420" s="63">
        <f>ROUND(IF(AND(AO420&gt;=0,Y420="正常走货"),_xlfn.XLOOKUP(G420,过机服务商重量差!A:A,过机服务商重量差!L:L),"0"),2)</f>
        <v>210</v>
      </c>
      <c r="E420" s="64">
        <f>ROUND(IF(B420="小旋风",$D420/提成!$D$4*提成!$E$4,$D420/提成!$D$3*提成!$E$3),2)</f>
        <v>2.1</v>
      </c>
      <c r="F420" s="5" t="str">
        <f ca="1">IFERROR(LOOKUP(1,0/((B420=名单!B:B)*(VALUE(AW420)&gt;=名单!E:E)*(VALUE(AW420)&lt;=名单!G:G)*(Y420="正常走货")),名单!H:H),"否")</f>
        <v>是</v>
      </c>
      <c r="G420" s="71" t="s">
        <v>1378</v>
      </c>
      <c r="H420" s="71" t="s">
        <v>1380</v>
      </c>
      <c r="J420" s="71" t="s">
        <v>144</v>
      </c>
      <c r="L420" s="71" t="s">
        <v>18</v>
      </c>
      <c r="M420" s="73"/>
      <c r="N420" s="73"/>
      <c r="R420" s="73"/>
      <c r="S420" s="72" t="s">
        <v>145</v>
      </c>
      <c r="T420" s="72" t="s">
        <v>14407</v>
      </c>
      <c r="U420" s="73"/>
      <c r="W420" s="73"/>
      <c r="X420" s="73"/>
      <c r="Y420" s="72" t="s">
        <v>14379</v>
      </c>
      <c r="AO420" s="71">
        <v>310</v>
      </c>
      <c r="AS420" s="73"/>
      <c r="AT420" s="73"/>
      <c r="AU420" s="73"/>
      <c r="AV420" s="73"/>
      <c r="AW420" s="74" t="s">
        <v>14810</v>
      </c>
    </row>
    <row r="421" spans="1:56">
      <c r="A421" s="70" t="str">
        <f t="shared" si="13"/>
        <v>2026-01</v>
      </c>
      <c r="B421" s="5" t="str">
        <f>_xlfn.XLOOKUP(G421,过机服务商重量差!A:A,过机服务商重量差!G:G)</f>
        <v>无崖子</v>
      </c>
      <c r="C421" s="32" t="str">
        <f t="shared" si="12"/>
        <v>渠道</v>
      </c>
      <c r="D421" s="63">
        <f>ROUND(IF(AND(AO421&gt;=0,Y421="正常走货"),_xlfn.XLOOKUP(G421,过机服务商重量差!A:A,过机服务商重量差!L:L),"0"),2)</f>
        <v>72</v>
      </c>
      <c r="E421" s="64">
        <f>ROUND(IF(B421="小旋风",$D421/提成!$D$4*提成!$E$4,$D421/提成!$D$3*提成!$E$3),2)</f>
        <v>0.72</v>
      </c>
      <c r="F421" s="5" t="str">
        <f ca="1">IFERROR(LOOKUP(1,0/((B421=名单!B:B)*(VALUE(AW421)&gt;=名单!E:E)*(VALUE(AW421)&lt;=名单!G:G)*(Y421="正常走货")),名单!H:H),"否")</f>
        <v>否</v>
      </c>
      <c r="G421" s="71" t="s">
        <v>1381</v>
      </c>
      <c r="H421" s="71" t="s">
        <v>1383</v>
      </c>
      <c r="J421" s="72" t="s">
        <v>590</v>
      </c>
      <c r="L421" s="71" t="s">
        <v>18</v>
      </c>
      <c r="M421" s="73"/>
      <c r="N421" s="73"/>
      <c r="R421" s="73"/>
      <c r="S421" s="72" t="s">
        <v>223</v>
      </c>
      <c r="T421" s="72" t="s">
        <v>14410</v>
      </c>
      <c r="U421" s="73"/>
      <c r="W421" s="73"/>
      <c r="X421" s="73"/>
      <c r="Y421" s="72" t="s">
        <v>14379</v>
      </c>
      <c r="AO421" s="71">
        <v>151.5</v>
      </c>
      <c r="AT421" s="73"/>
      <c r="AV421" s="73"/>
      <c r="AW421" s="74" t="s">
        <v>14811</v>
      </c>
      <c r="BC421" s="73"/>
    </row>
    <row r="422" spans="1:56">
      <c r="A422" s="70" t="str">
        <f t="shared" si="13"/>
        <v>2026-01</v>
      </c>
      <c r="B422" s="5" t="str">
        <f>_xlfn.XLOOKUP(G422,过机服务商重量差!A:A,过机服务商重量差!G:G)</f>
        <v>无崖子</v>
      </c>
      <c r="C422" s="32" t="str">
        <f t="shared" si="12"/>
        <v>渠道</v>
      </c>
      <c r="D422" s="63">
        <f>ROUND(IF(AND(AO422&gt;=0,Y422="正常走货"),_xlfn.XLOOKUP(G422,过机服务商重量差!A:A,过机服务商重量差!L:L),"0"),2)</f>
        <v>20.5</v>
      </c>
      <c r="E422" s="64">
        <f>ROUND(IF(B422="小旋风",$D422/提成!$D$4*提成!$E$4,$D422/提成!$D$3*提成!$E$3),2)</f>
        <v>0.21</v>
      </c>
      <c r="F422" s="5" t="str">
        <f ca="1">IFERROR(LOOKUP(1,0/((B422=名单!B:B)*(VALUE(AW422)&gt;=名单!E:E)*(VALUE(AW422)&lt;=名单!G:G)*(Y422="正常走货")),名单!H:H),"否")</f>
        <v>否</v>
      </c>
      <c r="G422" s="71" t="s">
        <v>1384</v>
      </c>
      <c r="H422" s="71" t="s">
        <v>1386</v>
      </c>
      <c r="J422" s="72" t="s">
        <v>590</v>
      </c>
      <c r="L422" s="71" t="s">
        <v>18</v>
      </c>
      <c r="M422" s="73"/>
      <c r="N422" s="73"/>
      <c r="R422" s="73"/>
      <c r="S422" s="72" t="s">
        <v>223</v>
      </c>
      <c r="T422" s="72" t="s">
        <v>14410</v>
      </c>
      <c r="U422" s="73"/>
      <c r="W422" s="73"/>
      <c r="X422" s="73"/>
      <c r="Y422" s="72" t="s">
        <v>14379</v>
      </c>
      <c r="AO422" s="71">
        <v>13.95</v>
      </c>
      <c r="AS422" s="73"/>
      <c r="AT422" s="73"/>
      <c r="AU422" s="73"/>
      <c r="AV422" s="73"/>
      <c r="AW422" s="74" t="s">
        <v>14812</v>
      </c>
      <c r="BC422" s="73"/>
    </row>
    <row r="423" spans="1:56">
      <c r="A423" s="70" t="str">
        <f t="shared" si="13"/>
        <v>2026-01</v>
      </c>
      <c r="B423" s="5" t="str">
        <f>_xlfn.XLOOKUP(G423,过机服务商重量差!A:A,过机服务商重量差!G:G)</f>
        <v>玉麒麟</v>
      </c>
      <c r="C423" s="32" t="str">
        <f t="shared" si="12"/>
        <v>渠道</v>
      </c>
      <c r="D423" s="63">
        <f>ROUND(IF(AND(AO423&gt;=0,Y423="正常走货"),_xlfn.XLOOKUP(G423,过机服务商重量差!A:A,过机服务商重量差!L:L),"0"),2)</f>
        <v>79</v>
      </c>
      <c r="E423" s="64">
        <f>ROUND(IF(B423="小旋风",$D423/提成!$D$4*提成!$E$4,$D423/提成!$D$3*提成!$E$3),2)</f>
        <v>0.79</v>
      </c>
      <c r="F423" s="5" t="str">
        <f ca="1">IFERROR(LOOKUP(1,0/((B423=名单!B:B)*(VALUE(AW423)&gt;=名单!E:E)*(VALUE(AW423)&lt;=名单!G:G)*(Y423="正常走货")),名单!H:H),"否")</f>
        <v>否</v>
      </c>
      <c r="G423" s="71" t="s">
        <v>1387</v>
      </c>
      <c r="H423" s="71" t="s">
        <v>1389</v>
      </c>
      <c r="J423" s="72" t="s">
        <v>17</v>
      </c>
      <c r="L423" s="71" t="s">
        <v>18</v>
      </c>
      <c r="M423" s="73"/>
      <c r="N423" s="73"/>
      <c r="R423" s="73"/>
      <c r="S423" s="72" t="s">
        <v>90</v>
      </c>
      <c r="T423" s="72" t="s">
        <v>14407</v>
      </c>
      <c r="U423" s="73"/>
      <c r="W423" s="73"/>
      <c r="X423" s="73"/>
      <c r="Y423" s="72" t="s">
        <v>14379</v>
      </c>
      <c r="AO423" s="71">
        <v>886.24</v>
      </c>
      <c r="AS423" s="73"/>
      <c r="AT423" s="73"/>
      <c r="AV423" s="73"/>
      <c r="AW423" s="74" t="s">
        <v>14813</v>
      </c>
      <c r="BC423" s="73"/>
    </row>
    <row r="424" spans="1:56">
      <c r="A424" s="70" t="str">
        <f t="shared" si="13"/>
        <v>2026-01</v>
      </c>
      <c r="B424" s="5" t="str">
        <f>_xlfn.XLOOKUP(G424,过机服务商重量差!A:A,过机服务商重量差!G:G)</f>
        <v>玉麒麟</v>
      </c>
      <c r="C424" s="32" t="str">
        <f t="shared" si="12"/>
        <v>渠道</v>
      </c>
      <c r="D424" s="63">
        <f>ROUND(IF(AND(AO424&gt;=0,Y424="正常走货"),_xlfn.XLOOKUP(G424,过机服务商重量差!A:A,过机服务商重量差!L:L),"0"),2)</f>
        <v>0</v>
      </c>
      <c r="E424" s="64">
        <f>ROUND(IF(B424="小旋风",$D424/提成!$D$4*提成!$E$4,$D424/提成!$D$3*提成!$E$3),2)</f>
        <v>0</v>
      </c>
      <c r="F424" s="5" t="str">
        <f ca="1">IFERROR(LOOKUP(1,0/((B424=名单!B:B)*(VALUE(AW424)&gt;=名单!E:E)*(VALUE(AW424)&lt;=名单!G:G)*(Y424="正常走货")),名单!H:H),"否")</f>
        <v>否</v>
      </c>
      <c r="G424" s="71" t="s">
        <v>1390</v>
      </c>
      <c r="H424" s="71" t="s">
        <v>36</v>
      </c>
      <c r="J424" s="72" t="s">
        <v>17</v>
      </c>
      <c r="L424" s="71" t="s">
        <v>18</v>
      </c>
      <c r="M424" s="73"/>
      <c r="N424" s="73"/>
      <c r="R424" s="73"/>
      <c r="S424" s="72" t="s">
        <v>191</v>
      </c>
      <c r="T424" s="72" t="s">
        <v>14410</v>
      </c>
      <c r="U424" s="73"/>
      <c r="W424" s="73"/>
      <c r="X424" s="73"/>
      <c r="Y424" s="72" t="s">
        <v>14434</v>
      </c>
      <c r="AO424" s="71">
        <v>0</v>
      </c>
      <c r="AT424" s="73"/>
      <c r="AU424" s="73"/>
      <c r="AV424" s="73"/>
      <c r="AW424" s="74" t="s">
        <v>14814</v>
      </c>
      <c r="BA424" s="73"/>
      <c r="BC424" s="73"/>
    </row>
    <row r="425" spans="1:56">
      <c r="A425" s="70" t="str">
        <f t="shared" si="13"/>
        <v>2026-01</v>
      </c>
      <c r="B425" s="5" t="str">
        <f>_xlfn.XLOOKUP(G425,过机服务商重量差!A:A,过机服务商重量差!G:G)</f>
        <v>玉麒麟</v>
      </c>
      <c r="C425" s="32" t="str">
        <f t="shared" si="12"/>
        <v>渠道</v>
      </c>
      <c r="D425" s="63">
        <f>ROUND(IF(AND(AO425&gt;=0,Y425="正常走货"),_xlfn.XLOOKUP(G425,过机服务商重量差!A:A,过机服务商重量差!L:L),"0"),2)</f>
        <v>0</v>
      </c>
      <c r="E425" s="64">
        <f>ROUND(IF(B425="小旋风",$D425/提成!$D$4*提成!$E$4,$D425/提成!$D$3*提成!$E$3),2)</f>
        <v>0</v>
      </c>
      <c r="F425" s="5" t="str">
        <f ca="1">IFERROR(LOOKUP(1,0/((B425=名单!B:B)*(VALUE(AW425)&gt;=名单!E:E)*(VALUE(AW425)&lt;=名单!G:G)*(Y425="正常走货")),名单!H:H),"否")</f>
        <v>否</v>
      </c>
      <c r="G425" s="71" t="s">
        <v>1392</v>
      </c>
      <c r="H425" s="71" t="s">
        <v>36</v>
      </c>
      <c r="J425" s="72" t="s">
        <v>17</v>
      </c>
      <c r="L425" s="71" t="s">
        <v>18</v>
      </c>
      <c r="M425" s="73"/>
      <c r="N425" s="73"/>
      <c r="R425" s="73"/>
      <c r="S425" s="72" t="s">
        <v>191</v>
      </c>
      <c r="T425" s="72" t="s">
        <v>14410</v>
      </c>
      <c r="U425" s="73"/>
      <c r="W425" s="73"/>
      <c r="X425" s="73"/>
      <c r="Y425" s="72" t="s">
        <v>14434</v>
      </c>
      <c r="AO425" s="71">
        <v>0</v>
      </c>
      <c r="AS425" s="73"/>
      <c r="AT425" s="73"/>
      <c r="AU425" s="73"/>
      <c r="AV425" s="73"/>
      <c r="AW425" s="74" t="s">
        <v>14815</v>
      </c>
      <c r="BC425" s="73"/>
    </row>
    <row r="426" spans="1:56">
      <c r="A426" s="70" t="str">
        <f t="shared" si="13"/>
        <v>2026-01</v>
      </c>
      <c r="B426" s="5" t="str">
        <f>_xlfn.XLOOKUP(G426,过机服务商重量差!A:A,过机服务商重量差!G:G)</f>
        <v>玉麒麟</v>
      </c>
      <c r="C426" s="32" t="str">
        <f t="shared" si="12"/>
        <v>渠道</v>
      </c>
      <c r="D426" s="63">
        <f>ROUND(IF(AND(AO426&gt;=0,Y426="正常走货"),_xlfn.XLOOKUP(G426,过机服务商重量差!A:A,过机服务商重量差!L:L),"0"),2)</f>
        <v>0</v>
      </c>
      <c r="E426" s="64">
        <f>ROUND(IF(B426="小旋风",$D426/提成!$D$4*提成!$E$4,$D426/提成!$D$3*提成!$E$3),2)</f>
        <v>0</v>
      </c>
      <c r="F426" s="5" t="str">
        <f ca="1">IFERROR(LOOKUP(1,0/((B426=名单!B:B)*(VALUE(AW426)&gt;=名单!E:E)*(VALUE(AW426)&lt;=名单!G:G)*(Y426="正常走货")),名单!H:H),"否")</f>
        <v>否</v>
      </c>
      <c r="G426" s="71" t="s">
        <v>1394</v>
      </c>
      <c r="H426" s="71" t="s">
        <v>36</v>
      </c>
      <c r="J426" s="71" t="s">
        <v>17</v>
      </c>
      <c r="L426" s="71" t="s">
        <v>18</v>
      </c>
      <c r="M426" s="73"/>
      <c r="N426" s="73"/>
      <c r="R426" s="73"/>
      <c r="S426" s="72" t="s">
        <v>191</v>
      </c>
      <c r="T426" s="72" t="s">
        <v>14410</v>
      </c>
      <c r="U426" s="73"/>
      <c r="W426" s="73"/>
      <c r="X426" s="73"/>
      <c r="Y426" s="72" t="s">
        <v>14434</v>
      </c>
      <c r="AO426" s="71">
        <v>0</v>
      </c>
      <c r="AS426" s="73"/>
      <c r="AT426" s="73"/>
      <c r="AU426" s="73"/>
      <c r="AV426" s="73"/>
      <c r="AW426" s="74" t="s">
        <v>14816</v>
      </c>
      <c r="BC426" s="73"/>
    </row>
    <row r="427" spans="1:56">
      <c r="A427" s="70" t="str">
        <f t="shared" si="13"/>
        <v>2026-01</v>
      </c>
      <c r="B427" s="5" t="str">
        <f>_xlfn.XLOOKUP(G427,过机服务商重量差!A:A,过机服务商重量差!G:G)</f>
        <v>玉麒麟</v>
      </c>
      <c r="C427" s="32" t="str">
        <f t="shared" si="12"/>
        <v>渠道</v>
      </c>
      <c r="D427" s="63">
        <f>ROUND(IF(AND(AO427&gt;=0,Y427="正常走货"),_xlfn.XLOOKUP(G427,过机服务商重量差!A:A,过机服务商重量差!L:L),"0"),2)</f>
        <v>34</v>
      </c>
      <c r="E427" s="64">
        <f>ROUND(IF(B427="小旋风",$D427/提成!$D$4*提成!$E$4,$D427/提成!$D$3*提成!$E$3),2)</f>
        <v>0.34</v>
      </c>
      <c r="F427" s="5" t="str">
        <f ca="1">IFERROR(LOOKUP(1,0/((B427=名单!B:B)*(VALUE(AW427)&gt;=名单!E:E)*(VALUE(AW427)&lt;=名单!G:G)*(Y427="正常走货")),名单!H:H),"否")</f>
        <v>否</v>
      </c>
      <c r="G427" s="71" t="s">
        <v>1396</v>
      </c>
      <c r="H427" s="71" t="s">
        <v>1398</v>
      </c>
      <c r="J427" s="71" t="s">
        <v>17</v>
      </c>
      <c r="L427" s="71" t="s">
        <v>18</v>
      </c>
      <c r="M427" s="73"/>
      <c r="N427" s="73"/>
      <c r="R427" s="73"/>
      <c r="S427" s="72" t="s">
        <v>191</v>
      </c>
      <c r="T427" s="72" t="s">
        <v>14410</v>
      </c>
      <c r="U427" s="73"/>
      <c r="W427" s="73"/>
      <c r="X427" s="73"/>
      <c r="Y427" s="72" t="s">
        <v>14379</v>
      </c>
      <c r="AO427" s="71">
        <v>318.68</v>
      </c>
      <c r="AS427" s="73"/>
      <c r="AT427" s="73"/>
      <c r="AU427" s="73"/>
      <c r="AV427" s="73"/>
      <c r="AW427" s="74" t="s">
        <v>14817</v>
      </c>
      <c r="BA427" s="73"/>
      <c r="BC427" s="73"/>
    </row>
    <row r="428" spans="1:56">
      <c r="A428" s="70" t="str">
        <f t="shared" si="13"/>
        <v>2026-01</v>
      </c>
      <c r="B428" s="5" t="str">
        <f>_xlfn.XLOOKUP(G428,过机服务商重量差!A:A,过机服务商重量差!G:G)</f>
        <v>玉麒麟</v>
      </c>
      <c r="C428" s="32" t="str">
        <f t="shared" si="12"/>
        <v>渠道</v>
      </c>
      <c r="D428" s="63">
        <f>ROUND(IF(AND(AO428&gt;=0,Y428="正常走货"),_xlfn.XLOOKUP(G428,过机服务商重量差!A:A,过机服务商重量差!L:L),"0"),2)</f>
        <v>0</v>
      </c>
      <c r="E428" s="64">
        <f>ROUND(IF(B428="小旋风",$D428/提成!$D$4*提成!$E$4,$D428/提成!$D$3*提成!$E$3),2)</f>
        <v>0</v>
      </c>
      <c r="F428" s="5" t="str">
        <f ca="1">IFERROR(LOOKUP(1,0/((B428=名单!B:B)*(VALUE(AW428)&gt;=名单!E:E)*(VALUE(AW428)&lt;=名单!G:G)*(Y428="正常走货")),名单!H:H),"否")</f>
        <v>否</v>
      </c>
      <c r="G428" s="71" t="s">
        <v>1399</v>
      </c>
      <c r="H428" s="71" t="s">
        <v>36</v>
      </c>
      <c r="J428" s="71" t="s">
        <v>17</v>
      </c>
      <c r="L428" s="71" t="s">
        <v>18</v>
      </c>
      <c r="M428" s="73"/>
      <c r="N428" s="73"/>
      <c r="R428" s="73"/>
      <c r="S428" s="72" t="s">
        <v>191</v>
      </c>
      <c r="T428" s="72" t="s">
        <v>14410</v>
      </c>
      <c r="U428" s="73"/>
      <c r="W428" s="73"/>
      <c r="X428" s="73"/>
      <c r="Y428" s="72" t="s">
        <v>14434</v>
      </c>
      <c r="AO428" s="71">
        <v>0</v>
      </c>
      <c r="AT428" s="73"/>
      <c r="AV428" s="73"/>
      <c r="AW428" s="74" t="s">
        <v>14818</v>
      </c>
      <c r="BA428" s="73"/>
      <c r="BC428" s="73"/>
      <c r="BD428" s="73"/>
    </row>
    <row r="429" spans="1:56">
      <c r="A429" s="70" t="str">
        <f t="shared" si="13"/>
        <v>2026-01</v>
      </c>
      <c r="B429" s="5" t="str">
        <f>_xlfn.XLOOKUP(G429,过机服务商重量差!A:A,过机服务商重量差!G:G)</f>
        <v>玉麒麟</v>
      </c>
      <c r="C429" s="32" t="str">
        <f t="shared" si="12"/>
        <v>渠道</v>
      </c>
      <c r="D429" s="63">
        <f>ROUND(IF(AND(AO429&gt;=0,Y429="正常走货"),_xlfn.XLOOKUP(G429,过机服务商重量差!A:A,过机服务商重量差!L:L),"0"),2)</f>
        <v>0</v>
      </c>
      <c r="E429" s="64">
        <f>ROUND(IF(B429="小旋风",$D429/提成!$D$4*提成!$E$4,$D429/提成!$D$3*提成!$E$3),2)</f>
        <v>0</v>
      </c>
      <c r="F429" s="5" t="str">
        <f ca="1">IFERROR(LOOKUP(1,0/((B429=名单!B:B)*(VALUE(AW429)&gt;=名单!E:E)*(VALUE(AW429)&lt;=名单!G:G)*(Y429="正常走货")),名单!H:H),"否")</f>
        <v>否</v>
      </c>
      <c r="G429" s="71" t="s">
        <v>1401</v>
      </c>
      <c r="H429" s="71" t="s">
        <v>36</v>
      </c>
      <c r="J429" s="72" t="s">
        <v>17</v>
      </c>
      <c r="L429" s="71" t="s">
        <v>18</v>
      </c>
      <c r="M429" s="73"/>
      <c r="N429" s="73"/>
      <c r="R429" s="73"/>
      <c r="S429" s="72" t="s">
        <v>191</v>
      </c>
      <c r="T429" s="72" t="s">
        <v>14410</v>
      </c>
      <c r="U429" s="73"/>
      <c r="W429" s="73"/>
      <c r="X429" s="73"/>
      <c r="Y429" s="72" t="s">
        <v>14434</v>
      </c>
      <c r="AO429" s="71">
        <v>0</v>
      </c>
      <c r="AS429" s="73"/>
      <c r="AT429" s="73"/>
      <c r="AV429" s="73"/>
      <c r="AW429" s="74" t="s">
        <v>14819</v>
      </c>
      <c r="BC429" s="73"/>
    </row>
    <row r="430" spans="1:56">
      <c r="A430" s="70" t="str">
        <f t="shared" si="13"/>
        <v>2026-01</v>
      </c>
      <c r="B430" s="5" t="str">
        <f>_xlfn.XLOOKUP(G430,过机服务商重量差!A:A,过机服务商重量差!G:G)</f>
        <v>玉麒麟</v>
      </c>
      <c r="C430" s="32" t="str">
        <f t="shared" si="12"/>
        <v>渠道</v>
      </c>
      <c r="D430" s="63">
        <f>ROUND(IF(AND(AO430&gt;=0,Y430="正常走货"),_xlfn.XLOOKUP(G430,过机服务商重量差!A:A,过机服务商重量差!L:L),"0"),2)</f>
        <v>1.5</v>
      </c>
      <c r="E430" s="64">
        <f>ROUND(IF(B430="小旋风",$D430/提成!$D$4*提成!$E$4,$D430/提成!$D$3*提成!$E$3),2)</f>
        <v>0.02</v>
      </c>
      <c r="F430" s="5" t="str">
        <f ca="1">IFERROR(LOOKUP(1,0/((B430=名单!B:B)*(VALUE(AW430)&gt;=名单!E:E)*(VALUE(AW430)&lt;=名单!G:G)*(Y430="正常走货")),名单!H:H),"否")</f>
        <v>否</v>
      </c>
      <c r="G430" s="71" t="s">
        <v>1403</v>
      </c>
      <c r="H430" s="71" t="s">
        <v>1405</v>
      </c>
      <c r="J430" s="71" t="s">
        <v>17</v>
      </c>
      <c r="L430" s="71" t="s">
        <v>18</v>
      </c>
      <c r="M430" s="73"/>
      <c r="N430" s="73"/>
      <c r="R430" s="73"/>
      <c r="S430" s="72" t="s">
        <v>1038</v>
      </c>
      <c r="T430" s="72" t="s">
        <v>14407</v>
      </c>
      <c r="U430" s="73"/>
      <c r="W430" s="73"/>
      <c r="X430" s="73"/>
      <c r="Y430" s="72" t="s">
        <v>14379</v>
      </c>
      <c r="AO430" s="71">
        <v>105.5</v>
      </c>
      <c r="AS430" s="73"/>
      <c r="AT430" s="73"/>
      <c r="AV430" s="73"/>
      <c r="AW430" s="74" t="s">
        <v>14820</v>
      </c>
      <c r="BC430" s="73"/>
      <c r="BD430" s="73"/>
    </row>
    <row r="431" spans="1:56">
      <c r="A431" s="70" t="str">
        <f t="shared" si="13"/>
        <v>2026-01</v>
      </c>
      <c r="B431" s="5" t="str">
        <f>_xlfn.XLOOKUP(G431,过机服务商重量差!A:A,过机服务商重量差!G:G)</f>
        <v>风清扬</v>
      </c>
      <c r="C431" s="32" t="str">
        <f t="shared" si="12"/>
        <v>渠道</v>
      </c>
      <c r="D431" s="63">
        <f>ROUND(IF(AND(AO431&gt;=0,Y431="正常走货"),_xlfn.XLOOKUP(G431,过机服务商重量差!A:A,过机服务商重量差!L:L),"0"),2)</f>
        <v>41</v>
      </c>
      <c r="E431" s="64">
        <f>ROUND(IF(B431="小旋风",$D431/提成!$D$4*提成!$E$4,$D431/提成!$D$3*提成!$E$3),2)</f>
        <v>0.41</v>
      </c>
      <c r="F431" s="5" t="str">
        <f ca="1">IFERROR(LOOKUP(1,0/((B431=名单!B:B)*(VALUE(AW431)&gt;=名单!E:E)*(VALUE(AW431)&lt;=名单!G:G)*(Y431="正常走货")),名单!H:H),"否")</f>
        <v>是</v>
      </c>
      <c r="G431" s="71" t="s">
        <v>1406</v>
      </c>
      <c r="H431" s="71" t="s">
        <v>1408</v>
      </c>
      <c r="J431" s="72" t="s">
        <v>1409</v>
      </c>
      <c r="L431" s="71" t="s">
        <v>18</v>
      </c>
      <c r="M431" s="73"/>
      <c r="N431" s="73"/>
      <c r="R431" s="73"/>
      <c r="S431" s="72" t="s">
        <v>1410</v>
      </c>
      <c r="T431" s="72" t="s">
        <v>14407</v>
      </c>
      <c r="U431" s="73"/>
      <c r="W431" s="73"/>
      <c r="X431" s="73"/>
      <c r="Y431" s="72" t="s">
        <v>14379</v>
      </c>
      <c r="AO431" s="71">
        <v>100</v>
      </c>
      <c r="AS431" s="73"/>
      <c r="AT431" s="73"/>
      <c r="AV431" s="73"/>
      <c r="AW431" s="74" t="s">
        <v>14821</v>
      </c>
      <c r="BC431" s="73"/>
      <c r="BD431" s="73"/>
    </row>
    <row r="432" spans="1:56">
      <c r="A432" s="70" t="str">
        <f t="shared" si="13"/>
        <v>2026-01</v>
      </c>
      <c r="B432" s="5" t="str">
        <f>_xlfn.XLOOKUP(G432,过机服务商重量差!A:A,过机服务商重量差!G:G)</f>
        <v>玉麒麟</v>
      </c>
      <c r="C432" s="32" t="str">
        <f t="shared" si="12"/>
        <v>渠道</v>
      </c>
      <c r="D432" s="63">
        <f>ROUND(IF(AND(AO432&gt;=0,Y432="正常走货"),_xlfn.XLOOKUP(G432,过机服务商重量差!A:A,过机服务商重量差!L:L),"0"),2)</f>
        <v>0</v>
      </c>
      <c r="E432" s="64">
        <f>ROUND(IF(B432="小旋风",$D432/提成!$D$4*提成!$E$4,$D432/提成!$D$3*提成!$E$3),2)</f>
        <v>0</v>
      </c>
      <c r="F432" s="5" t="str">
        <f ca="1">IFERROR(LOOKUP(1,0/((B432=名单!B:B)*(VALUE(AW432)&gt;=名单!E:E)*(VALUE(AW432)&lt;=名单!G:G)*(Y432="正常走货")),名单!H:H),"否")</f>
        <v>否</v>
      </c>
      <c r="G432" s="71" t="s">
        <v>1411</v>
      </c>
      <c r="H432" s="71" t="s">
        <v>36</v>
      </c>
      <c r="J432" s="71" t="s">
        <v>17</v>
      </c>
      <c r="L432" s="71" t="s">
        <v>18</v>
      </c>
      <c r="M432" s="73"/>
      <c r="N432" s="73"/>
      <c r="R432" s="73"/>
      <c r="S432" s="72" t="s">
        <v>191</v>
      </c>
      <c r="T432" s="72" t="s">
        <v>14410</v>
      </c>
      <c r="U432" s="73"/>
      <c r="W432" s="73"/>
      <c r="X432" s="73"/>
      <c r="Y432" s="72" t="s">
        <v>14434</v>
      </c>
      <c r="AO432" s="71">
        <v>0</v>
      </c>
      <c r="AS432" s="73"/>
      <c r="AT432" s="73"/>
      <c r="AU432" s="73"/>
      <c r="AV432" s="73"/>
      <c r="AW432" s="74" t="s">
        <v>14822</v>
      </c>
      <c r="BC432" s="73"/>
    </row>
    <row r="433" spans="1:56">
      <c r="A433" s="70" t="str">
        <f t="shared" si="13"/>
        <v>2026-01</v>
      </c>
      <c r="B433" s="5" t="str">
        <f>_xlfn.XLOOKUP(G433,过机服务商重量差!A:A,过机服务商重量差!G:G)</f>
        <v>小旋风</v>
      </c>
      <c r="C433" s="32" t="str">
        <f t="shared" si="12"/>
        <v>渠道</v>
      </c>
      <c r="D433" s="63">
        <f>ROUND(IF(AND(AO433&gt;=0,Y433="正常走货"),_xlfn.XLOOKUP(G433,过机服务商重量差!A:A,过机服务商重量差!L:L),"0"),2)</f>
        <v>68.5</v>
      </c>
      <c r="E433" s="64">
        <f>ROUND(IF(B433="小旋风",$D433/提成!$D$4*提成!$E$4,$D433/提成!$D$3*提成!$E$3),2)</f>
        <v>0.68</v>
      </c>
      <c r="F433" s="5" t="str">
        <f ca="1">IFERROR(LOOKUP(1,0/((B433=名单!B:B)*(VALUE(AW433)&gt;=名单!E:E)*(VALUE(AW433)&lt;=名单!G:G)*(Y433="正常走货")),名单!H:H),"否")</f>
        <v>是</v>
      </c>
      <c r="G433" s="71" t="s">
        <v>1413</v>
      </c>
      <c r="H433" s="71" t="s">
        <v>1415</v>
      </c>
      <c r="J433" s="72" t="s">
        <v>428</v>
      </c>
      <c r="L433" s="71" t="s">
        <v>18</v>
      </c>
      <c r="M433" s="73"/>
      <c r="N433" s="73"/>
      <c r="R433" s="73"/>
      <c r="S433" s="72" t="s">
        <v>90</v>
      </c>
      <c r="T433" s="72" t="s">
        <v>14407</v>
      </c>
      <c r="U433" s="73"/>
      <c r="W433" s="73"/>
      <c r="X433" s="73"/>
      <c r="Y433" s="72" t="s">
        <v>14379</v>
      </c>
      <c r="AO433" s="71">
        <v>909.5</v>
      </c>
      <c r="AS433" s="73"/>
      <c r="AT433" s="73"/>
      <c r="AV433" s="73"/>
      <c r="AW433" s="74" t="s">
        <v>14823</v>
      </c>
      <c r="BC433" s="73"/>
    </row>
    <row r="434" spans="1:56">
      <c r="A434" s="70" t="str">
        <f t="shared" si="13"/>
        <v>2026-01</v>
      </c>
      <c r="B434" s="5" t="str">
        <f>_xlfn.XLOOKUP(G434,过机服务商重量差!A:A,过机服务商重量差!G:G)</f>
        <v>玉麒麟</v>
      </c>
      <c r="C434" s="32" t="str">
        <f t="shared" si="12"/>
        <v>渠道</v>
      </c>
      <c r="D434" s="63">
        <f>ROUND(IF(AND(AO434&gt;=0,Y434="正常走货"),_xlfn.XLOOKUP(G434,过机服务商重量差!A:A,过机服务商重量差!L:L),"0"),2)</f>
        <v>4</v>
      </c>
      <c r="E434" s="64">
        <f>ROUND(IF(B434="小旋风",$D434/提成!$D$4*提成!$E$4,$D434/提成!$D$3*提成!$E$3),2)</f>
        <v>0.04</v>
      </c>
      <c r="F434" s="5" t="str">
        <f ca="1">IFERROR(LOOKUP(1,0/((B434=名单!B:B)*(VALUE(AW434)&gt;=名单!E:E)*(VALUE(AW434)&lt;=名单!G:G)*(Y434="正常走货")),名单!H:H),"否")</f>
        <v>否</v>
      </c>
      <c r="G434" s="71" t="s">
        <v>1416</v>
      </c>
      <c r="H434" s="71" t="s">
        <v>1418</v>
      </c>
      <c r="J434" s="72" t="s">
        <v>17</v>
      </c>
      <c r="L434" s="71" t="s">
        <v>18</v>
      </c>
      <c r="M434" s="73"/>
      <c r="N434" s="73"/>
      <c r="R434" s="73"/>
      <c r="S434" s="72" t="s">
        <v>161</v>
      </c>
      <c r="T434" s="72" t="s">
        <v>14378</v>
      </c>
      <c r="U434" s="73"/>
      <c r="W434" s="73"/>
      <c r="X434" s="73"/>
      <c r="Y434" s="72" t="s">
        <v>14379</v>
      </c>
      <c r="AO434" s="71">
        <v>50.2</v>
      </c>
      <c r="AS434" s="73"/>
      <c r="AT434" s="73"/>
      <c r="AU434" s="73"/>
      <c r="AV434" s="73"/>
      <c r="AW434" s="74" t="s">
        <v>14824</v>
      </c>
      <c r="BC434" s="73"/>
    </row>
    <row r="435" spans="1:56">
      <c r="A435" s="70" t="str">
        <f t="shared" si="13"/>
        <v>2026-01</v>
      </c>
      <c r="B435" s="5" t="str">
        <f>_xlfn.XLOOKUP(G435,过机服务商重量差!A:A,过机服务商重量差!G:G)</f>
        <v>小旋风</v>
      </c>
      <c r="C435" s="32" t="str">
        <f t="shared" si="12"/>
        <v>渠道</v>
      </c>
      <c r="D435" s="63">
        <f>ROUND(IF(AND(AO435&gt;=0,Y435="正常走货"),_xlfn.XLOOKUP(G435,过机服务商重量差!A:A,过机服务商重量差!L:L),"0"),2)</f>
        <v>73</v>
      </c>
      <c r="E435" s="64">
        <f>ROUND(IF(B435="小旋风",$D435/提成!$D$4*提成!$E$4,$D435/提成!$D$3*提成!$E$3),2)</f>
        <v>0.73</v>
      </c>
      <c r="F435" s="5" t="str">
        <f ca="1">IFERROR(LOOKUP(1,0/((B435=名单!B:B)*(VALUE(AW435)&gt;=名单!E:E)*(VALUE(AW435)&lt;=名单!G:G)*(Y435="正常走货")),名单!H:H),"否")</f>
        <v>是</v>
      </c>
      <c r="G435" s="71" t="s">
        <v>1419</v>
      </c>
      <c r="H435" s="71" t="s">
        <v>1421</v>
      </c>
      <c r="J435" s="72" t="s">
        <v>85</v>
      </c>
      <c r="L435" s="71" t="s">
        <v>18</v>
      </c>
      <c r="M435" s="73"/>
      <c r="N435" s="73"/>
      <c r="R435" s="73"/>
      <c r="S435" s="72" t="s">
        <v>90</v>
      </c>
      <c r="T435" s="72" t="s">
        <v>14407</v>
      </c>
      <c r="U435" s="73"/>
      <c r="W435" s="73"/>
      <c r="X435" s="73"/>
      <c r="Y435" s="72" t="s">
        <v>14379</v>
      </c>
      <c r="AO435" s="71">
        <v>306.6</v>
      </c>
      <c r="AS435" s="73"/>
      <c r="AT435" s="73"/>
      <c r="AV435" s="73"/>
      <c r="AW435" s="74" t="s">
        <v>14825</v>
      </c>
      <c r="BC435" s="73"/>
    </row>
    <row r="436" spans="1:56">
      <c r="A436" s="70" t="str">
        <f t="shared" si="13"/>
        <v>2026-01</v>
      </c>
      <c r="B436" s="5" t="str">
        <f>_xlfn.XLOOKUP(G436,过机服务商重量差!A:A,过机服务商重量差!G:G)</f>
        <v>玉麒麟</v>
      </c>
      <c r="C436" s="32" t="str">
        <f t="shared" si="12"/>
        <v>渠道</v>
      </c>
      <c r="D436" s="63">
        <f>ROUND(IF(AND(AO436&gt;=0,Y436="正常走货"),_xlfn.XLOOKUP(G436,过机服务商重量差!A:A,过机服务商重量差!L:L),"0"),2)</f>
        <v>78</v>
      </c>
      <c r="E436" s="64">
        <f>ROUND(IF(B436="小旋风",$D436/提成!$D$4*提成!$E$4,$D436/提成!$D$3*提成!$E$3),2)</f>
        <v>0.78</v>
      </c>
      <c r="F436" s="5" t="str">
        <f ca="1">IFERROR(LOOKUP(1,0/((B436=名单!B:B)*(VALUE(AW436)&gt;=名单!E:E)*(VALUE(AW436)&lt;=名单!G:G)*(Y436="正常走货")),名单!H:H),"否")</f>
        <v>否</v>
      </c>
      <c r="G436" s="71" t="s">
        <v>1422</v>
      </c>
      <c r="H436" s="71" t="s">
        <v>1424</v>
      </c>
      <c r="J436" s="72" t="s">
        <v>17</v>
      </c>
      <c r="L436" s="71" t="s">
        <v>18</v>
      </c>
      <c r="M436" s="73"/>
      <c r="N436" s="73"/>
      <c r="R436" s="73"/>
      <c r="S436" s="72" t="s">
        <v>90</v>
      </c>
      <c r="T436" s="72" t="s">
        <v>14407</v>
      </c>
      <c r="U436" s="73"/>
      <c r="W436" s="73"/>
      <c r="X436" s="73"/>
      <c r="Y436" s="72" t="s">
        <v>14379</v>
      </c>
      <c r="AO436" s="71">
        <v>396.94</v>
      </c>
      <c r="AS436" s="73"/>
      <c r="AT436" s="73"/>
      <c r="AU436" s="73"/>
      <c r="AV436" s="73"/>
      <c r="AW436" s="74" t="s">
        <v>14826</v>
      </c>
      <c r="BC436" s="73"/>
    </row>
    <row r="437" spans="1:56">
      <c r="A437" s="70" t="str">
        <f t="shared" si="13"/>
        <v>2026-01</v>
      </c>
      <c r="B437" s="5" t="str">
        <f>_xlfn.XLOOKUP(G437,过机服务商重量差!A:A,过机服务商重量差!G:G)</f>
        <v>玉麒麟</v>
      </c>
      <c r="C437" s="32" t="str">
        <f t="shared" si="12"/>
        <v>渠道</v>
      </c>
      <c r="D437" s="63">
        <f>ROUND(IF(AND(AO437&gt;=0,Y437="正常走货"),_xlfn.XLOOKUP(G437,过机服务商重量差!A:A,过机服务商重量差!L:L),"0"),2)</f>
        <v>16</v>
      </c>
      <c r="E437" s="64">
        <f>ROUND(IF(B437="小旋风",$D437/提成!$D$4*提成!$E$4,$D437/提成!$D$3*提成!$E$3),2)</f>
        <v>0.16</v>
      </c>
      <c r="F437" s="5" t="str">
        <f ca="1">IFERROR(LOOKUP(1,0/((B437=名单!B:B)*(VALUE(AW437)&gt;=名单!E:E)*(VALUE(AW437)&lt;=名单!G:G)*(Y437="正常走货")),名单!H:H),"否")</f>
        <v>否</v>
      </c>
      <c r="G437" s="71" t="s">
        <v>1425</v>
      </c>
      <c r="H437" s="71" t="s">
        <v>1427</v>
      </c>
      <c r="J437" s="72" t="s">
        <v>17</v>
      </c>
      <c r="L437" s="71" t="s">
        <v>18</v>
      </c>
      <c r="M437" s="73"/>
      <c r="N437" s="73"/>
      <c r="R437" s="73"/>
      <c r="S437" s="72" t="s">
        <v>90</v>
      </c>
      <c r="T437" s="72" t="s">
        <v>14407</v>
      </c>
      <c r="U437" s="73"/>
      <c r="W437" s="73"/>
      <c r="X437" s="73"/>
      <c r="Y437" s="72" t="s">
        <v>14379</v>
      </c>
      <c r="AO437" s="71">
        <v>52.66</v>
      </c>
      <c r="AS437" s="73"/>
      <c r="AT437" s="73"/>
      <c r="AV437" s="73"/>
      <c r="AW437" s="74" t="s">
        <v>14827</v>
      </c>
      <c r="BC437" s="73"/>
    </row>
    <row r="438" spans="1:56">
      <c r="A438" s="70" t="str">
        <f t="shared" si="13"/>
        <v>2026-01</v>
      </c>
      <c r="B438" s="5" t="str">
        <f>_xlfn.XLOOKUP(G438,过机服务商重量差!A:A,过机服务商重量差!G:G)</f>
        <v>玉麒麟</v>
      </c>
      <c r="C438" s="32" t="str">
        <f t="shared" si="12"/>
        <v>渠道</v>
      </c>
      <c r="D438" s="63">
        <f>ROUND(IF(AND(AO438&gt;=0,Y438="正常走货"),_xlfn.XLOOKUP(G438,过机服务商重量差!A:A,过机服务商重量差!L:L),"0"),2)</f>
        <v>67</v>
      </c>
      <c r="E438" s="64">
        <f>ROUND(IF(B438="小旋风",$D438/提成!$D$4*提成!$E$4,$D438/提成!$D$3*提成!$E$3),2)</f>
        <v>0.67</v>
      </c>
      <c r="F438" s="5" t="str">
        <f ca="1">IFERROR(LOOKUP(1,0/((B438=名单!B:B)*(VALUE(AW438)&gt;=名单!E:E)*(VALUE(AW438)&lt;=名单!G:G)*(Y438="正常走货")),名单!H:H),"否")</f>
        <v>否</v>
      </c>
      <c r="G438" s="71" t="s">
        <v>1428</v>
      </c>
      <c r="H438" s="71" t="s">
        <v>1430</v>
      </c>
      <c r="J438" s="71" t="s">
        <v>17</v>
      </c>
      <c r="L438" s="71" t="s">
        <v>18</v>
      </c>
      <c r="M438" s="73"/>
      <c r="N438" s="73"/>
      <c r="R438" s="73"/>
      <c r="S438" s="72" t="s">
        <v>90</v>
      </c>
      <c r="T438" s="71" t="s">
        <v>14407</v>
      </c>
      <c r="U438" s="73"/>
      <c r="W438" s="73"/>
      <c r="X438" s="73"/>
      <c r="Y438" s="72" t="s">
        <v>14379</v>
      </c>
      <c r="AO438" s="71">
        <v>252.44</v>
      </c>
      <c r="AS438" s="73"/>
      <c r="AT438" s="73"/>
      <c r="AU438" s="73"/>
      <c r="AV438" s="73"/>
      <c r="AW438" s="74" t="s">
        <v>14828</v>
      </c>
      <c r="BC438" s="73"/>
    </row>
    <row r="439" spans="1:56">
      <c r="A439" s="70" t="str">
        <f t="shared" si="13"/>
        <v>2026-01</v>
      </c>
      <c r="B439" s="5" t="str">
        <f>_xlfn.XLOOKUP(G439,过机服务商重量差!A:A,过机服务商重量差!G:G)</f>
        <v>玉麒麟</v>
      </c>
      <c r="C439" s="32" t="str">
        <f t="shared" si="12"/>
        <v>渠道</v>
      </c>
      <c r="D439" s="63">
        <f>ROUND(IF(AND(AO439&gt;=0,Y439="正常走货"),_xlfn.XLOOKUP(G439,过机服务商重量差!A:A,过机服务商重量差!L:L),"0"),2)</f>
        <v>4</v>
      </c>
      <c r="E439" s="64">
        <f>ROUND(IF(B439="小旋风",$D439/提成!$D$4*提成!$E$4,$D439/提成!$D$3*提成!$E$3),2)</f>
        <v>0.04</v>
      </c>
      <c r="F439" s="5" t="str">
        <f ca="1">IFERROR(LOOKUP(1,0/((B439=名单!B:B)*(VALUE(AW439)&gt;=名单!E:E)*(VALUE(AW439)&lt;=名单!G:G)*(Y439="正常走货")),名单!H:H),"否")</f>
        <v>否</v>
      </c>
      <c r="G439" s="71" t="s">
        <v>1431</v>
      </c>
      <c r="H439" s="71" t="s">
        <v>1433</v>
      </c>
      <c r="J439" s="71" t="s">
        <v>17</v>
      </c>
      <c r="L439" s="71" t="s">
        <v>18</v>
      </c>
      <c r="M439" s="73"/>
      <c r="N439" s="73"/>
      <c r="R439" s="73"/>
      <c r="S439" s="72" t="s">
        <v>79</v>
      </c>
      <c r="T439" s="71" t="s">
        <v>14378</v>
      </c>
      <c r="U439" s="73"/>
      <c r="W439" s="73"/>
      <c r="X439" s="73"/>
      <c r="Y439" s="72" t="s">
        <v>14379</v>
      </c>
      <c r="AO439" s="71">
        <v>50.24</v>
      </c>
      <c r="AS439" s="73"/>
      <c r="AT439" s="73"/>
      <c r="AU439" s="73"/>
      <c r="AV439" s="73"/>
      <c r="AW439" s="74" t="s">
        <v>14829</v>
      </c>
      <c r="BC439" s="73"/>
      <c r="BD439" s="73"/>
    </row>
    <row r="440" spans="1:56">
      <c r="A440" s="70" t="str">
        <f t="shared" si="13"/>
        <v>2026-01</v>
      </c>
      <c r="B440" s="5" t="str">
        <f>_xlfn.XLOOKUP(G440,过机服务商重量差!A:A,过机服务商重量差!G:G)</f>
        <v>无崖子</v>
      </c>
      <c r="C440" s="32" t="str">
        <f t="shared" si="12"/>
        <v>渠道</v>
      </c>
      <c r="D440" s="63">
        <f>ROUND(IF(AND(AO440&gt;=0,Y440="正常走货"),_xlfn.XLOOKUP(G440,过机服务商重量差!A:A,过机服务商重量差!L:L),"0"),2)</f>
        <v>3</v>
      </c>
      <c r="E440" s="64">
        <f>ROUND(IF(B440="小旋风",$D440/提成!$D$4*提成!$E$4,$D440/提成!$D$3*提成!$E$3),2)</f>
        <v>0.03</v>
      </c>
      <c r="F440" s="5" t="str">
        <f ca="1">IFERROR(LOOKUP(1,0/((B440=名单!B:B)*(VALUE(AW440)&gt;=名单!E:E)*(VALUE(AW440)&lt;=名单!G:G)*(Y440="正常走货")),名单!H:H),"否")</f>
        <v>否</v>
      </c>
      <c r="G440" s="71" t="s">
        <v>1434</v>
      </c>
      <c r="H440" s="71" t="s">
        <v>1436</v>
      </c>
      <c r="J440" s="71" t="s">
        <v>160</v>
      </c>
      <c r="L440" s="71" t="s">
        <v>18</v>
      </c>
      <c r="M440" s="73"/>
      <c r="N440" s="73"/>
      <c r="R440" s="73"/>
      <c r="S440" s="72" t="s">
        <v>337</v>
      </c>
      <c r="T440" s="72" t="s">
        <v>14378</v>
      </c>
      <c r="U440" s="73"/>
      <c r="W440" s="73"/>
      <c r="X440" s="73"/>
      <c r="Y440" s="72" t="s">
        <v>14379</v>
      </c>
      <c r="AO440" s="71">
        <v>0</v>
      </c>
      <c r="AS440" s="73"/>
      <c r="AT440" s="73"/>
      <c r="AU440" s="73"/>
      <c r="AV440" s="73"/>
      <c r="AW440" s="74" t="s">
        <v>14830</v>
      </c>
      <c r="BC440" s="73"/>
    </row>
    <row r="441" spans="1:56">
      <c r="A441" s="70" t="str">
        <f t="shared" si="13"/>
        <v>2026-01</v>
      </c>
      <c r="B441" s="5" t="str">
        <f>_xlfn.XLOOKUP(G441,过机服务商重量差!A:A,过机服务商重量差!G:G)</f>
        <v>小旋风</v>
      </c>
      <c r="C441" s="32" t="str">
        <f t="shared" si="12"/>
        <v>渠道</v>
      </c>
      <c r="D441" s="63">
        <f>ROUND(IF(AND(AO441&gt;=0,Y441="正常走货"),_xlfn.XLOOKUP(G441,过机服务商重量差!A:A,过机服务商重量差!L:L),"0"),2)</f>
        <v>131</v>
      </c>
      <c r="E441" s="64">
        <f>ROUND(IF(B441="小旋风",$D441/提成!$D$4*提成!$E$4,$D441/提成!$D$3*提成!$E$3),2)</f>
        <v>1.31</v>
      </c>
      <c r="F441" s="5" t="str">
        <f ca="1">IFERROR(LOOKUP(1,0/((B441=名单!B:B)*(VALUE(AW441)&gt;=名单!E:E)*(VALUE(AW441)&lt;=名单!G:G)*(Y441="正常走货")),名单!H:H),"否")</f>
        <v>是</v>
      </c>
      <c r="G441" s="71" t="s">
        <v>1437</v>
      </c>
      <c r="H441" s="71" t="s">
        <v>1439</v>
      </c>
      <c r="J441" s="72" t="s">
        <v>85</v>
      </c>
      <c r="L441" s="71" t="s">
        <v>18</v>
      </c>
      <c r="M441" s="73"/>
      <c r="N441" s="73"/>
      <c r="R441" s="73"/>
      <c r="S441" s="72" t="s">
        <v>90</v>
      </c>
      <c r="T441" s="72" t="s">
        <v>14407</v>
      </c>
      <c r="U441" s="73"/>
      <c r="W441" s="73"/>
      <c r="X441" s="73"/>
      <c r="Y441" s="72" t="s">
        <v>14379</v>
      </c>
      <c r="AO441" s="71">
        <v>550.2</v>
      </c>
      <c r="AS441" s="73"/>
      <c r="AT441" s="73"/>
      <c r="AV441" s="73"/>
      <c r="AW441" s="74" t="s">
        <v>14831</v>
      </c>
      <c r="BC441" s="73"/>
    </row>
    <row r="442" spans="1:56">
      <c r="A442" s="70" t="str">
        <f t="shared" si="13"/>
        <v>2026-01</v>
      </c>
      <c r="B442" s="5" t="str">
        <f>_xlfn.XLOOKUP(G442,过机服务商重量差!A:A,过机服务商重量差!G:G)</f>
        <v>玉麒麟</v>
      </c>
      <c r="C442" s="32" t="str">
        <f t="shared" si="12"/>
        <v>渠道</v>
      </c>
      <c r="D442" s="63">
        <f>ROUND(IF(AND(AO442&gt;=0,Y442="正常走货"),_xlfn.XLOOKUP(G442,过机服务商重量差!A:A,过机服务商重量差!L:L),"0"),2)</f>
        <v>48</v>
      </c>
      <c r="E442" s="64">
        <f>ROUND(IF(B442="小旋风",$D442/提成!$D$4*提成!$E$4,$D442/提成!$D$3*提成!$E$3),2)</f>
        <v>0.48</v>
      </c>
      <c r="F442" s="5" t="str">
        <f ca="1">IFERROR(LOOKUP(1,0/((B442=名单!B:B)*(VALUE(AW442)&gt;=名单!E:E)*(VALUE(AW442)&lt;=名单!G:G)*(Y442="正常走货")),名单!H:H),"否")</f>
        <v>否</v>
      </c>
      <c r="G442" s="71" t="s">
        <v>1440</v>
      </c>
      <c r="H442" s="71" t="s">
        <v>1442</v>
      </c>
      <c r="J442" s="72" t="s">
        <v>17</v>
      </c>
      <c r="L442" s="71" t="s">
        <v>18</v>
      </c>
      <c r="M442" s="73"/>
      <c r="N442" s="73"/>
      <c r="R442" s="73"/>
      <c r="S442" s="72" t="s">
        <v>90</v>
      </c>
      <c r="T442" s="72" t="s">
        <v>14407</v>
      </c>
      <c r="U442" s="73"/>
      <c r="W442" s="73"/>
      <c r="X442" s="73"/>
      <c r="Y442" s="72" t="s">
        <v>14379</v>
      </c>
      <c r="AO442" s="71">
        <v>228.55</v>
      </c>
      <c r="AS442" s="73"/>
      <c r="AT442" s="73"/>
      <c r="AV442" s="73"/>
      <c r="AW442" s="74" t="s">
        <v>14832</v>
      </c>
      <c r="BC442" s="73"/>
    </row>
    <row r="443" spans="1:56">
      <c r="A443" s="70" t="str">
        <f t="shared" si="13"/>
        <v>2026-01</v>
      </c>
      <c r="B443" s="5" t="str">
        <f>_xlfn.XLOOKUP(G443,过机服务商重量差!A:A,过机服务商重量差!G:G)</f>
        <v>玉麒麟</v>
      </c>
      <c r="C443" s="32" t="str">
        <f t="shared" si="12"/>
        <v>渠道</v>
      </c>
      <c r="D443" s="63">
        <f>ROUND(IF(AND(AO443&gt;=0,Y443="正常走货"),_xlfn.XLOOKUP(G443,过机服务商重量差!A:A,过机服务商重量差!L:L),"0"),2)</f>
        <v>9.5</v>
      </c>
      <c r="E443" s="64">
        <f>ROUND(IF(B443="小旋风",$D443/提成!$D$4*提成!$E$4,$D443/提成!$D$3*提成!$E$3),2)</f>
        <v>0.1</v>
      </c>
      <c r="F443" s="5" t="str">
        <f ca="1">IFERROR(LOOKUP(1,0/((B443=名单!B:B)*(VALUE(AW443)&gt;=名单!E:E)*(VALUE(AW443)&lt;=名单!G:G)*(Y443="正常走货")),名单!H:H),"否")</f>
        <v>否</v>
      </c>
      <c r="G443" s="71" t="s">
        <v>1443</v>
      </c>
      <c r="H443" s="71" t="s">
        <v>1445</v>
      </c>
      <c r="J443" s="72" t="s">
        <v>17</v>
      </c>
      <c r="L443" s="72" t="s">
        <v>18</v>
      </c>
      <c r="M443" s="73"/>
      <c r="N443" s="73"/>
      <c r="R443" s="73"/>
      <c r="S443" s="72" t="s">
        <v>90</v>
      </c>
      <c r="T443" s="72" t="s">
        <v>14407</v>
      </c>
      <c r="U443" s="73"/>
      <c r="W443" s="73"/>
      <c r="X443" s="73"/>
      <c r="Y443" s="72" t="s">
        <v>14379</v>
      </c>
      <c r="AO443" s="71">
        <v>60.17</v>
      </c>
      <c r="AS443" s="73"/>
      <c r="AT443" s="73"/>
      <c r="AV443" s="73"/>
      <c r="AW443" s="74" t="s">
        <v>14833</v>
      </c>
      <c r="BC443" s="73"/>
    </row>
    <row r="444" spans="1:56">
      <c r="A444" s="70" t="str">
        <f t="shared" si="13"/>
        <v>2026-01</v>
      </c>
      <c r="B444" s="5" t="str">
        <f>_xlfn.XLOOKUP(G444,过机服务商重量差!A:A,过机服务商重量差!G:G)</f>
        <v>玉麒麟</v>
      </c>
      <c r="C444" s="32" t="str">
        <f t="shared" si="12"/>
        <v>渠道</v>
      </c>
      <c r="D444" s="63">
        <f>ROUND(IF(AND(AO444&gt;=0,Y444="正常走货"),_xlfn.XLOOKUP(G444,过机服务商重量差!A:A,过机服务商重量差!L:L),"0"),2)</f>
        <v>3</v>
      </c>
      <c r="E444" s="64">
        <f>ROUND(IF(B444="小旋风",$D444/提成!$D$4*提成!$E$4,$D444/提成!$D$3*提成!$E$3),2)</f>
        <v>0.03</v>
      </c>
      <c r="F444" s="5" t="str">
        <f ca="1">IFERROR(LOOKUP(1,0/((B444=名单!B:B)*(VALUE(AW444)&gt;=名单!E:E)*(VALUE(AW444)&lt;=名单!G:G)*(Y444="正常走货")),名单!H:H),"否")</f>
        <v>否</v>
      </c>
      <c r="G444" s="71" t="s">
        <v>1446</v>
      </c>
      <c r="H444" s="71" t="s">
        <v>1448</v>
      </c>
      <c r="J444" s="72" t="s">
        <v>17</v>
      </c>
      <c r="L444" s="71" t="s">
        <v>18</v>
      </c>
      <c r="M444" s="73"/>
      <c r="N444" s="73"/>
      <c r="R444" s="73"/>
      <c r="S444" s="72" t="s">
        <v>90</v>
      </c>
      <c r="T444" s="71" t="s">
        <v>14407</v>
      </c>
      <c r="U444" s="73"/>
      <c r="W444" s="73"/>
      <c r="X444" s="73"/>
      <c r="Y444" s="72" t="s">
        <v>14379</v>
      </c>
      <c r="AO444" s="71">
        <v>49.34</v>
      </c>
      <c r="AS444" s="73"/>
      <c r="AT444" s="73"/>
      <c r="AU444" s="73"/>
      <c r="AV444" s="73"/>
      <c r="AW444" s="74" t="s">
        <v>14834</v>
      </c>
      <c r="BC444" s="73"/>
    </row>
    <row r="445" spans="1:56">
      <c r="A445" s="70" t="str">
        <f t="shared" si="13"/>
        <v>2026-01</v>
      </c>
      <c r="B445" s="5" t="str">
        <f>_xlfn.XLOOKUP(G445,过机服务商重量差!A:A,过机服务商重量差!G:G)</f>
        <v>帅时莹</v>
      </c>
      <c r="C445" s="32" t="str">
        <f t="shared" si="12"/>
        <v>渠道</v>
      </c>
      <c r="D445" s="63">
        <f>ROUND(IF(AND(AO445&gt;=0,Y445="正常走货"),_xlfn.XLOOKUP(G445,过机服务商重量差!A:A,过机服务商重量差!L:L),"0"),2)</f>
        <v>76</v>
      </c>
      <c r="E445" s="64">
        <f>ROUND(IF(B445="小旋风",$D445/提成!$D$4*提成!$E$4,$D445/提成!$D$3*提成!$E$3),2)</f>
        <v>0.76</v>
      </c>
      <c r="F445" s="5" t="str">
        <f ca="1">IFERROR(LOOKUP(1,0/((B445=名单!B:B)*(VALUE(AW445)&gt;=名单!E:E)*(VALUE(AW445)&lt;=名单!G:G)*(Y445="正常走货")),名单!H:H),"否")</f>
        <v>否</v>
      </c>
      <c r="G445" s="71" t="s">
        <v>1449</v>
      </c>
      <c r="H445" s="71" t="s">
        <v>1451</v>
      </c>
      <c r="J445" s="71" t="s">
        <v>1452</v>
      </c>
      <c r="L445" s="71" t="s">
        <v>18</v>
      </c>
      <c r="M445" s="73"/>
      <c r="N445" s="73"/>
      <c r="R445" s="73"/>
      <c r="S445" s="72" t="s">
        <v>199</v>
      </c>
      <c r="T445" s="72" t="s">
        <v>14439</v>
      </c>
      <c r="U445" s="73"/>
      <c r="W445" s="73"/>
      <c r="X445" s="73"/>
      <c r="Y445" s="72" t="s">
        <v>14379</v>
      </c>
      <c r="AO445" s="71">
        <v>1290.5</v>
      </c>
      <c r="AS445" s="73"/>
      <c r="AT445" s="73"/>
      <c r="AU445" s="73"/>
      <c r="AV445" s="73"/>
      <c r="AW445" s="74" t="s">
        <v>14835</v>
      </c>
      <c r="BC445" s="73"/>
    </row>
    <row r="446" spans="1:56">
      <c r="A446" s="70" t="str">
        <f t="shared" si="13"/>
        <v>2026-01</v>
      </c>
      <c r="B446" s="5" t="str">
        <f>_xlfn.XLOOKUP(G446,过机服务商重量差!A:A,过机服务商重量差!G:G)</f>
        <v>帅时莹</v>
      </c>
      <c r="C446" s="32" t="str">
        <f t="shared" si="12"/>
        <v>渠道</v>
      </c>
      <c r="D446" s="63">
        <f>ROUND(IF(AND(AO446&gt;=0,Y446="正常走货"),_xlfn.XLOOKUP(G446,过机服务商重量差!A:A,过机服务商重量差!L:L),"0"),2)</f>
        <v>137</v>
      </c>
      <c r="E446" s="64">
        <f>ROUND(IF(B446="小旋风",$D446/提成!$D$4*提成!$E$4,$D446/提成!$D$3*提成!$E$3),2)</f>
        <v>1.37</v>
      </c>
      <c r="F446" s="5" t="str">
        <f ca="1">IFERROR(LOOKUP(1,0/((B446=名单!B:B)*(VALUE(AW446)&gt;=名单!E:E)*(VALUE(AW446)&lt;=名单!G:G)*(Y446="正常走货")),名单!H:H),"否")</f>
        <v>否</v>
      </c>
      <c r="G446" s="71" t="s">
        <v>1453</v>
      </c>
      <c r="H446" s="71" t="s">
        <v>1455</v>
      </c>
      <c r="J446" s="71" t="s">
        <v>97</v>
      </c>
      <c r="L446" s="71" t="s">
        <v>18</v>
      </c>
      <c r="M446" s="73"/>
      <c r="N446" s="73"/>
      <c r="R446" s="73"/>
      <c r="S446" s="72" t="s">
        <v>199</v>
      </c>
      <c r="T446" s="72" t="s">
        <v>14439</v>
      </c>
      <c r="U446" s="73"/>
      <c r="W446" s="73"/>
      <c r="X446" s="73"/>
      <c r="Y446" s="72" t="s">
        <v>14379</v>
      </c>
      <c r="AO446" s="71">
        <v>221.7</v>
      </c>
      <c r="AS446" s="73"/>
      <c r="AT446" s="73"/>
      <c r="AU446" s="73"/>
      <c r="AV446" s="73"/>
      <c r="AW446" s="74" t="s">
        <v>14836</v>
      </c>
      <c r="BC446" s="73"/>
    </row>
    <row r="447" spans="1:56">
      <c r="A447" s="70" t="str">
        <f t="shared" si="13"/>
        <v>2026-01</v>
      </c>
      <c r="B447" s="5" t="str">
        <f>_xlfn.XLOOKUP(G447,过机服务商重量差!A:A,过机服务商重量差!G:G)</f>
        <v>风清扬</v>
      </c>
      <c r="C447" s="32" t="str">
        <f t="shared" si="12"/>
        <v>渠道</v>
      </c>
      <c r="D447" s="63">
        <f>ROUND(IF(AND(AO447&gt;=0,Y447="正常走货"),_xlfn.XLOOKUP(G447,过机服务商重量差!A:A,过机服务商重量差!L:L),"0"),2)</f>
        <v>112</v>
      </c>
      <c r="E447" s="64">
        <f>ROUND(IF(B447="小旋风",$D447/提成!$D$4*提成!$E$4,$D447/提成!$D$3*提成!$E$3),2)</f>
        <v>1.12</v>
      </c>
      <c r="F447" s="5" t="str">
        <f ca="1">IFERROR(LOOKUP(1,0/((B447=名单!B:B)*(VALUE(AW447)&gt;=名单!E:E)*(VALUE(AW447)&lt;=名单!G:G)*(Y447="正常走货")),名单!H:H),"否")</f>
        <v>是</v>
      </c>
      <c r="G447" s="71" t="s">
        <v>1456</v>
      </c>
      <c r="H447" s="71" t="s">
        <v>50</v>
      </c>
      <c r="J447" s="72" t="s">
        <v>1071</v>
      </c>
      <c r="L447" s="71" t="s">
        <v>18</v>
      </c>
      <c r="M447" s="73"/>
      <c r="N447" s="73"/>
      <c r="R447" s="73"/>
      <c r="S447" s="72" t="s">
        <v>1171</v>
      </c>
      <c r="T447" s="72" t="s">
        <v>14742</v>
      </c>
      <c r="U447" s="73"/>
      <c r="W447" s="73"/>
      <c r="X447" s="73"/>
      <c r="Y447" s="72" t="s">
        <v>14379</v>
      </c>
      <c r="AO447" s="71">
        <v>22.4</v>
      </c>
      <c r="AS447" s="73"/>
      <c r="AT447" s="73"/>
      <c r="AU447" s="73"/>
      <c r="AV447" s="73"/>
      <c r="AW447" s="74" t="s">
        <v>14837</v>
      </c>
      <c r="BC447" s="73"/>
    </row>
    <row r="448" spans="1:56">
      <c r="A448" s="70" t="str">
        <f t="shared" si="13"/>
        <v>2026-01</v>
      </c>
      <c r="B448" s="5" t="str">
        <f>_xlfn.XLOOKUP(G448,过机服务商重量差!A:A,过机服务商重量差!G:G)</f>
        <v>无崖子</v>
      </c>
      <c r="C448" s="32" t="str">
        <f t="shared" si="12"/>
        <v>渠道</v>
      </c>
      <c r="D448" s="63">
        <f>ROUND(IF(AND(AO448&gt;=0,Y448="正常走货"),_xlfn.XLOOKUP(G448,过机服务商重量差!A:A,过机服务商重量差!L:L),"0"),2)</f>
        <v>0.5</v>
      </c>
      <c r="E448" s="64">
        <f>ROUND(IF(B448="小旋风",$D448/提成!$D$4*提成!$E$4,$D448/提成!$D$3*提成!$E$3),2)</f>
        <v>0.01</v>
      </c>
      <c r="F448" s="5" t="str">
        <f ca="1">IFERROR(LOOKUP(1,0/((B448=名单!B:B)*(VALUE(AW448)&gt;=名单!E:E)*(VALUE(AW448)&lt;=名单!G:G)*(Y448="正常走货")),名单!H:H),"否")</f>
        <v>否</v>
      </c>
      <c r="G448" s="71" t="s">
        <v>1458</v>
      </c>
      <c r="H448" s="71" t="s">
        <v>1460</v>
      </c>
      <c r="J448" s="72" t="s">
        <v>728</v>
      </c>
      <c r="L448" s="71" t="s">
        <v>18</v>
      </c>
      <c r="M448" s="73"/>
      <c r="N448" s="73"/>
      <c r="R448" s="73"/>
      <c r="S448" s="72" t="s">
        <v>145</v>
      </c>
      <c r="T448" s="72" t="s">
        <v>14407</v>
      </c>
      <c r="U448" s="73"/>
      <c r="W448" s="73"/>
      <c r="X448" s="73"/>
      <c r="Y448" s="72" t="s">
        <v>14379</v>
      </c>
      <c r="AO448" s="71">
        <v>75.26</v>
      </c>
      <c r="AS448" s="73"/>
      <c r="AT448" s="73"/>
      <c r="AV448" s="73"/>
      <c r="AW448" s="74" t="s">
        <v>14838</v>
      </c>
      <c r="BC448" s="73"/>
    </row>
    <row r="449" spans="1:56">
      <c r="A449" s="70" t="str">
        <f t="shared" si="13"/>
        <v>2026-01</v>
      </c>
      <c r="B449" s="5" t="str">
        <f>_xlfn.XLOOKUP(G449,过机服务商重量差!A:A,过机服务商重量差!G:G)</f>
        <v>007</v>
      </c>
      <c r="C449" s="32" t="str">
        <f t="shared" si="12"/>
        <v>渠道</v>
      </c>
      <c r="D449" s="63">
        <f>ROUND(IF(AND(AO449&gt;=0,Y449="正常走货"),_xlfn.XLOOKUP(G449,过机服务商重量差!A:A,过机服务商重量差!L:L),"0"),2)</f>
        <v>651</v>
      </c>
      <c r="E449" s="64">
        <f>ROUND(IF(B449="小旋风",$D449/提成!$D$4*提成!$E$4,$D449/提成!$D$3*提成!$E$3),2)</f>
        <v>6.51</v>
      </c>
      <c r="F449" s="5" t="str">
        <f ca="1">IFERROR(LOOKUP(1,0/((B449=名单!B:B)*(VALUE(AW449)&gt;=名单!E:E)*(VALUE(AW449)&lt;=名单!G:G)*(Y449="正常走货")),名单!H:H),"否")</f>
        <v>否</v>
      </c>
      <c r="G449" s="71" t="s">
        <v>1461</v>
      </c>
      <c r="H449" s="71" t="s">
        <v>1463</v>
      </c>
      <c r="J449" s="71" t="s">
        <v>266</v>
      </c>
      <c r="L449" s="71" t="s">
        <v>18</v>
      </c>
      <c r="M449" s="73"/>
      <c r="N449" s="73"/>
      <c r="R449" s="73"/>
      <c r="S449" s="72" t="s">
        <v>152</v>
      </c>
      <c r="T449" s="72" t="s">
        <v>14382</v>
      </c>
      <c r="U449" s="73"/>
      <c r="W449" s="73"/>
      <c r="X449" s="73"/>
      <c r="Y449" s="72" t="s">
        <v>14379</v>
      </c>
      <c r="AO449" s="71">
        <v>4491.9</v>
      </c>
      <c r="AS449" s="73"/>
      <c r="AT449" s="73"/>
      <c r="AV449" s="73"/>
      <c r="AW449" s="74" t="s">
        <v>14839</v>
      </c>
      <c r="BC449" s="73"/>
    </row>
    <row r="450" spans="1:56">
      <c r="A450" s="70" t="str">
        <f t="shared" si="13"/>
        <v>2026-01</v>
      </c>
      <c r="B450" s="5" t="str">
        <f>_xlfn.XLOOKUP(G450,过机服务商重量差!A:A,过机服务商重量差!G:G)</f>
        <v>小旋风</v>
      </c>
      <c r="C450" s="32" t="str">
        <f t="shared" ref="C450:C513" si="14">IF(OR(AO450&lt;0,L450="FBA海运"),"","渠道")</f>
        <v>渠道</v>
      </c>
      <c r="D450" s="63">
        <f>ROUND(IF(AND(AO450&gt;=0,Y450="正常走货"),_xlfn.XLOOKUP(G450,过机服务商重量差!A:A,过机服务商重量差!L:L),"0"),2)</f>
        <v>146</v>
      </c>
      <c r="E450" s="64">
        <f>ROUND(IF(B450="小旋风",$D450/提成!$D$4*提成!$E$4,$D450/提成!$D$3*提成!$E$3),2)</f>
        <v>1.46</v>
      </c>
      <c r="F450" s="5" t="str">
        <f ca="1">IFERROR(LOOKUP(1,0/((B450=名单!B:B)*(VALUE(AW450)&gt;=名单!E:E)*(VALUE(AW450)&lt;=名单!G:G)*(Y450="正常走货")),名单!H:H),"否")</f>
        <v>是</v>
      </c>
      <c r="G450" s="71" t="s">
        <v>1464</v>
      </c>
      <c r="H450" s="71" t="s">
        <v>1466</v>
      </c>
      <c r="J450" s="72" t="s">
        <v>274</v>
      </c>
      <c r="L450" s="71" t="s">
        <v>18</v>
      </c>
      <c r="M450" s="73"/>
      <c r="N450" s="73"/>
      <c r="R450" s="73"/>
      <c r="S450" s="72" t="s">
        <v>145</v>
      </c>
      <c r="T450" s="72" t="s">
        <v>14407</v>
      </c>
      <c r="U450" s="73"/>
      <c r="W450" s="73"/>
      <c r="X450" s="73"/>
      <c r="Y450" s="72" t="s">
        <v>14379</v>
      </c>
      <c r="AO450" s="71">
        <v>73</v>
      </c>
      <c r="AS450" s="73"/>
      <c r="AT450" s="73"/>
      <c r="AU450" s="73"/>
      <c r="AV450" s="73"/>
      <c r="AW450" s="74" t="s">
        <v>14840</v>
      </c>
      <c r="BC450" s="73"/>
    </row>
    <row r="451" spans="1:56">
      <c r="A451" s="70" t="str">
        <f t="shared" ref="A451:A514" si="15">MID(AW451,1,7)</f>
        <v>2026-01</v>
      </c>
      <c r="B451" s="5" t="str">
        <f>_xlfn.XLOOKUP(G451,过机服务商重量差!A:A,过机服务商重量差!G:G)</f>
        <v>小旋风</v>
      </c>
      <c r="C451" s="32" t="str">
        <f t="shared" si="14"/>
        <v>渠道</v>
      </c>
      <c r="D451" s="63">
        <f>ROUND(IF(AND(AO451&gt;=0,Y451="正常走货"),_xlfn.XLOOKUP(G451,过机服务商重量差!A:A,过机服务商重量差!L:L),"0"),2)</f>
        <v>44</v>
      </c>
      <c r="E451" s="64">
        <f>ROUND(IF(B451="小旋风",$D451/提成!$D$4*提成!$E$4,$D451/提成!$D$3*提成!$E$3),2)</f>
        <v>0.44</v>
      </c>
      <c r="F451" s="5" t="str">
        <f ca="1">IFERROR(LOOKUP(1,0/((B451=名单!B:B)*(VALUE(AW451)&gt;=名单!E:E)*(VALUE(AW451)&lt;=名单!G:G)*(Y451="正常走货")),名单!H:H),"否")</f>
        <v>是</v>
      </c>
      <c r="G451" s="71" t="s">
        <v>1467</v>
      </c>
      <c r="H451" s="71" t="s">
        <v>1469</v>
      </c>
      <c r="J451" s="72" t="s">
        <v>274</v>
      </c>
      <c r="L451" s="71" t="s">
        <v>18</v>
      </c>
      <c r="M451" s="73"/>
      <c r="N451" s="73"/>
      <c r="R451" s="73"/>
      <c r="S451" s="72" t="s">
        <v>99</v>
      </c>
      <c r="T451" s="72" t="s">
        <v>14410</v>
      </c>
      <c r="U451" s="73"/>
      <c r="W451" s="73"/>
      <c r="X451" s="73"/>
      <c r="Y451" s="72" t="s">
        <v>14379</v>
      </c>
      <c r="AO451" s="71">
        <v>66</v>
      </c>
      <c r="AS451" s="73"/>
      <c r="AT451" s="73"/>
      <c r="AU451" s="73"/>
      <c r="AV451" s="73"/>
      <c r="AW451" s="74" t="s">
        <v>14841</v>
      </c>
      <c r="BC451" s="73"/>
    </row>
    <row r="452" spans="1:56">
      <c r="A452" s="70" t="str">
        <f t="shared" si="15"/>
        <v>2026-01</v>
      </c>
      <c r="B452" s="5" t="str">
        <f>_xlfn.XLOOKUP(G452,过机服务商重量差!A:A,过机服务商重量差!G:G)</f>
        <v>玉麒麟</v>
      </c>
      <c r="C452" s="32" t="str">
        <f t="shared" si="14"/>
        <v>渠道</v>
      </c>
      <c r="D452" s="63">
        <f>ROUND(IF(AND(AO452&gt;=0,Y452="正常走货"),_xlfn.XLOOKUP(G452,过机服务商重量差!A:A,过机服务商重量差!L:L),"0"),2)</f>
        <v>28</v>
      </c>
      <c r="E452" s="64">
        <f>ROUND(IF(B452="小旋风",$D452/提成!$D$4*提成!$E$4,$D452/提成!$D$3*提成!$E$3),2)</f>
        <v>0.28</v>
      </c>
      <c r="F452" s="5" t="str">
        <f ca="1">IFERROR(LOOKUP(1,0/((B452=名单!B:B)*(VALUE(AW452)&gt;=名单!E:E)*(VALUE(AW452)&lt;=名单!G:G)*(Y452="正常走货")),名单!H:H),"否")</f>
        <v>否</v>
      </c>
      <c r="G452" s="71" t="s">
        <v>1470</v>
      </c>
      <c r="H452" s="71" t="s">
        <v>1472</v>
      </c>
      <c r="J452" s="72" t="s">
        <v>17</v>
      </c>
      <c r="L452" s="72" t="s">
        <v>18</v>
      </c>
      <c r="M452" s="73"/>
      <c r="N452" s="73"/>
      <c r="R452" s="73"/>
      <c r="S452" s="72" t="s">
        <v>767</v>
      </c>
      <c r="T452" s="72" t="s">
        <v>14382</v>
      </c>
      <c r="U452" s="73"/>
      <c r="W452" s="73"/>
      <c r="X452" s="73"/>
      <c r="Y452" s="72" t="s">
        <v>14379</v>
      </c>
      <c r="AO452" s="71">
        <v>84.77</v>
      </c>
      <c r="AS452" s="73"/>
      <c r="AT452" s="73"/>
      <c r="AV452" s="73"/>
      <c r="AW452" s="74" t="s">
        <v>14842</v>
      </c>
      <c r="BC452" s="73"/>
    </row>
    <row r="453" spans="1:56">
      <c r="A453" s="70" t="str">
        <f t="shared" si="15"/>
        <v>2026-01</v>
      </c>
      <c r="B453" s="5" t="str">
        <f>_xlfn.XLOOKUP(G453,过机服务商重量差!A:A,过机服务商重量差!G:G)</f>
        <v>帅时莹</v>
      </c>
      <c r="C453" s="32" t="str">
        <f t="shared" si="14"/>
        <v>渠道</v>
      </c>
      <c r="D453" s="63">
        <f>ROUND(IF(AND(AO453&gt;=0,Y453="正常走货"),_xlfn.XLOOKUP(G453,过机服务商重量差!A:A,过机服务商重量差!L:L),"0"),2)</f>
        <v>21</v>
      </c>
      <c r="E453" s="64">
        <f>ROUND(IF(B453="小旋风",$D453/提成!$D$4*提成!$E$4,$D453/提成!$D$3*提成!$E$3),2)</f>
        <v>0.21</v>
      </c>
      <c r="F453" s="5" t="str">
        <f ca="1">IFERROR(LOOKUP(1,0/((B453=名单!B:B)*(VALUE(AW453)&gt;=名单!E:E)*(VALUE(AW453)&lt;=名单!G:G)*(Y453="正常走货")),名单!H:H),"否")</f>
        <v>否</v>
      </c>
      <c r="G453" s="71" t="s">
        <v>1473</v>
      </c>
      <c r="H453" s="71" t="s">
        <v>1475</v>
      </c>
      <c r="J453" s="71" t="s">
        <v>97</v>
      </c>
      <c r="L453" s="71" t="s">
        <v>18</v>
      </c>
      <c r="M453" s="73"/>
      <c r="N453" s="73"/>
      <c r="R453" s="73"/>
      <c r="S453" s="72" t="s">
        <v>223</v>
      </c>
      <c r="T453" s="72" t="s">
        <v>14410</v>
      </c>
      <c r="U453" s="73"/>
      <c r="W453" s="73"/>
      <c r="X453" s="73"/>
      <c r="Y453" s="72" t="s">
        <v>14379</v>
      </c>
      <c r="AO453" s="71">
        <v>34</v>
      </c>
      <c r="AS453" s="73"/>
      <c r="AT453" s="73"/>
      <c r="AU453" s="73"/>
      <c r="AV453" s="73"/>
      <c r="AW453" s="74" t="s">
        <v>14843</v>
      </c>
      <c r="BC453" s="73"/>
      <c r="BD453" s="73"/>
    </row>
    <row r="454" spans="1:56">
      <c r="A454" s="70" t="str">
        <f t="shared" si="15"/>
        <v>2026-01</v>
      </c>
      <c r="B454" s="5" t="str">
        <f>_xlfn.XLOOKUP(G454,过机服务商重量差!A:A,过机服务商重量差!G:G)</f>
        <v>玉麒麟</v>
      </c>
      <c r="C454" s="32" t="str">
        <f t="shared" si="14"/>
        <v>渠道</v>
      </c>
      <c r="D454" s="63">
        <f>ROUND(IF(AND(AO454&gt;=0,Y454="正常走货"),_xlfn.XLOOKUP(G454,过机服务商重量差!A:A,过机服务商重量差!L:L),"0"),2)</f>
        <v>1</v>
      </c>
      <c r="E454" s="64">
        <f>ROUND(IF(B454="小旋风",$D454/提成!$D$4*提成!$E$4,$D454/提成!$D$3*提成!$E$3),2)</f>
        <v>0.01</v>
      </c>
      <c r="F454" s="5" t="str">
        <f ca="1">IFERROR(LOOKUP(1,0/((B454=名单!B:B)*(VALUE(AW454)&gt;=名单!E:E)*(VALUE(AW454)&lt;=名单!G:G)*(Y454="正常走货")),名单!H:H),"否")</f>
        <v>否</v>
      </c>
      <c r="G454" s="71" t="s">
        <v>1476</v>
      </c>
      <c r="H454" s="71" t="s">
        <v>1478</v>
      </c>
      <c r="J454" s="71" t="s">
        <v>24</v>
      </c>
      <c r="L454" s="71" t="s">
        <v>18</v>
      </c>
      <c r="M454" s="73"/>
      <c r="N454" s="73"/>
      <c r="R454" s="73"/>
      <c r="S454" s="72" t="s">
        <v>223</v>
      </c>
      <c r="T454" s="72" t="s">
        <v>14410</v>
      </c>
      <c r="U454" s="73"/>
      <c r="W454" s="73"/>
      <c r="X454" s="73"/>
      <c r="Y454" s="72" t="s">
        <v>14379</v>
      </c>
      <c r="AO454" s="71">
        <v>39.8</v>
      </c>
      <c r="AS454" s="73"/>
      <c r="AT454" s="73"/>
      <c r="AU454" s="73"/>
      <c r="AV454" s="73"/>
      <c r="AW454" s="74" t="s">
        <v>14844</v>
      </c>
      <c r="BC454" s="73"/>
      <c r="BD454" s="73"/>
    </row>
    <row r="455" spans="1:56">
      <c r="A455" s="70" t="str">
        <f t="shared" si="15"/>
        <v>2026-01</v>
      </c>
      <c r="B455" s="5" t="str">
        <f>_xlfn.XLOOKUP(G455,过机服务商重量差!A:A,过机服务商重量差!G:G)</f>
        <v>玉麒麟</v>
      </c>
      <c r="C455" s="32" t="str">
        <f t="shared" si="14"/>
        <v>渠道</v>
      </c>
      <c r="D455" s="63">
        <f>ROUND(IF(AND(AO455&gt;=0,Y455="正常走货"),_xlfn.XLOOKUP(G455,过机服务商重量差!A:A,过机服务商重量差!L:L),"0"),2)</f>
        <v>3</v>
      </c>
      <c r="E455" s="64">
        <f>ROUND(IF(B455="小旋风",$D455/提成!$D$4*提成!$E$4,$D455/提成!$D$3*提成!$E$3),2)</f>
        <v>0.03</v>
      </c>
      <c r="F455" s="5" t="str">
        <f ca="1">IFERROR(LOOKUP(1,0/((B455=名单!B:B)*(VALUE(AW455)&gt;=名单!E:E)*(VALUE(AW455)&lt;=名单!G:G)*(Y455="正常走货")),名单!H:H),"否")</f>
        <v>否</v>
      </c>
      <c r="G455" s="71" t="s">
        <v>1479</v>
      </c>
      <c r="H455" s="71" t="s">
        <v>1481</v>
      </c>
      <c r="J455" s="72" t="s">
        <v>17</v>
      </c>
      <c r="L455" s="71" t="s">
        <v>18</v>
      </c>
      <c r="M455" s="73"/>
      <c r="N455" s="73"/>
      <c r="R455" s="73"/>
      <c r="S455" s="72" t="s">
        <v>99</v>
      </c>
      <c r="T455" s="72" t="s">
        <v>14410</v>
      </c>
      <c r="U455" s="73"/>
      <c r="W455" s="73"/>
      <c r="X455" s="73"/>
      <c r="Y455" s="72" t="s">
        <v>14379</v>
      </c>
      <c r="AO455" s="71">
        <v>164.26</v>
      </c>
      <c r="AS455" s="73"/>
      <c r="AT455" s="73"/>
      <c r="AU455" s="73"/>
      <c r="AV455" s="73"/>
      <c r="AW455" s="74" t="s">
        <v>14845</v>
      </c>
      <c r="BC455" s="73"/>
      <c r="BD455" s="73"/>
    </row>
    <row r="456" spans="1:56">
      <c r="A456" s="70" t="str">
        <f t="shared" si="15"/>
        <v>2026-01</v>
      </c>
      <c r="B456" s="5" t="str">
        <f>_xlfn.XLOOKUP(G456,过机服务商重量差!A:A,过机服务商重量差!G:G)</f>
        <v>玉麒麟</v>
      </c>
      <c r="C456" s="32" t="str">
        <f t="shared" si="14"/>
        <v>渠道</v>
      </c>
      <c r="D456" s="63">
        <f>ROUND(IF(AND(AO456&gt;=0,Y456="正常走货"),_xlfn.XLOOKUP(G456,过机服务商重量差!A:A,过机服务商重量差!L:L),"0"),2)</f>
        <v>21</v>
      </c>
      <c r="E456" s="64">
        <f>ROUND(IF(B456="小旋风",$D456/提成!$D$4*提成!$E$4,$D456/提成!$D$3*提成!$E$3),2)</f>
        <v>0.21</v>
      </c>
      <c r="F456" s="5" t="str">
        <f ca="1">IFERROR(LOOKUP(1,0/((B456=名单!B:B)*(VALUE(AW456)&gt;=名单!E:E)*(VALUE(AW456)&lt;=名单!G:G)*(Y456="正常走货")),名单!H:H),"否")</f>
        <v>否</v>
      </c>
      <c r="G456" s="71" t="s">
        <v>1482</v>
      </c>
      <c r="H456" s="71" t="s">
        <v>1484</v>
      </c>
      <c r="J456" s="71" t="s">
        <v>17</v>
      </c>
      <c r="L456" s="71" t="s">
        <v>18</v>
      </c>
      <c r="M456" s="73"/>
      <c r="N456" s="73"/>
      <c r="R456" s="73"/>
      <c r="S456" s="72" t="s">
        <v>1262</v>
      </c>
      <c r="T456" s="72" t="s">
        <v>14382</v>
      </c>
      <c r="U456" s="73"/>
      <c r="W456" s="73"/>
      <c r="X456" s="73"/>
      <c r="Y456" s="72" t="s">
        <v>14379</v>
      </c>
      <c r="AO456" s="71">
        <v>178.6</v>
      </c>
      <c r="AS456" s="73"/>
      <c r="AT456" s="73"/>
      <c r="AV456" s="73"/>
      <c r="AW456" s="74" t="s">
        <v>14846</v>
      </c>
      <c r="BC456" s="73"/>
      <c r="BD456" s="73"/>
    </row>
    <row r="457" spans="1:56">
      <c r="A457" s="70" t="str">
        <f t="shared" si="15"/>
        <v>2026-01</v>
      </c>
      <c r="B457" s="5" t="str">
        <f>_xlfn.XLOOKUP(G457,过机服务商重量差!A:A,过机服务商重量差!G:G)</f>
        <v>玉麒麟</v>
      </c>
      <c r="C457" s="32" t="str">
        <f t="shared" si="14"/>
        <v>渠道</v>
      </c>
      <c r="D457" s="63">
        <f>ROUND(IF(AND(AO457&gt;=0,Y457="正常走货"),_xlfn.XLOOKUP(G457,过机服务商重量差!A:A,过机服务商重量差!L:L),"0"),2)</f>
        <v>40</v>
      </c>
      <c r="E457" s="64">
        <f>ROUND(IF(B457="小旋风",$D457/提成!$D$4*提成!$E$4,$D457/提成!$D$3*提成!$E$3),2)</f>
        <v>0.4</v>
      </c>
      <c r="F457" s="5" t="str">
        <f ca="1">IFERROR(LOOKUP(1,0/((B457=名单!B:B)*(VALUE(AW457)&gt;=名单!E:E)*(VALUE(AW457)&lt;=名单!G:G)*(Y457="正常走货")),名单!H:H),"否")</f>
        <v>否</v>
      </c>
      <c r="G457" s="71" t="s">
        <v>1485</v>
      </c>
      <c r="H457" s="71" t="s">
        <v>1487</v>
      </c>
      <c r="J457" s="72" t="s">
        <v>1283</v>
      </c>
      <c r="L457" s="71" t="s">
        <v>18</v>
      </c>
      <c r="M457" s="73"/>
      <c r="N457" s="73"/>
      <c r="R457" s="73"/>
      <c r="S457" s="72" t="s">
        <v>1488</v>
      </c>
      <c r="T457" s="72" t="s">
        <v>14386</v>
      </c>
      <c r="U457" s="73"/>
      <c r="W457" s="73"/>
      <c r="X457" s="73"/>
      <c r="Y457" s="72" t="s">
        <v>14379</v>
      </c>
      <c r="AO457" s="71">
        <v>0</v>
      </c>
      <c r="AS457" s="73"/>
      <c r="AT457" s="73"/>
      <c r="AV457" s="73"/>
      <c r="AW457" s="74" t="s">
        <v>14847</v>
      </c>
      <c r="BC457" s="73"/>
      <c r="BD457" s="73"/>
    </row>
    <row r="458" spans="1:56">
      <c r="A458" s="70" t="str">
        <f t="shared" si="15"/>
        <v>2026-01</v>
      </c>
      <c r="B458" s="5" t="str">
        <f>_xlfn.XLOOKUP(G458,过机服务商重量差!A:A,过机服务商重量差!G:G)</f>
        <v>玉麒麟</v>
      </c>
      <c r="C458" s="32" t="str">
        <f t="shared" si="14"/>
        <v>渠道</v>
      </c>
      <c r="D458" s="63">
        <f>ROUND(IF(AND(AO458&gt;=0,Y458="正常走货"),_xlfn.XLOOKUP(G458,过机服务商重量差!A:A,过机服务商重量差!L:L),"0"),2)</f>
        <v>60</v>
      </c>
      <c r="E458" s="64">
        <f>ROUND(IF(B458="小旋风",$D458/提成!$D$4*提成!$E$4,$D458/提成!$D$3*提成!$E$3),2)</f>
        <v>0.6</v>
      </c>
      <c r="F458" s="5" t="str">
        <f ca="1">IFERROR(LOOKUP(1,0/((B458=名单!B:B)*(VALUE(AW458)&gt;=名单!E:E)*(VALUE(AW458)&lt;=名单!G:G)*(Y458="正常走货")),名单!H:H),"否")</f>
        <v>否</v>
      </c>
      <c r="G458" s="71" t="s">
        <v>1489</v>
      </c>
      <c r="H458" s="71" t="s">
        <v>1491</v>
      </c>
      <c r="J458" s="71" t="s">
        <v>1283</v>
      </c>
      <c r="L458" s="71" t="s">
        <v>18</v>
      </c>
      <c r="M458" s="73"/>
      <c r="N458" s="73"/>
      <c r="R458" s="73"/>
      <c r="S458" s="72" t="s">
        <v>1488</v>
      </c>
      <c r="T458" s="72" t="s">
        <v>14386</v>
      </c>
      <c r="U458" s="73"/>
      <c r="W458" s="73"/>
      <c r="X458" s="73"/>
      <c r="Y458" s="72" t="s">
        <v>14379</v>
      </c>
      <c r="AO458" s="71">
        <v>0</v>
      </c>
      <c r="AS458" s="73"/>
      <c r="AT458" s="73"/>
      <c r="AU458" s="73"/>
      <c r="AV458" s="73"/>
      <c r="AW458" s="74" t="s">
        <v>14848</v>
      </c>
      <c r="BC458" s="73"/>
      <c r="BD458" s="73"/>
    </row>
    <row r="459" spans="1:56">
      <c r="A459" s="70" t="str">
        <f t="shared" si="15"/>
        <v>2026-01</v>
      </c>
      <c r="B459" s="5" t="str">
        <f>_xlfn.XLOOKUP(G459,过机服务商重量差!A:A,过机服务商重量差!G:G)</f>
        <v>玉麒麟</v>
      </c>
      <c r="C459" s="32" t="str">
        <f t="shared" si="14"/>
        <v>渠道</v>
      </c>
      <c r="D459" s="63">
        <f>ROUND(IF(AND(AO459&gt;=0,Y459="正常走货"),_xlfn.XLOOKUP(G459,过机服务商重量差!A:A,过机服务商重量差!L:L),"0"),2)</f>
        <v>39</v>
      </c>
      <c r="E459" s="64">
        <f>ROUND(IF(B459="小旋风",$D459/提成!$D$4*提成!$E$4,$D459/提成!$D$3*提成!$E$3),2)</f>
        <v>0.39</v>
      </c>
      <c r="F459" s="5" t="str">
        <f ca="1">IFERROR(LOOKUP(1,0/((B459=名单!B:B)*(VALUE(AW459)&gt;=名单!E:E)*(VALUE(AW459)&lt;=名单!G:G)*(Y459="正常走货")),名单!H:H),"否")</f>
        <v>否</v>
      </c>
      <c r="G459" s="71" t="s">
        <v>1492</v>
      </c>
      <c r="H459" s="71" t="s">
        <v>1494</v>
      </c>
      <c r="J459" s="72" t="s">
        <v>1283</v>
      </c>
      <c r="L459" s="71" t="s">
        <v>18</v>
      </c>
      <c r="M459" s="73"/>
      <c r="N459" s="73"/>
      <c r="R459" s="73"/>
      <c r="S459" s="72" t="s">
        <v>1488</v>
      </c>
      <c r="T459" s="72" t="s">
        <v>14386</v>
      </c>
      <c r="U459" s="73"/>
      <c r="W459" s="73"/>
      <c r="X459" s="73"/>
      <c r="Y459" s="72" t="s">
        <v>14379</v>
      </c>
      <c r="AO459" s="71">
        <v>0</v>
      </c>
      <c r="AS459" s="73"/>
      <c r="AT459" s="73"/>
      <c r="AV459" s="73"/>
      <c r="AW459" s="74" t="s">
        <v>14849</v>
      </c>
      <c r="BC459" s="73"/>
      <c r="BD459" s="73"/>
    </row>
    <row r="460" spans="1:56">
      <c r="A460" s="70" t="str">
        <f t="shared" si="15"/>
        <v>2026-01</v>
      </c>
      <c r="B460" s="5" t="str">
        <f>_xlfn.XLOOKUP(G460,过机服务商重量差!A:A,过机服务商重量差!G:G)</f>
        <v>小旋风</v>
      </c>
      <c r="C460" s="32" t="str">
        <f t="shared" si="14"/>
        <v>渠道</v>
      </c>
      <c r="D460" s="63">
        <f>ROUND(IF(AND(AO460&gt;=0,Y460="正常走货"),_xlfn.XLOOKUP(G460,过机服务商重量差!A:A,过机服务商重量差!L:L),"0"),2)</f>
        <v>22</v>
      </c>
      <c r="E460" s="64">
        <f>ROUND(IF(B460="小旋风",$D460/提成!$D$4*提成!$E$4,$D460/提成!$D$3*提成!$E$3),2)</f>
        <v>0.22</v>
      </c>
      <c r="F460" s="5" t="str">
        <f ca="1">IFERROR(LOOKUP(1,0/((B460=名单!B:B)*(VALUE(AW460)&gt;=名单!E:E)*(VALUE(AW460)&lt;=名单!G:G)*(Y460="正常走货")),名单!H:H),"否")</f>
        <v>是</v>
      </c>
      <c r="G460" s="71" t="s">
        <v>1495</v>
      </c>
      <c r="H460" s="71" t="s">
        <v>1497</v>
      </c>
      <c r="J460" s="72" t="s">
        <v>78</v>
      </c>
      <c r="L460" s="71" t="s">
        <v>18</v>
      </c>
      <c r="M460" s="73"/>
      <c r="N460" s="73"/>
      <c r="R460" s="73"/>
      <c r="S460" s="72" t="s">
        <v>1498</v>
      </c>
      <c r="T460" s="72" t="s">
        <v>14473</v>
      </c>
      <c r="U460" s="73"/>
      <c r="W460" s="73"/>
      <c r="X460" s="73"/>
      <c r="Y460" s="72" t="s">
        <v>14379</v>
      </c>
      <c r="AO460" s="71">
        <v>92.4</v>
      </c>
      <c r="AS460" s="73"/>
      <c r="AT460" s="73"/>
      <c r="AU460" s="73"/>
      <c r="AV460" s="73"/>
      <c r="AW460" s="74" t="s">
        <v>14850</v>
      </c>
      <c r="BC460" s="73"/>
      <c r="BD460" s="73"/>
    </row>
    <row r="461" spans="1:56">
      <c r="A461" s="70" t="str">
        <f t="shared" si="15"/>
        <v>2026-01</v>
      </c>
      <c r="B461" s="5" t="str">
        <f>_xlfn.XLOOKUP(G461,过机服务商重量差!A:A,过机服务商重量差!G:G)</f>
        <v>玉麒麟</v>
      </c>
      <c r="C461" s="32" t="str">
        <f t="shared" si="14"/>
        <v>渠道</v>
      </c>
      <c r="D461" s="63">
        <f>ROUND(IF(AND(AO461&gt;=0,Y461="正常走货"),_xlfn.XLOOKUP(G461,过机服务商重量差!A:A,过机服务商重量差!L:L),"0"),2)</f>
        <v>6.5</v>
      </c>
      <c r="E461" s="64">
        <f>ROUND(IF(B461="小旋风",$D461/提成!$D$4*提成!$E$4,$D461/提成!$D$3*提成!$E$3),2)</f>
        <v>0.07</v>
      </c>
      <c r="F461" s="5" t="str">
        <f ca="1">IFERROR(LOOKUP(1,0/((B461=名单!B:B)*(VALUE(AW461)&gt;=名单!E:E)*(VALUE(AW461)&lt;=名单!G:G)*(Y461="正常走货")),名单!H:H),"否")</f>
        <v>否</v>
      </c>
      <c r="G461" s="71" t="s">
        <v>1499</v>
      </c>
      <c r="H461" s="71" t="s">
        <v>1501</v>
      </c>
      <c r="J461" s="72" t="s">
        <v>17</v>
      </c>
      <c r="L461" s="71" t="s">
        <v>18</v>
      </c>
      <c r="M461" s="73"/>
      <c r="N461" s="73"/>
      <c r="R461" s="73"/>
      <c r="S461" s="72" t="s">
        <v>145</v>
      </c>
      <c r="T461" s="72" t="s">
        <v>14407</v>
      </c>
      <c r="U461" s="73"/>
      <c r="W461" s="73"/>
      <c r="X461" s="73"/>
      <c r="Y461" s="72" t="s">
        <v>14379</v>
      </c>
      <c r="AO461" s="71">
        <v>80.21</v>
      </c>
      <c r="AS461" s="73"/>
      <c r="AT461" s="73"/>
      <c r="AV461" s="73"/>
      <c r="AW461" s="74" t="s">
        <v>14851</v>
      </c>
      <c r="BC461" s="73"/>
      <c r="BD461" s="73"/>
    </row>
    <row r="462" spans="1:56">
      <c r="A462" s="70" t="str">
        <f t="shared" si="15"/>
        <v>2026-01</v>
      </c>
      <c r="B462" s="5" t="str">
        <f>_xlfn.XLOOKUP(G462,过机服务商重量差!A:A,过机服务商重量差!G:G)</f>
        <v>玉麒麟</v>
      </c>
      <c r="C462" s="32" t="str">
        <f t="shared" si="14"/>
        <v>渠道</v>
      </c>
      <c r="D462" s="63">
        <f>ROUND(IF(AND(AO462&gt;=0,Y462="正常走货"),_xlfn.XLOOKUP(G462,过机服务商重量差!A:A,过机服务商重量差!L:L),"0"),2)</f>
        <v>2</v>
      </c>
      <c r="E462" s="64">
        <f>ROUND(IF(B462="小旋风",$D462/提成!$D$4*提成!$E$4,$D462/提成!$D$3*提成!$E$3),2)</f>
        <v>0.02</v>
      </c>
      <c r="F462" s="5" t="str">
        <f ca="1">IFERROR(LOOKUP(1,0/((B462=名单!B:B)*(VALUE(AW462)&gt;=名单!E:E)*(VALUE(AW462)&lt;=名单!G:G)*(Y462="正常走货")),名单!H:H),"否")</f>
        <v>否</v>
      </c>
      <c r="G462" s="71" t="s">
        <v>1502</v>
      </c>
      <c r="H462" s="71" t="s">
        <v>1504</v>
      </c>
      <c r="J462" s="72" t="s">
        <v>17</v>
      </c>
      <c r="L462" s="71" t="s">
        <v>18</v>
      </c>
      <c r="M462" s="73"/>
      <c r="N462" s="73"/>
      <c r="R462" s="73"/>
      <c r="S462" s="72" t="s">
        <v>390</v>
      </c>
      <c r="T462" s="72" t="s">
        <v>14386</v>
      </c>
      <c r="U462" s="73"/>
      <c r="W462" s="73"/>
      <c r="X462" s="73"/>
      <c r="Y462" s="72" t="s">
        <v>14379</v>
      </c>
      <c r="AO462" s="71">
        <v>90.2</v>
      </c>
      <c r="AT462" s="73"/>
      <c r="AU462" s="73"/>
      <c r="AV462" s="73"/>
      <c r="AW462" s="74" t="s">
        <v>14852</v>
      </c>
      <c r="BA462" s="73"/>
      <c r="BC462" s="73"/>
    </row>
    <row r="463" spans="1:56">
      <c r="A463" s="70" t="str">
        <f t="shared" si="15"/>
        <v>2026-01</v>
      </c>
      <c r="B463" s="5" t="str">
        <f>_xlfn.XLOOKUP(G463,过机服务商重量差!A:A,过机服务商重量差!G:G)</f>
        <v>小旋风</v>
      </c>
      <c r="C463" s="32" t="str">
        <f t="shared" si="14"/>
        <v>渠道</v>
      </c>
      <c r="D463" s="63">
        <f>ROUND(IF(AND(AO463&gt;=0,Y463="正常走货"),_xlfn.XLOOKUP(G463,过机服务商重量差!A:A,过机服务商重量差!L:L),"0"),2)</f>
        <v>745</v>
      </c>
      <c r="E463" s="64">
        <f>ROUND(IF(B463="小旋风",$D463/提成!$D$4*提成!$E$4,$D463/提成!$D$3*提成!$E$3),2)</f>
        <v>7.45</v>
      </c>
      <c r="F463" s="5" t="str">
        <f ca="1">IFERROR(LOOKUP(1,0/((B463=名单!B:B)*(VALUE(AW463)&gt;=名单!E:E)*(VALUE(AW463)&lt;=名单!G:G)*(Y463="正常走货")),名单!H:H),"否")</f>
        <v>是</v>
      </c>
      <c r="G463" s="71" t="s">
        <v>1505</v>
      </c>
      <c r="H463" s="71" t="s">
        <v>36</v>
      </c>
      <c r="J463" s="72" t="s">
        <v>274</v>
      </c>
      <c r="L463" s="71" t="s">
        <v>18</v>
      </c>
      <c r="M463" s="73"/>
      <c r="N463" s="73"/>
      <c r="R463" s="73"/>
      <c r="S463" s="72" t="s">
        <v>39</v>
      </c>
      <c r="T463" s="72" t="s">
        <v>14386</v>
      </c>
      <c r="U463" s="73"/>
      <c r="W463" s="73"/>
      <c r="X463" s="73"/>
      <c r="Y463" s="72" t="s">
        <v>14379</v>
      </c>
      <c r="AO463" s="71">
        <v>6705</v>
      </c>
      <c r="AS463" s="73"/>
      <c r="AT463" s="73"/>
      <c r="AU463" s="73"/>
      <c r="AV463" s="73"/>
      <c r="AW463" s="74" t="s">
        <v>14853</v>
      </c>
      <c r="BC463" s="73"/>
      <c r="BD463" s="73"/>
    </row>
    <row r="464" spans="1:56">
      <c r="A464" s="70" t="str">
        <f t="shared" si="15"/>
        <v>2026-01</v>
      </c>
      <c r="B464" s="5" t="str">
        <f>_xlfn.XLOOKUP(G464,过机服务商重量差!A:A,过机服务商重量差!G:G)</f>
        <v>小旋风</v>
      </c>
      <c r="C464" s="32" t="str">
        <f t="shared" si="14"/>
        <v>渠道</v>
      </c>
      <c r="D464" s="63">
        <f>ROUND(IF(AND(AO464&gt;=0,Y464="正常走货"),_xlfn.XLOOKUP(G464,过机服务商重量差!A:A,过机服务商重量差!L:L),"0"),2)</f>
        <v>469</v>
      </c>
      <c r="E464" s="64">
        <f>ROUND(IF(B464="小旋风",$D464/提成!$D$4*提成!$E$4,$D464/提成!$D$3*提成!$E$3),2)</f>
        <v>4.69</v>
      </c>
      <c r="F464" s="5" t="str">
        <f ca="1">IFERROR(LOOKUP(1,0/((B464=名单!B:B)*(VALUE(AW464)&gt;=名单!E:E)*(VALUE(AW464)&lt;=名单!G:G)*(Y464="正常走货")),名单!H:H),"否")</f>
        <v>是</v>
      </c>
      <c r="G464" s="71" t="s">
        <v>1507</v>
      </c>
      <c r="H464" s="71" t="s">
        <v>1509</v>
      </c>
      <c r="J464" s="72" t="s">
        <v>85</v>
      </c>
      <c r="L464" s="72" t="s">
        <v>18</v>
      </c>
      <c r="M464" s="73"/>
      <c r="N464" s="73"/>
      <c r="R464" s="73"/>
      <c r="S464" s="72" t="s">
        <v>39</v>
      </c>
      <c r="T464" s="72" t="s">
        <v>14386</v>
      </c>
      <c r="U464" s="73"/>
      <c r="W464" s="73"/>
      <c r="X464" s="73"/>
      <c r="Y464" s="72" t="s">
        <v>14379</v>
      </c>
      <c r="AO464" s="71">
        <v>959</v>
      </c>
      <c r="AS464" s="73"/>
      <c r="AT464" s="73"/>
      <c r="AU464" s="73"/>
      <c r="AV464" s="73"/>
      <c r="AW464" s="74" t="s">
        <v>14854</v>
      </c>
      <c r="BC464" s="73"/>
      <c r="BD464" s="73"/>
    </row>
    <row r="465" spans="1:56">
      <c r="A465" s="70" t="str">
        <f t="shared" si="15"/>
        <v>2026-01</v>
      </c>
      <c r="B465" s="5" t="str">
        <f>_xlfn.XLOOKUP(G465,过机服务商重量差!A:A,过机服务商重量差!G:G)</f>
        <v>风清扬</v>
      </c>
      <c r="C465" s="32" t="str">
        <f t="shared" si="14"/>
        <v>渠道</v>
      </c>
      <c r="D465" s="63">
        <f>ROUND(IF(AND(AO465&gt;=0,Y465="正常走货"),_xlfn.XLOOKUP(G465,过机服务商重量差!A:A,过机服务商重量差!L:L),"0"),2)</f>
        <v>0</v>
      </c>
      <c r="E465" s="64">
        <f>ROUND(IF(B465="小旋风",$D465/提成!$D$4*提成!$E$4,$D465/提成!$D$3*提成!$E$3),2)</f>
        <v>0</v>
      </c>
      <c r="F465" s="5" t="str">
        <f ca="1">IFERROR(LOOKUP(1,0/((B465=名单!B:B)*(VALUE(AW465)&gt;=名单!E:E)*(VALUE(AW465)&lt;=名单!G:G)*(Y465="正常走货")),名单!H:H),"否")</f>
        <v>否</v>
      </c>
      <c r="G465" s="71" t="s">
        <v>1510</v>
      </c>
      <c r="H465" s="71" t="s">
        <v>36</v>
      </c>
      <c r="J465" s="72" t="s">
        <v>231</v>
      </c>
      <c r="L465" s="71" t="s">
        <v>18</v>
      </c>
      <c r="M465" s="73"/>
      <c r="N465" s="73"/>
      <c r="R465" s="73"/>
      <c r="S465" s="72" t="s">
        <v>39</v>
      </c>
      <c r="T465" s="72" t="s">
        <v>14386</v>
      </c>
      <c r="U465" s="73"/>
      <c r="W465" s="73"/>
      <c r="X465" s="73"/>
      <c r="Y465" s="72" t="s">
        <v>14434</v>
      </c>
      <c r="AO465" s="71">
        <v>0</v>
      </c>
      <c r="AS465" s="73"/>
      <c r="AT465" s="73"/>
      <c r="AU465" s="73"/>
      <c r="AV465" s="73"/>
      <c r="AW465" s="74" t="s">
        <v>14855</v>
      </c>
      <c r="BC465" s="73"/>
      <c r="BD465" s="73"/>
    </row>
    <row r="466" spans="1:56">
      <c r="A466" s="70" t="str">
        <f t="shared" si="15"/>
        <v>2026-01</v>
      </c>
      <c r="B466" s="5" t="str">
        <f>_xlfn.XLOOKUP(G466,过机服务商重量差!A:A,过机服务商重量差!G:G)</f>
        <v>风清扬</v>
      </c>
      <c r="C466" s="32" t="str">
        <f t="shared" si="14"/>
        <v>渠道</v>
      </c>
      <c r="D466" s="63">
        <f>ROUND(IF(AND(AO466&gt;=0,Y466="正常走货"),_xlfn.XLOOKUP(G466,过机服务商重量差!A:A,过机服务商重量差!L:L),"0"),2)</f>
        <v>0</v>
      </c>
      <c r="E466" s="64">
        <f>ROUND(IF(B466="小旋风",$D466/提成!$D$4*提成!$E$4,$D466/提成!$D$3*提成!$E$3),2)</f>
        <v>0</v>
      </c>
      <c r="F466" s="5" t="str">
        <f ca="1">IFERROR(LOOKUP(1,0/((B466=名单!B:B)*(VALUE(AW466)&gt;=名单!E:E)*(VALUE(AW466)&lt;=名单!G:G)*(Y466="正常走货")),名单!H:H),"否")</f>
        <v>否</v>
      </c>
      <c r="G466" s="71" t="s">
        <v>1512</v>
      </c>
      <c r="H466" s="71" t="s">
        <v>36</v>
      </c>
      <c r="J466" s="71" t="s">
        <v>231</v>
      </c>
      <c r="L466" s="71" t="s">
        <v>18</v>
      </c>
      <c r="M466" s="73"/>
      <c r="N466" s="73"/>
      <c r="R466" s="73"/>
      <c r="S466" s="72" t="s">
        <v>39</v>
      </c>
      <c r="T466" s="72" t="s">
        <v>14386</v>
      </c>
      <c r="U466" s="73"/>
      <c r="W466" s="73"/>
      <c r="X466" s="73"/>
      <c r="Y466" s="72" t="s">
        <v>14434</v>
      </c>
      <c r="AO466" s="71">
        <v>0</v>
      </c>
      <c r="AS466" s="73"/>
      <c r="AT466" s="73"/>
      <c r="AU466" s="73"/>
      <c r="AV466" s="73"/>
      <c r="AW466" s="74" t="s">
        <v>14856</v>
      </c>
      <c r="BC466" s="73"/>
      <c r="BD466" s="73"/>
    </row>
    <row r="467" spans="1:56">
      <c r="A467" s="70" t="str">
        <f t="shared" si="15"/>
        <v>2026-01</v>
      </c>
      <c r="B467" s="5" t="str">
        <f>_xlfn.XLOOKUP(G467,过机服务商重量差!A:A,过机服务商重量差!G:G)</f>
        <v>风清扬</v>
      </c>
      <c r="C467" s="32" t="str">
        <f t="shared" si="14"/>
        <v>渠道</v>
      </c>
      <c r="D467" s="63">
        <f>ROUND(IF(AND(AO467&gt;=0,Y467="正常走货"),_xlfn.XLOOKUP(G467,过机服务商重量差!A:A,过机服务商重量差!L:L),"0"),2)</f>
        <v>457</v>
      </c>
      <c r="E467" s="64">
        <f>ROUND(IF(B467="小旋风",$D467/提成!$D$4*提成!$E$4,$D467/提成!$D$3*提成!$E$3),2)</f>
        <v>4.57</v>
      </c>
      <c r="F467" s="5" t="str">
        <f ca="1">IFERROR(LOOKUP(1,0/((B467=名单!B:B)*(VALUE(AW467)&gt;=名单!E:E)*(VALUE(AW467)&lt;=名单!G:G)*(Y467="正常走货")),名单!H:H),"否")</f>
        <v>是</v>
      </c>
      <c r="G467" s="71" t="s">
        <v>1514</v>
      </c>
      <c r="H467" s="71" t="s">
        <v>50</v>
      </c>
      <c r="J467" s="71" t="s">
        <v>1516</v>
      </c>
      <c r="L467" s="71" t="s">
        <v>18</v>
      </c>
      <c r="M467" s="73"/>
      <c r="N467" s="73"/>
      <c r="R467" s="73"/>
      <c r="S467" s="72" t="s">
        <v>39</v>
      </c>
      <c r="T467" s="72" t="s">
        <v>14386</v>
      </c>
      <c r="U467" s="73"/>
      <c r="W467" s="73"/>
      <c r="X467" s="73"/>
      <c r="Y467" s="72" t="s">
        <v>14379</v>
      </c>
      <c r="AO467" s="71">
        <v>4000</v>
      </c>
      <c r="AS467" s="73"/>
      <c r="AT467" s="73"/>
      <c r="AU467" s="73"/>
      <c r="AV467" s="73"/>
      <c r="AW467" s="74" t="s">
        <v>14857</v>
      </c>
    </row>
    <row r="468" spans="1:56">
      <c r="A468" s="70" t="str">
        <f t="shared" si="15"/>
        <v>2026-01</v>
      </c>
      <c r="B468" s="5" t="str">
        <f>_xlfn.XLOOKUP(G468,过机服务商重量差!A:A,过机服务商重量差!G:G)</f>
        <v>玉麒麟</v>
      </c>
      <c r="C468" s="32" t="str">
        <f t="shared" si="14"/>
        <v>渠道</v>
      </c>
      <c r="D468" s="63">
        <f>ROUND(IF(AND(AO468&gt;=0,Y468="正常走货"),_xlfn.XLOOKUP(G468,过机服务商重量差!A:A,过机服务商重量差!L:L),"0"),2)</f>
        <v>43</v>
      </c>
      <c r="E468" s="64">
        <f>ROUND(IF(B468="小旋风",$D468/提成!$D$4*提成!$E$4,$D468/提成!$D$3*提成!$E$3),2)</f>
        <v>0.43</v>
      </c>
      <c r="F468" s="5" t="str">
        <f ca="1">IFERROR(LOOKUP(1,0/((B468=名单!B:B)*(VALUE(AW468)&gt;=名单!E:E)*(VALUE(AW468)&lt;=名单!G:G)*(Y468="正常走货")),名单!H:H),"否")</f>
        <v>否</v>
      </c>
      <c r="G468" s="71" t="s">
        <v>1517</v>
      </c>
      <c r="H468" s="71" t="s">
        <v>1519</v>
      </c>
      <c r="J468" s="72" t="s">
        <v>17</v>
      </c>
      <c r="L468" s="71" t="s">
        <v>18</v>
      </c>
      <c r="M468" s="73"/>
      <c r="N468" s="73"/>
      <c r="R468" s="73"/>
      <c r="S468" s="72" t="s">
        <v>223</v>
      </c>
      <c r="T468" s="72" t="s">
        <v>14410</v>
      </c>
      <c r="U468" s="73"/>
      <c r="W468" s="73"/>
      <c r="X468" s="73"/>
      <c r="Y468" s="72" t="s">
        <v>14379</v>
      </c>
      <c r="AO468" s="71">
        <v>358.2</v>
      </c>
      <c r="AS468" s="73"/>
      <c r="AT468" s="73"/>
      <c r="AU468" s="73"/>
      <c r="AV468" s="73"/>
      <c r="AW468" s="74" t="s">
        <v>14858</v>
      </c>
      <c r="BC468" s="73"/>
      <c r="BD468" s="73"/>
    </row>
    <row r="469" spans="1:56">
      <c r="A469" s="70" t="str">
        <f t="shared" si="15"/>
        <v>2026-01</v>
      </c>
      <c r="B469" s="5" t="str">
        <f>_xlfn.XLOOKUP(G469,过机服务商重量差!A:A,过机服务商重量差!G:G)</f>
        <v>帅时莹</v>
      </c>
      <c r="C469" s="32" t="str">
        <f t="shared" si="14"/>
        <v>渠道</v>
      </c>
      <c r="D469" s="63">
        <f>ROUND(IF(AND(AO469&gt;=0,Y469="正常走货"),_xlfn.XLOOKUP(G469,过机服务商重量差!A:A,过机服务商重量差!L:L),"0"),2)</f>
        <v>2</v>
      </c>
      <c r="E469" s="64">
        <f>ROUND(IF(B469="小旋风",$D469/提成!$D$4*提成!$E$4,$D469/提成!$D$3*提成!$E$3),2)</f>
        <v>0.02</v>
      </c>
      <c r="F469" s="5" t="str">
        <f ca="1">IFERROR(LOOKUP(1,0/((B469=名单!B:B)*(VALUE(AW469)&gt;=名单!E:E)*(VALUE(AW469)&lt;=名单!G:G)*(Y469="正常走货")),名单!H:H),"否")</f>
        <v>否</v>
      </c>
      <c r="G469" s="71" t="s">
        <v>1520</v>
      </c>
      <c r="H469" s="71" t="s">
        <v>1522</v>
      </c>
      <c r="J469" s="71" t="s">
        <v>140</v>
      </c>
      <c r="L469" s="71" t="s">
        <v>18</v>
      </c>
      <c r="M469" s="73"/>
      <c r="N469" s="73"/>
      <c r="R469" s="73"/>
      <c r="S469" s="72" t="s">
        <v>199</v>
      </c>
      <c r="T469" s="72" t="s">
        <v>14439</v>
      </c>
      <c r="U469" s="73"/>
      <c r="W469" s="73"/>
      <c r="X469" s="73"/>
      <c r="Y469" s="72" t="s">
        <v>14379</v>
      </c>
      <c r="AO469" s="71">
        <v>41.44</v>
      </c>
      <c r="AS469" s="73"/>
      <c r="AT469" s="73"/>
      <c r="AV469" s="73"/>
      <c r="AW469" s="74" t="s">
        <v>14859</v>
      </c>
      <c r="BC469" s="73"/>
    </row>
    <row r="470" spans="1:56">
      <c r="A470" s="70" t="str">
        <f t="shared" si="15"/>
        <v>2026-01</v>
      </c>
      <c r="B470" s="5" t="str">
        <f>_xlfn.XLOOKUP(G470,过机服务商重量差!A:A,过机服务商重量差!G:G)</f>
        <v>风清扬</v>
      </c>
      <c r="C470" s="32" t="str">
        <f t="shared" si="14"/>
        <v>渠道</v>
      </c>
      <c r="D470" s="63">
        <f>ROUND(IF(AND(AO470&gt;=0,Y470="正常走货"),_xlfn.XLOOKUP(G470,过机服务商重量差!A:A,过机服务商重量差!L:L),"0"),2)</f>
        <v>84</v>
      </c>
      <c r="E470" s="64">
        <f>ROUND(IF(B470="小旋风",$D470/提成!$D$4*提成!$E$4,$D470/提成!$D$3*提成!$E$3),2)</f>
        <v>0.84</v>
      </c>
      <c r="F470" s="5" t="str">
        <f ca="1">IFERROR(LOOKUP(1,0/((B470=名单!B:B)*(VALUE(AW470)&gt;=名单!E:E)*(VALUE(AW470)&lt;=名单!G:G)*(Y470="正常走货")),名单!H:H),"否")</f>
        <v>是</v>
      </c>
      <c r="G470" s="71" t="s">
        <v>1523</v>
      </c>
      <c r="H470" s="71" t="s">
        <v>1525</v>
      </c>
      <c r="J470" s="72" t="s">
        <v>51</v>
      </c>
      <c r="L470" s="71" t="s">
        <v>18</v>
      </c>
      <c r="M470" s="73"/>
      <c r="N470" s="73"/>
      <c r="R470" s="73"/>
      <c r="S470" s="72" t="s">
        <v>471</v>
      </c>
      <c r="T470" s="71" t="s">
        <v>14386</v>
      </c>
      <c r="U470" s="73"/>
      <c r="W470" s="73"/>
      <c r="X470" s="73"/>
      <c r="Y470" s="72" t="s">
        <v>14379</v>
      </c>
      <c r="AO470" s="71">
        <v>168</v>
      </c>
      <c r="AS470" s="73"/>
      <c r="AT470" s="73"/>
      <c r="AV470" s="73"/>
      <c r="AW470" s="74" t="s">
        <v>14860</v>
      </c>
      <c r="BC470" s="73"/>
    </row>
    <row r="471" spans="1:56">
      <c r="A471" s="70" t="str">
        <f t="shared" si="15"/>
        <v>2026-01</v>
      </c>
      <c r="B471" s="5" t="str">
        <f>_xlfn.XLOOKUP(G471,过机服务商重量差!A:A,过机服务商重量差!G:G)</f>
        <v>玉麒麟</v>
      </c>
      <c r="C471" s="32" t="str">
        <f t="shared" si="14"/>
        <v>渠道</v>
      </c>
      <c r="D471" s="63">
        <f>ROUND(IF(AND(AO471&gt;=0,Y471="正常走货"),_xlfn.XLOOKUP(G471,过机服务商重量差!A:A,过机服务商重量差!L:L),"0"),2)</f>
        <v>1.5</v>
      </c>
      <c r="E471" s="64">
        <f>ROUND(IF(B471="小旋风",$D471/提成!$D$4*提成!$E$4,$D471/提成!$D$3*提成!$E$3),2)</f>
        <v>0.02</v>
      </c>
      <c r="F471" s="5" t="str">
        <f ca="1">IFERROR(LOOKUP(1,0/((B471=名单!B:B)*(VALUE(AW471)&gt;=名单!E:E)*(VALUE(AW471)&lt;=名单!G:G)*(Y471="正常走货")),名单!H:H),"否")</f>
        <v>否</v>
      </c>
      <c r="G471" s="71" t="s">
        <v>1526</v>
      </c>
      <c r="H471" s="71" t="s">
        <v>1528</v>
      </c>
      <c r="J471" s="72" t="s">
        <v>17</v>
      </c>
      <c r="L471" s="71" t="s">
        <v>18</v>
      </c>
      <c r="M471" s="73"/>
      <c r="N471" s="73"/>
      <c r="R471" s="73"/>
      <c r="S471" s="72" t="s">
        <v>398</v>
      </c>
      <c r="T471" s="71" t="s">
        <v>14382</v>
      </c>
      <c r="U471" s="73"/>
      <c r="W471" s="73"/>
      <c r="X471" s="73"/>
      <c r="Y471" s="72" t="s">
        <v>14379</v>
      </c>
      <c r="AO471" s="71">
        <v>95.5</v>
      </c>
      <c r="AS471" s="73"/>
      <c r="AT471" s="73"/>
      <c r="AU471" s="73"/>
      <c r="AV471" s="73"/>
      <c r="AW471" s="74" t="s">
        <v>14861</v>
      </c>
      <c r="BC471" s="73"/>
    </row>
    <row r="472" spans="1:56">
      <c r="A472" s="70" t="str">
        <f t="shared" si="15"/>
        <v>2026-01</v>
      </c>
      <c r="B472" s="5" t="str">
        <f>_xlfn.XLOOKUP(G472,过机服务商重量差!A:A,过机服务商重量差!G:G)</f>
        <v>玉麒麟</v>
      </c>
      <c r="C472" s="32" t="str">
        <f t="shared" si="14"/>
        <v>渠道</v>
      </c>
      <c r="D472" s="63">
        <f>ROUND(IF(AND(AO472&gt;=0,Y472="正常走货"),_xlfn.XLOOKUP(G472,过机服务商重量差!A:A,过机服务商重量差!L:L),"0"),2)</f>
        <v>1</v>
      </c>
      <c r="E472" s="64">
        <f>ROUND(IF(B472="小旋风",$D472/提成!$D$4*提成!$E$4,$D472/提成!$D$3*提成!$E$3),2)</f>
        <v>0.01</v>
      </c>
      <c r="F472" s="5" t="str">
        <f ca="1">IFERROR(LOOKUP(1,0/((B472=名单!B:B)*(VALUE(AW472)&gt;=名单!E:E)*(VALUE(AW472)&lt;=名单!G:G)*(Y472="正常走货")),名单!H:H),"否")</f>
        <v>否</v>
      </c>
      <c r="G472" s="71" t="s">
        <v>1529</v>
      </c>
      <c r="H472" s="71" t="s">
        <v>1531</v>
      </c>
      <c r="J472" s="72" t="s">
        <v>24</v>
      </c>
      <c r="L472" s="71" t="s">
        <v>18</v>
      </c>
      <c r="M472" s="73"/>
      <c r="N472" s="73"/>
      <c r="R472" s="73"/>
      <c r="S472" s="72" t="s">
        <v>745</v>
      </c>
      <c r="T472" s="72" t="s">
        <v>14407</v>
      </c>
      <c r="U472" s="73"/>
      <c r="W472" s="73"/>
      <c r="X472" s="73"/>
      <c r="Y472" s="72" t="s">
        <v>14379</v>
      </c>
      <c r="AO472" s="71">
        <v>33</v>
      </c>
      <c r="AT472" s="73"/>
      <c r="AV472" s="73"/>
      <c r="AW472" s="74" t="s">
        <v>14862</v>
      </c>
      <c r="BC472" s="73"/>
    </row>
    <row r="473" spans="1:56">
      <c r="A473" s="70" t="str">
        <f t="shared" si="15"/>
        <v>2026-01</v>
      </c>
      <c r="B473" s="5" t="str">
        <f>_xlfn.XLOOKUP(G473,过机服务商重量差!A:A,过机服务商重量差!G:G)</f>
        <v>玉麒麟</v>
      </c>
      <c r="C473" s="32" t="str">
        <f t="shared" si="14"/>
        <v>渠道</v>
      </c>
      <c r="D473" s="63">
        <f>ROUND(IF(AND(AO473&gt;=0,Y473="正常走货"),_xlfn.XLOOKUP(G473,过机服务商重量差!A:A,过机服务商重量差!L:L),"0"),2)</f>
        <v>1.5</v>
      </c>
      <c r="E473" s="64">
        <f>ROUND(IF(B473="小旋风",$D473/提成!$D$4*提成!$E$4,$D473/提成!$D$3*提成!$E$3),2)</f>
        <v>0.02</v>
      </c>
      <c r="F473" s="5" t="str">
        <f ca="1">IFERROR(LOOKUP(1,0/((B473=名单!B:B)*(VALUE(AW473)&gt;=名单!E:E)*(VALUE(AW473)&lt;=名单!G:G)*(Y473="正常走货")),名单!H:H),"否")</f>
        <v>否</v>
      </c>
      <c r="G473" s="71" t="s">
        <v>1532</v>
      </c>
      <c r="H473" s="71" t="s">
        <v>1534</v>
      </c>
      <c r="J473" s="72" t="s">
        <v>17</v>
      </c>
      <c r="L473" s="71" t="s">
        <v>18</v>
      </c>
      <c r="M473" s="73"/>
      <c r="N473" s="73"/>
      <c r="R473" s="73"/>
      <c r="S473" s="72" t="s">
        <v>90</v>
      </c>
      <c r="T473" s="72" t="s">
        <v>14407</v>
      </c>
      <c r="U473" s="73"/>
      <c r="W473" s="73"/>
      <c r="X473" s="73"/>
      <c r="Y473" s="72" t="s">
        <v>14379</v>
      </c>
      <c r="AO473" s="71">
        <v>52.67</v>
      </c>
      <c r="AS473" s="73"/>
      <c r="AT473" s="73"/>
      <c r="AU473" s="73"/>
      <c r="AV473" s="73"/>
      <c r="AW473" s="74" t="s">
        <v>14863</v>
      </c>
      <c r="BC473" s="73"/>
      <c r="BD473" s="73"/>
    </row>
    <row r="474" spans="1:56">
      <c r="A474" s="70" t="str">
        <f t="shared" si="15"/>
        <v>2026-01</v>
      </c>
      <c r="B474" s="5" t="str">
        <f>_xlfn.XLOOKUP(G474,过机服务商重量差!A:A,过机服务商重量差!G:G)</f>
        <v>玉麒麟</v>
      </c>
      <c r="C474" s="32" t="str">
        <f t="shared" si="14"/>
        <v/>
      </c>
      <c r="D474" s="63">
        <f>ROUND(IF(AND(AO474&gt;=0,Y474="正常走货"),_xlfn.XLOOKUP(G474,过机服务商重量差!A:A,过机服务商重量差!L:L),"0"),2)</f>
        <v>0</v>
      </c>
      <c r="E474" s="64">
        <f>ROUND(IF(B474="小旋风",$D474/提成!$D$4*提成!$E$4,$D474/提成!$D$3*提成!$E$3),2)</f>
        <v>0</v>
      </c>
      <c r="F474" s="5" t="str">
        <f ca="1">IFERROR(LOOKUP(1,0/((B474=名单!B:B)*(VALUE(AW474)&gt;=名单!E:E)*(VALUE(AW474)&lt;=名单!G:G)*(Y474="正常走货")),名单!H:H),"否")</f>
        <v>否</v>
      </c>
      <c r="G474" s="71" t="s">
        <v>1535</v>
      </c>
      <c r="H474" s="71" t="s">
        <v>1537</v>
      </c>
      <c r="J474" s="72" t="s">
        <v>17</v>
      </c>
      <c r="L474" s="71" t="s">
        <v>18</v>
      </c>
      <c r="M474" s="73"/>
      <c r="N474" s="73"/>
      <c r="R474" s="73"/>
      <c r="S474" s="72" t="s">
        <v>120</v>
      </c>
      <c r="T474" s="72" t="s">
        <v>14382</v>
      </c>
      <c r="U474" s="73"/>
      <c r="W474" s="73"/>
      <c r="X474" s="73"/>
      <c r="Y474" s="72" t="s">
        <v>14379</v>
      </c>
      <c r="AO474" s="71">
        <v>-1.28</v>
      </c>
      <c r="AS474" s="73"/>
      <c r="AT474" s="73"/>
      <c r="AU474" s="73"/>
      <c r="AV474" s="73"/>
      <c r="AW474" s="74" t="s">
        <v>14864</v>
      </c>
      <c r="BC474" s="73"/>
    </row>
    <row r="475" spans="1:56">
      <c r="A475" s="70" t="str">
        <f t="shared" si="15"/>
        <v>2026-01</v>
      </c>
      <c r="B475" s="5" t="str">
        <f>_xlfn.XLOOKUP(G475,过机服务商重量差!A:A,过机服务商重量差!G:G)</f>
        <v>玉麒麟</v>
      </c>
      <c r="C475" s="32" t="str">
        <f t="shared" si="14"/>
        <v>渠道</v>
      </c>
      <c r="D475" s="63">
        <f>ROUND(IF(AND(AO475&gt;=0,Y475="正常走货"),_xlfn.XLOOKUP(G475,过机服务商重量差!A:A,过机服务商重量差!L:L),"0"),2)</f>
        <v>70</v>
      </c>
      <c r="E475" s="64">
        <f>ROUND(IF(B475="小旋风",$D475/提成!$D$4*提成!$E$4,$D475/提成!$D$3*提成!$E$3),2)</f>
        <v>0.7</v>
      </c>
      <c r="F475" s="5" t="str">
        <f ca="1">IFERROR(LOOKUP(1,0/((B475=名单!B:B)*(VALUE(AW475)&gt;=名单!E:E)*(VALUE(AW475)&lt;=名单!G:G)*(Y475="正常走货")),名单!H:H),"否")</f>
        <v>否</v>
      </c>
      <c r="G475" s="71" t="s">
        <v>1538</v>
      </c>
      <c r="H475" s="71" t="s">
        <v>1540</v>
      </c>
      <c r="J475" s="72" t="s">
        <v>24</v>
      </c>
      <c r="L475" s="71" t="s">
        <v>18</v>
      </c>
      <c r="M475" s="73"/>
      <c r="N475" s="73"/>
      <c r="R475" s="73"/>
      <c r="S475" s="72" t="s">
        <v>99</v>
      </c>
      <c r="T475" s="72" t="s">
        <v>14410</v>
      </c>
      <c r="U475" s="73"/>
      <c r="W475" s="73"/>
      <c r="X475" s="73"/>
      <c r="Y475" s="72" t="s">
        <v>14379</v>
      </c>
      <c r="AO475" s="71">
        <v>203</v>
      </c>
      <c r="AS475" s="73"/>
      <c r="AT475" s="73"/>
      <c r="AU475" s="73"/>
      <c r="AV475" s="73"/>
      <c r="AW475" s="74" t="s">
        <v>14865</v>
      </c>
      <c r="BA475" s="73"/>
      <c r="BC475" s="73"/>
      <c r="BD475" s="73"/>
    </row>
    <row r="476" spans="1:56">
      <c r="A476" s="70" t="str">
        <f t="shared" si="15"/>
        <v>2026-01</v>
      </c>
      <c r="B476" s="5" t="str">
        <f>_xlfn.XLOOKUP(G476,过机服务商重量差!A:A,过机服务商重量差!G:G)</f>
        <v>玉麒麟</v>
      </c>
      <c r="C476" s="32" t="str">
        <f t="shared" si="14"/>
        <v>渠道</v>
      </c>
      <c r="D476" s="63">
        <f>ROUND(IF(AND(AO476&gt;=0,Y476="正常走货"),_xlfn.XLOOKUP(G476,过机服务商重量差!A:A,过机服务商重量差!L:L),"0"),2)</f>
        <v>1</v>
      </c>
      <c r="E476" s="64">
        <f>ROUND(IF(B476="小旋风",$D476/提成!$D$4*提成!$E$4,$D476/提成!$D$3*提成!$E$3),2)</f>
        <v>0.01</v>
      </c>
      <c r="F476" s="5" t="str">
        <f ca="1">IFERROR(LOOKUP(1,0/((B476=名单!B:B)*(VALUE(AW476)&gt;=名单!E:E)*(VALUE(AW476)&lt;=名单!G:G)*(Y476="正常走货")),名单!H:H),"否")</f>
        <v>否</v>
      </c>
      <c r="G476" s="71" t="s">
        <v>1541</v>
      </c>
      <c r="H476" s="71" t="s">
        <v>1543</v>
      </c>
      <c r="J476" s="72" t="s">
        <v>17</v>
      </c>
      <c r="L476" s="71" t="s">
        <v>18</v>
      </c>
      <c r="M476" s="73"/>
      <c r="N476" s="73"/>
      <c r="R476" s="73"/>
      <c r="S476" s="72" t="s">
        <v>99</v>
      </c>
      <c r="T476" s="72" t="s">
        <v>14410</v>
      </c>
      <c r="U476" s="73"/>
      <c r="W476" s="73"/>
      <c r="X476" s="73"/>
      <c r="Y476" s="72" t="s">
        <v>14379</v>
      </c>
      <c r="AO476" s="71">
        <v>71.6</v>
      </c>
      <c r="AT476" s="73"/>
      <c r="AV476" s="73"/>
      <c r="AW476" s="74" t="s">
        <v>14866</v>
      </c>
      <c r="BA476" s="73"/>
      <c r="BC476" s="73"/>
      <c r="BD476" s="73"/>
    </row>
    <row r="477" spans="1:56">
      <c r="A477" s="70" t="str">
        <f t="shared" si="15"/>
        <v>2026-01</v>
      </c>
      <c r="B477" s="5" t="str">
        <f>_xlfn.XLOOKUP(G477,过机服务商重量差!A:A,过机服务商重量差!G:G)</f>
        <v>玉麒麟</v>
      </c>
      <c r="C477" s="32" t="str">
        <f t="shared" si="14"/>
        <v>渠道</v>
      </c>
      <c r="D477" s="63">
        <f>ROUND(IF(AND(AO477&gt;=0,Y477="正常走货"),_xlfn.XLOOKUP(G477,过机服务商重量差!A:A,过机服务商重量差!L:L),"0"),2)</f>
        <v>1</v>
      </c>
      <c r="E477" s="64">
        <f>ROUND(IF(B477="小旋风",$D477/提成!$D$4*提成!$E$4,$D477/提成!$D$3*提成!$E$3),2)</f>
        <v>0.01</v>
      </c>
      <c r="F477" s="5" t="str">
        <f ca="1">IFERROR(LOOKUP(1,0/((B477=名单!B:B)*(VALUE(AW477)&gt;=名单!E:E)*(VALUE(AW477)&lt;=名单!G:G)*(Y477="正常走货")),名单!H:H),"否")</f>
        <v>否</v>
      </c>
      <c r="G477" s="71" t="s">
        <v>1544</v>
      </c>
      <c r="H477" s="71" t="s">
        <v>1546</v>
      </c>
      <c r="J477" s="72" t="s">
        <v>17</v>
      </c>
      <c r="L477" s="71" t="s">
        <v>18</v>
      </c>
      <c r="M477" s="73"/>
      <c r="N477" s="73"/>
      <c r="R477" s="73"/>
      <c r="S477" s="72" t="s">
        <v>99</v>
      </c>
      <c r="T477" s="72" t="s">
        <v>14410</v>
      </c>
      <c r="U477" s="73"/>
      <c r="W477" s="73"/>
      <c r="X477" s="73"/>
      <c r="Y477" s="72" t="s">
        <v>14379</v>
      </c>
      <c r="AO477" s="71">
        <v>70</v>
      </c>
      <c r="AT477" s="73"/>
      <c r="AV477" s="73"/>
      <c r="AW477" s="74" t="s">
        <v>14867</v>
      </c>
      <c r="BA477" s="73"/>
      <c r="BC477" s="73"/>
      <c r="BD477" s="73"/>
    </row>
    <row r="478" spans="1:56">
      <c r="A478" s="70" t="str">
        <f t="shared" si="15"/>
        <v>2026-01</v>
      </c>
      <c r="B478" s="5" t="str">
        <f>_xlfn.XLOOKUP(G478,过机服务商重量差!A:A,过机服务商重量差!G:G)</f>
        <v>007</v>
      </c>
      <c r="C478" s="32" t="str">
        <f t="shared" si="14"/>
        <v>渠道</v>
      </c>
      <c r="D478" s="63">
        <f>ROUND(IF(AND(AO478&gt;=0,Y478="正常走货"),_xlfn.XLOOKUP(G478,过机服务商重量差!A:A,过机服务商重量差!L:L),"0"),2)</f>
        <v>415</v>
      </c>
      <c r="E478" s="64">
        <f>ROUND(IF(B478="小旋风",$D478/提成!$D$4*提成!$E$4,$D478/提成!$D$3*提成!$E$3),2)</f>
        <v>4.15</v>
      </c>
      <c r="F478" s="5" t="str">
        <f ca="1">IFERROR(LOOKUP(1,0/((B478=名单!B:B)*(VALUE(AW478)&gt;=名单!E:E)*(VALUE(AW478)&lt;=名单!G:G)*(Y478="正常走货")),名单!H:H),"否")</f>
        <v>否</v>
      </c>
      <c r="G478" s="71" t="s">
        <v>1547</v>
      </c>
      <c r="H478" s="71" t="s">
        <v>1549</v>
      </c>
      <c r="J478" s="72" t="s">
        <v>168</v>
      </c>
      <c r="L478" s="71" t="s">
        <v>18</v>
      </c>
      <c r="M478" s="73"/>
      <c r="N478" s="73"/>
      <c r="R478" s="73"/>
      <c r="S478" s="72" t="s">
        <v>99</v>
      </c>
      <c r="T478" s="72" t="s">
        <v>14410</v>
      </c>
      <c r="U478" s="73"/>
      <c r="W478" s="73"/>
      <c r="X478" s="73"/>
      <c r="Y478" s="72" t="s">
        <v>14379</v>
      </c>
      <c r="AO478" s="71">
        <v>5810</v>
      </c>
      <c r="AS478" s="73"/>
      <c r="AT478" s="73"/>
      <c r="AU478" s="73"/>
      <c r="AV478" s="73"/>
      <c r="AW478" s="74" t="s">
        <v>14868</v>
      </c>
      <c r="BC478" s="73"/>
    </row>
    <row r="479" spans="1:56">
      <c r="A479" s="70" t="str">
        <f t="shared" si="15"/>
        <v>2026-01</v>
      </c>
      <c r="B479" s="5" t="str">
        <f>_xlfn.XLOOKUP(G479,过机服务商重量差!A:A,过机服务商重量差!G:G)</f>
        <v>帅时莹</v>
      </c>
      <c r="C479" s="32" t="str">
        <f t="shared" si="14"/>
        <v>渠道</v>
      </c>
      <c r="D479" s="63">
        <f>ROUND(IF(AND(AO479&gt;=0,Y479="正常走货"),_xlfn.XLOOKUP(G479,过机服务商重量差!A:A,过机服务商重量差!L:L),"0"),2)</f>
        <v>42</v>
      </c>
      <c r="E479" s="64">
        <f>ROUND(IF(B479="小旋风",$D479/提成!$D$4*提成!$E$4,$D479/提成!$D$3*提成!$E$3),2)</f>
        <v>0.42</v>
      </c>
      <c r="F479" s="5" t="str">
        <f ca="1">IFERROR(LOOKUP(1,0/((B479=名单!B:B)*(VALUE(AW479)&gt;=名单!E:E)*(VALUE(AW479)&lt;=名单!G:G)*(Y479="正常走货")),名单!H:H),"否")</f>
        <v>否</v>
      </c>
      <c r="G479" s="71" t="s">
        <v>1550</v>
      </c>
      <c r="H479" s="71" t="s">
        <v>1552</v>
      </c>
      <c r="J479" s="72" t="s">
        <v>140</v>
      </c>
      <c r="L479" s="71" t="s">
        <v>18</v>
      </c>
      <c r="M479" s="73"/>
      <c r="N479" s="73"/>
      <c r="R479" s="73"/>
      <c r="S479" s="72" t="s">
        <v>191</v>
      </c>
      <c r="T479" s="72" t="s">
        <v>14410</v>
      </c>
      <c r="U479" s="73"/>
      <c r="W479" s="73"/>
      <c r="X479" s="73"/>
      <c r="Y479" s="72" t="s">
        <v>14379</v>
      </c>
      <c r="AO479" s="71">
        <v>454.2</v>
      </c>
      <c r="AS479" s="73"/>
      <c r="AT479" s="73"/>
      <c r="AU479" s="73"/>
      <c r="AV479" s="73"/>
      <c r="AW479" s="74" t="s">
        <v>14869</v>
      </c>
      <c r="BC479" s="73"/>
      <c r="BD479" s="73"/>
    </row>
    <row r="480" spans="1:56">
      <c r="A480" s="70" t="str">
        <f t="shared" si="15"/>
        <v>2026-01</v>
      </c>
      <c r="B480" s="5" t="str">
        <f>_xlfn.XLOOKUP(G480,过机服务商重量差!A:A,过机服务商重量差!G:G)</f>
        <v>帅时莹</v>
      </c>
      <c r="C480" s="32" t="str">
        <f t="shared" si="14"/>
        <v>渠道</v>
      </c>
      <c r="D480" s="63">
        <f>ROUND(IF(AND(AO480&gt;=0,Y480="正常走货"),_xlfn.XLOOKUP(G480,过机服务商重量差!A:A,过机服务商重量差!L:L),"0"),2)</f>
        <v>102</v>
      </c>
      <c r="E480" s="64">
        <f>ROUND(IF(B480="小旋风",$D480/提成!$D$4*提成!$E$4,$D480/提成!$D$3*提成!$E$3),2)</f>
        <v>1.02</v>
      </c>
      <c r="F480" s="5" t="str">
        <f ca="1">IFERROR(LOOKUP(1,0/((B480=名单!B:B)*(VALUE(AW480)&gt;=名单!E:E)*(VALUE(AW480)&lt;=名单!G:G)*(Y480="正常走货")),名单!H:H),"否")</f>
        <v>否</v>
      </c>
      <c r="G480" s="71" t="s">
        <v>1553</v>
      </c>
      <c r="H480" s="71" t="s">
        <v>1555</v>
      </c>
      <c r="J480" s="72" t="s">
        <v>938</v>
      </c>
      <c r="L480" s="71" t="s">
        <v>18</v>
      </c>
      <c r="M480" s="73"/>
      <c r="N480" s="73"/>
      <c r="R480" s="73"/>
      <c r="S480" s="72" t="s">
        <v>199</v>
      </c>
      <c r="T480" s="72" t="s">
        <v>14439</v>
      </c>
      <c r="U480" s="73"/>
      <c r="W480" s="73"/>
      <c r="X480" s="73"/>
      <c r="Y480" s="72" t="s">
        <v>14379</v>
      </c>
      <c r="AO480" s="71">
        <v>571</v>
      </c>
      <c r="AS480" s="73"/>
      <c r="AT480" s="73"/>
      <c r="AU480" s="73"/>
      <c r="AV480" s="73"/>
      <c r="AW480" s="74" t="s">
        <v>14870</v>
      </c>
      <c r="BC480" s="73"/>
    </row>
    <row r="481" spans="1:56">
      <c r="A481" s="70" t="str">
        <f t="shared" si="15"/>
        <v>2026-01</v>
      </c>
      <c r="B481" s="5" t="str">
        <f>_xlfn.XLOOKUP(G481,过机服务商重量差!A:A,过机服务商重量差!G:G)</f>
        <v>帅时莹</v>
      </c>
      <c r="C481" s="32" t="str">
        <f t="shared" si="14"/>
        <v>渠道</v>
      </c>
      <c r="D481" s="63">
        <f>ROUND(IF(AND(AO481&gt;=0,Y481="正常走货"),_xlfn.XLOOKUP(G481,过机服务商重量差!A:A,过机服务商重量差!L:L),"0"),2)</f>
        <v>0.5</v>
      </c>
      <c r="E481" s="64">
        <f>ROUND(IF(B481="小旋风",$D481/提成!$D$4*提成!$E$4,$D481/提成!$D$3*提成!$E$3),2)</f>
        <v>0.01</v>
      </c>
      <c r="F481" s="5" t="str">
        <f ca="1">IFERROR(LOOKUP(1,0/((B481=名单!B:B)*(VALUE(AW481)&gt;=名单!E:E)*(VALUE(AW481)&lt;=名单!G:G)*(Y481="正常走货")),名单!H:H),"否")</f>
        <v>否</v>
      </c>
      <c r="G481" s="71" t="s">
        <v>1556</v>
      </c>
      <c r="H481" s="71" t="s">
        <v>1558</v>
      </c>
      <c r="J481" s="72" t="s">
        <v>458</v>
      </c>
      <c r="L481" s="71" t="s">
        <v>18</v>
      </c>
      <c r="M481" s="73"/>
      <c r="N481" s="73"/>
      <c r="R481" s="73"/>
      <c r="S481" s="72" t="s">
        <v>306</v>
      </c>
      <c r="T481" s="72" t="s">
        <v>14410</v>
      </c>
      <c r="U481" s="73"/>
      <c r="W481" s="73"/>
      <c r="X481" s="73"/>
      <c r="Y481" s="72" t="s">
        <v>14379</v>
      </c>
      <c r="AO481" s="71">
        <v>35</v>
      </c>
      <c r="AS481" s="73"/>
      <c r="AT481" s="73"/>
      <c r="AU481" s="73"/>
      <c r="AV481" s="73"/>
      <c r="AW481" s="74" t="s">
        <v>14871</v>
      </c>
      <c r="BC481" s="73"/>
    </row>
    <row r="482" spans="1:56">
      <c r="A482" s="70" t="str">
        <f t="shared" si="15"/>
        <v>2026-01</v>
      </c>
      <c r="B482" s="5" t="str">
        <f>_xlfn.XLOOKUP(G482,过机服务商重量差!A:A,过机服务商重量差!G:G)</f>
        <v>小旋风</v>
      </c>
      <c r="C482" s="32" t="str">
        <f t="shared" si="14"/>
        <v>渠道</v>
      </c>
      <c r="D482" s="63">
        <f>ROUND(IF(AND(AO482&gt;=0,Y482="正常走货"),_xlfn.XLOOKUP(G482,过机服务商重量差!A:A,过机服务商重量差!L:L),"0"),2)</f>
        <v>515</v>
      </c>
      <c r="E482" s="64">
        <f>ROUND(IF(B482="小旋风",$D482/提成!$D$4*提成!$E$4,$D482/提成!$D$3*提成!$E$3),2)</f>
        <v>5.15</v>
      </c>
      <c r="F482" s="5" t="str">
        <f ca="1">IFERROR(LOOKUP(1,0/((B482=名单!B:B)*(VALUE(AW482)&gt;=名单!E:E)*(VALUE(AW482)&lt;=名单!G:G)*(Y482="正常走货")),名单!H:H),"否")</f>
        <v>是</v>
      </c>
      <c r="G482" s="71" t="s">
        <v>1559</v>
      </c>
      <c r="H482" s="71" t="s">
        <v>36</v>
      </c>
      <c r="J482" s="72" t="s">
        <v>274</v>
      </c>
      <c r="L482" s="71" t="s">
        <v>18</v>
      </c>
      <c r="M482" s="73"/>
      <c r="N482" s="73"/>
      <c r="R482" s="73"/>
      <c r="S482" s="72" t="s">
        <v>39</v>
      </c>
      <c r="T482" s="72" t="s">
        <v>14386</v>
      </c>
      <c r="U482" s="73"/>
      <c r="W482" s="73"/>
      <c r="X482" s="73"/>
      <c r="Y482" s="72" t="s">
        <v>14379</v>
      </c>
      <c r="AO482" s="71">
        <v>4635</v>
      </c>
      <c r="AS482" s="73"/>
      <c r="AT482" s="73"/>
      <c r="AU482" s="73"/>
      <c r="AV482" s="73"/>
      <c r="AW482" s="74" t="s">
        <v>14872</v>
      </c>
      <c r="BC482" s="73"/>
      <c r="BD482" s="73"/>
    </row>
    <row r="483" spans="1:56">
      <c r="A483" s="70" t="str">
        <f t="shared" si="15"/>
        <v>2026-01</v>
      </c>
      <c r="B483" s="5" t="str">
        <f>_xlfn.XLOOKUP(G483,过机服务商重量差!A:A,过机服务商重量差!G:G)</f>
        <v>玉麒麟</v>
      </c>
      <c r="C483" s="32" t="str">
        <f t="shared" si="14"/>
        <v/>
      </c>
      <c r="D483" s="63">
        <f>ROUND(IF(AND(AO483&gt;=0,Y483="正常走货"),_xlfn.XLOOKUP(G483,过机服务商重量差!A:A,过机服务商重量差!L:L),"0"),2)</f>
        <v>0</v>
      </c>
      <c r="E483" s="64">
        <f>ROUND(IF(B483="小旋风",$D483/提成!$D$4*提成!$E$4,$D483/提成!$D$3*提成!$E$3),2)</f>
        <v>0</v>
      </c>
      <c r="F483" s="5" t="str">
        <f ca="1">IFERROR(LOOKUP(1,0/((B483=名单!B:B)*(VALUE(AW483)&gt;=名单!E:E)*(VALUE(AW483)&lt;=名单!G:G)*(Y483="正常走货")),名单!H:H),"否")</f>
        <v>否</v>
      </c>
      <c r="G483" s="71" t="s">
        <v>1561</v>
      </c>
      <c r="H483" s="71" t="s">
        <v>1563</v>
      </c>
      <c r="J483" s="72" t="s">
        <v>17</v>
      </c>
      <c r="L483" s="71" t="s">
        <v>18</v>
      </c>
      <c r="M483" s="73"/>
      <c r="N483" s="73"/>
      <c r="R483" s="73"/>
      <c r="S483" s="72" t="s">
        <v>558</v>
      </c>
      <c r="T483" s="72" t="s">
        <v>14410</v>
      </c>
      <c r="U483" s="73"/>
      <c r="W483" s="73"/>
      <c r="X483" s="73"/>
      <c r="Y483" s="72" t="s">
        <v>14379</v>
      </c>
      <c r="AO483" s="71">
        <v>-7.5</v>
      </c>
      <c r="AS483" s="73"/>
      <c r="AT483" s="73"/>
      <c r="AU483" s="73"/>
      <c r="AV483" s="73"/>
      <c r="AW483" s="74" t="s">
        <v>14873</v>
      </c>
      <c r="BC483" s="73"/>
    </row>
    <row r="484" spans="1:56">
      <c r="A484" s="70" t="str">
        <f t="shared" si="15"/>
        <v>2026-01</v>
      </c>
      <c r="B484" s="5" t="str">
        <f>_xlfn.XLOOKUP(G484,过机服务商重量差!A:A,过机服务商重量差!G:G)</f>
        <v>玉麒麟</v>
      </c>
      <c r="C484" s="32" t="str">
        <f t="shared" si="14"/>
        <v>渠道</v>
      </c>
      <c r="D484" s="63">
        <f>ROUND(IF(AND(AO484&gt;=0,Y484="正常走货"),_xlfn.XLOOKUP(G484,过机服务商重量差!A:A,过机服务商重量差!L:L),"0"),2)</f>
        <v>25</v>
      </c>
      <c r="E484" s="64">
        <f>ROUND(IF(B484="小旋风",$D484/提成!$D$4*提成!$E$4,$D484/提成!$D$3*提成!$E$3),2)</f>
        <v>0.25</v>
      </c>
      <c r="F484" s="5" t="str">
        <f ca="1">IFERROR(LOOKUP(1,0/((B484=名单!B:B)*(VALUE(AW484)&gt;=名单!E:E)*(VALUE(AW484)&lt;=名单!G:G)*(Y484="正常走货")),名单!H:H),"否")</f>
        <v>否</v>
      </c>
      <c r="G484" s="71" t="s">
        <v>1564</v>
      </c>
      <c r="H484" s="71" t="s">
        <v>1566</v>
      </c>
      <c r="J484" s="72" t="s">
        <v>17</v>
      </c>
      <c r="L484" s="71" t="s">
        <v>18</v>
      </c>
      <c r="M484" s="73"/>
      <c r="N484" s="73"/>
      <c r="R484" s="73"/>
      <c r="S484" s="72" t="s">
        <v>1567</v>
      </c>
      <c r="T484" s="72" t="s">
        <v>14386</v>
      </c>
      <c r="U484" s="73"/>
      <c r="W484" s="73"/>
      <c r="X484" s="73"/>
      <c r="Y484" s="72" t="s">
        <v>14379</v>
      </c>
      <c r="AO484" s="71">
        <v>126.5</v>
      </c>
      <c r="AT484" s="73"/>
      <c r="AU484" s="73"/>
      <c r="AV484" s="73"/>
      <c r="AW484" s="74" t="s">
        <v>14874</v>
      </c>
      <c r="BC484" s="73"/>
    </row>
    <row r="485" spans="1:56">
      <c r="A485" s="70" t="str">
        <f t="shared" si="15"/>
        <v>2026-01</v>
      </c>
      <c r="B485" s="5" t="str">
        <f>_xlfn.XLOOKUP(G485,过机服务商重量差!A:A,过机服务商重量差!G:G)</f>
        <v>玉麒麟</v>
      </c>
      <c r="C485" s="32" t="str">
        <f t="shared" si="14"/>
        <v>渠道</v>
      </c>
      <c r="D485" s="63">
        <f>ROUND(IF(AND(AO485&gt;=0,Y485="正常走货"),_xlfn.XLOOKUP(G485,过机服务商重量差!A:A,过机服务商重量差!L:L),"0"),2)</f>
        <v>45</v>
      </c>
      <c r="E485" s="64">
        <f>ROUND(IF(B485="小旋风",$D485/提成!$D$4*提成!$E$4,$D485/提成!$D$3*提成!$E$3),2)</f>
        <v>0.45</v>
      </c>
      <c r="F485" s="5" t="str">
        <f ca="1">IFERROR(LOOKUP(1,0/((B485=名单!B:B)*(VALUE(AW485)&gt;=名单!E:E)*(VALUE(AW485)&lt;=名单!G:G)*(Y485="正常走货")),名单!H:H),"否")</f>
        <v>否</v>
      </c>
      <c r="G485" s="71" t="s">
        <v>1568</v>
      </c>
      <c r="H485" s="71" t="s">
        <v>1570</v>
      </c>
      <c r="J485" s="72" t="s">
        <v>17</v>
      </c>
      <c r="L485" s="71" t="s">
        <v>18</v>
      </c>
      <c r="M485" s="73"/>
      <c r="N485" s="73"/>
      <c r="R485" s="73"/>
      <c r="S485" s="72" t="s">
        <v>558</v>
      </c>
      <c r="T485" s="72" t="s">
        <v>14410</v>
      </c>
      <c r="U485" s="73"/>
      <c r="W485" s="73"/>
      <c r="X485" s="73"/>
      <c r="Y485" s="72" t="s">
        <v>14379</v>
      </c>
      <c r="AO485" s="71">
        <v>72.79</v>
      </c>
      <c r="AT485" s="73"/>
      <c r="AU485" s="73"/>
      <c r="AV485" s="73"/>
      <c r="AW485" s="74" t="s">
        <v>14875</v>
      </c>
      <c r="BC485" s="73"/>
    </row>
    <row r="486" spans="1:56">
      <c r="A486" s="70" t="str">
        <f t="shared" si="15"/>
        <v>2026-01</v>
      </c>
      <c r="B486" s="5" t="str">
        <f>_xlfn.XLOOKUP(G486,过机服务商重量差!A:A,过机服务商重量差!G:G)</f>
        <v>帅时莹</v>
      </c>
      <c r="C486" s="32" t="str">
        <f t="shared" si="14"/>
        <v>渠道</v>
      </c>
      <c r="D486" s="63">
        <f>ROUND(IF(AND(AO486&gt;=0,Y486="正常走货"),_xlfn.XLOOKUP(G486,过机服务商重量差!A:A,过机服务商重量差!L:L),"0"),2)</f>
        <v>22</v>
      </c>
      <c r="E486" s="64">
        <f>ROUND(IF(B486="小旋风",$D486/提成!$D$4*提成!$E$4,$D486/提成!$D$3*提成!$E$3),2)</f>
        <v>0.22</v>
      </c>
      <c r="F486" s="5" t="str">
        <f ca="1">IFERROR(LOOKUP(1,0/((B486=名单!B:B)*(VALUE(AW486)&gt;=名单!E:E)*(VALUE(AW486)&lt;=名单!G:G)*(Y486="正常走货")),名单!H:H),"否")</f>
        <v>否</v>
      </c>
      <c r="G486" s="71" t="s">
        <v>1571</v>
      </c>
      <c r="H486" s="71" t="s">
        <v>1573</v>
      </c>
      <c r="J486" s="72" t="s">
        <v>186</v>
      </c>
      <c r="L486" s="71" t="s">
        <v>18</v>
      </c>
      <c r="M486" s="73"/>
      <c r="N486" s="73"/>
      <c r="R486" s="73"/>
      <c r="S486" s="72" t="s">
        <v>187</v>
      </c>
      <c r="T486" s="72" t="s">
        <v>14410</v>
      </c>
      <c r="U486" s="73"/>
      <c r="W486" s="73"/>
      <c r="X486" s="73"/>
      <c r="Y486" s="72" t="s">
        <v>14379</v>
      </c>
      <c r="AO486" s="71">
        <v>517.96</v>
      </c>
      <c r="AT486" s="73"/>
      <c r="AU486" s="73"/>
      <c r="AV486" s="73"/>
      <c r="AW486" s="74" t="s">
        <v>14876</v>
      </c>
      <c r="BC486" s="73"/>
      <c r="BD486" s="73"/>
    </row>
    <row r="487" spans="1:56">
      <c r="A487" s="70" t="str">
        <f t="shared" si="15"/>
        <v>2026-01</v>
      </c>
      <c r="B487" s="5" t="str">
        <f>_xlfn.XLOOKUP(G487,过机服务商重量差!A:A,过机服务商重量差!G:G)</f>
        <v>玉麒麟</v>
      </c>
      <c r="C487" s="32" t="str">
        <f t="shared" si="14"/>
        <v>渠道</v>
      </c>
      <c r="D487" s="63">
        <f>ROUND(IF(AND(AO487&gt;=0,Y487="正常走货"),_xlfn.XLOOKUP(G487,过机服务商重量差!A:A,过机服务商重量差!L:L),"0"),2)</f>
        <v>10</v>
      </c>
      <c r="E487" s="64">
        <f>ROUND(IF(B487="小旋风",$D487/提成!$D$4*提成!$E$4,$D487/提成!$D$3*提成!$E$3),2)</f>
        <v>0.1</v>
      </c>
      <c r="F487" s="5" t="str">
        <f ca="1">IFERROR(LOOKUP(1,0/((B487=名单!B:B)*(VALUE(AW487)&gt;=名单!E:E)*(VALUE(AW487)&lt;=名单!G:G)*(Y487="正常走货")),名单!H:H),"否")</f>
        <v>否</v>
      </c>
      <c r="G487" s="71" t="s">
        <v>1574</v>
      </c>
      <c r="H487" s="71" t="s">
        <v>1576</v>
      </c>
      <c r="J487" s="72" t="s">
        <v>17</v>
      </c>
      <c r="L487" s="71" t="s">
        <v>18</v>
      </c>
      <c r="M487" s="73"/>
      <c r="N487" s="73"/>
      <c r="R487" s="73"/>
      <c r="S487" s="72" t="s">
        <v>90</v>
      </c>
      <c r="T487" s="72" t="s">
        <v>14407</v>
      </c>
      <c r="U487" s="73"/>
      <c r="W487" s="73"/>
      <c r="X487" s="73"/>
      <c r="Y487" s="72" t="s">
        <v>14379</v>
      </c>
      <c r="AO487" s="71">
        <v>60.9</v>
      </c>
      <c r="AT487" s="73"/>
      <c r="AU487" s="73"/>
      <c r="AV487" s="73"/>
      <c r="AW487" s="74" t="s">
        <v>14877</v>
      </c>
      <c r="BC487" s="73"/>
      <c r="BD487" s="73"/>
    </row>
    <row r="488" spans="1:56">
      <c r="A488" s="70" t="str">
        <f t="shared" si="15"/>
        <v>2026-01</v>
      </c>
      <c r="B488" s="5" t="str">
        <f>_xlfn.XLOOKUP(G488,过机服务商重量差!A:A,过机服务商重量差!G:G)</f>
        <v>玉麒麟</v>
      </c>
      <c r="C488" s="32" t="str">
        <f t="shared" si="14"/>
        <v>渠道</v>
      </c>
      <c r="D488" s="63">
        <f>ROUND(IF(AND(AO488&gt;=0,Y488="正常走货"),_xlfn.XLOOKUP(G488,过机服务商重量差!A:A,过机服务商重量差!L:L),"0"),2)</f>
        <v>8.5</v>
      </c>
      <c r="E488" s="64">
        <f>ROUND(IF(B488="小旋风",$D488/提成!$D$4*提成!$E$4,$D488/提成!$D$3*提成!$E$3),2)</f>
        <v>0.09</v>
      </c>
      <c r="F488" s="5" t="str">
        <f ca="1">IFERROR(LOOKUP(1,0/((B488=名单!B:B)*(VALUE(AW488)&gt;=名单!E:E)*(VALUE(AW488)&lt;=名单!G:G)*(Y488="正常走货")),名单!H:H),"否")</f>
        <v>否</v>
      </c>
      <c r="G488" s="71" t="s">
        <v>1577</v>
      </c>
      <c r="H488" s="71" t="s">
        <v>1579</v>
      </c>
      <c r="J488" s="71" t="s">
        <v>17</v>
      </c>
      <c r="L488" s="71" t="s">
        <v>18</v>
      </c>
      <c r="M488" s="73"/>
      <c r="N488" s="73"/>
      <c r="R488" s="73"/>
      <c r="S488" s="72" t="s">
        <v>103</v>
      </c>
      <c r="T488" s="72" t="s">
        <v>14382</v>
      </c>
      <c r="U488" s="73"/>
      <c r="W488" s="73"/>
      <c r="X488" s="73"/>
      <c r="Y488" s="72" t="s">
        <v>14379</v>
      </c>
      <c r="AO488" s="71">
        <v>101.6</v>
      </c>
      <c r="AT488" s="73"/>
      <c r="AV488" s="73"/>
      <c r="AW488" s="74" t="s">
        <v>14878</v>
      </c>
      <c r="BC488" s="73"/>
    </row>
    <row r="489" spans="1:56">
      <c r="A489" s="70" t="str">
        <f t="shared" si="15"/>
        <v>2026-01</v>
      </c>
      <c r="B489" s="5" t="str">
        <f>_xlfn.XLOOKUP(G489,过机服务商重量差!A:A,过机服务商重量差!G:G)</f>
        <v>玉麒麟</v>
      </c>
      <c r="C489" s="32" t="str">
        <f t="shared" si="14"/>
        <v>渠道</v>
      </c>
      <c r="D489" s="63">
        <f>ROUND(IF(AND(AO489&gt;=0,Y489="正常走货"),_xlfn.XLOOKUP(G489,过机服务商重量差!A:A,过机服务商重量差!L:L),"0"),2)</f>
        <v>12</v>
      </c>
      <c r="E489" s="64">
        <f>ROUND(IF(B489="小旋风",$D489/提成!$D$4*提成!$E$4,$D489/提成!$D$3*提成!$E$3),2)</f>
        <v>0.12</v>
      </c>
      <c r="F489" s="5" t="str">
        <f ca="1">IFERROR(LOOKUP(1,0/((B489=名单!B:B)*(VALUE(AW489)&gt;=名单!E:E)*(VALUE(AW489)&lt;=名单!G:G)*(Y489="正常走货")),名单!H:H),"否")</f>
        <v>否</v>
      </c>
      <c r="G489" s="71" t="s">
        <v>1580</v>
      </c>
      <c r="H489" s="71" t="s">
        <v>1582</v>
      </c>
      <c r="J489" s="72" t="s">
        <v>17</v>
      </c>
      <c r="L489" s="71" t="s">
        <v>18</v>
      </c>
      <c r="M489" s="73"/>
      <c r="N489" s="73"/>
      <c r="R489" s="73"/>
      <c r="S489" s="72" t="s">
        <v>103</v>
      </c>
      <c r="T489" s="71" t="s">
        <v>14382</v>
      </c>
      <c r="U489" s="73"/>
      <c r="W489" s="73"/>
      <c r="X489" s="73"/>
      <c r="Y489" s="72" t="s">
        <v>14379</v>
      </c>
      <c r="AO489" s="71">
        <v>101.6</v>
      </c>
      <c r="AT489" s="73"/>
      <c r="AV489" s="73"/>
      <c r="AW489" s="74" t="s">
        <v>14879</v>
      </c>
      <c r="BC489" s="73"/>
    </row>
    <row r="490" spans="1:56">
      <c r="A490" s="70" t="str">
        <f t="shared" si="15"/>
        <v>2026-01</v>
      </c>
      <c r="B490" s="5" t="str">
        <f>_xlfn.XLOOKUP(G490,过机服务商重量差!A:A,过机服务商重量差!G:G)</f>
        <v>玉麒麟</v>
      </c>
      <c r="C490" s="32" t="str">
        <f t="shared" si="14"/>
        <v>渠道</v>
      </c>
      <c r="D490" s="63">
        <f>ROUND(IF(AND(AO490&gt;=0,Y490="正常走货"),_xlfn.XLOOKUP(G490,过机服务商重量差!A:A,过机服务商重量差!L:L),"0"),2)</f>
        <v>7.5</v>
      </c>
      <c r="E490" s="64">
        <f>ROUND(IF(B490="小旋风",$D490/提成!$D$4*提成!$E$4,$D490/提成!$D$3*提成!$E$3),2)</f>
        <v>0.08</v>
      </c>
      <c r="F490" s="5" t="str">
        <f ca="1">IFERROR(LOOKUP(1,0/((B490=名单!B:B)*(VALUE(AW490)&gt;=名单!E:E)*(VALUE(AW490)&lt;=名单!G:G)*(Y490="正常走货")),名单!H:H),"否")</f>
        <v>否</v>
      </c>
      <c r="G490" s="71" t="s">
        <v>1583</v>
      </c>
      <c r="H490" s="71" t="s">
        <v>1585</v>
      </c>
      <c r="J490" s="72" t="s">
        <v>17</v>
      </c>
      <c r="L490" s="71" t="s">
        <v>18</v>
      </c>
      <c r="M490" s="73"/>
      <c r="N490" s="73"/>
      <c r="R490" s="73"/>
      <c r="S490" s="72" t="s">
        <v>103</v>
      </c>
      <c r="T490" s="72" t="s">
        <v>14382</v>
      </c>
      <c r="U490" s="73"/>
      <c r="W490" s="73"/>
      <c r="X490" s="73"/>
      <c r="Y490" s="72" t="s">
        <v>14379</v>
      </c>
      <c r="AO490" s="71">
        <v>101.6</v>
      </c>
      <c r="AS490" s="73"/>
      <c r="AT490" s="73"/>
      <c r="AU490" s="73"/>
      <c r="AV490" s="73"/>
      <c r="AW490" s="74" t="s">
        <v>14880</v>
      </c>
      <c r="BC490" s="73"/>
      <c r="BD490" s="73"/>
    </row>
    <row r="491" spans="1:56">
      <c r="A491" s="70" t="str">
        <f t="shared" si="15"/>
        <v>2026-01</v>
      </c>
      <c r="B491" s="5" t="str">
        <f>_xlfn.XLOOKUP(G491,过机服务商重量差!A:A,过机服务商重量差!G:G)</f>
        <v>玉麒麟</v>
      </c>
      <c r="C491" s="32" t="str">
        <f t="shared" si="14"/>
        <v>渠道</v>
      </c>
      <c r="D491" s="63">
        <f>ROUND(IF(AND(AO491&gt;=0,Y491="正常走货"),_xlfn.XLOOKUP(G491,过机服务商重量差!A:A,过机服务商重量差!L:L),"0"),2)</f>
        <v>52</v>
      </c>
      <c r="E491" s="64">
        <f>ROUND(IF(B491="小旋风",$D491/提成!$D$4*提成!$E$4,$D491/提成!$D$3*提成!$E$3),2)</f>
        <v>0.52</v>
      </c>
      <c r="F491" s="5" t="str">
        <f ca="1">IFERROR(LOOKUP(1,0/((B491=名单!B:B)*(VALUE(AW491)&gt;=名单!E:E)*(VALUE(AW491)&lt;=名单!G:G)*(Y491="正常走货")),名单!H:H),"否")</f>
        <v>否</v>
      </c>
      <c r="G491" s="71" t="s">
        <v>1586</v>
      </c>
      <c r="H491" s="71" t="s">
        <v>1588</v>
      </c>
      <c r="J491" s="72" t="s">
        <v>17</v>
      </c>
      <c r="L491" s="71" t="s">
        <v>18</v>
      </c>
      <c r="M491" s="73"/>
      <c r="N491" s="73"/>
      <c r="R491" s="73"/>
      <c r="S491" s="72" t="s">
        <v>99</v>
      </c>
      <c r="T491" s="72" t="s">
        <v>14410</v>
      </c>
      <c r="U491" s="73"/>
      <c r="W491" s="73"/>
      <c r="X491" s="73"/>
      <c r="Y491" s="72" t="s">
        <v>14379</v>
      </c>
      <c r="AO491" s="71">
        <v>193</v>
      </c>
      <c r="AS491" s="73"/>
      <c r="AT491" s="73"/>
      <c r="AV491" s="73"/>
      <c r="AW491" s="74" t="s">
        <v>14881</v>
      </c>
      <c r="BC491" s="73"/>
    </row>
    <row r="492" spans="1:56">
      <c r="A492" s="70" t="str">
        <f t="shared" si="15"/>
        <v>2026-01</v>
      </c>
      <c r="B492" s="5" t="str">
        <f>_xlfn.XLOOKUP(G492,过机服务商重量差!A:A,过机服务商重量差!G:G)</f>
        <v>风清扬</v>
      </c>
      <c r="C492" s="32" t="str">
        <f t="shared" si="14"/>
        <v>渠道</v>
      </c>
      <c r="D492" s="63">
        <f>ROUND(IF(AND(AO492&gt;=0,Y492="正常走货"),_xlfn.XLOOKUP(G492,过机服务商重量差!A:A,过机服务商重量差!L:L),"0"),2)</f>
        <v>35</v>
      </c>
      <c r="E492" s="64">
        <f>ROUND(IF(B492="小旋风",$D492/提成!$D$4*提成!$E$4,$D492/提成!$D$3*提成!$E$3),2)</f>
        <v>0.35</v>
      </c>
      <c r="F492" s="5" t="str">
        <f ca="1">IFERROR(LOOKUP(1,0/((B492=名单!B:B)*(VALUE(AW492)&gt;=名单!E:E)*(VALUE(AW492)&lt;=名单!G:G)*(Y492="正常走货")),名单!H:H),"否")</f>
        <v>是</v>
      </c>
      <c r="G492" s="71" t="s">
        <v>1589</v>
      </c>
      <c r="H492" s="71" t="s">
        <v>1591</v>
      </c>
      <c r="J492" s="72" t="s">
        <v>1592</v>
      </c>
      <c r="L492" s="71" t="s">
        <v>18</v>
      </c>
      <c r="M492" s="73"/>
      <c r="N492" s="73"/>
      <c r="R492" s="73"/>
      <c r="S492" s="72" t="s">
        <v>1593</v>
      </c>
      <c r="T492" s="72" t="s">
        <v>14407</v>
      </c>
      <c r="U492" s="73"/>
      <c r="W492" s="73"/>
      <c r="X492" s="73"/>
      <c r="Y492" s="72" t="s">
        <v>14379</v>
      </c>
      <c r="AO492" s="71">
        <v>17.5</v>
      </c>
      <c r="AS492" s="73"/>
      <c r="AT492" s="73"/>
      <c r="AU492" s="73"/>
      <c r="AV492" s="73"/>
      <c r="AW492" s="74" t="s">
        <v>14882</v>
      </c>
      <c r="BC492" s="73"/>
    </row>
    <row r="493" spans="1:56">
      <c r="A493" s="70" t="str">
        <f t="shared" si="15"/>
        <v>2026-01</v>
      </c>
      <c r="B493" s="5" t="str">
        <f>_xlfn.XLOOKUP(G493,过机服务商重量差!A:A,过机服务商重量差!G:G)</f>
        <v>玉麒麟</v>
      </c>
      <c r="C493" s="32" t="str">
        <f t="shared" si="14"/>
        <v>渠道</v>
      </c>
      <c r="D493" s="63">
        <f>ROUND(IF(AND(AO493&gt;=0,Y493="正常走货"),_xlfn.XLOOKUP(G493,过机服务商重量差!A:A,过机服务商重量差!L:L),"0"),2)</f>
        <v>3.5</v>
      </c>
      <c r="E493" s="64">
        <f>ROUND(IF(B493="小旋风",$D493/提成!$D$4*提成!$E$4,$D493/提成!$D$3*提成!$E$3),2)</f>
        <v>0.04</v>
      </c>
      <c r="F493" s="5" t="str">
        <f ca="1">IFERROR(LOOKUP(1,0/((B493=名单!B:B)*(VALUE(AW493)&gt;=名单!E:E)*(VALUE(AW493)&lt;=名单!G:G)*(Y493="正常走货")),名单!H:H),"否")</f>
        <v>否</v>
      </c>
      <c r="G493" s="71" t="s">
        <v>1594</v>
      </c>
      <c r="H493" s="71" t="s">
        <v>1596</v>
      </c>
      <c r="J493" s="72" t="s">
        <v>17</v>
      </c>
      <c r="L493" s="71" t="s">
        <v>18</v>
      </c>
      <c r="M493" s="73"/>
      <c r="N493" s="73"/>
      <c r="R493" s="73"/>
      <c r="S493" s="72" t="s">
        <v>398</v>
      </c>
      <c r="T493" s="72" t="s">
        <v>14382</v>
      </c>
      <c r="U493" s="73"/>
      <c r="W493" s="73"/>
      <c r="X493" s="73"/>
      <c r="Y493" s="72" t="s">
        <v>14379</v>
      </c>
      <c r="AO493" s="71">
        <v>77.11</v>
      </c>
      <c r="AS493" s="73"/>
      <c r="AT493" s="73"/>
      <c r="AU493" s="73"/>
      <c r="AV493" s="73"/>
      <c r="AW493" s="74" t="s">
        <v>14883</v>
      </c>
      <c r="BC493" s="73"/>
    </row>
    <row r="494" spans="1:56">
      <c r="A494" s="70" t="str">
        <f t="shared" si="15"/>
        <v>2026-01</v>
      </c>
      <c r="B494" s="5" t="str">
        <f>_xlfn.XLOOKUP(G494,过机服务商重量差!A:A,过机服务商重量差!G:G)</f>
        <v>007</v>
      </c>
      <c r="C494" s="32" t="str">
        <f t="shared" si="14"/>
        <v>渠道</v>
      </c>
      <c r="D494" s="63">
        <f>ROUND(IF(AND(AO494&gt;=0,Y494="正常走货"),_xlfn.XLOOKUP(G494,过机服务商重量差!A:A,过机服务商重量差!L:L),"0"),2)</f>
        <v>55</v>
      </c>
      <c r="E494" s="64">
        <f>ROUND(IF(B494="小旋风",$D494/提成!$D$4*提成!$E$4,$D494/提成!$D$3*提成!$E$3),2)</f>
        <v>0.55</v>
      </c>
      <c r="F494" s="5" t="str">
        <f ca="1">IFERROR(LOOKUP(1,0/((B494=名单!B:B)*(VALUE(AW494)&gt;=名单!E:E)*(VALUE(AW494)&lt;=名单!G:G)*(Y494="正常走货")),名单!H:H),"否")</f>
        <v>否</v>
      </c>
      <c r="G494" s="71" t="s">
        <v>1597</v>
      </c>
      <c r="H494" s="71" t="s">
        <v>1599</v>
      </c>
      <c r="J494" s="72" t="s">
        <v>283</v>
      </c>
      <c r="L494" s="71" t="s">
        <v>18</v>
      </c>
      <c r="M494" s="73"/>
      <c r="N494" s="73"/>
      <c r="R494" s="73"/>
      <c r="S494" s="72" t="s">
        <v>156</v>
      </c>
      <c r="T494" s="71" t="s">
        <v>14386</v>
      </c>
      <c r="U494" s="73"/>
      <c r="W494" s="73"/>
      <c r="X494" s="73"/>
      <c r="Y494" s="72" t="s">
        <v>14379</v>
      </c>
      <c r="AO494" s="71">
        <v>407</v>
      </c>
      <c r="AS494" s="73"/>
      <c r="AT494" s="73"/>
      <c r="AV494" s="73"/>
      <c r="AW494" s="74" t="s">
        <v>14884</v>
      </c>
      <c r="BC494" s="73"/>
    </row>
    <row r="495" spans="1:56">
      <c r="A495" s="70" t="str">
        <f t="shared" si="15"/>
        <v>2026-01</v>
      </c>
      <c r="B495" s="5" t="str">
        <f>_xlfn.XLOOKUP(G495,过机服务商重量差!A:A,过机服务商重量差!G:G)</f>
        <v>玉麒麟</v>
      </c>
      <c r="C495" s="32" t="str">
        <f t="shared" si="14"/>
        <v>渠道</v>
      </c>
      <c r="D495" s="63">
        <f>ROUND(IF(AND(AO495&gt;=0,Y495="正常走货"),_xlfn.XLOOKUP(G495,过机服务商重量差!A:A,过机服务商重量差!L:L),"0"),2)</f>
        <v>10</v>
      </c>
      <c r="E495" s="64">
        <f>ROUND(IF(B495="小旋风",$D495/提成!$D$4*提成!$E$4,$D495/提成!$D$3*提成!$E$3),2)</f>
        <v>0.1</v>
      </c>
      <c r="F495" s="5" t="str">
        <f ca="1">IFERROR(LOOKUP(1,0/((B495=名单!B:B)*(VALUE(AW495)&gt;=名单!E:E)*(VALUE(AW495)&lt;=名单!G:G)*(Y495="正常走货")),名单!H:H),"否")</f>
        <v>否</v>
      </c>
      <c r="G495" s="71" t="s">
        <v>1600</v>
      </c>
      <c r="H495" s="71" t="s">
        <v>1602</v>
      </c>
      <c r="J495" s="72" t="s">
        <v>17</v>
      </c>
      <c r="L495" s="71" t="s">
        <v>18</v>
      </c>
      <c r="M495" s="73"/>
      <c r="N495" s="73"/>
      <c r="R495" s="73"/>
      <c r="S495" s="72" t="s">
        <v>1006</v>
      </c>
      <c r="T495" s="71" t="s">
        <v>14382</v>
      </c>
      <c r="U495" s="73"/>
      <c r="W495" s="73"/>
      <c r="X495" s="73"/>
      <c r="Y495" s="72" t="s">
        <v>14379</v>
      </c>
      <c r="AO495" s="71">
        <v>47.2</v>
      </c>
      <c r="AS495" s="73"/>
      <c r="AT495" s="73"/>
      <c r="AV495" s="73"/>
      <c r="AW495" s="74" t="s">
        <v>14885</v>
      </c>
      <c r="BC495" s="73"/>
    </row>
    <row r="496" spans="1:56">
      <c r="A496" s="70" t="str">
        <f t="shared" si="15"/>
        <v>2026-01</v>
      </c>
      <c r="B496" s="5" t="str">
        <f>_xlfn.XLOOKUP(G496,过机服务商重量差!A:A,过机服务商重量差!G:G)</f>
        <v>玉麒麟</v>
      </c>
      <c r="C496" s="32" t="str">
        <f t="shared" si="14"/>
        <v>渠道</v>
      </c>
      <c r="D496" s="63">
        <f>ROUND(IF(AND(AO496&gt;=0,Y496="正常走货"),_xlfn.XLOOKUP(G496,过机服务商重量差!A:A,过机服务商重量差!L:L),"0"),2)</f>
        <v>3</v>
      </c>
      <c r="E496" s="64">
        <f>ROUND(IF(B496="小旋风",$D496/提成!$D$4*提成!$E$4,$D496/提成!$D$3*提成!$E$3),2)</f>
        <v>0.03</v>
      </c>
      <c r="F496" s="5" t="str">
        <f ca="1">IFERROR(LOOKUP(1,0/((B496=名单!B:B)*(VALUE(AW496)&gt;=名单!E:E)*(VALUE(AW496)&lt;=名单!G:G)*(Y496="正常走货")),名单!H:H),"否")</f>
        <v>否</v>
      </c>
      <c r="G496" s="71" t="s">
        <v>1603</v>
      </c>
      <c r="H496" s="71" t="s">
        <v>1605</v>
      </c>
      <c r="J496" s="72" t="s">
        <v>17</v>
      </c>
      <c r="L496" s="71" t="s">
        <v>18</v>
      </c>
      <c r="M496" s="73"/>
      <c r="N496" s="73"/>
      <c r="R496" s="73"/>
      <c r="S496" s="72" t="s">
        <v>398</v>
      </c>
      <c r="T496" s="72" t="s">
        <v>14382</v>
      </c>
      <c r="U496" s="73"/>
      <c r="W496" s="73"/>
      <c r="X496" s="73"/>
      <c r="Y496" s="72" t="s">
        <v>14379</v>
      </c>
      <c r="AO496" s="71">
        <v>0</v>
      </c>
      <c r="AS496" s="73"/>
      <c r="AT496" s="73"/>
      <c r="AU496" s="73"/>
      <c r="AV496" s="73"/>
      <c r="AW496" s="74" t="s">
        <v>14886</v>
      </c>
      <c r="BC496" s="73"/>
    </row>
    <row r="497" spans="1:56">
      <c r="A497" s="70" t="str">
        <f t="shared" si="15"/>
        <v>2026-01</v>
      </c>
      <c r="B497" s="5" t="str">
        <f>_xlfn.XLOOKUP(G497,过机服务商重量差!A:A,过机服务商重量差!G:G)</f>
        <v>张诚</v>
      </c>
      <c r="C497" s="32" t="str">
        <f t="shared" si="14"/>
        <v>渠道</v>
      </c>
      <c r="D497" s="63">
        <f>ROUND(IF(AND(AO497&gt;=0,Y497="正常走货"),_xlfn.XLOOKUP(G497,过机服务商重量差!A:A,过机服务商重量差!L:L),"0"),2)</f>
        <v>378</v>
      </c>
      <c r="E497" s="64">
        <f>ROUND(IF(B497="小旋风",$D497/提成!$D$4*提成!$E$4,$D497/提成!$D$3*提成!$E$3),2)</f>
        <v>3.78</v>
      </c>
      <c r="F497" s="5" t="str">
        <f ca="1">IFERROR(LOOKUP(1,0/((B497=名单!B:B)*(VALUE(AW497)&gt;=名单!E:E)*(VALUE(AW497)&lt;=名单!G:G)*(Y497="正常走货")),名单!H:H),"否")</f>
        <v>否</v>
      </c>
      <c r="G497" s="71" t="s">
        <v>1606</v>
      </c>
      <c r="H497" s="71" t="s">
        <v>36</v>
      </c>
      <c r="J497" s="72" t="s">
        <v>14385</v>
      </c>
      <c r="L497" s="71" t="s">
        <v>18</v>
      </c>
      <c r="M497" s="73"/>
      <c r="N497" s="73"/>
      <c r="R497" s="73"/>
      <c r="S497" s="72" t="s">
        <v>39</v>
      </c>
      <c r="T497" s="72" t="s">
        <v>14386</v>
      </c>
      <c r="U497" s="73"/>
      <c r="W497" s="73"/>
      <c r="X497" s="73"/>
      <c r="Y497" s="72" t="s">
        <v>14379</v>
      </c>
      <c r="AO497" s="71">
        <v>3402</v>
      </c>
      <c r="AS497" s="73"/>
      <c r="AT497" s="73"/>
      <c r="AU497" s="73"/>
      <c r="AV497" s="73"/>
      <c r="AW497" s="74" t="s">
        <v>14887</v>
      </c>
      <c r="BC497" s="73"/>
    </row>
    <row r="498" spans="1:56">
      <c r="A498" s="70" t="str">
        <f t="shared" si="15"/>
        <v>2026-01</v>
      </c>
      <c r="B498" s="5" t="str">
        <f>_xlfn.XLOOKUP(G498,过机服务商重量差!A:A,过机服务商重量差!G:G)</f>
        <v>小旋风</v>
      </c>
      <c r="C498" s="32" t="str">
        <f t="shared" si="14"/>
        <v>渠道</v>
      </c>
      <c r="D498" s="63">
        <f>ROUND(IF(AND(AO498&gt;=0,Y498="正常走货"),_xlfn.XLOOKUP(G498,过机服务商重量差!A:A,过机服务商重量差!L:L),"0"),2)</f>
        <v>662</v>
      </c>
      <c r="E498" s="64">
        <f>ROUND(IF(B498="小旋风",$D498/提成!$D$4*提成!$E$4,$D498/提成!$D$3*提成!$E$3),2)</f>
        <v>6.62</v>
      </c>
      <c r="F498" s="5" t="str">
        <f ca="1">IFERROR(LOOKUP(1,0/((B498=名单!B:B)*(VALUE(AW498)&gt;=名单!E:E)*(VALUE(AW498)&lt;=名单!G:G)*(Y498="正常走货")),名单!H:H),"否")</f>
        <v>是</v>
      </c>
      <c r="G498" s="71" t="s">
        <v>1608</v>
      </c>
      <c r="H498" s="71" t="s">
        <v>36</v>
      </c>
      <c r="J498" s="72" t="s">
        <v>274</v>
      </c>
      <c r="L498" s="72" t="s">
        <v>18</v>
      </c>
      <c r="M498" s="73"/>
      <c r="N498" s="73"/>
      <c r="R498" s="73"/>
      <c r="S498" s="72" t="s">
        <v>39</v>
      </c>
      <c r="T498" s="72" t="s">
        <v>14386</v>
      </c>
      <c r="U498" s="73"/>
      <c r="W498" s="73"/>
      <c r="X498" s="73"/>
      <c r="Y498" s="72" t="s">
        <v>14379</v>
      </c>
      <c r="AO498" s="71">
        <v>5958</v>
      </c>
      <c r="AS498" s="73"/>
      <c r="AT498" s="73"/>
      <c r="AU498" s="73"/>
      <c r="AV498" s="73"/>
      <c r="AW498" s="74" t="s">
        <v>14888</v>
      </c>
      <c r="BC498" s="73"/>
      <c r="BD498" s="73"/>
    </row>
    <row r="499" spans="1:56">
      <c r="A499" s="70" t="str">
        <f t="shared" si="15"/>
        <v>2026-01</v>
      </c>
      <c r="B499" s="5" t="str">
        <f>_xlfn.XLOOKUP(G499,过机服务商重量差!A:A,过机服务商重量差!G:G)</f>
        <v>小旋风</v>
      </c>
      <c r="C499" s="32" t="str">
        <f t="shared" si="14"/>
        <v>渠道</v>
      </c>
      <c r="D499" s="63">
        <f>ROUND(IF(AND(AO499&gt;=0,Y499="正常走货"),_xlfn.XLOOKUP(G499,过机服务商重量差!A:A,过机服务商重量差!L:L),"0"),2)</f>
        <v>22</v>
      </c>
      <c r="E499" s="64">
        <f>ROUND(IF(B499="小旋风",$D499/提成!$D$4*提成!$E$4,$D499/提成!$D$3*提成!$E$3),2)</f>
        <v>0.22</v>
      </c>
      <c r="F499" s="5" t="str">
        <f ca="1">IFERROR(LOOKUP(1,0/((B499=名单!B:B)*(VALUE(AW499)&gt;=名单!E:E)*(VALUE(AW499)&lt;=名单!G:G)*(Y499="正常走货")),名单!H:H),"否")</f>
        <v>是</v>
      </c>
      <c r="G499" s="71" t="s">
        <v>1610</v>
      </c>
      <c r="H499" s="71" t="s">
        <v>1612</v>
      </c>
      <c r="J499" s="72" t="s">
        <v>453</v>
      </c>
      <c r="L499" s="71" t="s">
        <v>18</v>
      </c>
      <c r="M499" s="73"/>
      <c r="N499" s="73"/>
      <c r="R499" s="73"/>
      <c r="S499" s="72" t="s">
        <v>20</v>
      </c>
      <c r="T499" s="72" t="s">
        <v>14378</v>
      </c>
      <c r="U499" s="73"/>
      <c r="W499" s="73"/>
      <c r="X499" s="73"/>
      <c r="Y499" s="72" t="s">
        <v>14379</v>
      </c>
      <c r="AO499" s="71">
        <v>4.40000000000001</v>
      </c>
      <c r="AS499" s="73"/>
      <c r="AT499" s="73"/>
      <c r="AV499" s="73"/>
      <c r="AW499" s="74" t="s">
        <v>14889</v>
      </c>
      <c r="BA499" s="73"/>
      <c r="BC499" s="73"/>
    </row>
    <row r="500" spans="1:56">
      <c r="A500" s="70" t="str">
        <f t="shared" si="15"/>
        <v>2026-01</v>
      </c>
      <c r="B500" s="5" t="str">
        <f>_xlfn.XLOOKUP(G500,过机服务商重量差!A:A,过机服务商重量差!G:G)</f>
        <v>无崖子</v>
      </c>
      <c r="C500" s="32" t="str">
        <f t="shared" si="14"/>
        <v>渠道</v>
      </c>
      <c r="D500" s="63">
        <f>ROUND(IF(AND(AO500&gt;=0,Y500="正常走货"),_xlfn.XLOOKUP(G500,过机服务商重量差!A:A,过机服务商重量差!L:L),"0"),2)</f>
        <v>1.5</v>
      </c>
      <c r="E500" s="64">
        <f>ROUND(IF(B500="小旋风",$D500/提成!$D$4*提成!$E$4,$D500/提成!$D$3*提成!$E$3),2)</f>
        <v>0.02</v>
      </c>
      <c r="F500" s="5" t="str">
        <f ca="1">IFERROR(LOOKUP(1,0/((B500=名单!B:B)*(VALUE(AW500)&gt;=名单!E:E)*(VALUE(AW500)&lt;=名单!G:G)*(Y500="正常走货")),名单!H:H),"否")</f>
        <v>否</v>
      </c>
      <c r="G500" s="71" t="s">
        <v>1613</v>
      </c>
      <c r="H500" s="71" t="s">
        <v>1615</v>
      </c>
      <c r="J500" s="72" t="s">
        <v>128</v>
      </c>
      <c r="L500" s="71" t="s">
        <v>18</v>
      </c>
      <c r="M500" s="73"/>
      <c r="N500" s="73"/>
      <c r="R500" s="73"/>
      <c r="S500" s="72" t="s">
        <v>288</v>
      </c>
      <c r="T500" s="72" t="s">
        <v>14410</v>
      </c>
      <c r="U500" s="73"/>
      <c r="W500" s="73"/>
      <c r="X500" s="73"/>
      <c r="Y500" s="72" t="s">
        <v>14379</v>
      </c>
      <c r="AO500" s="71">
        <v>91.94</v>
      </c>
      <c r="AT500" s="73"/>
      <c r="AU500" s="73"/>
      <c r="AV500" s="73"/>
      <c r="AW500" s="74" t="s">
        <v>14890</v>
      </c>
      <c r="BC500" s="73"/>
    </row>
    <row r="501" spans="1:56">
      <c r="A501" s="70" t="str">
        <f t="shared" si="15"/>
        <v>2026-01</v>
      </c>
      <c r="B501" s="5" t="str">
        <f>_xlfn.XLOOKUP(G501,过机服务商重量差!A:A,过机服务商重量差!G:G)</f>
        <v>无崖子</v>
      </c>
      <c r="C501" s="32" t="str">
        <f t="shared" si="14"/>
        <v>渠道</v>
      </c>
      <c r="D501" s="63">
        <f>ROUND(IF(AND(AO501&gt;=0,Y501="正常走货"),_xlfn.XLOOKUP(G501,过机服务商重量差!A:A,过机服务商重量差!L:L),"0"),2)</f>
        <v>3</v>
      </c>
      <c r="E501" s="64">
        <f>ROUND(IF(B501="小旋风",$D501/提成!$D$4*提成!$E$4,$D501/提成!$D$3*提成!$E$3),2)</f>
        <v>0.03</v>
      </c>
      <c r="F501" s="5" t="str">
        <f ca="1">IFERROR(LOOKUP(1,0/((B501=名单!B:B)*(VALUE(AW501)&gt;=名单!E:E)*(VALUE(AW501)&lt;=名单!G:G)*(Y501="正常走货")),名单!H:H),"否")</f>
        <v>否</v>
      </c>
      <c r="G501" s="71" t="s">
        <v>1616</v>
      </c>
      <c r="H501" s="71" t="s">
        <v>1618</v>
      </c>
      <c r="J501" s="72" t="s">
        <v>1619</v>
      </c>
      <c r="L501" s="72" t="s">
        <v>18</v>
      </c>
      <c r="M501" s="73"/>
      <c r="N501" s="73"/>
      <c r="R501" s="73"/>
      <c r="S501" s="72" t="s">
        <v>642</v>
      </c>
      <c r="T501" s="72" t="s">
        <v>14410</v>
      </c>
      <c r="U501" s="73"/>
      <c r="W501" s="73"/>
      <c r="X501" s="73"/>
      <c r="Y501" s="72" t="s">
        <v>14379</v>
      </c>
      <c r="AO501" s="71">
        <v>91.65</v>
      </c>
      <c r="AS501" s="73"/>
      <c r="AT501" s="73"/>
      <c r="AU501" s="73"/>
      <c r="AV501" s="73"/>
      <c r="AW501" s="74" t="s">
        <v>14891</v>
      </c>
      <c r="BC501" s="73"/>
    </row>
    <row r="502" spans="1:56">
      <c r="A502" s="70" t="str">
        <f t="shared" si="15"/>
        <v>2026-01</v>
      </c>
      <c r="B502" s="5" t="str">
        <f>_xlfn.XLOOKUP(G502,过机服务商重量差!A:A,过机服务商重量差!G:G)</f>
        <v>风清扬</v>
      </c>
      <c r="C502" s="32" t="str">
        <f t="shared" si="14"/>
        <v>渠道</v>
      </c>
      <c r="D502" s="63">
        <f>ROUND(IF(AND(AO502&gt;=0,Y502="正常走货"),_xlfn.XLOOKUP(G502,过机服务商重量差!A:A,过机服务商重量差!L:L),"0"),2)</f>
        <v>100</v>
      </c>
      <c r="E502" s="64">
        <f>ROUND(IF(B502="小旋风",$D502/提成!$D$4*提成!$E$4,$D502/提成!$D$3*提成!$E$3),2)</f>
        <v>1</v>
      </c>
      <c r="F502" s="5" t="str">
        <f ca="1">IFERROR(LOOKUP(1,0/((B502=名单!B:B)*(VALUE(AW502)&gt;=名单!E:E)*(VALUE(AW502)&lt;=名单!G:G)*(Y502="正常走货")),名单!H:H),"否")</f>
        <v>是</v>
      </c>
      <c r="G502" s="71" t="s">
        <v>1620</v>
      </c>
      <c r="H502" s="71" t="s">
        <v>1622</v>
      </c>
      <c r="J502" s="71" t="s">
        <v>967</v>
      </c>
      <c r="L502" s="71" t="s">
        <v>18</v>
      </c>
      <c r="M502" s="73"/>
      <c r="N502" s="73"/>
      <c r="R502" s="73"/>
      <c r="S502" s="72" t="s">
        <v>540</v>
      </c>
      <c r="T502" s="72" t="s">
        <v>14410</v>
      </c>
      <c r="U502" s="73"/>
      <c r="W502" s="73"/>
      <c r="X502" s="73"/>
      <c r="Y502" s="72" t="s">
        <v>14379</v>
      </c>
      <c r="AO502" s="71">
        <v>214</v>
      </c>
      <c r="AT502" s="73"/>
      <c r="AV502" s="73"/>
      <c r="AW502" s="74" t="s">
        <v>14892</v>
      </c>
      <c r="BC502" s="73"/>
    </row>
    <row r="503" spans="1:56">
      <c r="A503" s="70" t="str">
        <f t="shared" si="15"/>
        <v>2026-01</v>
      </c>
      <c r="B503" s="5" t="str">
        <f>_xlfn.XLOOKUP(G503,过机服务商重量差!A:A,过机服务商重量差!G:G)</f>
        <v>风清扬</v>
      </c>
      <c r="C503" s="32" t="str">
        <f t="shared" si="14"/>
        <v/>
      </c>
      <c r="D503" s="63">
        <f>ROUND(IF(AND(AO503&gt;=0,Y503="正常走货"),_xlfn.XLOOKUP(G503,过机服务商重量差!A:A,过机服务商重量差!L:L),"0"),2)</f>
        <v>0</v>
      </c>
      <c r="E503" s="64">
        <f>ROUND(IF(B503="小旋风",$D503/提成!$D$4*提成!$E$4,$D503/提成!$D$3*提成!$E$3),2)</f>
        <v>0</v>
      </c>
      <c r="F503" s="5" t="str">
        <f ca="1">IFERROR(LOOKUP(1,0/((B503=名单!B:B)*(VALUE(AW503)&gt;=名单!E:E)*(VALUE(AW503)&lt;=名单!G:G)*(Y503="正常走货")),名单!H:H),"否")</f>
        <v>是</v>
      </c>
      <c r="G503" s="71" t="s">
        <v>1623</v>
      </c>
      <c r="H503" s="71" t="s">
        <v>1625</v>
      </c>
      <c r="J503" s="72" t="s">
        <v>231</v>
      </c>
      <c r="L503" s="72" t="s">
        <v>18</v>
      </c>
      <c r="M503" s="73"/>
      <c r="N503" s="73"/>
      <c r="R503" s="73"/>
      <c r="S503" s="72" t="s">
        <v>421</v>
      </c>
      <c r="T503" s="72" t="s">
        <v>14382</v>
      </c>
      <c r="U503" s="73"/>
      <c r="W503" s="73"/>
      <c r="X503" s="73"/>
      <c r="Y503" s="72" t="s">
        <v>14379</v>
      </c>
      <c r="AO503" s="71">
        <v>-57</v>
      </c>
      <c r="AS503" s="73"/>
      <c r="AT503" s="73"/>
      <c r="AU503" s="73"/>
      <c r="AV503" s="73"/>
      <c r="AW503" s="74" t="s">
        <v>14893</v>
      </c>
      <c r="BC503" s="73"/>
    </row>
    <row r="504" spans="1:56">
      <c r="A504" s="70" t="str">
        <f t="shared" si="15"/>
        <v>2026-01</v>
      </c>
      <c r="B504" s="5" t="str">
        <f>_xlfn.XLOOKUP(G504,过机服务商重量差!A:A,过机服务商重量差!G:G)</f>
        <v>帅时莹</v>
      </c>
      <c r="C504" s="32" t="str">
        <f t="shared" si="14"/>
        <v>渠道</v>
      </c>
      <c r="D504" s="63">
        <f>ROUND(IF(AND(AO504&gt;=0,Y504="正常走货"),_xlfn.XLOOKUP(G504,过机服务商重量差!A:A,过机服务商重量差!L:L),"0"),2)</f>
        <v>2</v>
      </c>
      <c r="E504" s="64">
        <f>ROUND(IF(B504="小旋风",$D504/提成!$D$4*提成!$E$4,$D504/提成!$D$3*提成!$E$3),2)</f>
        <v>0.02</v>
      </c>
      <c r="F504" s="5" t="str">
        <f ca="1">IFERROR(LOOKUP(1,0/((B504=名单!B:B)*(VALUE(AW504)&gt;=名单!E:E)*(VALUE(AW504)&lt;=名单!G:G)*(Y504="正常走货")),名单!H:H),"否")</f>
        <v>否</v>
      </c>
      <c r="G504" s="71" t="s">
        <v>1626</v>
      </c>
      <c r="H504" s="71" t="s">
        <v>1628</v>
      </c>
      <c r="J504" s="72" t="s">
        <v>458</v>
      </c>
      <c r="L504" s="71" t="s">
        <v>18</v>
      </c>
      <c r="M504" s="73"/>
      <c r="N504" s="73"/>
      <c r="R504" s="73"/>
      <c r="S504" s="72" t="s">
        <v>199</v>
      </c>
      <c r="T504" s="72" t="s">
        <v>14439</v>
      </c>
      <c r="U504" s="73"/>
      <c r="W504" s="73"/>
      <c r="X504" s="73"/>
      <c r="Y504" s="72" t="s">
        <v>14379</v>
      </c>
      <c r="AO504" s="71">
        <v>115</v>
      </c>
      <c r="AS504" s="73"/>
      <c r="AT504" s="73"/>
      <c r="AU504" s="73"/>
      <c r="AV504" s="73"/>
      <c r="AW504" s="74" t="s">
        <v>14894</v>
      </c>
      <c r="BC504" s="73"/>
    </row>
    <row r="505" spans="1:56">
      <c r="A505" s="70" t="str">
        <f t="shared" si="15"/>
        <v>2026-01</v>
      </c>
      <c r="B505" s="5" t="str">
        <f>_xlfn.XLOOKUP(G505,过机服务商重量差!A:A,过机服务商重量差!G:G)</f>
        <v>007</v>
      </c>
      <c r="C505" s="32" t="str">
        <f t="shared" si="14"/>
        <v>渠道</v>
      </c>
      <c r="D505" s="63">
        <f>ROUND(IF(AND(AO505&gt;=0,Y505="正常走货"),_xlfn.XLOOKUP(G505,过机服务商重量差!A:A,过机服务商重量差!L:L),"0"),2)</f>
        <v>36</v>
      </c>
      <c r="E505" s="64">
        <f>ROUND(IF(B505="小旋风",$D505/提成!$D$4*提成!$E$4,$D505/提成!$D$3*提成!$E$3),2)</f>
        <v>0.36</v>
      </c>
      <c r="F505" s="5" t="str">
        <f ca="1">IFERROR(LOOKUP(1,0/((B505=名单!B:B)*(VALUE(AW505)&gt;=名单!E:E)*(VALUE(AW505)&lt;=名单!G:G)*(Y505="正常走货")),名单!H:H),"否")</f>
        <v>否</v>
      </c>
      <c r="G505" s="71" t="s">
        <v>1629</v>
      </c>
      <c r="H505" s="71" t="s">
        <v>1631</v>
      </c>
      <c r="J505" s="72" t="s">
        <v>266</v>
      </c>
      <c r="L505" s="71" t="s">
        <v>18</v>
      </c>
      <c r="M505" s="73"/>
      <c r="N505" s="73"/>
      <c r="R505" s="73"/>
      <c r="S505" s="72" t="s">
        <v>1632</v>
      </c>
      <c r="T505" s="72" t="s">
        <v>14669</v>
      </c>
      <c r="U505" s="73"/>
      <c r="W505" s="73"/>
      <c r="X505" s="73"/>
      <c r="Y505" s="72" t="s">
        <v>14379</v>
      </c>
      <c r="AO505" s="71">
        <v>921.6</v>
      </c>
      <c r="AS505" s="73"/>
      <c r="AT505" s="73"/>
      <c r="AV505" s="73"/>
      <c r="AW505" s="74" t="s">
        <v>14895</v>
      </c>
      <c r="BC505" s="73"/>
    </row>
    <row r="506" spans="1:56">
      <c r="A506" s="70" t="str">
        <f t="shared" si="15"/>
        <v>2026-01</v>
      </c>
      <c r="B506" s="5" t="str">
        <f>_xlfn.XLOOKUP(G506,过机服务商重量差!A:A,过机服务商重量差!G:G)</f>
        <v>小旋风</v>
      </c>
      <c r="C506" s="32" t="str">
        <f t="shared" si="14"/>
        <v>渠道</v>
      </c>
      <c r="D506" s="63">
        <f>ROUND(IF(AND(AO506&gt;=0,Y506="正常走货"),_xlfn.XLOOKUP(G506,过机服务商重量差!A:A,过机服务商重量差!L:L),"0"),2)</f>
        <v>22</v>
      </c>
      <c r="E506" s="64">
        <f>ROUND(IF(B506="小旋风",$D506/提成!$D$4*提成!$E$4,$D506/提成!$D$3*提成!$E$3),2)</f>
        <v>0.22</v>
      </c>
      <c r="F506" s="5" t="str">
        <f ca="1">IFERROR(LOOKUP(1,0/((B506=名单!B:B)*(VALUE(AW506)&gt;=名单!E:E)*(VALUE(AW506)&lt;=名单!G:G)*(Y506="正常走货")),名单!H:H),"否")</f>
        <v>是</v>
      </c>
      <c r="G506" s="71" t="s">
        <v>1633</v>
      </c>
      <c r="H506" s="71" t="s">
        <v>1635</v>
      </c>
      <c r="J506" s="72" t="s">
        <v>428</v>
      </c>
      <c r="L506" s="71" t="s">
        <v>18</v>
      </c>
      <c r="M506" s="73"/>
      <c r="N506" s="73"/>
      <c r="R506" s="73"/>
      <c r="S506" s="72" t="s">
        <v>191</v>
      </c>
      <c r="T506" s="72" t="s">
        <v>14410</v>
      </c>
      <c r="U506" s="73"/>
      <c r="W506" s="73"/>
      <c r="X506" s="73"/>
      <c r="Y506" s="72" t="s">
        <v>14379</v>
      </c>
      <c r="AO506" s="71">
        <v>255</v>
      </c>
      <c r="AS506" s="73"/>
      <c r="AT506" s="73"/>
      <c r="AU506" s="73"/>
      <c r="AV506" s="73"/>
      <c r="AW506" s="74" t="s">
        <v>14896</v>
      </c>
      <c r="BC506" s="73"/>
      <c r="BD506" s="73"/>
    </row>
    <row r="507" spans="1:56">
      <c r="A507" s="70" t="str">
        <f t="shared" si="15"/>
        <v>2026-01</v>
      </c>
      <c r="B507" s="5" t="str">
        <f>_xlfn.XLOOKUP(G507,过机服务商重量差!A:A,过机服务商重量差!G:G)</f>
        <v>玉麒麟</v>
      </c>
      <c r="C507" s="32" t="str">
        <f t="shared" si="14"/>
        <v>渠道</v>
      </c>
      <c r="D507" s="63">
        <f>ROUND(IF(AND(AO507&gt;=0,Y507="正常走货"),_xlfn.XLOOKUP(G507,过机服务商重量差!A:A,过机服务商重量差!L:L),"0"),2)</f>
        <v>1.5</v>
      </c>
      <c r="E507" s="64">
        <f>ROUND(IF(B507="小旋风",$D507/提成!$D$4*提成!$E$4,$D507/提成!$D$3*提成!$E$3),2)</f>
        <v>0.02</v>
      </c>
      <c r="F507" s="5" t="str">
        <f ca="1">IFERROR(LOOKUP(1,0/((B507=名单!B:B)*(VALUE(AW507)&gt;=名单!E:E)*(VALUE(AW507)&lt;=名单!G:G)*(Y507="正常走货")),名单!H:H),"否")</f>
        <v>否</v>
      </c>
      <c r="G507" s="71" t="s">
        <v>1636</v>
      </c>
      <c r="H507" s="71" t="s">
        <v>1638</v>
      </c>
      <c r="J507" s="72" t="s">
        <v>24</v>
      </c>
      <c r="L507" s="71" t="s">
        <v>18</v>
      </c>
      <c r="M507" s="73"/>
      <c r="N507" s="73"/>
      <c r="R507" s="73"/>
      <c r="S507" s="72" t="s">
        <v>540</v>
      </c>
      <c r="T507" s="72" t="s">
        <v>14410</v>
      </c>
      <c r="U507" s="73"/>
      <c r="W507" s="73"/>
      <c r="X507" s="73"/>
      <c r="Y507" s="72" t="s">
        <v>14379</v>
      </c>
      <c r="AO507" s="71">
        <v>100.67</v>
      </c>
      <c r="AS507" s="73"/>
      <c r="AT507" s="73"/>
      <c r="AU507" s="73"/>
      <c r="AV507" s="73"/>
      <c r="AW507" s="74" t="s">
        <v>14897</v>
      </c>
      <c r="BC507" s="73"/>
    </row>
    <row r="508" spans="1:56">
      <c r="A508" s="70" t="str">
        <f t="shared" si="15"/>
        <v>2026-01</v>
      </c>
      <c r="B508" s="5" t="str">
        <f>_xlfn.XLOOKUP(G508,过机服务商重量差!A:A,过机服务商重量差!G:G)</f>
        <v>风清扬</v>
      </c>
      <c r="C508" s="32" t="str">
        <f t="shared" si="14"/>
        <v>渠道</v>
      </c>
      <c r="D508" s="63">
        <f>ROUND(IF(AND(AO508&gt;=0,Y508="正常走货"),_xlfn.XLOOKUP(G508,过机服务商重量差!A:A,过机服务商重量差!L:L),"0"),2)</f>
        <v>522</v>
      </c>
      <c r="E508" s="64">
        <f>ROUND(IF(B508="小旋风",$D508/提成!$D$4*提成!$E$4,$D508/提成!$D$3*提成!$E$3),2)</f>
        <v>5.22</v>
      </c>
      <c r="F508" s="5" t="str">
        <f ca="1">IFERROR(LOOKUP(1,0/((B508=名单!B:B)*(VALUE(AW508)&gt;=名单!E:E)*(VALUE(AW508)&lt;=名单!G:G)*(Y508="正常走货")),名单!H:H),"否")</f>
        <v>是</v>
      </c>
      <c r="G508" s="71" t="s">
        <v>1639</v>
      </c>
      <c r="H508" s="71" t="s">
        <v>1641</v>
      </c>
      <c r="J508" s="72" t="s">
        <v>51</v>
      </c>
      <c r="L508" s="71" t="s">
        <v>18</v>
      </c>
      <c r="M508" s="73"/>
      <c r="N508" s="73"/>
      <c r="R508" s="73"/>
      <c r="S508" s="72" t="s">
        <v>471</v>
      </c>
      <c r="T508" s="72" t="s">
        <v>14386</v>
      </c>
      <c r="U508" s="73"/>
      <c r="W508" s="73"/>
      <c r="X508" s="73"/>
      <c r="Y508" s="72" t="s">
        <v>14379</v>
      </c>
      <c r="AO508" s="71">
        <v>1471.1</v>
      </c>
      <c r="AT508" s="73"/>
      <c r="AV508" s="73"/>
      <c r="AW508" s="74" t="s">
        <v>14898</v>
      </c>
      <c r="BC508" s="73"/>
    </row>
    <row r="509" spans="1:56">
      <c r="A509" s="70" t="str">
        <f t="shared" si="15"/>
        <v>2026-01</v>
      </c>
      <c r="B509" s="5" t="str">
        <f>_xlfn.XLOOKUP(G509,过机服务商重量差!A:A,过机服务商重量差!G:G)</f>
        <v>玉麒麟</v>
      </c>
      <c r="C509" s="32" t="str">
        <f t="shared" si="14"/>
        <v>渠道</v>
      </c>
      <c r="D509" s="63">
        <f>ROUND(IF(AND(AO509&gt;=0,Y509="正常走货"),_xlfn.XLOOKUP(G509,过机服务商重量差!A:A,过机服务商重量差!L:L),"0"),2)</f>
        <v>15.5</v>
      </c>
      <c r="E509" s="64">
        <f>ROUND(IF(B509="小旋风",$D509/提成!$D$4*提成!$E$4,$D509/提成!$D$3*提成!$E$3),2)</f>
        <v>0.16</v>
      </c>
      <c r="F509" s="5" t="str">
        <f ca="1">IFERROR(LOOKUP(1,0/((B509=名单!B:B)*(VALUE(AW509)&gt;=名单!E:E)*(VALUE(AW509)&lt;=名单!G:G)*(Y509="正常走货")),名单!H:H),"否")</f>
        <v>否</v>
      </c>
      <c r="G509" s="71" t="s">
        <v>1642</v>
      </c>
      <c r="H509" s="71" t="s">
        <v>1644</v>
      </c>
      <c r="J509" s="72" t="s">
        <v>24</v>
      </c>
      <c r="L509" s="71" t="s">
        <v>18</v>
      </c>
      <c r="M509" s="73"/>
      <c r="N509" s="73"/>
      <c r="R509" s="73"/>
      <c r="S509" s="72" t="s">
        <v>120</v>
      </c>
      <c r="T509" s="72" t="s">
        <v>14382</v>
      </c>
      <c r="U509" s="73"/>
      <c r="W509" s="73"/>
      <c r="X509" s="73"/>
      <c r="Y509" s="72" t="s">
        <v>14379</v>
      </c>
      <c r="AO509" s="71">
        <v>279.1</v>
      </c>
      <c r="AT509" s="73"/>
      <c r="AU509" s="73"/>
      <c r="AV509" s="73"/>
      <c r="AW509" s="74" t="s">
        <v>14899</v>
      </c>
      <c r="BC509" s="73"/>
    </row>
    <row r="510" spans="1:56">
      <c r="A510" s="70" t="str">
        <f t="shared" si="15"/>
        <v>2026-01</v>
      </c>
      <c r="B510" s="5" t="str">
        <f>_xlfn.XLOOKUP(G510,过机服务商重量差!A:A,过机服务商重量差!G:G)</f>
        <v>风清扬</v>
      </c>
      <c r="C510" s="32" t="str">
        <f t="shared" si="14"/>
        <v>渠道</v>
      </c>
      <c r="D510" s="63">
        <f>ROUND(IF(AND(AO510&gt;=0,Y510="正常走货"),_xlfn.XLOOKUP(G510,过机服务商重量差!A:A,过机服务商重量差!L:L),"0"),2)</f>
        <v>14</v>
      </c>
      <c r="E510" s="64">
        <f>ROUND(IF(B510="小旋风",$D510/提成!$D$4*提成!$E$4,$D510/提成!$D$3*提成!$E$3),2)</f>
        <v>0.14</v>
      </c>
      <c r="F510" s="5" t="str">
        <f ca="1">IFERROR(LOOKUP(1,0/((B510=名单!B:B)*(VALUE(AW510)&gt;=名单!E:E)*(VALUE(AW510)&lt;=名单!G:G)*(Y510="正常走货")),名单!H:H),"否")</f>
        <v>是</v>
      </c>
      <c r="G510" s="71" t="s">
        <v>1645</v>
      </c>
      <c r="H510" s="71" t="s">
        <v>1647</v>
      </c>
      <c r="J510" s="72" t="s">
        <v>332</v>
      </c>
      <c r="L510" s="71" t="s">
        <v>18</v>
      </c>
      <c r="M510" s="73"/>
      <c r="N510" s="73"/>
      <c r="R510" s="73"/>
      <c r="S510" s="72" t="s">
        <v>337</v>
      </c>
      <c r="T510" s="72" t="s">
        <v>14378</v>
      </c>
      <c r="U510" s="73"/>
      <c r="W510" s="73"/>
      <c r="X510" s="73"/>
      <c r="Y510" s="72" t="s">
        <v>14379</v>
      </c>
      <c r="AO510" s="71">
        <v>117.6</v>
      </c>
      <c r="AT510" s="73"/>
      <c r="AV510" s="73"/>
      <c r="AW510" s="74" t="s">
        <v>14900</v>
      </c>
      <c r="BC510" s="73"/>
    </row>
    <row r="511" spans="1:56">
      <c r="A511" s="70" t="str">
        <f t="shared" si="15"/>
        <v>2026-01</v>
      </c>
      <c r="B511" s="5" t="str">
        <f>_xlfn.XLOOKUP(G511,过机服务商重量差!A:A,过机服务商重量差!G:G)</f>
        <v>007</v>
      </c>
      <c r="C511" s="32" t="str">
        <f t="shared" si="14"/>
        <v>渠道</v>
      </c>
      <c r="D511" s="63">
        <f>ROUND(IF(AND(AO511&gt;=0,Y511="正常走货"),_xlfn.XLOOKUP(G511,过机服务商重量差!A:A,过机服务商重量差!L:L),"0"),2)</f>
        <v>39</v>
      </c>
      <c r="E511" s="64">
        <f>ROUND(IF(B511="小旋风",$D511/提成!$D$4*提成!$E$4,$D511/提成!$D$3*提成!$E$3),2)</f>
        <v>0.39</v>
      </c>
      <c r="F511" s="5" t="str">
        <f ca="1">IFERROR(LOOKUP(1,0/((B511=名单!B:B)*(VALUE(AW511)&gt;=名单!E:E)*(VALUE(AW511)&lt;=名单!G:G)*(Y511="正常走货")),名单!H:H),"否")</f>
        <v>否</v>
      </c>
      <c r="G511" s="71" t="s">
        <v>1648</v>
      </c>
      <c r="H511" s="71" t="s">
        <v>1650</v>
      </c>
      <c r="J511" s="72" t="s">
        <v>168</v>
      </c>
      <c r="L511" s="71" t="s">
        <v>18</v>
      </c>
      <c r="M511" s="73"/>
      <c r="N511" s="73"/>
      <c r="R511" s="73"/>
      <c r="S511" s="72" t="s">
        <v>675</v>
      </c>
      <c r="T511" s="72" t="s">
        <v>14382</v>
      </c>
      <c r="U511" s="73"/>
      <c r="W511" s="73"/>
      <c r="X511" s="73"/>
      <c r="Y511" s="72" t="s">
        <v>14379</v>
      </c>
      <c r="AO511" s="71">
        <v>546</v>
      </c>
      <c r="AT511" s="73"/>
      <c r="AV511" s="73"/>
      <c r="AW511" s="74" t="s">
        <v>14901</v>
      </c>
      <c r="BC511" s="73"/>
    </row>
    <row r="512" spans="1:56">
      <c r="A512" s="70" t="str">
        <f t="shared" si="15"/>
        <v>2026-01</v>
      </c>
      <c r="B512" s="5" t="str">
        <f>_xlfn.XLOOKUP(G512,过机服务商重量差!A:A,过机服务商重量差!G:G)</f>
        <v>小旋风</v>
      </c>
      <c r="C512" s="32" t="str">
        <f t="shared" si="14"/>
        <v>渠道</v>
      </c>
      <c r="D512" s="63">
        <f>ROUND(IF(AND(AO512&gt;=0,Y512="正常走货"),_xlfn.XLOOKUP(G512,过机服务商重量差!A:A,过机服务商重量差!L:L),"0"),2)</f>
        <v>227.5</v>
      </c>
      <c r="E512" s="64">
        <f>ROUND(IF(B512="小旋风",$D512/提成!$D$4*提成!$E$4,$D512/提成!$D$3*提成!$E$3),2)</f>
        <v>2.27</v>
      </c>
      <c r="F512" s="5" t="str">
        <f ca="1">IFERROR(LOOKUP(1,0/((B512=名单!B:B)*(VALUE(AW512)&gt;=名单!E:E)*(VALUE(AW512)&lt;=名单!G:G)*(Y512="正常走货")),名单!H:H),"否")</f>
        <v>是</v>
      </c>
      <c r="G512" s="71" t="s">
        <v>1651</v>
      </c>
      <c r="H512" s="71" t="s">
        <v>1653</v>
      </c>
      <c r="J512" s="72" t="s">
        <v>364</v>
      </c>
      <c r="L512" s="71" t="s">
        <v>18</v>
      </c>
      <c r="M512" s="73"/>
      <c r="N512" s="73"/>
      <c r="R512" s="73"/>
      <c r="S512" s="72" t="s">
        <v>328</v>
      </c>
      <c r="T512" s="72" t="s">
        <v>14382</v>
      </c>
      <c r="U512" s="73"/>
      <c r="W512" s="73"/>
      <c r="X512" s="73"/>
      <c r="Y512" s="72" t="s">
        <v>14379</v>
      </c>
      <c r="AO512" s="71">
        <v>1564.71</v>
      </c>
      <c r="AT512" s="73"/>
      <c r="AU512" s="73"/>
      <c r="AV512" s="73"/>
      <c r="AW512" s="74" t="s">
        <v>14902</v>
      </c>
      <c r="BC512" s="73"/>
    </row>
    <row r="513" spans="1:56">
      <c r="A513" s="70" t="str">
        <f t="shared" si="15"/>
        <v>2026-01</v>
      </c>
      <c r="B513" s="5" t="str">
        <f>_xlfn.XLOOKUP(G513,过机服务商重量差!A:A,过机服务商重量差!G:G)</f>
        <v>无崖子</v>
      </c>
      <c r="C513" s="32" t="str">
        <f t="shared" si="14"/>
        <v>渠道</v>
      </c>
      <c r="D513" s="63">
        <f>ROUND(IF(AND(AO513&gt;=0,Y513="正常走货"),_xlfn.XLOOKUP(G513,过机服务商重量差!A:A,过机服务商重量差!L:L),"0"),2)</f>
        <v>3</v>
      </c>
      <c r="E513" s="64">
        <f>ROUND(IF(B513="小旋风",$D513/提成!$D$4*提成!$E$4,$D513/提成!$D$3*提成!$E$3),2)</f>
        <v>0.03</v>
      </c>
      <c r="F513" s="5" t="str">
        <f ca="1">IFERROR(LOOKUP(1,0/((B513=名单!B:B)*(VALUE(AW513)&gt;=名单!E:E)*(VALUE(AW513)&lt;=名单!G:G)*(Y513="正常走货")),名单!H:H),"否")</f>
        <v>否</v>
      </c>
      <c r="G513" s="71" t="s">
        <v>1654</v>
      </c>
      <c r="H513" s="71" t="s">
        <v>1656</v>
      </c>
      <c r="J513" s="72" t="s">
        <v>160</v>
      </c>
      <c r="L513" s="72" t="s">
        <v>18</v>
      </c>
      <c r="M513" s="73"/>
      <c r="N513" s="73"/>
      <c r="R513" s="73"/>
      <c r="S513" s="72" t="s">
        <v>337</v>
      </c>
      <c r="T513" s="71" t="s">
        <v>14378</v>
      </c>
      <c r="U513" s="73"/>
      <c r="W513" s="73"/>
      <c r="X513" s="73"/>
      <c r="Y513" s="72" t="s">
        <v>14379</v>
      </c>
      <c r="AO513" s="71">
        <v>0</v>
      </c>
      <c r="AT513" s="73"/>
      <c r="AU513" s="73"/>
      <c r="AV513" s="73"/>
      <c r="AW513" s="74" t="s">
        <v>14903</v>
      </c>
      <c r="BC513" s="73"/>
    </row>
    <row r="514" spans="1:56">
      <c r="A514" s="70" t="str">
        <f t="shared" si="15"/>
        <v>2026-01</v>
      </c>
      <c r="B514" s="5" t="str">
        <f>_xlfn.XLOOKUP(G514,过机服务商重量差!A:A,过机服务商重量差!G:G)</f>
        <v>无崖子</v>
      </c>
      <c r="C514" s="32" t="str">
        <f t="shared" ref="C514:C577" si="16">IF(OR(AO514&lt;0,L514="FBA海运"),"","渠道")</f>
        <v>渠道</v>
      </c>
      <c r="D514" s="63">
        <f>ROUND(IF(AND(AO514&gt;=0,Y514="正常走货"),_xlfn.XLOOKUP(G514,过机服务商重量差!A:A,过机服务商重量差!L:L),"0"),2)</f>
        <v>3</v>
      </c>
      <c r="E514" s="64">
        <f>ROUND(IF(B514="小旋风",$D514/提成!$D$4*提成!$E$4,$D514/提成!$D$3*提成!$E$3),2)</f>
        <v>0.03</v>
      </c>
      <c r="F514" s="5" t="str">
        <f ca="1">IFERROR(LOOKUP(1,0/((B514=名单!B:B)*(VALUE(AW514)&gt;=名单!E:E)*(VALUE(AW514)&lt;=名单!G:G)*(Y514="正常走货")),名单!H:H),"否")</f>
        <v>否</v>
      </c>
      <c r="G514" s="71" t="s">
        <v>1657</v>
      </c>
      <c r="H514" s="71" t="s">
        <v>1659</v>
      </c>
      <c r="J514" s="72" t="s">
        <v>160</v>
      </c>
      <c r="L514" s="71" t="s">
        <v>18</v>
      </c>
      <c r="M514" s="73"/>
      <c r="N514" s="73"/>
      <c r="R514" s="73"/>
      <c r="S514" s="72" t="s">
        <v>337</v>
      </c>
      <c r="T514" s="72" t="s">
        <v>14378</v>
      </c>
      <c r="U514" s="73"/>
      <c r="W514" s="73"/>
      <c r="X514" s="73"/>
      <c r="Y514" s="72" t="s">
        <v>14379</v>
      </c>
      <c r="AO514" s="71">
        <v>45</v>
      </c>
      <c r="AS514" s="73"/>
      <c r="AT514" s="73"/>
      <c r="AU514" s="73"/>
      <c r="AV514" s="73"/>
      <c r="AW514" s="74" t="s">
        <v>14904</v>
      </c>
      <c r="BA514" s="73"/>
      <c r="BC514" s="73"/>
    </row>
    <row r="515" spans="1:56">
      <c r="A515" s="70" t="str">
        <f t="shared" ref="A515:A578" si="17">MID(AW515,1,7)</f>
        <v>2026-01</v>
      </c>
      <c r="B515" s="5" t="str">
        <f>_xlfn.XLOOKUP(G515,过机服务商重量差!A:A,过机服务商重量差!G:G)</f>
        <v>无崖子</v>
      </c>
      <c r="C515" s="32" t="str">
        <f t="shared" si="16"/>
        <v>渠道</v>
      </c>
      <c r="D515" s="63">
        <f>ROUND(IF(AND(AO515&gt;=0,Y515="正常走货"),_xlfn.XLOOKUP(G515,过机服务商重量差!A:A,过机服务商重量差!L:L),"0"),2)</f>
        <v>3</v>
      </c>
      <c r="E515" s="64">
        <f>ROUND(IF(B515="小旋风",$D515/提成!$D$4*提成!$E$4,$D515/提成!$D$3*提成!$E$3),2)</f>
        <v>0.03</v>
      </c>
      <c r="F515" s="5" t="str">
        <f ca="1">IFERROR(LOOKUP(1,0/((B515=名单!B:B)*(VALUE(AW515)&gt;=名单!E:E)*(VALUE(AW515)&lt;=名单!G:G)*(Y515="正常走货")),名单!H:H),"否")</f>
        <v>否</v>
      </c>
      <c r="G515" s="71" t="s">
        <v>1660</v>
      </c>
      <c r="H515" s="71" t="s">
        <v>1662</v>
      </c>
      <c r="J515" s="72" t="s">
        <v>160</v>
      </c>
      <c r="L515" s="71" t="s">
        <v>18</v>
      </c>
      <c r="M515" s="73"/>
      <c r="N515" s="73"/>
      <c r="R515" s="73"/>
      <c r="S515" s="72" t="s">
        <v>337</v>
      </c>
      <c r="T515" s="71" t="s">
        <v>14378</v>
      </c>
      <c r="U515" s="73"/>
      <c r="W515" s="73"/>
      <c r="X515" s="73"/>
      <c r="Y515" s="72" t="s">
        <v>14379</v>
      </c>
      <c r="AO515" s="71">
        <v>0</v>
      </c>
      <c r="AT515" s="73"/>
      <c r="AV515" s="73"/>
      <c r="AW515" s="74" t="s">
        <v>14905</v>
      </c>
      <c r="BA515" s="73"/>
    </row>
    <row r="516" spans="1:56">
      <c r="A516" s="70" t="str">
        <f t="shared" si="17"/>
        <v>2026-01</v>
      </c>
      <c r="B516" s="5" t="str">
        <f>_xlfn.XLOOKUP(G516,过机服务商重量差!A:A,过机服务商重量差!G:G)</f>
        <v>无崖子</v>
      </c>
      <c r="C516" s="32" t="str">
        <f t="shared" si="16"/>
        <v>渠道</v>
      </c>
      <c r="D516" s="63">
        <f>ROUND(IF(AND(AO516&gt;=0,Y516="正常走货"),_xlfn.XLOOKUP(G516,过机服务商重量差!A:A,过机服务商重量差!L:L),"0"),2)</f>
        <v>3</v>
      </c>
      <c r="E516" s="64">
        <f>ROUND(IF(B516="小旋风",$D516/提成!$D$4*提成!$E$4,$D516/提成!$D$3*提成!$E$3),2)</f>
        <v>0.03</v>
      </c>
      <c r="F516" s="5" t="str">
        <f ca="1">IFERROR(LOOKUP(1,0/((B516=名单!B:B)*(VALUE(AW516)&gt;=名单!E:E)*(VALUE(AW516)&lt;=名单!G:G)*(Y516="正常走货")),名单!H:H),"否")</f>
        <v>否</v>
      </c>
      <c r="G516" s="71" t="s">
        <v>1663</v>
      </c>
      <c r="H516" s="71" t="s">
        <v>1665</v>
      </c>
      <c r="J516" s="72" t="s">
        <v>603</v>
      </c>
      <c r="L516" s="71" t="s">
        <v>18</v>
      </c>
      <c r="M516" s="73"/>
      <c r="N516" s="73"/>
      <c r="R516" s="73"/>
      <c r="S516" s="72" t="s">
        <v>328</v>
      </c>
      <c r="T516" s="72" t="s">
        <v>14382</v>
      </c>
      <c r="U516" s="73"/>
      <c r="W516" s="73"/>
      <c r="X516" s="73"/>
      <c r="Y516" s="72" t="s">
        <v>14379</v>
      </c>
      <c r="AO516" s="71">
        <v>197</v>
      </c>
      <c r="AS516" s="73"/>
      <c r="AT516" s="73"/>
      <c r="AU516" s="73"/>
      <c r="AV516" s="73"/>
      <c r="AW516" s="74" t="s">
        <v>14906</v>
      </c>
      <c r="BC516" s="73"/>
    </row>
    <row r="517" spans="1:56">
      <c r="A517" s="70" t="str">
        <f t="shared" si="17"/>
        <v>2026-01</v>
      </c>
      <c r="B517" s="5" t="str">
        <f>_xlfn.XLOOKUP(G517,过机服务商重量差!A:A,过机服务商重量差!G:G)</f>
        <v>无崖子</v>
      </c>
      <c r="C517" s="32" t="str">
        <f t="shared" si="16"/>
        <v>渠道</v>
      </c>
      <c r="D517" s="63">
        <f>ROUND(IF(AND(AO517&gt;=0,Y517="正常走货"),_xlfn.XLOOKUP(G517,过机服务商重量差!A:A,过机服务商重量差!L:L),"0"),2)</f>
        <v>3</v>
      </c>
      <c r="E517" s="64">
        <f>ROUND(IF(B517="小旋风",$D517/提成!$D$4*提成!$E$4,$D517/提成!$D$3*提成!$E$3),2)</f>
        <v>0.03</v>
      </c>
      <c r="F517" s="5" t="str">
        <f ca="1">IFERROR(LOOKUP(1,0/((B517=名单!B:B)*(VALUE(AW517)&gt;=名单!E:E)*(VALUE(AW517)&lt;=名单!G:G)*(Y517="正常走货")),名单!H:H),"否")</f>
        <v>否</v>
      </c>
      <c r="G517" s="71" t="s">
        <v>1666</v>
      </c>
      <c r="H517" s="71" t="s">
        <v>1668</v>
      </c>
      <c r="J517" s="71" t="s">
        <v>160</v>
      </c>
      <c r="L517" s="71" t="s">
        <v>18</v>
      </c>
      <c r="M517" s="73"/>
      <c r="N517" s="73"/>
      <c r="R517" s="73"/>
      <c r="S517" s="72" t="s">
        <v>337</v>
      </c>
      <c r="T517" s="72" t="s">
        <v>14378</v>
      </c>
      <c r="U517" s="73"/>
      <c r="W517" s="73"/>
      <c r="X517" s="73"/>
      <c r="Y517" s="72" t="s">
        <v>14379</v>
      </c>
      <c r="AO517" s="71">
        <v>0</v>
      </c>
      <c r="AS517" s="73"/>
      <c r="AT517" s="73"/>
      <c r="AU517" s="73"/>
      <c r="AV517" s="73"/>
      <c r="AW517" s="74" t="s">
        <v>14907</v>
      </c>
      <c r="BC517" s="73"/>
    </row>
    <row r="518" spans="1:56">
      <c r="A518" s="70" t="str">
        <f t="shared" si="17"/>
        <v>2026-01</v>
      </c>
      <c r="B518" s="5" t="str">
        <f>_xlfn.XLOOKUP(G518,过机服务商重量差!A:A,过机服务商重量差!G:G)</f>
        <v>无崖子</v>
      </c>
      <c r="C518" s="32" t="str">
        <f t="shared" si="16"/>
        <v>渠道</v>
      </c>
      <c r="D518" s="63">
        <f>ROUND(IF(AND(AO518&gt;=0,Y518="正常走货"),_xlfn.XLOOKUP(G518,过机服务商重量差!A:A,过机服务商重量差!L:L),"0"),2)</f>
        <v>3</v>
      </c>
      <c r="E518" s="64">
        <f>ROUND(IF(B518="小旋风",$D518/提成!$D$4*提成!$E$4,$D518/提成!$D$3*提成!$E$3),2)</f>
        <v>0.03</v>
      </c>
      <c r="F518" s="5" t="str">
        <f ca="1">IFERROR(LOOKUP(1,0/((B518=名单!B:B)*(VALUE(AW518)&gt;=名单!E:E)*(VALUE(AW518)&lt;=名单!G:G)*(Y518="正常走货")),名单!H:H),"否")</f>
        <v>否</v>
      </c>
      <c r="G518" s="71" t="s">
        <v>1669</v>
      </c>
      <c r="H518" s="71" t="s">
        <v>1671</v>
      </c>
      <c r="J518" s="71" t="s">
        <v>160</v>
      </c>
      <c r="L518" s="71" t="s">
        <v>18</v>
      </c>
      <c r="M518" s="73"/>
      <c r="N518" s="73"/>
      <c r="R518" s="73"/>
      <c r="S518" s="72" t="s">
        <v>337</v>
      </c>
      <c r="T518" s="72" t="s">
        <v>14378</v>
      </c>
      <c r="U518" s="73"/>
      <c r="W518" s="73"/>
      <c r="X518" s="73"/>
      <c r="Y518" s="72" t="s">
        <v>14379</v>
      </c>
      <c r="AO518" s="71">
        <v>0</v>
      </c>
      <c r="AT518" s="73"/>
      <c r="AV518" s="73"/>
      <c r="AW518" s="74" t="s">
        <v>14908</v>
      </c>
      <c r="BC518" s="73"/>
    </row>
    <row r="519" spans="1:56">
      <c r="A519" s="70" t="str">
        <f t="shared" si="17"/>
        <v>2026-01</v>
      </c>
      <c r="B519" s="5" t="str">
        <f>_xlfn.XLOOKUP(G519,过机服务商重量差!A:A,过机服务商重量差!G:G)</f>
        <v>玉麒麟</v>
      </c>
      <c r="C519" s="32" t="str">
        <f t="shared" si="16"/>
        <v>渠道</v>
      </c>
      <c r="D519" s="63">
        <f>ROUND(IF(AND(AO519&gt;=0,Y519="正常走货"),_xlfn.XLOOKUP(G519,过机服务商重量差!A:A,过机服务商重量差!L:L),"0"),2)</f>
        <v>79</v>
      </c>
      <c r="E519" s="64">
        <f>ROUND(IF(B519="小旋风",$D519/提成!$D$4*提成!$E$4,$D519/提成!$D$3*提成!$E$3),2)</f>
        <v>0.79</v>
      </c>
      <c r="F519" s="5" t="str">
        <f ca="1">IFERROR(LOOKUP(1,0/((B519=名单!B:B)*(VALUE(AW519)&gt;=名单!E:E)*(VALUE(AW519)&lt;=名单!G:G)*(Y519="正常走货")),名单!H:H),"否")</f>
        <v>否</v>
      </c>
      <c r="G519" s="71" t="s">
        <v>1672</v>
      </c>
      <c r="H519" s="71" t="s">
        <v>1674</v>
      </c>
      <c r="J519" s="72" t="s">
        <v>256</v>
      </c>
      <c r="L519" s="71" t="s">
        <v>18</v>
      </c>
      <c r="M519" s="73"/>
      <c r="N519" s="73"/>
      <c r="R519" s="73"/>
      <c r="S519" s="72" t="s">
        <v>562</v>
      </c>
      <c r="T519" s="72" t="s">
        <v>14410</v>
      </c>
      <c r="U519" s="73"/>
      <c r="W519" s="73"/>
      <c r="X519" s="73"/>
      <c r="Y519" s="72" t="s">
        <v>14379</v>
      </c>
      <c r="AO519" s="71">
        <v>395</v>
      </c>
      <c r="AS519" s="73"/>
      <c r="AT519" s="73"/>
      <c r="AU519" s="73"/>
      <c r="AV519" s="73"/>
      <c r="AW519" s="74" t="s">
        <v>14909</v>
      </c>
      <c r="BC519" s="73"/>
    </row>
    <row r="520" spans="1:56">
      <c r="A520" s="70" t="str">
        <f t="shared" si="17"/>
        <v>2026-01</v>
      </c>
      <c r="B520" s="5" t="str">
        <f>_xlfn.XLOOKUP(G520,过机服务商重量差!A:A,过机服务商重量差!G:G)</f>
        <v>帅时莹</v>
      </c>
      <c r="C520" s="32" t="str">
        <f t="shared" si="16"/>
        <v>渠道</v>
      </c>
      <c r="D520" s="63">
        <f>ROUND(IF(AND(AO520&gt;=0,Y520="正常走货"),_xlfn.XLOOKUP(G520,过机服务商重量差!A:A,过机服务商重量差!L:L),"0"),2)</f>
        <v>18</v>
      </c>
      <c r="E520" s="64">
        <f>ROUND(IF(B520="小旋风",$D520/提成!$D$4*提成!$E$4,$D520/提成!$D$3*提成!$E$3),2)</f>
        <v>0.18</v>
      </c>
      <c r="F520" s="5" t="str">
        <f ca="1">IFERROR(LOOKUP(1,0/((B520=名单!B:B)*(VALUE(AW520)&gt;=名单!E:E)*(VALUE(AW520)&lt;=名单!G:G)*(Y520="正常走货")),名单!H:H),"否")</f>
        <v>否</v>
      </c>
      <c r="G520" s="71" t="s">
        <v>1675</v>
      </c>
      <c r="H520" s="71" t="s">
        <v>1677</v>
      </c>
      <c r="J520" s="72" t="s">
        <v>938</v>
      </c>
      <c r="L520" s="72" t="s">
        <v>18</v>
      </c>
      <c r="M520" s="73"/>
      <c r="N520" s="73"/>
      <c r="R520" s="73"/>
      <c r="S520" s="72" t="s">
        <v>562</v>
      </c>
      <c r="T520" s="72" t="s">
        <v>14410</v>
      </c>
      <c r="U520" s="73"/>
      <c r="W520" s="73"/>
      <c r="X520" s="73"/>
      <c r="Y520" s="72" t="s">
        <v>14379</v>
      </c>
      <c r="AO520" s="71">
        <v>8</v>
      </c>
      <c r="AS520" s="73"/>
      <c r="AT520" s="73"/>
      <c r="AV520" s="73"/>
      <c r="AW520" s="74" t="s">
        <v>14910</v>
      </c>
      <c r="BC520" s="73"/>
      <c r="BD520" s="73"/>
    </row>
    <row r="521" spans="1:56">
      <c r="A521" s="70" t="str">
        <f t="shared" si="17"/>
        <v>2026-01</v>
      </c>
      <c r="B521" s="5" t="str">
        <f>_xlfn.XLOOKUP(G521,过机服务商重量差!A:A,过机服务商重量差!G:G)</f>
        <v>玉麒麟</v>
      </c>
      <c r="C521" s="32" t="str">
        <f t="shared" si="16"/>
        <v>渠道</v>
      </c>
      <c r="D521" s="63">
        <f>ROUND(IF(AND(AO521&gt;=0,Y521="正常走货"),_xlfn.XLOOKUP(G521,过机服务商重量差!A:A,过机服务商重量差!L:L),"0"),2)</f>
        <v>11</v>
      </c>
      <c r="E521" s="64">
        <f>ROUND(IF(B521="小旋风",$D521/提成!$D$4*提成!$E$4,$D521/提成!$D$3*提成!$E$3),2)</f>
        <v>0.11</v>
      </c>
      <c r="F521" s="5" t="str">
        <f ca="1">IFERROR(LOOKUP(1,0/((B521=名单!B:B)*(VALUE(AW521)&gt;=名单!E:E)*(VALUE(AW521)&lt;=名单!G:G)*(Y521="正常走货")),名单!H:H),"否")</f>
        <v>否</v>
      </c>
      <c r="G521" s="71" t="s">
        <v>1678</v>
      </c>
      <c r="H521" s="71" t="s">
        <v>1680</v>
      </c>
      <c r="J521" s="72" t="s">
        <v>17</v>
      </c>
      <c r="L521" s="71" t="s">
        <v>18</v>
      </c>
      <c r="M521" s="73"/>
      <c r="N521" s="73"/>
      <c r="R521" s="73"/>
      <c r="S521" s="72" t="s">
        <v>562</v>
      </c>
      <c r="T521" s="72" t="s">
        <v>14410</v>
      </c>
      <c r="U521" s="73"/>
      <c r="W521" s="73"/>
      <c r="X521" s="73"/>
      <c r="Y521" s="72" t="s">
        <v>14379</v>
      </c>
      <c r="AO521" s="71">
        <v>89</v>
      </c>
      <c r="AS521" s="73"/>
      <c r="AT521" s="73"/>
      <c r="AV521" s="73"/>
      <c r="AW521" s="74" t="s">
        <v>14911</v>
      </c>
      <c r="BC521" s="73"/>
      <c r="BD521" s="73"/>
    </row>
    <row r="522" spans="1:56">
      <c r="A522" s="70" t="str">
        <f t="shared" si="17"/>
        <v>2026-01</v>
      </c>
      <c r="B522" s="5" t="str">
        <f>_xlfn.XLOOKUP(G522,过机服务商重量差!A:A,过机服务商重量差!G:G)</f>
        <v>帅时莹</v>
      </c>
      <c r="C522" s="32" t="str">
        <f t="shared" si="16"/>
        <v>渠道</v>
      </c>
      <c r="D522" s="63">
        <f>ROUND(IF(AND(AO522&gt;=0,Y522="正常走货"),_xlfn.XLOOKUP(G522,过机服务商重量差!A:A,过机服务商重量差!L:L),"0"),2)</f>
        <v>1.5</v>
      </c>
      <c r="E522" s="64">
        <f>ROUND(IF(B522="小旋风",$D522/提成!$D$4*提成!$E$4,$D522/提成!$D$3*提成!$E$3),2)</f>
        <v>0.02</v>
      </c>
      <c r="F522" s="5" t="str">
        <f ca="1">IFERROR(LOOKUP(1,0/((B522=名单!B:B)*(VALUE(AW522)&gt;=名单!E:E)*(VALUE(AW522)&lt;=名单!G:G)*(Y522="正常走货")),名单!H:H),"否")</f>
        <v>否</v>
      </c>
      <c r="G522" s="71" t="s">
        <v>1681</v>
      </c>
      <c r="H522" s="71" t="s">
        <v>1683</v>
      </c>
      <c r="J522" s="72" t="s">
        <v>458</v>
      </c>
      <c r="L522" s="71" t="s">
        <v>18</v>
      </c>
      <c r="M522" s="73"/>
      <c r="N522" s="73"/>
      <c r="R522" s="73"/>
      <c r="S522" s="72" t="s">
        <v>562</v>
      </c>
      <c r="T522" s="72" t="s">
        <v>14410</v>
      </c>
      <c r="U522" s="73"/>
      <c r="W522" s="73"/>
      <c r="X522" s="73"/>
      <c r="Y522" s="72" t="s">
        <v>14379</v>
      </c>
      <c r="AO522" s="71">
        <v>60</v>
      </c>
      <c r="AS522" s="73"/>
      <c r="AT522" s="73"/>
      <c r="AU522" s="73"/>
      <c r="AV522" s="73"/>
      <c r="AW522" s="74" t="s">
        <v>14912</v>
      </c>
      <c r="BC522" s="73"/>
    </row>
    <row r="523" spans="1:56">
      <c r="A523" s="70" t="str">
        <f t="shared" si="17"/>
        <v>2026-01</v>
      </c>
      <c r="B523" s="5" t="str">
        <f>_xlfn.XLOOKUP(G523,过机服务商重量差!A:A,过机服务商重量差!G:G)</f>
        <v>帅时莹</v>
      </c>
      <c r="C523" s="32" t="str">
        <f t="shared" si="16"/>
        <v>渠道</v>
      </c>
      <c r="D523" s="63">
        <f>ROUND(IF(AND(AO523&gt;=0,Y523="正常走货"),_xlfn.XLOOKUP(G523,过机服务商重量差!A:A,过机服务商重量差!L:L),"0"),2)</f>
        <v>520</v>
      </c>
      <c r="E523" s="64">
        <f>ROUND(IF(B523="小旋风",$D523/提成!$D$4*提成!$E$4,$D523/提成!$D$3*提成!$E$3),2)</f>
        <v>5.2</v>
      </c>
      <c r="F523" s="5" t="str">
        <f ca="1">IFERROR(LOOKUP(1,0/((B523=名单!B:B)*(VALUE(AW523)&gt;=名单!E:E)*(VALUE(AW523)&lt;=名单!G:G)*(Y523="正常走货")),名单!H:H),"否")</f>
        <v>否</v>
      </c>
      <c r="G523" s="71" t="s">
        <v>1684</v>
      </c>
      <c r="H523" s="71" t="s">
        <v>1686</v>
      </c>
      <c r="J523" s="72" t="s">
        <v>97</v>
      </c>
      <c r="L523" s="71" t="s">
        <v>18</v>
      </c>
      <c r="M523" s="73"/>
      <c r="N523" s="73"/>
      <c r="R523" s="73"/>
      <c r="S523" s="72" t="s">
        <v>540</v>
      </c>
      <c r="T523" s="72" t="s">
        <v>14410</v>
      </c>
      <c r="U523" s="73"/>
      <c r="W523" s="73"/>
      <c r="X523" s="73"/>
      <c r="Y523" s="72" t="s">
        <v>14379</v>
      </c>
      <c r="AO523" s="71">
        <v>7900</v>
      </c>
      <c r="AS523" s="73"/>
      <c r="AT523" s="73"/>
      <c r="AU523" s="73"/>
      <c r="AV523" s="73"/>
      <c r="AW523" s="74" t="s">
        <v>14913</v>
      </c>
      <c r="BC523" s="73"/>
    </row>
    <row r="524" spans="1:56">
      <c r="A524" s="70" t="str">
        <f t="shared" si="17"/>
        <v>2026-01</v>
      </c>
      <c r="B524" s="5" t="str">
        <f>_xlfn.XLOOKUP(G524,过机服务商重量差!A:A,过机服务商重量差!G:G)</f>
        <v>风清扬</v>
      </c>
      <c r="C524" s="32" t="str">
        <f t="shared" si="16"/>
        <v>渠道</v>
      </c>
      <c r="D524" s="63">
        <f>ROUND(IF(AND(AO524&gt;=0,Y524="正常走货"),_xlfn.XLOOKUP(G524,过机服务商重量差!A:A,过机服务商重量差!L:L),"0"),2)</f>
        <v>100</v>
      </c>
      <c r="E524" s="64">
        <f>ROUND(IF(B524="小旋风",$D524/提成!$D$4*提成!$E$4,$D524/提成!$D$3*提成!$E$3),2)</f>
        <v>1</v>
      </c>
      <c r="F524" s="5" t="str">
        <f ca="1">IFERROR(LOOKUP(1,0/((B524=名单!B:B)*(VALUE(AW524)&gt;=名单!E:E)*(VALUE(AW524)&lt;=名单!G:G)*(Y524="正常走货")),名单!H:H),"否")</f>
        <v>是</v>
      </c>
      <c r="G524" s="71" t="s">
        <v>1687</v>
      </c>
      <c r="H524" s="71" t="s">
        <v>1689</v>
      </c>
      <c r="J524" s="72" t="s">
        <v>317</v>
      </c>
      <c r="L524" s="71" t="s">
        <v>18</v>
      </c>
      <c r="M524" s="73"/>
      <c r="N524" s="73"/>
      <c r="R524" s="73"/>
      <c r="S524" s="72" t="s">
        <v>215</v>
      </c>
      <c r="T524" s="72" t="s">
        <v>14378</v>
      </c>
      <c r="U524" s="73"/>
      <c r="W524" s="73"/>
      <c r="X524" s="73"/>
      <c r="Y524" s="72" t="s">
        <v>14379</v>
      </c>
      <c r="AO524" s="71">
        <v>200</v>
      </c>
      <c r="AS524" s="73"/>
      <c r="AT524" s="73"/>
      <c r="AU524" s="73"/>
      <c r="AV524" s="73"/>
      <c r="AW524" s="74" t="s">
        <v>14914</v>
      </c>
      <c r="BC524" s="73"/>
    </row>
    <row r="525" spans="1:56">
      <c r="A525" s="70" t="str">
        <f t="shared" si="17"/>
        <v>2026-01</v>
      </c>
      <c r="B525" s="5" t="str">
        <f>_xlfn.XLOOKUP(G525,过机服务商重量差!A:A,过机服务商重量差!G:G)</f>
        <v>玉麒麟</v>
      </c>
      <c r="C525" s="32" t="str">
        <f t="shared" si="16"/>
        <v>渠道</v>
      </c>
      <c r="D525" s="63">
        <f>ROUND(IF(AND(AO525&gt;=0,Y525="正常走货"),_xlfn.XLOOKUP(G525,过机服务商重量差!A:A,过机服务商重量差!L:L),"0"),2)</f>
        <v>1</v>
      </c>
      <c r="E525" s="64">
        <f>ROUND(IF(B525="小旋风",$D525/提成!$D$4*提成!$E$4,$D525/提成!$D$3*提成!$E$3),2)</f>
        <v>0.01</v>
      </c>
      <c r="F525" s="5" t="str">
        <f ca="1">IFERROR(LOOKUP(1,0/((B525=名单!B:B)*(VALUE(AW525)&gt;=名单!E:E)*(VALUE(AW525)&lt;=名单!G:G)*(Y525="正常走货")),名单!H:H),"否")</f>
        <v>否</v>
      </c>
      <c r="G525" s="71" t="s">
        <v>1690</v>
      </c>
      <c r="H525" s="71" t="s">
        <v>36</v>
      </c>
      <c r="J525" s="72" t="s">
        <v>17</v>
      </c>
      <c r="L525" s="71" t="s">
        <v>18</v>
      </c>
      <c r="M525" s="73"/>
      <c r="N525" s="73"/>
      <c r="R525" s="73"/>
      <c r="S525" s="72" t="s">
        <v>79</v>
      </c>
      <c r="T525" s="72" t="s">
        <v>14378</v>
      </c>
      <c r="U525" s="73"/>
      <c r="W525" s="73"/>
      <c r="X525" s="73"/>
      <c r="Y525" s="72" t="s">
        <v>14379</v>
      </c>
      <c r="AO525" s="71">
        <v>130.9</v>
      </c>
      <c r="AS525" s="73"/>
      <c r="AT525" s="73"/>
      <c r="AU525" s="73"/>
      <c r="AV525" s="73"/>
      <c r="AW525" s="74" t="s">
        <v>14915</v>
      </c>
      <c r="BC525" s="73"/>
    </row>
    <row r="526" spans="1:56">
      <c r="A526" s="70" t="str">
        <f t="shared" si="17"/>
        <v>2026-01</v>
      </c>
      <c r="B526" s="5" t="str">
        <f>_xlfn.XLOOKUP(G526,过机服务商重量差!A:A,过机服务商重量差!G:G)</f>
        <v>风清扬</v>
      </c>
      <c r="C526" s="32" t="str">
        <f t="shared" si="16"/>
        <v>渠道</v>
      </c>
      <c r="D526" s="63">
        <f>ROUND(IF(AND(AO526&gt;=0,Y526="正常走货"),_xlfn.XLOOKUP(G526,过机服务商重量差!A:A,过机服务商重量差!L:L),"0"),2)</f>
        <v>39</v>
      </c>
      <c r="E526" s="64">
        <f>ROUND(IF(B526="小旋风",$D526/提成!$D$4*提成!$E$4,$D526/提成!$D$3*提成!$E$3),2)</f>
        <v>0.39</v>
      </c>
      <c r="F526" s="5" t="str">
        <f ca="1">IFERROR(LOOKUP(1,0/((B526=名单!B:B)*(VALUE(AW526)&gt;=名单!E:E)*(VALUE(AW526)&lt;=名单!G:G)*(Y526="正常走货")),名单!H:H),"否")</f>
        <v>是</v>
      </c>
      <c r="G526" s="71" t="s">
        <v>1692</v>
      </c>
      <c r="H526" s="71" t="s">
        <v>1694</v>
      </c>
      <c r="J526" s="71" t="s">
        <v>317</v>
      </c>
      <c r="L526" s="71" t="s">
        <v>18</v>
      </c>
      <c r="M526" s="73"/>
      <c r="N526" s="73"/>
      <c r="R526" s="73"/>
      <c r="S526" s="72" t="s">
        <v>1038</v>
      </c>
      <c r="T526" s="72" t="s">
        <v>14407</v>
      </c>
      <c r="U526" s="73"/>
      <c r="W526" s="73"/>
      <c r="X526" s="73"/>
      <c r="Y526" s="72" t="s">
        <v>14379</v>
      </c>
      <c r="AO526" s="71">
        <v>100</v>
      </c>
      <c r="AS526" s="73"/>
      <c r="AT526" s="73"/>
      <c r="AU526" s="73"/>
      <c r="AV526" s="73"/>
      <c r="AW526" s="74" t="s">
        <v>14916</v>
      </c>
      <c r="BC526" s="73"/>
    </row>
    <row r="527" spans="1:56">
      <c r="A527" s="70" t="str">
        <f t="shared" si="17"/>
        <v>2026-01</v>
      </c>
      <c r="B527" s="5" t="str">
        <f>_xlfn.XLOOKUP(G527,过机服务商重量差!A:A,过机服务商重量差!G:G)</f>
        <v>小旋风</v>
      </c>
      <c r="C527" s="32" t="str">
        <f t="shared" si="16"/>
        <v>渠道</v>
      </c>
      <c r="D527" s="63">
        <f>ROUND(IF(AND(AO527&gt;=0,Y527="正常走货"),_xlfn.XLOOKUP(G527,过机服务商重量差!A:A,过机服务商重量差!L:L),"0"),2)</f>
        <v>102</v>
      </c>
      <c r="E527" s="64">
        <f>ROUND(IF(B527="小旋风",$D527/提成!$D$4*提成!$E$4,$D527/提成!$D$3*提成!$E$3),2)</f>
        <v>1.02</v>
      </c>
      <c r="F527" s="5" t="str">
        <f ca="1">IFERROR(LOOKUP(1,0/((B527=名单!B:B)*(VALUE(AW527)&gt;=名单!E:E)*(VALUE(AW527)&lt;=名单!G:G)*(Y527="正常走货")),名单!H:H),"否")</f>
        <v>是</v>
      </c>
      <c r="G527" s="71" t="s">
        <v>1695</v>
      </c>
      <c r="H527" s="71" t="s">
        <v>1697</v>
      </c>
      <c r="J527" s="72" t="s">
        <v>85</v>
      </c>
      <c r="L527" s="71" t="s">
        <v>18</v>
      </c>
      <c r="M527" s="73"/>
      <c r="N527" s="73"/>
      <c r="R527" s="73"/>
      <c r="S527" s="72" t="s">
        <v>687</v>
      </c>
      <c r="T527" s="72" t="s">
        <v>14407</v>
      </c>
      <c r="U527" s="73"/>
      <c r="W527" s="73"/>
      <c r="X527" s="73"/>
      <c r="Y527" s="72" t="s">
        <v>14379</v>
      </c>
      <c r="AO527" s="71">
        <v>110.9</v>
      </c>
      <c r="AT527" s="73"/>
      <c r="AV527" s="73"/>
      <c r="AW527" s="74" t="s">
        <v>14917</v>
      </c>
      <c r="BC527" s="73"/>
    </row>
    <row r="528" spans="1:56">
      <c r="A528" s="70" t="str">
        <f t="shared" si="17"/>
        <v>2026-01</v>
      </c>
      <c r="B528" s="5" t="str">
        <f>_xlfn.XLOOKUP(G528,过机服务商重量差!A:A,过机服务商重量差!G:G)</f>
        <v>帅时莹</v>
      </c>
      <c r="C528" s="32" t="str">
        <f t="shared" si="16"/>
        <v/>
      </c>
      <c r="D528" s="63">
        <f>ROUND(IF(AND(AO528&gt;=0,Y528="正常走货"),_xlfn.XLOOKUP(G528,过机服务商重量差!A:A,过机服务商重量差!L:L),"0"),2)</f>
        <v>0</v>
      </c>
      <c r="E528" s="64">
        <f>ROUND(IF(B528="小旋风",$D528/提成!$D$4*提成!$E$4,$D528/提成!$D$3*提成!$E$3),2)</f>
        <v>0</v>
      </c>
      <c r="F528" s="5" t="str">
        <f ca="1">IFERROR(LOOKUP(1,0/((B528=名单!B:B)*(VALUE(AW528)&gt;=名单!E:E)*(VALUE(AW528)&lt;=名单!G:G)*(Y528="正常走货")),名单!H:H),"否")</f>
        <v>否</v>
      </c>
      <c r="G528" s="71" t="s">
        <v>1698</v>
      </c>
      <c r="H528" s="71" t="s">
        <v>1700</v>
      </c>
      <c r="J528" s="72" t="s">
        <v>738</v>
      </c>
      <c r="L528" s="71" t="s">
        <v>18</v>
      </c>
      <c r="M528" s="73"/>
      <c r="N528" s="73"/>
      <c r="R528" s="73"/>
      <c r="S528" s="72" t="s">
        <v>1701</v>
      </c>
      <c r="T528" s="72" t="s">
        <v>14410</v>
      </c>
      <c r="U528" s="73"/>
      <c r="W528" s="73"/>
      <c r="X528" s="73"/>
      <c r="Y528" s="72" t="s">
        <v>14379</v>
      </c>
      <c r="AO528" s="71">
        <v>-181.2</v>
      </c>
      <c r="AS528" s="73"/>
      <c r="AT528" s="73"/>
      <c r="AU528" s="73"/>
      <c r="AV528" s="73"/>
      <c r="AW528" s="74" t="s">
        <v>14918</v>
      </c>
      <c r="BA528" s="73"/>
      <c r="BC528" s="73"/>
    </row>
    <row r="529" spans="1:56">
      <c r="A529" s="70" t="str">
        <f t="shared" si="17"/>
        <v>2026-01</v>
      </c>
      <c r="B529" s="5" t="str">
        <f>_xlfn.XLOOKUP(G529,过机服务商重量差!A:A,过机服务商重量差!G:G)</f>
        <v>无崖子</v>
      </c>
      <c r="C529" s="32" t="str">
        <f t="shared" si="16"/>
        <v>渠道</v>
      </c>
      <c r="D529" s="63">
        <f>ROUND(IF(AND(AO529&gt;=0,Y529="正常走货"),_xlfn.XLOOKUP(G529,过机服务商重量差!A:A,过机服务商重量差!L:L),"0"),2)</f>
        <v>38</v>
      </c>
      <c r="E529" s="64">
        <f>ROUND(IF(B529="小旋风",$D529/提成!$D$4*提成!$E$4,$D529/提成!$D$3*提成!$E$3),2)</f>
        <v>0.38</v>
      </c>
      <c r="F529" s="5" t="str">
        <f ca="1">IFERROR(LOOKUP(1,0/((B529=名单!B:B)*(VALUE(AW529)&gt;=名单!E:E)*(VALUE(AW529)&lt;=名单!G:G)*(Y529="正常走货")),名单!H:H),"否")</f>
        <v>否</v>
      </c>
      <c r="G529" s="71" t="s">
        <v>1702</v>
      </c>
      <c r="H529" s="71" t="s">
        <v>1704</v>
      </c>
      <c r="J529" s="71" t="s">
        <v>728</v>
      </c>
      <c r="L529" s="71" t="s">
        <v>18</v>
      </c>
      <c r="M529" s="73"/>
      <c r="N529" s="73"/>
      <c r="R529" s="73"/>
      <c r="S529" s="72" t="s">
        <v>20</v>
      </c>
      <c r="T529" s="72" t="s">
        <v>14378</v>
      </c>
      <c r="U529" s="73"/>
      <c r="W529" s="73"/>
      <c r="X529" s="73"/>
      <c r="Y529" s="72" t="s">
        <v>14379</v>
      </c>
      <c r="AO529" s="71">
        <v>524</v>
      </c>
      <c r="AS529" s="73"/>
      <c r="AT529" s="73"/>
      <c r="AV529" s="73"/>
      <c r="AW529" s="74" t="s">
        <v>14919</v>
      </c>
      <c r="BC529" s="73"/>
      <c r="BD529" s="73"/>
    </row>
    <row r="530" spans="1:56">
      <c r="A530" s="70" t="str">
        <f t="shared" si="17"/>
        <v>2026-01</v>
      </c>
      <c r="B530" s="5" t="str">
        <f>_xlfn.XLOOKUP(G530,过机服务商重量差!A:A,过机服务商重量差!G:G)</f>
        <v>无崖子</v>
      </c>
      <c r="C530" s="32" t="str">
        <f t="shared" si="16"/>
        <v>渠道</v>
      </c>
      <c r="D530" s="63">
        <f>ROUND(IF(AND(AO530&gt;=0,Y530="正常走货"),_xlfn.XLOOKUP(G530,过机服务商重量差!A:A,过机服务商重量差!L:L),"0"),2)</f>
        <v>22.5</v>
      </c>
      <c r="E530" s="64">
        <f>ROUND(IF(B530="小旋风",$D530/提成!$D$4*提成!$E$4,$D530/提成!$D$3*提成!$E$3),2)</f>
        <v>0.23</v>
      </c>
      <c r="F530" s="5" t="str">
        <f ca="1">IFERROR(LOOKUP(1,0/((B530=名单!B:B)*(VALUE(AW530)&gt;=名单!E:E)*(VALUE(AW530)&lt;=名单!G:G)*(Y530="正常走货")),名单!H:H),"否")</f>
        <v>否</v>
      </c>
      <c r="G530" s="71" t="s">
        <v>1705</v>
      </c>
      <c r="H530" s="71" t="s">
        <v>1707</v>
      </c>
      <c r="J530" s="72" t="s">
        <v>728</v>
      </c>
      <c r="L530" s="72" t="s">
        <v>18</v>
      </c>
      <c r="M530" s="73"/>
      <c r="N530" s="73"/>
      <c r="R530" s="73"/>
      <c r="S530" s="72" t="s">
        <v>20</v>
      </c>
      <c r="T530" s="72" t="s">
        <v>14378</v>
      </c>
      <c r="U530" s="73"/>
      <c r="W530" s="73"/>
      <c r="X530" s="73"/>
      <c r="Y530" s="72" t="s">
        <v>14379</v>
      </c>
      <c r="AO530" s="71">
        <v>260</v>
      </c>
      <c r="AS530" s="73"/>
      <c r="AT530" s="73"/>
      <c r="AU530" s="73"/>
      <c r="AV530" s="73"/>
      <c r="AW530" s="74" t="s">
        <v>14920</v>
      </c>
    </row>
    <row r="531" spans="1:56">
      <c r="A531" s="70" t="str">
        <f t="shared" si="17"/>
        <v>2026-01</v>
      </c>
      <c r="B531" s="5" t="str">
        <f>_xlfn.XLOOKUP(G531,过机服务商重量差!A:A,过机服务商重量差!G:G)</f>
        <v>小旋风</v>
      </c>
      <c r="C531" s="32" t="str">
        <f t="shared" si="16"/>
        <v>渠道</v>
      </c>
      <c r="D531" s="63">
        <f>ROUND(IF(AND(AO531&gt;=0,Y531="正常走货"),_xlfn.XLOOKUP(G531,过机服务商重量差!A:A,过机服务商重量差!L:L),"0"),2)</f>
        <v>66</v>
      </c>
      <c r="E531" s="64">
        <f>ROUND(IF(B531="小旋风",$D531/提成!$D$4*提成!$E$4,$D531/提成!$D$3*提成!$E$3),2)</f>
        <v>0.66</v>
      </c>
      <c r="F531" s="5" t="str">
        <f ca="1">IFERROR(LOOKUP(1,0/((B531=名单!B:B)*(VALUE(AW531)&gt;=名单!E:E)*(VALUE(AW531)&lt;=名单!G:G)*(Y531="正常走货")),名单!H:H),"否")</f>
        <v>是</v>
      </c>
      <c r="G531" s="71" t="s">
        <v>1708</v>
      </c>
      <c r="H531" s="71" t="s">
        <v>1710</v>
      </c>
      <c r="J531" s="72" t="s">
        <v>85</v>
      </c>
      <c r="L531" s="71" t="s">
        <v>18</v>
      </c>
      <c r="M531" s="73"/>
      <c r="N531" s="73"/>
      <c r="R531" s="73"/>
      <c r="S531" s="72" t="s">
        <v>398</v>
      </c>
      <c r="T531" s="72" t="s">
        <v>14382</v>
      </c>
      <c r="U531" s="73"/>
      <c r="W531" s="73"/>
      <c r="X531" s="73"/>
      <c r="Y531" s="72" t="s">
        <v>14379</v>
      </c>
      <c r="AO531" s="71">
        <v>145.2</v>
      </c>
      <c r="AS531" s="73"/>
      <c r="AT531" s="73"/>
      <c r="AU531" s="73"/>
      <c r="AV531" s="73"/>
      <c r="AW531" s="74" t="s">
        <v>14921</v>
      </c>
      <c r="BC531" s="73"/>
    </row>
    <row r="532" spans="1:56">
      <c r="A532" s="70" t="str">
        <f t="shared" si="17"/>
        <v>2026-01</v>
      </c>
      <c r="B532" s="5" t="str">
        <f>_xlfn.XLOOKUP(G532,过机服务商重量差!A:A,过机服务商重量差!G:G)</f>
        <v>玉麒麟</v>
      </c>
      <c r="C532" s="32" t="str">
        <f t="shared" si="16"/>
        <v>渠道</v>
      </c>
      <c r="D532" s="63">
        <f>ROUND(IF(AND(AO532&gt;=0,Y532="正常走货"),_xlfn.XLOOKUP(G532,过机服务商重量差!A:A,过机服务商重量差!L:L),"0"),2)</f>
        <v>46</v>
      </c>
      <c r="E532" s="64">
        <f>ROUND(IF(B532="小旋风",$D532/提成!$D$4*提成!$E$4,$D532/提成!$D$3*提成!$E$3),2)</f>
        <v>0.46</v>
      </c>
      <c r="F532" s="5" t="str">
        <f ca="1">IFERROR(LOOKUP(1,0/((B532=名单!B:B)*(VALUE(AW532)&gt;=名单!E:E)*(VALUE(AW532)&lt;=名单!G:G)*(Y532="正常走货")),名单!H:H),"否")</f>
        <v>否</v>
      </c>
      <c r="G532" s="71" t="s">
        <v>1711</v>
      </c>
      <c r="H532" s="71" t="s">
        <v>1713</v>
      </c>
      <c r="J532" s="72" t="s">
        <v>17</v>
      </c>
      <c r="L532" s="71" t="s">
        <v>18</v>
      </c>
      <c r="M532" s="73"/>
      <c r="N532" s="73"/>
      <c r="R532" s="73"/>
      <c r="S532" s="72" t="s">
        <v>20</v>
      </c>
      <c r="T532" s="72" t="s">
        <v>14378</v>
      </c>
      <c r="U532" s="73"/>
      <c r="W532" s="73"/>
      <c r="X532" s="73"/>
      <c r="Y532" s="72" t="s">
        <v>14379</v>
      </c>
      <c r="AO532" s="71">
        <v>152.83</v>
      </c>
      <c r="AS532" s="73"/>
      <c r="AT532" s="73"/>
      <c r="AV532" s="73"/>
      <c r="AW532" s="74" t="s">
        <v>14922</v>
      </c>
      <c r="BC532" s="73"/>
    </row>
    <row r="533" spans="1:56">
      <c r="A533" s="70" t="str">
        <f t="shared" si="17"/>
        <v>2026-01</v>
      </c>
      <c r="B533" s="5" t="str">
        <f>_xlfn.XLOOKUP(G533,过机服务商重量差!A:A,过机服务商重量差!G:G)</f>
        <v/>
      </c>
      <c r="C533" s="32" t="str">
        <f t="shared" si="16"/>
        <v>渠道</v>
      </c>
      <c r="D533" s="63">
        <f>ROUND(IF(AND(AO533&gt;=0,Y533="正常走货"),_xlfn.XLOOKUP(G533,过机服务商重量差!A:A,过机服务商重量差!L:L),"0"),2)</f>
        <v>960</v>
      </c>
      <c r="E533" s="64">
        <f>ROUND(IF(B533="小旋风",$D533/提成!$D$4*提成!$E$4,$D533/提成!$D$3*提成!$E$3),2)</f>
        <v>9.6</v>
      </c>
      <c r="F533" s="5" t="str">
        <f ca="1">IFERROR(LOOKUP(1,0/((B533=名单!B:B)*(VALUE(AW533)&gt;=名单!E:E)*(VALUE(AW533)&lt;=名单!G:G)*(Y533="正常走货")),名单!H:H),"否")</f>
        <v>否</v>
      </c>
      <c r="G533" s="71" t="s">
        <v>1714</v>
      </c>
      <c r="H533" s="71" t="s">
        <v>36</v>
      </c>
      <c r="J533" s="72" t="s">
        <v>1230</v>
      </c>
      <c r="L533" s="71" t="s">
        <v>18</v>
      </c>
      <c r="M533" s="73"/>
      <c r="N533" s="73"/>
      <c r="R533" s="73"/>
      <c r="S533" s="72" t="s">
        <v>223</v>
      </c>
      <c r="T533" s="72" t="s">
        <v>14410</v>
      </c>
      <c r="U533" s="73"/>
      <c r="W533" s="73"/>
      <c r="X533" s="73"/>
      <c r="Y533" s="72" t="s">
        <v>14379</v>
      </c>
      <c r="AO533" s="71">
        <v>2000</v>
      </c>
      <c r="AS533" s="73"/>
      <c r="AT533" s="73"/>
      <c r="AU533" s="73"/>
      <c r="AV533" s="73"/>
      <c r="AW533" s="74" t="s">
        <v>14923</v>
      </c>
      <c r="BC533" s="73"/>
      <c r="BD533" s="73"/>
    </row>
    <row r="534" spans="1:56">
      <c r="A534" s="70" t="str">
        <f t="shared" si="17"/>
        <v>2026-01</v>
      </c>
      <c r="B534" s="5" t="str">
        <f>_xlfn.XLOOKUP(G534,过机服务商重量差!A:A,过机服务商重量差!G:G)</f>
        <v>小旋风</v>
      </c>
      <c r="C534" s="32" t="str">
        <f t="shared" si="16"/>
        <v>渠道</v>
      </c>
      <c r="D534" s="63">
        <f>ROUND(IF(AND(AO534&gt;=0,Y534="正常走货"),_xlfn.XLOOKUP(G534,过机服务商重量差!A:A,过机服务商重量差!L:L),"0"),2)</f>
        <v>43</v>
      </c>
      <c r="E534" s="64">
        <f>ROUND(IF(B534="小旋风",$D534/提成!$D$4*提成!$E$4,$D534/提成!$D$3*提成!$E$3),2)</f>
        <v>0.43</v>
      </c>
      <c r="F534" s="5" t="str">
        <f ca="1">IFERROR(LOOKUP(1,0/((B534=名单!B:B)*(VALUE(AW534)&gt;=名单!E:E)*(VALUE(AW534)&lt;=名单!G:G)*(Y534="正常走货")),名单!H:H),"否")</f>
        <v>是</v>
      </c>
      <c r="G534" s="71" t="s">
        <v>1716</v>
      </c>
      <c r="H534" s="71" t="s">
        <v>1718</v>
      </c>
      <c r="J534" s="72" t="s">
        <v>85</v>
      </c>
      <c r="L534" s="71" t="s">
        <v>18</v>
      </c>
      <c r="M534" s="73"/>
      <c r="N534" s="73"/>
      <c r="R534" s="73"/>
      <c r="S534" s="72" t="s">
        <v>306</v>
      </c>
      <c r="T534" s="72" t="s">
        <v>14410</v>
      </c>
      <c r="U534" s="73"/>
      <c r="W534" s="73"/>
      <c r="X534" s="73"/>
      <c r="Y534" s="72" t="s">
        <v>14379</v>
      </c>
      <c r="AO534" s="71">
        <v>408.6</v>
      </c>
      <c r="AS534" s="73"/>
      <c r="AT534" s="73"/>
      <c r="AU534" s="73"/>
      <c r="AV534" s="73"/>
      <c r="AW534" s="74" t="s">
        <v>14924</v>
      </c>
      <c r="BC534" s="73"/>
    </row>
    <row r="535" spans="1:56">
      <c r="A535" s="70" t="str">
        <f t="shared" si="17"/>
        <v>2026-01</v>
      </c>
      <c r="B535" s="5" t="str">
        <f>_xlfn.XLOOKUP(G535,过机服务商重量差!A:A,过机服务商重量差!G:G)</f>
        <v>帅时莹</v>
      </c>
      <c r="C535" s="32" t="str">
        <f t="shared" si="16"/>
        <v>渠道</v>
      </c>
      <c r="D535" s="63">
        <f>ROUND(IF(AND(AO535&gt;=0,Y535="正常走货"),_xlfn.XLOOKUP(G535,过机服务商重量差!A:A,过机服务商重量差!L:L),"0"),2)</f>
        <v>44</v>
      </c>
      <c r="E535" s="64">
        <f>ROUND(IF(B535="小旋风",$D535/提成!$D$4*提成!$E$4,$D535/提成!$D$3*提成!$E$3),2)</f>
        <v>0.44</v>
      </c>
      <c r="F535" s="5" t="str">
        <f ca="1">IFERROR(LOOKUP(1,0/((B535=名单!B:B)*(VALUE(AW535)&gt;=名单!E:E)*(VALUE(AW535)&lt;=名单!G:G)*(Y535="正常走货")),名单!H:H),"否")</f>
        <v>否</v>
      </c>
      <c r="G535" s="71" t="s">
        <v>1719</v>
      </c>
      <c r="H535" s="71" t="s">
        <v>1721</v>
      </c>
      <c r="J535" s="72" t="s">
        <v>97</v>
      </c>
      <c r="L535" s="71" t="s">
        <v>18</v>
      </c>
      <c r="M535" s="73"/>
      <c r="N535" s="73"/>
      <c r="R535" s="73"/>
      <c r="S535" s="72" t="s">
        <v>679</v>
      </c>
      <c r="T535" s="72" t="s">
        <v>14419</v>
      </c>
      <c r="U535" s="73"/>
      <c r="W535" s="73"/>
      <c r="X535" s="73"/>
      <c r="Y535" s="72" t="s">
        <v>14379</v>
      </c>
      <c r="AO535" s="71">
        <v>153.2</v>
      </c>
      <c r="AS535" s="73"/>
      <c r="AT535" s="73"/>
      <c r="AU535" s="73"/>
      <c r="AV535" s="73"/>
      <c r="AW535" s="74" t="s">
        <v>14925</v>
      </c>
      <c r="BC535" s="73"/>
    </row>
    <row r="536" spans="1:56">
      <c r="A536" s="70" t="str">
        <f t="shared" si="17"/>
        <v>2026-01</v>
      </c>
      <c r="B536" s="5" t="str">
        <f>_xlfn.XLOOKUP(G536,过机服务商重量差!A:A,过机服务商重量差!G:G)</f>
        <v>风清扬</v>
      </c>
      <c r="C536" s="32" t="str">
        <f t="shared" si="16"/>
        <v>渠道</v>
      </c>
      <c r="D536" s="63">
        <f>ROUND(IF(AND(AO536&gt;=0,Y536="正常走货"),_xlfn.XLOOKUP(G536,过机服务商重量差!A:A,过机服务商重量差!L:L),"0"),2)</f>
        <v>297</v>
      </c>
      <c r="E536" s="64">
        <f>ROUND(IF(B536="小旋风",$D536/提成!$D$4*提成!$E$4,$D536/提成!$D$3*提成!$E$3),2)</f>
        <v>2.97</v>
      </c>
      <c r="F536" s="5" t="str">
        <f ca="1">IFERROR(LOOKUP(1,0/((B536=名单!B:B)*(VALUE(AW536)&gt;=名单!E:E)*(VALUE(AW536)&lt;=名单!G:G)*(Y536="正常走货")),名单!H:H),"否")</f>
        <v>是</v>
      </c>
      <c r="G536" s="71" t="s">
        <v>1722</v>
      </c>
      <c r="H536" s="71" t="s">
        <v>1724</v>
      </c>
      <c r="J536" s="72" t="s">
        <v>1725</v>
      </c>
      <c r="L536" s="71" t="s">
        <v>18</v>
      </c>
      <c r="M536" s="73"/>
      <c r="N536" s="73"/>
      <c r="R536" s="73"/>
      <c r="S536" s="72" t="s">
        <v>199</v>
      </c>
      <c r="T536" s="72" t="s">
        <v>14439</v>
      </c>
      <c r="U536" s="73"/>
      <c r="W536" s="73"/>
      <c r="X536" s="73"/>
      <c r="Y536" s="72" t="s">
        <v>14379</v>
      </c>
      <c r="AO536" s="71">
        <v>2079</v>
      </c>
      <c r="AS536" s="73"/>
      <c r="AT536" s="73"/>
      <c r="AU536" s="73"/>
      <c r="AV536" s="73"/>
      <c r="AW536" s="74" t="s">
        <v>14926</v>
      </c>
      <c r="BC536" s="73"/>
    </row>
    <row r="537" spans="1:56">
      <c r="A537" s="70" t="str">
        <f t="shared" si="17"/>
        <v>2026-01</v>
      </c>
      <c r="B537" s="5" t="str">
        <f>_xlfn.XLOOKUP(G537,过机服务商重量差!A:A,过机服务商重量差!G:G)</f>
        <v>玉麒麟</v>
      </c>
      <c r="C537" s="32" t="str">
        <f t="shared" si="16"/>
        <v>渠道</v>
      </c>
      <c r="D537" s="63">
        <f>ROUND(IF(AND(AO537&gt;=0,Y537="正常走货"),_xlfn.XLOOKUP(G537,过机服务商重量差!A:A,过机服务商重量差!L:L),"0"),2)</f>
        <v>22</v>
      </c>
      <c r="E537" s="64">
        <f>ROUND(IF(B537="小旋风",$D537/提成!$D$4*提成!$E$4,$D537/提成!$D$3*提成!$E$3),2)</f>
        <v>0.22</v>
      </c>
      <c r="F537" s="5" t="str">
        <f ca="1">IFERROR(LOOKUP(1,0/((B537=名单!B:B)*(VALUE(AW537)&gt;=名单!E:E)*(VALUE(AW537)&lt;=名单!G:G)*(Y537="正常走货")),名单!H:H),"否")</f>
        <v>否</v>
      </c>
      <c r="G537" s="71" t="s">
        <v>1726</v>
      </c>
      <c r="H537" s="71" t="s">
        <v>1728</v>
      </c>
      <c r="J537" s="72" t="s">
        <v>17</v>
      </c>
      <c r="L537" s="71" t="s">
        <v>18</v>
      </c>
      <c r="M537" s="73"/>
      <c r="N537" s="73"/>
      <c r="R537" s="73"/>
      <c r="S537" s="72" t="s">
        <v>279</v>
      </c>
      <c r="T537" s="72" t="s">
        <v>14407</v>
      </c>
      <c r="U537" s="73"/>
      <c r="W537" s="73"/>
      <c r="X537" s="73"/>
      <c r="Y537" s="72" t="s">
        <v>14379</v>
      </c>
      <c r="AO537" s="71">
        <v>341.07</v>
      </c>
      <c r="AS537" s="73"/>
      <c r="AT537" s="73"/>
      <c r="AU537" s="73"/>
      <c r="AV537" s="73"/>
      <c r="AW537" s="74" t="s">
        <v>14927</v>
      </c>
      <c r="BC537" s="73"/>
    </row>
    <row r="538" spans="1:56">
      <c r="A538" s="70" t="str">
        <f t="shared" si="17"/>
        <v>2026-01</v>
      </c>
      <c r="B538" s="5" t="str">
        <f>_xlfn.XLOOKUP(G538,过机服务商重量差!A:A,过机服务商重量差!G:G)</f>
        <v>玉麒麟</v>
      </c>
      <c r="C538" s="32" t="str">
        <f t="shared" si="16"/>
        <v>渠道</v>
      </c>
      <c r="D538" s="63">
        <f>ROUND(IF(AND(AO538&gt;=0,Y538="正常走货"),_xlfn.XLOOKUP(G538,过机服务商重量差!A:A,过机服务商重量差!L:L),"0"),2)</f>
        <v>1</v>
      </c>
      <c r="E538" s="64">
        <f>ROUND(IF(B538="小旋风",$D538/提成!$D$4*提成!$E$4,$D538/提成!$D$3*提成!$E$3),2)</f>
        <v>0.01</v>
      </c>
      <c r="F538" s="5" t="str">
        <f ca="1">IFERROR(LOOKUP(1,0/((B538=名单!B:B)*(VALUE(AW538)&gt;=名单!E:E)*(VALUE(AW538)&lt;=名单!G:G)*(Y538="正常走货")),名单!H:H),"否")</f>
        <v>否</v>
      </c>
      <c r="G538" s="71" t="s">
        <v>1729</v>
      </c>
      <c r="H538" s="71" t="s">
        <v>1731</v>
      </c>
      <c r="J538" s="72" t="s">
        <v>17</v>
      </c>
      <c r="L538" s="71" t="s">
        <v>18</v>
      </c>
      <c r="M538" s="73"/>
      <c r="N538" s="73"/>
      <c r="R538" s="73"/>
      <c r="S538" s="72" t="s">
        <v>675</v>
      </c>
      <c r="T538" s="72" t="s">
        <v>14382</v>
      </c>
      <c r="U538" s="73"/>
      <c r="W538" s="73"/>
      <c r="X538" s="73"/>
      <c r="Y538" s="72" t="s">
        <v>14379</v>
      </c>
      <c r="AO538" s="71">
        <v>100</v>
      </c>
      <c r="AT538" s="73"/>
      <c r="AU538" s="73"/>
      <c r="AV538" s="73"/>
      <c r="AW538" s="74" t="s">
        <v>14928</v>
      </c>
      <c r="BC538" s="73"/>
    </row>
    <row r="539" spans="1:56">
      <c r="A539" s="70" t="str">
        <f t="shared" si="17"/>
        <v>2026-01</v>
      </c>
      <c r="B539" s="5" t="str">
        <f>_xlfn.XLOOKUP(G539,过机服务商重量差!A:A,过机服务商重量差!G:G)</f>
        <v>玉麒麟</v>
      </c>
      <c r="C539" s="32" t="str">
        <f t="shared" si="16"/>
        <v/>
      </c>
      <c r="D539" s="63">
        <f>ROUND(IF(AND(AO539&gt;=0,Y539="正常走货"),_xlfn.XLOOKUP(G539,过机服务商重量差!A:A,过机服务商重量差!L:L),"0"),2)</f>
        <v>0</v>
      </c>
      <c r="E539" s="64">
        <f>ROUND(IF(B539="小旋风",$D539/提成!$D$4*提成!$E$4,$D539/提成!$D$3*提成!$E$3),2)</f>
        <v>0</v>
      </c>
      <c r="F539" s="5" t="str">
        <f ca="1">IFERROR(LOOKUP(1,0/((B539=名单!B:B)*(VALUE(AW539)&gt;=名单!E:E)*(VALUE(AW539)&lt;=名单!G:G)*(Y539="正常走货")),名单!H:H),"否")</f>
        <v>否</v>
      </c>
      <c r="G539" s="71" t="s">
        <v>1732</v>
      </c>
      <c r="H539" s="71" t="s">
        <v>1734</v>
      </c>
      <c r="J539" s="72" t="s">
        <v>17</v>
      </c>
      <c r="L539" s="71" t="s">
        <v>18</v>
      </c>
      <c r="M539" s="73"/>
      <c r="N539" s="73"/>
      <c r="R539" s="73"/>
      <c r="S539" s="72" t="s">
        <v>353</v>
      </c>
      <c r="T539" s="72" t="s">
        <v>14386</v>
      </c>
      <c r="U539" s="73"/>
      <c r="W539" s="73"/>
      <c r="X539" s="73"/>
      <c r="Y539" s="72" t="s">
        <v>14379</v>
      </c>
      <c r="AO539" s="71">
        <v>-12.27</v>
      </c>
      <c r="AS539" s="73"/>
      <c r="AT539" s="73"/>
      <c r="AU539" s="73"/>
      <c r="AV539" s="73"/>
      <c r="AW539" s="74" t="s">
        <v>14929</v>
      </c>
      <c r="BC539" s="73"/>
    </row>
    <row r="540" spans="1:56">
      <c r="A540" s="70" t="str">
        <f t="shared" si="17"/>
        <v>2026-01</v>
      </c>
      <c r="B540" s="5" t="str">
        <f>_xlfn.XLOOKUP(G540,过机服务商重量差!A:A,过机服务商重量差!G:G)</f>
        <v>帅时莹</v>
      </c>
      <c r="C540" s="32" t="str">
        <f t="shared" si="16"/>
        <v>渠道</v>
      </c>
      <c r="D540" s="63">
        <f>ROUND(IF(AND(AO540&gt;=0,Y540="正常走货"),_xlfn.XLOOKUP(G540,过机服务商重量差!A:A,过机服务商重量差!L:L),"0"),2)</f>
        <v>25</v>
      </c>
      <c r="E540" s="64">
        <f>ROUND(IF(B540="小旋风",$D540/提成!$D$4*提成!$E$4,$D540/提成!$D$3*提成!$E$3),2)</f>
        <v>0.25</v>
      </c>
      <c r="F540" s="5" t="str">
        <f ca="1">IFERROR(LOOKUP(1,0/((B540=名单!B:B)*(VALUE(AW540)&gt;=名单!E:E)*(VALUE(AW540)&lt;=名单!G:G)*(Y540="正常走货")),名单!H:H),"否")</f>
        <v>否</v>
      </c>
      <c r="G540" s="71" t="s">
        <v>1735</v>
      </c>
      <c r="H540" s="71" t="s">
        <v>1737</v>
      </c>
      <c r="J540" s="71" t="s">
        <v>938</v>
      </c>
      <c r="L540" s="71" t="s">
        <v>18</v>
      </c>
      <c r="M540" s="73"/>
      <c r="N540" s="73"/>
      <c r="R540" s="73"/>
      <c r="S540" s="72" t="s">
        <v>558</v>
      </c>
      <c r="T540" s="72" t="s">
        <v>14410</v>
      </c>
      <c r="U540" s="73"/>
      <c r="W540" s="73"/>
      <c r="X540" s="73"/>
      <c r="Y540" s="72" t="s">
        <v>14379</v>
      </c>
      <c r="AO540" s="71">
        <v>75</v>
      </c>
      <c r="AT540" s="73"/>
      <c r="AV540" s="73"/>
      <c r="AW540" s="74" t="s">
        <v>14930</v>
      </c>
      <c r="BC540" s="73"/>
    </row>
    <row r="541" spans="1:56">
      <c r="A541" s="70" t="str">
        <f t="shared" si="17"/>
        <v>2026-01</v>
      </c>
      <c r="B541" s="5" t="str">
        <f>_xlfn.XLOOKUP(G541,过机服务商重量差!A:A,过机服务商重量差!G:G)</f>
        <v>无崖子</v>
      </c>
      <c r="C541" s="32" t="str">
        <f t="shared" si="16"/>
        <v>渠道</v>
      </c>
      <c r="D541" s="63">
        <f>ROUND(IF(AND(AO541&gt;=0,Y541="正常走货"),_xlfn.XLOOKUP(G541,过机服务商重量差!A:A,过机服务商重量差!L:L),"0"),2)</f>
        <v>16.5</v>
      </c>
      <c r="E541" s="64">
        <f>ROUND(IF(B541="小旋风",$D541/提成!$D$4*提成!$E$4,$D541/提成!$D$3*提成!$E$3),2)</f>
        <v>0.17</v>
      </c>
      <c r="F541" s="5" t="str">
        <f ca="1">IFERROR(LOOKUP(1,0/((B541=名单!B:B)*(VALUE(AW541)&gt;=名单!E:E)*(VALUE(AW541)&lt;=名单!G:G)*(Y541="正常走货")),名单!H:H),"否")</f>
        <v>否</v>
      </c>
      <c r="G541" s="71" t="s">
        <v>1738</v>
      </c>
      <c r="H541" s="71" t="s">
        <v>1740</v>
      </c>
      <c r="J541" s="72" t="s">
        <v>1025</v>
      </c>
      <c r="L541" s="71" t="s">
        <v>18</v>
      </c>
      <c r="M541" s="73"/>
      <c r="N541" s="73"/>
      <c r="R541" s="73"/>
      <c r="S541" s="72" t="s">
        <v>191</v>
      </c>
      <c r="T541" s="72" t="s">
        <v>14410</v>
      </c>
      <c r="U541" s="73"/>
      <c r="W541" s="73"/>
      <c r="X541" s="73"/>
      <c r="Y541" s="72" t="s">
        <v>14379</v>
      </c>
      <c r="Z541" s="73"/>
      <c r="AO541" s="71">
        <v>92.37</v>
      </c>
      <c r="AT541" s="73"/>
      <c r="AU541" s="73"/>
      <c r="AV541" s="73"/>
      <c r="AW541" s="74" t="s">
        <v>14931</v>
      </c>
      <c r="BC541" s="73"/>
    </row>
    <row r="542" spans="1:56">
      <c r="A542" s="70" t="str">
        <f t="shared" si="17"/>
        <v>2026-01</v>
      </c>
      <c r="B542" s="5" t="str">
        <f>_xlfn.XLOOKUP(G542,过机服务商重量差!A:A,过机服务商重量差!G:G)</f>
        <v>小旋风</v>
      </c>
      <c r="C542" s="32" t="str">
        <f t="shared" si="16"/>
        <v>渠道</v>
      </c>
      <c r="D542" s="63">
        <f>ROUND(IF(AND(AO542&gt;=0,Y542="正常走货"),_xlfn.XLOOKUP(G542,过机服务商重量差!A:A,过机服务商重量差!L:L),"0"),2)</f>
        <v>63</v>
      </c>
      <c r="E542" s="64">
        <f>ROUND(IF(B542="小旋风",$D542/提成!$D$4*提成!$E$4,$D542/提成!$D$3*提成!$E$3),2)</f>
        <v>0.63</v>
      </c>
      <c r="F542" s="5" t="str">
        <f ca="1">IFERROR(LOOKUP(1,0/((B542=名单!B:B)*(VALUE(AW542)&gt;=名单!E:E)*(VALUE(AW542)&lt;=名单!G:G)*(Y542="正常走货")),名单!H:H),"否")</f>
        <v>是</v>
      </c>
      <c r="G542" s="71" t="s">
        <v>1741</v>
      </c>
      <c r="H542" s="71" t="s">
        <v>1743</v>
      </c>
      <c r="J542" s="72" t="s">
        <v>85</v>
      </c>
      <c r="L542" s="71" t="s">
        <v>18</v>
      </c>
      <c r="M542" s="73"/>
      <c r="N542" s="73"/>
      <c r="R542" s="73"/>
      <c r="S542" s="72" t="s">
        <v>398</v>
      </c>
      <c r="T542" s="72" t="s">
        <v>14382</v>
      </c>
      <c r="U542" s="73"/>
      <c r="W542" s="73"/>
      <c r="X542" s="73"/>
      <c r="Y542" s="72" t="s">
        <v>14379</v>
      </c>
      <c r="AO542" s="71">
        <v>466.1</v>
      </c>
      <c r="AT542" s="73"/>
      <c r="AU542" s="73"/>
      <c r="AV542" s="73"/>
      <c r="AW542" s="74" t="s">
        <v>14932</v>
      </c>
      <c r="BC542" s="73"/>
    </row>
    <row r="543" spans="1:56">
      <c r="A543" s="70" t="str">
        <f t="shared" si="17"/>
        <v>2026-01</v>
      </c>
      <c r="B543" s="5" t="str">
        <f>_xlfn.XLOOKUP(G543,过机服务商重量差!A:A,过机服务商重量差!G:G)</f>
        <v>小旋风</v>
      </c>
      <c r="C543" s="32" t="str">
        <f t="shared" si="16"/>
        <v>渠道</v>
      </c>
      <c r="D543" s="63">
        <f>ROUND(IF(AND(AO543&gt;=0,Y543="正常走货"),_xlfn.XLOOKUP(G543,过机服务商重量差!A:A,过机服务商重量差!L:L),"0"),2)</f>
        <v>0.9</v>
      </c>
      <c r="E543" s="64">
        <f>ROUND(IF(B543="小旋风",$D543/提成!$D$4*提成!$E$4,$D543/提成!$D$3*提成!$E$3),2)</f>
        <v>0.01</v>
      </c>
      <c r="F543" s="5" t="str">
        <f ca="1">IFERROR(LOOKUP(1,0/((B543=名单!B:B)*(VALUE(AW543)&gt;=名单!E:E)*(VALUE(AW543)&lt;=名单!G:G)*(Y543="正常走货")),名单!H:H),"否")</f>
        <v>是</v>
      </c>
      <c r="G543" s="71" t="s">
        <v>1744</v>
      </c>
      <c r="H543" s="71" t="s">
        <v>1746</v>
      </c>
      <c r="J543" s="72" t="s">
        <v>28</v>
      </c>
      <c r="L543" s="71" t="s">
        <v>18</v>
      </c>
      <c r="M543" s="73"/>
      <c r="N543" s="73"/>
      <c r="R543" s="73"/>
      <c r="S543" s="72" t="s">
        <v>120</v>
      </c>
      <c r="T543" s="72" t="s">
        <v>14382</v>
      </c>
      <c r="U543" s="73"/>
      <c r="W543" s="73"/>
      <c r="X543" s="73"/>
      <c r="Y543" s="72" t="s">
        <v>14379</v>
      </c>
      <c r="AO543" s="71">
        <v>108</v>
      </c>
      <c r="AS543" s="73"/>
      <c r="AT543" s="73"/>
      <c r="AV543" s="73"/>
      <c r="AW543" s="74" t="s">
        <v>14933</v>
      </c>
      <c r="BC543" s="73"/>
    </row>
    <row r="544" spans="1:56">
      <c r="A544" s="70" t="str">
        <f t="shared" si="17"/>
        <v>2026-01</v>
      </c>
      <c r="B544" s="5" t="str">
        <f>_xlfn.XLOOKUP(G544,过机服务商重量差!A:A,过机服务商重量差!G:G)</f>
        <v>小旋风</v>
      </c>
      <c r="C544" s="32" t="str">
        <f t="shared" si="16"/>
        <v>渠道</v>
      </c>
      <c r="D544" s="63">
        <f>ROUND(IF(AND(AO544&gt;=0,Y544="正常走货"),_xlfn.XLOOKUP(G544,过机服务商重量差!A:A,过机服务商重量差!L:L),"0"),2)</f>
        <v>30.5</v>
      </c>
      <c r="E544" s="64">
        <f>ROUND(IF(B544="小旋风",$D544/提成!$D$4*提成!$E$4,$D544/提成!$D$3*提成!$E$3),2)</f>
        <v>0.3</v>
      </c>
      <c r="F544" s="5" t="str">
        <f ca="1">IFERROR(LOOKUP(1,0/((B544=名单!B:B)*(VALUE(AW544)&gt;=名单!E:E)*(VALUE(AW544)&lt;=名单!G:G)*(Y544="正常走货")),名单!H:H),"否")</f>
        <v>是</v>
      </c>
      <c r="G544" s="71" t="s">
        <v>1747</v>
      </c>
      <c r="H544" s="71" t="s">
        <v>1749</v>
      </c>
      <c r="J544" s="72" t="s">
        <v>428</v>
      </c>
      <c r="L544" s="71" t="s">
        <v>18</v>
      </c>
      <c r="M544" s="73"/>
      <c r="N544" s="73"/>
      <c r="R544" s="73"/>
      <c r="S544" s="72" t="s">
        <v>227</v>
      </c>
      <c r="T544" s="72" t="s">
        <v>14410</v>
      </c>
      <c r="U544" s="73"/>
      <c r="W544" s="73"/>
      <c r="X544" s="73"/>
      <c r="Y544" s="72" t="s">
        <v>14379</v>
      </c>
      <c r="AO544" s="71">
        <v>291.5</v>
      </c>
      <c r="AS544" s="73"/>
      <c r="AT544" s="73"/>
      <c r="AU544" s="73"/>
      <c r="AV544" s="73"/>
      <c r="AW544" s="74" t="s">
        <v>14934</v>
      </c>
      <c r="BC544" s="73"/>
    </row>
    <row r="545" spans="1:56">
      <c r="A545" s="70" t="str">
        <f t="shared" si="17"/>
        <v>2026-01</v>
      </c>
      <c r="B545" s="5" t="str">
        <f>_xlfn.XLOOKUP(G545,过机服务商重量差!A:A,过机服务商重量差!G:G)</f>
        <v>风清扬</v>
      </c>
      <c r="C545" s="32" t="str">
        <f t="shared" si="16"/>
        <v>渠道</v>
      </c>
      <c r="D545" s="63">
        <f>ROUND(IF(AND(AO545&gt;=0,Y545="正常走货"),_xlfn.XLOOKUP(G545,过机服务商重量差!A:A,过机服务商重量差!L:L),"0"),2)</f>
        <v>1625</v>
      </c>
      <c r="E545" s="64">
        <f>ROUND(IF(B545="小旋风",$D545/提成!$D$4*提成!$E$4,$D545/提成!$D$3*提成!$E$3),2)</f>
        <v>16.25</v>
      </c>
      <c r="F545" s="5" t="str">
        <f ca="1">IFERROR(LOOKUP(1,0/((B545=名单!B:B)*(VALUE(AW545)&gt;=名单!E:E)*(VALUE(AW545)&lt;=名单!G:G)*(Y545="正常走货")),名单!H:H),"否")</f>
        <v>是</v>
      </c>
      <c r="G545" s="71" t="s">
        <v>1750</v>
      </c>
      <c r="H545" s="71" t="s">
        <v>50</v>
      </c>
      <c r="J545" s="72" t="s">
        <v>231</v>
      </c>
      <c r="L545" s="71" t="s">
        <v>18</v>
      </c>
      <c r="M545" s="73"/>
      <c r="N545" s="73"/>
      <c r="R545" s="73"/>
      <c r="S545" s="72" t="s">
        <v>323</v>
      </c>
      <c r="T545" s="72" t="s">
        <v>14473</v>
      </c>
      <c r="U545" s="73"/>
      <c r="W545" s="73"/>
      <c r="X545" s="73"/>
      <c r="Y545" s="72" t="s">
        <v>14379</v>
      </c>
      <c r="AO545" s="71">
        <v>685.399999999999</v>
      </c>
      <c r="AS545" s="73"/>
      <c r="AT545" s="73"/>
      <c r="AU545" s="73"/>
      <c r="AV545" s="73"/>
      <c r="AW545" s="74" t="s">
        <v>14935</v>
      </c>
      <c r="BC545" s="73"/>
    </row>
    <row r="546" spans="1:56">
      <c r="A546" s="70" t="str">
        <f t="shared" si="17"/>
        <v>2026-01</v>
      </c>
      <c r="B546" s="5" t="str">
        <f>_xlfn.XLOOKUP(G546,过机服务商重量差!A:A,过机服务商重量差!G:G)</f>
        <v>小旋风</v>
      </c>
      <c r="C546" s="32" t="str">
        <f t="shared" si="16"/>
        <v>渠道</v>
      </c>
      <c r="D546" s="63">
        <f>ROUND(IF(AND(AO546&gt;=0,Y546="正常走货"),_xlfn.XLOOKUP(G546,过机服务商重量差!A:A,过机服务商重量差!L:L),"0"),2)</f>
        <v>46.5</v>
      </c>
      <c r="E546" s="64">
        <f>ROUND(IF(B546="小旋风",$D546/提成!$D$4*提成!$E$4,$D546/提成!$D$3*提成!$E$3),2)</f>
        <v>0.46</v>
      </c>
      <c r="F546" s="5" t="str">
        <f ca="1">IFERROR(LOOKUP(1,0/((B546=名单!B:B)*(VALUE(AW546)&gt;=名单!E:E)*(VALUE(AW546)&lt;=名单!G:G)*(Y546="正常走货")),名单!H:H),"否")</f>
        <v>是</v>
      </c>
      <c r="G546" s="71" t="s">
        <v>1752</v>
      </c>
      <c r="H546" s="71" t="s">
        <v>1754</v>
      </c>
      <c r="J546" s="71" t="s">
        <v>364</v>
      </c>
      <c r="L546" s="71" t="s">
        <v>18</v>
      </c>
      <c r="M546" s="73"/>
      <c r="N546" s="73"/>
      <c r="R546" s="73"/>
      <c r="S546" s="72" t="s">
        <v>408</v>
      </c>
      <c r="T546" s="72" t="s">
        <v>14378</v>
      </c>
      <c r="U546" s="73"/>
      <c r="W546" s="73"/>
      <c r="X546" s="73"/>
      <c r="Y546" s="72" t="s">
        <v>14379</v>
      </c>
      <c r="AO546" s="71">
        <v>253.5</v>
      </c>
      <c r="AS546" s="73"/>
      <c r="AT546" s="73"/>
      <c r="AU546" s="73"/>
      <c r="AV546" s="73"/>
      <c r="AW546" s="74" t="s">
        <v>14936</v>
      </c>
      <c r="BC546" s="73"/>
    </row>
    <row r="547" spans="1:56">
      <c r="A547" s="70" t="str">
        <f t="shared" si="17"/>
        <v>2026-01</v>
      </c>
      <c r="B547" s="5" t="str">
        <f>_xlfn.XLOOKUP(G547,过机服务商重量差!A:A,过机服务商重量差!G:G)</f>
        <v>无崖子</v>
      </c>
      <c r="C547" s="32" t="str">
        <f t="shared" si="16"/>
        <v>渠道</v>
      </c>
      <c r="D547" s="63">
        <f>ROUND(IF(AND(AO547&gt;=0,Y547="正常走货"),_xlfn.XLOOKUP(G547,过机服务商重量差!A:A,过机服务商重量差!L:L),"0"),2)</f>
        <v>2.5</v>
      </c>
      <c r="E547" s="64">
        <f>ROUND(IF(B547="小旋风",$D547/提成!$D$4*提成!$E$4,$D547/提成!$D$3*提成!$E$3),2)</f>
        <v>0.03</v>
      </c>
      <c r="F547" s="5" t="str">
        <f ca="1">IFERROR(LOOKUP(1,0/((B547=名单!B:B)*(VALUE(AW547)&gt;=名单!E:E)*(VALUE(AW547)&lt;=名单!G:G)*(Y547="正常走货")),名单!H:H),"否")</f>
        <v>否</v>
      </c>
      <c r="G547" s="71" t="s">
        <v>1755</v>
      </c>
      <c r="H547" s="71" t="s">
        <v>1757</v>
      </c>
      <c r="J547" s="71" t="s">
        <v>336</v>
      </c>
      <c r="L547" s="71" t="s">
        <v>18</v>
      </c>
      <c r="M547" s="73"/>
      <c r="N547" s="73"/>
      <c r="R547" s="73"/>
      <c r="S547" s="72" t="s">
        <v>203</v>
      </c>
      <c r="T547" s="72" t="s">
        <v>14378</v>
      </c>
      <c r="U547" s="73"/>
      <c r="W547" s="73"/>
      <c r="X547" s="73"/>
      <c r="Y547" s="72" t="s">
        <v>14379</v>
      </c>
      <c r="AO547" s="71">
        <v>0</v>
      </c>
      <c r="AS547" s="73"/>
      <c r="AT547" s="73"/>
      <c r="AU547" s="73"/>
      <c r="AV547" s="73"/>
      <c r="AW547" s="74" t="s">
        <v>14937</v>
      </c>
      <c r="BC547" s="73"/>
      <c r="BD547" s="73"/>
    </row>
    <row r="548" spans="1:56">
      <c r="A548" s="70" t="str">
        <f t="shared" si="17"/>
        <v>2026-01</v>
      </c>
      <c r="B548" s="5" t="str">
        <f>_xlfn.XLOOKUP(G548,过机服务商重量差!A:A,过机服务商重量差!G:G)</f>
        <v>玉麒麟</v>
      </c>
      <c r="C548" s="32" t="str">
        <f t="shared" si="16"/>
        <v>渠道</v>
      </c>
      <c r="D548" s="63">
        <f>ROUND(IF(AND(AO548&gt;=0,Y548="正常走货"),_xlfn.XLOOKUP(G548,过机服务商重量差!A:A,过机服务商重量差!L:L),"0"),2)</f>
        <v>70</v>
      </c>
      <c r="E548" s="64">
        <f>ROUND(IF(B548="小旋风",$D548/提成!$D$4*提成!$E$4,$D548/提成!$D$3*提成!$E$3),2)</f>
        <v>0.7</v>
      </c>
      <c r="F548" s="5" t="str">
        <f ca="1">IFERROR(LOOKUP(1,0/((B548=名单!B:B)*(VALUE(AW548)&gt;=名单!E:E)*(VALUE(AW548)&lt;=名单!G:G)*(Y548="正常走货")),名单!H:H),"否")</f>
        <v>否</v>
      </c>
      <c r="G548" s="71" t="s">
        <v>1758</v>
      </c>
      <c r="H548" s="71" t="s">
        <v>1760</v>
      </c>
      <c r="J548" s="72" t="s">
        <v>17</v>
      </c>
      <c r="L548" s="71" t="s">
        <v>18</v>
      </c>
      <c r="M548" s="73"/>
      <c r="N548" s="73"/>
      <c r="R548" s="73"/>
      <c r="S548" s="72" t="s">
        <v>39</v>
      </c>
      <c r="T548" s="72" t="s">
        <v>14386</v>
      </c>
      <c r="U548" s="73"/>
      <c r="W548" s="73"/>
      <c r="X548" s="73"/>
      <c r="Y548" s="72" t="s">
        <v>14379</v>
      </c>
      <c r="AO548" s="71">
        <v>208.6</v>
      </c>
      <c r="AS548" s="73"/>
      <c r="AT548" s="73"/>
      <c r="AU548" s="73"/>
      <c r="AV548" s="73"/>
      <c r="AW548" s="74" t="s">
        <v>14938</v>
      </c>
      <c r="BC548" s="73"/>
    </row>
    <row r="549" spans="1:56">
      <c r="A549" s="70" t="str">
        <f t="shared" si="17"/>
        <v>2026-01</v>
      </c>
      <c r="B549" s="5" t="str">
        <f>_xlfn.XLOOKUP(G549,过机服务商重量差!A:A,过机服务商重量差!G:G)</f>
        <v>玉麒麟</v>
      </c>
      <c r="C549" s="32" t="str">
        <f t="shared" si="16"/>
        <v>渠道</v>
      </c>
      <c r="D549" s="63">
        <f>ROUND(IF(AND(AO549&gt;=0,Y549="正常走货"),_xlfn.XLOOKUP(G549,过机服务商重量差!A:A,过机服务商重量差!L:L),"0"),2)</f>
        <v>1</v>
      </c>
      <c r="E549" s="64">
        <f>ROUND(IF(B549="小旋风",$D549/提成!$D$4*提成!$E$4,$D549/提成!$D$3*提成!$E$3),2)</f>
        <v>0.01</v>
      </c>
      <c r="F549" s="5" t="str">
        <f ca="1">IFERROR(LOOKUP(1,0/((B549=名单!B:B)*(VALUE(AW549)&gt;=名单!E:E)*(VALUE(AW549)&lt;=名单!G:G)*(Y549="正常走货")),名单!H:H),"否")</f>
        <v>否</v>
      </c>
      <c r="G549" s="71" t="s">
        <v>1761</v>
      </c>
      <c r="H549" s="71" t="s">
        <v>1763</v>
      </c>
      <c r="J549" s="71" t="s">
        <v>17</v>
      </c>
      <c r="L549" s="71" t="s">
        <v>18</v>
      </c>
      <c r="M549" s="73"/>
      <c r="N549" s="73"/>
      <c r="R549" s="73"/>
      <c r="S549" s="72" t="s">
        <v>152</v>
      </c>
      <c r="T549" s="72" t="s">
        <v>14382</v>
      </c>
      <c r="U549" s="73"/>
      <c r="W549" s="73"/>
      <c r="X549" s="73"/>
      <c r="Y549" s="72" t="s">
        <v>14379</v>
      </c>
      <c r="AO549" s="71">
        <v>34.1</v>
      </c>
      <c r="AS549" s="73"/>
      <c r="AT549" s="73"/>
      <c r="AV549" s="73"/>
      <c r="AW549" s="74" t="s">
        <v>14939</v>
      </c>
      <c r="BC549" s="73"/>
      <c r="BD549" s="73"/>
    </row>
    <row r="550" spans="1:56">
      <c r="A550" s="70" t="str">
        <f t="shared" si="17"/>
        <v>2026-01</v>
      </c>
      <c r="B550" s="5" t="str">
        <f>_xlfn.XLOOKUP(G550,过机服务商重量差!A:A,过机服务商重量差!G:G)</f>
        <v>小旋风</v>
      </c>
      <c r="C550" s="32" t="str">
        <f t="shared" si="16"/>
        <v>渠道</v>
      </c>
      <c r="D550" s="63">
        <f>ROUND(IF(AND(AO550&gt;=0,Y550="正常走货"),_xlfn.XLOOKUP(G550,过机服务商重量差!A:A,过机服务商重量差!L:L),"0"),2)</f>
        <v>1238</v>
      </c>
      <c r="E550" s="64">
        <f>ROUND(IF(B550="小旋风",$D550/提成!$D$4*提成!$E$4,$D550/提成!$D$3*提成!$E$3),2)</f>
        <v>12.38</v>
      </c>
      <c r="F550" s="5" t="str">
        <f ca="1">IFERROR(LOOKUP(1,0/((B550=名单!B:B)*(VALUE(AW550)&gt;=名单!E:E)*(VALUE(AW550)&lt;=名单!G:G)*(Y550="正常走货")),名单!H:H),"否")</f>
        <v>是</v>
      </c>
      <c r="G550" s="71" t="s">
        <v>1764</v>
      </c>
      <c r="H550" s="71" t="s">
        <v>1766</v>
      </c>
      <c r="J550" s="72" t="s">
        <v>28</v>
      </c>
      <c r="L550" s="71" t="s">
        <v>18</v>
      </c>
      <c r="M550" s="73"/>
      <c r="N550" s="73"/>
      <c r="R550" s="73"/>
      <c r="S550" s="72" t="s">
        <v>215</v>
      </c>
      <c r="T550" s="72" t="s">
        <v>14378</v>
      </c>
      <c r="U550" s="73"/>
      <c r="W550" s="73"/>
      <c r="X550" s="73"/>
      <c r="Y550" s="72" t="s">
        <v>14379</v>
      </c>
      <c r="AO550" s="71">
        <v>7428</v>
      </c>
      <c r="AS550" s="73"/>
      <c r="AT550" s="73"/>
      <c r="AV550" s="73"/>
      <c r="AW550" s="74" t="s">
        <v>14940</v>
      </c>
      <c r="BC550" s="73"/>
      <c r="BD550" s="73"/>
    </row>
    <row r="551" spans="1:56">
      <c r="A551" s="70" t="str">
        <f t="shared" si="17"/>
        <v>2026-01</v>
      </c>
      <c r="B551" s="5" t="str">
        <f>_xlfn.XLOOKUP(G551,过机服务商重量差!A:A,过机服务商重量差!G:G)</f>
        <v>风清扬</v>
      </c>
      <c r="C551" s="32" t="str">
        <f t="shared" si="16"/>
        <v>渠道</v>
      </c>
      <c r="D551" s="63">
        <f>ROUND(IF(AND(AO551&gt;=0,Y551="正常走货"),_xlfn.XLOOKUP(G551,过机服务商重量差!A:A,过机服务商重量差!L:L),"0"),2)</f>
        <v>231</v>
      </c>
      <c r="E551" s="64">
        <f>ROUND(IF(B551="小旋风",$D551/提成!$D$4*提成!$E$4,$D551/提成!$D$3*提成!$E$3),2)</f>
        <v>2.31</v>
      </c>
      <c r="F551" s="5" t="str">
        <f ca="1">IFERROR(LOOKUP(1,0/((B551=名单!B:B)*(VALUE(AW551)&gt;=名单!E:E)*(VALUE(AW551)&lt;=名单!G:G)*(Y551="正常走货")),名单!H:H),"否")</f>
        <v>是</v>
      </c>
      <c r="G551" s="71" t="s">
        <v>1767</v>
      </c>
      <c r="H551" s="71" t="s">
        <v>1769</v>
      </c>
      <c r="J551" s="72" t="s">
        <v>1770</v>
      </c>
      <c r="L551" s="72" t="s">
        <v>18</v>
      </c>
      <c r="M551" s="73"/>
      <c r="N551" s="73"/>
      <c r="R551" s="73"/>
      <c r="S551" s="72" t="s">
        <v>1771</v>
      </c>
      <c r="T551" s="72" t="s">
        <v>14407</v>
      </c>
      <c r="U551" s="73"/>
      <c r="W551" s="73"/>
      <c r="X551" s="73"/>
      <c r="Y551" s="72" t="s">
        <v>14379</v>
      </c>
      <c r="AO551" s="71">
        <v>768.3</v>
      </c>
      <c r="AS551" s="73"/>
      <c r="AT551" s="73"/>
      <c r="AU551" s="73"/>
      <c r="AV551" s="73"/>
      <c r="AW551" s="74" t="s">
        <v>14941</v>
      </c>
      <c r="BC551" s="73"/>
    </row>
    <row r="552" spans="1:56">
      <c r="A552" s="70" t="str">
        <f t="shared" si="17"/>
        <v>2026-01</v>
      </c>
      <c r="B552" s="5" t="str">
        <f>_xlfn.XLOOKUP(G552,过机服务商重量差!A:A,过机服务商重量差!G:G)</f>
        <v>无崖子</v>
      </c>
      <c r="C552" s="32" t="str">
        <f t="shared" si="16"/>
        <v>渠道</v>
      </c>
      <c r="D552" s="63">
        <f>ROUND(IF(AND(AO552&gt;=0,Y552="正常走货"),_xlfn.XLOOKUP(G552,过机服务商重量差!A:A,过机服务商重量差!L:L),"0"),2)</f>
        <v>9</v>
      </c>
      <c r="E552" s="64">
        <f>ROUND(IF(B552="小旋风",$D552/提成!$D$4*提成!$E$4,$D552/提成!$D$3*提成!$E$3),2)</f>
        <v>0.09</v>
      </c>
      <c r="F552" s="5" t="str">
        <f ca="1">IFERROR(LOOKUP(1,0/((B552=名单!B:B)*(VALUE(AW552)&gt;=名单!E:E)*(VALUE(AW552)&lt;=名单!G:G)*(Y552="正常走货")),名单!H:H),"否")</f>
        <v>否</v>
      </c>
      <c r="G552" s="71" t="s">
        <v>1772</v>
      </c>
      <c r="H552" s="71" t="s">
        <v>1774</v>
      </c>
      <c r="J552" s="71" t="s">
        <v>539</v>
      </c>
      <c r="L552" s="71" t="s">
        <v>18</v>
      </c>
      <c r="M552" s="73"/>
      <c r="N552" s="73"/>
      <c r="R552" s="73"/>
      <c r="S552" s="72" t="s">
        <v>187</v>
      </c>
      <c r="T552" s="72" t="s">
        <v>14410</v>
      </c>
      <c r="U552" s="73"/>
      <c r="W552" s="73"/>
      <c r="X552" s="73"/>
      <c r="Y552" s="72" t="s">
        <v>14379</v>
      </c>
      <c r="AO552" s="71">
        <v>69.16</v>
      </c>
      <c r="AS552" s="73"/>
      <c r="AT552" s="73"/>
      <c r="AV552" s="73"/>
      <c r="AW552" s="74" t="s">
        <v>14942</v>
      </c>
      <c r="BC552" s="73"/>
      <c r="BD552" s="73"/>
    </row>
    <row r="553" spans="1:56">
      <c r="A553" s="70" t="str">
        <f t="shared" si="17"/>
        <v>2026-01</v>
      </c>
      <c r="B553" s="5" t="str">
        <f>_xlfn.XLOOKUP(G553,过机服务商重量差!A:A,过机服务商重量差!G:G)</f>
        <v>小旋风</v>
      </c>
      <c r="C553" s="32" t="str">
        <f t="shared" si="16"/>
        <v>渠道</v>
      </c>
      <c r="D553" s="63">
        <f>ROUND(IF(AND(AO553&gt;=0,Y553="正常走货"),_xlfn.XLOOKUP(G553,过机服务商重量差!A:A,过机服务商重量差!L:L),"0"),2)</f>
        <v>181</v>
      </c>
      <c r="E553" s="64">
        <f>ROUND(IF(B553="小旋风",$D553/提成!$D$4*提成!$E$4,$D553/提成!$D$3*提成!$E$3),2)</f>
        <v>1.81</v>
      </c>
      <c r="F553" s="5" t="str">
        <f ca="1">IFERROR(LOOKUP(1,0/((B553=名单!B:B)*(VALUE(AW553)&gt;=名单!E:E)*(VALUE(AW553)&lt;=名单!G:G)*(Y553="正常走货")),名单!H:H),"否")</f>
        <v>是</v>
      </c>
      <c r="G553" s="71" t="s">
        <v>1775</v>
      </c>
      <c r="H553" s="71" t="s">
        <v>1777</v>
      </c>
      <c r="J553" s="71" t="s">
        <v>274</v>
      </c>
      <c r="L553" s="71" t="s">
        <v>18</v>
      </c>
      <c r="M553" s="73"/>
      <c r="N553" s="73"/>
      <c r="R553" s="73"/>
      <c r="S553" s="72" t="s">
        <v>191</v>
      </c>
      <c r="T553" s="72" t="s">
        <v>14410</v>
      </c>
      <c r="U553" s="73"/>
      <c r="W553" s="73"/>
      <c r="X553" s="73"/>
      <c r="Y553" s="72" t="s">
        <v>14379</v>
      </c>
      <c r="AO553" s="71">
        <v>90.5</v>
      </c>
      <c r="AS553" s="73"/>
      <c r="AT553" s="73"/>
      <c r="AU553" s="73"/>
      <c r="AV553" s="73"/>
      <c r="AW553" s="74" t="s">
        <v>14943</v>
      </c>
      <c r="BC553" s="73"/>
    </row>
    <row r="554" spans="1:56">
      <c r="A554" s="70" t="str">
        <f t="shared" si="17"/>
        <v>2026-01</v>
      </c>
      <c r="B554" s="5" t="str">
        <f>_xlfn.XLOOKUP(G554,过机服务商重量差!A:A,过机服务商重量差!G:G)</f>
        <v>帅时莹</v>
      </c>
      <c r="C554" s="32" t="str">
        <f t="shared" si="16"/>
        <v>渠道</v>
      </c>
      <c r="D554" s="63">
        <f>ROUND(IF(AND(AO554&gt;=0,Y554="正常走货"),_xlfn.XLOOKUP(G554,过机服务商重量差!A:A,过机服务商重量差!L:L),"0"),2)</f>
        <v>1</v>
      </c>
      <c r="E554" s="64">
        <f>ROUND(IF(B554="小旋风",$D554/提成!$D$4*提成!$E$4,$D554/提成!$D$3*提成!$E$3),2)</f>
        <v>0.01</v>
      </c>
      <c r="F554" s="5" t="str">
        <f ca="1">IFERROR(LOOKUP(1,0/((B554=名单!B:B)*(VALUE(AW554)&gt;=名单!E:E)*(VALUE(AW554)&lt;=名单!G:G)*(Y554="正常走货")),名单!H:H),"否")</f>
        <v>否</v>
      </c>
      <c r="G554" s="71" t="s">
        <v>1778</v>
      </c>
      <c r="H554" s="71" t="s">
        <v>1780</v>
      </c>
      <c r="J554" s="71" t="s">
        <v>586</v>
      </c>
      <c r="L554" s="71" t="s">
        <v>18</v>
      </c>
      <c r="M554" s="73"/>
      <c r="N554" s="73"/>
      <c r="R554" s="73"/>
      <c r="S554" s="72" t="s">
        <v>227</v>
      </c>
      <c r="T554" s="72" t="s">
        <v>14410</v>
      </c>
      <c r="U554" s="73"/>
      <c r="W554" s="73"/>
      <c r="X554" s="73"/>
      <c r="Y554" s="72" t="s">
        <v>14379</v>
      </c>
      <c r="AO554" s="71">
        <v>68.39</v>
      </c>
      <c r="AS554" s="73"/>
      <c r="AT554" s="73"/>
      <c r="AU554" s="73"/>
      <c r="AV554" s="73"/>
      <c r="AW554" s="74" t="s">
        <v>14944</v>
      </c>
      <c r="BC554" s="73"/>
    </row>
    <row r="555" spans="1:56">
      <c r="A555" s="70" t="str">
        <f t="shared" si="17"/>
        <v>2026-01</v>
      </c>
      <c r="B555" s="5" t="str">
        <f>_xlfn.XLOOKUP(G555,过机服务商重量差!A:A,过机服务商重量差!G:G)</f>
        <v>风清扬</v>
      </c>
      <c r="C555" s="32" t="str">
        <f t="shared" si="16"/>
        <v>渠道</v>
      </c>
      <c r="D555" s="63">
        <f>ROUND(IF(AND(AO555&gt;=0,Y555="正常走货"),_xlfn.XLOOKUP(G555,过机服务商重量差!A:A,过机服务商重量差!L:L),"0"),2)</f>
        <v>26</v>
      </c>
      <c r="E555" s="64">
        <f>ROUND(IF(B555="小旋风",$D555/提成!$D$4*提成!$E$4,$D555/提成!$D$3*提成!$E$3),2)</f>
        <v>0.26</v>
      </c>
      <c r="F555" s="5" t="str">
        <f ca="1">IFERROR(LOOKUP(1,0/((B555=名单!B:B)*(VALUE(AW555)&gt;=名单!E:E)*(VALUE(AW555)&lt;=名单!G:G)*(Y555="正常走货")),名单!H:H),"否")</f>
        <v>是</v>
      </c>
      <c r="G555" s="71" t="s">
        <v>1781</v>
      </c>
      <c r="H555" s="71" t="s">
        <v>1783</v>
      </c>
      <c r="J555" s="71" t="s">
        <v>1784</v>
      </c>
      <c r="L555" s="71" t="s">
        <v>18</v>
      </c>
      <c r="M555" s="73"/>
      <c r="N555" s="73"/>
      <c r="R555" s="73"/>
      <c r="S555" s="72" t="s">
        <v>120</v>
      </c>
      <c r="T555" s="72" t="s">
        <v>14382</v>
      </c>
      <c r="U555" s="73"/>
      <c r="W555" s="73"/>
      <c r="X555" s="73"/>
      <c r="Y555" s="72" t="s">
        <v>14379</v>
      </c>
      <c r="AO555" s="71">
        <v>220</v>
      </c>
      <c r="AS555" s="73"/>
      <c r="AT555" s="73"/>
      <c r="AV555" s="73"/>
      <c r="AW555" s="74" t="s">
        <v>14945</v>
      </c>
      <c r="BC555" s="73"/>
    </row>
    <row r="556" spans="1:56">
      <c r="A556" s="70" t="str">
        <f t="shared" si="17"/>
        <v>2026-01</v>
      </c>
      <c r="B556" s="5" t="str">
        <f>_xlfn.XLOOKUP(G556,过机服务商重量差!A:A,过机服务商重量差!G:G)</f>
        <v>小旋风</v>
      </c>
      <c r="C556" s="32" t="str">
        <f t="shared" si="16"/>
        <v>渠道</v>
      </c>
      <c r="D556" s="63">
        <f>ROUND(IF(AND(AO556&gt;=0,Y556="正常走货"),_xlfn.XLOOKUP(G556,过机服务商重量差!A:A,过机服务商重量差!L:L),"0"),2)</f>
        <v>0.3</v>
      </c>
      <c r="E556" s="64">
        <f>ROUND(IF(B556="小旋风",$D556/提成!$D$4*提成!$E$4,$D556/提成!$D$3*提成!$E$3),2)</f>
        <v>0</v>
      </c>
      <c r="F556" s="5" t="str">
        <f ca="1">IFERROR(LOOKUP(1,0/((B556=名单!B:B)*(VALUE(AW556)&gt;=名单!E:E)*(VALUE(AW556)&lt;=名单!G:G)*(Y556="正常走货")),名单!H:H),"否")</f>
        <v>是</v>
      </c>
      <c r="G556" s="71" t="s">
        <v>1785</v>
      </c>
      <c r="H556" s="71" t="s">
        <v>1787</v>
      </c>
      <c r="J556" s="71" t="s">
        <v>28</v>
      </c>
      <c r="L556" s="71" t="s">
        <v>18</v>
      </c>
      <c r="M556" s="73"/>
      <c r="N556" s="73"/>
      <c r="R556" s="73"/>
      <c r="S556" s="72" t="s">
        <v>191</v>
      </c>
      <c r="T556" s="72" t="s">
        <v>14410</v>
      </c>
      <c r="U556" s="73"/>
      <c r="W556" s="73"/>
      <c r="X556" s="73"/>
      <c r="Y556" s="72" t="s">
        <v>14379</v>
      </c>
      <c r="AO556" s="71">
        <v>484</v>
      </c>
      <c r="AS556" s="73"/>
      <c r="AT556" s="73"/>
      <c r="AV556" s="73"/>
      <c r="AW556" s="74" t="s">
        <v>14946</v>
      </c>
      <c r="BC556" s="73"/>
    </row>
    <row r="557" spans="1:56">
      <c r="A557" s="70" t="str">
        <f t="shared" si="17"/>
        <v>2026-01</v>
      </c>
      <c r="B557" s="5" t="str">
        <f>_xlfn.XLOOKUP(G557,过机服务商重量差!A:A,过机服务商重量差!G:G)</f>
        <v>风清扬</v>
      </c>
      <c r="C557" s="32" t="str">
        <f t="shared" si="16"/>
        <v>渠道</v>
      </c>
      <c r="D557" s="63">
        <f>ROUND(IF(AND(AO557&gt;=0,Y557="正常走货"),_xlfn.XLOOKUP(G557,过机服务商重量差!A:A,过机服务商重量差!L:L),"0"),2)</f>
        <v>77</v>
      </c>
      <c r="E557" s="64">
        <f>ROUND(IF(B557="小旋风",$D557/提成!$D$4*提成!$E$4,$D557/提成!$D$3*提成!$E$3),2)</f>
        <v>0.77</v>
      </c>
      <c r="F557" s="5" t="str">
        <f ca="1">IFERROR(LOOKUP(1,0/((B557=名单!B:B)*(VALUE(AW557)&gt;=名单!E:E)*(VALUE(AW557)&lt;=名单!G:G)*(Y557="正常走货")),名单!H:H),"否")</f>
        <v>是</v>
      </c>
      <c r="G557" s="71" t="s">
        <v>1788</v>
      </c>
      <c r="H557" s="71" t="s">
        <v>50</v>
      </c>
      <c r="J557" s="71" t="s">
        <v>633</v>
      </c>
      <c r="L557" s="71" t="s">
        <v>18</v>
      </c>
      <c r="M557" s="73"/>
      <c r="N557" s="73"/>
      <c r="R557" s="73"/>
      <c r="S557" s="72" t="s">
        <v>323</v>
      </c>
      <c r="T557" s="72" t="s">
        <v>14473</v>
      </c>
      <c r="U557" s="73"/>
      <c r="W557" s="73"/>
      <c r="X557" s="73"/>
      <c r="Y557" s="72" t="s">
        <v>14379</v>
      </c>
      <c r="AO557" s="71">
        <v>44.3</v>
      </c>
      <c r="AS557" s="73"/>
      <c r="AT557" s="73"/>
      <c r="AV557" s="73"/>
      <c r="AW557" s="74" t="s">
        <v>14947</v>
      </c>
      <c r="BC557" s="73"/>
    </row>
    <row r="558" spans="1:56">
      <c r="A558" s="70" t="str">
        <f t="shared" si="17"/>
        <v>2026-01</v>
      </c>
      <c r="B558" s="5" t="str">
        <f>_xlfn.XLOOKUP(G558,过机服务商重量差!A:A,过机服务商重量差!G:G)</f>
        <v>007</v>
      </c>
      <c r="C558" s="32" t="str">
        <f t="shared" si="16"/>
        <v>渠道</v>
      </c>
      <c r="D558" s="63">
        <f>ROUND(IF(AND(AO558&gt;=0,Y558="正常走货"),_xlfn.XLOOKUP(G558,过机服务商重量差!A:A,过机服务商重量差!L:L),"0"),2)</f>
        <v>82</v>
      </c>
      <c r="E558" s="64">
        <f>ROUND(IF(B558="小旋风",$D558/提成!$D$4*提成!$E$4,$D558/提成!$D$3*提成!$E$3),2)</f>
        <v>0.82</v>
      </c>
      <c r="F558" s="5" t="str">
        <f ca="1">IFERROR(LOOKUP(1,0/((B558=名单!B:B)*(VALUE(AW558)&gt;=名单!E:E)*(VALUE(AW558)&lt;=名单!G:G)*(Y558="正常走货")),名单!H:H),"否")</f>
        <v>否</v>
      </c>
      <c r="G558" s="71" t="s">
        <v>1790</v>
      </c>
      <c r="H558" s="71" t="s">
        <v>1792</v>
      </c>
      <c r="J558" s="72" t="s">
        <v>266</v>
      </c>
      <c r="L558" s="71" t="s">
        <v>18</v>
      </c>
      <c r="M558" s="73"/>
      <c r="N558" s="73"/>
      <c r="R558" s="73"/>
      <c r="S558" s="72" t="s">
        <v>1793</v>
      </c>
      <c r="T558" s="72" t="s">
        <v>14378</v>
      </c>
      <c r="U558" s="73"/>
      <c r="W558" s="73"/>
      <c r="X558" s="73"/>
      <c r="Y558" s="72" t="s">
        <v>14379</v>
      </c>
      <c r="AO558" s="71">
        <v>904</v>
      </c>
      <c r="AS558" s="73"/>
      <c r="AT558" s="73"/>
      <c r="AV558" s="73"/>
      <c r="AW558" s="74" t="s">
        <v>14948</v>
      </c>
      <c r="BC558" s="73"/>
    </row>
    <row r="559" spans="1:56">
      <c r="A559" s="70" t="str">
        <f t="shared" si="17"/>
        <v>2026-01</v>
      </c>
      <c r="B559" s="5" t="str">
        <f>_xlfn.XLOOKUP(G559,过机服务商重量差!A:A,过机服务商重量差!G:G)</f>
        <v>玉麒麟</v>
      </c>
      <c r="C559" s="32" t="str">
        <f t="shared" si="16"/>
        <v>渠道</v>
      </c>
      <c r="D559" s="63">
        <f>ROUND(IF(AND(AO559&gt;=0,Y559="正常走货"),_xlfn.XLOOKUP(G559,过机服务商重量差!A:A,过机服务商重量差!L:L),"0"),2)</f>
        <v>4.5</v>
      </c>
      <c r="E559" s="64">
        <f>ROUND(IF(B559="小旋风",$D559/提成!$D$4*提成!$E$4,$D559/提成!$D$3*提成!$E$3),2)</f>
        <v>0.05</v>
      </c>
      <c r="F559" s="5" t="str">
        <f ca="1">IFERROR(LOOKUP(1,0/((B559=名单!B:B)*(VALUE(AW559)&gt;=名单!E:E)*(VALUE(AW559)&lt;=名单!G:G)*(Y559="正常走货")),名单!H:H),"否")</f>
        <v>否</v>
      </c>
      <c r="G559" s="71" t="s">
        <v>1794</v>
      </c>
      <c r="H559" s="71" t="s">
        <v>1796</v>
      </c>
      <c r="J559" s="72" t="s">
        <v>17</v>
      </c>
      <c r="L559" s="71" t="s">
        <v>18</v>
      </c>
      <c r="M559" s="73"/>
      <c r="N559" s="73"/>
      <c r="R559" s="73"/>
      <c r="S559" s="72" t="s">
        <v>145</v>
      </c>
      <c r="T559" s="72" t="s">
        <v>14407</v>
      </c>
      <c r="U559" s="73"/>
      <c r="W559" s="73"/>
      <c r="X559" s="73"/>
      <c r="Y559" s="72" t="s">
        <v>14379</v>
      </c>
      <c r="AO559" s="71">
        <v>135.3</v>
      </c>
      <c r="AS559" s="73"/>
      <c r="AT559" s="73"/>
      <c r="AV559" s="73"/>
      <c r="AW559" s="74" t="s">
        <v>14949</v>
      </c>
      <c r="BC559" s="73"/>
    </row>
    <row r="560" spans="1:56">
      <c r="A560" s="70" t="str">
        <f t="shared" si="17"/>
        <v>2026-01</v>
      </c>
      <c r="B560" s="5" t="str">
        <f>_xlfn.XLOOKUP(G560,过机服务商重量差!A:A,过机服务商重量差!G:G)</f>
        <v>无崖子</v>
      </c>
      <c r="C560" s="32" t="str">
        <f t="shared" si="16"/>
        <v>渠道</v>
      </c>
      <c r="D560" s="63">
        <f>ROUND(IF(AND(AO560&gt;=0,Y560="正常走货"),_xlfn.XLOOKUP(G560,过机服务商重量差!A:A,过机服务商重量差!L:L),"0"),2)</f>
        <v>2</v>
      </c>
      <c r="E560" s="64">
        <f>ROUND(IF(B560="小旋风",$D560/提成!$D$4*提成!$E$4,$D560/提成!$D$3*提成!$E$3),2)</f>
        <v>0.02</v>
      </c>
      <c r="F560" s="5" t="str">
        <f ca="1">IFERROR(LOOKUP(1,0/((B560=名单!B:B)*(VALUE(AW560)&gt;=名单!E:E)*(VALUE(AW560)&lt;=名单!G:G)*(Y560="正常走货")),名单!H:H),"否")</f>
        <v>否</v>
      </c>
      <c r="G560" s="71" t="s">
        <v>1797</v>
      </c>
      <c r="H560" s="71" t="s">
        <v>1799</v>
      </c>
      <c r="J560" s="72" t="s">
        <v>160</v>
      </c>
      <c r="L560" s="71" t="s">
        <v>18</v>
      </c>
      <c r="M560" s="73"/>
      <c r="N560" s="73"/>
      <c r="R560" s="73"/>
      <c r="S560" s="72" t="s">
        <v>145</v>
      </c>
      <c r="T560" s="72" t="s">
        <v>14407</v>
      </c>
      <c r="U560" s="73"/>
      <c r="W560" s="73"/>
      <c r="X560" s="73"/>
      <c r="Y560" s="72" t="s">
        <v>14379</v>
      </c>
      <c r="AO560" s="71">
        <v>0</v>
      </c>
      <c r="AS560" s="73"/>
      <c r="AT560" s="73"/>
      <c r="AV560" s="73"/>
      <c r="AW560" s="74" t="s">
        <v>14950</v>
      </c>
      <c r="BC560" s="73"/>
      <c r="BD560" s="73"/>
    </row>
    <row r="561" spans="1:55">
      <c r="A561" s="70" t="str">
        <f t="shared" si="17"/>
        <v>2026-01</v>
      </c>
      <c r="B561" s="5" t="str">
        <f>_xlfn.XLOOKUP(G561,过机服务商重量差!A:A,过机服务商重量差!G:G)</f>
        <v>无崖子</v>
      </c>
      <c r="C561" s="32" t="str">
        <f t="shared" si="16"/>
        <v>渠道</v>
      </c>
      <c r="D561" s="63">
        <f>ROUND(IF(AND(AO561&gt;=0,Y561="正常走货"),_xlfn.XLOOKUP(G561,过机服务商重量差!A:A,过机服务商重量差!L:L),"0"),2)</f>
        <v>0</v>
      </c>
      <c r="E561" s="64">
        <f>ROUND(IF(B561="小旋风",$D561/提成!$D$4*提成!$E$4,$D561/提成!$D$3*提成!$E$3),2)</f>
        <v>0</v>
      </c>
      <c r="F561" s="5" t="str">
        <f ca="1">IFERROR(LOOKUP(1,0/((B561=名单!B:B)*(VALUE(AW561)&gt;=名单!E:E)*(VALUE(AW561)&lt;=名单!G:G)*(Y561="正常走货")),名单!H:H),"否")</f>
        <v>否</v>
      </c>
      <c r="G561" s="71" t="s">
        <v>1800</v>
      </c>
      <c r="H561" s="71" t="s">
        <v>36</v>
      </c>
      <c r="J561" s="72" t="s">
        <v>603</v>
      </c>
      <c r="L561" s="71" t="s">
        <v>18</v>
      </c>
      <c r="M561" s="73"/>
      <c r="N561" s="73"/>
      <c r="R561" s="73"/>
      <c r="S561" s="72" t="s">
        <v>408</v>
      </c>
      <c r="T561" s="72" t="s">
        <v>14378</v>
      </c>
      <c r="U561" s="73"/>
      <c r="W561" s="73"/>
      <c r="X561" s="73"/>
      <c r="Y561" s="72" t="s">
        <v>14434</v>
      </c>
      <c r="AO561" s="71">
        <v>0</v>
      </c>
      <c r="AS561" s="73"/>
      <c r="AT561" s="73"/>
      <c r="AU561" s="73"/>
      <c r="AV561" s="73"/>
      <c r="AW561" s="74" t="s">
        <v>14951</v>
      </c>
      <c r="BC561" s="73"/>
    </row>
    <row r="562" spans="1:55">
      <c r="A562" s="70" t="str">
        <f t="shared" si="17"/>
        <v>2026-01</v>
      </c>
      <c r="B562" s="5" t="str">
        <f>_xlfn.XLOOKUP(G562,过机服务商重量差!A:A,过机服务商重量差!G:G)</f>
        <v>无崖子</v>
      </c>
      <c r="C562" s="32" t="str">
        <f t="shared" si="16"/>
        <v>渠道</v>
      </c>
      <c r="D562" s="63">
        <f>ROUND(IF(AND(AO562&gt;=0,Y562="正常走货"),_xlfn.XLOOKUP(G562,过机服务商重量差!A:A,过机服务商重量差!L:L),"0"),2)</f>
        <v>19</v>
      </c>
      <c r="E562" s="64">
        <f>ROUND(IF(B562="小旋风",$D562/提成!$D$4*提成!$E$4,$D562/提成!$D$3*提成!$E$3),2)</f>
        <v>0.19</v>
      </c>
      <c r="F562" s="5" t="str">
        <f ca="1">IFERROR(LOOKUP(1,0/((B562=名单!B:B)*(VALUE(AW562)&gt;=名单!E:E)*(VALUE(AW562)&lt;=名单!G:G)*(Y562="正常走货")),名单!H:H),"否")</f>
        <v>否</v>
      </c>
      <c r="G562" s="71" t="s">
        <v>1802</v>
      </c>
      <c r="H562" s="71" t="s">
        <v>1804</v>
      </c>
      <c r="J562" s="72" t="s">
        <v>128</v>
      </c>
      <c r="L562" s="71" t="s">
        <v>18</v>
      </c>
      <c r="M562" s="73"/>
      <c r="N562" s="73"/>
      <c r="R562" s="73"/>
      <c r="S562" s="72" t="s">
        <v>408</v>
      </c>
      <c r="T562" s="72" t="s">
        <v>14378</v>
      </c>
      <c r="U562" s="73"/>
      <c r="W562" s="73"/>
      <c r="X562" s="73"/>
      <c r="Y562" s="72" t="s">
        <v>14379</v>
      </c>
      <c r="AO562" s="71">
        <v>530.15</v>
      </c>
      <c r="AT562" s="73"/>
      <c r="AV562" s="73"/>
      <c r="AW562" s="74" t="s">
        <v>14952</v>
      </c>
      <c r="BC562" s="73"/>
    </row>
    <row r="563" spans="1:55">
      <c r="A563" s="70" t="str">
        <f t="shared" si="17"/>
        <v>2026-01</v>
      </c>
      <c r="B563" s="5" t="str">
        <f>_xlfn.XLOOKUP(G563,过机服务商重量差!A:A,过机服务商重量差!G:G)</f>
        <v>无崖子</v>
      </c>
      <c r="C563" s="32" t="str">
        <f t="shared" si="16"/>
        <v>渠道</v>
      </c>
      <c r="D563" s="63">
        <f>ROUND(IF(AND(AO563&gt;=0,Y563="正常走货"),_xlfn.XLOOKUP(G563,过机服务商重量差!A:A,过机服务商重量差!L:L),"0"),2)</f>
        <v>9</v>
      </c>
      <c r="E563" s="64">
        <f>ROUND(IF(B563="小旋风",$D563/提成!$D$4*提成!$E$4,$D563/提成!$D$3*提成!$E$3),2)</f>
        <v>0.09</v>
      </c>
      <c r="F563" s="5" t="str">
        <f ca="1">IFERROR(LOOKUP(1,0/((B563=名单!B:B)*(VALUE(AW563)&gt;=名单!E:E)*(VALUE(AW563)&lt;=名单!G:G)*(Y563="正常走货")),名单!H:H),"否")</f>
        <v>否</v>
      </c>
      <c r="G563" s="71" t="s">
        <v>1805</v>
      </c>
      <c r="H563" s="71" t="s">
        <v>1807</v>
      </c>
      <c r="J563" s="72" t="s">
        <v>128</v>
      </c>
      <c r="L563" s="71" t="s">
        <v>18</v>
      </c>
      <c r="M563" s="73"/>
      <c r="N563" s="73"/>
      <c r="R563" s="73"/>
      <c r="S563" s="72" t="s">
        <v>408</v>
      </c>
      <c r="T563" s="72" t="s">
        <v>14378</v>
      </c>
      <c r="U563" s="73"/>
      <c r="W563" s="73"/>
      <c r="X563" s="73"/>
      <c r="Y563" s="72" t="s">
        <v>14379</v>
      </c>
      <c r="AO563" s="71">
        <v>135.85</v>
      </c>
      <c r="AT563" s="73"/>
      <c r="AV563" s="73"/>
      <c r="AW563" s="74" t="s">
        <v>14953</v>
      </c>
      <c r="BC563" s="73"/>
    </row>
    <row r="564" spans="1:55">
      <c r="A564" s="70" t="str">
        <f t="shared" si="17"/>
        <v>2026-01</v>
      </c>
      <c r="B564" s="5" t="str">
        <f>_xlfn.XLOOKUP(G564,过机服务商重量差!A:A,过机服务商重量差!G:G)</f>
        <v>无崖子</v>
      </c>
      <c r="C564" s="32" t="str">
        <f t="shared" si="16"/>
        <v>渠道</v>
      </c>
      <c r="D564" s="63">
        <f>ROUND(IF(AND(AO564&gt;=0,Y564="正常走货"),_xlfn.XLOOKUP(G564,过机服务商重量差!A:A,过机服务商重量差!L:L),"0"),2)</f>
        <v>8</v>
      </c>
      <c r="E564" s="64">
        <f>ROUND(IF(B564="小旋风",$D564/提成!$D$4*提成!$E$4,$D564/提成!$D$3*提成!$E$3),2)</f>
        <v>0.08</v>
      </c>
      <c r="F564" s="5" t="str">
        <f ca="1">IFERROR(LOOKUP(1,0/((B564=名单!B:B)*(VALUE(AW564)&gt;=名单!E:E)*(VALUE(AW564)&lt;=名单!G:G)*(Y564="正常走货")),名单!H:H),"否")</f>
        <v>否</v>
      </c>
      <c r="G564" s="71" t="s">
        <v>1808</v>
      </c>
      <c r="H564" s="71" t="s">
        <v>1810</v>
      </c>
      <c r="J564" s="72" t="s">
        <v>128</v>
      </c>
      <c r="L564" s="71" t="s">
        <v>18</v>
      </c>
      <c r="M564" s="73"/>
      <c r="N564" s="73"/>
      <c r="R564" s="73"/>
      <c r="S564" s="72" t="s">
        <v>408</v>
      </c>
      <c r="T564" s="72" t="s">
        <v>14378</v>
      </c>
      <c r="U564" s="73"/>
      <c r="W564" s="73"/>
      <c r="X564" s="73"/>
      <c r="Y564" s="72" t="s">
        <v>14379</v>
      </c>
      <c r="AO564" s="71">
        <v>184.25</v>
      </c>
      <c r="AT564" s="73"/>
      <c r="AV564" s="73"/>
      <c r="AW564" s="74" t="s">
        <v>14954</v>
      </c>
      <c r="BC564" s="73"/>
    </row>
    <row r="565" spans="1:55">
      <c r="A565" s="70" t="str">
        <f t="shared" si="17"/>
        <v>2026-01</v>
      </c>
      <c r="B565" s="5" t="str">
        <f>_xlfn.XLOOKUP(G565,过机服务商重量差!A:A,过机服务商重量差!G:G)</f>
        <v>无崖子</v>
      </c>
      <c r="C565" s="32" t="str">
        <f t="shared" si="16"/>
        <v>渠道</v>
      </c>
      <c r="D565" s="63">
        <f>ROUND(IF(AND(AO565&gt;=0,Y565="正常走货"),_xlfn.XLOOKUP(G565,过机服务商重量差!A:A,过机服务商重量差!L:L),"0"),2)</f>
        <v>8</v>
      </c>
      <c r="E565" s="64">
        <f>ROUND(IF(B565="小旋风",$D565/提成!$D$4*提成!$E$4,$D565/提成!$D$3*提成!$E$3),2)</f>
        <v>0.08</v>
      </c>
      <c r="F565" s="5" t="str">
        <f ca="1">IFERROR(LOOKUP(1,0/((B565=名单!B:B)*(VALUE(AW565)&gt;=名单!E:E)*(VALUE(AW565)&lt;=名单!G:G)*(Y565="正常走货")),名单!H:H),"否")</f>
        <v>否</v>
      </c>
      <c r="G565" s="71" t="s">
        <v>1811</v>
      </c>
      <c r="H565" s="71" t="s">
        <v>1813</v>
      </c>
      <c r="J565" s="72" t="s">
        <v>128</v>
      </c>
      <c r="L565" s="71" t="s">
        <v>18</v>
      </c>
      <c r="M565" s="73"/>
      <c r="N565" s="73"/>
      <c r="R565" s="73"/>
      <c r="S565" s="72" t="s">
        <v>408</v>
      </c>
      <c r="T565" s="72" t="s">
        <v>14378</v>
      </c>
      <c r="U565" s="73"/>
      <c r="W565" s="73"/>
      <c r="X565" s="73"/>
      <c r="Y565" s="72" t="s">
        <v>14379</v>
      </c>
      <c r="AO565" s="71">
        <v>184.25</v>
      </c>
      <c r="AT565" s="73"/>
      <c r="AU565" s="73"/>
      <c r="AV565" s="73"/>
      <c r="AW565" s="74" t="s">
        <v>14955</v>
      </c>
      <c r="BC565" s="73"/>
    </row>
    <row r="566" spans="1:55">
      <c r="A566" s="70" t="str">
        <f t="shared" si="17"/>
        <v>2026-01</v>
      </c>
      <c r="B566" s="5" t="str">
        <f>_xlfn.XLOOKUP(G566,过机服务商重量差!A:A,过机服务商重量差!G:G)</f>
        <v>无崖子</v>
      </c>
      <c r="C566" s="32" t="str">
        <f t="shared" si="16"/>
        <v>渠道</v>
      </c>
      <c r="D566" s="63">
        <f>ROUND(IF(AND(AO566&gt;=0,Y566="正常走货"),_xlfn.XLOOKUP(G566,过机服务商重量差!A:A,过机服务商重量差!L:L),"0"),2)</f>
        <v>12</v>
      </c>
      <c r="E566" s="64">
        <f>ROUND(IF(B566="小旋风",$D566/提成!$D$4*提成!$E$4,$D566/提成!$D$3*提成!$E$3),2)</f>
        <v>0.12</v>
      </c>
      <c r="F566" s="5" t="str">
        <f ca="1">IFERROR(LOOKUP(1,0/((B566=名单!B:B)*(VALUE(AW566)&gt;=名单!E:E)*(VALUE(AW566)&lt;=名单!G:G)*(Y566="正常走货")),名单!H:H),"否")</f>
        <v>否</v>
      </c>
      <c r="G566" s="71" t="s">
        <v>1814</v>
      </c>
      <c r="H566" s="71" t="s">
        <v>1816</v>
      </c>
      <c r="J566" s="72" t="s">
        <v>128</v>
      </c>
      <c r="L566" s="71" t="s">
        <v>18</v>
      </c>
      <c r="M566" s="73"/>
      <c r="N566" s="73"/>
      <c r="R566" s="73"/>
      <c r="S566" s="72" t="s">
        <v>408</v>
      </c>
      <c r="T566" s="72" t="s">
        <v>14378</v>
      </c>
      <c r="U566" s="73"/>
      <c r="W566" s="73"/>
      <c r="X566" s="73"/>
      <c r="Y566" s="72" t="s">
        <v>14379</v>
      </c>
      <c r="AO566" s="71">
        <v>227.55</v>
      </c>
      <c r="AT566" s="73"/>
      <c r="AV566" s="73"/>
      <c r="AW566" s="74" t="s">
        <v>14956</v>
      </c>
      <c r="BC566" s="73"/>
    </row>
    <row r="567" spans="1:55">
      <c r="A567" s="70" t="str">
        <f t="shared" si="17"/>
        <v>2026-01</v>
      </c>
      <c r="B567" s="5" t="str">
        <f>_xlfn.XLOOKUP(G567,过机服务商重量差!A:A,过机服务商重量差!G:G)</f>
        <v>无崖子</v>
      </c>
      <c r="C567" s="32" t="str">
        <f t="shared" si="16"/>
        <v>渠道</v>
      </c>
      <c r="D567" s="63">
        <f>ROUND(IF(AND(AO567&gt;=0,Y567="正常走货"),_xlfn.XLOOKUP(G567,过机服务商重量差!A:A,过机服务商重量差!L:L),"0"),2)</f>
        <v>8</v>
      </c>
      <c r="E567" s="64">
        <f>ROUND(IF(B567="小旋风",$D567/提成!$D$4*提成!$E$4,$D567/提成!$D$3*提成!$E$3),2)</f>
        <v>0.08</v>
      </c>
      <c r="F567" s="5" t="str">
        <f ca="1">IFERROR(LOOKUP(1,0/((B567=名单!B:B)*(VALUE(AW567)&gt;=名单!E:E)*(VALUE(AW567)&lt;=名单!G:G)*(Y567="正常走货")),名单!H:H),"否")</f>
        <v>否</v>
      </c>
      <c r="G567" s="71" t="s">
        <v>1817</v>
      </c>
      <c r="H567" s="71" t="s">
        <v>1819</v>
      </c>
      <c r="J567" s="72" t="s">
        <v>128</v>
      </c>
      <c r="L567" s="71" t="s">
        <v>18</v>
      </c>
      <c r="M567" s="73"/>
      <c r="N567" s="73"/>
      <c r="R567" s="73"/>
      <c r="S567" s="72" t="s">
        <v>408</v>
      </c>
      <c r="T567" s="72" t="s">
        <v>14378</v>
      </c>
      <c r="U567" s="73"/>
      <c r="W567" s="73"/>
      <c r="X567" s="73"/>
      <c r="Y567" s="72" t="s">
        <v>14379</v>
      </c>
      <c r="AO567" s="71">
        <v>184.25</v>
      </c>
      <c r="AS567" s="73"/>
      <c r="AT567" s="73"/>
      <c r="AU567" s="73"/>
      <c r="AV567" s="73"/>
      <c r="AW567" s="74" t="s">
        <v>14957</v>
      </c>
      <c r="BC567" s="73"/>
    </row>
    <row r="568" spans="1:55">
      <c r="A568" s="70" t="str">
        <f t="shared" si="17"/>
        <v>2026-01</v>
      </c>
      <c r="B568" s="5" t="str">
        <f>_xlfn.XLOOKUP(G568,过机服务商重量差!A:A,过机服务商重量差!G:G)</f>
        <v>无崖子</v>
      </c>
      <c r="C568" s="32" t="str">
        <f t="shared" si="16"/>
        <v>渠道</v>
      </c>
      <c r="D568" s="63">
        <f>ROUND(IF(AND(AO568&gt;=0,Y568="正常走货"),_xlfn.XLOOKUP(G568,过机服务商重量差!A:A,过机服务商重量差!L:L),"0"),2)</f>
        <v>7</v>
      </c>
      <c r="E568" s="64">
        <f>ROUND(IF(B568="小旋风",$D568/提成!$D$4*提成!$E$4,$D568/提成!$D$3*提成!$E$3),2)</f>
        <v>0.07</v>
      </c>
      <c r="F568" s="5" t="str">
        <f ca="1">IFERROR(LOOKUP(1,0/((B568=名单!B:B)*(VALUE(AW568)&gt;=名单!E:E)*(VALUE(AW568)&lt;=名单!G:G)*(Y568="正常走货")),名单!H:H),"否")</f>
        <v>否</v>
      </c>
      <c r="G568" s="71" t="s">
        <v>1820</v>
      </c>
      <c r="H568" s="71" t="s">
        <v>1822</v>
      </c>
      <c r="J568" s="72" t="s">
        <v>603</v>
      </c>
      <c r="L568" s="71" t="s">
        <v>18</v>
      </c>
      <c r="M568" s="73"/>
      <c r="N568" s="73"/>
      <c r="R568" s="73"/>
      <c r="S568" s="72" t="s">
        <v>328</v>
      </c>
      <c r="T568" s="72" t="s">
        <v>14382</v>
      </c>
      <c r="U568" s="73"/>
      <c r="W568" s="73"/>
      <c r="X568" s="73"/>
      <c r="Y568" s="72" t="s">
        <v>14379</v>
      </c>
      <c r="AO568" s="71">
        <v>49.8</v>
      </c>
      <c r="AT568" s="73"/>
      <c r="AU568" s="73"/>
      <c r="AV568" s="73"/>
      <c r="AW568" s="74" t="s">
        <v>14958</v>
      </c>
      <c r="BC568" s="73"/>
    </row>
    <row r="569" spans="1:55">
      <c r="A569" s="70" t="str">
        <f t="shared" si="17"/>
        <v>2026-01</v>
      </c>
      <c r="B569" s="5" t="str">
        <f>_xlfn.XLOOKUP(G569,过机服务商重量差!A:A,过机服务商重量差!G:G)</f>
        <v>玉麒麟</v>
      </c>
      <c r="C569" s="32" t="str">
        <f t="shared" si="16"/>
        <v>渠道</v>
      </c>
      <c r="D569" s="63">
        <f>ROUND(IF(AND(AO569&gt;=0,Y569="正常走货"),_xlfn.XLOOKUP(G569,过机服务商重量差!A:A,过机服务商重量差!L:L),"0"),2)</f>
        <v>24</v>
      </c>
      <c r="E569" s="64">
        <f>ROUND(IF(B569="小旋风",$D569/提成!$D$4*提成!$E$4,$D569/提成!$D$3*提成!$E$3),2)</f>
        <v>0.24</v>
      </c>
      <c r="F569" s="5" t="str">
        <f ca="1">IFERROR(LOOKUP(1,0/((B569=名单!B:B)*(VALUE(AW569)&gt;=名单!E:E)*(VALUE(AW569)&lt;=名单!G:G)*(Y569="正常走货")),名单!H:H),"否")</f>
        <v>否</v>
      </c>
      <c r="G569" s="71" t="s">
        <v>1823</v>
      </c>
      <c r="H569" s="71" t="s">
        <v>1825</v>
      </c>
      <c r="J569" s="72" t="s">
        <v>24</v>
      </c>
      <c r="L569" s="71" t="s">
        <v>18</v>
      </c>
      <c r="M569" s="73"/>
      <c r="N569" s="73"/>
      <c r="R569" s="73"/>
      <c r="S569" s="72" t="s">
        <v>246</v>
      </c>
      <c r="T569" s="72" t="s">
        <v>14386</v>
      </c>
      <c r="U569" s="73"/>
      <c r="W569" s="73"/>
      <c r="X569" s="73"/>
      <c r="Y569" s="72" t="s">
        <v>14379</v>
      </c>
      <c r="AO569" s="71">
        <v>439.6</v>
      </c>
      <c r="AT569" s="73"/>
      <c r="AU569" s="73"/>
      <c r="AV569" s="73"/>
      <c r="AW569" s="74" t="s">
        <v>14959</v>
      </c>
      <c r="BC569" s="73"/>
    </row>
    <row r="570" spans="1:55">
      <c r="A570" s="70" t="str">
        <f t="shared" si="17"/>
        <v>2026-01</v>
      </c>
      <c r="B570" s="5" t="str">
        <f>_xlfn.XLOOKUP(G570,过机服务商重量差!A:A,过机服务商重量差!G:G)</f>
        <v>玉麒麟</v>
      </c>
      <c r="C570" s="32" t="str">
        <f t="shared" si="16"/>
        <v>渠道</v>
      </c>
      <c r="D570" s="63">
        <f>ROUND(IF(AND(AO570&gt;=0,Y570="正常走货"),_xlfn.XLOOKUP(G570,过机服务商重量差!A:A,过机服务商重量差!L:L),"0"),2)</f>
        <v>24</v>
      </c>
      <c r="E570" s="64">
        <f>ROUND(IF(B570="小旋风",$D570/提成!$D$4*提成!$E$4,$D570/提成!$D$3*提成!$E$3),2)</f>
        <v>0.24</v>
      </c>
      <c r="F570" s="5" t="str">
        <f ca="1">IFERROR(LOOKUP(1,0/((B570=名单!B:B)*(VALUE(AW570)&gt;=名单!E:E)*(VALUE(AW570)&lt;=名单!G:G)*(Y570="正常走货")),名单!H:H),"否")</f>
        <v>否</v>
      </c>
      <c r="G570" s="71" t="s">
        <v>1826</v>
      </c>
      <c r="H570" s="71" t="s">
        <v>1828</v>
      </c>
      <c r="J570" s="71" t="s">
        <v>24</v>
      </c>
      <c r="L570" s="71" t="s">
        <v>18</v>
      </c>
      <c r="M570" s="73"/>
      <c r="N570" s="73"/>
      <c r="R570" s="73"/>
      <c r="S570" s="72" t="s">
        <v>246</v>
      </c>
      <c r="T570" s="72" t="s">
        <v>14386</v>
      </c>
      <c r="U570" s="73"/>
      <c r="W570" s="73"/>
      <c r="X570" s="73"/>
      <c r="Y570" s="72" t="s">
        <v>14379</v>
      </c>
      <c r="AO570" s="71">
        <v>439.6</v>
      </c>
      <c r="AS570" s="73"/>
      <c r="AT570" s="73"/>
      <c r="AU570" s="73"/>
      <c r="AV570" s="73"/>
      <c r="AW570" s="74" t="s">
        <v>14960</v>
      </c>
      <c r="BC570" s="73"/>
    </row>
    <row r="571" spans="1:55">
      <c r="A571" s="70" t="str">
        <f t="shared" si="17"/>
        <v>2026-01</v>
      </c>
      <c r="B571" s="5" t="str">
        <f>_xlfn.XLOOKUP(G571,过机服务商重量差!A:A,过机服务商重量差!G:G)</f>
        <v>玉麒麟</v>
      </c>
      <c r="C571" s="32" t="str">
        <f t="shared" si="16"/>
        <v>渠道</v>
      </c>
      <c r="D571" s="63">
        <f>ROUND(IF(AND(AO571&gt;=0,Y571="正常走货"),_xlfn.XLOOKUP(G571,过机服务商重量差!A:A,过机服务商重量差!L:L),"0"),2)</f>
        <v>24</v>
      </c>
      <c r="E571" s="64">
        <f>ROUND(IF(B571="小旋风",$D571/提成!$D$4*提成!$E$4,$D571/提成!$D$3*提成!$E$3),2)</f>
        <v>0.24</v>
      </c>
      <c r="F571" s="5" t="str">
        <f ca="1">IFERROR(LOOKUP(1,0/((B571=名单!B:B)*(VALUE(AW571)&gt;=名单!E:E)*(VALUE(AW571)&lt;=名单!G:G)*(Y571="正常走货")),名单!H:H),"否")</f>
        <v>否</v>
      </c>
      <c r="G571" s="71" t="s">
        <v>1829</v>
      </c>
      <c r="H571" s="71" t="s">
        <v>1831</v>
      </c>
      <c r="J571" s="71" t="s">
        <v>24</v>
      </c>
      <c r="L571" s="71" t="s">
        <v>18</v>
      </c>
      <c r="M571" s="73"/>
      <c r="N571" s="73"/>
      <c r="R571" s="73"/>
      <c r="S571" s="72" t="s">
        <v>246</v>
      </c>
      <c r="T571" s="72" t="s">
        <v>14386</v>
      </c>
      <c r="U571" s="73"/>
      <c r="W571" s="73"/>
      <c r="X571" s="73"/>
      <c r="Y571" s="72" t="s">
        <v>14379</v>
      </c>
      <c r="AO571" s="71">
        <v>381.6</v>
      </c>
      <c r="AT571" s="73"/>
      <c r="AU571" s="73"/>
      <c r="AV571" s="73"/>
      <c r="AW571" s="74" t="s">
        <v>14961</v>
      </c>
      <c r="BC571" s="73"/>
    </row>
    <row r="572" spans="1:55">
      <c r="A572" s="70" t="str">
        <f t="shared" si="17"/>
        <v>2026-01</v>
      </c>
      <c r="B572" s="5" t="str">
        <f>_xlfn.XLOOKUP(G572,过机服务商重量差!A:A,过机服务商重量差!G:G)</f>
        <v>玉麒麟</v>
      </c>
      <c r="C572" s="32" t="str">
        <f t="shared" si="16"/>
        <v>渠道</v>
      </c>
      <c r="D572" s="63">
        <f>ROUND(IF(AND(AO572&gt;=0,Y572="正常走货"),_xlfn.XLOOKUP(G572,过机服务商重量差!A:A,过机服务商重量差!L:L),"0"),2)</f>
        <v>25</v>
      </c>
      <c r="E572" s="64">
        <f>ROUND(IF(B572="小旋风",$D572/提成!$D$4*提成!$E$4,$D572/提成!$D$3*提成!$E$3),2)</f>
        <v>0.25</v>
      </c>
      <c r="F572" s="5" t="str">
        <f ca="1">IFERROR(LOOKUP(1,0/((B572=名单!B:B)*(VALUE(AW572)&gt;=名单!E:E)*(VALUE(AW572)&lt;=名单!G:G)*(Y572="正常走货")),名单!H:H),"否")</f>
        <v>否</v>
      </c>
      <c r="G572" s="71" t="s">
        <v>1832</v>
      </c>
      <c r="H572" s="71" t="s">
        <v>1834</v>
      </c>
      <c r="J572" s="71" t="s">
        <v>24</v>
      </c>
      <c r="L572" s="71" t="s">
        <v>18</v>
      </c>
      <c r="M572" s="73"/>
      <c r="N572" s="73"/>
      <c r="R572" s="73"/>
      <c r="S572" s="72" t="s">
        <v>246</v>
      </c>
      <c r="T572" s="72" t="s">
        <v>14386</v>
      </c>
      <c r="U572" s="73"/>
      <c r="W572" s="73"/>
      <c r="X572" s="73"/>
      <c r="Y572" s="72" t="s">
        <v>14379</v>
      </c>
      <c r="AO572" s="71">
        <v>330.6</v>
      </c>
      <c r="AS572" s="73"/>
      <c r="AT572" s="73"/>
      <c r="AU572" s="73"/>
      <c r="AV572" s="73"/>
      <c r="AW572" s="74" t="s">
        <v>14962</v>
      </c>
      <c r="BC572" s="73"/>
    </row>
    <row r="573" spans="1:55">
      <c r="A573" s="70" t="str">
        <f t="shared" si="17"/>
        <v>2026-01</v>
      </c>
      <c r="B573" s="5" t="str">
        <f>_xlfn.XLOOKUP(G573,过机服务商重量差!A:A,过机服务商重量差!G:G)</f>
        <v>风清扬</v>
      </c>
      <c r="C573" s="32" t="str">
        <f t="shared" si="16"/>
        <v>渠道</v>
      </c>
      <c r="D573" s="63">
        <f>ROUND(IF(AND(AO573&gt;=0,Y573="正常走货"),_xlfn.XLOOKUP(G573,过机服务商重量差!A:A,过机服务商重量差!L:L),"0"),2)</f>
        <v>62</v>
      </c>
      <c r="E573" s="64">
        <f>ROUND(IF(B573="小旋风",$D573/提成!$D$4*提成!$E$4,$D573/提成!$D$3*提成!$E$3),2)</f>
        <v>0.62</v>
      </c>
      <c r="F573" s="5" t="str">
        <f ca="1">IFERROR(LOOKUP(1,0/((B573=名单!B:B)*(VALUE(AW573)&gt;=名单!E:E)*(VALUE(AW573)&lt;=名单!G:G)*(Y573="正常走货")),名单!H:H),"否")</f>
        <v>是</v>
      </c>
      <c r="G573" s="71" t="s">
        <v>1835</v>
      </c>
      <c r="H573" s="71" t="s">
        <v>1837</v>
      </c>
      <c r="J573" s="71" t="s">
        <v>144</v>
      </c>
      <c r="L573" s="71" t="s">
        <v>18</v>
      </c>
      <c r="M573" s="73"/>
      <c r="N573" s="73"/>
      <c r="R573" s="73"/>
      <c r="S573" s="72" t="s">
        <v>90</v>
      </c>
      <c r="T573" s="72" t="s">
        <v>14407</v>
      </c>
      <c r="U573" s="73"/>
      <c r="W573" s="73"/>
      <c r="X573" s="73"/>
      <c r="Y573" s="72" t="s">
        <v>14379</v>
      </c>
      <c r="AO573" s="71">
        <v>132</v>
      </c>
      <c r="AS573" s="73"/>
      <c r="AT573" s="73"/>
      <c r="AU573" s="73"/>
      <c r="AV573" s="73"/>
      <c r="AW573" s="74" t="s">
        <v>14963</v>
      </c>
      <c r="BC573" s="73"/>
    </row>
    <row r="574" spans="1:55">
      <c r="A574" s="70" t="str">
        <f t="shared" si="17"/>
        <v>2026-01</v>
      </c>
      <c r="B574" s="5" t="str">
        <f>_xlfn.XLOOKUP(G574,过机服务商重量差!A:A,过机服务商重量差!G:G)</f>
        <v>小旋风</v>
      </c>
      <c r="C574" s="32" t="str">
        <f t="shared" si="16"/>
        <v>渠道</v>
      </c>
      <c r="D574" s="63">
        <f>ROUND(IF(AND(AO574&gt;=0,Y574="正常走货"),_xlfn.XLOOKUP(G574,过机服务商重量差!A:A,过机服务商重量差!L:L),"0"),2)</f>
        <v>9</v>
      </c>
      <c r="E574" s="64">
        <f>ROUND(IF(B574="小旋风",$D574/提成!$D$4*提成!$E$4,$D574/提成!$D$3*提成!$E$3),2)</f>
        <v>0.09</v>
      </c>
      <c r="F574" s="5" t="str">
        <f ca="1">IFERROR(LOOKUP(1,0/((B574=名单!B:B)*(VALUE(AW574)&gt;=名单!E:E)*(VALUE(AW574)&lt;=名单!G:G)*(Y574="正常走货")),名单!H:H),"否")</f>
        <v>是</v>
      </c>
      <c r="G574" s="71" t="s">
        <v>1838</v>
      </c>
      <c r="H574" s="71" t="s">
        <v>1840</v>
      </c>
      <c r="J574" s="71" t="s">
        <v>78</v>
      </c>
      <c r="L574" s="71" t="s">
        <v>18</v>
      </c>
      <c r="M574" s="73"/>
      <c r="N574" s="73"/>
      <c r="R574" s="73"/>
      <c r="S574" s="72" t="s">
        <v>116</v>
      </c>
      <c r="T574" s="72" t="s">
        <v>14382</v>
      </c>
      <c r="U574" s="73"/>
      <c r="W574" s="73"/>
      <c r="X574" s="73"/>
      <c r="Y574" s="72" t="s">
        <v>14379</v>
      </c>
      <c r="AO574" s="71">
        <v>170.5</v>
      </c>
      <c r="AS574" s="73"/>
      <c r="AT574" s="73"/>
      <c r="AU574" s="73"/>
      <c r="AV574" s="73"/>
      <c r="AW574" s="74" t="s">
        <v>14964</v>
      </c>
      <c r="BC574" s="73"/>
    </row>
    <row r="575" spans="1:55">
      <c r="A575" s="70" t="str">
        <f t="shared" si="17"/>
        <v>2026-01</v>
      </c>
      <c r="B575" s="5" t="str">
        <f>_xlfn.XLOOKUP(G575,过机服务商重量差!A:A,过机服务商重量差!G:G)</f>
        <v>小旋风</v>
      </c>
      <c r="C575" s="32" t="str">
        <f t="shared" si="16"/>
        <v>渠道</v>
      </c>
      <c r="D575" s="63">
        <f>ROUND(IF(AND(AO575&gt;=0,Y575="正常走货"),_xlfn.XLOOKUP(G575,过机服务商重量差!A:A,过机服务商重量差!L:L),"0"),2)</f>
        <v>139</v>
      </c>
      <c r="E575" s="64">
        <f>ROUND(IF(B575="小旋风",$D575/提成!$D$4*提成!$E$4,$D575/提成!$D$3*提成!$E$3),2)</f>
        <v>1.39</v>
      </c>
      <c r="F575" s="5" t="str">
        <f ca="1">IFERROR(LOOKUP(1,0/((B575=名单!B:B)*(VALUE(AW575)&gt;=名单!E:E)*(VALUE(AW575)&lt;=名单!G:G)*(Y575="正常走货")),名单!H:H),"否")</f>
        <v>是</v>
      </c>
      <c r="G575" s="71" t="s">
        <v>1841</v>
      </c>
      <c r="H575" s="71" t="s">
        <v>1843</v>
      </c>
      <c r="J575" s="71" t="s">
        <v>78</v>
      </c>
      <c r="L575" s="71" t="s">
        <v>18</v>
      </c>
      <c r="M575" s="73"/>
      <c r="N575" s="73"/>
      <c r="R575" s="73"/>
      <c r="S575" s="72" t="s">
        <v>116</v>
      </c>
      <c r="T575" s="72" t="s">
        <v>14382</v>
      </c>
      <c r="U575" s="73"/>
      <c r="W575" s="73"/>
      <c r="X575" s="73"/>
      <c r="Y575" s="72" t="s">
        <v>14379</v>
      </c>
      <c r="AO575" s="71">
        <v>197.3</v>
      </c>
      <c r="AS575" s="73"/>
      <c r="AT575" s="73"/>
      <c r="AU575" s="73"/>
      <c r="AV575" s="73"/>
      <c r="AW575" s="74" t="s">
        <v>14965</v>
      </c>
      <c r="BC575" s="73"/>
    </row>
    <row r="576" spans="1:55">
      <c r="A576" s="70" t="str">
        <f t="shared" si="17"/>
        <v>2026-01</v>
      </c>
      <c r="B576" s="5" t="str">
        <f>_xlfn.XLOOKUP(G576,过机服务商重量差!A:A,过机服务商重量差!G:G)</f>
        <v>玉麒麟</v>
      </c>
      <c r="C576" s="32" t="str">
        <f t="shared" si="16"/>
        <v>渠道</v>
      </c>
      <c r="D576" s="63">
        <f>ROUND(IF(AND(AO576&gt;=0,Y576="正常走货"),_xlfn.XLOOKUP(G576,过机服务商重量差!A:A,过机服务商重量差!L:L),"0"),2)</f>
        <v>18</v>
      </c>
      <c r="E576" s="64">
        <f>ROUND(IF(B576="小旋风",$D576/提成!$D$4*提成!$E$4,$D576/提成!$D$3*提成!$E$3),2)</f>
        <v>0.18</v>
      </c>
      <c r="F576" s="5" t="str">
        <f ca="1">IFERROR(LOOKUP(1,0/((B576=名单!B:B)*(VALUE(AW576)&gt;=名单!E:E)*(VALUE(AW576)&lt;=名单!G:G)*(Y576="正常走货")),名单!H:H),"否")</f>
        <v>否</v>
      </c>
      <c r="G576" s="71" t="s">
        <v>1844</v>
      </c>
      <c r="H576" s="71" t="s">
        <v>1846</v>
      </c>
      <c r="J576" s="71" t="s">
        <v>17</v>
      </c>
      <c r="L576" s="71" t="s">
        <v>18</v>
      </c>
      <c r="M576" s="73"/>
      <c r="N576" s="73"/>
      <c r="R576" s="73"/>
      <c r="S576" s="72" t="s">
        <v>152</v>
      </c>
      <c r="T576" s="72" t="s">
        <v>14382</v>
      </c>
      <c r="U576" s="73"/>
      <c r="W576" s="73"/>
      <c r="X576" s="73"/>
      <c r="Y576" s="72" t="s">
        <v>14379</v>
      </c>
      <c r="AO576" s="71">
        <v>48</v>
      </c>
      <c r="AS576" s="73"/>
      <c r="AT576" s="73"/>
      <c r="AU576" s="73"/>
      <c r="AV576" s="73"/>
      <c r="AW576" s="74" t="s">
        <v>14966</v>
      </c>
      <c r="BC576" s="73"/>
    </row>
    <row r="577" spans="1:56">
      <c r="A577" s="70" t="str">
        <f t="shared" si="17"/>
        <v>2026-01</v>
      </c>
      <c r="B577" s="5" t="str">
        <f>_xlfn.XLOOKUP(G577,过机服务商重量差!A:A,过机服务商重量差!G:G)</f>
        <v>小旋风</v>
      </c>
      <c r="C577" s="32" t="str">
        <f t="shared" si="16"/>
        <v>渠道</v>
      </c>
      <c r="D577" s="63">
        <f>ROUND(IF(AND(AO577&gt;=0,Y577="正常走货"),_xlfn.XLOOKUP(G577,过机服务商重量差!A:A,过机服务商重量差!L:L),"0"),2)</f>
        <v>32.5</v>
      </c>
      <c r="E577" s="64">
        <f>ROUND(IF(B577="小旋风",$D577/提成!$D$4*提成!$E$4,$D577/提成!$D$3*提成!$E$3),2)</f>
        <v>0.32</v>
      </c>
      <c r="F577" s="5" t="str">
        <f ca="1">IFERROR(LOOKUP(1,0/((B577=名单!B:B)*(VALUE(AW577)&gt;=名单!E:E)*(VALUE(AW577)&lt;=名单!G:G)*(Y577="正常走货")),名单!H:H),"否")</f>
        <v>是</v>
      </c>
      <c r="G577" s="71" t="s">
        <v>1847</v>
      </c>
      <c r="H577" s="71" t="s">
        <v>1849</v>
      </c>
      <c r="J577" s="71" t="s">
        <v>428</v>
      </c>
      <c r="L577" s="71" t="s">
        <v>18</v>
      </c>
      <c r="M577" s="73"/>
      <c r="N577" s="73"/>
      <c r="R577" s="73"/>
      <c r="S577" s="72" t="s">
        <v>442</v>
      </c>
      <c r="T577" s="72" t="s">
        <v>14410</v>
      </c>
      <c r="U577" s="73"/>
      <c r="W577" s="73"/>
      <c r="X577" s="73"/>
      <c r="Y577" s="72" t="s">
        <v>14379</v>
      </c>
      <c r="AO577" s="71">
        <v>78.5</v>
      </c>
      <c r="AS577" s="73"/>
      <c r="AT577" s="73"/>
      <c r="AV577" s="73"/>
      <c r="AW577" s="74" t="s">
        <v>14967</v>
      </c>
      <c r="BC577" s="73"/>
    </row>
    <row r="578" spans="1:56">
      <c r="A578" s="70" t="str">
        <f t="shared" si="17"/>
        <v>2026-01</v>
      </c>
      <c r="B578" s="5" t="str">
        <f>_xlfn.XLOOKUP(G578,过机服务商重量差!A:A,过机服务商重量差!G:G)</f>
        <v>玉麒麟</v>
      </c>
      <c r="C578" s="32" t="str">
        <f t="shared" ref="C578:C641" si="18">IF(OR(AO578&lt;0,L578="FBA海运"),"","渠道")</f>
        <v>渠道</v>
      </c>
      <c r="D578" s="63">
        <f>ROUND(IF(AND(AO578&gt;=0,Y578="正常走货"),_xlfn.XLOOKUP(G578,过机服务商重量差!A:A,过机服务商重量差!L:L),"0"),2)</f>
        <v>14</v>
      </c>
      <c r="E578" s="64">
        <f>ROUND(IF(B578="小旋风",$D578/提成!$D$4*提成!$E$4,$D578/提成!$D$3*提成!$E$3),2)</f>
        <v>0.14</v>
      </c>
      <c r="F578" s="5" t="str">
        <f ca="1">IFERROR(LOOKUP(1,0/((B578=名单!B:B)*(VALUE(AW578)&gt;=名单!E:E)*(VALUE(AW578)&lt;=名单!G:G)*(Y578="正常走货")),名单!H:H),"否")</f>
        <v>否</v>
      </c>
      <c r="G578" s="71" t="s">
        <v>1850</v>
      </c>
      <c r="H578" s="71" t="s">
        <v>1852</v>
      </c>
      <c r="J578" s="72" t="s">
        <v>17</v>
      </c>
      <c r="L578" s="71" t="s">
        <v>18</v>
      </c>
      <c r="M578" s="73"/>
      <c r="N578" s="73"/>
      <c r="R578" s="73"/>
      <c r="S578" s="72" t="s">
        <v>86</v>
      </c>
      <c r="T578" s="72" t="s">
        <v>14378</v>
      </c>
      <c r="U578" s="73"/>
      <c r="W578" s="73"/>
      <c r="X578" s="73"/>
      <c r="Y578" s="72" t="s">
        <v>14379</v>
      </c>
      <c r="AO578" s="71">
        <v>65.94</v>
      </c>
      <c r="AS578" s="73"/>
      <c r="AT578" s="73"/>
      <c r="AV578" s="73"/>
      <c r="AW578" s="74" t="s">
        <v>14968</v>
      </c>
      <c r="BC578" s="73"/>
    </row>
    <row r="579" spans="1:56">
      <c r="A579" s="70" t="str">
        <f t="shared" ref="A579:A642" si="19">MID(AW579,1,7)</f>
        <v>2026-01</v>
      </c>
      <c r="B579" s="5" t="str">
        <f>_xlfn.XLOOKUP(G579,过机服务商重量差!A:A,过机服务商重量差!G:G)</f>
        <v>无崖子</v>
      </c>
      <c r="C579" s="32" t="str">
        <f t="shared" si="18"/>
        <v>渠道</v>
      </c>
      <c r="D579" s="63">
        <f>ROUND(IF(AND(AO579&gt;=0,Y579="正常走货"),_xlfn.XLOOKUP(G579,过机服务商重量差!A:A,过机服务商重量差!L:L),"0"),2)</f>
        <v>4.5</v>
      </c>
      <c r="E579" s="64">
        <f>ROUND(IF(B579="小旋风",$D579/提成!$D$4*提成!$E$4,$D579/提成!$D$3*提成!$E$3),2)</f>
        <v>0.05</v>
      </c>
      <c r="F579" s="5" t="str">
        <f ca="1">IFERROR(LOOKUP(1,0/((B579=名单!B:B)*(VALUE(AW579)&gt;=名单!E:E)*(VALUE(AW579)&lt;=名单!G:G)*(Y579="正常走货")),名单!H:H),"否")</f>
        <v>否</v>
      </c>
      <c r="G579" s="71" t="s">
        <v>1853</v>
      </c>
      <c r="H579" s="71" t="s">
        <v>1855</v>
      </c>
      <c r="J579" s="72" t="s">
        <v>603</v>
      </c>
      <c r="L579" s="71" t="s">
        <v>18</v>
      </c>
      <c r="M579" s="73"/>
      <c r="N579" s="73"/>
      <c r="R579" s="73"/>
      <c r="S579" s="72" t="s">
        <v>120</v>
      </c>
      <c r="T579" s="72" t="s">
        <v>14382</v>
      </c>
      <c r="U579" s="73"/>
      <c r="W579" s="73"/>
      <c r="X579" s="73"/>
      <c r="Y579" s="72" t="s">
        <v>14379</v>
      </c>
      <c r="AO579" s="71">
        <v>45.7</v>
      </c>
      <c r="AS579" s="73"/>
      <c r="AT579" s="73"/>
      <c r="AV579" s="73"/>
      <c r="AW579" s="74" t="s">
        <v>14969</v>
      </c>
      <c r="BC579" s="73"/>
    </row>
    <row r="580" spans="1:56">
      <c r="A580" s="70" t="str">
        <f t="shared" si="19"/>
        <v>2026-01</v>
      </c>
      <c r="B580" s="5" t="str">
        <f>_xlfn.XLOOKUP(G580,过机服务商重量差!A:A,过机服务商重量差!G:G)</f>
        <v>玉麒麟</v>
      </c>
      <c r="C580" s="32" t="str">
        <f t="shared" si="18"/>
        <v>渠道</v>
      </c>
      <c r="D580" s="63">
        <f>ROUND(IF(AND(AO580&gt;=0,Y580="正常走货"),_xlfn.XLOOKUP(G580,过机服务商重量差!A:A,过机服务商重量差!L:L),"0"),2)</f>
        <v>0.5</v>
      </c>
      <c r="E580" s="64">
        <f>ROUND(IF(B580="小旋风",$D580/提成!$D$4*提成!$E$4,$D580/提成!$D$3*提成!$E$3),2)</f>
        <v>0.01</v>
      </c>
      <c r="F580" s="5" t="str">
        <f ca="1">IFERROR(LOOKUP(1,0/((B580=名单!B:B)*(VALUE(AW580)&gt;=名单!E:E)*(VALUE(AW580)&lt;=名单!G:G)*(Y580="正常走货")),名单!H:H),"否")</f>
        <v>否</v>
      </c>
      <c r="G580" s="71" t="s">
        <v>1856</v>
      </c>
      <c r="H580" s="71" t="s">
        <v>1858</v>
      </c>
      <c r="J580" s="72" t="s">
        <v>17</v>
      </c>
      <c r="L580" s="71" t="s">
        <v>18</v>
      </c>
      <c r="M580" s="73"/>
      <c r="N580" s="73"/>
      <c r="R580" s="73"/>
      <c r="S580" s="72" t="s">
        <v>223</v>
      </c>
      <c r="T580" s="72" t="s">
        <v>14410</v>
      </c>
      <c r="U580" s="73"/>
      <c r="W580" s="73"/>
      <c r="X580" s="73"/>
      <c r="Y580" s="72" t="s">
        <v>14379</v>
      </c>
      <c r="AO580" s="71">
        <v>40.33</v>
      </c>
      <c r="AS580" s="73"/>
      <c r="AT580" s="73"/>
      <c r="AV580" s="73"/>
      <c r="AW580" s="74" t="s">
        <v>14970</v>
      </c>
      <c r="BC580" s="73"/>
    </row>
    <row r="581" spans="1:56">
      <c r="A581" s="70" t="str">
        <f t="shared" si="19"/>
        <v>2026-01</v>
      </c>
      <c r="B581" s="5" t="str">
        <f>_xlfn.XLOOKUP(G581,过机服务商重量差!A:A,过机服务商重量差!G:G)</f>
        <v>玉麒麟</v>
      </c>
      <c r="C581" s="32" t="str">
        <f t="shared" si="18"/>
        <v>渠道</v>
      </c>
      <c r="D581" s="63">
        <f>ROUND(IF(AND(AO581&gt;=0,Y581="正常走货"),_xlfn.XLOOKUP(G581,过机服务商重量差!A:A,过机服务商重量差!L:L),"0"),2)</f>
        <v>1</v>
      </c>
      <c r="E581" s="64">
        <f>ROUND(IF(B581="小旋风",$D581/提成!$D$4*提成!$E$4,$D581/提成!$D$3*提成!$E$3),2)</f>
        <v>0.01</v>
      </c>
      <c r="F581" s="5" t="str">
        <f ca="1">IFERROR(LOOKUP(1,0/((B581=名单!B:B)*(VALUE(AW581)&gt;=名单!E:E)*(VALUE(AW581)&lt;=名单!G:G)*(Y581="正常走货")),名单!H:H),"否")</f>
        <v>否</v>
      </c>
      <c r="G581" s="71" t="s">
        <v>1859</v>
      </c>
      <c r="H581" s="71" t="s">
        <v>1861</v>
      </c>
      <c r="J581" s="72" t="s">
        <v>17</v>
      </c>
      <c r="L581" s="71" t="s">
        <v>18</v>
      </c>
      <c r="M581" s="73"/>
      <c r="N581" s="73"/>
      <c r="R581" s="73"/>
      <c r="S581" s="72" t="s">
        <v>90</v>
      </c>
      <c r="T581" s="72" t="s">
        <v>14407</v>
      </c>
      <c r="U581" s="73"/>
      <c r="W581" s="73"/>
      <c r="X581" s="73"/>
      <c r="Y581" s="72" t="s">
        <v>14379</v>
      </c>
      <c r="AO581" s="71">
        <v>102.6</v>
      </c>
      <c r="AS581" s="73"/>
      <c r="AT581" s="73"/>
      <c r="AU581" s="73"/>
      <c r="AV581" s="73"/>
      <c r="AW581" s="74" t="s">
        <v>14971</v>
      </c>
      <c r="BC581" s="73"/>
    </row>
    <row r="582" spans="1:56">
      <c r="A582" s="70" t="str">
        <f t="shared" si="19"/>
        <v>2026-01</v>
      </c>
      <c r="B582" s="5" t="str">
        <f>_xlfn.XLOOKUP(G582,过机服务商重量差!A:A,过机服务商重量差!G:G)</f>
        <v>帅时莹</v>
      </c>
      <c r="C582" s="32" t="str">
        <f t="shared" si="18"/>
        <v>渠道</v>
      </c>
      <c r="D582" s="63">
        <f>ROUND(IF(AND(AO582&gt;=0,Y582="正常走货"),_xlfn.XLOOKUP(G582,过机服务商重量差!A:A,过机服务商重量差!L:L),"0"),2)</f>
        <v>30</v>
      </c>
      <c r="E582" s="64">
        <f>ROUND(IF(B582="小旋风",$D582/提成!$D$4*提成!$E$4,$D582/提成!$D$3*提成!$E$3),2)</f>
        <v>0.3</v>
      </c>
      <c r="F582" s="5" t="str">
        <f ca="1">IFERROR(LOOKUP(1,0/((B582=名单!B:B)*(VALUE(AW582)&gt;=名单!E:E)*(VALUE(AW582)&lt;=名单!G:G)*(Y582="正常走货")),名单!H:H),"否")</f>
        <v>否</v>
      </c>
      <c r="G582" s="71" t="s">
        <v>1862</v>
      </c>
      <c r="H582" s="71" t="s">
        <v>1864</v>
      </c>
      <c r="J582" s="71" t="s">
        <v>186</v>
      </c>
      <c r="L582" s="71" t="s">
        <v>18</v>
      </c>
      <c r="M582" s="73"/>
      <c r="N582" s="73"/>
      <c r="R582" s="73"/>
      <c r="S582" s="72" t="s">
        <v>191</v>
      </c>
      <c r="T582" s="72" t="s">
        <v>14410</v>
      </c>
      <c r="U582" s="73"/>
      <c r="W582" s="73"/>
      <c r="X582" s="73"/>
      <c r="Y582" s="72" t="s">
        <v>14379</v>
      </c>
      <c r="AO582" s="71">
        <v>173</v>
      </c>
      <c r="AS582" s="73"/>
      <c r="AT582" s="73"/>
      <c r="AU582" s="73"/>
      <c r="AV582" s="73"/>
      <c r="AW582" s="74" t="s">
        <v>14972</v>
      </c>
      <c r="BC582" s="73"/>
    </row>
    <row r="583" spans="1:56">
      <c r="A583" s="70" t="str">
        <f t="shared" si="19"/>
        <v>2026-01</v>
      </c>
      <c r="B583" s="5" t="str">
        <f>_xlfn.XLOOKUP(G583,过机服务商重量差!A:A,过机服务商重量差!G:G)</f>
        <v>玉麒麟</v>
      </c>
      <c r="C583" s="32" t="str">
        <f t="shared" si="18"/>
        <v>渠道</v>
      </c>
      <c r="D583" s="63">
        <f>ROUND(IF(AND(AO583&gt;=0,Y583="正常走货"),_xlfn.XLOOKUP(G583,过机服务商重量差!A:A,过机服务商重量差!L:L),"0"),2)</f>
        <v>1</v>
      </c>
      <c r="E583" s="64">
        <f>ROUND(IF(B583="小旋风",$D583/提成!$D$4*提成!$E$4,$D583/提成!$D$3*提成!$E$3),2)</f>
        <v>0.01</v>
      </c>
      <c r="F583" s="5" t="str">
        <f ca="1">IFERROR(LOOKUP(1,0/((B583=名单!B:B)*(VALUE(AW583)&gt;=名单!E:E)*(VALUE(AW583)&lt;=名单!G:G)*(Y583="正常走货")),名单!H:H),"否")</f>
        <v>否</v>
      </c>
      <c r="G583" s="71" t="s">
        <v>1865</v>
      </c>
      <c r="H583" s="71" t="s">
        <v>1867</v>
      </c>
      <c r="J583" s="71" t="s">
        <v>17</v>
      </c>
      <c r="L583" s="71" t="s">
        <v>18</v>
      </c>
      <c r="M583" s="73"/>
      <c r="N583" s="73"/>
      <c r="R583" s="73"/>
      <c r="S583" s="72" t="s">
        <v>120</v>
      </c>
      <c r="T583" s="72" t="s">
        <v>14382</v>
      </c>
      <c r="U583" s="73"/>
      <c r="W583" s="73"/>
      <c r="X583" s="73"/>
      <c r="Y583" s="72" t="s">
        <v>14379</v>
      </c>
      <c r="AO583" s="71">
        <v>54.6</v>
      </c>
      <c r="AS583" s="73"/>
      <c r="AT583" s="73"/>
      <c r="AV583" s="73"/>
      <c r="AW583" s="74" t="s">
        <v>14973</v>
      </c>
      <c r="BA583" s="73"/>
      <c r="BC583" s="73"/>
    </row>
    <row r="584" spans="1:56">
      <c r="A584" s="70" t="str">
        <f t="shared" si="19"/>
        <v>2026-01</v>
      </c>
      <c r="B584" s="5" t="str">
        <f>_xlfn.XLOOKUP(G584,过机服务商重量差!A:A,过机服务商重量差!G:G)</f>
        <v>玉麒麟</v>
      </c>
      <c r="C584" s="32" t="str">
        <f t="shared" si="18"/>
        <v>渠道</v>
      </c>
      <c r="D584" s="63">
        <f>ROUND(IF(AND(AO584&gt;=0,Y584="正常走货"),_xlfn.XLOOKUP(G584,过机服务商重量差!A:A,过机服务商重量差!L:L),"0"),2)</f>
        <v>0.5</v>
      </c>
      <c r="E584" s="64">
        <f>ROUND(IF(B584="小旋风",$D584/提成!$D$4*提成!$E$4,$D584/提成!$D$3*提成!$E$3),2)</f>
        <v>0.01</v>
      </c>
      <c r="F584" s="5" t="str">
        <f ca="1">IFERROR(LOOKUP(1,0/((B584=名单!B:B)*(VALUE(AW584)&gt;=名单!E:E)*(VALUE(AW584)&lt;=名单!G:G)*(Y584="正常走货")),名单!H:H),"否")</f>
        <v>否</v>
      </c>
      <c r="G584" s="71" t="s">
        <v>1868</v>
      </c>
      <c r="H584" s="71" t="s">
        <v>1870</v>
      </c>
      <c r="J584" s="72" t="s">
        <v>17</v>
      </c>
      <c r="L584" s="71" t="s">
        <v>18</v>
      </c>
      <c r="M584" s="73"/>
      <c r="N584" s="73"/>
      <c r="R584" s="73"/>
      <c r="S584" s="72" t="s">
        <v>215</v>
      </c>
      <c r="T584" s="72" t="s">
        <v>14378</v>
      </c>
      <c r="U584" s="73"/>
      <c r="W584" s="73"/>
      <c r="X584" s="73"/>
      <c r="Y584" s="72" t="s">
        <v>14379</v>
      </c>
      <c r="AO584" s="71">
        <v>103</v>
      </c>
      <c r="AS584" s="73"/>
      <c r="AT584" s="73"/>
      <c r="AU584" s="73"/>
      <c r="AV584" s="73"/>
      <c r="AW584" s="74" t="s">
        <v>14974</v>
      </c>
      <c r="BC584" s="73"/>
    </row>
    <row r="585" spans="1:56">
      <c r="A585" s="70" t="str">
        <f t="shared" si="19"/>
        <v>2026-01</v>
      </c>
      <c r="B585" s="5" t="str">
        <f>_xlfn.XLOOKUP(G585,过机服务商重量差!A:A,过机服务商重量差!G:G)</f>
        <v>007</v>
      </c>
      <c r="C585" s="32" t="str">
        <f t="shared" si="18"/>
        <v>渠道</v>
      </c>
      <c r="D585" s="63">
        <f>ROUND(IF(AND(AO585&gt;=0,Y585="正常走货"),_xlfn.XLOOKUP(G585,过机服务商重量差!A:A,过机服务商重量差!L:L),"0"),2)</f>
        <v>23</v>
      </c>
      <c r="E585" s="64">
        <f>ROUND(IF(B585="小旋风",$D585/提成!$D$4*提成!$E$4,$D585/提成!$D$3*提成!$E$3),2)</f>
        <v>0.23</v>
      </c>
      <c r="F585" s="5" t="str">
        <f ca="1">IFERROR(LOOKUP(1,0/((B585=名单!B:B)*(VALUE(AW585)&gt;=名单!E:E)*(VALUE(AW585)&lt;=名单!G:G)*(Y585="正常走货")),名单!H:H),"否")</f>
        <v>否</v>
      </c>
      <c r="G585" s="71" t="s">
        <v>1871</v>
      </c>
      <c r="H585" s="71" t="s">
        <v>1873</v>
      </c>
      <c r="J585" s="72" t="s">
        <v>168</v>
      </c>
      <c r="L585" s="71" t="s">
        <v>18</v>
      </c>
      <c r="M585" s="73"/>
      <c r="N585" s="73"/>
      <c r="R585" s="73"/>
      <c r="S585" s="72" t="s">
        <v>145</v>
      </c>
      <c r="T585" s="72" t="s">
        <v>14407</v>
      </c>
      <c r="U585" s="73"/>
      <c r="W585" s="73"/>
      <c r="X585" s="73"/>
      <c r="Y585" s="72" t="s">
        <v>14379</v>
      </c>
      <c r="AO585" s="71">
        <v>322</v>
      </c>
      <c r="AS585" s="73"/>
      <c r="AT585" s="73"/>
      <c r="AV585" s="73"/>
      <c r="AW585" s="74" t="s">
        <v>14975</v>
      </c>
      <c r="BC585" s="73"/>
    </row>
    <row r="586" spans="1:56">
      <c r="A586" s="70" t="str">
        <f t="shared" si="19"/>
        <v>2026-01</v>
      </c>
      <c r="B586" s="5" t="str">
        <f>_xlfn.XLOOKUP(G586,过机服务商重量差!A:A,过机服务商重量差!G:G)</f>
        <v>玉麒麟</v>
      </c>
      <c r="C586" s="32" t="str">
        <f t="shared" si="18"/>
        <v>渠道</v>
      </c>
      <c r="D586" s="63">
        <f>ROUND(IF(AND(AO586&gt;=0,Y586="正常走货"),_xlfn.XLOOKUP(G586,过机服务商重量差!A:A,过机服务商重量差!L:L),"0"),2)</f>
        <v>5</v>
      </c>
      <c r="E586" s="64">
        <f>ROUND(IF(B586="小旋风",$D586/提成!$D$4*提成!$E$4,$D586/提成!$D$3*提成!$E$3),2)</f>
        <v>0.05</v>
      </c>
      <c r="F586" s="5" t="str">
        <f ca="1">IFERROR(LOOKUP(1,0/((B586=名单!B:B)*(VALUE(AW586)&gt;=名单!E:E)*(VALUE(AW586)&lt;=名单!G:G)*(Y586="正常走货")),名单!H:H),"否")</f>
        <v>否</v>
      </c>
      <c r="G586" s="71" t="s">
        <v>1874</v>
      </c>
      <c r="H586" s="71" t="s">
        <v>1876</v>
      </c>
      <c r="J586" s="72" t="s">
        <v>17</v>
      </c>
      <c r="L586" s="72" t="s">
        <v>18</v>
      </c>
      <c r="M586" s="73"/>
      <c r="N586" s="73"/>
      <c r="R586" s="73"/>
      <c r="S586" s="72" t="s">
        <v>30</v>
      </c>
      <c r="T586" s="72" t="s">
        <v>14382</v>
      </c>
      <c r="U586" s="73"/>
      <c r="W586" s="73"/>
      <c r="X586" s="73"/>
      <c r="Y586" s="72" t="s">
        <v>14379</v>
      </c>
      <c r="AO586" s="71">
        <v>100.05</v>
      </c>
      <c r="AS586" s="73"/>
      <c r="AT586" s="73"/>
      <c r="AV586" s="73"/>
      <c r="AW586" s="74" t="s">
        <v>14976</v>
      </c>
      <c r="BC586" s="73"/>
    </row>
    <row r="587" spans="1:56">
      <c r="A587" s="70" t="str">
        <f t="shared" si="19"/>
        <v>2026-01</v>
      </c>
      <c r="B587" s="5" t="str">
        <f>_xlfn.XLOOKUP(G587,过机服务商重量差!A:A,过机服务商重量差!G:G)</f>
        <v>玉麒麟</v>
      </c>
      <c r="C587" s="32" t="str">
        <f t="shared" si="18"/>
        <v>渠道</v>
      </c>
      <c r="D587" s="63">
        <f>ROUND(IF(AND(AO587&gt;=0,Y587="正常走货"),_xlfn.XLOOKUP(G587,过机服务商重量差!A:A,过机服务商重量差!L:L),"0"),2)</f>
        <v>0.5</v>
      </c>
      <c r="E587" s="64">
        <f>ROUND(IF(B587="小旋风",$D587/提成!$D$4*提成!$E$4,$D587/提成!$D$3*提成!$E$3),2)</f>
        <v>0.01</v>
      </c>
      <c r="F587" s="5" t="str">
        <f ca="1">IFERROR(LOOKUP(1,0/((B587=名单!B:B)*(VALUE(AW587)&gt;=名单!E:E)*(VALUE(AW587)&lt;=名单!G:G)*(Y587="正常走货")),名单!H:H),"否")</f>
        <v>否</v>
      </c>
      <c r="G587" s="71" t="s">
        <v>1877</v>
      </c>
      <c r="H587" s="71" t="s">
        <v>1879</v>
      </c>
      <c r="J587" s="72" t="s">
        <v>17</v>
      </c>
      <c r="L587" s="71" t="s">
        <v>18</v>
      </c>
      <c r="M587" s="73"/>
      <c r="N587" s="73"/>
      <c r="R587" s="73"/>
      <c r="S587" s="72" t="s">
        <v>152</v>
      </c>
      <c r="T587" s="72" t="s">
        <v>14382</v>
      </c>
      <c r="U587" s="73"/>
      <c r="W587" s="73"/>
      <c r="X587" s="73"/>
      <c r="Y587" s="72" t="s">
        <v>14379</v>
      </c>
      <c r="AO587" s="71">
        <v>39.4</v>
      </c>
      <c r="AS587" s="73"/>
      <c r="AT587" s="73"/>
      <c r="AU587" s="73"/>
      <c r="AV587" s="73"/>
      <c r="AW587" s="74" t="s">
        <v>14977</v>
      </c>
      <c r="BC587" s="73"/>
    </row>
    <row r="588" spans="1:56">
      <c r="A588" s="70" t="str">
        <f t="shared" si="19"/>
        <v>2026-01</v>
      </c>
      <c r="B588" s="5" t="str">
        <f>_xlfn.XLOOKUP(G588,过机服务商重量差!A:A,过机服务商重量差!G:G)</f>
        <v>无崖子</v>
      </c>
      <c r="C588" s="32" t="str">
        <f t="shared" si="18"/>
        <v>渠道</v>
      </c>
      <c r="D588" s="63">
        <f>ROUND(IF(AND(AO588&gt;=0,Y588="正常走货"),_xlfn.XLOOKUP(G588,过机服务商重量差!A:A,过机服务商重量差!L:L),"0"),2)</f>
        <v>6</v>
      </c>
      <c r="E588" s="64">
        <f>ROUND(IF(B588="小旋风",$D588/提成!$D$4*提成!$E$4,$D588/提成!$D$3*提成!$E$3),2)</f>
        <v>0.06</v>
      </c>
      <c r="F588" s="5" t="str">
        <f ca="1">IFERROR(LOOKUP(1,0/((B588=名单!B:B)*(VALUE(AW588)&gt;=名单!E:E)*(VALUE(AW588)&lt;=名单!G:G)*(Y588="正常走货")),名单!H:H),"否")</f>
        <v>否</v>
      </c>
      <c r="G588" s="71" t="s">
        <v>1880</v>
      </c>
      <c r="H588" s="71" t="s">
        <v>1882</v>
      </c>
      <c r="J588" s="72" t="s">
        <v>603</v>
      </c>
      <c r="L588" s="71" t="s">
        <v>18</v>
      </c>
      <c r="M588" s="73"/>
      <c r="N588" s="73"/>
      <c r="R588" s="73"/>
      <c r="S588" s="72" t="s">
        <v>120</v>
      </c>
      <c r="T588" s="72" t="s">
        <v>14382</v>
      </c>
      <c r="U588" s="73"/>
      <c r="W588" s="73"/>
      <c r="X588" s="73"/>
      <c r="Y588" s="72" t="s">
        <v>14379</v>
      </c>
      <c r="AO588" s="71">
        <v>51.8</v>
      </c>
      <c r="AT588" s="73"/>
      <c r="AU588" s="73"/>
      <c r="AV588" s="73"/>
      <c r="AW588" s="74" t="s">
        <v>14978</v>
      </c>
      <c r="BC588" s="73"/>
      <c r="BD588" s="73"/>
    </row>
    <row r="589" spans="1:56">
      <c r="A589" s="70" t="str">
        <f t="shared" si="19"/>
        <v>2026-01</v>
      </c>
      <c r="B589" s="5" t="str">
        <f>_xlfn.XLOOKUP(G589,过机服务商重量差!A:A,过机服务商重量差!G:G)</f>
        <v>玉麒麟</v>
      </c>
      <c r="C589" s="32" t="str">
        <f t="shared" si="18"/>
        <v>渠道</v>
      </c>
      <c r="D589" s="63">
        <f>ROUND(IF(AND(AO589&gt;=0,Y589="正常走货"),_xlfn.XLOOKUP(G589,过机服务商重量差!A:A,过机服务商重量差!L:L),"0"),2)</f>
        <v>1</v>
      </c>
      <c r="E589" s="64">
        <f>ROUND(IF(B589="小旋风",$D589/提成!$D$4*提成!$E$4,$D589/提成!$D$3*提成!$E$3),2)</f>
        <v>0.01</v>
      </c>
      <c r="F589" s="5" t="str">
        <f ca="1">IFERROR(LOOKUP(1,0/((B589=名单!B:B)*(VALUE(AW589)&gt;=名单!E:E)*(VALUE(AW589)&lt;=名单!G:G)*(Y589="正常走货")),名单!H:H),"否")</f>
        <v>否</v>
      </c>
      <c r="G589" s="71" t="s">
        <v>1883</v>
      </c>
      <c r="H589" s="71" t="s">
        <v>1885</v>
      </c>
      <c r="J589" s="71" t="s">
        <v>17</v>
      </c>
      <c r="L589" s="72" t="s">
        <v>18</v>
      </c>
      <c r="M589" s="73"/>
      <c r="N589" s="73"/>
      <c r="R589" s="73"/>
      <c r="S589" s="72" t="s">
        <v>246</v>
      </c>
      <c r="T589" s="72" t="s">
        <v>14386</v>
      </c>
      <c r="U589" s="73"/>
      <c r="W589" s="73"/>
      <c r="X589" s="73"/>
      <c r="Y589" s="72" t="s">
        <v>14379</v>
      </c>
      <c r="AO589" s="71">
        <v>104.6</v>
      </c>
      <c r="AS589" s="73"/>
      <c r="AT589" s="73"/>
      <c r="AU589" s="73"/>
      <c r="AV589" s="73"/>
      <c r="AW589" s="74" t="s">
        <v>14979</v>
      </c>
      <c r="BC589" s="73"/>
    </row>
    <row r="590" spans="1:56">
      <c r="A590" s="70" t="str">
        <f t="shared" si="19"/>
        <v>2026-01</v>
      </c>
      <c r="B590" s="5" t="str">
        <f>_xlfn.XLOOKUP(G590,过机服务商重量差!A:A,过机服务商重量差!G:G)</f>
        <v>007</v>
      </c>
      <c r="C590" s="32" t="str">
        <f t="shared" si="18"/>
        <v>渠道</v>
      </c>
      <c r="D590" s="63">
        <f>ROUND(IF(AND(AO590&gt;=0,Y590="正常走货"),_xlfn.XLOOKUP(G590,过机服务商重量差!A:A,过机服务商重量差!L:L),"0"),2)</f>
        <v>290</v>
      </c>
      <c r="E590" s="64">
        <f>ROUND(IF(B590="小旋风",$D590/提成!$D$4*提成!$E$4,$D590/提成!$D$3*提成!$E$3),2)</f>
        <v>2.9</v>
      </c>
      <c r="F590" s="5" t="str">
        <f ca="1">IFERROR(LOOKUP(1,0/((B590=名单!B:B)*(VALUE(AW590)&gt;=名单!E:E)*(VALUE(AW590)&lt;=名单!G:G)*(Y590="正常走货")),名单!H:H),"否")</f>
        <v>否</v>
      </c>
      <c r="G590" s="71" t="s">
        <v>1886</v>
      </c>
      <c r="H590" s="71" t="s">
        <v>1888</v>
      </c>
      <c r="J590" s="72" t="s">
        <v>168</v>
      </c>
      <c r="L590" s="71" t="s">
        <v>18</v>
      </c>
      <c r="M590" s="73"/>
      <c r="N590" s="73"/>
      <c r="R590" s="73"/>
      <c r="S590" s="72" t="s">
        <v>215</v>
      </c>
      <c r="T590" s="72" t="s">
        <v>14378</v>
      </c>
      <c r="U590" s="73"/>
      <c r="W590" s="73"/>
      <c r="X590" s="73"/>
      <c r="Y590" s="72" t="s">
        <v>14379</v>
      </c>
      <c r="AO590" s="71">
        <v>3335</v>
      </c>
      <c r="AT590" s="73"/>
      <c r="AU590" s="73"/>
      <c r="AV590" s="73"/>
      <c r="AW590" s="74" t="s">
        <v>14980</v>
      </c>
      <c r="BC590" s="73"/>
    </row>
    <row r="591" spans="1:56">
      <c r="A591" s="70" t="str">
        <f t="shared" si="19"/>
        <v>2026-01</v>
      </c>
      <c r="B591" s="5" t="str">
        <f>_xlfn.XLOOKUP(G591,过机服务商重量差!A:A,过机服务商重量差!G:G)</f>
        <v>玉麒麟</v>
      </c>
      <c r="C591" s="32" t="str">
        <f t="shared" si="18"/>
        <v>渠道</v>
      </c>
      <c r="D591" s="63">
        <f>ROUND(IF(AND(AO591&gt;=0,Y591="正常走货"),_xlfn.XLOOKUP(G591,过机服务商重量差!A:A,过机服务商重量差!L:L),"0"),2)</f>
        <v>2.5</v>
      </c>
      <c r="E591" s="64">
        <f>ROUND(IF(B591="小旋风",$D591/提成!$D$4*提成!$E$4,$D591/提成!$D$3*提成!$E$3),2)</f>
        <v>0.03</v>
      </c>
      <c r="F591" s="5" t="str">
        <f ca="1">IFERROR(LOOKUP(1,0/((B591=名单!B:B)*(VALUE(AW591)&gt;=名单!E:E)*(VALUE(AW591)&lt;=名单!G:G)*(Y591="正常走货")),名单!H:H),"否")</f>
        <v>否</v>
      </c>
      <c r="G591" s="71" t="s">
        <v>1889</v>
      </c>
      <c r="H591" s="71" t="s">
        <v>1891</v>
      </c>
      <c r="J591" s="72" t="s">
        <v>24</v>
      </c>
      <c r="L591" s="72" t="s">
        <v>18</v>
      </c>
      <c r="M591" s="73"/>
      <c r="N591" s="73"/>
      <c r="R591" s="73"/>
      <c r="S591" s="72" t="s">
        <v>642</v>
      </c>
      <c r="T591" s="72" t="s">
        <v>14410</v>
      </c>
      <c r="U591" s="73"/>
      <c r="W591" s="73"/>
      <c r="X591" s="73"/>
      <c r="Y591" s="72" t="s">
        <v>14379</v>
      </c>
      <c r="AO591" s="71">
        <v>31.22</v>
      </c>
      <c r="AS591" s="73"/>
      <c r="AT591" s="73"/>
      <c r="AU591" s="73"/>
      <c r="AV591" s="73"/>
      <c r="AW591" s="74" t="s">
        <v>14981</v>
      </c>
      <c r="BC591" s="73"/>
    </row>
    <row r="592" spans="1:56">
      <c r="A592" s="70" t="str">
        <f t="shared" si="19"/>
        <v>2026-01</v>
      </c>
      <c r="B592" s="5" t="str">
        <f>_xlfn.XLOOKUP(G592,过机服务商重量差!A:A,过机服务商重量差!G:G)</f>
        <v>小旋风</v>
      </c>
      <c r="C592" s="32" t="str">
        <f t="shared" si="18"/>
        <v>渠道</v>
      </c>
      <c r="D592" s="63">
        <f>ROUND(IF(AND(AO592&gt;=0,Y592="正常走货"),_xlfn.XLOOKUP(G592,过机服务商重量差!A:A,过机服务商重量差!L:L),"0"),2)</f>
        <v>110</v>
      </c>
      <c r="E592" s="64">
        <f>ROUND(IF(B592="小旋风",$D592/提成!$D$4*提成!$E$4,$D592/提成!$D$3*提成!$E$3),2)</f>
        <v>1.1</v>
      </c>
      <c r="F592" s="5" t="str">
        <f ca="1">IFERROR(LOOKUP(1,0/((B592=名单!B:B)*(VALUE(AW592)&gt;=名单!E:E)*(VALUE(AW592)&lt;=名单!G:G)*(Y592="正常走货")),名单!H:H),"否")</f>
        <v>是</v>
      </c>
      <c r="G592" s="71" t="s">
        <v>1892</v>
      </c>
      <c r="H592" s="71" t="s">
        <v>1894</v>
      </c>
      <c r="J592" s="72" t="s">
        <v>274</v>
      </c>
      <c r="L592" s="71" t="s">
        <v>18</v>
      </c>
      <c r="M592" s="73"/>
      <c r="N592" s="73"/>
      <c r="R592" s="73"/>
      <c r="S592" s="72" t="s">
        <v>191</v>
      </c>
      <c r="T592" s="72" t="s">
        <v>14410</v>
      </c>
      <c r="U592" s="73"/>
      <c r="W592" s="73"/>
      <c r="X592" s="73"/>
      <c r="Y592" s="72" t="s">
        <v>14379</v>
      </c>
      <c r="AO592" s="71">
        <v>55</v>
      </c>
      <c r="AS592" s="73"/>
      <c r="AT592" s="73"/>
      <c r="AV592" s="73"/>
      <c r="AW592" s="74" t="s">
        <v>14982</v>
      </c>
      <c r="BC592" s="73"/>
    </row>
    <row r="593" spans="1:56">
      <c r="A593" s="70" t="str">
        <f t="shared" si="19"/>
        <v>2026-01</v>
      </c>
      <c r="B593" s="5" t="str">
        <f>_xlfn.XLOOKUP(G593,过机服务商重量差!A:A,过机服务商重量差!G:G)</f>
        <v>小旋风</v>
      </c>
      <c r="C593" s="32" t="str">
        <f t="shared" si="18"/>
        <v>渠道</v>
      </c>
      <c r="D593" s="63">
        <f>ROUND(IF(AND(AO593&gt;=0,Y593="正常走货"),_xlfn.XLOOKUP(G593,过机服务商重量差!A:A,过机服务商重量差!L:L),"0"),2)</f>
        <v>110</v>
      </c>
      <c r="E593" s="64">
        <f>ROUND(IF(B593="小旋风",$D593/提成!$D$4*提成!$E$4,$D593/提成!$D$3*提成!$E$3),2)</f>
        <v>1.1</v>
      </c>
      <c r="F593" s="5" t="str">
        <f ca="1">IFERROR(LOOKUP(1,0/((B593=名单!B:B)*(VALUE(AW593)&gt;=名单!E:E)*(VALUE(AW593)&lt;=名单!G:G)*(Y593="正常走货")),名单!H:H),"否")</f>
        <v>是</v>
      </c>
      <c r="G593" s="71" t="s">
        <v>1895</v>
      </c>
      <c r="H593" s="71" t="s">
        <v>1897</v>
      </c>
      <c r="J593" s="72" t="s">
        <v>274</v>
      </c>
      <c r="L593" s="71" t="s">
        <v>18</v>
      </c>
      <c r="M593" s="73"/>
      <c r="N593" s="73"/>
      <c r="R593" s="73"/>
      <c r="S593" s="72" t="s">
        <v>191</v>
      </c>
      <c r="T593" s="72" t="s">
        <v>14410</v>
      </c>
      <c r="U593" s="73"/>
      <c r="W593" s="73"/>
      <c r="X593" s="73"/>
      <c r="Y593" s="72" t="s">
        <v>14379</v>
      </c>
      <c r="AO593" s="71">
        <v>55</v>
      </c>
      <c r="AS593" s="73"/>
      <c r="AT593" s="73"/>
      <c r="AU593" s="73"/>
      <c r="AV593" s="73"/>
      <c r="AW593" s="74" t="s">
        <v>14983</v>
      </c>
      <c r="BC593" s="73"/>
    </row>
    <row r="594" spans="1:56">
      <c r="A594" s="70" t="str">
        <f t="shared" si="19"/>
        <v>2026-01</v>
      </c>
      <c r="B594" s="5" t="str">
        <f>_xlfn.XLOOKUP(G594,过机服务商重量差!A:A,过机服务商重量差!G:G)</f>
        <v>小旋风</v>
      </c>
      <c r="C594" s="32" t="str">
        <f t="shared" si="18"/>
        <v>渠道</v>
      </c>
      <c r="D594" s="63">
        <f>ROUND(IF(AND(AO594&gt;=0,Y594="正常走货"),_xlfn.XLOOKUP(G594,过机服务商重量差!A:A,过机服务商重量差!L:L),"0"),2)</f>
        <v>110</v>
      </c>
      <c r="E594" s="64">
        <f>ROUND(IF(B594="小旋风",$D594/提成!$D$4*提成!$E$4,$D594/提成!$D$3*提成!$E$3),2)</f>
        <v>1.1</v>
      </c>
      <c r="F594" s="5" t="str">
        <f ca="1">IFERROR(LOOKUP(1,0/((B594=名单!B:B)*(VALUE(AW594)&gt;=名单!E:E)*(VALUE(AW594)&lt;=名单!G:G)*(Y594="正常走货")),名单!H:H),"否")</f>
        <v>是</v>
      </c>
      <c r="G594" s="71" t="s">
        <v>1898</v>
      </c>
      <c r="H594" s="71" t="s">
        <v>1900</v>
      </c>
      <c r="J594" s="72" t="s">
        <v>274</v>
      </c>
      <c r="L594" s="71" t="s">
        <v>18</v>
      </c>
      <c r="M594" s="73"/>
      <c r="N594" s="73"/>
      <c r="R594" s="73"/>
      <c r="S594" s="72" t="s">
        <v>191</v>
      </c>
      <c r="T594" s="72" t="s">
        <v>14410</v>
      </c>
      <c r="U594" s="73"/>
      <c r="W594" s="73"/>
      <c r="X594" s="73"/>
      <c r="Y594" s="72" t="s">
        <v>14379</v>
      </c>
      <c r="AO594" s="71">
        <v>385</v>
      </c>
      <c r="AS594" s="73"/>
      <c r="AT594" s="73"/>
      <c r="AU594" s="73"/>
      <c r="AV594" s="73"/>
      <c r="AW594" s="74" t="s">
        <v>14984</v>
      </c>
      <c r="BC594" s="73"/>
    </row>
    <row r="595" spans="1:56">
      <c r="A595" s="70" t="str">
        <f t="shared" si="19"/>
        <v>2026-01</v>
      </c>
      <c r="B595" s="5" t="str">
        <f>_xlfn.XLOOKUP(G595,过机服务商重量差!A:A,过机服务商重量差!G:G)</f>
        <v>风清扬</v>
      </c>
      <c r="C595" s="32" t="str">
        <f t="shared" si="18"/>
        <v>渠道</v>
      </c>
      <c r="D595" s="63">
        <f>ROUND(IF(AND(AO595&gt;=0,Y595="正常走货"),_xlfn.XLOOKUP(G595,过机服务商重量差!A:A,过机服务商重量差!L:L),"0"),2)</f>
        <v>107</v>
      </c>
      <c r="E595" s="64">
        <f>ROUND(IF(B595="小旋风",$D595/提成!$D$4*提成!$E$4,$D595/提成!$D$3*提成!$E$3),2)</f>
        <v>1.07</v>
      </c>
      <c r="F595" s="5" t="str">
        <f ca="1">IFERROR(LOOKUP(1,0/((B595=名单!B:B)*(VALUE(AW595)&gt;=名单!E:E)*(VALUE(AW595)&lt;=名单!G:G)*(Y595="正常走货")),名单!H:H),"否")</f>
        <v>是</v>
      </c>
      <c r="G595" s="71" t="s">
        <v>1901</v>
      </c>
      <c r="H595" s="71" t="s">
        <v>50</v>
      </c>
      <c r="J595" s="72" t="s">
        <v>1903</v>
      </c>
      <c r="L595" s="71" t="s">
        <v>18</v>
      </c>
      <c r="M595" s="73"/>
      <c r="N595" s="73"/>
      <c r="R595" s="73"/>
      <c r="S595" s="72" t="s">
        <v>223</v>
      </c>
      <c r="T595" s="72" t="s">
        <v>14410</v>
      </c>
      <c r="U595" s="73"/>
      <c r="W595" s="73"/>
      <c r="X595" s="73"/>
      <c r="Y595" s="72" t="s">
        <v>14379</v>
      </c>
      <c r="AO595" s="71">
        <v>107</v>
      </c>
      <c r="AS595" s="73"/>
      <c r="AT595" s="73"/>
      <c r="AU595" s="73"/>
      <c r="AV595" s="73"/>
      <c r="AW595" s="74" t="s">
        <v>14985</v>
      </c>
      <c r="BC595" s="73"/>
    </row>
    <row r="596" spans="1:56">
      <c r="A596" s="70" t="str">
        <f t="shared" si="19"/>
        <v>2026-01</v>
      </c>
      <c r="B596" s="5" t="str">
        <f>_xlfn.XLOOKUP(G596,过机服务商重量差!A:A,过机服务商重量差!G:G)</f>
        <v>风清扬</v>
      </c>
      <c r="C596" s="32" t="str">
        <f t="shared" si="18"/>
        <v>渠道</v>
      </c>
      <c r="D596" s="63">
        <f>ROUND(IF(AND(AO596&gt;=0,Y596="正常走货"),_xlfn.XLOOKUP(G596,过机服务商重量差!A:A,过机服务商重量差!L:L),"0"),2)</f>
        <v>166</v>
      </c>
      <c r="E596" s="64">
        <f>ROUND(IF(B596="小旋风",$D596/提成!$D$4*提成!$E$4,$D596/提成!$D$3*提成!$E$3),2)</f>
        <v>1.66</v>
      </c>
      <c r="F596" s="5" t="str">
        <f ca="1">IFERROR(LOOKUP(1,0/((B596=名单!B:B)*(VALUE(AW596)&gt;=名单!E:E)*(VALUE(AW596)&lt;=名单!G:G)*(Y596="正常走货")),名单!H:H),"否")</f>
        <v>是</v>
      </c>
      <c r="G596" s="71" t="s">
        <v>1904</v>
      </c>
      <c r="H596" s="71" t="s">
        <v>50</v>
      </c>
      <c r="J596" s="72" t="s">
        <v>1903</v>
      </c>
      <c r="L596" s="71" t="s">
        <v>18</v>
      </c>
      <c r="M596" s="73"/>
      <c r="N596" s="73"/>
      <c r="R596" s="73"/>
      <c r="S596" s="72" t="s">
        <v>223</v>
      </c>
      <c r="T596" s="72" t="s">
        <v>14410</v>
      </c>
      <c r="U596" s="73"/>
      <c r="W596" s="73"/>
      <c r="X596" s="73"/>
      <c r="Y596" s="72" t="s">
        <v>14379</v>
      </c>
      <c r="AO596" s="71">
        <v>166</v>
      </c>
      <c r="AS596" s="73"/>
      <c r="AT596" s="73"/>
      <c r="AU596" s="73"/>
      <c r="AV596" s="73"/>
      <c r="AW596" s="74" t="s">
        <v>14986</v>
      </c>
      <c r="BC596" s="73"/>
    </row>
    <row r="597" spans="1:56">
      <c r="A597" s="70" t="str">
        <f t="shared" si="19"/>
        <v>2026-01</v>
      </c>
      <c r="B597" s="5" t="str">
        <f>_xlfn.XLOOKUP(G597,过机服务商重量差!A:A,过机服务商重量差!G:G)</f>
        <v>帅时莹</v>
      </c>
      <c r="C597" s="32" t="str">
        <f t="shared" si="18"/>
        <v>渠道</v>
      </c>
      <c r="D597" s="63">
        <f>ROUND(IF(AND(AO597&gt;=0,Y597="正常走货"),_xlfn.XLOOKUP(G597,过机服务商重量差!A:A,过机服务商重量差!L:L),"0"),2)</f>
        <v>38</v>
      </c>
      <c r="E597" s="64">
        <f>ROUND(IF(B597="小旋风",$D597/提成!$D$4*提成!$E$4,$D597/提成!$D$3*提成!$E$3),2)</f>
        <v>0.38</v>
      </c>
      <c r="F597" s="5" t="str">
        <f ca="1">IFERROR(LOOKUP(1,0/((B597=名单!B:B)*(VALUE(AW597)&gt;=名单!E:E)*(VALUE(AW597)&lt;=名单!G:G)*(Y597="正常走货")),名单!H:H),"否")</f>
        <v>否</v>
      </c>
      <c r="G597" s="71" t="s">
        <v>1906</v>
      </c>
      <c r="H597" s="71" t="s">
        <v>1908</v>
      </c>
      <c r="J597" s="72" t="s">
        <v>140</v>
      </c>
      <c r="L597" s="71" t="s">
        <v>18</v>
      </c>
      <c r="M597" s="73"/>
      <c r="N597" s="73"/>
      <c r="R597" s="73"/>
      <c r="S597" s="72" t="s">
        <v>199</v>
      </c>
      <c r="T597" s="72" t="s">
        <v>14439</v>
      </c>
      <c r="U597" s="73"/>
      <c r="W597" s="73"/>
      <c r="X597" s="73"/>
      <c r="Y597" s="72" t="s">
        <v>14379</v>
      </c>
      <c r="AO597" s="71">
        <v>471.2</v>
      </c>
      <c r="AS597" s="73"/>
      <c r="AT597" s="73"/>
      <c r="AU597" s="73"/>
      <c r="AV597" s="73"/>
      <c r="AW597" s="74" t="s">
        <v>14987</v>
      </c>
      <c r="BC597" s="73"/>
    </row>
    <row r="598" spans="1:56">
      <c r="A598" s="70" t="str">
        <f t="shared" si="19"/>
        <v>2026-01</v>
      </c>
      <c r="B598" s="5" t="str">
        <f>_xlfn.XLOOKUP(G598,过机服务商重量差!A:A,过机服务商重量差!G:G)</f>
        <v>帅时莹</v>
      </c>
      <c r="C598" s="32" t="str">
        <f t="shared" si="18"/>
        <v>渠道</v>
      </c>
      <c r="D598" s="63">
        <f>ROUND(IF(AND(AO598&gt;=0,Y598="正常走货"),_xlfn.XLOOKUP(G598,过机服务商重量差!A:A,过机服务商重量差!L:L),"0"),2)</f>
        <v>22</v>
      </c>
      <c r="E598" s="64">
        <f>ROUND(IF(B598="小旋风",$D598/提成!$D$4*提成!$E$4,$D598/提成!$D$3*提成!$E$3),2)</f>
        <v>0.22</v>
      </c>
      <c r="F598" s="5" t="str">
        <f ca="1">IFERROR(LOOKUP(1,0/((B598=名单!B:B)*(VALUE(AW598)&gt;=名单!E:E)*(VALUE(AW598)&lt;=名单!G:G)*(Y598="正常走货")),名单!H:H),"否")</f>
        <v>否</v>
      </c>
      <c r="G598" s="71" t="s">
        <v>1909</v>
      </c>
      <c r="H598" s="71" t="s">
        <v>1911</v>
      </c>
      <c r="J598" s="72" t="s">
        <v>140</v>
      </c>
      <c r="L598" s="71" t="s">
        <v>18</v>
      </c>
      <c r="M598" s="73"/>
      <c r="N598" s="73"/>
      <c r="R598" s="73"/>
      <c r="S598" s="72" t="s">
        <v>199</v>
      </c>
      <c r="T598" s="72" t="s">
        <v>14439</v>
      </c>
      <c r="U598" s="73"/>
      <c r="W598" s="73"/>
      <c r="X598" s="73"/>
      <c r="Y598" s="72" t="s">
        <v>14379</v>
      </c>
      <c r="AO598" s="71">
        <v>272.8</v>
      </c>
      <c r="AT598" s="73"/>
      <c r="AV598" s="73"/>
      <c r="AW598" s="74" t="s">
        <v>14988</v>
      </c>
      <c r="BA598" s="73"/>
      <c r="BC598" s="73"/>
    </row>
    <row r="599" spans="1:56">
      <c r="A599" s="70" t="str">
        <f t="shared" si="19"/>
        <v>2026-01</v>
      </c>
      <c r="B599" s="5" t="str">
        <f>_xlfn.XLOOKUP(G599,过机服务商重量差!A:A,过机服务商重量差!G:G)</f>
        <v>帅时莹</v>
      </c>
      <c r="C599" s="32" t="str">
        <f t="shared" si="18"/>
        <v>渠道</v>
      </c>
      <c r="D599" s="63">
        <f>ROUND(IF(AND(AO599&gt;=0,Y599="正常走货"),_xlfn.XLOOKUP(G599,过机服务商重量差!A:A,过机服务商重量差!L:L),"0"),2)</f>
        <v>32</v>
      </c>
      <c r="E599" s="64">
        <f>ROUND(IF(B599="小旋风",$D599/提成!$D$4*提成!$E$4,$D599/提成!$D$3*提成!$E$3),2)</f>
        <v>0.32</v>
      </c>
      <c r="F599" s="5" t="str">
        <f ca="1">IFERROR(LOOKUP(1,0/((B599=名单!B:B)*(VALUE(AW599)&gt;=名单!E:E)*(VALUE(AW599)&lt;=名单!G:G)*(Y599="正常走货")),名单!H:H),"否")</f>
        <v>否</v>
      </c>
      <c r="G599" s="71" t="s">
        <v>1912</v>
      </c>
      <c r="H599" s="71" t="s">
        <v>1914</v>
      </c>
      <c r="J599" s="72" t="s">
        <v>140</v>
      </c>
      <c r="L599" s="71" t="s">
        <v>18</v>
      </c>
      <c r="M599" s="73"/>
      <c r="N599" s="73"/>
      <c r="R599" s="73"/>
      <c r="S599" s="72" t="s">
        <v>199</v>
      </c>
      <c r="T599" s="72" t="s">
        <v>14439</v>
      </c>
      <c r="U599" s="73"/>
      <c r="W599" s="73"/>
      <c r="X599" s="73"/>
      <c r="Y599" s="72" t="s">
        <v>14379</v>
      </c>
      <c r="AO599" s="71">
        <v>396.8</v>
      </c>
      <c r="AT599" s="73"/>
      <c r="AU599" s="73"/>
      <c r="AV599" s="73"/>
      <c r="AW599" s="74" t="s">
        <v>14989</v>
      </c>
      <c r="BC599" s="73"/>
    </row>
    <row r="600" spans="1:56">
      <c r="A600" s="70" t="str">
        <f t="shared" si="19"/>
        <v>2026-01</v>
      </c>
      <c r="B600" s="5" t="str">
        <f>_xlfn.XLOOKUP(G600,过机服务商重量差!A:A,过机服务商重量差!G:G)</f>
        <v>帅时莹</v>
      </c>
      <c r="C600" s="32" t="str">
        <f t="shared" si="18"/>
        <v>渠道</v>
      </c>
      <c r="D600" s="63">
        <f>ROUND(IF(AND(AO600&gt;=0,Y600="正常走货"),_xlfn.XLOOKUP(G600,过机服务商重量差!A:A,过机服务商重量差!L:L),"0"),2)</f>
        <v>28</v>
      </c>
      <c r="E600" s="64">
        <f>ROUND(IF(B600="小旋风",$D600/提成!$D$4*提成!$E$4,$D600/提成!$D$3*提成!$E$3),2)</f>
        <v>0.28</v>
      </c>
      <c r="F600" s="5" t="str">
        <f ca="1">IFERROR(LOOKUP(1,0/((B600=名单!B:B)*(VALUE(AW600)&gt;=名单!E:E)*(VALUE(AW600)&lt;=名单!G:G)*(Y600="正常走货")),名单!H:H),"否")</f>
        <v>否</v>
      </c>
      <c r="G600" s="71" t="s">
        <v>1915</v>
      </c>
      <c r="H600" s="71" t="s">
        <v>1917</v>
      </c>
      <c r="J600" s="72" t="s">
        <v>140</v>
      </c>
      <c r="L600" s="71" t="s">
        <v>18</v>
      </c>
      <c r="M600" s="73"/>
      <c r="N600" s="73"/>
      <c r="R600" s="73"/>
      <c r="S600" s="72" t="s">
        <v>199</v>
      </c>
      <c r="T600" s="72" t="s">
        <v>14439</v>
      </c>
      <c r="U600" s="73"/>
      <c r="W600" s="73"/>
      <c r="X600" s="73"/>
      <c r="Y600" s="72" t="s">
        <v>14379</v>
      </c>
      <c r="AO600" s="71">
        <v>347.2</v>
      </c>
      <c r="AT600" s="73"/>
      <c r="AU600" s="73"/>
      <c r="AV600" s="73"/>
      <c r="AW600" s="74" t="s">
        <v>14990</v>
      </c>
      <c r="BC600" s="73"/>
    </row>
    <row r="601" spans="1:56">
      <c r="A601" s="70" t="str">
        <f t="shared" si="19"/>
        <v>2026-01</v>
      </c>
      <c r="B601" s="5" t="str">
        <f>_xlfn.XLOOKUP(G601,过机服务商重量差!A:A,过机服务商重量差!G:G)</f>
        <v>玉麒麟</v>
      </c>
      <c r="C601" s="32" t="str">
        <f t="shared" si="18"/>
        <v>渠道</v>
      </c>
      <c r="D601" s="63">
        <f>ROUND(IF(AND(AO601&gt;=0,Y601="正常走货"),_xlfn.XLOOKUP(G601,过机服务商重量差!A:A,过机服务商重量差!L:L),"0"),2)</f>
        <v>34</v>
      </c>
      <c r="E601" s="64">
        <f>ROUND(IF(B601="小旋风",$D601/提成!$D$4*提成!$E$4,$D601/提成!$D$3*提成!$E$3),2)</f>
        <v>0.34</v>
      </c>
      <c r="F601" s="5" t="str">
        <f ca="1">IFERROR(LOOKUP(1,0/((B601=名单!B:B)*(VALUE(AW601)&gt;=名单!E:E)*(VALUE(AW601)&lt;=名单!G:G)*(Y601="正常走货")),名单!H:H),"否")</f>
        <v>否</v>
      </c>
      <c r="G601" s="71" t="s">
        <v>1918</v>
      </c>
      <c r="H601" s="71" t="s">
        <v>1920</v>
      </c>
      <c r="J601" s="72" t="s">
        <v>17</v>
      </c>
      <c r="L601" s="71" t="s">
        <v>18</v>
      </c>
      <c r="M601" s="73"/>
      <c r="N601" s="73"/>
      <c r="R601" s="73"/>
      <c r="S601" s="72" t="s">
        <v>408</v>
      </c>
      <c r="T601" s="72" t="s">
        <v>14378</v>
      </c>
      <c r="U601" s="73"/>
      <c r="W601" s="73"/>
      <c r="X601" s="73"/>
      <c r="Y601" s="72" t="s">
        <v>14379</v>
      </c>
      <c r="AO601" s="71">
        <v>187.6</v>
      </c>
      <c r="AT601" s="73"/>
      <c r="AU601" s="73"/>
      <c r="AV601" s="73"/>
      <c r="AW601" s="74" t="s">
        <v>14991</v>
      </c>
      <c r="BC601" s="73"/>
    </row>
    <row r="602" spans="1:56">
      <c r="A602" s="70" t="str">
        <f t="shared" si="19"/>
        <v>2026-01</v>
      </c>
      <c r="B602" s="5" t="str">
        <f>_xlfn.XLOOKUP(G602,过机服务商重量差!A:A,过机服务商重量差!G:G)</f>
        <v>玉麒麟</v>
      </c>
      <c r="C602" s="32" t="str">
        <f t="shared" si="18"/>
        <v>渠道</v>
      </c>
      <c r="D602" s="63">
        <f>ROUND(IF(AND(AO602&gt;=0,Y602="正常走货"),_xlfn.XLOOKUP(G602,过机服务商重量差!A:A,过机服务商重量差!L:L),"0"),2)</f>
        <v>1</v>
      </c>
      <c r="E602" s="64">
        <f>ROUND(IF(B602="小旋风",$D602/提成!$D$4*提成!$E$4,$D602/提成!$D$3*提成!$E$3),2)</f>
        <v>0.01</v>
      </c>
      <c r="F602" s="5" t="str">
        <f ca="1">IFERROR(LOOKUP(1,0/((B602=名单!B:B)*(VALUE(AW602)&gt;=名单!E:E)*(VALUE(AW602)&lt;=名单!G:G)*(Y602="正常走货")),名单!H:H),"否")</f>
        <v>否</v>
      </c>
      <c r="G602" s="71" t="s">
        <v>1921</v>
      </c>
      <c r="H602" s="71" t="s">
        <v>1923</v>
      </c>
      <c r="J602" s="71" t="s">
        <v>17</v>
      </c>
      <c r="L602" s="71" t="s">
        <v>18</v>
      </c>
      <c r="M602" s="73"/>
      <c r="N602" s="73"/>
      <c r="R602" s="73"/>
      <c r="S602" s="72" t="s">
        <v>90</v>
      </c>
      <c r="T602" s="72" t="s">
        <v>14407</v>
      </c>
      <c r="U602" s="73"/>
      <c r="W602" s="73"/>
      <c r="X602" s="73"/>
      <c r="Y602" s="72" t="s">
        <v>14379</v>
      </c>
      <c r="AO602" s="71">
        <v>30.6</v>
      </c>
      <c r="AT602" s="73"/>
      <c r="AU602" s="73"/>
      <c r="AV602" s="73"/>
      <c r="AW602" s="74" t="s">
        <v>14992</v>
      </c>
      <c r="BC602" s="73"/>
    </row>
    <row r="603" spans="1:56">
      <c r="A603" s="70" t="str">
        <f t="shared" si="19"/>
        <v>2026-01</v>
      </c>
      <c r="B603" s="5" t="str">
        <f>_xlfn.XLOOKUP(G603,过机服务商重量差!A:A,过机服务商重量差!G:G)</f>
        <v>玉麒麟</v>
      </c>
      <c r="C603" s="32" t="str">
        <f t="shared" si="18"/>
        <v>渠道</v>
      </c>
      <c r="D603" s="63">
        <f>ROUND(IF(AND(AO603&gt;=0,Y603="正常走货"),_xlfn.XLOOKUP(G603,过机服务商重量差!A:A,过机服务商重量差!L:L),"0"),2)</f>
        <v>0.5</v>
      </c>
      <c r="E603" s="64">
        <f>ROUND(IF(B603="小旋风",$D603/提成!$D$4*提成!$E$4,$D603/提成!$D$3*提成!$E$3),2)</f>
        <v>0.01</v>
      </c>
      <c r="F603" s="5" t="str">
        <f ca="1">IFERROR(LOOKUP(1,0/((B603=名单!B:B)*(VALUE(AW603)&gt;=名单!E:E)*(VALUE(AW603)&lt;=名单!G:G)*(Y603="正常走货")),名单!H:H),"否")</f>
        <v>否</v>
      </c>
      <c r="G603" s="71" t="s">
        <v>1924</v>
      </c>
      <c r="H603" s="71" t="s">
        <v>1926</v>
      </c>
      <c r="J603" s="72" t="s">
        <v>17</v>
      </c>
      <c r="L603" s="71" t="s">
        <v>18</v>
      </c>
      <c r="M603" s="73"/>
      <c r="N603" s="73"/>
      <c r="R603" s="73"/>
      <c r="S603" s="72" t="s">
        <v>120</v>
      </c>
      <c r="T603" s="72" t="s">
        <v>14382</v>
      </c>
      <c r="U603" s="73"/>
      <c r="W603" s="73"/>
      <c r="X603" s="73"/>
      <c r="Y603" s="72" t="s">
        <v>14379</v>
      </c>
      <c r="AO603" s="71">
        <v>55.4</v>
      </c>
      <c r="AS603" s="73"/>
      <c r="AT603" s="73"/>
      <c r="AU603" s="73"/>
      <c r="AV603" s="73"/>
      <c r="AW603" s="74" t="s">
        <v>14993</v>
      </c>
      <c r="BA603" s="73"/>
      <c r="BC603" s="73"/>
    </row>
    <row r="604" spans="1:56">
      <c r="A604" s="70" t="str">
        <f t="shared" si="19"/>
        <v>2026-01</v>
      </c>
      <c r="B604" s="5" t="str">
        <f>_xlfn.XLOOKUP(G604,过机服务商重量差!A:A,过机服务商重量差!G:G)</f>
        <v>无崖子</v>
      </c>
      <c r="C604" s="32" t="str">
        <f t="shared" si="18"/>
        <v>渠道</v>
      </c>
      <c r="D604" s="63">
        <f>ROUND(IF(AND(AO604&gt;=0,Y604="正常走货"),_xlfn.XLOOKUP(G604,过机服务商重量差!A:A,过机服务商重量差!L:L),"0"),2)</f>
        <v>49</v>
      </c>
      <c r="E604" s="64">
        <f>ROUND(IF(B604="小旋风",$D604/提成!$D$4*提成!$E$4,$D604/提成!$D$3*提成!$E$3),2)</f>
        <v>0.49</v>
      </c>
      <c r="F604" s="5" t="str">
        <f ca="1">IFERROR(LOOKUP(1,0/((B604=名单!B:B)*(VALUE(AW604)&gt;=名单!E:E)*(VALUE(AW604)&lt;=名单!G:G)*(Y604="正常走货")),名单!H:H),"否")</f>
        <v>否</v>
      </c>
      <c r="G604" s="71" t="s">
        <v>1927</v>
      </c>
      <c r="H604" s="71" t="s">
        <v>1929</v>
      </c>
      <c r="J604" s="71" t="s">
        <v>611</v>
      </c>
      <c r="L604" s="71" t="s">
        <v>18</v>
      </c>
      <c r="M604" s="73"/>
      <c r="N604" s="73"/>
      <c r="R604" s="73"/>
      <c r="S604" s="72" t="s">
        <v>86</v>
      </c>
      <c r="T604" s="72" t="s">
        <v>14378</v>
      </c>
      <c r="U604" s="73"/>
      <c r="W604" s="73"/>
      <c r="X604" s="73"/>
      <c r="Y604" s="72" t="s">
        <v>14379</v>
      </c>
      <c r="AO604" s="71">
        <v>19.3000000000002</v>
      </c>
      <c r="AS604" s="73"/>
      <c r="AT604" s="73"/>
      <c r="AU604" s="73"/>
      <c r="AV604" s="73"/>
      <c r="AW604" s="74" t="s">
        <v>14994</v>
      </c>
      <c r="BC604" s="73"/>
    </row>
    <row r="605" spans="1:56">
      <c r="A605" s="70" t="str">
        <f t="shared" si="19"/>
        <v>2026-01</v>
      </c>
      <c r="B605" s="5" t="str">
        <f>_xlfn.XLOOKUP(G605,过机服务商重量差!A:A,过机服务商重量差!G:G)</f>
        <v>无崖子</v>
      </c>
      <c r="C605" s="32" t="str">
        <f t="shared" si="18"/>
        <v>渠道</v>
      </c>
      <c r="D605" s="63">
        <f>ROUND(IF(AND(AO605&gt;=0,Y605="正常走货"),_xlfn.XLOOKUP(G605,过机服务商重量差!A:A,过机服务商重量差!L:L),"0"),2)</f>
        <v>49</v>
      </c>
      <c r="E605" s="64">
        <f>ROUND(IF(B605="小旋风",$D605/提成!$D$4*提成!$E$4,$D605/提成!$D$3*提成!$E$3),2)</f>
        <v>0.49</v>
      </c>
      <c r="F605" s="5" t="str">
        <f ca="1">IFERROR(LOOKUP(1,0/((B605=名单!B:B)*(VALUE(AW605)&gt;=名单!E:E)*(VALUE(AW605)&lt;=名单!G:G)*(Y605="正常走货")),名单!H:H),"否")</f>
        <v>否</v>
      </c>
      <c r="G605" s="71" t="s">
        <v>1930</v>
      </c>
      <c r="H605" s="71" t="s">
        <v>1932</v>
      </c>
      <c r="J605" s="72" t="s">
        <v>611</v>
      </c>
      <c r="L605" s="71" t="s">
        <v>18</v>
      </c>
      <c r="M605" s="73"/>
      <c r="N605" s="73"/>
      <c r="R605" s="73"/>
      <c r="S605" s="72" t="s">
        <v>86</v>
      </c>
      <c r="T605" s="72" t="s">
        <v>14378</v>
      </c>
      <c r="U605" s="73"/>
      <c r="W605" s="73"/>
      <c r="X605" s="73"/>
      <c r="Y605" s="72" t="s">
        <v>14379</v>
      </c>
      <c r="AO605" s="71">
        <v>19.3000000000002</v>
      </c>
      <c r="AS605" s="73"/>
      <c r="AT605" s="73"/>
      <c r="AV605" s="73"/>
      <c r="AW605" s="74" t="s">
        <v>14995</v>
      </c>
      <c r="BA605" s="73"/>
      <c r="BC605" s="73"/>
    </row>
    <row r="606" spans="1:56">
      <c r="A606" s="70" t="str">
        <f t="shared" si="19"/>
        <v>2026-01</v>
      </c>
      <c r="B606" s="5" t="str">
        <f>_xlfn.XLOOKUP(G606,过机服务商重量差!A:A,过机服务商重量差!G:G)</f>
        <v>无崖子</v>
      </c>
      <c r="C606" s="32" t="str">
        <f t="shared" si="18"/>
        <v>渠道</v>
      </c>
      <c r="D606" s="63">
        <f>ROUND(IF(AND(AO606&gt;=0,Y606="正常走货"),_xlfn.XLOOKUP(G606,过机服务商重量差!A:A,过机服务商重量差!L:L),"0"),2)</f>
        <v>27</v>
      </c>
      <c r="E606" s="64">
        <f>ROUND(IF(B606="小旋风",$D606/提成!$D$4*提成!$E$4,$D606/提成!$D$3*提成!$E$3),2)</f>
        <v>0.27</v>
      </c>
      <c r="F606" s="5" t="str">
        <f ca="1">IFERROR(LOOKUP(1,0/((B606=名单!B:B)*(VALUE(AW606)&gt;=名单!E:E)*(VALUE(AW606)&lt;=名单!G:G)*(Y606="正常走货")),名单!H:H),"否")</f>
        <v>否</v>
      </c>
      <c r="G606" s="71" t="s">
        <v>1933</v>
      </c>
      <c r="H606" s="71" t="s">
        <v>1935</v>
      </c>
      <c r="J606" s="72" t="s">
        <v>1936</v>
      </c>
      <c r="L606" s="71" t="s">
        <v>18</v>
      </c>
      <c r="M606" s="73"/>
      <c r="N606" s="73"/>
      <c r="R606" s="73"/>
      <c r="S606" s="72" t="s">
        <v>130</v>
      </c>
      <c r="T606" s="72" t="s">
        <v>14419</v>
      </c>
      <c r="U606" s="73"/>
      <c r="W606" s="73"/>
      <c r="X606" s="73"/>
      <c r="Y606" s="72" t="s">
        <v>14379</v>
      </c>
      <c r="AO606" s="71">
        <v>156.51</v>
      </c>
      <c r="AS606" s="73"/>
      <c r="AT606" s="73"/>
      <c r="AU606" s="73"/>
      <c r="AV606" s="73"/>
      <c r="AW606" s="74" t="s">
        <v>14996</v>
      </c>
      <c r="BC606" s="73"/>
    </row>
    <row r="607" spans="1:56">
      <c r="A607" s="70" t="str">
        <f t="shared" si="19"/>
        <v>2026-01</v>
      </c>
      <c r="B607" s="5" t="str">
        <f>_xlfn.XLOOKUP(G607,过机服务商重量差!A:A,过机服务商重量差!G:G)</f>
        <v>无崖子</v>
      </c>
      <c r="C607" s="32" t="str">
        <f t="shared" si="18"/>
        <v>渠道</v>
      </c>
      <c r="D607" s="63">
        <f>ROUND(IF(AND(AO607&gt;=0,Y607="正常走货"),_xlfn.XLOOKUP(G607,过机服务商重量差!A:A,过机服务商重量差!L:L),"0"),2)</f>
        <v>8.5</v>
      </c>
      <c r="E607" s="64">
        <f>ROUND(IF(B607="小旋风",$D607/提成!$D$4*提成!$E$4,$D607/提成!$D$3*提成!$E$3),2)</f>
        <v>0.09</v>
      </c>
      <c r="F607" s="5" t="str">
        <f ca="1">IFERROR(LOOKUP(1,0/((B607=名单!B:B)*(VALUE(AW607)&gt;=名单!E:E)*(VALUE(AW607)&lt;=名单!G:G)*(Y607="正常走货")),名单!H:H),"否")</f>
        <v>否</v>
      </c>
      <c r="G607" s="71" t="s">
        <v>1937</v>
      </c>
      <c r="H607" s="71" t="s">
        <v>1939</v>
      </c>
      <c r="J607" s="72" t="s">
        <v>128</v>
      </c>
      <c r="L607" s="71" t="s">
        <v>18</v>
      </c>
      <c r="M607" s="73"/>
      <c r="N607" s="73"/>
      <c r="R607" s="73"/>
      <c r="S607" s="72" t="s">
        <v>130</v>
      </c>
      <c r="T607" s="72" t="s">
        <v>14419</v>
      </c>
      <c r="U607" s="73"/>
      <c r="W607" s="73"/>
      <c r="X607" s="73"/>
      <c r="Y607" s="72" t="s">
        <v>14379</v>
      </c>
      <c r="AO607" s="71">
        <v>135.36</v>
      </c>
      <c r="AS607" s="73"/>
      <c r="AT607" s="73"/>
      <c r="AV607" s="73"/>
      <c r="AW607" s="74" t="s">
        <v>14997</v>
      </c>
      <c r="BD607" s="73"/>
    </row>
    <row r="608" spans="1:56">
      <c r="A608" s="70" t="str">
        <f t="shared" si="19"/>
        <v>2026-01</v>
      </c>
      <c r="B608" s="5" t="str">
        <f>_xlfn.XLOOKUP(G608,过机服务商重量差!A:A,过机服务商重量差!G:G)</f>
        <v>无崖子</v>
      </c>
      <c r="C608" s="32" t="str">
        <f t="shared" si="18"/>
        <v/>
      </c>
      <c r="D608" s="63">
        <f>ROUND(IF(AND(AO608&gt;=0,Y608="正常走货"),_xlfn.XLOOKUP(G608,过机服务商重量差!A:A,过机服务商重量差!L:L),"0"),2)</f>
        <v>0</v>
      </c>
      <c r="E608" s="64">
        <f>ROUND(IF(B608="小旋风",$D608/提成!$D$4*提成!$E$4,$D608/提成!$D$3*提成!$E$3),2)</f>
        <v>0</v>
      </c>
      <c r="F608" s="5" t="str">
        <f ca="1">IFERROR(LOOKUP(1,0/((B608=名单!B:B)*(VALUE(AW608)&gt;=名单!E:E)*(VALUE(AW608)&lt;=名单!G:G)*(Y608="正常走货")),名单!H:H),"否")</f>
        <v>否</v>
      </c>
      <c r="G608" s="71" t="s">
        <v>1940</v>
      </c>
      <c r="H608" s="71" t="s">
        <v>1942</v>
      </c>
      <c r="J608" s="72" t="s">
        <v>128</v>
      </c>
      <c r="L608" s="71" t="s">
        <v>18</v>
      </c>
      <c r="M608" s="73"/>
      <c r="N608" s="73"/>
      <c r="R608" s="73"/>
      <c r="S608" s="72" t="s">
        <v>130</v>
      </c>
      <c r="T608" s="72" t="s">
        <v>14419</v>
      </c>
      <c r="U608" s="73"/>
      <c r="W608" s="73"/>
      <c r="X608" s="73"/>
      <c r="Y608" s="72" t="s">
        <v>14379</v>
      </c>
      <c r="AO608" s="71">
        <v>-305.2</v>
      </c>
      <c r="AS608" s="73"/>
      <c r="AT608" s="73"/>
      <c r="AV608" s="73"/>
      <c r="AW608" s="74" t="s">
        <v>14998</v>
      </c>
      <c r="BA608" s="73"/>
      <c r="BC608" s="73"/>
    </row>
    <row r="609" spans="1:56">
      <c r="A609" s="70" t="str">
        <f t="shared" si="19"/>
        <v>2026-01</v>
      </c>
      <c r="B609" s="5" t="str">
        <f>_xlfn.XLOOKUP(G609,过机服务商重量差!A:A,过机服务商重量差!G:G)</f>
        <v>玉麒麟</v>
      </c>
      <c r="C609" s="32" t="str">
        <f t="shared" si="18"/>
        <v>渠道</v>
      </c>
      <c r="D609" s="63">
        <f>ROUND(IF(AND(AO609&gt;=0,Y609="正常走货"),_xlfn.XLOOKUP(G609,过机服务商重量差!A:A,过机服务商重量差!L:L),"0"),2)</f>
        <v>28</v>
      </c>
      <c r="E609" s="64">
        <f>ROUND(IF(B609="小旋风",$D609/提成!$D$4*提成!$E$4,$D609/提成!$D$3*提成!$E$3),2)</f>
        <v>0.28</v>
      </c>
      <c r="F609" s="5" t="str">
        <f ca="1">IFERROR(LOOKUP(1,0/((B609=名单!B:B)*(VALUE(AW609)&gt;=名单!E:E)*(VALUE(AW609)&lt;=名单!G:G)*(Y609="正常走货")),名单!H:H),"否")</f>
        <v>否</v>
      </c>
      <c r="G609" s="71" t="s">
        <v>1943</v>
      </c>
      <c r="H609" s="71" t="s">
        <v>1945</v>
      </c>
      <c r="J609" s="72" t="s">
        <v>24</v>
      </c>
      <c r="L609" s="71" t="s">
        <v>18</v>
      </c>
      <c r="M609" s="73"/>
      <c r="N609" s="73"/>
      <c r="R609" s="73"/>
      <c r="S609" s="72" t="s">
        <v>120</v>
      </c>
      <c r="T609" s="72" t="s">
        <v>14382</v>
      </c>
      <c r="U609" s="73"/>
      <c r="W609" s="73"/>
      <c r="X609" s="73"/>
      <c r="Y609" s="72" t="s">
        <v>14379</v>
      </c>
      <c r="AO609" s="71">
        <v>187.03</v>
      </c>
      <c r="AS609" s="73"/>
      <c r="AT609" s="73"/>
      <c r="AU609" s="73"/>
      <c r="AV609" s="73"/>
      <c r="AW609" s="74" t="s">
        <v>14999</v>
      </c>
      <c r="BC609" s="73"/>
      <c r="BD609" s="73"/>
    </row>
    <row r="610" spans="1:56">
      <c r="A610" s="70" t="str">
        <f t="shared" si="19"/>
        <v>2026-01</v>
      </c>
      <c r="B610" s="5" t="str">
        <f>_xlfn.XLOOKUP(G610,过机服务商重量差!A:A,过机服务商重量差!G:G)</f>
        <v>玉麒麟</v>
      </c>
      <c r="C610" s="32" t="str">
        <f t="shared" si="18"/>
        <v>渠道</v>
      </c>
      <c r="D610" s="63">
        <f>ROUND(IF(AND(AO610&gt;=0,Y610="正常走货"),_xlfn.XLOOKUP(G610,过机服务商重量差!A:A,过机服务商重量差!L:L),"0"),2)</f>
        <v>18</v>
      </c>
      <c r="E610" s="64">
        <f>ROUND(IF(B610="小旋风",$D610/提成!$D$4*提成!$E$4,$D610/提成!$D$3*提成!$E$3),2)</f>
        <v>0.18</v>
      </c>
      <c r="F610" s="5" t="str">
        <f ca="1">IFERROR(LOOKUP(1,0/((B610=名单!B:B)*(VALUE(AW610)&gt;=名单!E:E)*(VALUE(AW610)&lt;=名单!G:G)*(Y610="正常走货")),名单!H:H),"否")</f>
        <v>否</v>
      </c>
      <c r="G610" s="71" t="s">
        <v>1946</v>
      </c>
      <c r="H610" s="71" t="s">
        <v>1948</v>
      </c>
      <c r="J610" s="72" t="s">
        <v>17</v>
      </c>
      <c r="L610" s="71" t="s">
        <v>18</v>
      </c>
      <c r="M610" s="73"/>
      <c r="N610" s="73"/>
      <c r="R610" s="73"/>
      <c r="S610" s="72" t="s">
        <v>215</v>
      </c>
      <c r="T610" s="72" t="s">
        <v>14378</v>
      </c>
      <c r="U610" s="73"/>
      <c r="W610" s="73"/>
      <c r="X610" s="73"/>
      <c r="Y610" s="72" t="s">
        <v>14379</v>
      </c>
      <c r="AO610" s="71">
        <v>77.5</v>
      </c>
      <c r="AT610" s="73"/>
      <c r="AU610" s="73"/>
      <c r="AV610" s="73"/>
      <c r="AW610" s="74" t="s">
        <v>15000</v>
      </c>
      <c r="BC610" s="73"/>
    </row>
    <row r="611" spans="1:56">
      <c r="A611" s="70" t="str">
        <f t="shared" si="19"/>
        <v>2026-01</v>
      </c>
      <c r="B611" s="5" t="str">
        <f>_xlfn.XLOOKUP(G611,过机服务商重量差!A:A,过机服务商重量差!G:G)</f>
        <v>小旋风</v>
      </c>
      <c r="C611" s="32" t="str">
        <f t="shared" si="18"/>
        <v>渠道</v>
      </c>
      <c r="D611" s="63">
        <f>ROUND(IF(AND(AO611&gt;=0,Y611="正常走货"),_xlfn.XLOOKUP(G611,过机服务商重量差!A:A,过机服务商重量差!L:L),"0"),2)</f>
        <v>29</v>
      </c>
      <c r="E611" s="64">
        <f>ROUND(IF(B611="小旋风",$D611/提成!$D$4*提成!$E$4,$D611/提成!$D$3*提成!$E$3),2)</f>
        <v>0.29</v>
      </c>
      <c r="F611" s="5" t="str">
        <f ca="1">IFERROR(LOOKUP(1,0/((B611=名单!B:B)*(VALUE(AW611)&gt;=名单!E:E)*(VALUE(AW611)&lt;=名单!G:G)*(Y611="正常走货")),名单!H:H),"否")</f>
        <v>是</v>
      </c>
      <c r="G611" s="71" t="s">
        <v>1949</v>
      </c>
      <c r="H611" s="71" t="s">
        <v>1951</v>
      </c>
      <c r="J611" s="72" t="s">
        <v>85</v>
      </c>
      <c r="L611" s="71" t="s">
        <v>18</v>
      </c>
      <c r="M611" s="73"/>
      <c r="N611" s="73"/>
      <c r="R611" s="73"/>
      <c r="S611" s="72" t="s">
        <v>215</v>
      </c>
      <c r="T611" s="72" t="s">
        <v>14378</v>
      </c>
      <c r="U611" s="73"/>
      <c r="W611" s="73"/>
      <c r="X611" s="73"/>
      <c r="Y611" s="72" t="s">
        <v>14379</v>
      </c>
      <c r="AO611" s="71">
        <v>63.8</v>
      </c>
      <c r="AT611" s="73"/>
      <c r="AV611" s="73"/>
      <c r="AW611" s="74" t="s">
        <v>15001</v>
      </c>
      <c r="BC611" s="73"/>
    </row>
    <row r="612" spans="1:56">
      <c r="A612" s="70" t="str">
        <f t="shared" si="19"/>
        <v>2026-01</v>
      </c>
      <c r="B612" s="5" t="str">
        <f>_xlfn.XLOOKUP(G612,过机服务商重量差!A:A,过机服务商重量差!G:G)</f>
        <v>玉麒麟</v>
      </c>
      <c r="C612" s="32" t="str">
        <f t="shared" si="18"/>
        <v>渠道</v>
      </c>
      <c r="D612" s="63">
        <f>ROUND(IF(AND(AO612&gt;=0,Y612="正常走货"),_xlfn.XLOOKUP(G612,过机服务商重量差!A:A,过机服务商重量差!L:L),"0"),2)</f>
        <v>49</v>
      </c>
      <c r="E612" s="64">
        <f>ROUND(IF(B612="小旋风",$D612/提成!$D$4*提成!$E$4,$D612/提成!$D$3*提成!$E$3),2)</f>
        <v>0.49</v>
      </c>
      <c r="F612" s="5" t="str">
        <f ca="1">IFERROR(LOOKUP(1,0/((B612=名单!B:B)*(VALUE(AW612)&gt;=名单!E:E)*(VALUE(AW612)&lt;=名单!G:G)*(Y612="正常走货")),名单!H:H),"否")</f>
        <v>否</v>
      </c>
      <c r="G612" s="71" t="s">
        <v>1952</v>
      </c>
      <c r="H612" s="71" t="s">
        <v>1952</v>
      </c>
      <c r="J612" s="72" t="s">
        <v>17</v>
      </c>
      <c r="L612" s="71" t="s">
        <v>18</v>
      </c>
      <c r="M612" s="73"/>
      <c r="N612" s="73"/>
      <c r="R612" s="73"/>
      <c r="S612" s="72" t="s">
        <v>99</v>
      </c>
      <c r="T612" s="72" t="s">
        <v>14410</v>
      </c>
      <c r="U612" s="73"/>
      <c r="W612" s="73"/>
      <c r="X612" s="73"/>
      <c r="Y612" s="72" t="s">
        <v>14379</v>
      </c>
      <c r="AO612" s="71">
        <v>147</v>
      </c>
      <c r="AT612" s="73"/>
      <c r="AV612" s="73"/>
      <c r="AW612" s="74" t="s">
        <v>15002</v>
      </c>
      <c r="BC612" s="73"/>
    </row>
    <row r="613" spans="1:56">
      <c r="A613" s="70" t="str">
        <f t="shared" si="19"/>
        <v>2026-01</v>
      </c>
      <c r="B613" s="5" t="str">
        <f>_xlfn.XLOOKUP(G613,过机服务商重量差!A:A,过机服务商重量差!G:G)</f>
        <v>帅时莹</v>
      </c>
      <c r="C613" s="32" t="str">
        <f t="shared" si="18"/>
        <v>渠道</v>
      </c>
      <c r="D613" s="63">
        <f>ROUND(IF(AND(AO613&gt;=0,Y613="正常走货"),_xlfn.XLOOKUP(G613,过机服务商重量差!A:A,过机服务商重量差!L:L),"0"),2)</f>
        <v>57</v>
      </c>
      <c r="E613" s="64">
        <f>ROUND(IF(B613="小旋风",$D613/提成!$D$4*提成!$E$4,$D613/提成!$D$3*提成!$E$3),2)</f>
        <v>0.57</v>
      </c>
      <c r="F613" s="5" t="str">
        <f ca="1">IFERROR(LOOKUP(1,0/((B613=名单!B:B)*(VALUE(AW613)&gt;=名单!E:E)*(VALUE(AW613)&lt;=名单!G:G)*(Y613="正常走货")),名单!H:H),"否")</f>
        <v>否</v>
      </c>
      <c r="G613" s="71" t="s">
        <v>1954</v>
      </c>
      <c r="H613" s="71" t="s">
        <v>1956</v>
      </c>
      <c r="J613" s="72" t="s">
        <v>586</v>
      </c>
      <c r="L613" s="71" t="s">
        <v>18</v>
      </c>
      <c r="M613" s="73"/>
      <c r="N613" s="73"/>
      <c r="R613" s="73"/>
      <c r="S613" s="72" t="s">
        <v>99</v>
      </c>
      <c r="T613" s="72" t="s">
        <v>14410</v>
      </c>
      <c r="U613" s="73"/>
      <c r="W613" s="73"/>
      <c r="X613" s="73"/>
      <c r="Y613" s="72" t="s">
        <v>14379</v>
      </c>
      <c r="AO613" s="71">
        <v>267.1</v>
      </c>
      <c r="AS613" s="73"/>
      <c r="AT613" s="73"/>
      <c r="AU613" s="73"/>
      <c r="AV613" s="73"/>
      <c r="AW613" s="74" t="s">
        <v>15003</v>
      </c>
      <c r="BC613" s="73"/>
    </row>
    <row r="614" spans="1:56">
      <c r="A614" s="70" t="str">
        <f t="shared" si="19"/>
        <v>2026-01</v>
      </c>
      <c r="B614" s="5" t="str">
        <f>_xlfn.XLOOKUP(G614,过机服务商重量差!A:A,过机服务商重量差!G:G)</f>
        <v>帅时莹</v>
      </c>
      <c r="C614" s="32" t="str">
        <f t="shared" si="18"/>
        <v>渠道</v>
      </c>
      <c r="D614" s="63">
        <f>ROUND(IF(AND(AO614&gt;=0,Y614="正常走货"),_xlfn.XLOOKUP(G614,过机服务商重量差!A:A,过机服务商重量差!L:L),"0"),2)</f>
        <v>81</v>
      </c>
      <c r="E614" s="64">
        <f>ROUND(IF(B614="小旋风",$D614/提成!$D$4*提成!$E$4,$D614/提成!$D$3*提成!$E$3),2)</f>
        <v>0.81</v>
      </c>
      <c r="F614" s="5" t="str">
        <f ca="1">IFERROR(LOOKUP(1,0/((B614=名单!B:B)*(VALUE(AW614)&gt;=名单!E:E)*(VALUE(AW614)&lt;=名单!G:G)*(Y614="正常走货")),名单!H:H),"否")</f>
        <v>否</v>
      </c>
      <c r="G614" s="71" t="s">
        <v>1957</v>
      </c>
      <c r="H614" s="71" t="s">
        <v>1959</v>
      </c>
      <c r="J614" s="72" t="s">
        <v>586</v>
      </c>
      <c r="L614" s="71" t="s">
        <v>18</v>
      </c>
      <c r="M614" s="73"/>
      <c r="N614" s="73"/>
      <c r="R614" s="73"/>
      <c r="S614" s="72" t="s">
        <v>99</v>
      </c>
      <c r="T614" s="72" t="s">
        <v>14410</v>
      </c>
      <c r="U614" s="73"/>
      <c r="W614" s="73"/>
      <c r="X614" s="73"/>
      <c r="Y614" s="72" t="s">
        <v>14379</v>
      </c>
      <c r="AO614" s="71">
        <v>753.1</v>
      </c>
      <c r="AT614" s="73"/>
      <c r="AV614" s="73"/>
      <c r="AW614" s="74" t="s">
        <v>15004</v>
      </c>
      <c r="BC614" s="73"/>
    </row>
    <row r="615" spans="1:56">
      <c r="A615" s="70" t="str">
        <f t="shared" si="19"/>
        <v>2026-01</v>
      </c>
      <c r="B615" s="5" t="str">
        <f>_xlfn.XLOOKUP(G615,过机服务商重量差!A:A,过机服务商重量差!G:G)</f>
        <v>帅时莹</v>
      </c>
      <c r="C615" s="32" t="str">
        <f t="shared" si="18"/>
        <v>渠道</v>
      </c>
      <c r="D615" s="63">
        <f>ROUND(IF(AND(AO615&gt;=0,Y615="正常走货"),_xlfn.XLOOKUP(G615,过机服务商重量差!A:A,过机服务商重量差!L:L),"0"),2)</f>
        <v>76</v>
      </c>
      <c r="E615" s="64">
        <f>ROUND(IF(B615="小旋风",$D615/提成!$D$4*提成!$E$4,$D615/提成!$D$3*提成!$E$3),2)</f>
        <v>0.76</v>
      </c>
      <c r="F615" s="5" t="str">
        <f ca="1">IFERROR(LOOKUP(1,0/((B615=名单!B:B)*(VALUE(AW615)&gt;=名单!E:E)*(VALUE(AW615)&lt;=名单!G:G)*(Y615="正常走货")),名单!H:H),"否")</f>
        <v>否</v>
      </c>
      <c r="G615" s="71" t="s">
        <v>1960</v>
      </c>
      <c r="H615" s="71" t="s">
        <v>1962</v>
      </c>
      <c r="J615" s="72" t="s">
        <v>586</v>
      </c>
      <c r="L615" s="72" t="s">
        <v>18</v>
      </c>
      <c r="M615" s="73"/>
      <c r="N615" s="73"/>
      <c r="R615" s="73"/>
      <c r="S615" s="72" t="s">
        <v>99</v>
      </c>
      <c r="T615" s="72" t="s">
        <v>14410</v>
      </c>
      <c r="U615" s="73"/>
      <c r="W615" s="73"/>
      <c r="X615" s="73"/>
      <c r="Y615" s="72" t="s">
        <v>14379</v>
      </c>
      <c r="AO615" s="71">
        <v>595.6</v>
      </c>
      <c r="AT615" s="73"/>
      <c r="AV615" s="73"/>
      <c r="AW615" s="74" t="s">
        <v>15005</v>
      </c>
      <c r="BC615" s="73"/>
    </row>
    <row r="616" spans="1:56">
      <c r="A616" s="70" t="str">
        <f t="shared" si="19"/>
        <v>2026-01</v>
      </c>
      <c r="B616" s="5" t="str">
        <f>_xlfn.XLOOKUP(G616,过机服务商重量差!A:A,过机服务商重量差!G:G)</f>
        <v>帅时莹</v>
      </c>
      <c r="C616" s="32" t="str">
        <f t="shared" si="18"/>
        <v>渠道</v>
      </c>
      <c r="D616" s="63">
        <f>ROUND(IF(AND(AO616&gt;=0,Y616="正常走货"),_xlfn.XLOOKUP(G616,过机服务商重量差!A:A,过机服务商重量差!L:L),"0"),2)</f>
        <v>80</v>
      </c>
      <c r="E616" s="64">
        <f>ROUND(IF(B616="小旋风",$D616/提成!$D$4*提成!$E$4,$D616/提成!$D$3*提成!$E$3),2)</f>
        <v>0.8</v>
      </c>
      <c r="F616" s="5" t="str">
        <f ca="1">IFERROR(LOOKUP(1,0/((B616=名单!B:B)*(VALUE(AW616)&gt;=名单!E:E)*(VALUE(AW616)&lt;=名单!G:G)*(Y616="正常走货")),名单!H:H),"否")</f>
        <v>否</v>
      </c>
      <c r="G616" s="71" t="s">
        <v>1963</v>
      </c>
      <c r="H616" s="71" t="s">
        <v>1965</v>
      </c>
      <c r="J616" s="72" t="s">
        <v>586</v>
      </c>
      <c r="L616" s="71" t="s">
        <v>18</v>
      </c>
      <c r="M616" s="73"/>
      <c r="N616" s="73"/>
      <c r="R616" s="73"/>
      <c r="S616" s="72" t="s">
        <v>99</v>
      </c>
      <c r="T616" s="72" t="s">
        <v>14410</v>
      </c>
      <c r="U616" s="73"/>
      <c r="W616" s="73"/>
      <c r="X616" s="73"/>
      <c r="Y616" s="72" t="s">
        <v>14379</v>
      </c>
      <c r="AO616" s="71">
        <v>601.6</v>
      </c>
      <c r="AT616" s="73"/>
      <c r="AV616" s="73"/>
      <c r="AW616" s="74" t="s">
        <v>15006</v>
      </c>
      <c r="BC616" s="73"/>
    </row>
    <row r="617" spans="1:56">
      <c r="A617" s="70" t="str">
        <f t="shared" si="19"/>
        <v>2026-01</v>
      </c>
      <c r="B617" s="5" t="str">
        <f>_xlfn.XLOOKUP(G617,过机服务商重量差!A:A,过机服务商重量差!G:G)</f>
        <v>帅时莹</v>
      </c>
      <c r="C617" s="32" t="str">
        <f t="shared" si="18"/>
        <v>渠道</v>
      </c>
      <c r="D617" s="63">
        <f>ROUND(IF(AND(AO617&gt;=0,Y617="正常走货"),_xlfn.XLOOKUP(G617,过机服务商重量差!A:A,过机服务商重量差!L:L),"0"),2)</f>
        <v>51</v>
      </c>
      <c r="E617" s="64">
        <f>ROUND(IF(B617="小旋风",$D617/提成!$D$4*提成!$E$4,$D617/提成!$D$3*提成!$E$3),2)</f>
        <v>0.51</v>
      </c>
      <c r="F617" s="5" t="str">
        <f ca="1">IFERROR(LOOKUP(1,0/((B617=名单!B:B)*(VALUE(AW617)&gt;=名单!E:E)*(VALUE(AW617)&lt;=名单!G:G)*(Y617="正常走货")),名单!H:H),"否")</f>
        <v>否</v>
      </c>
      <c r="G617" s="71" t="s">
        <v>1966</v>
      </c>
      <c r="H617" s="71" t="s">
        <v>1968</v>
      </c>
      <c r="J617" s="72" t="s">
        <v>586</v>
      </c>
      <c r="L617" s="71" t="s">
        <v>18</v>
      </c>
      <c r="M617" s="73"/>
      <c r="N617" s="73"/>
      <c r="R617" s="73"/>
      <c r="S617" s="72" t="s">
        <v>99</v>
      </c>
      <c r="T617" s="72" t="s">
        <v>14410</v>
      </c>
      <c r="U617" s="73"/>
      <c r="W617" s="73"/>
      <c r="X617" s="73"/>
      <c r="Y617" s="72" t="s">
        <v>14379</v>
      </c>
      <c r="AO617" s="71">
        <v>308.1</v>
      </c>
      <c r="AT617" s="73"/>
      <c r="AV617" s="73"/>
      <c r="AW617" s="74" t="s">
        <v>15007</v>
      </c>
      <c r="BC617" s="73"/>
    </row>
    <row r="618" spans="1:56">
      <c r="A618" s="70" t="str">
        <f t="shared" si="19"/>
        <v>2026-01</v>
      </c>
      <c r="B618" s="5" t="str">
        <f>_xlfn.XLOOKUP(G618,过机服务商重量差!A:A,过机服务商重量差!G:G)</f>
        <v>帅时莹</v>
      </c>
      <c r="C618" s="32" t="str">
        <f t="shared" si="18"/>
        <v>渠道</v>
      </c>
      <c r="D618" s="63">
        <f>ROUND(IF(AND(AO618&gt;=0,Y618="正常走货"),_xlfn.XLOOKUP(G618,过机服务商重量差!A:A,过机服务商重量差!L:L),"0"),2)</f>
        <v>54</v>
      </c>
      <c r="E618" s="64">
        <f>ROUND(IF(B618="小旋风",$D618/提成!$D$4*提成!$E$4,$D618/提成!$D$3*提成!$E$3),2)</f>
        <v>0.54</v>
      </c>
      <c r="F618" s="5" t="str">
        <f ca="1">IFERROR(LOOKUP(1,0/((B618=名单!B:B)*(VALUE(AW618)&gt;=名单!E:E)*(VALUE(AW618)&lt;=名单!G:G)*(Y618="正常走货")),名单!H:H),"否")</f>
        <v>否</v>
      </c>
      <c r="G618" s="71" t="s">
        <v>1969</v>
      </c>
      <c r="H618" s="71" t="s">
        <v>1971</v>
      </c>
      <c r="J618" s="72" t="s">
        <v>586</v>
      </c>
      <c r="L618" s="71" t="s">
        <v>18</v>
      </c>
      <c r="M618" s="73"/>
      <c r="N618" s="73"/>
      <c r="R618" s="73"/>
      <c r="S618" s="72" t="s">
        <v>99</v>
      </c>
      <c r="T618" s="72" t="s">
        <v>14410</v>
      </c>
      <c r="U618" s="73"/>
      <c r="W618" s="73"/>
      <c r="X618" s="73"/>
      <c r="Y618" s="72" t="s">
        <v>14379</v>
      </c>
      <c r="AO618" s="71">
        <v>212.6</v>
      </c>
      <c r="AS618" s="73"/>
      <c r="AT618" s="73"/>
      <c r="AU618" s="73"/>
      <c r="AV618" s="73"/>
      <c r="AW618" s="74" t="s">
        <v>15008</v>
      </c>
      <c r="BC618" s="73"/>
      <c r="BD618" s="73"/>
    </row>
    <row r="619" spans="1:56">
      <c r="A619" s="70" t="str">
        <f t="shared" si="19"/>
        <v>2026-01</v>
      </c>
      <c r="B619" s="5" t="str">
        <f>_xlfn.XLOOKUP(G619,过机服务商重量差!A:A,过机服务商重量差!G:G)</f>
        <v>帅时莹</v>
      </c>
      <c r="C619" s="32" t="str">
        <f t="shared" si="18"/>
        <v>渠道</v>
      </c>
      <c r="D619" s="63">
        <f>ROUND(IF(AND(AO619&gt;=0,Y619="正常走货"),_xlfn.XLOOKUP(G619,过机服务商重量差!A:A,过机服务商重量差!L:L),"0"),2)</f>
        <v>52</v>
      </c>
      <c r="E619" s="64">
        <f>ROUND(IF(B619="小旋风",$D619/提成!$D$4*提成!$E$4,$D619/提成!$D$3*提成!$E$3),2)</f>
        <v>0.52</v>
      </c>
      <c r="F619" s="5" t="str">
        <f ca="1">IFERROR(LOOKUP(1,0/((B619=名单!B:B)*(VALUE(AW619)&gt;=名单!E:E)*(VALUE(AW619)&lt;=名单!G:G)*(Y619="正常走货")),名单!H:H),"否")</f>
        <v>否</v>
      </c>
      <c r="G619" s="71" t="s">
        <v>1972</v>
      </c>
      <c r="H619" s="71" t="s">
        <v>1974</v>
      </c>
      <c r="J619" s="72" t="s">
        <v>586</v>
      </c>
      <c r="L619" s="71" t="s">
        <v>18</v>
      </c>
      <c r="M619" s="73"/>
      <c r="N619" s="73"/>
      <c r="R619" s="73"/>
      <c r="S619" s="72" t="s">
        <v>99</v>
      </c>
      <c r="T619" s="72" t="s">
        <v>14410</v>
      </c>
      <c r="U619" s="73"/>
      <c r="W619" s="73"/>
      <c r="X619" s="73"/>
      <c r="Y619" s="72" t="s">
        <v>14379</v>
      </c>
      <c r="AO619" s="71">
        <v>409.6</v>
      </c>
      <c r="AS619" s="73"/>
      <c r="AT619" s="73"/>
      <c r="AU619" s="73"/>
      <c r="AV619" s="73"/>
      <c r="AW619" s="74" t="s">
        <v>15009</v>
      </c>
      <c r="BC619" s="73"/>
    </row>
    <row r="620" spans="1:56">
      <c r="A620" s="70" t="str">
        <f t="shared" si="19"/>
        <v>2026-01</v>
      </c>
      <c r="B620" s="5" t="str">
        <f>_xlfn.XLOOKUP(G620,过机服务商重量差!A:A,过机服务商重量差!G:G)</f>
        <v>帅时莹</v>
      </c>
      <c r="C620" s="32" t="str">
        <f t="shared" si="18"/>
        <v>渠道</v>
      </c>
      <c r="D620" s="63">
        <f>ROUND(IF(AND(AO620&gt;=0,Y620="正常走货"),_xlfn.XLOOKUP(G620,过机服务商重量差!A:A,过机服务商重量差!L:L),"0"),2)</f>
        <v>75</v>
      </c>
      <c r="E620" s="64">
        <f>ROUND(IF(B620="小旋风",$D620/提成!$D$4*提成!$E$4,$D620/提成!$D$3*提成!$E$3),2)</f>
        <v>0.75</v>
      </c>
      <c r="F620" s="5" t="str">
        <f ca="1">IFERROR(LOOKUP(1,0/((B620=名单!B:B)*(VALUE(AW620)&gt;=名单!E:E)*(VALUE(AW620)&lt;=名单!G:G)*(Y620="正常走货")),名单!H:H),"否")</f>
        <v>否</v>
      </c>
      <c r="G620" s="71" t="s">
        <v>1975</v>
      </c>
      <c r="H620" s="71" t="s">
        <v>1977</v>
      </c>
      <c r="J620" s="72" t="s">
        <v>586</v>
      </c>
      <c r="L620" s="71" t="s">
        <v>18</v>
      </c>
      <c r="M620" s="73"/>
      <c r="N620" s="73"/>
      <c r="R620" s="73"/>
      <c r="S620" s="72" t="s">
        <v>99</v>
      </c>
      <c r="T620" s="72" t="s">
        <v>14410</v>
      </c>
      <c r="U620" s="73"/>
      <c r="W620" s="73"/>
      <c r="X620" s="73"/>
      <c r="Y620" s="72" t="s">
        <v>14379</v>
      </c>
      <c r="AO620" s="71">
        <v>594.1</v>
      </c>
      <c r="AT620" s="73"/>
      <c r="AV620" s="73"/>
      <c r="AW620" s="74" t="s">
        <v>15010</v>
      </c>
      <c r="BC620" s="73"/>
    </row>
    <row r="621" spans="1:56">
      <c r="A621" s="70" t="str">
        <f t="shared" si="19"/>
        <v>2026-01</v>
      </c>
      <c r="B621" s="5" t="str">
        <f>_xlfn.XLOOKUP(G621,过机服务商重量差!A:A,过机服务商重量差!G:G)</f>
        <v>帅时莹</v>
      </c>
      <c r="C621" s="32" t="str">
        <f t="shared" si="18"/>
        <v>渠道</v>
      </c>
      <c r="D621" s="63">
        <f>ROUND(IF(AND(AO621&gt;=0,Y621="正常走货"),_xlfn.XLOOKUP(G621,过机服务商重量差!A:A,过机服务商重量差!L:L),"0"),2)</f>
        <v>48</v>
      </c>
      <c r="E621" s="64">
        <f>ROUND(IF(B621="小旋风",$D621/提成!$D$4*提成!$E$4,$D621/提成!$D$3*提成!$E$3),2)</f>
        <v>0.48</v>
      </c>
      <c r="F621" s="5" t="str">
        <f ca="1">IFERROR(LOOKUP(1,0/((B621=名单!B:B)*(VALUE(AW621)&gt;=名单!E:E)*(VALUE(AW621)&lt;=名单!G:G)*(Y621="正常走货")),名单!H:H),"否")</f>
        <v>否</v>
      </c>
      <c r="G621" s="71" t="s">
        <v>1978</v>
      </c>
      <c r="H621" s="71" t="s">
        <v>1980</v>
      </c>
      <c r="J621" s="72" t="s">
        <v>586</v>
      </c>
      <c r="L621" s="71" t="s">
        <v>18</v>
      </c>
      <c r="M621" s="73"/>
      <c r="N621" s="73"/>
      <c r="R621" s="73"/>
      <c r="S621" s="72" t="s">
        <v>99</v>
      </c>
      <c r="T621" s="72" t="s">
        <v>14410</v>
      </c>
      <c r="U621" s="73"/>
      <c r="W621" s="73"/>
      <c r="X621" s="73"/>
      <c r="Y621" s="72" t="s">
        <v>14379</v>
      </c>
      <c r="AO621" s="71">
        <v>653.6</v>
      </c>
      <c r="AS621" s="73"/>
      <c r="AT621" s="73"/>
      <c r="AU621" s="73"/>
      <c r="AV621" s="73"/>
      <c r="AW621" s="74" t="s">
        <v>15011</v>
      </c>
      <c r="BC621" s="73"/>
    </row>
    <row r="622" spans="1:56">
      <c r="A622" s="70" t="str">
        <f t="shared" si="19"/>
        <v>2026-01</v>
      </c>
      <c r="B622" s="5" t="str">
        <f>_xlfn.XLOOKUP(G622,过机服务商重量差!A:A,过机服务商重量差!G:G)</f>
        <v>帅时莹</v>
      </c>
      <c r="C622" s="32" t="str">
        <f t="shared" si="18"/>
        <v>渠道</v>
      </c>
      <c r="D622" s="63">
        <f>ROUND(IF(AND(AO622&gt;=0,Y622="正常走货"),_xlfn.XLOOKUP(G622,过机服务商重量差!A:A,过机服务商重量差!L:L),"0"),2)</f>
        <v>48</v>
      </c>
      <c r="E622" s="64">
        <f>ROUND(IF(B622="小旋风",$D622/提成!$D$4*提成!$E$4,$D622/提成!$D$3*提成!$E$3),2)</f>
        <v>0.48</v>
      </c>
      <c r="F622" s="5" t="str">
        <f ca="1">IFERROR(LOOKUP(1,0/((B622=名单!B:B)*(VALUE(AW622)&gt;=名单!E:E)*(VALUE(AW622)&lt;=名单!G:G)*(Y622="正常走货")),名单!H:H),"否")</f>
        <v>否</v>
      </c>
      <c r="G622" s="71" t="s">
        <v>1981</v>
      </c>
      <c r="H622" s="71" t="s">
        <v>1983</v>
      </c>
      <c r="J622" s="72" t="s">
        <v>586</v>
      </c>
      <c r="L622" s="71" t="s">
        <v>18</v>
      </c>
      <c r="M622" s="73"/>
      <c r="N622" s="73"/>
      <c r="R622" s="73"/>
      <c r="S622" s="72" t="s">
        <v>99</v>
      </c>
      <c r="T622" s="72" t="s">
        <v>14410</v>
      </c>
      <c r="U622" s="73"/>
      <c r="W622" s="73"/>
      <c r="X622" s="73"/>
      <c r="Y622" s="72" t="s">
        <v>14379</v>
      </c>
      <c r="AO622" s="71">
        <v>553.6</v>
      </c>
      <c r="AS622" s="73"/>
      <c r="AT622" s="73"/>
      <c r="AU622" s="73"/>
      <c r="AV622" s="73"/>
      <c r="AW622" s="74" t="s">
        <v>15012</v>
      </c>
      <c r="BC622" s="73"/>
    </row>
    <row r="623" spans="1:56">
      <c r="A623" s="70" t="str">
        <f t="shared" si="19"/>
        <v>2026-01</v>
      </c>
      <c r="B623" s="5" t="str">
        <f>_xlfn.XLOOKUP(G623,过机服务商重量差!A:A,过机服务商重量差!G:G)</f>
        <v>帅时莹</v>
      </c>
      <c r="C623" s="32" t="str">
        <f t="shared" si="18"/>
        <v>渠道</v>
      </c>
      <c r="D623" s="63">
        <f>ROUND(IF(AND(AO623&gt;=0,Y623="正常走货"),_xlfn.XLOOKUP(G623,过机服务商重量差!A:A,过机服务商重量差!L:L),"0"),2)</f>
        <v>51</v>
      </c>
      <c r="E623" s="64">
        <f>ROUND(IF(B623="小旋风",$D623/提成!$D$4*提成!$E$4,$D623/提成!$D$3*提成!$E$3),2)</f>
        <v>0.51</v>
      </c>
      <c r="F623" s="5" t="str">
        <f ca="1">IFERROR(LOOKUP(1,0/((B623=名单!B:B)*(VALUE(AW623)&gt;=名单!E:E)*(VALUE(AW623)&lt;=名单!G:G)*(Y623="正常走货")),名单!H:H),"否")</f>
        <v>否</v>
      </c>
      <c r="G623" s="71" t="s">
        <v>1984</v>
      </c>
      <c r="H623" s="71" t="s">
        <v>1986</v>
      </c>
      <c r="J623" s="72" t="s">
        <v>586</v>
      </c>
      <c r="L623" s="71" t="s">
        <v>18</v>
      </c>
      <c r="M623" s="73"/>
      <c r="N623" s="73"/>
      <c r="R623" s="73"/>
      <c r="S623" s="72" t="s">
        <v>99</v>
      </c>
      <c r="T623" s="72" t="s">
        <v>14410</v>
      </c>
      <c r="U623" s="73"/>
      <c r="W623" s="73"/>
      <c r="X623" s="73"/>
      <c r="Y623" s="72" t="s">
        <v>14379</v>
      </c>
      <c r="AO623" s="71">
        <v>358.6</v>
      </c>
      <c r="AT623" s="73"/>
      <c r="AV623" s="73"/>
      <c r="AW623" s="74" t="s">
        <v>15013</v>
      </c>
      <c r="BA623" s="73"/>
      <c r="BC623" s="73"/>
    </row>
    <row r="624" spans="1:56">
      <c r="A624" s="70" t="str">
        <f t="shared" si="19"/>
        <v>2026-01</v>
      </c>
      <c r="B624" s="5" t="str">
        <f>_xlfn.XLOOKUP(G624,过机服务商重量差!A:A,过机服务商重量差!G:G)</f>
        <v>帅时莹</v>
      </c>
      <c r="C624" s="32" t="str">
        <f t="shared" si="18"/>
        <v>渠道</v>
      </c>
      <c r="D624" s="63">
        <f>ROUND(IF(AND(AO624&gt;=0,Y624="正常走货"),_xlfn.XLOOKUP(G624,过机服务商重量差!A:A,过机服务商重量差!L:L),"0"),2)</f>
        <v>53</v>
      </c>
      <c r="E624" s="64">
        <f>ROUND(IF(B624="小旋风",$D624/提成!$D$4*提成!$E$4,$D624/提成!$D$3*提成!$E$3),2)</f>
        <v>0.53</v>
      </c>
      <c r="F624" s="5" t="str">
        <f ca="1">IFERROR(LOOKUP(1,0/((B624=名单!B:B)*(VALUE(AW624)&gt;=名单!E:E)*(VALUE(AW624)&lt;=名单!G:G)*(Y624="正常走货")),名单!H:H),"否")</f>
        <v>否</v>
      </c>
      <c r="G624" s="71" t="s">
        <v>1987</v>
      </c>
      <c r="H624" s="71" t="s">
        <v>1989</v>
      </c>
      <c r="J624" s="72" t="s">
        <v>586</v>
      </c>
      <c r="L624" s="71" t="s">
        <v>18</v>
      </c>
      <c r="M624" s="73"/>
      <c r="N624" s="73"/>
      <c r="R624" s="73"/>
      <c r="S624" s="72" t="s">
        <v>99</v>
      </c>
      <c r="T624" s="72" t="s">
        <v>14410</v>
      </c>
      <c r="U624" s="73"/>
      <c r="W624" s="73"/>
      <c r="X624" s="73"/>
      <c r="Y624" s="72" t="s">
        <v>14379</v>
      </c>
      <c r="AO624" s="71">
        <v>461.1</v>
      </c>
      <c r="AS624" s="73"/>
      <c r="AT624" s="73"/>
      <c r="AU624" s="73"/>
      <c r="AV624" s="73"/>
      <c r="AW624" s="74" t="s">
        <v>15014</v>
      </c>
      <c r="BC624" s="73"/>
    </row>
    <row r="625" spans="1:55">
      <c r="A625" s="70" t="str">
        <f t="shared" si="19"/>
        <v>2026-01</v>
      </c>
      <c r="B625" s="5" t="str">
        <f>_xlfn.XLOOKUP(G625,过机服务商重量差!A:A,过机服务商重量差!G:G)</f>
        <v>小旋风</v>
      </c>
      <c r="C625" s="32" t="str">
        <f t="shared" si="18"/>
        <v>渠道</v>
      </c>
      <c r="D625" s="63">
        <f>ROUND(IF(AND(AO625&gt;=0,Y625="正常走货"),_xlfn.XLOOKUP(G625,过机服务商重量差!A:A,过机服务商重量差!L:L),"0"),2)</f>
        <v>26</v>
      </c>
      <c r="E625" s="64">
        <f>ROUND(IF(B625="小旋风",$D625/提成!$D$4*提成!$E$4,$D625/提成!$D$3*提成!$E$3),2)</f>
        <v>0.26</v>
      </c>
      <c r="F625" s="5" t="str">
        <f ca="1">IFERROR(LOOKUP(1,0/((B625=名单!B:B)*(VALUE(AW625)&gt;=名单!E:E)*(VALUE(AW625)&lt;=名单!G:G)*(Y625="正常走货")),名单!H:H),"否")</f>
        <v>是</v>
      </c>
      <c r="G625" s="71" t="s">
        <v>1990</v>
      </c>
      <c r="H625" s="71" t="s">
        <v>1992</v>
      </c>
      <c r="J625" s="72" t="s">
        <v>1993</v>
      </c>
      <c r="L625" s="71" t="s">
        <v>18</v>
      </c>
      <c r="M625" s="73"/>
      <c r="N625" s="73"/>
      <c r="R625" s="73"/>
      <c r="S625" s="72" t="s">
        <v>156</v>
      </c>
      <c r="T625" s="72" t="s">
        <v>14386</v>
      </c>
      <c r="U625" s="73"/>
      <c r="W625" s="73"/>
      <c r="X625" s="73"/>
      <c r="Y625" s="72" t="s">
        <v>14379</v>
      </c>
      <c r="AO625" s="71">
        <v>139</v>
      </c>
      <c r="AT625" s="73"/>
      <c r="AU625" s="73"/>
      <c r="AV625" s="73"/>
      <c r="AW625" s="74" t="s">
        <v>15015</v>
      </c>
      <c r="BC625" s="73"/>
    </row>
    <row r="626" spans="1:55">
      <c r="A626" s="70" t="str">
        <f t="shared" si="19"/>
        <v>2026-01</v>
      </c>
      <c r="B626" s="5" t="str">
        <f>_xlfn.XLOOKUP(G626,过机服务商重量差!A:A,过机服务商重量差!G:G)</f>
        <v>风清扬</v>
      </c>
      <c r="C626" s="32" t="str">
        <f t="shared" si="18"/>
        <v>渠道</v>
      </c>
      <c r="D626" s="63">
        <f>ROUND(IF(AND(AO626&gt;=0,Y626="正常走货"),_xlfn.XLOOKUP(G626,过机服务商重量差!A:A,过机服务商重量差!L:L),"0"),2)</f>
        <v>19</v>
      </c>
      <c r="E626" s="64">
        <f>ROUND(IF(B626="小旋风",$D626/提成!$D$4*提成!$E$4,$D626/提成!$D$3*提成!$E$3),2)</f>
        <v>0.19</v>
      </c>
      <c r="F626" s="5" t="str">
        <f ca="1">IFERROR(LOOKUP(1,0/((B626=名单!B:B)*(VALUE(AW626)&gt;=名单!E:E)*(VALUE(AW626)&lt;=名单!G:G)*(Y626="正常走货")),名单!H:H),"否")</f>
        <v>是</v>
      </c>
      <c r="G626" s="71" t="s">
        <v>1994</v>
      </c>
      <c r="H626" s="71" t="s">
        <v>1996</v>
      </c>
      <c r="J626" s="71" t="s">
        <v>1592</v>
      </c>
      <c r="L626" s="71" t="s">
        <v>18</v>
      </c>
      <c r="M626" s="73"/>
      <c r="N626" s="73"/>
      <c r="R626" s="73"/>
      <c r="S626" s="72" t="s">
        <v>199</v>
      </c>
      <c r="T626" s="72" t="s">
        <v>14439</v>
      </c>
      <c r="U626" s="73"/>
      <c r="W626" s="73"/>
      <c r="X626" s="73"/>
      <c r="Y626" s="72" t="s">
        <v>14379</v>
      </c>
      <c r="AO626" s="71">
        <v>28.5</v>
      </c>
      <c r="AT626" s="73"/>
      <c r="AV626" s="73"/>
      <c r="AW626" s="74" t="s">
        <v>15016</v>
      </c>
      <c r="BC626" s="73"/>
    </row>
    <row r="627" spans="1:55">
      <c r="A627" s="70" t="str">
        <f t="shared" si="19"/>
        <v>2026-01</v>
      </c>
      <c r="B627" s="5" t="str">
        <f>_xlfn.XLOOKUP(G627,过机服务商重量差!A:A,过机服务商重量差!G:G)</f>
        <v>帅时莹</v>
      </c>
      <c r="C627" s="32" t="str">
        <f t="shared" si="18"/>
        <v>渠道</v>
      </c>
      <c r="D627" s="63">
        <f>ROUND(IF(AND(AO627&gt;=0,Y627="正常走货"),_xlfn.XLOOKUP(G627,过机服务商重量差!A:A,过机服务商重量差!L:L),"0"),2)</f>
        <v>2</v>
      </c>
      <c r="E627" s="64">
        <f>ROUND(IF(B627="小旋风",$D627/提成!$D$4*提成!$E$4,$D627/提成!$D$3*提成!$E$3),2)</f>
        <v>0.02</v>
      </c>
      <c r="F627" s="5" t="str">
        <f ca="1">IFERROR(LOOKUP(1,0/((B627=名单!B:B)*(VALUE(AW627)&gt;=名单!E:E)*(VALUE(AW627)&lt;=名单!G:G)*(Y627="正常走货")),名单!H:H),"否")</f>
        <v>否</v>
      </c>
      <c r="G627" s="71" t="s">
        <v>1997</v>
      </c>
      <c r="H627" s="71" t="s">
        <v>1999</v>
      </c>
      <c r="J627" s="72" t="s">
        <v>140</v>
      </c>
      <c r="L627" s="71" t="s">
        <v>18</v>
      </c>
      <c r="M627" s="73"/>
      <c r="N627" s="73"/>
      <c r="R627" s="73"/>
      <c r="S627" s="72" t="s">
        <v>191</v>
      </c>
      <c r="T627" s="72" t="s">
        <v>14410</v>
      </c>
      <c r="U627" s="73"/>
      <c r="W627" s="73"/>
      <c r="X627" s="73"/>
      <c r="Y627" s="72" t="s">
        <v>14379</v>
      </c>
      <c r="AO627" s="71">
        <v>119.3</v>
      </c>
      <c r="AT627" s="73"/>
      <c r="AV627" s="73"/>
      <c r="AW627" s="74" t="s">
        <v>15017</v>
      </c>
      <c r="BC627" s="73"/>
    </row>
    <row r="628" spans="1:55">
      <c r="A628" s="70" t="str">
        <f t="shared" si="19"/>
        <v>2026-01</v>
      </c>
      <c r="B628" s="5" t="str">
        <f>_xlfn.XLOOKUP(G628,过机服务商重量差!A:A,过机服务商重量差!G:G)</f>
        <v>玉麒麟</v>
      </c>
      <c r="C628" s="32" t="str">
        <f t="shared" si="18"/>
        <v>渠道</v>
      </c>
      <c r="D628" s="63">
        <f>ROUND(IF(AND(AO628&gt;=0,Y628="正常走货"),_xlfn.XLOOKUP(G628,过机服务商重量差!A:A,过机服务商重量差!L:L),"0"),2)</f>
        <v>1.5</v>
      </c>
      <c r="E628" s="64">
        <f>ROUND(IF(B628="小旋风",$D628/提成!$D$4*提成!$E$4,$D628/提成!$D$3*提成!$E$3),2)</f>
        <v>0.02</v>
      </c>
      <c r="F628" s="5" t="str">
        <f ca="1">IFERROR(LOOKUP(1,0/((B628=名单!B:B)*(VALUE(AW628)&gt;=名单!E:E)*(VALUE(AW628)&lt;=名单!G:G)*(Y628="正常走货")),名单!H:H),"否")</f>
        <v>否</v>
      </c>
      <c r="G628" s="71" t="s">
        <v>2000</v>
      </c>
      <c r="H628" s="71" t="s">
        <v>2002</v>
      </c>
      <c r="J628" s="72" t="s">
        <v>17</v>
      </c>
      <c r="L628" s="71" t="s">
        <v>18</v>
      </c>
      <c r="M628" s="73"/>
      <c r="N628" s="73"/>
      <c r="R628" s="73"/>
      <c r="S628" s="72" t="s">
        <v>215</v>
      </c>
      <c r="T628" s="72" t="s">
        <v>14378</v>
      </c>
      <c r="U628" s="73"/>
      <c r="W628" s="73"/>
      <c r="X628" s="73"/>
      <c r="Y628" s="72" t="s">
        <v>14379</v>
      </c>
      <c r="AO628" s="71">
        <v>138</v>
      </c>
      <c r="AT628" s="73"/>
      <c r="AU628" s="73"/>
      <c r="AV628" s="73"/>
      <c r="AW628" s="74" t="s">
        <v>15018</v>
      </c>
      <c r="BC628" s="73"/>
    </row>
    <row r="629" spans="1:55">
      <c r="A629" s="70" t="str">
        <f t="shared" si="19"/>
        <v>2026-01</v>
      </c>
      <c r="B629" s="5" t="str">
        <f>_xlfn.XLOOKUP(G629,过机服务商重量差!A:A,过机服务商重量差!G:G)</f>
        <v>玉麒麟</v>
      </c>
      <c r="C629" s="32" t="str">
        <f t="shared" si="18"/>
        <v>渠道</v>
      </c>
      <c r="D629" s="63">
        <f>ROUND(IF(AND(AO629&gt;=0,Y629="正常走货"),_xlfn.XLOOKUP(G629,过机服务商重量差!A:A,过机服务商重量差!L:L),"0"),2)</f>
        <v>1.5</v>
      </c>
      <c r="E629" s="64">
        <f>ROUND(IF(B629="小旋风",$D629/提成!$D$4*提成!$E$4,$D629/提成!$D$3*提成!$E$3),2)</f>
        <v>0.02</v>
      </c>
      <c r="F629" s="5" t="str">
        <f ca="1">IFERROR(LOOKUP(1,0/((B629=名单!B:B)*(VALUE(AW629)&gt;=名单!E:E)*(VALUE(AW629)&lt;=名单!G:G)*(Y629="正常走货")),名单!H:H),"否")</f>
        <v>否</v>
      </c>
      <c r="G629" s="71" t="s">
        <v>2003</v>
      </c>
      <c r="H629" s="71" t="s">
        <v>2005</v>
      </c>
      <c r="J629" s="72" t="s">
        <v>17</v>
      </c>
      <c r="L629" s="71" t="s">
        <v>18</v>
      </c>
      <c r="M629" s="73"/>
      <c r="N629" s="73"/>
      <c r="R629" s="73"/>
      <c r="S629" s="72" t="s">
        <v>215</v>
      </c>
      <c r="T629" s="72" t="s">
        <v>14378</v>
      </c>
      <c r="U629" s="73"/>
      <c r="W629" s="73"/>
      <c r="X629" s="73"/>
      <c r="Y629" s="72" t="s">
        <v>14379</v>
      </c>
      <c r="AO629" s="71">
        <v>118</v>
      </c>
      <c r="AT629" s="73"/>
      <c r="AV629" s="73"/>
      <c r="AW629" s="74" t="s">
        <v>15019</v>
      </c>
      <c r="BC629" s="73"/>
    </row>
    <row r="630" spans="1:55">
      <c r="A630" s="70" t="str">
        <f t="shared" si="19"/>
        <v>2026-01</v>
      </c>
      <c r="B630" s="5" t="str">
        <f>_xlfn.XLOOKUP(G630,过机服务商重量差!A:A,过机服务商重量差!G:G)</f>
        <v>小旋风</v>
      </c>
      <c r="C630" s="32" t="str">
        <f t="shared" si="18"/>
        <v>渠道</v>
      </c>
      <c r="D630" s="63">
        <f>ROUND(IF(AND(AO630&gt;=0,Y630="正常走货"),_xlfn.XLOOKUP(G630,过机服务商重量差!A:A,过机服务商重量差!L:L),"0"),2)</f>
        <v>461</v>
      </c>
      <c r="E630" s="64">
        <f>ROUND(IF(B630="小旋风",$D630/提成!$D$4*提成!$E$4,$D630/提成!$D$3*提成!$E$3),2)</f>
        <v>4.61</v>
      </c>
      <c r="F630" s="5" t="str">
        <f ca="1">IFERROR(LOOKUP(1,0/((B630=名单!B:B)*(VALUE(AW630)&gt;=名单!E:E)*(VALUE(AW630)&lt;=名单!G:G)*(Y630="正常走货")),名单!H:H),"否")</f>
        <v>是</v>
      </c>
      <c r="G630" s="71" t="s">
        <v>2006</v>
      </c>
      <c r="H630" s="71" t="s">
        <v>36</v>
      </c>
      <c r="J630" s="72" t="s">
        <v>2008</v>
      </c>
      <c r="L630" s="71" t="s">
        <v>18</v>
      </c>
      <c r="M630" s="73"/>
      <c r="N630" s="73"/>
      <c r="R630" s="73"/>
      <c r="S630" s="72" t="s">
        <v>86</v>
      </c>
      <c r="T630" s="72" t="s">
        <v>14378</v>
      </c>
      <c r="U630" s="73"/>
      <c r="W630" s="73"/>
      <c r="X630" s="73"/>
      <c r="Y630" s="72" t="s">
        <v>14379</v>
      </c>
      <c r="AO630" s="71">
        <v>1329</v>
      </c>
      <c r="AT630" s="73"/>
      <c r="AU630" s="73"/>
      <c r="AV630" s="73"/>
      <c r="AW630" s="74" t="s">
        <v>15020</v>
      </c>
      <c r="BA630" s="73"/>
      <c r="BC630" s="73"/>
    </row>
    <row r="631" spans="1:55">
      <c r="A631" s="70" t="str">
        <f t="shared" si="19"/>
        <v>2026-01</v>
      </c>
      <c r="B631" s="5" t="str">
        <f>_xlfn.XLOOKUP(G631,过机服务商重量差!A:A,过机服务商重量差!G:G)</f>
        <v>无崖子</v>
      </c>
      <c r="C631" s="32" t="str">
        <f t="shared" si="18"/>
        <v>渠道</v>
      </c>
      <c r="D631" s="63">
        <f>ROUND(IF(AND(AO631&gt;=0,Y631="正常走货"),_xlfn.XLOOKUP(G631,过机服务商重量差!A:A,过机服务商重量差!L:L),"0"),2)</f>
        <v>89</v>
      </c>
      <c r="E631" s="64">
        <f>ROUND(IF(B631="小旋风",$D631/提成!$D$4*提成!$E$4,$D631/提成!$D$3*提成!$E$3),2)</f>
        <v>0.89</v>
      </c>
      <c r="F631" s="5" t="str">
        <f ca="1">IFERROR(LOOKUP(1,0/((B631=名单!B:B)*(VALUE(AW631)&gt;=名单!E:E)*(VALUE(AW631)&lt;=名单!G:G)*(Y631="正常走货")),名单!H:H),"否")</f>
        <v>否</v>
      </c>
      <c r="G631" s="71" t="s">
        <v>2009</v>
      </c>
      <c r="H631" s="71" t="s">
        <v>2011</v>
      </c>
      <c r="J631" s="72" t="s">
        <v>926</v>
      </c>
      <c r="L631" s="71" t="s">
        <v>18</v>
      </c>
      <c r="M631" s="73"/>
      <c r="N631" s="73"/>
      <c r="R631" s="73"/>
      <c r="S631" s="72" t="s">
        <v>215</v>
      </c>
      <c r="T631" s="72" t="s">
        <v>14378</v>
      </c>
      <c r="U631" s="73"/>
      <c r="W631" s="73"/>
      <c r="X631" s="73"/>
      <c r="Y631" s="72" t="s">
        <v>14379</v>
      </c>
      <c r="AO631" s="71">
        <v>0</v>
      </c>
      <c r="AS631" s="73"/>
      <c r="AT631" s="73"/>
      <c r="AV631" s="73"/>
      <c r="AW631" s="74" t="s">
        <v>15021</v>
      </c>
      <c r="BC631" s="73"/>
    </row>
    <row r="632" spans="1:55">
      <c r="A632" s="70" t="str">
        <f t="shared" si="19"/>
        <v>2026-01</v>
      </c>
      <c r="B632" s="5" t="str">
        <f>_xlfn.XLOOKUP(G632,过机服务商重量差!A:A,过机服务商重量差!G:G)</f>
        <v>玉麒麟</v>
      </c>
      <c r="C632" s="32" t="str">
        <f t="shared" si="18"/>
        <v>渠道</v>
      </c>
      <c r="D632" s="63">
        <f>ROUND(IF(AND(AO632&gt;=0,Y632="正常走货"),_xlfn.XLOOKUP(G632,过机服务商重量差!A:A,过机服务商重量差!L:L),"0"),2)</f>
        <v>4</v>
      </c>
      <c r="E632" s="64">
        <f>ROUND(IF(B632="小旋风",$D632/提成!$D$4*提成!$E$4,$D632/提成!$D$3*提成!$E$3),2)</f>
        <v>0.04</v>
      </c>
      <c r="F632" s="5" t="str">
        <f ca="1">IFERROR(LOOKUP(1,0/((B632=名单!B:B)*(VALUE(AW632)&gt;=名单!E:E)*(VALUE(AW632)&lt;=名单!G:G)*(Y632="正常走货")),名单!H:H),"否")</f>
        <v>否</v>
      </c>
      <c r="G632" s="71" t="s">
        <v>2012</v>
      </c>
      <c r="H632" s="71" t="s">
        <v>2014</v>
      </c>
      <c r="J632" s="72" t="s">
        <v>17</v>
      </c>
      <c r="L632" s="71" t="s">
        <v>18</v>
      </c>
      <c r="M632" s="73"/>
      <c r="N632" s="73"/>
      <c r="R632" s="73"/>
      <c r="S632" s="72" t="s">
        <v>79</v>
      </c>
      <c r="T632" s="72" t="s">
        <v>14378</v>
      </c>
      <c r="U632" s="73"/>
      <c r="W632" s="73"/>
      <c r="X632" s="73"/>
      <c r="Y632" s="72" t="s">
        <v>14379</v>
      </c>
      <c r="AO632" s="71">
        <v>77.85</v>
      </c>
      <c r="AT632" s="73"/>
      <c r="AU632" s="73"/>
      <c r="AV632" s="73"/>
      <c r="AW632" s="74" t="s">
        <v>15022</v>
      </c>
      <c r="BC632" s="73"/>
    </row>
    <row r="633" spans="1:55">
      <c r="A633" s="70" t="str">
        <f t="shared" si="19"/>
        <v>2026-01</v>
      </c>
      <c r="B633" s="5" t="str">
        <f>_xlfn.XLOOKUP(G633,过机服务商重量差!A:A,过机服务商重量差!G:G)</f>
        <v>帅时莹</v>
      </c>
      <c r="C633" s="32" t="str">
        <f t="shared" si="18"/>
        <v>渠道</v>
      </c>
      <c r="D633" s="63">
        <f>ROUND(IF(AND(AO633&gt;=0,Y633="正常走货"),_xlfn.XLOOKUP(G633,过机服务商重量差!A:A,过机服务商重量差!L:L),"0"),2)</f>
        <v>3</v>
      </c>
      <c r="E633" s="64">
        <f>ROUND(IF(B633="小旋风",$D633/提成!$D$4*提成!$E$4,$D633/提成!$D$3*提成!$E$3),2)</f>
        <v>0.03</v>
      </c>
      <c r="F633" s="5" t="str">
        <f ca="1">IFERROR(LOOKUP(1,0/((B633=名单!B:B)*(VALUE(AW633)&gt;=名单!E:E)*(VALUE(AW633)&lt;=名单!G:G)*(Y633="正常走货")),名单!H:H),"否")</f>
        <v>否</v>
      </c>
      <c r="G633" s="71" t="s">
        <v>2015</v>
      </c>
      <c r="H633" s="71" t="s">
        <v>2017</v>
      </c>
      <c r="J633" s="72" t="s">
        <v>140</v>
      </c>
      <c r="L633" s="71" t="s">
        <v>18</v>
      </c>
      <c r="M633" s="73"/>
      <c r="N633" s="73"/>
      <c r="R633" s="73"/>
      <c r="S633" s="72" t="s">
        <v>442</v>
      </c>
      <c r="T633" s="72" t="s">
        <v>14410</v>
      </c>
      <c r="U633" s="73"/>
      <c r="W633" s="73"/>
      <c r="X633" s="73"/>
      <c r="Y633" s="72" t="s">
        <v>14379</v>
      </c>
      <c r="AO633" s="71">
        <v>39</v>
      </c>
      <c r="AS633" s="73"/>
      <c r="AT633" s="73"/>
      <c r="AV633" s="73"/>
      <c r="AW633" s="74" t="s">
        <v>15023</v>
      </c>
      <c r="BC633" s="73"/>
    </row>
    <row r="634" spans="1:55">
      <c r="A634" s="70" t="str">
        <f t="shared" si="19"/>
        <v>2026-01</v>
      </c>
      <c r="B634" s="5" t="str">
        <f>_xlfn.XLOOKUP(G634,过机服务商重量差!A:A,过机服务商重量差!G:G)</f>
        <v>帅时莹</v>
      </c>
      <c r="C634" s="32" t="str">
        <f t="shared" si="18"/>
        <v>渠道</v>
      </c>
      <c r="D634" s="63">
        <f>ROUND(IF(AND(AO634&gt;=0,Y634="正常走货"),_xlfn.XLOOKUP(G634,过机服务商重量差!A:A,过机服务商重量差!L:L),"0"),2)</f>
        <v>8.5</v>
      </c>
      <c r="E634" s="64">
        <f>ROUND(IF(B634="小旋风",$D634/提成!$D$4*提成!$E$4,$D634/提成!$D$3*提成!$E$3),2)</f>
        <v>0.09</v>
      </c>
      <c r="F634" s="5" t="str">
        <f ca="1">IFERROR(LOOKUP(1,0/((B634=名单!B:B)*(VALUE(AW634)&gt;=名单!E:E)*(VALUE(AW634)&lt;=名单!G:G)*(Y634="正常走货")),名单!H:H),"否")</f>
        <v>否</v>
      </c>
      <c r="G634" s="71" t="s">
        <v>2018</v>
      </c>
      <c r="H634" s="71" t="s">
        <v>2020</v>
      </c>
      <c r="J634" s="72" t="s">
        <v>738</v>
      </c>
      <c r="L634" s="71" t="s">
        <v>18</v>
      </c>
      <c r="M634" s="73"/>
      <c r="N634" s="73"/>
      <c r="R634" s="73"/>
      <c r="S634" s="72" t="s">
        <v>442</v>
      </c>
      <c r="T634" s="72" t="s">
        <v>14410</v>
      </c>
      <c r="U634" s="73"/>
      <c r="W634" s="73"/>
      <c r="X634" s="73"/>
      <c r="Y634" s="72" t="s">
        <v>14379</v>
      </c>
      <c r="AO634" s="71">
        <v>64.9</v>
      </c>
      <c r="AT634" s="73"/>
      <c r="AV634" s="73"/>
      <c r="AW634" s="74" t="s">
        <v>15024</v>
      </c>
      <c r="BC634" s="73"/>
    </row>
    <row r="635" spans="1:55">
      <c r="A635" s="70" t="str">
        <f t="shared" si="19"/>
        <v>2026-01</v>
      </c>
      <c r="B635" s="5" t="str">
        <f>_xlfn.XLOOKUP(G635,过机服务商重量差!A:A,过机服务商重量差!G:G)</f>
        <v>帅时莹</v>
      </c>
      <c r="C635" s="32" t="str">
        <f t="shared" si="18"/>
        <v>渠道</v>
      </c>
      <c r="D635" s="63">
        <f>ROUND(IF(AND(AO635&gt;=0,Y635="正常走货"),_xlfn.XLOOKUP(G635,过机服务商重量差!A:A,过机服务商重量差!L:L),"0"),2)</f>
        <v>38</v>
      </c>
      <c r="E635" s="64">
        <f>ROUND(IF(B635="小旋风",$D635/提成!$D$4*提成!$E$4,$D635/提成!$D$3*提成!$E$3),2)</f>
        <v>0.38</v>
      </c>
      <c r="F635" s="5" t="str">
        <f ca="1">IFERROR(LOOKUP(1,0/((B635=名单!B:B)*(VALUE(AW635)&gt;=名单!E:E)*(VALUE(AW635)&lt;=名单!G:G)*(Y635="正常走货")),名单!H:H),"否")</f>
        <v>否</v>
      </c>
      <c r="G635" s="71" t="s">
        <v>2021</v>
      </c>
      <c r="H635" s="71" t="s">
        <v>2023</v>
      </c>
      <c r="J635" s="72" t="s">
        <v>186</v>
      </c>
      <c r="L635" s="71" t="s">
        <v>18</v>
      </c>
      <c r="M635" s="73"/>
      <c r="N635" s="73"/>
      <c r="R635" s="73"/>
      <c r="S635" s="72" t="s">
        <v>187</v>
      </c>
      <c r="T635" s="72" t="s">
        <v>14410</v>
      </c>
      <c r="U635" s="73"/>
      <c r="W635" s="73"/>
      <c r="X635" s="73"/>
      <c r="Y635" s="72" t="s">
        <v>14379</v>
      </c>
      <c r="AO635" s="71">
        <v>249.8</v>
      </c>
      <c r="AS635" s="73"/>
      <c r="AT635" s="73"/>
      <c r="AV635" s="73"/>
      <c r="AW635" s="74" t="s">
        <v>15025</v>
      </c>
      <c r="BC635" s="73"/>
    </row>
    <row r="636" spans="1:55">
      <c r="A636" s="70" t="str">
        <f t="shared" si="19"/>
        <v>2026-01</v>
      </c>
      <c r="B636" s="5" t="str">
        <f>_xlfn.XLOOKUP(G636,过机服务商重量差!A:A,过机服务商重量差!G:G)</f>
        <v>风清扬</v>
      </c>
      <c r="C636" s="32" t="str">
        <f t="shared" si="18"/>
        <v>渠道</v>
      </c>
      <c r="D636" s="63">
        <f>ROUND(IF(AND(AO636&gt;=0,Y636="正常走货"),_xlfn.XLOOKUP(G636,过机服务商重量差!A:A,过机服务商重量差!L:L),"0"),2)</f>
        <v>57</v>
      </c>
      <c r="E636" s="64">
        <f>ROUND(IF(B636="小旋风",$D636/提成!$D$4*提成!$E$4,$D636/提成!$D$3*提成!$E$3),2)</f>
        <v>0.57</v>
      </c>
      <c r="F636" s="5" t="str">
        <f ca="1">IFERROR(LOOKUP(1,0/((B636=名单!B:B)*(VALUE(AW636)&gt;=名单!E:E)*(VALUE(AW636)&lt;=名单!G:G)*(Y636="正常走货")),名单!H:H),"否")</f>
        <v>是</v>
      </c>
      <c r="G636" s="71" t="s">
        <v>2024</v>
      </c>
      <c r="H636" s="71" t="s">
        <v>2026</v>
      </c>
      <c r="J636" s="72" t="s">
        <v>51</v>
      </c>
      <c r="L636" s="71" t="s">
        <v>18</v>
      </c>
      <c r="M636" s="73"/>
      <c r="N636" s="73"/>
      <c r="R636" s="73"/>
      <c r="S636" s="72" t="s">
        <v>90</v>
      </c>
      <c r="T636" s="72" t="s">
        <v>14407</v>
      </c>
      <c r="U636" s="73"/>
      <c r="W636" s="73"/>
      <c r="X636" s="73"/>
      <c r="Y636" s="72" t="s">
        <v>14379</v>
      </c>
      <c r="AO636" s="71">
        <v>182.4</v>
      </c>
      <c r="AT636" s="73"/>
      <c r="AU636" s="73"/>
      <c r="AV636" s="73"/>
      <c r="AW636" s="74" t="s">
        <v>15026</v>
      </c>
      <c r="BA636" s="73"/>
      <c r="BC636" s="73"/>
    </row>
    <row r="637" spans="1:55">
      <c r="A637" s="70" t="str">
        <f t="shared" si="19"/>
        <v>2026-01</v>
      </c>
      <c r="B637" s="5" t="str">
        <f>_xlfn.XLOOKUP(G637,过机服务商重量差!A:A,过机服务商重量差!G:G)</f>
        <v>玉麒麟</v>
      </c>
      <c r="C637" s="32" t="str">
        <f t="shared" si="18"/>
        <v>渠道</v>
      </c>
      <c r="D637" s="63">
        <f>ROUND(IF(AND(AO637&gt;=0,Y637="正常走货"),_xlfn.XLOOKUP(G637,过机服务商重量差!A:A,过机服务商重量差!L:L),"0"),2)</f>
        <v>2.5</v>
      </c>
      <c r="E637" s="64">
        <f>ROUND(IF(B637="小旋风",$D637/提成!$D$4*提成!$E$4,$D637/提成!$D$3*提成!$E$3),2)</f>
        <v>0.03</v>
      </c>
      <c r="F637" s="5" t="str">
        <f ca="1">IFERROR(LOOKUP(1,0/((B637=名单!B:B)*(VALUE(AW637)&gt;=名单!E:E)*(VALUE(AW637)&lt;=名单!G:G)*(Y637="正常走货")),名单!H:H),"否")</f>
        <v>否</v>
      </c>
      <c r="G637" s="71" t="s">
        <v>2027</v>
      </c>
      <c r="H637" s="71" t="s">
        <v>2029</v>
      </c>
      <c r="J637" s="72" t="s">
        <v>17</v>
      </c>
      <c r="L637" s="71" t="s">
        <v>18</v>
      </c>
      <c r="M637" s="73"/>
      <c r="N637" s="73"/>
      <c r="R637" s="73"/>
      <c r="S637" s="72" t="s">
        <v>152</v>
      </c>
      <c r="T637" s="72" t="s">
        <v>14382</v>
      </c>
      <c r="U637" s="73"/>
      <c r="W637" s="73"/>
      <c r="X637" s="73"/>
      <c r="Y637" s="72" t="s">
        <v>14379</v>
      </c>
      <c r="AO637" s="71">
        <v>39.02</v>
      </c>
      <c r="AS637" s="73"/>
      <c r="AT637" s="73"/>
      <c r="AU637" s="73"/>
      <c r="AV637" s="73"/>
      <c r="AW637" s="74" t="s">
        <v>15027</v>
      </c>
      <c r="BC637" s="73"/>
    </row>
    <row r="638" spans="1:55">
      <c r="A638" s="70" t="str">
        <f t="shared" si="19"/>
        <v>2026-01</v>
      </c>
      <c r="B638" s="5" t="str">
        <f>_xlfn.XLOOKUP(G638,过机服务商重量差!A:A,过机服务商重量差!G:G)</f>
        <v>帅时莹</v>
      </c>
      <c r="C638" s="32" t="str">
        <f t="shared" si="18"/>
        <v>渠道</v>
      </c>
      <c r="D638" s="63">
        <f>ROUND(IF(AND(AO638&gt;=0,Y638="正常走货"),_xlfn.XLOOKUP(G638,过机服务商重量差!A:A,过机服务商重量差!L:L),"0"),2)</f>
        <v>50</v>
      </c>
      <c r="E638" s="64">
        <f>ROUND(IF(B638="小旋风",$D638/提成!$D$4*提成!$E$4,$D638/提成!$D$3*提成!$E$3),2)</f>
        <v>0.5</v>
      </c>
      <c r="F638" s="5" t="str">
        <f ca="1">IFERROR(LOOKUP(1,0/((B638=名单!B:B)*(VALUE(AW638)&gt;=名单!E:E)*(VALUE(AW638)&lt;=名单!G:G)*(Y638="正常走货")),名单!H:H),"否")</f>
        <v>否</v>
      </c>
      <c r="G638" s="71" t="s">
        <v>2030</v>
      </c>
      <c r="H638" s="71" t="s">
        <v>2032</v>
      </c>
      <c r="J638" s="72" t="s">
        <v>586</v>
      </c>
      <c r="L638" s="71" t="s">
        <v>18</v>
      </c>
      <c r="M638" s="73"/>
      <c r="N638" s="73"/>
      <c r="R638" s="73"/>
      <c r="S638" s="72" t="s">
        <v>99</v>
      </c>
      <c r="T638" s="72" t="s">
        <v>14410</v>
      </c>
      <c r="U638" s="73"/>
      <c r="W638" s="73"/>
      <c r="X638" s="73"/>
      <c r="Y638" s="72" t="s">
        <v>14379</v>
      </c>
      <c r="AO638" s="71">
        <v>673.46</v>
      </c>
      <c r="AS638" s="73"/>
      <c r="AT638" s="73"/>
      <c r="AU638" s="73"/>
      <c r="AV638" s="73"/>
      <c r="AW638" s="74" t="s">
        <v>15028</v>
      </c>
      <c r="BC638" s="73"/>
    </row>
    <row r="639" spans="1:55">
      <c r="A639" s="70" t="str">
        <f t="shared" si="19"/>
        <v>2026-01</v>
      </c>
      <c r="B639" s="5" t="str">
        <f>_xlfn.XLOOKUP(G639,过机服务商重量差!A:A,过机服务商重量差!G:G)</f>
        <v>帅时莹</v>
      </c>
      <c r="C639" s="32" t="str">
        <f t="shared" si="18"/>
        <v>渠道</v>
      </c>
      <c r="D639" s="63">
        <f>ROUND(IF(AND(AO639&gt;=0,Y639="正常走货"),_xlfn.XLOOKUP(G639,过机服务商重量差!A:A,过机服务商重量差!L:L),"0"),2)</f>
        <v>48</v>
      </c>
      <c r="E639" s="64">
        <f>ROUND(IF(B639="小旋风",$D639/提成!$D$4*提成!$E$4,$D639/提成!$D$3*提成!$E$3),2)</f>
        <v>0.48</v>
      </c>
      <c r="F639" s="5" t="str">
        <f ca="1">IFERROR(LOOKUP(1,0/((B639=名单!B:B)*(VALUE(AW639)&gt;=名单!E:E)*(VALUE(AW639)&lt;=名单!G:G)*(Y639="正常走货")),名单!H:H),"否")</f>
        <v>否</v>
      </c>
      <c r="G639" s="71" t="s">
        <v>2033</v>
      </c>
      <c r="H639" s="71" t="s">
        <v>2035</v>
      </c>
      <c r="J639" s="72" t="s">
        <v>586</v>
      </c>
      <c r="L639" s="71" t="s">
        <v>18</v>
      </c>
      <c r="M639" s="73"/>
      <c r="N639" s="73"/>
      <c r="R639" s="73"/>
      <c r="S639" s="72" t="s">
        <v>99</v>
      </c>
      <c r="T639" s="72" t="s">
        <v>14410</v>
      </c>
      <c r="U639" s="73"/>
      <c r="W639" s="73"/>
      <c r="X639" s="73"/>
      <c r="Y639" s="72" t="s">
        <v>14379</v>
      </c>
      <c r="AO639" s="71">
        <v>821.6</v>
      </c>
      <c r="AS639" s="73"/>
      <c r="AT639" s="73"/>
      <c r="AU639" s="73"/>
      <c r="AV639" s="73"/>
      <c r="AW639" s="74" t="s">
        <v>15029</v>
      </c>
      <c r="BC639" s="73"/>
    </row>
    <row r="640" spans="1:55">
      <c r="A640" s="70" t="str">
        <f t="shared" si="19"/>
        <v>2026-01</v>
      </c>
      <c r="B640" s="5" t="str">
        <f>_xlfn.XLOOKUP(G640,过机服务商重量差!A:A,过机服务商重量差!G:G)</f>
        <v>帅时莹</v>
      </c>
      <c r="C640" s="32" t="str">
        <f t="shared" si="18"/>
        <v>渠道</v>
      </c>
      <c r="D640" s="63">
        <f>ROUND(IF(AND(AO640&gt;=0,Y640="正常走货"),_xlfn.XLOOKUP(G640,过机服务商重量差!A:A,过机服务商重量差!L:L),"0"),2)</f>
        <v>46</v>
      </c>
      <c r="E640" s="64">
        <f>ROUND(IF(B640="小旋风",$D640/提成!$D$4*提成!$E$4,$D640/提成!$D$3*提成!$E$3),2)</f>
        <v>0.46</v>
      </c>
      <c r="F640" s="5" t="str">
        <f ca="1">IFERROR(LOOKUP(1,0/((B640=名单!B:B)*(VALUE(AW640)&gt;=名单!E:E)*(VALUE(AW640)&lt;=名单!G:G)*(Y640="正常走货")),名单!H:H),"否")</f>
        <v>否</v>
      </c>
      <c r="G640" s="71" t="s">
        <v>2036</v>
      </c>
      <c r="H640" s="71" t="s">
        <v>2038</v>
      </c>
      <c r="J640" s="72" t="s">
        <v>586</v>
      </c>
      <c r="L640" s="71" t="s">
        <v>18</v>
      </c>
      <c r="M640" s="73"/>
      <c r="N640" s="73"/>
      <c r="R640" s="73"/>
      <c r="S640" s="72" t="s">
        <v>99</v>
      </c>
      <c r="T640" s="72" t="s">
        <v>14410</v>
      </c>
      <c r="U640" s="73"/>
      <c r="W640" s="73"/>
      <c r="X640" s="73"/>
      <c r="Y640" s="72" t="s">
        <v>14379</v>
      </c>
      <c r="AO640" s="71">
        <v>786.6</v>
      </c>
      <c r="AS640" s="73"/>
      <c r="AT640" s="73"/>
      <c r="AU640" s="73"/>
      <c r="AV640" s="73"/>
      <c r="AW640" s="74" t="s">
        <v>15030</v>
      </c>
      <c r="BC640" s="73"/>
    </row>
    <row r="641" spans="1:56">
      <c r="A641" s="70" t="str">
        <f t="shared" si="19"/>
        <v>2026-01</v>
      </c>
      <c r="B641" s="5" t="str">
        <f>_xlfn.XLOOKUP(G641,过机服务商重量差!A:A,过机服务商重量差!G:G)</f>
        <v>帅时莹</v>
      </c>
      <c r="C641" s="32" t="str">
        <f t="shared" si="18"/>
        <v>渠道</v>
      </c>
      <c r="D641" s="63">
        <f>ROUND(IF(AND(AO641&gt;=0,Y641="正常走货"),_xlfn.XLOOKUP(G641,过机服务商重量差!A:A,过机服务商重量差!L:L),"0"),2)</f>
        <v>40</v>
      </c>
      <c r="E641" s="64">
        <f>ROUND(IF(B641="小旋风",$D641/提成!$D$4*提成!$E$4,$D641/提成!$D$3*提成!$E$3),2)</f>
        <v>0.4</v>
      </c>
      <c r="F641" s="5" t="str">
        <f ca="1">IFERROR(LOOKUP(1,0/((B641=名单!B:B)*(VALUE(AW641)&gt;=名单!E:E)*(VALUE(AW641)&lt;=名单!G:G)*(Y641="正常走货")),名单!H:H),"否")</f>
        <v>否</v>
      </c>
      <c r="G641" s="71" t="s">
        <v>2039</v>
      </c>
      <c r="H641" s="71" t="s">
        <v>2041</v>
      </c>
      <c r="J641" s="72" t="s">
        <v>140</v>
      </c>
      <c r="L641" s="71" t="s">
        <v>18</v>
      </c>
      <c r="M641" s="73"/>
      <c r="N641" s="73"/>
      <c r="R641" s="73"/>
      <c r="S641" s="72" t="s">
        <v>191</v>
      </c>
      <c r="T641" s="72" t="s">
        <v>14410</v>
      </c>
      <c r="U641" s="73"/>
      <c r="W641" s="73"/>
      <c r="X641" s="73"/>
      <c r="Y641" s="72" t="s">
        <v>14379</v>
      </c>
      <c r="AO641" s="71">
        <v>438.52</v>
      </c>
      <c r="AT641" s="73"/>
      <c r="AU641" s="73"/>
      <c r="AV641" s="73"/>
      <c r="AW641" s="74" t="s">
        <v>15031</v>
      </c>
      <c r="BC641" s="73"/>
    </row>
    <row r="642" spans="1:56">
      <c r="A642" s="70" t="str">
        <f t="shared" si="19"/>
        <v>2026-01</v>
      </c>
      <c r="B642" s="5" t="str">
        <f>_xlfn.XLOOKUP(G642,过机服务商重量差!A:A,过机服务商重量差!G:G)</f>
        <v>玉麒麟</v>
      </c>
      <c r="C642" s="32" t="str">
        <f t="shared" ref="C642:C705" si="20">IF(OR(AO642&lt;0,L642="FBA海运"),"","渠道")</f>
        <v>渠道</v>
      </c>
      <c r="D642" s="63">
        <f>ROUND(IF(AND(AO642&gt;=0,Y642="正常走货"),_xlfn.XLOOKUP(G642,过机服务商重量差!A:A,过机服务商重量差!L:L),"0"),2)</f>
        <v>33</v>
      </c>
      <c r="E642" s="64">
        <f>ROUND(IF(B642="小旋风",$D642/提成!$D$4*提成!$E$4,$D642/提成!$D$3*提成!$E$3),2)</f>
        <v>0.33</v>
      </c>
      <c r="F642" s="5" t="str">
        <f ca="1">IFERROR(LOOKUP(1,0/((B642=名单!B:B)*(VALUE(AW642)&gt;=名单!E:E)*(VALUE(AW642)&lt;=名单!G:G)*(Y642="正常走货")),名单!H:H),"否")</f>
        <v>否</v>
      </c>
      <c r="G642" s="71" t="s">
        <v>2042</v>
      </c>
      <c r="H642" s="71" t="s">
        <v>2044</v>
      </c>
      <c r="J642" s="72" t="s">
        <v>256</v>
      </c>
      <c r="L642" s="71" t="s">
        <v>18</v>
      </c>
      <c r="M642" s="73"/>
      <c r="N642" s="73"/>
      <c r="R642" s="73"/>
      <c r="S642" s="72" t="s">
        <v>540</v>
      </c>
      <c r="T642" s="72" t="s">
        <v>14410</v>
      </c>
      <c r="U642" s="73"/>
      <c r="W642" s="73"/>
      <c r="X642" s="73"/>
      <c r="Y642" s="72" t="s">
        <v>14379</v>
      </c>
      <c r="AO642" s="71">
        <v>148.5</v>
      </c>
      <c r="AT642" s="73"/>
      <c r="AV642" s="73"/>
      <c r="AW642" s="74" t="s">
        <v>15032</v>
      </c>
      <c r="BC642" s="73"/>
    </row>
    <row r="643" spans="1:56">
      <c r="A643" s="70" t="str">
        <f t="shared" ref="A643:A706" si="21">MID(AW643,1,7)</f>
        <v>2026-01</v>
      </c>
      <c r="B643" s="5" t="str">
        <f>_xlfn.XLOOKUP(G643,过机服务商重量差!A:A,过机服务商重量差!G:G)</f>
        <v>风清扬</v>
      </c>
      <c r="C643" s="32" t="str">
        <f t="shared" si="20"/>
        <v>渠道</v>
      </c>
      <c r="D643" s="63">
        <f>ROUND(IF(AND(AO643&gt;=0,Y643="正常走货"),_xlfn.XLOOKUP(G643,过机服务商重量差!A:A,过机服务商重量差!L:L),"0"),2)</f>
        <v>37</v>
      </c>
      <c r="E643" s="64">
        <f>ROUND(IF(B643="小旋风",$D643/提成!$D$4*提成!$E$4,$D643/提成!$D$3*提成!$E$3),2)</f>
        <v>0.37</v>
      </c>
      <c r="F643" s="5" t="str">
        <f ca="1">IFERROR(LOOKUP(1,0/((B643=名单!B:B)*(VALUE(AW643)&gt;=名单!E:E)*(VALUE(AW643)&lt;=名单!G:G)*(Y643="正常走货")),名单!H:H),"否")</f>
        <v>是</v>
      </c>
      <c r="G643" s="71" t="s">
        <v>2045</v>
      </c>
      <c r="H643" s="71" t="s">
        <v>2047</v>
      </c>
      <c r="J643" s="72" t="s">
        <v>880</v>
      </c>
      <c r="L643" s="71" t="s">
        <v>18</v>
      </c>
      <c r="M643" s="73"/>
      <c r="N643" s="73"/>
      <c r="R643" s="73"/>
      <c r="S643" s="72" t="s">
        <v>1498</v>
      </c>
      <c r="T643" s="72" t="s">
        <v>14473</v>
      </c>
      <c r="U643" s="73"/>
      <c r="W643" s="73"/>
      <c r="X643" s="73"/>
      <c r="Y643" s="72" t="s">
        <v>14379</v>
      </c>
      <c r="AO643" s="71">
        <v>146.5</v>
      </c>
      <c r="AT643" s="73"/>
      <c r="AV643" s="73"/>
      <c r="AW643" s="74" t="s">
        <v>15033</v>
      </c>
      <c r="BC643" s="73"/>
    </row>
    <row r="644" spans="1:56">
      <c r="A644" s="70" t="str">
        <f t="shared" si="21"/>
        <v>2026-01</v>
      </c>
      <c r="B644" s="5" t="str">
        <f>_xlfn.XLOOKUP(G644,过机服务商重量差!A:A,过机服务商重量差!G:G)</f>
        <v>玉麒麟</v>
      </c>
      <c r="C644" s="32" t="str">
        <f t="shared" si="20"/>
        <v>渠道</v>
      </c>
      <c r="D644" s="63">
        <f>ROUND(IF(AND(AO644&gt;=0,Y644="正常走货"),_xlfn.XLOOKUP(G644,过机服务商重量差!A:A,过机服务商重量差!L:L),"0"),2)</f>
        <v>15.5</v>
      </c>
      <c r="E644" s="64">
        <f>ROUND(IF(B644="小旋风",$D644/提成!$D$4*提成!$E$4,$D644/提成!$D$3*提成!$E$3),2)</f>
        <v>0.16</v>
      </c>
      <c r="F644" s="5" t="str">
        <f ca="1">IFERROR(LOOKUP(1,0/((B644=名单!B:B)*(VALUE(AW644)&gt;=名单!E:E)*(VALUE(AW644)&lt;=名单!G:G)*(Y644="正常走货")),名单!H:H),"否")</f>
        <v>否</v>
      </c>
      <c r="G644" s="71" t="s">
        <v>2048</v>
      </c>
      <c r="H644" s="71" t="s">
        <v>2050</v>
      </c>
      <c r="J644" s="72" t="s">
        <v>17</v>
      </c>
      <c r="L644" s="71" t="s">
        <v>18</v>
      </c>
      <c r="M644" s="73"/>
      <c r="N644" s="73"/>
      <c r="R644" s="73"/>
      <c r="S644" s="72" t="s">
        <v>145</v>
      </c>
      <c r="T644" s="72" t="s">
        <v>14407</v>
      </c>
      <c r="U644" s="73"/>
      <c r="W644" s="73"/>
      <c r="X644" s="73"/>
      <c r="Y644" s="72" t="s">
        <v>14379</v>
      </c>
      <c r="AO644" s="71">
        <v>85.69</v>
      </c>
      <c r="AT644" s="73"/>
      <c r="AU644" s="73"/>
      <c r="AV644" s="73"/>
      <c r="AW644" s="74" t="s">
        <v>15034</v>
      </c>
      <c r="BC644" s="73"/>
    </row>
    <row r="645" spans="1:56">
      <c r="A645" s="70" t="str">
        <f t="shared" si="21"/>
        <v>2026-01</v>
      </c>
      <c r="B645" s="5" t="str">
        <f>_xlfn.XLOOKUP(G645,过机服务商重量差!A:A,过机服务商重量差!G:G)</f>
        <v>玉麒麟</v>
      </c>
      <c r="C645" s="32" t="str">
        <f t="shared" si="20"/>
        <v>渠道</v>
      </c>
      <c r="D645" s="63">
        <f>ROUND(IF(AND(AO645&gt;=0,Y645="正常走货"),_xlfn.XLOOKUP(G645,过机服务商重量差!A:A,过机服务商重量差!L:L),"0"),2)</f>
        <v>1</v>
      </c>
      <c r="E645" s="64">
        <f>ROUND(IF(B645="小旋风",$D645/提成!$D$4*提成!$E$4,$D645/提成!$D$3*提成!$E$3),2)</f>
        <v>0.01</v>
      </c>
      <c r="F645" s="5" t="str">
        <f ca="1">IFERROR(LOOKUP(1,0/((B645=名单!B:B)*(VALUE(AW645)&gt;=名单!E:E)*(VALUE(AW645)&lt;=名单!G:G)*(Y645="正常走货")),名单!H:H),"否")</f>
        <v>否</v>
      </c>
      <c r="G645" s="71" t="s">
        <v>2051</v>
      </c>
      <c r="H645" s="71" t="s">
        <v>2053</v>
      </c>
      <c r="J645" s="72" t="s">
        <v>24</v>
      </c>
      <c r="L645" s="71" t="s">
        <v>18</v>
      </c>
      <c r="M645" s="73"/>
      <c r="N645" s="73"/>
      <c r="R645" s="73"/>
      <c r="S645" s="72" t="s">
        <v>223</v>
      </c>
      <c r="T645" s="72" t="s">
        <v>14410</v>
      </c>
      <c r="U645" s="73"/>
      <c r="W645" s="73"/>
      <c r="X645" s="73"/>
      <c r="Y645" s="72" t="s">
        <v>14379</v>
      </c>
      <c r="AO645" s="71">
        <v>34.1</v>
      </c>
      <c r="AT645" s="73"/>
      <c r="AU645" s="73"/>
      <c r="AV645" s="73"/>
      <c r="AW645" s="74" t="s">
        <v>15035</v>
      </c>
      <c r="BC645" s="73"/>
    </row>
    <row r="646" spans="1:56">
      <c r="A646" s="70" t="str">
        <f t="shared" si="21"/>
        <v>2026-01</v>
      </c>
      <c r="B646" s="5" t="str">
        <f>_xlfn.XLOOKUP(G646,过机服务商重量差!A:A,过机服务商重量差!G:G)</f>
        <v>玉麒麟</v>
      </c>
      <c r="C646" s="32" t="str">
        <f t="shared" si="20"/>
        <v>渠道</v>
      </c>
      <c r="D646" s="63">
        <f>ROUND(IF(AND(AO646&gt;=0,Y646="正常走货"),_xlfn.XLOOKUP(G646,过机服务商重量差!A:A,过机服务商重量差!L:L),"0"),2)</f>
        <v>0.5</v>
      </c>
      <c r="E646" s="64">
        <f>ROUND(IF(B646="小旋风",$D646/提成!$D$4*提成!$E$4,$D646/提成!$D$3*提成!$E$3),2)</f>
        <v>0.01</v>
      </c>
      <c r="F646" s="5" t="str">
        <f ca="1">IFERROR(LOOKUP(1,0/((B646=名单!B:B)*(VALUE(AW646)&gt;=名单!E:E)*(VALUE(AW646)&lt;=名单!G:G)*(Y646="正常走货")),名单!H:H),"否")</f>
        <v>否</v>
      </c>
      <c r="G646" s="71" t="s">
        <v>2054</v>
      </c>
      <c r="H646" s="71" t="s">
        <v>2056</v>
      </c>
      <c r="J646" s="72" t="s">
        <v>17</v>
      </c>
      <c r="L646" s="71" t="s">
        <v>18</v>
      </c>
      <c r="M646" s="73"/>
      <c r="N646" s="73"/>
      <c r="R646" s="73"/>
      <c r="S646" s="72" t="s">
        <v>99</v>
      </c>
      <c r="T646" s="72" t="s">
        <v>14410</v>
      </c>
      <c r="U646" s="73"/>
      <c r="W646" s="73"/>
      <c r="X646" s="73"/>
      <c r="Y646" s="72" t="s">
        <v>14379</v>
      </c>
      <c r="AO646" s="71">
        <v>50.92</v>
      </c>
      <c r="AS646" s="73"/>
      <c r="AT646" s="73"/>
      <c r="AV646" s="73"/>
      <c r="AW646" s="74" t="s">
        <v>15036</v>
      </c>
      <c r="BC646" s="73"/>
    </row>
    <row r="647" spans="1:56">
      <c r="A647" s="70" t="str">
        <f t="shared" si="21"/>
        <v>2026-01</v>
      </c>
      <c r="B647" s="5" t="str">
        <f>_xlfn.XLOOKUP(G647,过机服务商重量差!A:A,过机服务商重量差!G:G)</f>
        <v>无崖子</v>
      </c>
      <c r="C647" s="32" t="str">
        <f t="shared" si="20"/>
        <v>渠道</v>
      </c>
      <c r="D647" s="63">
        <f>ROUND(IF(AND(AO647&gt;=0,Y647="正常走货"),_xlfn.XLOOKUP(G647,过机服务商重量差!A:A,过机服务商重量差!L:L),"0"),2)</f>
        <v>0</v>
      </c>
      <c r="E647" s="64">
        <f>ROUND(IF(B647="小旋风",$D647/提成!$D$4*提成!$E$4,$D647/提成!$D$3*提成!$E$3),2)</f>
        <v>0</v>
      </c>
      <c r="F647" s="5" t="str">
        <f ca="1">IFERROR(LOOKUP(1,0/((B647=名单!B:B)*(VALUE(AW647)&gt;=名单!E:E)*(VALUE(AW647)&lt;=名单!G:G)*(Y647="正常走货")),名单!H:H),"否")</f>
        <v>否</v>
      </c>
      <c r="G647" s="71" t="s">
        <v>2057</v>
      </c>
      <c r="H647" s="71" t="s">
        <v>2059</v>
      </c>
      <c r="J647" s="72" t="s">
        <v>590</v>
      </c>
      <c r="L647" s="72" t="s">
        <v>18</v>
      </c>
      <c r="M647" s="73"/>
      <c r="N647" s="73"/>
      <c r="R647" s="73"/>
      <c r="S647" s="72" t="s">
        <v>99</v>
      </c>
      <c r="T647" s="72" t="s">
        <v>14410</v>
      </c>
      <c r="U647" s="73"/>
      <c r="W647" s="73"/>
      <c r="X647" s="73"/>
      <c r="Y647" s="72" t="s">
        <v>14434</v>
      </c>
      <c r="AO647" s="71">
        <v>0</v>
      </c>
      <c r="AT647" s="73"/>
      <c r="AV647" s="73"/>
      <c r="AW647" s="74" t="s">
        <v>15037</v>
      </c>
      <c r="BC647" s="73"/>
    </row>
    <row r="648" spans="1:56">
      <c r="A648" s="70" t="str">
        <f t="shared" si="21"/>
        <v>2026-01</v>
      </c>
      <c r="B648" s="5" t="str">
        <f>_xlfn.XLOOKUP(G648,过机服务商重量差!A:A,过机服务商重量差!G:G)</f>
        <v>玉麒麟</v>
      </c>
      <c r="C648" s="32" t="str">
        <f t="shared" si="20"/>
        <v>渠道</v>
      </c>
      <c r="D648" s="63">
        <f>ROUND(IF(AND(AO648&gt;=0,Y648="正常走货"),_xlfn.XLOOKUP(G648,过机服务商重量差!A:A,过机服务商重量差!L:L),"0"),2)</f>
        <v>1.5</v>
      </c>
      <c r="E648" s="64">
        <f>ROUND(IF(B648="小旋风",$D648/提成!$D$4*提成!$E$4,$D648/提成!$D$3*提成!$E$3),2)</f>
        <v>0.02</v>
      </c>
      <c r="F648" s="5" t="str">
        <f ca="1">IFERROR(LOOKUP(1,0/((B648=名单!B:B)*(VALUE(AW648)&gt;=名单!E:E)*(VALUE(AW648)&lt;=名单!G:G)*(Y648="正常走货")),名单!H:H),"否")</f>
        <v>否</v>
      </c>
      <c r="G648" s="71" t="s">
        <v>2060</v>
      </c>
      <c r="H648" s="71" t="s">
        <v>2062</v>
      </c>
      <c r="J648" s="72" t="s">
        <v>17</v>
      </c>
      <c r="L648" s="71" t="s">
        <v>18</v>
      </c>
      <c r="M648" s="73"/>
      <c r="N648" s="73"/>
      <c r="R648" s="73"/>
      <c r="S648" s="72" t="s">
        <v>767</v>
      </c>
      <c r="T648" s="71" t="s">
        <v>14382</v>
      </c>
      <c r="U648" s="73"/>
      <c r="W648" s="73"/>
      <c r="X648" s="73"/>
      <c r="Y648" s="72" t="s">
        <v>14379</v>
      </c>
      <c r="AO648" s="71">
        <v>67.8</v>
      </c>
      <c r="AS648" s="73"/>
      <c r="AT648" s="73"/>
      <c r="AU648" s="73"/>
      <c r="AV648" s="73"/>
      <c r="AW648" s="74" t="s">
        <v>15038</v>
      </c>
      <c r="BC648" s="73"/>
    </row>
    <row r="649" spans="1:56">
      <c r="A649" s="70" t="str">
        <f t="shared" si="21"/>
        <v>2026-01</v>
      </c>
      <c r="B649" s="5" t="str">
        <f>_xlfn.XLOOKUP(G649,过机服务商重量差!A:A,过机服务商重量差!G:G)</f>
        <v>玉麒麟</v>
      </c>
      <c r="C649" s="32" t="str">
        <f t="shared" si="20"/>
        <v>渠道</v>
      </c>
      <c r="D649" s="63">
        <f>ROUND(IF(AND(AO649&gt;=0,Y649="正常走货"),_xlfn.XLOOKUP(G649,过机服务商重量差!A:A,过机服务商重量差!L:L),"0"),2)</f>
        <v>1.5</v>
      </c>
      <c r="E649" s="64">
        <f>ROUND(IF(B649="小旋风",$D649/提成!$D$4*提成!$E$4,$D649/提成!$D$3*提成!$E$3),2)</f>
        <v>0.02</v>
      </c>
      <c r="F649" s="5" t="str">
        <f ca="1">IFERROR(LOOKUP(1,0/((B649=名单!B:B)*(VALUE(AW649)&gt;=名单!E:E)*(VALUE(AW649)&lt;=名单!G:G)*(Y649="正常走货")),名单!H:H),"否")</f>
        <v>否</v>
      </c>
      <c r="G649" s="71" t="s">
        <v>2063</v>
      </c>
      <c r="H649" s="71" t="s">
        <v>2065</v>
      </c>
      <c r="J649" s="72" t="s">
        <v>17</v>
      </c>
      <c r="L649" s="71" t="s">
        <v>18</v>
      </c>
      <c r="M649" s="73"/>
      <c r="N649" s="73"/>
      <c r="R649" s="73"/>
      <c r="S649" s="72" t="s">
        <v>767</v>
      </c>
      <c r="T649" s="71" t="s">
        <v>14382</v>
      </c>
      <c r="U649" s="73"/>
      <c r="W649" s="73"/>
      <c r="X649" s="73"/>
      <c r="Y649" s="72" t="s">
        <v>14379</v>
      </c>
      <c r="AO649" s="71">
        <v>67.8</v>
      </c>
      <c r="AS649" s="73"/>
      <c r="AT649" s="73"/>
      <c r="AU649" s="73"/>
      <c r="AV649" s="73"/>
      <c r="AW649" s="74" t="s">
        <v>15039</v>
      </c>
      <c r="BC649" s="73"/>
    </row>
    <row r="650" spans="1:56">
      <c r="A650" s="70" t="str">
        <f t="shared" si="21"/>
        <v>2026-01</v>
      </c>
      <c r="B650" s="5" t="str">
        <f>_xlfn.XLOOKUP(G650,过机服务商重量差!A:A,过机服务商重量差!G:G)</f>
        <v>玉麒麟</v>
      </c>
      <c r="C650" s="32" t="str">
        <f t="shared" si="20"/>
        <v>渠道</v>
      </c>
      <c r="D650" s="63">
        <f>ROUND(IF(AND(AO650&gt;=0,Y650="正常走货"),_xlfn.XLOOKUP(G650,过机服务商重量差!A:A,过机服务商重量差!L:L),"0"),2)</f>
        <v>1.5</v>
      </c>
      <c r="E650" s="64">
        <f>ROUND(IF(B650="小旋风",$D650/提成!$D$4*提成!$E$4,$D650/提成!$D$3*提成!$E$3),2)</f>
        <v>0.02</v>
      </c>
      <c r="F650" s="5" t="str">
        <f ca="1">IFERROR(LOOKUP(1,0/((B650=名单!B:B)*(VALUE(AW650)&gt;=名单!E:E)*(VALUE(AW650)&lt;=名单!G:G)*(Y650="正常走货")),名单!H:H),"否")</f>
        <v>否</v>
      </c>
      <c r="G650" s="71" t="s">
        <v>2066</v>
      </c>
      <c r="H650" s="71" t="s">
        <v>2068</v>
      </c>
      <c r="J650" s="72" t="s">
        <v>17</v>
      </c>
      <c r="L650" s="71" t="s">
        <v>18</v>
      </c>
      <c r="M650" s="73"/>
      <c r="N650" s="73"/>
      <c r="R650" s="73"/>
      <c r="S650" s="72" t="s">
        <v>767</v>
      </c>
      <c r="T650" s="72" t="s">
        <v>14382</v>
      </c>
      <c r="U650" s="73"/>
      <c r="W650" s="73"/>
      <c r="X650" s="73"/>
      <c r="Y650" s="72" t="s">
        <v>14379</v>
      </c>
      <c r="AO650" s="71">
        <v>67.8</v>
      </c>
      <c r="AS650" s="73"/>
      <c r="AT650" s="73"/>
      <c r="AU650" s="73"/>
      <c r="AV650" s="73"/>
      <c r="AW650" s="74" t="s">
        <v>15040</v>
      </c>
      <c r="BC650" s="73"/>
    </row>
    <row r="651" spans="1:56">
      <c r="A651" s="70" t="str">
        <f t="shared" si="21"/>
        <v>2026-01</v>
      </c>
      <c r="B651" s="5" t="str">
        <f>_xlfn.XLOOKUP(G651,过机服务商重量差!A:A,过机服务商重量差!G:G)</f>
        <v>玉麒麟</v>
      </c>
      <c r="C651" s="32" t="str">
        <f t="shared" si="20"/>
        <v>渠道</v>
      </c>
      <c r="D651" s="63">
        <f>ROUND(IF(AND(AO651&gt;=0,Y651="正常走货"),_xlfn.XLOOKUP(G651,过机服务商重量差!A:A,过机服务商重量差!L:L),"0"),2)</f>
        <v>1.5</v>
      </c>
      <c r="E651" s="64">
        <f>ROUND(IF(B651="小旋风",$D651/提成!$D$4*提成!$E$4,$D651/提成!$D$3*提成!$E$3),2)</f>
        <v>0.02</v>
      </c>
      <c r="F651" s="5" t="str">
        <f ca="1">IFERROR(LOOKUP(1,0/((B651=名单!B:B)*(VALUE(AW651)&gt;=名单!E:E)*(VALUE(AW651)&lt;=名单!G:G)*(Y651="正常走货")),名单!H:H),"否")</f>
        <v>否</v>
      </c>
      <c r="G651" s="71" t="s">
        <v>2069</v>
      </c>
      <c r="H651" s="71" t="s">
        <v>2071</v>
      </c>
      <c r="J651" s="71" t="s">
        <v>17</v>
      </c>
      <c r="L651" s="71" t="s">
        <v>18</v>
      </c>
      <c r="M651" s="73"/>
      <c r="N651" s="73"/>
      <c r="R651" s="73"/>
      <c r="S651" s="72" t="s">
        <v>767</v>
      </c>
      <c r="T651" s="72" t="s">
        <v>14382</v>
      </c>
      <c r="U651" s="73"/>
      <c r="W651" s="73"/>
      <c r="X651" s="73"/>
      <c r="Y651" s="72" t="s">
        <v>14379</v>
      </c>
      <c r="AO651" s="71">
        <v>67.8</v>
      </c>
      <c r="AS651" s="73"/>
      <c r="AT651" s="73"/>
      <c r="AU651" s="73"/>
      <c r="AV651" s="73"/>
      <c r="AW651" s="74" t="s">
        <v>15041</v>
      </c>
      <c r="BC651" s="73"/>
      <c r="BD651" s="73"/>
    </row>
    <row r="652" spans="1:56">
      <c r="A652" s="70" t="str">
        <f t="shared" si="21"/>
        <v>2026-01</v>
      </c>
      <c r="B652" s="5" t="str">
        <f>_xlfn.XLOOKUP(G652,过机服务商重量差!A:A,过机服务商重量差!G:G)</f>
        <v>玉麒麟</v>
      </c>
      <c r="C652" s="32" t="str">
        <f t="shared" si="20"/>
        <v>渠道</v>
      </c>
      <c r="D652" s="63">
        <f>ROUND(IF(AND(AO652&gt;=0,Y652="正常走货"),_xlfn.XLOOKUP(G652,过机服务商重量差!A:A,过机服务商重量差!L:L),"0"),2)</f>
        <v>1.5</v>
      </c>
      <c r="E652" s="64">
        <f>ROUND(IF(B652="小旋风",$D652/提成!$D$4*提成!$E$4,$D652/提成!$D$3*提成!$E$3),2)</f>
        <v>0.02</v>
      </c>
      <c r="F652" s="5" t="str">
        <f ca="1">IFERROR(LOOKUP(1,0/((B652=名单!B:B)*(VALUE(AW652)&gt;=名单!E:E)*(VALUE(AW652)&lt;=名单!G:G)*(Y652="正常走货")),名单!H:H),"否")</f>
        <v>否</v>
      </c>
      <c r="G652" s="71" t="s">
        <v>2072</v>
      </c>
      <c r="H652" s="71" t="s">
        <v>2074</v>
      </c>
      <c r="J652" s="72" t="s">
        <v>17</v>
      </c>
      <c r="L652" s="71" t="s">
        <v>18</v>
      </c>
      <c r="M652" s="73"/>
      <c r="N652" s="73"/>
      <c r="R652" s="73"/>
      <c r="S652" s="72" t="s">
        <v>767</v>
      </c>
      <c r="T652" s="72" t="s">
        <v>14382</v>
      </c>
      <c r="U652" s="73"/>
      <c r="W652" s="73"/>
      <c r="X652" s="73"/>
      <c r="Y652" s="72" t="s">
        <v>14379</v>
      </c>
      <c r="AO652" s="71">
        <v>67.8</v>
      </c>
      <c r="AS652" s="73"/>
      <c r="AT652" s="73"/>
      <c r="AU652" s="73"/>
      <c r="AV652" s="73"/>
      <c r="AW652" s="74" t="s">
        <v>15042</v>
      </c>
      <c r="BA652" s="73"/>
      <c r="BC652" s="73"/>
    </row>
    <row r="653" spans="1:56">
      <c r="A653" s="70" t="str">
        <f t="shared" si="21"/>
        <v>2026-01</v>
      </c>
      <c r="B653" s="5" t="str">
        <f>_xlfn.XLOOKUP(G653,过机服务商重量差!A:A,过机服务商重量差!G:G)</f>
        <v>玉麒麟</v>
      </c>
      <c r="C653" s="32" t="str">
        <f t="shared" si="20"/>
        <v>渠道</v>
      </c>
      <c r="D653" s="63">
        <f>ROUND(IF(AND(AO653&gt;=0,Y653="正常走货"),_xlfn.XLOOKUP(G653,过机服务商重量差!A:A,过机服务商重量差!L:L),"0"),2)</f>
        <v>1.5</v>
      </c>
      <c r="E653" s="64">
        <f>ROUND(IF(B653="小旋风",$D653/提成!$D$4*提成!$E$4,$D653/提成!$D$3*提成!$E$3),2)</f>
        <v>0.02</v>
      </c>
      <c r="F653" s="5" t="str">
        <f ca="1">IFERROR(LOOKUP(1,0/((B653=名单!B:B)*(VALUE(AW653)&gt;=名单!E:E)*(VALUE(AW653)&lt;=名单!G:G)*(Y653="正常走货")),名单!H:H),"否")</f>
        <v>否</v>
      </c>
      <c r="G653" s="71" t="s">
        <v>2075</v>
      </c>
      <c r="H653" s="71" t="s">
        <v>2077</v>
      </c>
      <c r="J653" s="72" t="s">
        <v>17</v>
      </c>
      <c r="L653" s="71" t="s">
        <v>18</v>
      </c>
      <c r="M653" s="73"/>
      <c r="N653" s="73"/>
      <c r="R653" s="73"/>
      <c r="S653" s="72" t="s">
        <v>767</v>
      </c>
      <c r="T653" s="72" t="s">
        <v>14382</v>
      </c>
      <c r="U653" s="73"/>
      <c r="W653" s="73"/>
      <c r="X653" s="73"/>
      <c r="Y653" s="72" t="s">
        <v>14379</v>
      </c>
      <c r="AO653" s="71">
        <v>67.8</v>
      </c>
      <c r="AS653" s="73"/>
      <c r="AT653" s="73"/>
      <c r="AU653" s="73"/>
      <c r="AV653" s="73"/>
      <c r="AW653" s="74" t="s">
        <v>15043</v>
      </c>
      <c r="BC653" s="73"/>
    </row>
    <row r="654" spans="1:56">
      <c r="A654" s="70" t="str">
        <f t="shared" si="21"/>
        <v>2026-01</v>
      </c>
      <c r="B654" s="5" t="str">
        <f>_xlfn.XLOOKUP(G654,过机服务商重量差!A:A,过机服务商重量差!G:G)</f>
        <v>无崖子</v>
      </c>
      <c r="C654" s="32" t="str">
        <f t="shared" si="20"/>
        <v>渠道</v>
      </c>
      <c r="D654" s="63">
        <f>ROUND(IF(AND(AO654&gt;=0,Y654="正常走货"),_xlfn.XLOOKUP(G654,过机服务商重量差!A:A,过机服务商重量差!L:L),"0"),2)</f>
        <v>0</v>
      </c>
      <c r="E654" s="64">
        <f>ROUND(IF(B654="小旋风",$D654/提成!$D$4*提成!$E$4,$D654/提成!$D$3*提成!$E$3),2)</f>
        <v>0</v>
      </c>
      <c r="F654" s="5" t="str">
        <f ca="1">IFERROR(LOOKUP(1,0/((B654=名单!B:B)*(VALUE(AW654)&gt;=名单!E:E)*(VALUE(AW654)&lt;=名单!G:G)*(Y654="正常走货")),名单!H:H),"否")</f>
        <v>否</v>
      </c>
      <c r="G654" s="71" t="s">
        <v>2078</v>
      </c>
      <c r="H654" s="71" t="s">
        <v>36</v>
      </c>
      <c r="J654" s="72" t="s">
        <v>160</v>
      </c>
      <c r="L654" s="71" t="s">
        <v>18</v>
      </c>
      <c r="M654" s="73"/>
      <c r="N654" s="73"/>
      <c r="R654" s="73"/>
      <c r="S654" s="72" t="s">
        <v>161</v>
      </c>
      <c r="T654" s="72" t="s">
        <v>14378</v>
      </c>
      <c r="U654" s="73"/>
      <c r="W654" s="73"/>
      <c r="X654" s="73"/>
      <c r="Y654" s="72" t="s">
        <v>14434</v>
      </c>
      <c r="AO654" s="71">
        <v>0</v>
      </c>
      <c r="AS654" s="73"/>
      <c r="AT654" s="73"/>
      <c r="AV654" s="73"/>
      <c r="AW654" s="74" t="s">
        <v>15044</v>
      </c>
      <c r="BC654" s="73"/>
      <c r="BD654" s="73"/>
    </row>
    <row r="655" spans="1:56">
      <c r="A655" s="70" t="str">
        <f t="shared" si="21"/>
        <v>2026-01</v>
      </c>
      <c r="B655" s="5" t="str">
        <f>_xlfn.XLOOKUP(G655,过机服务商重量差!A:A,过机服务商重量差!G:G)</f>
        <v>无崖子</v>
      </c>
      <c r="C655" s="32" t="str">
        <f t="shared" si="20"/>
        <v>渠道</v>
      </c>
      <c r="D655" s="63">
        <f>ROUND(IF(AND(AO655&gt;=0,Y655="正常走货"),_xlfn.XLOOKUP(G655,过机服务商重量差!A:A,过机服务商重量差!L:L),"0"),2)</f>
        <v>25</v>
      </c>
      <c r="E655" s="64">
        <f>ROUND(IF(B655="小旋风",$D655/提成!$D$4*提成!$E$4,$D655/提成!$D$3*提成!$E$3),2)</f>
        <v>0.25</v>
      </c>
      <c r="F655" s="5" t="str">
        <f ca="1">IFERROR(LOOKUP(1,0/((B655=名单!B:B)*(VALUE(AW655)&gt;=名单!E:E)*(VALUE(AW655)&lt;=名单!G:G)*(Y655="正常走货")),名单!H:H),"否")</f>
        <v>否</v>
      </c>
      <c r="G655" s="71" t="s">
        <v>2080</v>
      </c>
      <c r="H655" s="71" t="s">
        <v>2082</v>
      </c>
      <c r="J655" s="72" t="s">
        <v>611</v>
      </c>
      <c r="L655" s="71" t="s">
        <v>18</v>
      </c>
      <c r="M655" s="73"/>
      <c r="N655" s="73"/>
      <c r="R655" s="73"/>
      <c r="S655" s="72" t="s">
        <v>152</v>
      </c>
      <c r="T655" s="72" t="s">
        <v>14382</v>
      </c>
      <c r="U655" s="73"/>
      <c r="W655" s="73"/>
      <c r="X655" s="73"/>
      <c r="Y655" s="72" t="s">
        <v>14379</v>
      </c>
      <c r="AO655" s="71">
        <v>19.3</v>
      </c>
      <c r="AT655" s="73"/>
      <c r="AU655" s="73"/>
      <c r="AV655" s="73"/>
      <c r="AW655" s="74" t="s">
        <v>15045</v>
      </c>
      <c r="BC655" s="73"/>
    </row>
    <row r="656" spans="1:56">
      <c r="A656" s="70" t="str">
        <f t="shared" si="21"/>
        <v>2026-01</v>
      </c>
      <c r="B656" s="5" t="str">
        <f>_xlfn.XLOOKUP(G656,过机服务商重量差!A:A,过机服务商重量差!G:G)</f>
        <v>风清扬</v>
      </c>
      <c r="C656" s="32" t="str">
        <f t="shared" si="20"/>
        <v>渠道</v>
      </c>
      <c r="D656" s="63">
        <f>ROUND(IF(AND(AO656&gt;=0,Y656="正常走货"),_xlfn.XLOOKUP(G656,过机服务商重量差!A:A,过机服务商重量差!L:L),"0"),2)</f>
        <v>147</v>
      </c>
      <c r="E656" s="64">
        <f>ROUND(IF(B656="小旋风",$D656/提成!$D$4*提成!$E$4,$D656/提成!$D$3*提成!$E$3),2)</f>
        <v>1.47</v>
      </c>
      <c r="F656" s="5" t="str">
        <f ca="1">IFERROR(LOOKUP(1,0/((B656=名单!B:B)*(VALUE(AW656)&gt;=名单!E:E)*(VALUE(AW656)&lt;=名单!G:G)*(Y656="正常走货")),名单!H:H),"否")</f>
        <v>是</v>
      </c>
      <c r="G656" s="71" t="s">
        <v>2083</v>
      </c>
      <c r="H656" s="71" t="s">
        <v>2085</v>
      </c>
      <c r="J656" s="72" t="s">
        <v>2086</v>
      </c>
      <c r="L656" s="71" t="s">
        <v>18</v>
      </c>
      <c r="M656" s="73"/>
      <c r="N656" s="73"/>
      <c r="R656" s="73"/>
      <c r="S656" s="72" t="s">
        <v>20</v>
      </c>
      <c r="T656" s="71" t="s">
        <v>14378</v>
      </c>
      <c r="U656" s="73"/>
      <c r="W656" s="73"/>
      <c r="X656" s="73"/>
      <c r="Y656" s="72" t="s">
        <v>14379</v>
      </c>
      <c r="AO656" s="71">
        <v>457.2</v>
      </c>
      <c r="AS656" s="73"/>
      <c r="AT656" s="73"/>
      <c r="AU656" s="73"/>
      <c r="AV656" s="73"/>
      <c r="AW656" s="74" t="s">
        <v>15046</v>
      </c>
      <c r="BC656" s="73"/>
      <c r="BD656" s="73"/>
    </row>
    <row r="657" spans="1:56">
      <c r="A657" s="70" t="str">
        <f t="shared" si="21"/>
        <v>2026-01</v>
      </c>
      <c r="B657" s="5" t="str">
        <f>_xlfn.XLOOKUP(G657,过机服务商重量差!A:A,过机服务商重量差!G:G)</f>
        <v>玉麒麟</v>
      </c>
      <c r="C657" s="32" t="str">
        <f t="shared" si="20"/>
        <v>渠道</v>
      </c>
      <c r="D657" s="63">
        <f>ROUND(IF(AND(AO657&gt;=0,Y657="正常走货"),_xlfn.XLOOKUP(G657,过机服务商重量差!A:A,过机服务商重量差!L:L),"0"),2)</f>
        <v>32</v>
      </c>
      <c r="E657" s="64">
        <f>ROUND(IF(B657="小旋风",$D657/提成!$D$4*提成!$E$4,$D657/提成!$D$3*提成!$E$3),2)</f>
        <v>0.32</v>
      </c>
      <c r="F657" s="5" t="str">
        <f ca="1">IFERROR(LOOKUP(1,0/((B657=名单!B:B)*(VALUE(AW657)&gt;=名单!E:E)*(VALUE(AW657)&lt;=名单!G:G)*(Y657="正常走货")),名单!H:H),"否")</f>
        <v>否</v>
      </c>
      <c r="G657" s="71" t="s">
        <v>2087</v>
      </c>
      <c r="H657" s="71" t="s">
        <v>2089</v>
      </c>
      <c r="J657" s="72" t="s">
        <v>17</v>
      </c>
      <c r="L657" s="71" t="s">
        <v>18</v>
      </c>
      <c r="M657" s="73"/>
      <c r="N657" s="73"/>
      <c r="R657" s="73"/>
      <c r="S657" s="72" t="s">
        <v>120</v>
      </c>
      <c r="T657" s="72" t="s">
        <v>14382</v>
      </c>
      <c r="U657" s="73"/>
      <c r="W657" s="73"/>
      <c r="X657" s="73"/>
      <c r="Y657" s="72" t="s">
        <v>14379</v>
      </c>
      <c r="AO657" s="71">
        <v>80</v>
      </c>
      <c r="AS657" s="73"/>
      <c r="AT657" s="73"/>
      <c r="AV657" s="73"/>
      <c r="AW657" s="74" t="s">
        <v>15047</v>
      </c>
      <c r="BC657" s="73"/>
    </row>
    <row r="658" spans="1:56">
      <c r="A658" s="70" t="str">
        <f t="shared" si="21"/>
        <v>2026-01</v>
      </c>
      <c r="B658" s="5" t="str">
        <f>_xlfn.XLOOKUP(G658,过机服务商重量差!A:A,过机服务商重量差!G:G)</f>
        <v>帅时莹</v>
      </c>
      <c r="C658" s="32" t="str">
        <f t="shared" si="20"/>
        <v>渠道</v>
      </c>
      <c r="D658" s="63">
        <f>ROUND(IF(AND(AO658&gt;=0,Y658="正常走货"),_xlfn.XLOOKUP(G658,过机服务商重量差!A:A,过机服务商重量差!L:L),"0"),2)</f>
        <v>388</v>
      </c>
      <c r="E658" s="64">
        <f>ROUND(IF(B658="小旋风",$D658/提成!$D$4*提成!$E$4,$D658/提成!$D$3*提成!$E$3),2)</f>
        <v>3.88</v>
      </c>
      <c r="F658" s="5" t="str">
        <f ca="1">IFERROR(LOOKUP(1,0/((B658=名单!B:B)*(VALUE(AW658)&gt;=名单!E:E)*(VALUE(AW658)&lt;=名单!G:G)*(Y658="正常走货")),名单!H:H),"否")</f>
        <v>否</v>
      </c>
      <c r="G658" s="71" t="s">
        <v>2090</v>
      </c>
      <c r="H658" s="71" t="s">
        <v>2092</v>
      </c>
      <c r="J658" s="72" t="s">
        <v>97</v>
      </c>
      <c r="L658" s="71" t="s">
        <v>18</v>
      </c>
      <c r="M658" s="73"/>
      <c r="N658" s="73"/>
      <c r="R658" s="73"/>
      <c r="S658" s="72" t="s">
        <v>535</v>
      </c>
      <c r="T658" s="72" t="s">
        <v>14410</v>
      </c>
      <c r="U658" s="73"/>
      <c r="W658" s="73"/>
      <c r="X658" s="73"/>
      <c r="Y658" s="72" t="s">
        <v>14379</v>
      </c>
      <c r="AO658" s="71">
        <v>770</v>
      </c>
      <c r="AS658" s="73"/>
      <c r="AT658" s="73"/>
      <c r="AU658" s="73"/>
      <c r="AV658" s="73"/>
      <c r="AW658" s="74" t="s">
        <v>15048</v>
      </c>
      <c r="BA658" s="73"/>
      <c r="BC658" s="73"/>
    </row>
    <row r="659" spans="1:56">
      <c r="A659" s="70" t="str">
        <f t="shared" si="21"/>
        <v>2026-01</v>
      </c>
      <c r="B659" s="5" t="str">
        <f>_xlfn.XLOOKUP(G659,过机服务商重量差!A:A,过机服务商重量差!G:G)</f>
        <v>帅时莹</v>
      </c>
      <c r="C659" s="32" t="str">
        <f t="shared" si="20"/>
        <v>渠道</v>
      </c>
      <c r="D659" s="63">
        <f>ROUND(IF(AND(AO659&gt;=0,Y659="正常走货"),_xlfn.XLOOKUP(G659,过机服务商重量差!A:A,过机服务商重量差!L:L),"0"),2)</f>
        <v>23</v>
      </c>
      <c r="E659" s="64">
        <f>ROUND(IF(B659="小旋风",$D659/提成!$D$4*提成!$E$4,$D659/提成!$D$3*提成!$E$3),2)</f>
        <v>0.23</v>
      </c>
      <c r="F659" s="5" t="str">
        <f ca="1">IFERROR(LOOKUP(1,0/((B659=名单!B:B)*(VALUE(AW659)&gt;=名单!E:E)*(VALUE(AW659)&lt;=名单!G:G)*(Y659="正常走货")),名单!H:H),"否")</f>
        <v>否</v>
      </c>
      <c r="G659" s="71" t="s">
        <v>2093</v>
      </c>
      <c r="H659" s="71" t="s">
        <v>2095</v>
      </c>
      <c r="J659" s="72" t="s">
        <v>938</v>
      </c>
      <c r="L659" s="71" t="s">
        <v>18</v>
      </c>
      <c r="M659" s="73"/>
      <c r="N659" s="73"/>
      <c r="R659" s="73"/>
      <c r="S659" s="72" t="s">
        <v>535</v>
      </c>
      <c r="T659" s="72" t="s">
        <v>14410</v>
      </c>
      <c r="U659" s="73"/>
      <c r="W659" s="73"/>
      <c r="X659" s="73"/>
      <c r="Y659" s="72" t="s">
        <v>14379</v>
      </c>
      <c r="AO659" s="71">
        <v>110</v>
      </c>
      <c r="AT659" s="73"/>
      <c r="AV659" s="73"/>
      <c r="AW659" s="74" t="s">
        <v>15049</v>
      </c>
      <c r="BC659" s="73"/>
      <c r="BD659" s="73"/>
    </row>
    <row r="660" spans="1:56">
      <c r="A660" s="70" t="str">
        <f t="shared" si="21"/>
        <v>2026-01</v>
      </c>
      <c r="B660" s="5" t="str">
        <f>_xlfn.XLOOKUP(G660,过机服务商重量差!A:A,过机服务商重量差!G:G)</f>
        <v>007</v>
      </c>
      <c r="C660" s="32" t="str">
        <f t="shared" si="20"/>
        <v>渠道</v>
      </c>
      <c r="D660" s="63">
        <f>ROUND(IF(AND(AO660&gt;=0,Y660="正常走货"),_xlfn.XLOOKUP(G660,过机服务商重量差!A:A,过机服务商重量差!L:L),"0"),2)</f>
        <v>57</v>
      </c>
      <c r="E660" s="64">
        <f>ROUND(IF(B660="小旋风",$D660/提成!$D$4*提成!$E$4,$D660/提成!$D$3*提成!$E$3),2)</f>
        <v>0.57</v>
      </c>
      <c r="F660" s="5" t="str">
        <f ca="1">IFERROR(LOOKUP(1,0/((B660=名单!B:B)*(VALUE(AW660)&gt;=名单!E:E)*(VALUE(AW660)&lt;=名单!G:G)*(Y660="正常走货")),名单!H:H),"否")</f>
        <v>否</v>
      </c>
      <c r="G660" s="71" t="s">
        <v>2096</v>
      </c>
      <c r="H660" s="71" t="s">
        <v>2098</v>
      </c>
      <c r="J660" s="72" t="s">
        <v>168</v>
      </c>
      <c r="L660" s="71" t="s">
        <v>18</v>
      </c>
      <c r="M660" s="73"/>
      <c r="N660" s="73"/>
      <c r="R660" s="73"/>
      <c r="S660" s="72" t="s">
        <v>215</v>
      </c>
      <c r="T660" s="72" t="s">
        <v>14378</v>
      </c>
      <c r="U660" s="73"/>
      <c r="W660" s="73"/>
      <c r="X660" s="73"/>
      <c r="Y660" s="72" t="s">
        <v>14379</v>
      </c>
      <c r="AO660" s="71">
        <v>883.5</v>
      </c>
      <c r="AS660" s="73"/>
      <c r="AT660" s="73"/>
      <c r="AV660" s="73"/>
      <c r="AW660" s="74" t="s">
        <v>15050</v>
      </c>
      <c r="BC660" s="73"/>
    </row>
    <row r="661" spans="1:56">
      <c r="A661" s="70" t="str">
        <f t="shared" si="21"/>
        <v>2026-01</v>
      </c>
      <c r="B661" s="5" t="str">
        <f>_xlfn.XLOOKUP(G661,过机服务商重量差!A:A,过机服务商重量差!G:G)</f>
        <v>小旋风</v>
      </c>
      <c r="C661" s="32" t="str">
        <f t="shared" si="20"/>
        <v>渠道</v>
      </c>
      <c r="D661" s="63">
        <f>ROUND(IF(AND(AO661&gt;=0,Y661="正常走货"),_xlfn.XLOOKUP(G661,过机服务商重量差!A:A,过机服务商重量差!L:L),"0"),2)</f>
        <v>27</v>
      </c>
      <c r="E661" s="64">
        <f>ROUND(IF(B661="小旋风",$D661/提成!$D$4*提成!$E$4,$D661/提成!$D$3*提成!$E$3),2)</f>
        <v>0.27</v>
      </c>
      <c r="F661" s="5" t="str">
        <f ca="1">IFERROR(LOOKUP(1,0/((B661=名单!B:B)*(VALUE(AW661)&gt;=名单!E:E)*(VALUE(AW661)&lt;=名单!G:G)*(Y661="正常走货")),名单!H:H),"否")</f>
        <v>是</v>
      </c>
      <c r="G661" s="71" t="s">
        <v>2099</v>
      </c>
      <c r="H661" s="71" t="s">
        <v>2101</v>
      </c>
      <c r="J661" s="72" t="s">
        <v>453</v>
      </c>
      <c r="L661" s="71" t="s">
        <v>18</v>
      </c>
      <c r="M661" s="73"/>
      <c r="N661" s="73"/>
      <c r="R661" s="73"/>
      <c r="S661" s="72" t="s">
        <v>90</v>
      </c>
      <c r="T661" s="71" t="s">
        <v>14407</v>
      </c>
      <c r="U661" s="73"/>
      <c r="W661" s="73"/>
      <c r="X661" s="73"/>
      <c r="Y661" s="72" t="s">
        <v>14379</v>
      </c>
      <c r="AO661" s="71">
        <v>5.40000000000001</v>
      </c>
      <c r="AT661" s="73"/>
      <c r="AU661" s="73"/>
      <c r="AV661" s="73"/>
      <c r="AW661" s="74" t="s">
        <v>15051</v>
      </c>
      <c r="BA661" s="73"/>
      <c r="BC661" s="73"/>
    </row>
    <row r="662" spans="1:56">
      <c r="A662" s="70" t="str">
        <f t="shared" si="21"/>
        <v>2026-01</v>
      </c>
      <c r="B662" s="5" t="str">
        <f>_xlfn.XLOOKUP(G662,过机服务商重量差!A:A,过机服务商重量差!G:G)</f>
        <v>玉麒麟</v>
      </c>
      <c r="C662" s="32" t="str">
        <f t="shared" si="20"/>
        <v>渠道</v>
      </c>
      <c r="D662" s="63">
        <f>ROUND(IF(AND(AO662&gt;=0,Y662="正常走货"),_xlfn.XLOOKUP(G662,过机服务商重量差!A:A,过机服务商重量差!L:L),"0"),2)</f>
        <v>1.5</v>
      </c>
      <c r="E662" s="64">
        <f>ROUND(IF(B662="小旋风",$D662/提成!$D$4*提成!$E$4,$D662/提成!$D$3*提成!$E$3),2)</f>
        <v>0.02</v>
      </c>
      <c r="F662" s="5" t="str">
        <f ca="1">IFERROR(LOOKUP(1,0/((B662=名单!B:B)*(VALUE(AW662)&gt;=名单!E:E)*(VALUE(AW662)&lt;=名单!G:G)*(Y662="正常走货")),名单!H:H),"否")</f>
        <v>否</v>
      </c>
      <c r="G662" s="71" t="s">
        <v>2102</v>
      </c>
      <c r="H662" s="71" t="s">
        <v>2104</v>
      </c>
      <c r="J662" s="72" t="s">
        <v>17</v>
      </c>
      <c r="L662" s="71" t="s">
        <v>18</v>
      </c>
      <c r="M662" s="73"/>
      <c r="N662" s="73"/>
      <c r="R662" s="73"/>
      <c r="S662" s="72" t="s">
        <v>328</v>
      </c>
      <c r="T662" s="72" t="s">
        <v>14382</v>
      </c>
      <c r="U662" s="73"/>
      <c r="W662" s="73"/>
      <c r="X662" s="73"/>
      <c r="Y662" s="72" t="s">
        <v>14379</v>
      </c>
      <c r="AO662" s="71">
        <v>52.67</v>
      </c>
      <c r="AT662" s="73"/>
      <c r="AV662" s="73"/>
      <c r="AW662" s="74" t="s">
        <v>15052</v>
      </c>
      <c r="BC662" s="73"/>
    </row>
    <row r="663" spans="1:56">
      <c r="A663" s="70" t="str">
        <f t="shared" si="21"/>
        <v>2026-01</v>
      </c>
      <c r="B663" s="5" t="str">
        <f>_xlfn.XLOOKUP(G663,过机服务商重量差!A:A,过机服务商重量差!G:G)</f>
        <v>风清扬</v>
      </c>
      <c r="C663" s="32" t="str">
        <f t="shared" si="20"/>
        <v>渠道</v>
      </c>
      <c r="D663" s="63">
        <f>ROUND(IF(AND(AO663&gt;=0,Y663="正常走货"),_xlfn.XLOOKUP(G663,过机服务商重量差!A:A,过机服务商重量差!L:L),"0"),2)</f>
        <v>218</v>
      </c>
      <c r="E663" s="64">
        <f>ROUND(IF(B663="小旋风",$D663/提成!$D$4*提成!$E$4,$D663/提成!$D$3*提成!$E$3),2)</f>
        <v>2.18</v>
      </c>
      <c r="F663" s="5" t="str">
        <f ca="1">IFERROR(LOOKUP(1,0/((B663=名单!B:B)*(VALUE(AW663)&gt;=名单!E:E)*(VALUE(AW663)&lt;=名单!G:G)*(Y663="正常走货")),名单!H:H),"否")</f>
        <v>是</v>
      </c>
      <c r="G663" s="71" t="s">
        <v>2105</v>
      </c>
      <c r="H663" s="71" t="s">
        <v>50</v>
      </c>
      <c r="J663" s="72" t="s">
        <v>880</v>
      </c>
      <c r="L663" s="71" t="s">
        <v>18</v>
      </c>
      <c r="M663" s="73"/>
      <c r="N663" s="73"/>
      <c r="R663" s="73"/>
      <c r="S663" s="72" t="s">
        <v>199</v>
      </c>
      <c r="T663" s="72" t="s">
        <v>14439</v>
      </c>
      <c r="U663" s="73"/>
      <c r="W663" s="73"/>
      <c r="X663" s="73"/>
      <c r="Y663" s="72" t="s">
        <v>14379</v>
      </c>
      <c r="AO663" s="71">
        <v>348</v>
      </c>
      <c r="AT663" s="73"/>
      <c r="AU663" s="73"/>
      <c r="AV663" s="73"/>
      <c r="AW663" s="74" t="s">
        <v>15053</v>
      </c>
      <c r="BC663" s="73"/>
    </row>
    <row r="664" spans="1:56">
      <c r="A664" s="70" t="str">
        <f t="shared" si="21"/>
        <v>2026-01</v>
      </c>
      <c r="B664" s="5" t="str">
        <f>_xlfn.XLOOKUP(G664,过机服务商重量差!A:A,过机服务商重量差!G:G)</f>
        <v>玉麒麟</v>
      </c>
      <c r="C664" s="32" t="str">
        <f t="shared" si="20"/>
        <v>渠道</v>
      </c>
      <c r="D664" s="63">
        <f>ROUND(IF(AND(AO664&gt;=0,Y664="正常走货"),_xlfn.XLOOKUP(G664,过机服务商重量差!A:A,过机服务商重量差!L:L),"0"),2)</f>
        <v>21.5</v>
      </c>
      <c r="E664" s="64">
        <f>ROUND(IF(B664="小旋风",$D664/提成!$D$4*提成!$E$4,$D664/提成!$D$3*提成!$E$3),2)</f>
        <v>0.22</v>
      </c>
      <c r="F664" s="5" t="str">
        <f ca="1">IFERROR(LOOKUP(1,0/((B664=名单!B:B)*(VALUE(AW664)&gt;=名单!E:E)*(VALUE(AW664)&lt;=名单!G:G)*(Y664="正常走货")),名单!H:H),"否")</f>
        <v>否</v>
      </c>
      <c r="G664" s="71" t="s">
        <v>2107</v>
      </c>
      <c r="H664" s="71" t="s">
        <v>2109</v>
      </c>
      <c r="J664" s="72" t="s">
        <v>17</v>
      </c>
      <c r="L664" s="71" t="s">
        <v>18</v>
      </c>
      <c r="M664" s="73"/>
      <c r="N664" s="73"/>
      <c r="R664" s="73"/>
      <c r="S664" s="72" t="s">
        <v>292</v>
      </c>
      <c r="T664" s="72" t="s">
        <v>14410</v>
      </c>
      <c r="U664" s="73"/>
      <c r="W664" s="73"/>
      <c r="X664" s="73"/>
      <c r="Y664" s="72" t="s">
        <v>14379</v>
      </c>
      <c r="AO664" s="71">
        <v>258</v>
      </c>
      <c r="AS664" s="73"/>
      <c r="AT664" s="73"/>
      <c r="AU664" s="73"/>
      <c r="AV664" s="73"/>
      <c r="AW664" s="74" t="s">
        <v>15054</v>
      </c>
      <c r="BC664" s="73"/>
    </row>
    <row r="665" spans="1:56">
      <c r="A665" s="70" t="str">
        <f t="shared" si="21"/>
        <v>2026-01</v>
      </c>
      <c r="B665" s="5" t="str">
        <f>_xlfn.XLOOKUP(G665,过机服务商重量差!A:A,过机服务商重量差!G:G)</f>
        <v>无崖子</v>
      </c>
      <c r="C665" s="32" t="str">
        <f t="shared" si="20"/>
        <v>渠道</v>
      </c>
      <c r="D665" s="63">
        <f>ROUND(IF(AND(AO665&gt;=0,Y665="正常走货"),_xlfn.XLOOKUP(G665,过机服务商重量差!A:A,过机服务商重量差!L:L),"0"),2)</f>
        <v>1</v>
      </c>
      <c r="E665" s="64">
        <f>ROUND(IF(B665="小旋风",$D665/提成!$D$4*提成!$E$4,$D665/提成!$D$3*提成!$E$3),2)</f>
        <v>0.01</v>
      </c>
      <c r="F665" s="5" t="str">
        <f ca="1">IFERROR(LOOKUP(1,0/((B665=名单!B:B)*(VALUE(AW665)&gt;=名单!E:E)*(VALUE(AW665)&lt;=名单!G:G)*(Y665="正常走货")),名单!H:H),"否")</f>
        <v>否</v>
      </c>
      <c r="G665" s="71" t="s">
        <v>2110</v>
      </c>
      <c r="H665" s="71" t="s">
        <v>2112</v>
      </c>
      <c r="J665" s="72" t="s">
        <v>539</v>
      </c>
      <c r="L665" s="71" t="s">
        <v>18</v>
      </c>
      <c r="M665" s="73"/>
      <c r="N665" s="73"/>
      <c r="R665" s="73"/>
      <c r="S665" s="72" t="s">
        <v>187</v>
      </c>
      <c r="T665" s="72" t="s">
        <v>14410</v>
      </c>
      <c r="U665" s="73"/>
      <c r="W665" s="73"/>
      <c r="X665" s="73"/>
      <c r="Y665" s="72" t="s">
        <v>14379</v>
      </c>
      <c r="AO665" s="71">
        <v>62.71</v>
      </c>
      <c r="AT665" s="73"/>
      <c r="AU665" s="73"/>
      <c r="AV665" s="73"/>
      <c r="AW665" s="74" t="s">
        <v>15055</v>
      </c>
      <c r="BA665" s="73"/>
      <c r="BC665" s="73"/>
    </row>
    <row r="666" spans="1:56">
      <c r="A666" s="70" t="str">
        <f t="shared" si="21"/>
        <v>2026-01</v>
      </c>
      <c r="B666" s="5" t="str">
        <f>_xlfn.XLOOKUP(G666,过机服务商重量差!A:A,过机服务商重量差!G:G)</f>
        <v>玉麒麟</v>
      </c>
      <c r="C666" s="32" t="str">
        <f t="shared" si="20"/>
        <v>渠道</v>
      </c>
      <c r="D666" s="63">
        <f>ROUND(IF(AND(AO666&gt;=0,Y666="正常走货"),_xlfn.XLOOKUP(G666,过机服务商重量差!A:A,过机服务商重量差!L:L),"0"),2)</f>
        <v>98</v>
      </c>
      <c r="E666" s="64">
        <f>ROUND(IF(B666="小旋风",$D666/提成!$D$4*提成!$E$4,$D666/提成!$D$3*提成!$E$3),2)</f>
        <v>0.98</v>
      </c>
      <c r="F666" s="5" t="str">
        <f ca="1">IFERROR(LOOKUP(1,0/((B666=名单!B:B)*(VALUE(AW666)&gt;=名单!E:E)*(VALUE(AW666)&lt;=名单!G:G)*(Y666="正常走货")),名单!H:H),"否")</f>
        <v>否</v>
      </c>
      <c r="G666" s="71" t="s">
        <v>2113</v>
      </c>
      <c r="H666" s="71" t="s">
        <v>2115</v>
      </c>
      <c r="J666" s="72" t="s">
        <v>17</v>
      </c>
      <c r="L666" s="71" t="s">
        <v>18</v>
      </c>
      <c r="M666" s="73"/>
      <c r="N666" s="73"/>
      <c r="R666" s="73"/>
      <c r="S666" s="72" t="s">
        <v>145</v>
      </c>
      <c r="T666" s="71" t="s">
        <v>14407</v>
      </c>
      <c r="U666" s="73"/>
      <c r="W666" s="73"/>
      <c r="X666" s="73"/>
      <c r="Y666" s="72" t="s">
        <v>14379</v>
      </c>
      <c r="AO666" s="71">
        <v>1295.6</v>
      </c>
      <c r="AT666" s="73"/>
      <c r="AV666" s="73"/>
      <c r="AW666" s="74" t="s">
        <v>15056</v>
      </c>
      <c r="BA666" s="73"/>
      <c r="BC666" s="73"/>
    </row>
    <row r="667" spans="1:56">
      <c r="A667" s="70" t="str">
        <f t="shared" si="21"/>
        <v>2026-01</v>
      </c>
      <c r="B667" s="5" t="str">
        <f>_xlfn.XLOOKUP(G667,过机服务商重量差!A:A,过机服务商重量差!G:G)</f>
        <v>玉麒麟</v>
      </c>
      <c r="C667" s="32" t="str">
        <f t="shared" si="20"/>
        <v>渠道</v>
      </c>
      <c r="D667" s="63">
        <f>ROUND(IF(AND(AO667&gt;=0,Y667="正常走货"),_xlfn.XLOOKUP(G667,过机服务商重量差!A:A,过机服务商重量差!L:L),"0"),2)</f>
        <v>11</v>
      </c>
      <c r="E667" s="64">
        <f>ROUND(IF(B667="小旋风",$D667/提成!$D$4*提成!$E$4,$D667/提成!$D$3*提成!$E$3),2)</f>
        <v>0.11</v>
      </c>
      <c r="F667" s="5" t="str">
        <f ca="1">IFERROR(LOOKUP(1,0/((B667=名单!B:B)*(VALUE(AW667)&gt;=名单!E:E)*(VALUE(AW667)&lt;=名单!G:G)*(Y667="正常走货")),名单!H:H),"否")</f>
        <v>否</v>
      </c>
      <c r="G667" s="71" t="s">
        <v>2116</v>
      </c>
      <c r="H667" s="71" t="s">
        <v>2118</v>
      </c>
      <c r="J667" s="72" t="s">
        <v>17</v>
      </c>
      <c r="L667" s="71" t="s">
        <v>18</v>
      </c>
      <c r="M667" s="73"/>
      <c r="N667" s="73"/>
      <c r="R667" s="73"/>
      <c r="S667" s="72" t="s">
        <v>103</v>
      </c>
      <c r="T667" s="72" t="s">
        <v>14382</v>
      </c>
      <c r="U667" s="73"/>
      <c r="W667" s="73"/>
      <c r="X667" s="73"/>
      <c r="Y667" s="72" t="s">
        <v>14379</v>
      </c>
      <c r="AO667" s="71">
        <v>101.6</v>
      </c>
      <c r="AS667" s="73"/>
      <c r="AT667" s="73"/>
      <c r="AU667" s="73"/>
      <c r="AV667" s="73"/>
      <c r="AW667" s="74" t="s">
        <v>15057</v>
      </c>
      <c r="BC667" s="73"/>
      <c r="BD667" s="73"/>
    </row>
    <row r="668" spans="1:56">
      <c r="A668" s="70" t="str">
        <f t="shared" si="21"/>
        <v>2026-01</v>
      </c>
      <c r="B668" s="5" t="str">
        <f>_xlfn.XLOOKUP(G668,过机服务商重量差!A:A,过机服务商重量差!G:G)</f>
        <v>玉麒麟</v>
      </c>
      <c r="C668" s="32" t="str">
        <f t="shared" si="20"/>
        <v>渠道</v>
      </c>
      <c r="D668" s="63">
        <f>ROUND(IF(AND(AO668&gt;=0,Y668="正常走货"),_xlfn.XLOOKUP(G668,过机服务商重量差!A:A,过机服务商重量差!L:L),"0"),2)</f>
        <v>10.5</v>
      </c>
      <c r="E668" s="64">
        <f>ROUND(IF(B668="小旋风",$D668/提成!$D$4*提成!$E$4,$D668/提成!$D$3*提成!$E$3),2)</f>
        <v>0.11</v>
      </c>
      <c r="F668" s="5" t="str">
        <f ca="1">IFERROR(LOOKUP(1,0/((B668=名单!B:B)*(VALUE(AW668)&gt;=名单!E:E)*(VALUE(AW668)&lt;=名单!G:G)*(Y668="正常走货")),名单!H:H),"否")</f>
        <v>否</v>
      </c>
      <c r="G668" s="71" t="s">
        <v>2119</v>
      </c>
      <c r="H668" s="71" t="s">
        <v>2121</v>
      </c>
      <c r="J668" s="71" t="s">
        <v>17</v>
      </c>
      <c r="L668" s="71" t="s">
        <v>18</v>
      </c>
      <c r="M668" s="73"/>
      <c r="N668" s="73"/>
      <c r="R668" s="73"/>
      <c r="S668" s="72" t="s">
        <v>103</v>
      </c>
      <c r="T668" s="71" t="s">
        <v>14382</v>
      </c>
      <c r="U668" s="73"/>
      <c r="W668" s="73"/>
      <c r="X668" s="73"/>
      <c r="Y668" s="72" t="s">
        <v>14379</v>
      </c>
      <c r="AO668" s="71">
        <v>101.6</v>
      </c>
      <c r="AT668" s="73"/>
      <c r="AV668" s="73"/>
      <c r="AW668" s="74" t="s">
        <v>15058</v>
      </c>
      <c r="BC668" s="73"/>
      <c r="BD668" s="73"/>
    </row>
    <row r="669" spans="1:56">
      <c r="A669" s="70" t="str">
        <f t="shared" si="21"/>
        <v>2026-01</v>
      </c>
      <c r="B669" s="5" t="str">
        <f>_xlfn.XLOOKUP(G669,过机服务商重量差!A:A,过机服务商重量差!G:G)</f>
        <v>玉麒麟</v>
      </c>
      <c r="C669" s="32" t="str">
        <f t="shared" si="20"/>
        <v>渠道</v>
      </c>
      <c r="D669" s="63">
        <f>ROUND(IF(AND(AO669&gt;=0,Y669="正常走货"),_xlfn.XLOOKUP(G669,过机服务商重量差!A:A,过机服务商重量差!L:L),"0"),2)</f>
        <v>11.5</v>
      </c>
      <c r="E669" s="64">
        <f>ROUND(IF(B669="小旋风",$D669/提成!$D$4*提成!$E$4,$D669/提成!$D$3*提成!$E$3),2)</f>
        <v>0.12</v>
      </c>
      <c r="F669" s="5" t="str">
        <f ca="1">IFERROR(LOOKUP(1,0/((B669=名单!B:B)*(VALUE(AW669)&gt;=名单!E:E)*(VALUE(AW669)&lt;=名单!G:G)*(Y669="正常走货")),名单!H:H),"否")</f>
        <v>否</v>
      </c>
      <c r="G669" s="71" t="s">
        <v>2122</v>
      </c>
      <c r="H669" s="71" t="s">
        <v>2124</v>
      </c>
      <c r="J669" s="71" t="s">
        <v>17</v>
      </c>
      <c r="L669" s="71" t="s">
        <v>18</v>
      </c>
      <c r="M669" s="73"/>
      <c r="N669" s="73"/>
      <c r="R669" s="73"/>
      <c r="S669" s="72" t="s">
        <v>103</v>
      </c>
      <c r="T669" s="71" t="s">
        <v>14382</v>
      </c>
      <c r="U669" s="73"/>
      <c r="W669" s="73"/>
      <c r="X669" s="73"/>
      <c r="Y669" s="72" t="s">
        <v>14379</v>
      </c>
      <c r="AO669" s="71">
        <v>101.6</v>
      </c>
      <c r="AT669" s="73"/>
      <c r="AU669" s="73"/>
      <c r="AV669" s="73"/>
      <c r="AW669" s="74" t="s">
        <v>15059</v>
      </c>
      <c r="BA669" s="73"/>
      <c r="BC669" s="73"/>
    </row>
    <row r="670" spans="1:56">
      <c r="A670" s="70" t="str">
        <f t="shared" si="21"/>
        <v>2026-01</v>
      </c>
      <c r="B670" s="5" t="str">
        <f>_xlfn.XLOOKUP(G670,过机服务商重量差!A:A,过机服务商重量差!G:G)</f>
        <v>玉麒麟</v>
      </c>
      <c r="C670" s="32" t="str">
        <f t="shared" si="20"/>
        <v>渠道</v>
      </c>
      <c r="D670" s="63">
        <f>ROUND(IF(AND(AO670&gt;=0,Y670="正常走货"),_xlfn.XLOOKUP(G670,过机服务商重量差!A:A,过机服务商重量差!L:L),"0"),2)</f>
        <v>7.5</v>
      </c>
      <c r="E670" s="64">
        <f>ROUND(IF(B670="小旋风",$D670/提成!$D$4*提成!$E$4,$D670/提成!$D$3*提成!$E$3),2)</f>
        <v>0.08</v>
      </c>
      <c r="F670" s="5" t="str">
        <f ca="1">IFERROR(LOOKUP(1,0/((B670=名单!B:B)*(VALUE(AW670)&gt;=名单!E:E)*(VALUE(AW670)&lt;=名单!G:G)*(Y670="正常走货")),名单!H:H),"否")</f>
        <v>否</v>
      </c>
      <c r="G670" s="71" t="s">
        <v>2125</v>
      </c>
      <c r="H670" s="71" t="s">
        <v>2127</v>
      </c>
      <c r="J670" s="72" t="s">
        <v>17</v>
      </c>
      <c r="L670" s="71" t="s">
        <v>18</v>
      </c>
      <c r="M670" s="73"/>
      <c r="N670" s="73"/>
      <c r="R670" s="73"/>
      <c r="S670" s="72" t="s">
        <v>103</v>
      </c>
      <c r="T670" s="72" t="s">
        <v>14382</v>
      </c>
      <c r="U670" s="73"/>
      <c r="W670" s="73"/>
      <c r="X670" s="73"/>
      <c r="Y670" s="72" t="s">
        <v>14379</v>
      </c>
      <c r="AO670" s="71">
        <v>131.7</v>
      </c>
      <c r="AS670" s="73"/>
      <c r="AT670" s="73"/>
      <c r="AU670" s="73"/>
      <c r="AV670" s="73"/>
      <c r="AW670" s="74" t="s">
        <v>15060</v>
      </c>
      <c r="BC670" s="73"/>
    </row>
    <row r="671" spans="1:56">
      <c r="A671" s="70" t="str">
        <f t="shared" si="21"/>
        <v>2026-01</v>
      </c>
      <c r="B671" s="5" t="str">
        <f>_xlfn.XLOOKUP(G671,过机服务商重量差!A:A,过机服务商重量差!G:G)</f>
        <v>007</v>
      </c>
      <c r="C671" s="32" t="str">
        <f t="shared" si="20"/>
        <v>渠道</v>
      </c>
      <c r="D671" s="63">
        <f>ROUND(IF(AND(AO671&gt;=0,Y671="正常走货"),_xlfn.XLOOKUP(G671,过机服务商重量差!A:A,过机服务商重量差!L:L),"0"),2)</f>
        <v>71</v>
      </c>
      <c r="E671" s="64">
        <f>ROUND(IF(B671="小旋风",$D671/提成!$D$4*提成!$E$4,$D671/提成!$D$3*提成!$E$3),2)</f>
        <v>0.71</v>
      </c>
      <c r="F671" s="5" t="str">
        <f ca="1">IFERROR(LOOKUP(1,0/((B671=名单!B:B)*(VALUE(AW671)&gt;=名单!E:E)*(VALUE(AW671)&lt;=名单!G:G)*(Y671="正常走货")),名单!H:H),"否")</f>
        <v>否</v>
      </c>
      <c r="G671" s="71" t="s">
        <v>2128</v>
      </c>
      <c r="H671" s="71" t="s">
        <v>2130</v>
      </c>
      <c r="J671" s="72" t="s">
        <v>266</v>
      </c>
      <c r="L671" s="71" t="s">
        <v>18</v>
      </c>
      <c r="M671" s="73"/>
      <c r="N671" s="73"/>
      <c r="R671" s="73"/>
      <c r="S671" s="72" t="s">
        <v>145</v>
      </c>
      <c r="T671" s="71" t="s">
        <v>14407</v>
      </c>
      <c r="U671" s="73"/>
      <c r="W671" s="73"/>
      <c r="X671" s="73"/>
      <c r="Y671" s="72" t="s">
        <v>14379</v>
      </c>
      <c r="AO671" s="71">
        <v>610.6</v>
      </c>
      <c r="AS671" s="73"/>
      <c r="AT671" s="73"/>
      <c r="AV671" s="73"/>
      <c r="AW671" s="74" t="s">
        <v>15061</v>
      </c>
      <c r="BC671" s="73"/>
    </row>
    <row r="672" spans="1:56">
      <c r="A672" s="70" t="str">
        <f t="shared" si="21"/>
        <v>2026-01</v>
      </c>
      <c r="B672" s="5" t="str">
        <f>_xlfn.XLOOKUP(G672,过机服务商重量差!A:A,过机服务商重量差!G:G)</f>
        <v>玉麒麟</v>
      </c>
      <c r="C672" s="32" t="str">
        <f t="shared" si="20"/>
        <v>渠道</v>
      </c>
      <c r="D672" s="63">
        <f>ROUND(IF(AND(AO672&gt;=0,Y672="正常走货"),_xlfn.XLOOKUP(G672,过机服务商重量差!A:A,过机服务商重量差!L:L),"0"),2)</f>
        <v>29</v>
      </c>
      <c r="E672" s="64">
        <f>ROUND(IF(B672="小旋风",$D672/提成!$D$4*提成!$E$4,$D672/提成!$D$3*提成!$E$3),2)</f>
        <v>0.29</v>
      </c>
      <c r="F672" s="5" t="str">
        <f ca="1">IFERROR(LOOKUP(1,0/((B672=名单!B:B)*(VALUE(AW672)&gt;=名单!E:E)*(VALUE(AW672)&lt;=名单!G:G)*(Y672="正常走货")),名单!H:H),"否")</f>
        <v>否</v>
      </c>
      <c r="G672" s="71" t="s">
        <v>2131</v>
      </c>
      <c r="H672" s="71" t="s">
        <v>2133</v>
      </c>
      <c r="J672" s="71" t="s">
        <v>17</v>
      </c>
      <c r="L672" s="71" t="s">
        <v>18</v>
      </c>
      <c r="M672" s="73"/>
      <c r="N672" s="73"/>
      <c r="R672" s="73"/>
      <c r="S672" s="72" t="s">
        <v>292</v>
      </c>
      <c r="T672" s="72" t="s">
        <v>14410</v>
      </c>
      <c r="U672" s="73"/>
      <c r="W672" s="73"/>
      <c r="X672" s="73"/>
      <c r="Y672" s="72" t="s">
        <v>14379</v>
      </c>
      <c r="AO672" s="71">
        <v>31</v>
      </c>
      <c r="AS672" s="73"/>
      <c r="AT672" s="73"/>
      <c r="AV672" s="73"/>
      <c r="AW672" s="74" t="s">
        <v>15062</v>
      </c>
      <c r="BC672" s="73"/>
    </row>
    <row r="673" spans="1:56">
      <c r="A673" s="70" t="str">
        <f t="shared" si="21"/>
        <v>2026-01</v>
      </c>
      <c r="B673" s="5" t="str">
        <f>_xlfn.XLOOKUP(G673,过机服务商重量差!A:A,过机服务商重量差!G:G)</f>
        <v>玉麒麟</v>
      </c>
      <c r="C673" s="32" t="str">
        <f t="shared" si="20"/>
        <v>渠道</v>
      </c>
      <c r="D673" s="63">
        <f>ROUND(IF(AND(AO673&gt;=0,Y673="正常走货"),_xlfn.XLOOKUP(G673,过机服务商重量差!A:A,过机服务商重量差!L:L),"0"),2)</f>
        <v>0.5</v>
      </c>
      <c r="E673" s="64">
        <f>ROUND(IF(B673="小旋风",$D673/提成!$D$4*提成!$E$4,$D673/提成!$D$3*提成!$E$3),2)</f>
        <v>0.01</v>
      </c>
      <c r="F673" s="5" t="str">
        <f ca="1">IFERROR(LOOKUP(1,0/((B673=名单!B:B)*(VALUE(AW673)&gt;=名单!E:E)*(VALUE(AW673)&lt;=名单!G:G)*(Y673="正常走货")),名单!H:H),"否")</f>
        <v>否</v>
      </c>
      <c r="G673" s="71" t="s">
        <v>2134</v>
      </c>
      <c r="H673" s="71" t="s">
        <v>2136</v>
      </c>
      <c r="J673" s="72" t="s">
        <v>17</v>
      </c>
      <c r="L673" s="71" t="s">
        <v>18</v>
      </c>
      <c r="M673" s="73"/>
      <c r="N673" s="73"/>
      <c r="R673" s="73"/>
      <c r="S673" s="72" t="s">
        <v>239</v>
      </c>
      <c r="T673" s="72" t="s">
        <v>14386</v>
      </c>
      <c r="U673" s="73"/>
      <c r="W673" s="73"/>
      <c r="X673" s="73"/>
      <c r="Y673" s="72" t="s">
        <v>14379</v>
      </c>
      <c r="AO673" s="71">
        <v>56.4</v>
      </c>
      <c r="AS673" s="73"/>
      <c r="AT673" s="73"/>
      <c r="AV673" s="73"/>
      <c r="AW673" s="74" t="s">
        <v>15063</v>
      </c>
      <c r="BC673" s="73"/>
    </row>
    <row r="674" spans="1:56">
      <c r="A674" s="70" t="str">
        <f t="shared" si="21"/>
        <v>2026-01</v>
      </c>
      <c r="B674" s="5" t="str">
        <f>_xlfn.XLOOKUP(G674,过机服务商重量差!A:A,过机服务商重量差!G:G)</f>
        <v>风清扬</v>
      </c>
      <c r="C674" s="32" t="str">
        <f t="shared" si="20"/>
        <v/>
      </c>
      <c r="D674" s="63">
        <f>ROUND(IF(AND(AO674&gt;=0,Y674="正常走货"),_xlfn.XLOOKUP(G674,过机服务商重量差!A:A,过机服务商重量差!L:L),"0"),2)</f>
        <v>0</v>
      </c>
      <c r="E674" s="64">
        <f>ROUND(IF(B674="小旋风",$D674/提成!$D$4*提成!$E$4,$D674/提成!$D$3*提成!$E$3),2)</f>
        <v>0</v>
      </c>
      <c r="F674" s="5" t="str">
        <f ca="1">IFERROR(LOOKUP(1,0/((B674=名单!B:B)*(VALUE(AW674)&gt;=名单!E:E)*(VALUE(AW674)&lt;=名单!G:G)*(Y674="正常走货")),名单!H:H),"否")</f>
        <v>是</v>
      </c>
      <c r="G674" s="71" t="s">
        <v>2137</v>
      </c>
      <c r="H674" s="71" t="s">
        <v>2139</v>
      </c>
      <c r="J674" s="72" t="s">
        <v>51</v>
      </c>
      <c r="L674" s="71" t="s">
        <v>18</v>
      </c>
      <c r="M674" s="73"/>
      <c r="N674" s="73"/>
      <c r="R674" s="73"/>
      <c r="S674" s="72" t="s">
        <v>232</v>
      </c>
      <c r="T674" s="72" t="s">
        <v>14386</v>
      </c>
      <c r="U674" s="73"/>
      <c r="W674" s="73"/>
      <c r="X674" s="73"/>
      <c r="Y674" s="72" t="s">
        <v>14379</v>
      </c>
      <c r="AO674" s="71">
        <v>-19</v>
      </c>
      <c r="AT674" s="73"/>
      <c r="AV674" s="73"/>
      <c r="AW674" s="74" t="s">
        <v>15064</v>
      </c>
      <c r="BA674" s="73"/>
      <c r="BC674" s="73"/>
    </row>
    <row r="675" spans="1:56">
      <c r="A675" s="70" t="str">
        <f t="shared" si="21"/>
        <v>2026-01</v>
      </c>
      <c r="B675" s="5" t="str">
        <f>_xlfn.XLOOKUP(G675,过机服务商重量差!A:A,过机服务商重量差!G:G)</f>
        <v>小旋风</v>
      </c>
      <c r="C675" s="32" t="str">
        <f t="shared" si="20"/>
        <v>渠道</v>
      </c>
      <c r="D675" s="63">
        <f>ROUND(IF(AND(AO675&gt;=0,Y675="正常走货"),_xlfn.XLOOKUP(G675,过机服务商重量差!A:A,过机服务商重量差!L:L),"0"),2)</f>
        <v>22</v>
      </c>
      <c r="E675" s="64">
        <f>ROUND(IF(B675="小旋风",$D675/提成!$D$4*提成!$E$4,$D675/提成!$D$3*提成!$E$3),2)</f>
        <v>0.22</v>
      </c>
      <c r="F675" s="5" t="str">
        <f ca="1">IFERROR(LOOKUP(1,0/((B675=名单!B:B)*(VALUE(AW675)&gt;=名单!E:E)*(VALUE(AW675)&lt;=名单!G:G)*(Y675="正常走货")),名单!H:H),"否")</f>
        <v>是</v>
      </c>
      <c r="G675" s="71" t="s">
        <v>2140</v>
      </c>
      <c r="H675" s="71" t="s">
        <v>2142</v>
      </c>
      <c r="J675" s="72" t="s">
        <v>428</v>
      </c>
      <c r="L675" s="71" t="s">
        <v>18</v>
      </c>
      <c r="M675" s="73"/>
      <c r="N675" s="73"/>
      <c r="R675" s="73"/>
      <c r="S675" s="72" t="s">
        <v>191</v>
      </c>
      <c r="T675" s="72" t="s">
        <v>14410</v>
      </c>
      <c r="U675" s="73"/>
      <c r="W675" s="73"/>
      <c r="X675" s="73"/>
      <c r="Y675" s="72" t="s">
        <v>14379</v>
      </c>
      <c r="AO675" s="71">
        <v>196</v>
      </c>
      <c r="AS675" s="73"/>
      <c r="AT675" s="73"/>
      <c r="AV675" s="73"/>
      <c r="AW675" s="74" t="s">
        <v>15065</v>
      </c>
      <c r="BC675" s="73"/>
      <c r="BD675" s="73"/>
    </row>
    <row r="676" spans="1:56">
      <c r="A676" s="70" t="str">
        <f t="shared" si="21"/>
        <v>2026-01</v>
      </c>
      <c r="B676" s="5" t="str">
        <f>_xlfn.XLOOKUP(G676,过机服务商重量差!A:A,过机服务商重量差!G:G)</f>
        <v>无崖子</v>
      </c>
      <c r="C676" s="32" t="str">
        <f t="shared" si="20"/>
        <v>渠道</v>
      </c>
      <c r="D676" s="63">
        <f>ROUND(IF(AND(AO676&gt;=0,Y676="正常走货"),_xlfn.XLOOKUP(G676,过机服务商重量差!A:A,过机服务商重量差!L:L),"0"),2)</f>
        <v>0.5</v>
      </c>
      <c r="E676" s="64">
        <f>ROUND(IF(B676="小旋风",$D676/提成!$D$4*提成!$E$4,$D676/提成!$D$3*提成!$E$3),2)</f>
        <v>0.01</v>
      </c>
      <c r="F676" s="5" t="str">
        <f ca="1">IFERROR(LOOKUP(1,0/((B676=名单!B:B)*(VALUE(AW676)&gt;=名单!E:E)*(VALUE(AW676)&lt;=名单!G:G)*(Y676="正常走货")),名单!H:H),"否")</f>
        <v>否</v>
      </c>
      <c r="G676" s="71" t="s">
        <v>2143</v>
      </c>
      <c r="H676" s="71" t="s">
        <v>2145</v>
      </c>
      <c r="J676" s="72" t="s">
        <v>590</v>
      </c>
      <c r="L676" s="71" t="s">
        <v>18</v>
      </c>
      <c r="M676" s="73"/>
      <c r="N676" s="73"/>
      <c r="R676" s="73"/>
      <c r="S676" s="72" t="s">
        <v>292</v>
      </c>
      <c r="T676" s="72" t="s">
        <v>14410</v>
      </c>
      <c r="U676" s="73"/>
      <c r="W676" s="73"/>
      <c r="X676" s="73"/>
      <c r="Y676" s="72" t="s">
        <v>14379</v>
      </c>
      <c r="AO676" s="71">
        <v>108.7</v>
      </c>
      <c r="AS676" s="73"/>
      <c r="AT676" s="73"/>
      <c r="AU676" s="73"/>
      <c r="AV676" s="73"/>
      <c r="AW676" s="74" t="s">
        <v>15066</v>
      </c>
      <c r="BC676" s="73"/>
    </row>
    <row r="677" spans="1:56">
      <c r="A677" s="70" t="str">
        <f t="shared" si="21"/>
        <v>2026-01</v>
      </c>
      <c r="B677" s="5" t="str">
        <f>_xlfn.XLOOKUP(G677,过机服务商重量差!A:A,过机服务商重量差!G:G)</f>
        <v>无崖子</v>
      </c>
      <c r="C677" s="32" t="str">
        <f t="shared" si="20"/>
        <v>渠道</v>
      </c>
      <c r="D677" s="63">
        <f>ROUND(IF(AND(AO677&gt;=0,Y677="正常走货"),_xlfn.XLOOKUP(G677,过机服务商重量差!A:A,过机服务商重量差!L:L),"0"),2)</f>
        <v>31</v>
      </c>
      <c r="E677" s="64">
        <f>ROUND(IF(B677="小旋风",$D677/提成!$D$4*提成!$E$4,$D677/提成!$D$3*提成!$E$3),2)</f>
        <v>0.31</v>
      </c>
      <c r="F677" s="5" t="str">
        <f ca="1">IFERROR(LOOKUP(1,0/((B677=名单!B:B)*(VALUE(AW677)&gt;=名单!E:E)*(VALUE(AW677)&lt;=名单!G:G)*(Y677="正常走货")),名单!H:H),"否")</f>
        <v>否</v>
      </c>
      <c r="G677" s="71" t="s">
        <v>2146</v>
      </c>
      <c r="H677" s="71" t="s">
        <v>2148</v>
      </c>
      <c r="J677" s="72" t="s">
        <v>128</v>
      </c>
      <c r="L677" s="71" t="s">
        <v>18</v>
      </c>
      <c r="M677" s="73"/>
      <c r="N677" s="73"/>
      <c r="R677" s="73"/>
      <c r="S677" s="72" t="s">
        <v>2149</v>
      </c>
      <c r="T677" s="72" t="s">
        <v>14382</v>
      </c>
      <c r="U677" s="73"/>
      <c r="W677" s="73"/>
      <c r="X677" s="73"/>
      <c r="Y677" s="72" t="s">
        <v>14379</v>
      </c>
      <c r="AO677" s="71">
        <v>63.74</v>
      </c>
      <c r="AT677" s="73"/>
      <c r="AV677" s="73"/>
      <c r="AW677" s="74" t="s">
        <v>15067</v>
      </c>
      <c r="BC677" s="73"/>
    </row>
    <row r="678" spans="1:56">
      <c r="A678" s="70" t="str">
        <f t="shared" si="21"/>
        <v>2026-01</v>
      </c>
      <c r="B678" s="5" t="str">
        <f>_xlfn.XLOOKUP(G678,过机服务商重量差!A:A,过机服务商重量差!G:G)</f>
        <v>帅时莹</v>
      </c>
      <c r="C678" s="32" t="str">
        <f t="shared" si="20"/>
        <v>渠道</v>
      </c>
      <c r="D678" s="63">
        <f>ROUND(IF(AND(AO678&gt;=0,Y678="正常走货"),_xlfn.XLOOKUP(G678,过机服务商重量差!A:A,过机服务商重量差!L:L),"0"),2)</f>
        <v>1.5</v>
      </c>
      <c r="E678" s="64">
        <f>ROUND(IF(B678="小旋风",$D678/提成!$D$4*提成!$E$4,$D678/提成!$D$3*提成!$E$3),2)</f>
        <v>0.02</v>
      </c>
      <c r="F678" s="5" t="str">
        <f ca="1">IFERROR(LOOKUP(1,0/((B678=名单!B:B)*(VALUE(AW678)&gt;=名单!E:E)*(VALUE(AW678)&lt;=名单!G:G)*(Y678="正常走货")),名单!H:H),"否")</f>
        <v>否</v>
      </c>
      <c r="G678" s="71" t="s">
        <v>2150</v>
      </c>
      <c r="H678" s="71" t="s">
        <v>2152</v>
      </c>
      <c r="J678" s="72" t="s">
        <v>140</v>
      </c>
      <c r="L678" s="71" t="s">
        <v>18</v>
      </c>
      <c r="M678" s="73"/>
      <c r="N678" s="73"/>
      <c r="R678" s="73"/>
      <c r="S678" s="72" t="s">
        <v>562</v>
      </c>
      <c r="T678" s="72" t="s">
        <v>14410</v>
      </c>
      <c r="U678" s="73"/>
      <c r="W678" s="73"/>
      <c r="X678" s="73"/>
      <c r="Y678" s="72" t="s">
        <v>14379</v>
      </c>
      <c r="AO678" s="71">
        <v>59.92</v>
      </c>
      <c r="AS678" s="73"/>
      <c r="AT678" s="73"/>
      <c r="AV678" s="73"/>
      <c r="AW678" s="74" t="s">
        <v>15068</v>
      </c>
      <c r="BC678" s="73"/>
    </row>
    <row r="679" spans="1:56">
      <c r="A679" s="70" t="str">
        <f t="shared" si="21"/>
        <v>2026-01</v>
      </c>
      <c r="B679" s="5" t="str">
        <f>_xlfn.XLOOKUP(G679,过机服务商重量差!A:A,过机服务商重量差!G:G)</f>
        <v>无崖子</v>
      </c>
      <c r="C679" s="32" t="str">
        <f t="shared" si="20"/>
        <v>渠道</v>
      </c>
      <c r="D679" s="63">
        <f>ROUND(IF(AND(AO679&gt;=0,Y679="正常走货"),_xlfn.XLOOKUP(G679,过机服务商重量差!A:A,过机服务商重量差!L:L),"0"),2)</f>
        <v>5</v>
      </c>
      <c r="E679" s="64">
        <f>ROUND(IF(B679="小旋风",$D679/提成!$D$4*提成!$E$4,$D679/提成!$D$3*提成!$E$3),2)</f>
        <v>0.05</v>
      </c>
      <c r="F679" s="5" t="str">
        <f ca="1">IFERROR(LOOKUP(1,0/((B679=名单!B:B)*(VALUE(AW679)&gt;=名单!E:E)*(VALUE(AW679)&lt;=名单!G:G)*(Y679="正常走货")),名单!H:H),"否")</f>
        <v>否</v>
      </c>
      <c r="G679" s="71" t="s">
        <v>2153</v>
      </c>
      <c r="H679" s="71" t="s">
        <v>2155</v>
      </c>
      <c r="J679" s="71" t="s">
        <v>2156</v>
      </c>
      <c r="L679" s="71" t="s">
        <v>18</v>
      </c>
      <c r="M679" s="73"/>
      <c r="N679" s="73"/>
      <c r="R679" s="73"/>
      <c r="S679" s="72" t="s">
        <v>86</v>
      </c>
      <c r="T679" s="72" t="s">
        <v>14378</v>
      </c>
      <c r="U679" s="73"/>
      <c r="W679" s="73"/>
      <c r="X679" s="73"/>
      <c r="Y679" s="72" t="s">
        <v>14379</v>
      </c>
      <c r="AO679" s="71">
        <v>695.8</v>
      </c>
      <c r="AT679" s="73"/>
      <c r="AV679" s="73"/>
      <c r="AW679" s="74" t="s">
        <v>15069</v>
      </c>
      <c r="BA679" s="73"/>
      <c r="BC679" s="73"/>
      <c r="BD679" s="73"/>
    </row>
    <row r="680" spans="1:56">
      <c r="A680" s="70" t="str">
        <f t="shared" si="21"/>
        <v>2026-01</v>
      </c>
      <c r="B680" s="5" t="str">
        <f>_xlfn.XLOOKUP(G680,过机服务商重量差!A:A,过机服务商重量差!G:G)</f>
        <v>风清扬</v>
      </c>
      <c r="C680" s="32" t="str">
        <f t="shared" si="20"/>
        <v>渠道</v>
      </c>
      <c r="D680" s="63">
        <f>ROUND(IF(AND(AO680&gt;=0,Y680="正常走货"),_xlfn.XLOOKUP(G680,过机服务商重量差!A:A,过机服务商重量差!L:L),"0"),2)</f>
        <v>490</v>
      </c>
      <c r="E680" s="64">
        <f>ROUND(IF(B680="小旋风",$D680/提成!$D$4*提成!$E$4,$D680/提成!$D$3*提成!$E$3),2)</f>
        <v>4.9</v>
      </c>
      <c r="F680" s="5" t="str">
        <f ca="1">IFERROR(LOOKUP(1,0/((B680=名单!B:B)*(VALUE(AW680)&gt;=名单!E:E)*(VALUE(AW680)&lt;=名单!G:G)*(Y680="正常走货")),名单!H:H),"否")</f>
        <v>是</v>
      </c>
      <c r="G680" s="71" t="s">
        <v>2157</v>
      </c>
      <c r="H680" s="71" t="s">
        <v>2159</v>
      </c>
      <c r="J680" s="72" t="s">
        <v>231</v>
      </c>
      <c r="L680" s="71" t="s">
        <v>18</v>
      </c>
      <c r="M680" s="73"/>
      <c r="N680" s="73"/>
      <c r="R680" s="73"/>
      <c r="S680" s="72" t="s">
        <v>675</v>
      </c>
      <c r="T680" s="72" t="s">
        <v>14382</v>
      </c>
      <c r="U680" s="73"/>
      <c r="W680" s="73"/>
      <c r="X680" s="73"/>
      <c r="Y680" s="72" t="s">
        <v>14379</v>
      </c>
      <c r="AO680" s="71">
        <v>1368</v>
      </c>
      <c r="AS680" s="73"/>
      <c r="AT680" s="73"/>
      <c r="AU680" s="73"/>
      <c r="AV680" s="73"/>
      <c r="AW680" s="74" t="s">
        <v>15070</v>
      </c>
      <c r="BA680" s="73"/>
      <c r="BC680" s="73"/>
      <c r="BD680" s="73"/>
    </row>
    <row r="681" spans="1:56">
      <c r="A681" s="70" t="str">
        <f t="shared" si="21"/>
        <v>2026-01</v>
      </c>
      <c r="B681" s="5" t="str">
        <f>_xlfn.XLOOKUP(G681,过机服务商重量差!A:A,过机服务商重量差!G:G)</f>
        <v>007</v>
      </c>
      <c r="C681" s="32" t="str">
        <f t="shared" si="20"/>
        <v>渠道</v>
      </c>
      <c r="D681" s="63">
        <f>ROUND(IF(AND(AO681&gt;=0,Y681="正常走货"),_xlfn.XLOOKUP(G681,过机服务商重量差!A:A,过机服务商重量差!L:L),"0"),2)</f>
        <v>21</v>
      </c>
      <c r="E681" s="64">
        <f>ROUND(IF(B681="小旋风",$D681/提成!$D$4*提成!$E$4,$D681/提成!$D$3*提成!$E$3),2)</f>
        <v>0.21</v>
      </c>
      <c r="F681" s="5" t="str">
        <f ca="1">IFERROR(LOOKUP(1,0/((B681=名单!B:B)*(VALUE(AW681)&gt;=名单!E:E)*(VALUE(AW681)&lt;=名单!G:G)*(Y681="正常走货")),名单!H:H),"否")</f>
        <v>否</v>
      </c>
      <c r="G681" s="71" t="s">
        <v>2160</v>
      </c>
      <c r="H681" s="71" t="s">
        <v>2162</v>
      </c>
      <c r="J681" s="72" t="s">
        <v>283</v>
      </c>
      <c r="L681" s="71" t="s">
        <v>18</v>
      </c>
      <c r="M681" s="73"/>
      <c r="N681" s="73"/>
      <c r="R681" s="73"/>
      <c r="S681" s="72" t="s">
        <v>156</v>
      </c>
      <c r="T681" s="72" t="s">
        <v>14386</v>
      </c>
      <c r="U681" s="73"/>
      <c r="W681" s="73"/>
      <c r="X681" s="73"/>
      <c r="Y681" s="72" t="s">
        <v>14379</v>
      </c>
      <c r="AO681" s="71">
        <v>310</v>
      </c>
      <c r="AS681" s="73"/>
      <c r="AT681" s="73"/>
      <c r="AU681" s="73"/>
      <c r="AV681" s="73"/>
      <c r="AW681" s="74" t="s">
        <v>15071</v>
      </c>
      <c r="BC681" s="73"/>
    </row>
    <row r="682" spans="1:56">
      <c r="A682" s="70" t="str">
        <f t="shared" si="21"/>
        <v>2026-01</v>
      </c>
      <c r="B682" s="5" t="str">
        <f>_xlfn.XLOOKUP(G682,过机服务商重量差!A:A,过机服务商重量差!G:G)</f>
        <v>玉麒麟</v>
      </c>
      <c r="C682" s="32" t="str">
        <f t="shared" si="20"/>
        <v>渠道</v>
      </c>
      <c r="D682" s="63">
        <f>ROUND(IF(AND(AO682&gt;=0,Y682="正常走货"),_xlfn.XLOOKUP(G682,过机服务商重量差!A:A,过机服务商重量差!L:L),"0"),2)</f>
        <v>38</v>
      </c>
      <c r="E682" s="64">
        <f>ROUND(IF(B682="小旋风",$D682/提成!$D$4*提成!$E$4,$D682/提成!$D$3*提成!$E$3),2)</f>
        <v>0.38</v>
      </c>
      <c r="F682" s="5" t="str">
        <f ca="1">IFERROR(LOOKUP(1,0/((B682=名单!B:B)*(VALUE(AW682)&gt;=名单!E:E)*(VALUE(AW682)&lt;=名单!G:G)*(Y682="正常走货")),名单!H:H),"否")</f>
        <v>否</v>
      </c>
      <c r="G682" s="71" t="s">
        <v>2163</v>
      </c>
      <c r="H682" s="71" t="s">
        <v>2165</v>
      </c>
      <c r="J682" s="72" t="s">
        <v>17</v>
      </c>
      <c r="L682" s="71" t="s">
        <v>18</v>
      </c>
      <c r="M682" s="73"/>
      <c r="N682" s="73"/>
      <c r="R682" s="73"/>
      <c r="S682" s="72" t="s">
        <v>191</v>
      </c>
      <c r="T682" s="72" t="s">
        <v>14410</v>
      </c>
      <c r="U682" s="73"/>
      <c r="W682" s="73"/>
      <c r="X682" s="73"/>
      <c r="Y682" s="72" t="s">
        <v>14379</v>
      </c>
      <c r="AO682" s="71">
        <v>319</v>
      </c>
      <c r="AS682" s="73"/>
      <c r="AT682" s="73"/>
      <c r="AV682" s="73"/>
      <c r="AW682" s="74" t="s">
        <v>15072</v>
      </c>
      <c r="BC682" s="73"/>
    </row>
    <row r="683" spans="1:56">
      <c r="A683" s="70" t="str">
        <f t="shared" si="21"/>
        <v>2026-01</v>
      </c>
      <c r="B683" s="5" t="str">
        <f>_xlfn.XLOOKUP(G683,过机服务商重量差!A:A,过机服务商重量差!G:G)</f>
        <v>无崖子</v>
      </c>
      <c r="C683" s="32" t="str">
        <f t="shared" si="20"/>
        <v>渠道</v>
      </c>
      <c r="D683" s="63">
        <f>ROUND(IF(AND(AO683&gt;=0,Y683="正常走货"),_xlfn.XLOOKUP(G683,过机服务商重量差!A:A,过机服务商重量差!L:L),"0"),2)</f>
        <v>2.5</v>
      </c>
      <c r="E683" s="64">
        <f>ROUND(IF(B683="小旋风",$D683/提成!$D$4*提成!$E$4,$D683/提成!$D$3*提成!$E$3),2)</f>
        <v>0.03</v>
      </c>
      <c r="F683" s="5" t="str">
        <f ca="1">IFERROR(LOOKUP(1,0/((B683=名单!B:B)*(VALUE(AW683)&gt;=名单!E:E)*(VALUE(AW683)&lt;=名单!G:G)*(Y683="正常走货")),名单!H:H),"否")</f>
        <v>否</v>
      </c>
      <c r="G683" s="71" t="s">
        <v>2166</v>
      </c>
      <c r="H683" s="71" t="s">
        <v>2168</v>
      </c>
      <c r="J683" s="72" t="s">
        <v>160</v>
      </c>
      <c r="L683" s="71" t="s">
        <v>18</v>
      </c>
      <c r="M683" s="73"/>
      <c r="N683" s="73"/>
      <c r="R683" s="73"/>
      <c r="S683" s="72" t="s">
        <v>408</v>
      </c>
      <c r="T683" s="72" t="s">
        <v>14378</v>
      </c>
      <c r="U683" s="73"/>
      <c r="W683" s="73"/>
      <c r="X683" s="73"/>
      <c r="Y683" s="72" t="s">
        <v>14379</v>
      </c>
      <c r="AO683" s="71">
        <v>0</v>
      </c>
      <c r="AT683" s="73"/>
      <c r="AV683" s="73"/>
      <c r="AW683" s="74" t="s">
        <v>15073</v>
      </c>
      <c r="BC683" s="73"/>
    </row>
    <row r="684" spans="1:56">
      <c r="A684" s="70" t="str">
        <f t="shared" si="21"/>
        <v>2026-01</v>
      </c>
      <c r="B684" s="5" t="str">
        <f>_xlfn.XLOOKUP(G684,过机服务商重量差!A:A,过机服务商重量差!G:G)</f>
        <v>无崖子</v>
      </c>
      <c r="C684" s="32" t="str">
        <f t="shared" si="20"/>
        <v>渠道</v>
      </c>
      <c r="D684" s="63">
        <f>ROUND(IF(AND(AO684&gt;=0,Y684="正常走货"),_xlfn.XLOOKUP(G684,过机服务商重量差!A:A,过机服务商重量差!L:L),"0"),2)</f>
        <v>1.5</v>
      </c>
      <c r="E684" s="64">
        <f>ROUND(IF(B684="小旋风",$D684/提成!$D$4*提成!$E$4,$D684/提成!$D$3*提成!$E$3),2)</f>
        <v>0.02</v>
      </c>
      <c r="F684" s="5" t="str">
        <f ca="1">IFERROR(LOOKUP(1,0/((B684=名单!B:B)*(VALUE(AW684)&gt;=名单!E:E)*(VALUE(AW684)&lt;=名单!G:G)*(Y684="正常走货")),名单!H:H),"否")</f>
        <v>否</v>
      </c>
      <c r="G684" s="71" t="s">
        <v>2169</v>
      </c>
      <c r="H684" s="71" t="s">
        <v>2171</v>
      </c>
      <c r="J684" s="72" t="s">
        <v>160</v>
      </c>
      <c r="L684" s="71" t="s">
        <v>18</v>
      </c>
      <c r="M684" s="73"/>
      <c r="N684" s="73"/>
      <c r="R684" s="73"/>
      <c r="S684" s="72" t="s">
        <v>161</v>
      </c>
      <c r="T684" s="72" t="s">
        <v>14378</v>
      </c>
      <c r="U684" s="73"/>
      <c r="W684" s="73"/>
      <c r="X684" s="73"/>
      <c r="Y684" s="72" t="s">
        <v>14379</v>
      </c>
      <c r="AO684" s="71">
        <v>0</v>
      </c>
      <c r="AT684" s="73"/>
      <c r="AV684" s="73"/>
      <c r="AW684" s="74" t="s">
        <v>15074</v>
      </c>
      <c r="BC684" s="73"/>
    </row>
    <row r="685" spans="1:56">
      <c r="A685" s="70" t="str">
        <f t="shared" si="21"/>
        <v>2026-01</v>
      </c>
      <c r="B685" s="5" t="str">
        <f>_xlfn.XLOOKUP(G685,过机服务商重量差!A:A,过机服务商重量差!G:G)</f>
        <v>玉麒麟</v>
      </c>
      <c r="C685" s="32" t="str">
        <f t="shared" si="20"/>
        <v>渠道</v>
      </c>
      <c r="D685" s="63">
        <f>ROUND(IF(AND(AO685&gt;=0,Y685="正常走货"),_xlfn.XLOOKUP(G685,过机服务商重量差!A:A,过机服务商重量差!L:L),"0"),2)</f>
        <v>0.5</v>
      </c>
      <c r="E685" s="64">
        <f>ROUND(IF(B685="小旋风",$D685/提成!$D$4*提成!$E$4,$D685/提成!$D$3*提成!$E$3),2)</f>
        <v>0.01</v>
      </c>
      <c r="F685" s="5" t="str">
        <f ca="1">IFERROR(LOOKUP(1,0/((B685=名单!B:B)*(VALUE(AW685)&gt;=名单!E:E)*(VALUE(AW685)&lt;=名单!G:G)*(Y685="正常走货")),名单!H:H),"否")</f>
        <v>否</v>
      </c>
      <c r="G685" s="71" t="s">
        <v>2172</v>
      </c>
      <c r="H685" s="71" t="s">
        <v>2174</v>
      </c>
      <c r="J685" s="72" t="s">
        <v>17</v>
      </c>
      <c r="L685" s="71" t="s">
        <v>18</v>
      </c>
      <c r="M685" s="73"/>
      <c r="N685" s="73"/>
      <c r="R685" s="73"/>
      <c r="S685" s="72" t="s">
        <v>442</v>
      </c>
      <c r="T685" s="72" t="s">
        <v>14410</v>
      </c>
      <c r="U685" s="73"/>
      <c r="W685" s="73"/>
      <c r="X685" s="73"/>
      <c r="Y685" s="72" t="s">
        <v>14379</v>
      </c>
      <c r="AO685" s="71">
        <v>96.5</v>
      </c>
      <c r="AT685" s="73"/>
      <c r="AV685" s="73"/>
      <c r="AW685" s="74" t="s">
        <v>15075</v>
      </c>
      <c r="BC685" s="73"/>
    </row>
    <row r="686" spans="1:56">
      <c r="A686" s="70" t="str">
        <f t="shared" si="21"/>
        <v>2026-01</v>
      </c>
      <c r="B686" s="5" t="str">
        <f>_xlfn.XLOOKUP(G686,过机服务商重量差!A:A,过机服务商重量差!G:G)</f>
        <v>玉麒麟</v>
      </c>
      <c r="C686" s="32" t="str">
        <f t="shared" si="20"/>
        <v>渠道</v>
      </c>
      <c r="D686" s="63">
        <f>ROUND(IF(AND(AO686&gt;=0,Y686="正常走货"),_xlfn.XLOOKUP(G686,过机服务商重量差!A:A,过机服务商重量差!L:L),"0"),2)</f>
        <v>7.5</v>
      </c>
      <c r="E686" s="64">
        <f>ROUND(IF(B686="小旋风",$D686/提成!$D$4*提成!$E$4,$D686/提成!$D$3*提成!$E$3),2)</f>
        <v>0.08</v>
      </c>
      <c r="F686" s="5" t="str">
        <f ca="1">IFERROR(LOOKUP(1,0/((B686=名单!B:B)*(VALUE(AW686)&gt;=名单!E:E)*(VALUE(AW686)&lt;=名单!G:G)*(Y686="正常走货")),名单!H:H),"否")</f>
        <v>否</v>
      </c>
      <c r="G686" s="71" t="s">
        <v>2175</v>
      </c>
      <c r="H686" s="71" t="s">
        <v>2177</v>
      </c>
      <c r="J686" s="72" t="s">
        <v>17</v>
      </c>
      <c r="L686" s="71" t="s">
        <v>18</v>
      </c>
      <c r="M686" s="73"/>
      <c r="N686" s="73"/>
      <c r="R686" s="73"/>
      <c r="S686" s="72" t="s">
        <v>562</v>
      </c>
      <c r="T686" s="72" t="s">
        <v>14410</v>
      </c>
      <c r="U686" s="73"/>
      <c r="W686" s="73"/>
      <c r="X686" s="73"/>
      <c r="Y686" s="72" t="s">
        <v>14379</v>
      </c>
      <c r="Z686" s="73"/>
      <c r="AO686" s="71">
        <v>137.63</v>
      </c>
      <c r="AT686" s="73"/>
      <c r="AV686" s="73"/>
      <c r="AW686" s="74" t="s">
        <v>15076</v>
      </c>
      <c r="BC686" s="73"/>
    </row>
    <row r="687" spans="1:56">
      <c r="A687" s="70" t="str">
        <f t="shared" si="21"/>
        <v>2026-01</v>
      </c>
      <c r="B687" s="5" t="str">
        <f>_xlfn.XLOOKUP(G687,过机服务商重量差!A:A,过机服务商重量差!G:G)</f>
        <v>玉麒麟</v>
      </c>
      <c r="C687" s="32" t="str">
        <f t="shared" si="20"/>
        <v>渠道</v>
      </c>
      <c r="D687" s="63">
        <f>ROUND(IF(AND(AO687&gt;=0,Y687="正常走货"),_xlfn.XLOOKUP(G687,过机服务商重量差!A:A,过机服务商重量差!L:L),"0"),2)</f>
        <v>5</v>
      </c>
      <c r="E687" s="64">
        <f>ROUND(IF(B687="小旋风",$D687/提成!$D$4*提成!$E$4,$D687/提成!$D$3*提成!$E$3),2)</f>
        <v>0.05</v>
      </c>
      <c r="F687" s="5" t="str">
        <f ca="1">IFERROR(LOOKUP(1,0/((B687=名单!B:B)*(VALUE(AW687)&gt;=名单!E:E)*(VALUE(AW687)&lt;=名单!G:G)*(Y687="正常走货")),名单!H:H),"否")</f>
        <v>否</v>
      </c>
      <c r="G687" s="71" t="s">
        <v>2178</v>
      </c>
      <c r="H687" s="71" t="s">
        <v>2180</v>
      </c>
      <c r="J687" s="72" t="s">
        <v>17</v>
      </c>
      <c r="L687" s="71" t="s">
        <v>18</v>
      </c>
      <c r="M687" s="73"/>
      <c r="N687" s="73"/>
      <c r="R687" s="73"/>
      <c r="S687" s="72" t="s">
        <v>99</v>
      </c>
      <c r="T687" s="71" t="s">
        <v>14410</v>
      </c>
      <c r="U687" s="73"/>
      <c r="W687" s="73"/>
      <c r="X687" s="73"/>
      <c r="Y687" s="72" t="s">
        <v>14379</v>
      </c>
      <c r="AO687" s="71">
        <v>77.12</v>
      </c>
      <c r="AT687" s="73"/>
      <c r="AV687" s="73"/>
      <c r="AW687" s="74" t="s">
        <v>15077</v>
      </c>
      <c r="BA687" s="73"/>
      <c r="BC687" s="73"/>
    </row>
    <row r="688" spans="1:56">
      <c r="A688" s="70" t="str">
        <f t="shared" si="21"/>
        <v>2026-01</v>
      </c>
      <c r="B688" s="5" t="str">
        <f>_xlfn.XLOOKUP(G688,过机服务商重量差!A:A,过机服务商重量差!G:G)</f>
        <v>小旋风</v>
      </c>
      <c r="C688" s="32" t="str">
        <f t="shared" si="20"/>
        <v>渠道</v>
      </c>
      <c r="D688" s="63">
        <f>ROUND(IF(AND(AO688&gt;=0,Y688="正常走货"),_xlfn.XLOOKUP(G688,过机服务商重量差!A:A,过机服务商重量差!L:L),"0"),2)</f>
        <v>30</v>
      </c>
      <c r="E688" s="64">
        <f>ROUND(IF(B688="小旋风",$D688/提成!$D$4*提成!$E$4,$D688/提成!$D$3*提成!$E$3),2)</f>
        <v>0.3</v>
      </c>
      <c r="F688" s="5" t="str">
        <f ca="1">IFERROR(LOOKUP(1,0/((B688=名单!B:B)*(VALUE(AW688)&gt;=名单!E:E)*(VALUE(AW688)&lt;=名单!G:G)*(Y688="正常走货")),名单!H:H),"否")</f>
        <v>是</v>
      </c>
      <c r="G688" s="71" t="s">
        <v>2181</v>
      </c>
      <c r="H688" s="71" t="s">
        <v>2183</v>
      </c>
      <c r="J688" s="72" t="s">
        <v>453</v>
      </c>
      <c r="L688" s="71" t="s">
        <v>18</v>
      </c>
      <c r="M688" s="73"/>
      <c r="N688" s="73"/>
      <c r="R688" s="73"/>
      <c r="S688" s="72" t="s">
        <v>99</v>
      </c>
      <c r="T688" s="72" t="s">
        <v>14410</v>
      </c>
      <c r="U688" s="73"/>
      <c r="W688" s="73"/>
      <c r="X688" s="73"/>
      <c r="Y688" s="72" t="s">
        <v>14379</v>
      </c>
      <c r="AO688" s="71">
        <v>6</v>
      </c>
      <c r="AS688" s="73"/>
      <c r="AT688" s="73"/>
      <c r="AV688" s="73"/>
      <c r="AW688" s="74" t="s">
        <v>15078</v>
      </c>
      <c r="BC688" s="73"/>
    </row>
    <row r="689" spans="1:56">
      <c r="A689" s="70" t="str">
        <f t="shared" si="21"/>
        <v>2026-01</v>
      </c>
      <c r="B689" s="5" t="str">
        <f>_xlfn.XLOOKUP(G689,过机服务商重量差!A:A,过机服务商重量差!G:G)</f>
        <v>玉麒麟</v>
      </c>
      <c r="C689" s="32" t="str">
        <f t="shared" si="20"/>
        <v>渠道</v>
      </c>
      <c r="D689" s="63">
        <f>ROUND(IF(AND(AO689&gt;=0,Y689="正常走货"),_xlfn.XLOOKUP(G689,过机服务商重量差!A:A,过机服务商重量差!L:L),"0"),2)</f>
        <v>39</v>
      </c>
      <c r="E689" s="64">
        <f>ROUND(IF(B689="小旋风",$D689/提成!$D$4*提成!$E$4,$D689/提成!$D$3*提成!$E$3),2)</f>
        <v>0.39</v>
      </c>
      <c r="F689" s="5" t="str">
        <f ca="1">IFERROR(LOOKUP(1,0/((B689=名单!B:B)*(VALUE(AW689)&gt;=名单!E:E)*(VALUE(AW689)&lt;=名单!G:G)*(Y689="正常走货")),名单!H:H),"否")</f>
        <v>否</v>
      </c>
      <c r="G689" s="71" t="s">
        <v>2184</v>
      </c>
      <c r="H689" s="71" t="s">
        <v>2186</v>
      </c>
      <c r="J689" s="72" t="s">
        <v>24</v>
      </c>
      <c r="L689" s="71" t="s">
        <v>18</v>
      </c>
      <c r="M689" s="73"/>
      <c r="N689" s="73"/>
      <c r="R689" s="73"/>
      <c r="S689" s="72" t="s">
        <v>211</v>
      </c>
      <c r="T689" s="72" t="s">
        <v>14407</v>
      </c>
      <c r="U689" s="73"/>
      <c r="W689" s="73"/>
      <c r="X689" s="73"/>
      <c r="Y689" s="72" t="s">
        <v>14379</v>
      </c>
      <c r="AO689" s="71">
        <v>1118</v>
      </c>
      <c r="AS689" s="73"/>
      <c r="AT689" s="73"/>
      <c r="AU689" s="73"/>
      <c r="AV689" s="73"/>
      <c r="AW689" s="74" t="s">
        <v>15079</v>
      </c>
      <c r="BA689" s="73"/>
      <c r="BC689" s="73"/>
    </row>
    <row r="690" spans="1:56">
      <c r="A690" s="70" t="str">
        <f t="shared" si="21"/>
        <v>2026-01</v>
      </c>
      <c r="B690" s="5" t="str">
        <f>_xlfn.XLOOKUP(G690,过机服务商重量差!A:A,过机服务商重量差!G:G)</f>
        <v>风清扬</v>
      </c>
      <c r="C690" s="32" t="str">
        <f t="shared" si="20"/>
        <v>渠道</v>
      </c>
      <c r="D690" s="63">
        <f>ROUND(IF(AND(AO690&gt;=0,Y690="正常走货"),_xlfn.XLOOKUP(G690,过机服务商重量差!A:A,过机服务商重量差!L:L),"0"),2)</f>
        <v>16</v>
      </c>
      <c r="E690" s="64">
        <f>ROUND(IF(B690="小旋风",$D690/提成!$D$4*提成!$E$4,$D690/提成!$D$3*提成!$E$3),2)</f>
        <v>0.16</v>
      </c>
      <c r="F690" s="5" t="str">
        <f ca="1">IFERROR(LOOKUP(1,0/((B690=名单!B:B)*(VALUE(AW690)&gt;=名单!E:E)*(VALUE(AW690)&lt;=名单!G:G)*(Y690="正常走货")),名单!H:H),"否")</f>
        <v>是</v>
      </c>
      <c r="G690" s="71" t="s">
        <v>2187</v>
      </c>
      <c r="H690" s="71" t="s">
        <v>2189</v>
      </c>
      <c r="J690" s="72" t="s">
        <v>144</v>
      </c>
      <c r="L690" s="71" t="s">
        <v>18</v>
      </c>
      <c r="M690" s="73"/>
      <c r="N690" s="73"/>
      <c r="R690" s="73"/>
      <c r="S690" s="72" t="s">
        <v>90</v>
      </c>
      <c r="T690" s="72" t="s">
        <v>14407</v>
      </c>
      <c r="U690" s="73"/>
      <c r="W690" s="73"/>
      <c r="X690" s="73"/>
      <c r="Y690" s="72" t="s">
        <v>14379</v>
      </c>
      <c r="AO690" s="71">
        <v>56</v>
      </c>
      <c r="AS690" s="73"/>
      <c r="AT690" s="73"/>
      <c r="AU690" s="73"/>
      <c r="AV690" s="73"/>
      <c r="AW690" s="74" t="s">
        <v>15080</v>
      </c>
      <c r="BC690" s="73"/>
      <c r="BD690" s="73"/>
    </row>
    <row r="691" spans="1:56">
      <c r="A691" s="70" t="str">
        <f t="shared" si="21"/>
        <v>2026-01</v>
      </c>
      <c r="B691" s="5" t="str">
        <f>_xlfn.XLOOKUP(G691,过机服务商重量差!A:A,过机服务商重量差!G:G)</f>
        <v>风清扬</v>
      </c>
      <c r="C691" s="32" t="str">
        <f t="shared" si="20"/>
        <v>渠道</v>
      </c>
      <c r="D691" s="63">
        <f>ROUND(IF(AND(AO691&gt;=0,Y691="正常走货"),_xlfn.XLOOKUP(G691,过机服务商重量差!A:A,过机服务商重量差!L:L),"0"),2)</f>
        <v>23</v>
      </c>
      <c r="E691" s="64">
        <f>ROUND(IF(B691="小旋风",$D691/提成!$D$4*提成!$E$4,$D691/提成!$D$3*提成!$E$3),2)</f>
        <v>0.23</v>
      </c>
      <c r="F691" s="5" t="str">
        <f ca="1">IFERROR(LOOKUP(1,0/((B691=名单!B:B)*(VALUE(AW691)&gt;=名单!E:E)*(VALUE(AW691)&lt;=名单!G:G)*(Y691="正常走货")),名单!H:H),"否")</f>
        <v>是</v>
      </c>
      <c r="G691" s="71" t="s">
        <v>2190</v>
      </c>
      <c r="H691" s="71" t="s">
        <v>2192</v>
      </c>
      <c r="J691" s="72" t="s">
        <v>231</v>
      </c>
      <c r="L691" s="71" t="s">
        <v>18</v>
      </c>
      <c r="M691" s="73"/>
      <c r="N691" s="73"/>
      <c r="R691" s="73"/>
      <c r="S691" s="72" t="s">
        <v>408</v>
      </c>
      <c r="T691" s="72" t="s">
        <v>14378</v>
      </c>
      <c r="U691" s="73"/>
      <c r="W691" s="73"/>
      <c r="X691" s="73"/>
      <c r="Y691" s="72" t="s">
        <v>14379</v>
      </c>
      <c r="AO691" s="71">
        <v>115</v>
      </c>
      <c r="AS691" s="73"/>
      <c r="AT691" s="73"/>
      <c r="AV691" s="73"/>
      <c r="AW691" s="74" t="s">
        <v>15081</v>
      </c>
      <c r="BC691" s="73"/>
    </row>
    <row r="692" spans="1:56">
      <c r="A692" s="70" t="str">
        <f t="shared" si="21"/>
        <v>2026-01</v>
      </c>
      <c r="B692" s="5" t="str">
        <f>_xlfn.XLOOKUP(G692,过机服务商重量差!A:A,过机服务商重量差!G:G)</f>
        <v>无崖子</v>
      </c>
      <c r="C692" s="32" t="str">
        <f t="shared" si="20"/>
        <v>渠道</v>
      </c>
      <c r="D692" s="63">
        <f>ROUND(IF(AND(AO692&gt;=0,Y692="正常走货"),_xlfn.XLOOKUP(G692,过机服务商重量差!A:A,过机服务商重量差!L:L),"0"),2)</f>
        <v>18.5</v>
      </c>
      <c r="E692" s="64">
        <f>ROUND(IF(B692="小旋风",$D692/提成!$D$4*提成!$E$4,$D692/提成!$D$3*提成!$E$3),2)</f>
        <v>0.19</v>
      </c>
      <c r="F692" s="5" t="str">
        <f ca="1">IFERROR(LOOKUP(1,0/((B692=名单!B:B)*(VALUE(AW692)&gt;=名单!E:E)*(VALUE(AW692)&lt;=名单!G:G)*(Y692="正常走货")),名单!H:H),"否")</f>
        <v>否</v>
      </c>
      <c r="G692" s="71" t="s">
        <v>2193</v>
      </c>
      <c r="H692" s="71" t="s">
        <v>2195</v>
      </c>
      <c r="J692" s="72" t="s">
        <v>845</v>
      </c>
      <c r="L692" s="71" t="s">
        <v>18</v>
      </c>
      <c r="M692" s="73"/>
      <c r="N692" s="73"/>
      <c r="R692" s="73"/>
      <c r="S692" s="72" t="s">
        <v>86</v>
      </c>
      <c r="T692" s="72" t="s">
        <v>14378</v>
      </c>
      <c r="U692" s="73"/>
      <c r="W692" s="73"/>
      <c r="X692" s="73"/>
      <c r="Y692" s="72" t="s">
        <v>14379</v>
      </c>
      <c r="AO692" s="71">
        <v>0</v>
      </c>
      <c r="AT692" s="73"/>
      <c r="AU692" s="73"/>
      <c r="AV692" s="73"/>
      <c r="AW692" s="74" t="s">
        <v>15082</v>
      </c>
      <c r="BC692" s="73"/>
    </row>
    <row r="693" spans="1:56">
      <c r="A693" s="70" t="str">
        <f t="shared" si="21"/>
        <v>2026-01</v>
      </c>
      <c r="B693" s="5" t="str">
        <f>_xlfn.XLOOKUP(G693,过机服务商重量差!A:A,过机服务商重量差!G:G)</f>
        <v>玉麒麟</v>
      </c>
      <c r="C693" s="32" t="str">
        <f t="shared" si="20"/>
        <v>渠道</v>
      </c>
      <c r="D693" s="63">
        <f>ROUND(IF(AND(AO693&gt;=0,Y693="正常走货"),_xlfn.XLOOKUP(G693,过机服务商重量差!A:A,过机服务商重量差!L:L),"0"),2)</f>
        <v>15.5</v>
      </c>
      <c r="E693" s="64">
        <f>ROUND(IF(B693="小旋风",$D693/提成!$D$4*提成!$E$4,$D693/提成!$D$3*提成!$E$3),2)</f>
        <v>0.16</v>
      </c>
      <c r="F693" s="5" t="str">
        <f ca="1">IFERROR(LOOKUP(1,0/((B693=名单!B:B)*(VALUE(AW693)&gt;=名单!E:E)*(VALUE(AW693)&lt;=名单!G:G)*(Y693="正常走货")),名单!H:H),"否")</f>
        <v>否</v>
      </c>
      <c r="G693" s="71" t="s">
        <v>2196</v>
      </c>
      <c r="H693" s="71" t="s">
        <v>2198</v>
      </c>
      <c r="J693" s="72" t="s">
        <v>256</v>
      </c>
      <c r="L693" s="71" t="s">
        <v>18</v>
      </c>
      <c r="M693" s="73"/>
      <c r="N693" s="73"/>
      <c r="R693" s="73"/>
      <c r="S693" s="72" t="s">
        <v>306</v>
      </c>
      <c r="T693" s="72" t="s">
        <v>14410</v>
      </c>
      <c r="U693" s="73"/>
      <c r="W693" s="73"/>
      <c r="X693" s="73"/>
      <c r="Y693" s="72" t="s">
        <v>14379</v>
      </c>
      <c r="AO693" s="71">
        <v>168</v>
      </c>
      <c r="AT693" s="73"/>
      <c r="AU693" s="73"/>
      <c r="AV693" s="73"/>
      <c r="AW693" s="74" t="s">
        <v>15083</v>
      </c>
      <c r="BC693" s="73"/>
    </row>
    <row r="694" spans="1:56">
      <c r="A694" s="70" t="str">
        <f t="shared" si="21"/>
        <v>2026-01</v>
      </c>
      <c r="B694" s="5" t="str">
        <f>_xlfn.XLOOKUP(G694,过机服务商重量差!A:A,过机服务商重量差!G:G)</f>
        <v>玉麒麟</v>
      </c>
      <c r="C694" s="32" t="str">
        <f t="shared" si="20"/>
        <v>渠道</v>
      </c>
      <c r="D694" s="63">
        <f>ROUND(IF(AND(AO694&gt;=0,Y694="正常走货"),_xlfn.XLOOKUP(G694,过机服务商重量差!A:A,过机服务商重量差!L:L),"0"),2)</f>
        <v>29</v>
      </c>
      <c r="E694" s="64">
        <f>ROUND(IF(B694="小旋风",$D694/提成!$D$4*提成!$E$4,$D694/提成!$D$3*提成!$E$3),2)</f>
        <v>0.29</v>
      </c>
      <c r="F694" s="5" t="str">
        <f ca="1">IFERROR(LOOKUP(1,0/((B694=名单!B:B)*(VALUE(AW694)&gt;=名单!E:E)*(VALUE(AW694)&lt;=名单!G:G)*(Y694="正常走货")),名单!H:H),"否")</f>
        <v>否</v>
      </c>
      <c r="G694" s="71" t="s">
        <v>2199</v>
      </c>
      <c r="H694" s="71" t="s">
        <v>2201</v>
      </c>
      <c r="J694" s="72" t="s">
        <v>256</v>
      </c>
      <c r="L694" s="71" t="s">
        <v>18</v>
      </c>
      <c r="M694" s="73"/>
      <c r="N694" s="73"/>
      <c r="R694" s="73"/>
      <c r="S694" s="72" t="s">
        <v>306</v>
      </c>
      <c r="T694" s="72" t="s">
        <v>14410</v>
      </c>
      <c r="U694" s="73"/>
      <c r="W694" s="73"/>
      <c r="X694" s="73"/>
      <c r="Y694" s="72" t="s">
        <v>14379</v>
      </c>
      <c r="AO694" s="71">
        <v>88</v>
      </c>
      <c r="AS694" s="73"/>
      <c r="AT694" s="73"/>
      <c r="AV694" s="73"/>
      <c r="AW694" s="74" t="s">
        <v>15084</v>
      </c>
      <c r="BC694" s="73"/>
    </row>
    <row r="695" spans="1:56">
      <c r="A695" s="70" t="str">
        <f t="shared" si="21"/>
        <v>2026-01</v>
      </c>
      <c r="B695" s="5" t="str">
        <f>_xlfn.XLOOKUP(G695,过机服务商重量差!A:A,过机服务商重量差!G:G)</f>
        <v>玉麒麟</v>
      </c>
      <c r="C695" s="32" t="str">
        <f t="shared" si="20"/>
        <v>渠道</v>
      </c>
      <c r="D695" s="63">
        <f>ROUND(IF(AND(AO695&gt;=0,Y695="正常走货"),_xlfn.XLOOKUP(G695,过机服务商重量差!A:A,过机服务商重量差!L:L),"0"),2)</f>
        <v>29.5</v>
      </c>
      <c r="E695" s="64">
        <f>ROUND(IF(B695="小旋风",$D695/提成!$D$4*提成!$E$4,$D695/提成!$D$3*提成!$E$3),2)</f>
        <v>0.3</v>
      </c>
      <c r="F695" s="5" t="str">
        <f ca="1">IFERROR(LOOKUP(1,0/((B695=名单!B:B)*(VALUE(AW695)&gt;=名单!E:E)*(VALUE(AW695)&lt;=名单!G:G)*(Y695="正常走货")),名单!H:H),"否")</f>
        <v>否</v>
      </c>
      <c r="G695" s="71" t="s">
        <v>2202</v>
      </c>
      <c r="H695" s="71" t="s">
        <v>2204</v>
      </c>
      <c r="J695" s="72" t="s">
        <v>256</v>
      </c>
      <c r="L695" s="71" t="s">
        <v>18</v>
      </c>
      <c r="M695" s="73"/>
      <c r="N695" s="73"/>
      <c r="R695" s="73"/>
      <c r="S695" s="72" t="s">
        <v>306</v>
      </c>
      <c r="T695" s="72" t="s">
        <v>14410</v>
      </c>
      <c r="U695" s="73"/>
      <c r="W695" s="73"/>
      <c r="X695" s="73"/>
      <c r="Y695" s="72" t="s">
        <v>14379</v>
      </c>
      <c r="AO695" s="71">
        <v>310</v>
      </c>
      <c r="AS695" s="73"/>
      <c r="AT695" s="73"/>
      <c r="AV695" s="73"/>
      <c r="AW695" s="74" t="s">
        <v>15085</v>
      </c>
      <c r="BC695" s="73"/>
    </row>
    <row r="696" spans="1:56">
      <c r="A696" s="70" t="str">
        <f t="shared" si="21"/>
        <v>2026-01</v>
      </c>
      <c r="B696" s="5" t="str">
        <f>_xlfn.XLOOKUP(G696,过机服务商重量差!A:A,过机服务商重量差!G:G)</f>
        <v>玉麒麟</v>
      </c>
      <c r="C696" s="32" t="str">
        <f t="shared" si="20"/>
        <v>渠道</v>
      </c>
      <c r="D696" s="63">
        <f>ROUND(IF(AND(AO696&gt;=0,Y696="正常走货"),_xlfn.XLOOKUP(G696,过机服务商重量差!A:A,过机服务商重量差!L:L),"0"),2)</f>
        <v>166</v>
      </c>
      <c r="E696" s="64">
        <f>ROUND(IF(B696="小旋风",$D696/提成!$D$4*提成!$E$4,$D696/提成!$D$3*提成!$E$3),2)</f>
        <v>1.66</v>
      </c>
      <c r="F696" s="5" t="str">
        <f ca="1">IFERROR(LOOKUP(1,0/((B696=名单!B:B)*(VALUE(AW696)&gt;=名单!E:E)*(VALUE(AW696)&lt;=名单!G:G)*(Y696="正常走货")),名单!H:H),"否")</f>
        <v>否</v>
      </c>
      <c r="G696" s="71" t="s">
        <v>2205</v>
      </c>
      <c r="H696" s="71" t="s">
        <v>2207</v>
      </c>
      <c r="J696" s="72" t="s">
        <v>24</v>
      </c>
      <c r="L696" s="71" t="s">
        <v>18</v>
      </c>
      <c r="M696" s="73"/>
      <c r="N696" s="73"/>
      <c r="R696" s="73"/>
      <c r="S696" s="72" t="s">
        <v>211</v>
      </c>
      <c r="T696" s="72" t="s">
        <v>14407</v>
      </c>
      <c r="U696" s="73"/>
      <c r="W696" s="73"/>
      <c r="X696" s="73"/>
      <c r="Y696" s="72" t="s">
        <v>14379</v>
      </c>
      <c r="AO696" s="71">
        <v>722</v>
      </c>
      <c r="AT696" s="73"/>
      <c r="AV696" s="73"/>
      <c r="AW696" s="74" t="s">
        <v>15086</v>
      </c>
      <c r="BC696" s="73"/>
    </row>
    <row r="697" spans="1:56">
      <c r="A697" s="70" t="str">
        <f t="shared" si="21"/>
        <v>2026-01</v>
      </c>
      <c r="B697" s="5" t="str">
        <f>_xlfn.XLOOKUP(G697,过机服务商重量差!A:A,过机服务商重量差!G:G)</f>
        <v>玉麒麟</v>
      </c>
      <c r="C697" s="32" t="str">
        <f t="shared" si="20"/>
        <v>渠道</v>
      </c>
      <c r="D697" s="63">
        <f>ROUND(IF(AND(AO697&gt;=0,Y697="正常走货"),_xlfn.XLOOKUP(G697,过机服务商重量差!A:A,过机服务商重量差!L:L),"0"),2)</f>
        <v>2</v>
      </c>
      <c r="E697" s="64">
        <f>ROUND(IF(B697="小旋风",$D697/提成!$D$4*提成!$E$4,$D697/提成!$D$3*提成!$E$3),2)</f>
        <v>0.02</v>
      </c>
      <c r="F697" s="5" t="str">
        <f ca="1">IFERROR(LOOKUP(1,0/((B697=名单!B:B)*(VALUE(AW697)&gt;=名单!E:E)*(VALUE(AW697)&lt;=名单!G:G)*(Y697="正常走货")),名单!H:H),"否")</f>
        <v>否</v>
      </c>
      <c r="G697" s="71" t="s">
        <v>2208</v>
      </c>
      <c r="H697" s="71" t="s">
        <v>2210</v>
      </c>
      <c r="J697" s="72" t="s">
        <v>17</v>
      </c>
      <c r="L697" s="71" t="s">
        <v>18</v>
      </c>
      <c r="M697" s="73"/>
      <c r="N697" s="73"/>
      <c r="R697" s="73"/>
      <c r="S697" s="72" t="s">
        <v>79</v>
      </c>
      <c r="T697" s="71" t="s">
        <v>14378</v>
      </c>
      <c r="U697" s="73"/>
      <c r="W697" s="73"/>
      <c r="X697" s="73"/>
      <c r="Y697" s="72" t="s">
        <v>14379</v>
      </c>
      <c r="AO697" s="71">
        <v>42.67</v>
      </c>
      <c r="AS697" s="73"/>
      <c r="AT697" s="73"/>
      <c r="AV697" s="73"/>
      <c r="AW697" s="74" t="s">
        <v>15087</v>
      </c>
      <c r="BA697" s="73"/>
      <c r="BC697" s="73"/>
    </row>
    <row r="698" spans="1:56">
      <c r="A698" s="70" t="str">
        <f t="shared" si="21"/>
        <v>2026-01</v>
      </c>
      <c r="B698" s="5" t="str">
        <f>_xlfn.XLOOKUP(G698,过机服务商重量差!A:A,过机服务商重量差!G:G)</f>
        <v>玉麒麟</v>
      </c>
      <c r="C698" s="32" t="str">
        <f t="shared" si="20"/>
        <v>渠道</v>
      </c>
      <c r="D698" s="63">
        <f>ROUND(IF(AND(AO698&gt;=0,Y698="正常走货"),_xlfn.XLOOKUP(G698,过机服务商重量差!A:A,过机服务商重量差!L:L),"0"),2)</f>
        <v>28</v>
      </c>
      <c r="E698" s="64">
        <f>ROUND(IF(B698="小旋风",$D698/提成!$D$4*提成!$E$4,$D698/提成!$D$3*提成!$E$3),2)</f>
        <v>0.28</v>
      </c>
      <c r="F698" s="5" t="str">
        <f ca="1">IFERROR(LOOKUP(1,0/((B698=名单!B:B)*(VALUE(AW698)&gt;=名单!E:E)*(VALUE(AW698)&lt;=名单!G:G)*(Y698="正常走货")),名单!H:H),"否")</f>
        <v>否</v>
      </c>
      <c r="G698" s="71" t="s">
        <v>2211</v>
      </c>
      <c r="H698" s="71" t="s">
        <v>2213</v>
      </c>
      <c r="J698" s="72" t="s">
        <v>17</v>
      </c>
      <c r="L698" s="71" t="s">
        <v>18</v>
      </c>
      <c r="M698" s="73"/>
      <c r="N698" s="73"/>
      <c r="R698" s="73"/>
      <c r="S698" s="72" t="s">
        <v>353</v>
      </c>
      <c r="T698" s="71" t="s">
        <v>14386</v>
      </c>
      <c r="U698" s="73"/>
      <c r="W698" s="73"/>
      <c r="X698" s="73"/>
      <c r="Y698" s="72" t="s">
        <v>14379</v>
      </c>
      <c r="AO698" s="71">
        <v>58.03</v>
      </c>
      <c r="AS698" s="73"/>
      <c r="AT698" s="73"/>
      <c r="AU698" s="73"/>
      <c r="AV698" s="73"/>
      <c r="AW698" s="74" t="s">
        <v>15088</v>
      </c>
      <c r="BA698" s="73"/>
      <c r="BC698" s="73"/>
    </row>
    <row r="699" spans="1:56">
      <c r="A699" s="70" t="str">
        <f t="shared" si="21"/>
        <v>2026-01</v>
      </c>
      <c r="B699" s="5" t="str">
        <f>_xlfn.XLOOKUP(G699,过机服务商重量差!A:A,过机服务商重量差!G:G)</f>
        <v>玉麒麟</v>
      </c>
      <c r="C699" s="32" t="str">
        <f t="shared" si="20"/>
        <v>渠道</v>
      </c>
      <c r="D699" s="63">
        <f>ROUND(IF(AND(AO699&gt;=0,Y699="正常走货"),_xlfn.XLOOKUP(G699,过机服务商重量差!A:A,过机服务商重量差!L:L),"0"),2)</f>
        <v>3</v>
      </c>
      <c r="E699" s="64">
        <f>ROUND(IF(B699="小旋风",$D699/提成!$D$4*提成!$E$4,$D699/提成!$D$3*提成!$E$3),2)</f>
        <v>0.03</v>
      </c>
      <c r="F699" s="5" t="str">
        <f ca="1">IFERROR(LOOKUP(1,0/((B699=名单!B:B)*(VALUE(AW699)&gt;=名单!E:E)*(VALUE(AW699)&lt;=名单!G:G)*(Y699="正常走货")),名单!H:H),"否")</f>
        <v>否</v>
      </c>
      <c r="G699" s="71" t="s">
        <v>2214</v>
      </c>
      <c r="H699" s="71" t="s">
        <v>2216</v>
      </c>
      <c r="J699" s="72" t="s">
        <v>17</v>
      </c>
      <c r="L699" s="72" t="s">
        <v>18</v>
      </c>
      <c r="M699" s="73"/>
      <c r="N699" s="73"/>
      <c r="R699" s="73"/>
      <c r="S699" s="72" t="s">
        <v>398</v>
      </c>
      <c r="T699" s="72" t="s">
        <v>14382</v>
      </c>
      <c r="U699" s="73"/>
      <c r="W699" s="73"/>
      <c r="X699" s="73"/>
      <c r="Y699" s="72" t="s">
        <v>14379</v>
      </c>
      <c r="AO699" s="71">
        <v>167.1</v>
      </c>
      <c r="AS699" s="73"/>
      <c r="AT699" s="73"/>
      <c r="AU699" s="73"/>
      <c r="AV699" s="73"/>
      <c r="AW699" s="74" t="s">
        <v>15089</v>
      </c>
      <c r="BC699" s="73"/>
    </row>
    <row r="700" spans="1:56">
      <c r="A700" s="70" t="str">
        <f t="shared" si="21"/>
        <v>2026-01</v>
      </c>
      <c r="B700" s="5" t="str">
        <f>_xlfn.XLOOKUP(G700,过机服务商重量差!A:A,过机服务商重量差!G:G)</f>
        <v>小旋风</v>
      </c>
      <c r="C700" s="32" t="str">
        <f t="shared" si="20"/>
        <v>渠道</v>
      </c>
      <c r="D700" s="63">
        <f>ROUND(IF(AND(AO700&gt;=0,Y700="正常走货"),_xlfn.XLOOKUP(G700,过机服务商重量差!A:A,过机服务商重量差!L:L),"0"),2)</f>
        <v>520</v>
      </c>
      <c r="E700" s="64">
        <f>ROUND(IF(B700="小旋风",$D700/提成!$D$4*提成!$E$4,$D700/提成!$D$3*提成!$E$3),2)</f>
        <v>5.2</v>
      </c>
      <c r="F700" s="5" t="str">
        <f ca="1">IFERROR(LOOKUP(1,0/((B700=名单!B:B)*(VALUE(AW700)&gt;=名单!E:E)*(VALUE(AW700)&lt;=名单!G:G)*(Y700="正常走货")),名单!H:H),"否")</f>
        <v>是</v>
      </c>
      <c r="G700" s="71" t="s">
        <v>2217</v>
      </c>
      <c r="H700" s="71" t="s">
        <v>2219</v>
      </c>
      <c r="J700" s="72" t="s">
        <v>453</v>
      </c>
      <c r="L700" s="71" t="s">
        <v>18</v>
      </c>
      <c r="M700" s="73"/>
      <c r="N700" s="73"/>
      <c r="R700" s="73"/>
      <c r="S700" s="72" t="s">
        <v>471</v>
      </c>
      <c r="T700" s="71" t="s">
        <v>14386</v>
      </c>
      <c r="U700" s="73"/>
      <c r="W700" s="73"/>
      <c r="X700" s="73"/>
      <c r="Y700" s="72" t="s">
        <v>14379</v>
      </c>
      <c r="AO700" s="71">
        <v>164.35</v>
      </c>
      <c r="AS700" s="73"/>
      <c r="AT700" s="73"/>
      <c r="AU700" s="73"/>
      <c r="AV700" s="73"/>
      <c r="AW700" s="74" t="s">
        <v>15090</v>
      </c>
      <c r="BC700" s="73"/>
    </row>
    <row r="701" spans="1:56">
      <c r="A701" s="70" t="str">
        <f t="shared" si="21"/>
        <v>2026-01</v>
      </c>
      <c r="B701" s="5" t="str">
        <f>_xlfn.XLOOKUP(G701,过机服务商重量差!A:A,过机服务商重量差!G:G)</f>
        <v>玉麒麟</v>
      </c>
      <c r="C701" s="32" t="str">
        <f t="shared" si="20"/>
        <v>渠道</v>
      </c>
      <c r="D701" s="63">
        <f>ROUND(IF(AND(AO701&gt;=0,Y701="正常走货"),_xlfn.XLOOKUP(G701,过机服务商重量差!A:A,过机服务商重量差!L:L),"0"),2)</f>
        <v>7</v>
      </c>
      <c r="E701" s="64">
        <f>ROUND(IF(B701="小旋风",$D701/提成!$D$4*提成!$E$4,$D701/提成!$D$3*提成!$E$3),2)</f>
        <v>0.07</v>
      </c>
      <c r="F701" s="5" t="str">
        <f ca="1">IFERROR(LOOKUP(1,0/((B701=名单!B:B)*(VALUE(AW701)&gt;=名单!E:E)*(VALUE(AW701)&lt;=名单!G:G)*(Y701="正常走货")),名单!H:H),"否")</f>
        <v>否</v>
      </c>
      <c r="G701" s="71" t="s">
        <v>2220</v>
      </c>
      <c r="H701" s="71" t="s">
        <v>2222</v>
      </c>
      <c r="J701" s="72" t="s">
        <v>17</v>
      </c>
      <c r="L701" s="71" t="s">
        <v>18</v>
      </c>
      <c r="M701" s="73"/>
      <c r="N701" s="73"/>
      <c r="R701" s="73"/>
      <c r="S701" s="72" t="s">
        <v>79</v>
      </c>
      <c r="T701" s="72" t="s">
        <v>14378</v>
      </c>
      <c r="U701" s="73"/>
      <c r="W701" s="73"/>
      <c r="X701" s="73"/>
      <c r="Y701" s="72" t="s">
        <v>14379</v>
      </c>
      <c r="AO701" s="71">
        <v>70.73</v>
      </c>
      <c r="AS701" s="73"/>
      <c r="AT701" s="73"/>
      <c r="AU701" s="73"/>
      <c r="AV701" s="73"/>
      <c r="AW701" s="74" t="s">
        <v>15091</v>
      </c>
      <c r="BC701" s="73"/>
    </row>
    <row r="702" spans="1:56">
      <c r="A702" s="70" t="str">
        <f t="shared" si="21"/>
        <v>2026-01</v>
      </c>
      <c r="B702" s="5" t="str">
        <f>_xlfn.XLOOKUP(G702,过机服务商重量差!A:A,过机服务商重量差!G:G)</f>
        <v>玉麒麟</v>
      </c>
      <c r="C702" s="32" t="str">
        <f t="shared" si="20"/>
        <v>渠道</v>
      </c>
      <c r="D702" s="63">
        <f>ROUND(IF(AND(AO702&gt;=0,Y702="正常走货"),_xlfn.XLOOKUP(G702,过机服务商重量差!A:A,过机服务商重量差!L:L),"0"),2)</f>
        <v>0.5</v>
      </c>
      <c r="E702" s="64">
        <f>ROUND(IF(B702="小旋风",$D702/提成!$D$4*提成!$E$4,$D702/提成!$D$3*提成!$E$3),2)</f>
        <v>0.01</v>
      </c>
      <c r="F702" s="5" t="str">
        <f ca="1">IFERROR(LOOKUP(1,0/((B702=名单!B:B)*(VALUE(AW702)&gt;=名单!E:E)*(VALUE(AW702)&lt;=名单!G:G)*(Y702="正常走货")),名单!H:H),"否")</f>
        <v>否</v>
      </c>
      <c r="G702" s="71" t="s">
        <v>2223</v>
      </c>
      <c r="H702" s="71" t="s">
        <v>36</v>
      </c>
      <c r="J702" s="72" t="s">
        <v>17</v>
      </c>
      <c r="L702" s="71" t="s">
        <v>18</v>
      </c>
      <c r="M702" s="73"/>
      <c r="N702" s="73"/>
      <c r="R702" s="73"/>
      <c r="S702" s="72" t="s">
        <v>79</v>
      </c>
      <c r="T702" s="72" t="s">
        <v>14378</v>
      </c>
      <c r="U702" s="73"/>
      <c r="W702" s="73"/>
      <c r="X702" s="73"/>
      <c r="Y702" s="72" t="s">
        <v>14379</v>
      </c>
      <c r="AO702" s="71">
        <v>127.9</v>
      </c>
      <c r="AS702" s="73"/>
      <c r="AT702" s="73"/>
      <c r="AU702" s="73"/>
      <c r="AV702" s="73"/>
      <c r="AW702" s="74" t="s">
        <v>15092</v>
      </c>
      <c r="BC702" s="73"/>
    </row>
    <row r="703" spans="1:56">
      <c r="A703" s="70" t="str">
        <f t="shared" si="21"/>
        <v>2026-01</v>
      </c>
      <c r="B703" s="5" t="str">
        <f>_xlfn.XLOOKUP(G703,过机服务商重量差!A:A,过机服务商重量差!G:G)</f>
        <v>风清扬</v>
      </c>
      <c r="C703" s="32" t="str">
        <f t="shared" si="20"/>
        <v>渠道</v>
      </c>
      <c r="D703" s="63">
        <f>ROUND(IF(AND(AO703&gt;=0,Y703="正常走货"),_xlfn.XLOOKUP(G703,过机服务商重量差!A:A,过机服务商重量差!L:L),"0"),2)</f>
        <v>246</v>
      </c>
      <c r="E703" s="64">
        <f>ROUND(IF(B703="小旋风",$D703/提成!$D$4*提成!$E$4,$D703/提成!$D$3*提成!$E$3),2)</f>
        <v>2.46</v>
      </c>
      <c r="F703" s="5" t="str">
        <f ca="1">IFERROR(LOOKUP(1,0/((B703=名单!B:B)*(VALUE(AW703)&gt;=名单!E:E)*(VALUE(AW703)&lt;=名单!G:G)*(Y703="正常走货")),名单!H:H),"否")</f>
        <v>是</v>
      </c>
      <c r="G703" s="71" t="s">
        <v>2225</v>
      </c>
      <c r="H703" s="71" t="s">
        <v>50</v>
      </c>
      <c r="J703" s="72" t="s">
        <v>2227</v>
      </c>
      <c r="L703" s="71" t="s">
        <v>18</v>
      </c>
      <c r="M703" s="73"/>
      <c r="N703" s="73"/>
      <c r="R703" s="73"/>
      <c r="S703" s="72" t="s">
        <v>604</v>
      </c>
      <c r="T703" s="71" t="s">
        <v>14407</v>
      </c>
      <c r="U703" s="73"/>
      <c r="W703" s="73"/>
      <c r="X703" s="73"/>
      <c r="Y703" s="72" t="s">
        <v>14379</v>
      </c>
      <c r="AO703" s="71">
        <v>516.57</v>
      </c>
      <c r="AS703" s="73"/>
      <c r="AT703" s="73"/>
      <c r="AU703" s="73"/>
      <c r="AV703" s="73"/>
      <c r="AW703" s="74" t="s">
        <v>15093</v>
      </c>
      <c r="BC703" s="73"/>
    </row>
    <row r="704" spans="1:56">
      <c r="A704" s="70" t="str">
        <f t="shared" si="21"/>
        <v>2026-01</v>
      </c>
      <c r="B704" s="5" t="str">
        <f>_xlfn.XLOOKUP(G704,过机服务商重量差!A:A,过机服务商重量差!G:G)</f>
        <v>小旋风</v>
      </c>
      <c r="C704" s="32" t="str">
        <f t="shared" si="20"/>
        <v>渠道</v>
      </c>
      <c r="D704" s="63">
        <f>ROUND(IF(AND(AO704&gt;=0,Y704="正常走货"),_xlfn.XLOOKUP(G704,过机服务商重量差!A:A,过机服务商重量差!L:L),"0"),2)</f>
        <v>42</v>
      </c>
      <c r="E704" s="64">
        <f>ROUND(IF(B704="小旋风",$D704/提成!$D$4*提成!$E$4,$D704/提成!$D$3*提成!$E$3),2)</f>
        <v>0.42</v>
      </c>
      <c r="F704" s="5" t="str">
        <f ca="1">IFERROR(LOOKUP(1,0/((B704=名单!B:B)*(VALUE(AW704)&gt;=名单!E:E)*(VALUE(AW704)&lt;=名单!G:G)*(Y704="正常走货")),名单!H:H),"否")</f>
        <v>是</v>
      </c>
      <c r="G704" s="71" t="s">
        <v>2228</v>
      </c>
      <c r="H704" s="71" t="s">
        <v>2230</v>
      </c>
      <c r="J704" s="72" t="s">
        <v>85</v>
      </c>
      <c r="L704" s="71" t="s">
        <v>18</v>
      </c>
      <c r="M704" s="73"/>
      <c r="N704" s="73"/>
      <c r="R704" s="73"/>
      <c r="S704" s="72" t="s">
        <v>1006</v>
      </c>
      <c r="T704" s="72" t="s">
        <v>14382</v>
      </c>
      <c r="U704" s="73"/>
      <c r="W704" s="73"/>
      <c r="X704" s="73"/>
      <c r="Y704" s="72" t="s">
        <v>14379</v>
      </c>
      <c r="AO704" s="71">
        <v>76.4000000000001</v>
      </c>
      <c r="AT704" s="73"/>
      <c r="AV704" s="73"/>
      <c r="AW704" s="74" t="s">
        <v>15094</v>
      </c>
      <c r="BC704" s="73"/>
    </row>
    <row r="705" spans="1:56">
      <c r="A705" s="70" t="str">
        <f t="shared" si="21"/>
        <v>2026-01</v>
      </c>
      <c r="B705" s="5" t="str">
        <f>_xlfn.XLOOKUP(G705,过机服务商重量差!A:A,过机服务商重量差!G:G)</f>
        <v>玉麒麟</v>
      </c>
      <c r="C705" s="32" t="str">
        <f t="shared" si="20"/>
        <v>渠道</v>
      </c>
      <c r="D705" s="63">
        <f>ROUND(IF(AND(AO705&gt;=0,Y705="正常走货"),_xlfn.XLOOKUP(G705,过机服务商重量差!A:A,过机服务商重量差!L:L),"0"),2)</f>
        <v>7</v>
      </c>
      <c r="E705" s="64">
        <f>ROUND(IF(B705="小旋风",$D705/提成!$D$4*提成!$E$4,$D705/提成!$D$3*提成!$E$3),2)</f>
        <v>0.07</v>
      </c>
      <c r="F705" s="5" t="str">
        <f ca="1">IFERROR(LOOKUP(1,0/((B705=名单!B:B)*(VALUE(AW705)&gt;=名单!E:E)*(VALUE(AW705)&lt;=名单!G:G)*(Y705="正常走货")),名单!H:H),"否")</f>
        <v>否</v>
      </c>
      <c r="G705" s="71" t="s">
        <v>2231</v>
      </c>
      <c r="H705" s="71" t="s">
        <v>2233</v>
      </c>
      <c r="J705" s="72" t="s">
        <v>17</v>
      </c>
      <c r="L705" s="71" t="s">
        <v>18</v>
      </c>
      <c r="M705" s="73"/>
      <c r="N705" s="73"/>
      <c r="R705" s="73"/>
      <c r="S705" s="72" t="s">
        <v>408</v>
      </c>
      <c r="T705" s="72" t="s">
        <v>14378</v>
      </c>
      <c r="U705" s="73"/>
      <c r="W705" s="73"/>
      <c r="X705" s="73"/>
      <c r="Y705" s="72" t="s">
        <v>14379</v>
      </c>
      <c r="AO705" s="71">
        <v>82.1</v>
      </c>
      <c r="AS705" s="73"/>
      <c r="AT705" s="73"/>
      <c r="AU705" s="73"/>
      <c r="AV705" s="73"/>
      <c r="AW705" s="74" t="s">
        <v>15095</v>
      </c>
      <c r="BC705" s="73"/>
    </row>
    <row r="706" spans="1:56">
      <c r="A706" s="70" t="str">
        <f t="shared" si="21"/>
        <v>2026-01</v>
      </c>
      <c r="B706" s="5" t="str">
        <f>_xlfn.XLOOKUP(G706,过机服务商重量差!A:A,过机服务商重量差!G:G)</f>
        <v>玉麒麟</v>
      </c>
      <c r="C706" s="32" t="str">
        <f t="shared" ref="C706:C769" si="22">IF(OR(AO706&lt;0,L706="FBA海运"),"","渠道")</f>
        <v>渠道</v>
      </c>
      <c r="D706" s="63">
        <f>ROUND(IF(AND(AO706&gt;=0,Y706="正常走货"),_xlfn.XLOOKUP(G706,过机服务商重量差!A:A,过机服务商重量差!L:L),"0"),2)</f>
        <v>15</v>
      </c>
      <c r="E706" s="64">
        <f>ROUND(IF(B706="小旋风",$D706/提成!$D$4*提成!$E$4,$D706/提成!$D$3*提成!$E$3),2)</f>
        <v>0.15</v>
      </c>
      <c r="F706" s="5" t="str">
        <f ca="1">IFERROR(LOOKUP(1,0/((B706=名单!B:B)*(VALUE(AW706)&gt;=名单!E:E)*(VALUE(AW706)&lt;=名单!G:G)*(Y706="正常走货")),名单!H:H),"否")</f>
        <v>否</v>
      </c>
      <c r="G706" s="71" t="s">
        <v>2234</v>
      </c>
      <c r="H706" s="71" t="s">
        <v>2236</v>
      </c>
      <c r="J706" s="72" t="s">
        <v>17</v>
      </c>
      <c r="L706" s="71" t="s">
        <v>18</v>
      </c>
      <c r="M706" s="73"/>
      <c r="N706" s="73"/>
      <c r="R706" s="73"/>
      <c r="S706" s="72" t="s">
        <v>1269</v>
      </c>
      <c r="T706" s="72" t="s">
        <v>14386</v>
      </c>
      <c r="U706" s="73"/>
      <c r="W706" s="73"/>
      <c r="X706" s="73"/>
      <c r="Y706" s="72" t="s">
        <v>14379</v>
      </c>
      <c r="AO706" s="71">
        <v>280.3</v>
      </c>
      <c r="AS706" s="73"/>
      <c r="AT706" s="73"/>
      <c r="AU706" s="73"/>
      <c r="AV706" s="73"/>
      <c r="AW706" s="74" t="s">
        <v>15096</v>
      </c>
      <c r="BC706" s="73"/>
      <c r="BD706" s="73"/>
    </row>
    <row r="707" spans="1:56">
      <c r="A707" s="70" t="str">
        <f t="shared" ref="A707:A770" si="23">MID(AW707,1,7)</f>
        <v>2026-01</v>
      </c>
      <c r="B707" s="5" t="str">
        <f>_xlfn.XLOOKUP(G707,过机服务商重量差!A:A,过机服务商重量差!G:G)</f>
        <v>玉麒麟</v>
      </c>
      <c r="C707" s="32" t="str">
        <f t="shared" si="22"/>
        <v>渠道</v>
      </c>
      <c r="D707" s="63">
        <f>ROUND(IF(AND(AO707&gt;=0,Y707="正常走货"),_xlfn.XLOOKUP(G707,过机服务商重量差!A:A,过机服务商重量差!L:L),"0"),2)</f>
        <v>33</v>
      </c>
      <c r="E707" s="64">
        <f>ROUND(IF(B707="小旋风",$D707/提成!$D$4*提成!$E$4,$D707/提成!$D$3*提成!$E$3),2)</f>
        <v>0.33</v>
      </c>
      <c r="F707" s="5" t="str">
        <f ca="1">IFERROR(LOOKUP(1,0/((B707=名单!B:B)*(VALUE(AW707)&gt;=名单!E:E)*(VALUE(AW707)&lt;=名单!G:G)*(Y707="正常走货")),名单!H:H),"否")</f>
        <v>否</v>
      </c>
      <c r="G707" s="71" t="s">
        <v>2237</v>
      </c>
      <c r="H707" s="71" t="s">
        <v>2239</v>
      </c>
      <c r="J707" s="72" t="s">
        <v>17</v>
      </c>
      <c r="L707" s="71" t="s">
        <v>18</v>
      </c>
      <c r="M707" s="73"/>
      <c r="N707" s="73"/>
      <c r="R707" s="73"/>
      <c r="S707" s="72" t="s">
        <v>1567</v>
      </c>
      <c r="T707" s="72" t="s">
        <v>14386</v>
      </c>
      <c r="U707" s="73"/>
      <c r="W707" s="73"/>
      <c r="X707" s="73"/>
      <c r="Y707" s="72" t="s">
        <v>14379</v>
      </c>
      <c r="AO707" s="71">
        <v>148.5</v>
      </c>
      <c r="AS707" s="73"/>
      <c r="AT707" s="73"/>
      <c r="AU707" s="73"/>
      <c r="AV707" s="73"/>
      <c r="AW707" s="74" t="s">
        <v>15097</v>
      </c>
      <c r="BC707" s="73"/>
    </row>
    <row r="708" spans="1:56">
      <c r="A708" s="70" t="str">
        <f t="shared" si="23"/>
        <v>2026-01</v>
      </c>
      <c r="B708" s="5" t="str">
        <f>_xlfn.XLOOKUP(G708,过机服务商重量差!A:A,过机服务商重量差!G:G)</f>
        <v>小旋风</v>
      </c>
      <c r="C708" s="32" t="str">
        <f t="shared" si="22"/>
        <v>渠道</v>
      </c>
      <c r="D708" s="63">
        <f>ROUND(IF(AND(AO708&gt;=0,Y708="正常走货"),_xlfn.XLOOKUP(G708,过机服务商重量差!A:A,过机服务商重量差!L:L),"0"),2)</f>
        <v>153</v>
      </c>
      <c r="E708" s="64">
        <f>ROUND(IF(B708="小旋风",$D708/提成!$D$4*提成!$E$4,$D708/提成!$D$3*提成!$E$3),2)</f>
        <v>1.53</v>
      </c>
      <c r="F708" s="5" t="str">
        <f ca="1">IFERROR(LOOKUP(1,0/((B708=名单!B:B)*(VALUE(AW708)&gt;=名单!E:E)*(VALUE(AW708)&lt;=名单!G:G)*(Y708="正常走货")),名单!H:H),"否")</f>
        <v>是</v>
      </c>
      <c r="G708" s="71" t="s">
        <v>2240</v>
      </c>
      <c r="H708" s="71" t="s">
        <v>2242</v>
      </c>
      <c r="J708" s="72" t="s">
        <v>453</v>
      </c>
      <c r="L708" s="71" t="s">
        <v>18</v>
      </c>
      <c r="M708" s="73"/>
      <c r="N708" s="73"/>
      <c r="R708" s="73"/>
      <c r="S708" s="72" t="s">
        <v>442</v>
      </c>
      <c r="T708" s="72" t="s">
        <v>14410</v>
      </c>
      <c r="U708" s="73"/>
      <c r="W708" s="73"/>
      <c r="X708" s="73"/>
      <c r="Y708" s="72" t="s">
        <v>14379</v>
      </c>
      <c r="AO708" s="71">
        <v>30.5999999999999</v>
      </c>
      <c r="AT708" s="73"/>
      <c r="AV708" s="73"/>
      <c r="AW708" s="74" t="s">
        <v>15098</v>
      </c>
      <c r="BC708" s="73"/>
      <c r="BD708" s="73"/>
    </row>
    <row r="709" spans="1:56">
      <c r="A709" s="70" t="str">
        <f t="shared" si="23"/>
        <v>2026-01</v>
      </c>
      <c r="B709" s="5" t="str">
        <f>_xlfn.XLOOKUP(G709,过机服务商重量差!A:A,过机服务商重量差!G:G)</f>
        <v>风清扬</v>
      </c>
      <c r="C709" s="32" t="str">
        <f t="shared" si="22"/>
        <v>渠道</v>
      </c>
      <c r="D709" s="63">
        <f>ROUND(IF(AND(AO709&gt;=0,Y709="正常走货"),_xlfn.XLOOKUP(G709,过机服务商重量差!A:A,过机服务商重量差!L:L),"0"),2)</f>
        <v>812</v>
      </c>
      <c r="E709" s="64">
        <f>ROUND(IF(B709="小旋风",$D709/提成!$D$4*提成!$E$4,$D709/提成!$D$3*提成!$E$3),2)</f>
        <v>8.12</v>
      </c>
      <c r="F709" s="5" t="str">
        <f ca="1">IFERROR(LOOKUP(1,0/((B709=名单!B:B)*(VALUE(AW709)&gt;=名单!E:E)*(VALUE(AW709)&lt;=名单!G:G)*(Y709="正常走货")),名单!H:H),"否")</f>
        <v>是</v>
      </c>
      <c r="G709" s="71" t="s">
        <v>2243</v>
      </c>
      <c r="H709" s="71" t="s">
        <v>2245</v>
      </c>
      <c r="J709" s="72" t="s">
        <v>2246</v>
      </c>
      <c r="L709" s="71" t="s">
        <v>18</v>
      </c>
      <c r="M709" s="73"/>
      <c r="N709" s="73"/>
      <c r="R709" s="73"/>
      <c r="S709" s="72" t="s">
        <v>223</v>
      </c>
      <c r="T709" s="72" t="s">
        <v>14410</v>
      </c>
      <c r="U709" s="73"/>
      <c r="W709" s="73"/>
      <c r="X709" s="73"/>
      <c r="Y709" s="72" t="s">
        <v>14379</v>
      </c>
      <c r="AO709" s="71">
        <v>1630.5</v>
      </c>
      <c r="AS709" s="73"/>
      <c r="AT709" s="73"/>
      <c r="AV709" s="73"/>
      <c r="AW709" s="74" t="s">
        <v>15099</v>
      </c>
    </row>
    <row r="710" spans="1:56">
      <c r="A710" s="70" t="str">
        <f t="shared" si="23"/>
        <v>2026-01</v>
      </c>
      <c r="B710" s="5" t="str">
        <f>_xlfn.XLOOKUP(G710,过机服务商重量差!A:A,过机服务商重量差!G:G)</f>
        <v>帅时莹</v>
      </c>
      <c r="C710" s="32" t="str">
        <f t="shared" si="22"/>
        <v>渠道</v>
      </c>
      <c r="D710" s="63">
        <f>ROUND(IF(AND(AO710&gt;=0,Y710="正常走货"),_xlfn.XLOOKUP(G710,过机服务商重量差!A:A,过机服务商重量差!L:L),"0"),2)</f>
        <v>9</v>
      </c>
      <c r="E710" s="64">
        <f>ROUND(IF(B710="小旋风",$D710/提成!$D$4*提成!$E$4,$D710/提成!$D$3*提成!$E$3),2)</f>
        <v>0.09</v>
      </c>
      <c r="F710" s="5" t="str">
        <f ca="1">IFERROR(LOOKUP(1,0/((B710=名单!B:B)*(VALUE(AW710)&gt;=名单!E:E)*(VALUE(AW710)&lt;=名单!G:G)*(Y710="正常走货")),名单!H:H),"否")</f>
        <v>否</v>
      </c>
      <c r="G710" s="71" t="s">
        <v>2247</v>
      </c>
      <c r="H710" s="71" t="s">
        <v>2249</v>
      </c>
      <c r="J710" s="72" t="s">
        <v>140</v>
      </c>
      <c r="L710" s="71" t="s">
        <v>18</v>
      </c>
      <c r="M710" s="73"/>
      <c r="N710" s="73"/>
      <c r="R710" s="73"/>
      <c r="S710" s="72" t="s">
        <v>535</v>
      </c>
      <c r="T710" s="72" t="s">
        <v>14410</v>
      </c>
      <c r="U710" s="73"/>
      <c r="W710" s="73"/>
      <c r="X710" s="73"/>
      <c r="Y710" s="72" t="s">
        <v>14379</v>
      </c>
      <c r="AO710" s="71">
        <v>80.15</v>
      </c>
      <c r="AS710" s="73"/>
      <c r="AT710" s="73"/>
      <c r="AV710" s="73"/>
      <c r="AW710" s="74" t="s">
        <v>15100</v>
      </c>
      <c r="BC710" s="73"/>
    </row>
    <row r="711" spans="1:56">
      <c r="A711" s="70" t="str">
        <f t="shared" si="23"/>
        <v>2026-01</v>
      </c>
      <c r="B711" s="5" t="str">
        <f>_xlfn.XLOOKUP(G711,过机服务商重量差!A:A,过机服务商重量差!G:G)</f>
        <v>玉麒麟</v>
      </c>
      <c r="C711" s="32" t="str">
        <f t="shared" si="22"/>
        <v>渠道</v>
      </c>
      <c r="D711" s="63">
        <f>ROUND(IF(AND(AO711&gt;=0,Y711="正常走货"),_xlfn.XLOOKUP(G711,过机服务商重量差!A:A,过机服务商重量差!L:L),"0"),2)</f>
        <v>9.5</v>
      </c>
      <c r="E711" s="64">
        <f>ROUND(IF(B711="小旋风",$D711/提成!$D$4*提成!$E$4,$D711/提成!$D$3*提成!$E$3),2)</f>
        <v>0.1</v>
      </c>
      <c r="F711" s="5" t="str">
        <f ca="1">IFERROR(LOOKUP(1,0/((B711=名单!B:B)*(VALUE(AW711)&gt;=名单!E:E)*(VALUE(AW711)&lt;=名单!G:G)*(Y711="正常走货")),名单!H:H),"否")</f>
        <v>否</v>
      </c>
      <c r="G711" s="71" t="s">
        <v>2250</v>
      </c>
      <c r="H711" s="71" t="s">
        <v>2252</v>
      </c>
      <c r="J711" s="72" t="s">
        <v>24</v>
      </c>
      <c r="L711" s="71" t="s">
        <v>18</v>
      </c>
      <c r="M711" s="73"/>
      <c r="N711" s="73"/>
      <c r="R711" s="73"/>
      <c r="S711" s="72" t="s">
        <v>421</v>
      </c>
      <c r="T711" s="72" t="s">
        <v>14382</v>
      </c>
      <c r="U711" s="73"/>
      <c r="W711" s="73"/>
      <c r="X711" s="73"/>
      <c r="Y711" s="72" t="s">
        <v>14379</v>
      </c>
      <c r="AO711" s="71">
        <v>79.44</v>
      </c>
      <c r="AS711" s="73"/>
      <c r="AT711" s="73"/>
      <c r="AV711" s="73"/>
      <c r="AW711" s="74" t="s">
        <v>15101</v>
      </c>
      <c r="BC711" s="73"/>
    </row>
    <row r="712" spans="1:56">
      <c r="A712" s="70" t="str">
        <f t="shared" si="23"/>
        <v>2026-01</v>
      </c>
      <c r="B712" s="5" t="str">
        <f>_xlfn.XLOOKUP(G712,过机服务商重量差!A:A,过机服务商重量差!G:G)</f>
        <v>玉麒麟</v>
      </c>
      <c r="C712" s="32" t="str">
        <f t="shared" si="22"/>
        <v>渠道</v>
      </c>
      <c r="D712" s="63">
        <f>ROUND(IF(AND(AO712&gt;=0,Y712="正常走货"),_xlfn.XLOOKUP(G712,过机服务商重量差!A:A,过机服务商重量差!L:L),"0"),2)</f>
        <v>5.5</v>
      </c>
      <c r="E712" s="64">
        <f>ROUND(IF(B712="小旋风",$D712/提成!$D$4*提成!$E$4,$D712/提成!$D$3*提成!$E$3),2)</f>
        <v>0.06</v>
      </c>
      <c r="F712" s="5" t="str">
        <f ca="1">IFERROR(LOOKUP(1,0/((B712=名单!B:B)*(VALUE(AW712)&gt;=名单!E:E)*(VALUE(AW712)&lt;=名单!G:G)*(Y712="正常走货")),名单!H:H),"否")</f>
        <v>否</v>
      </c>
      <c r="G712" s="71" t="s">
        <v>2253</v>
      </c>
      <c r="H712" s="71" t="s">
        <v>2255</v>
      </c>
      <c r="J712" s="72" t="s">
        <v>17</v>
      </c>
      <c r="L712" s="71" t="s">
        <v>18</v>
      </c>
      <c r="M712" s="73"/>
      <c r="N712" s="73"/>
      <c r="R712" s="73"/>
      <c r="S712" s="72" t="s">
        <v>454</v>
      </c>
      <c r="T712" s="72" t="s">
        <v>14407</v>
      </c>
      <c r="U712" s="73"/>
      <c r="W712" s="73"/>
      <c r="X712" s="73"/>
      <c r="Y712" s="72" t="s">
        <v>14379</v>
      </c>
      <c r="AO712" s="71">
        <v>55</v>
      </c>
      <c r="AT712" s="73"/>
      <c r="AV712" s="73"/>
      <c r="AW712" s="74" t="s">
        <v>15102</v>
      </c>
      <c r="BC712" s="73"/>
    </row>
    <row r="713" spans="1:56">
      <c r="A713" s="70" t="str">
        <f t="shared" si="23"/>
        <v>2026-01</v>
      </c>
      <c r="B713" s="5" t="str">
        <f>_xlfn.XLOOKUP(G713,过机服务商重量差!A:A,过机服务商重量差!G:G)</f>
        <v>玉麒麟</v>
      </c>
      <c r="C713" s="32" t="str">
        <f t="shared" si="22"/>
        <v>渠道</v>
      </c>
      <c r="D713" s="63">
        <f>ROUND(IF(AND(AO713&gt;=0,Y713="正常走货"),_xlfn.XLOOKUP(G713,过机服务商重量差!A:A,过机服务商重量差!L:L),"0"),2)</f>
        <v>5.5</v>
      </c>
      <c r="E713" s="64">
        <f>ROUND(IF(B713="小旋风",$D713/提成!$D$4*提成!$E$4,$D713/提成!$D$3*提成!$E$3),2)</f>
        <v>0.06</v>
      </c>
      <c r="F713" s="5" t="str">
        <f ca="1">IFERROR(LOOKUP(1,0/((B713=名单!B:B)*(VALUE(AW713)&gt;=名单!E:E)*(VALUE(AW713)&lt;=名单!G:G)*(Y713="正常走货")),名单!H:H),"否")</f>
        <v>否</v>
      </c>
      <c r="G713" s="71" t="s">
        <v>2256</v>
      </c>
      <c r="H713" s="71" t="s">
        <v>2258</v>
      </c>
      <c r="J713" s="72" t="s">
        <v>17</v>
      </c>
      <c r="L713" s="71" t="s">
        <v>18</v>
      </c>
      <c r="M713" s="73"/>
      <c r="N713" s="73"/>
      <c r="R713" s="73"/>
      <c r="S713" s="72" t="s">
        <v>454</v>
      </c>
      <c r="T713" s="72" t="s">
        <v>14407</v>
      </c>
      <c r="U713" s="73"/>
      <c r="W713" s="73"/>
      <c r="X713" s="73"/>
      <c r="Y713" s="72" t="s">
        <v>14379</v>
      </c>
      <c r="AO713" s="71">
        <v>75</v>
      </c>
      <c r="AS713" s="73"/>
      <c r="AT713" s="73"/>
      <c r="AU713" s="73"/>
      <c r="AV713" s="73"/>
      <c r="AW713" s="74" t="s">
        <v>15103</v>
      </c>
      <c r="BC713" s="73"/>
    </row>
    <row r="714" spans="1:56">
      <c r="A714" s="70" t="str">
        <f t="shared" si="23"/>
        <v>2026-01</v>
      </c>
      <c r="B714" s="5" t="str">
        <f>_xlfn.XLOOKUP(G714,过机服务商重量差!A:A,过机服务商重量差!G:G)</f>
        <v>玉麒麟</v>
      </c>
      <c r="C714" s="32" t="str">
        <f t="shared" si="22"/>
        <v>渠道</v>
      </c>
      <c r="D714" s="63">
        <f>ROUND(IF(AND(AO714&gt;=0,Y714="正常走货"),_xlfn.XLOOKUP(G714,过机服务商重量差!A:A,过机服务商重量差!L:L),"0"),2)</f>
        <v>15</v>
      </c>
      <c r="E714" s="64">
        <f>ROUND(IF(B714="小旋风",$D714/提成!$D$4*提成!$E$4,$D714/提成!$D$3*提成!$E$3),2)</f>
        <v>0.15</v>
      </c>
      <c r="F714" s="5" t="str">
        <f ca="1">IFERROR(LOOKUP(1,0/((B714=名单!B:B)*(VALUE(AW714)&gt;=名单!E:E)*(VALUE(AW714)&lt;=名单!G:G)*(Y714="正常走货")),名单!H:H),"否")</f>
        <v>否</v>
      </c>
      <c r="G714" s="71" t="s">
        <v>2259</v>
      </c>
      <c r="H714" s="71" t="s">
        <v>2261</v>
      </c>
      <c r="J714" s="72" t="s">
        <v>17</v>
      </c>
      <c r="L714" s="71" t="s">
        <v>18</v>
      </c>
      <c r="M714" s="73"/>
      <c r="N714" s="73"/>
      <c r="R714" s="73"/>
      <c r="S714" s="72" t="s">
        <v>454</v>
      </c>
      <c r="T714" s="71" t="s">
        <v>14407</v>
      </c>
      <c r="U714" s="73"/>
      <c r="W714" s="73"/>
      <c r="X714" s="73"/>
      <c r="Y714" s="72" t="s">
        <v>14379</v>
      </c>
      <c r="AO714" s="71">
        <v>153.3</v>
      </c>
      <c r="AS714" s="73"/>
      <c r="AT714" s="73"/>
      <c r="AV714" s="73"/>
      <c r="AW714" s="74" t="s">
        <v>15104</v>
      </c>
      <c r="BC714" s="73"/>
    </row>
    <row r="715" spans="1:56">
      <c r="A715" s="70" t="str">
        <f t="shared" si="23"/>
        <v>2026-01</v>
      </c>
      <c r="B715" s="5" t="str">
        <f>_xlfn.XLOOKUP(G715,过机服务商重量差!A:A,过机服务商重量差!G:G)</f>
        <v>玉麒麟</v>
      </c>
      <c r="C715" s="32" t="str">
        <f t="shared" si="22"/>
        <v>渠道</v>
      </c>
      <c r="D715" s="63">
        <f>ROUND(IF(AND(AO715&gt;=0,Y715="正常走货"),_xlfn.XLOOKUP(G715,过机服务商重量差!A:A,过机服务商重量差!L:L),"0"),2)</f>
        <v>7.5</v>
      </c>
      <c r="E715" s="64">
        <f>ROUND(IF(B715="小旋风",$D715/提成!$D$4*提成!$E$4,$D715/提成!$D$3*提成!$E$3),2)</f>
        <v>0.08</v>
      </c>
      <c r="F715" s="5" t="str">
        <f ca="1">IFERROR(LOOKUP(1,0/((B715=名单!B:B)*(VALUE(AW715)&gt;=名单!E:E)*(VALUE(AW715)&lt;=名单!G:G)*(Y715="正常走货")),名单!H:H),"否")</f>
        <v>否</v>
      </c>
      <c r="G715" s="71" t="s">
        <v>2262</v>
      </c>
      <c r="H715" s="71" t="s">
        <v>2264</v>
      </c>
      <c r="J715" s="72" t="s">
        <v>17</v>
      </c>
      <c r="L715" s="71" t="s">
        <v>18</v>
      </c>
      <c r="M715" s="73"/>
      <c r="N715" s="73"/>
      <c r="R715" s="73"/>
      <c r="S715" s="72" t="s">
        <v>454</v>
      </c>
      <c r="T715" s="72" t="s">
        <v>14407</v>
      </c>
      <c r="U715" s="73"/>
      <c r="W715" s="73"/>
      <c r="X715" s="73"/>
      <c r="Y715" s="72" t="s">
        <v>14379</v>
      </c>
      <c r="AO715" s="71">
        <v>54.4</v>
      </c>
      <c r="AS715" s="73"/>
      <c r="AT715" s="73"/>
      <c r="AU715" s="73"/>
      <c r="AV715" s="73"/>
      <c r="AW715" s="74" t="s">
        <v>15105</v>
      </c>
      <c r="BC715" s="73"/>
    </row>
    <row r="716" spans="1:56">
      <c r="A716" s="70" t="str">
        <f t="shared" si="23"/>
        <v>2026-01</v>
      </c>
      <c r="B716" s="5" t="str">
        <f>_xlfn.XLOOKUP(G716,过机服务商重量差!A:A,过机服务商重量差!G:G)</f>
        <v>玉麒麟</v>
      </c>
      <c r="C716" s="32" t="str">
        <f t="shared" si="22"/>
        <v>渠道</v>
      </c>
      <c r="D716" s="63">
        <f>ROUND(IF(AND(AO716&gt;=0,Y716="正常走货"),_xlfn.XLOOKUP(G716,过机服务商重量差!A:A,过机服务商重量差!L:L),"0"),2)</f>
        <v>4.5</v>
      </c>
      <c r="E716" s="64">
        <f>ROUND(IF(B716="小旋风",$D716/提成!$D$4*提成!$E$4,$D716/提成!$D$3*提成!$E$3),2)</f>
        <v>0.05</v>
      </c>
      <c r="F716" s="5" t="str">
        <f ca="1">IFERROR(LOOKUP(1,0/((B716=名单!B:B)*(VALUE(AW716)&gt;=名单!E:E)*(VALUE(AW716)&lt;=名单!G:G)*(Y716="正常走货")),名单!H:H),"否")</f>
        <v>否</v>
      </c>
      <c r="G716" s="71" t="s">
        <v>2265</v>
      </c>
      <c r="H716" s="71" t="s">
        <v>2267</v>
      </c>
      <c r="J716" s="72" t="s">
        <v>17</v>
      </c>
      <c r="L716" s="71" t="s">
        <v>18</v>
      </c>
      <c r="M716" s="73"/>
      <c r="N716" s="73"/>
      <c r="R716" s="73"/>
      <c r="S716" s="72" t="s">
        <v>454</v>
      </c>
      <c r="T716" s="72" t="s">
        <v>14407</v>
      </c>
      <c r="U716" s="73"/>
      <c r="W716" s="73"/>
      <c r="X716" s="73"/>
      <c r="Y716" s="72" t="s">
        <v>14379</v>
      </c>
      <c r="AO716" s="71">
        <v>28</v>
      </c>
      <c r="AS716" s="73"/>
      <c r="AT716" s="73"/>
      <c r="AV716" s="73"/>
      <c r="AW716" s="74" t="s">
        <v>15106</v>
      </c>
      <c r="BC716" s="73"/>
    </row>
    <row r="717" spans="1:56">
      <c r="A717" s="70" t="str">
        <f t="shared" si="23"/>
        <v>2026-01</v>
      </c>
      <c r="B717" s="5" t="str">
        <f>_xlfn.XLOOKUP(G717,过机服务商重量差!A:A,过机服务商重量差!G:G)</f>
        <v>玉麒麟</v>
      </c>
      <c r="C717" s="32" t="str">
        <f t="shared" si="22"/>
        <v>渠道</v>
      </c>
      <c r="D717" s="63">
        <f>ROUND(IF(AND(AO717&gt;=0,Y717="正常走货"),_xlfn.XLOOKUP(G717,过机服务商重量差!A:A,过机服务商重量差!L:L),"0"),2)</f>
        <v>15</v>
      </c>
      <c r="E717" s="64">
        <f>ROUND(IF(B717="小旋风",$D717/提成!$D$4*提成!$E$4,$D717/提成!$D$3*提成!$E$3),2)</f>
        <v>0.15</v>
      </c>
      <c r="F717" s="5" t="str">
        <f ca="1">IFERROR(LOOKUP(1,0/((B717=名单!B:B)*(VALUE(AW717)&gt;=名单!E:E)*(VALUE(AW717)&lt;=名单!G:G)*(Y717="正常走货")),名单!H:H),"否")</f>
        <v>否</v>
      </c>
      <c r="G717" s="71" t="s">
        <v>2268</v>
      </c>
      <c r="H717" s="71" t="s">
        <v>2270</v>
      </c>
      <c r="J717" s="72" t="s">
        <v>17</v>
      </c>
      <c r="L717" s="71" t="s">
        <v>18</v>
      </c>
      <c r="M717" s="73"/>
      <c r="N717" s="73"/>
      <c r="R717" s="73"/>
      <c r="S717" s="72" t="s">
        <v>454</v>
      </c>
      <c r="T717" s="71" t="s">
        <v>14407</v>
      </c>
      <c r="U717" s="73"/>
      <c r="W717" s="73"/>
      <c r="X717" s="73"/>
      <c r="Y717" s="72" t="s">
        <v>14379</v>
      </c>
      <c r="AO717" s="71">
        <v>87.3</v>
      </c>
      <c r="AS717" s="73"/>
      <c r="AT717" s="73"/>
      <c r="AV717" s="73"/>
      <c r="AW717" s="74" t="s">
        <v>15107</v>
      </c>
      <c r="BA717" s="73"/>
      <c r="BC717" s="73"/>
    </row>
    <row r="718" spans="1:56">
      <c r="A718" s="70" t="str">
        <f t="shared" si="23"/>
        <v>2026-01</v>
      </c>
      <c r="B718" s="5" t="str">
        <f>_xlfn.XLOOKUP(G718,过机服务商重量差!A:A,过机服务商重量差!G:G)</f>
        <v>玉麒麟</v>
      </c>
      <c r="C718" s="32" t="str">
        <f t="shared" si="22"/>
        <v>渠道</v>
      </c>
      <c r="D718" s="63">
        <f>ROUND(IF(AND(AO718&gt;=0,Y718="正常走货"),_xlfn.XLOOKUP(G718,过机服务商重量差!A:A,过机服务商重量差!L:L),"0"),2)</f>
        <v>5</v>
      </c>
      <c r="E718" s="64">
        <f>ROUND(IF(B718="小旋风",$D718/提成!$D$4*提成!$E$4,$D718/提成!$D$3*提成!$E$3),2)</f>
        <v>0.05</v>
      </c>
      <c r="F718" s="5" t="str">
        <f ca="1">IFERROR(LOOKUP(1,0/((B718=名单!B:B)*(VALUE(AW718)&gt;=名单!E:E)*(VALUE(AW718)&lt;=名单!G:G)*(Y718="正常走货")),名单!H:H),"否")</f>
        <v>否</v>
      </c>
      <c r="G718" s="71" t="s">
        <v>2271</v>
      </c>
      <c r="H718" s="71" t="s">
        <v>2273</v>
      </c>
      <c r="J718" s="72" t="s">
        <v>17</v>
      </c>
      <c r="L718" s="71" t="s">
        <v>18</v>
      </c>
      <c r="M718" s="73"/>
      <c r="N718" s="73"/>
      <c r="R718" s="73"/>
      <c r="S718" s="72" t="s">
        <v>454</v>
      </c>
      <c r="T718" s="71" t="s">
        <v>14407</v>
      </c>
      <c r="U718" s="73"/>
      <c r="W718" s="73"/>
      <c r="X718" s="73"/>
      <c r="Y718" s="72" t="s">
        <v>14379</v>
      </c>
      <c r="AO718" s="71">
        <v>74.6</v>
      </c>
      <c r="AT718" s="73"/>
      <c r="AV718" s="73"/>
      <c r="AW718" s="74" t="s">
        <v>15108</v>
      </c>
      <c r="BC718" s="73"/>
    </row>
    <row r="719" spans="1:56">
      <c r="A719" s="70" t="str">
        <f t="shared" si="23"/>
        <v>2026-01</v>
      </c>
      <c r="B719" s="5" t="str">
        <f>_xlfn.XLOOKUP(G719,过机服务商重量差!A:A,过机服务商重量差!G:G)</f>
        <v>玉麒麟</v>
      </c>
      <c r="C719" s="32" t="str">
        <f t="shared" si="22"/>
        <v>渠道</v>
      </c>
      <c r="D719" s="63">
        <f>ROUND(IF(AND(AO719&gt;=0,Y719="正常走货"),_xlfn.XLOOKUP(G719,过机服务商重量差!A:A,过机服务商重量差!L:L),"0"),2)</f>
        <v>10.5</v>
      </c>
      <c r="E719" s="64">
        <f>ROUND(IF(B719="小旋风",$D719/提成!$D$4*提成!$E$4,$D719/提成!$D$3*提成!$E$3),2)</f>
        <v>0.11</v>
      </c>
      <c r="F719" s="5" t="str">
        <f ca="1">IFERROR(LOOKUP(1,0/((B719=名单!B:B)*(VALUE(AW719)&gt;=名单!E:E)*(VALUE(AW719)&lt;=名单!G:G)*(Y719="正常走货")),名单!H:H),"否")</f>
        <v>否</v>
      </c>
      <c r="G719" s="71" t="s">
        <v>2274</v>
      </c>
      <c r="H719" s="71" t="s">
        <v>2276</v>
      </c>
      <c r="J719" s="72" t="s">
        <v>17</v>
      </c>
      <c r="L719" s="71" t="s">
        <v>18</v>
      </c>
      <c r="M719" s="73"/>
      <c r="N719" s="73"/>
      <c r="R719" s="73"/>
      <c r="S719" s="72" t="s">
        <v>454</v>
      </c>
      <c r="T719" s="72" t="s">
        <v>14407</v>
      </c>
      <c r="U719" s="73"/>
      <c r="W719" s="73"/>
      <c r="X719" s="73"/>
      <c r="Y719" s="72" t="s">
        <v>14379</v>
      </c>
      <c r="AO719" s="71">
        <v>54.5</v>
      </c>
      <c r="AT719" s="73"/>
      <c r="AU719" s="73"/>
      <c r="AV719" s="73"/>
      <c r="AW719" s="74" t="s">
        <v>15109</v>
      </c>
      <c r="BC719" s="73"/>
    </row>
    <row r="720" spans="1:56">
      <c r="A720" s="70" t="str">
        <f t="shared" si="23"/>
        <v>2026-01</v>
      </c>
      <c r="B720" s="5" t="str">
        <f>_xlfn.XLOOKUP(G720,过机服务商重量差!A:A,过机服务商重量差!G:G)</f>
        <v>玉麒麟</v>
      </c>
      <c r="C720" s="32" t="str">
        <f t="shared" si="22"/>
        <v>渠道</v>
      </c>
      <c r="D720" s="63">
        <f>ROUND(IF(AND(AO720&gt;=0,Y720="正常走货"),_xlfn.XLOOKUP(G720,过机服务商重量差!A:A,过机服务商重量差!L:L),"0"),2)</f>
        <v>8</v>
      </c>
      <c r="E720" s="64">
        <f>ROUND(IF(B720="小旋风",$D720/提成!$D$4*提成!$E$4,$D720/提成!$D$3*提成!$E$3),2)</f>
        <v>0.08</v>
      </c>
      <c r="F720" s="5" t="str">
        <f ca="1">IFERROR(LOOKUP(1,0/((B720=名单!B:B)*(VALUE(AW720)&gt;=名单!E:E)*(VALUE(AW720)&lt;=名单!G:G)*(Y720="正常走货")),名单!H:H),"否")</f>
        <v>否</v>
      </c>
      <c r="G720" s="71" t="s">
        <v>2277</v>
      </c>
      <c r="H720" s="71" t="s">
        <v>2279</v>
      </c>
      <c r="J720" s="72" t="s">
        <v>17</v>
      </c>
      <c r="L720" s="72" t="s">
        <v>18</v>
      </c>
      <c r="M720" s="73"/>
      <c r="N720" s="73"/>
      <c r="R720" s="73"/>
      <c r="S720" s="72" t="s">
        <v>454</v>
      </c>
      <c r="T720" s="72" t="s">
        <v>14407</v>
      </c>
      <c r="U720" s="73"/>
      <c r="W720" s="73"/>
      <c r="X720" s="73"/>
      <c r="Y720" s="72" t="s">
        <v>14379</v>
      </c>
      <c r="AO720" s="71">
        <v>74.3</v>
      </c>
      <c r="AS720" s="73"/>
      <c r="AT720" s="73"/>
      <c r="AV720" s="73"/>
      <c r="AW720" s="74" t="s">
        <v>15110</v>
      </c>
      <c r="BA720" s="73"/>
      <c r="BC720" s="73"/>
    </row>
    <row r="721" spans="1:56">
      <c r="A721" s="70" t="str">
        <f t="shared" si="23"/>
        <v>2026-01</v>
      </c>
      <c r="B721" s="5" t="str">
        <f>_xlfn.XLOOKUP(G721,过机服务商重量差!A:A,过机服务商重量差!G:G)</f>
        <v>帅时莹</v>
      </c>
      <c r="C721" s="32" t="str">
        <f t="shared" si="22"/>
        <v>渠道</v>
      </c>
      <c r="D721" s="63">
        <f>ROUND(IF(AND(AO721&gt;=0,Y721="正常走货"),_xlfn.XLOOKUP(G721,过机服务商重量差!A:A,过机服务商重量差!L:L),"0"),2)</f>
        <v>4</v>
      </c>
      <c r="E721" s="64">
        <f>ROUND(IF(B721="小旋风",$D721/提成!$D$4*提成!$E$4,$D721/提成!$D$3*提成!$E$3),2)</f>
        <v>0.04</v>
      </c>
      <c r="F721" s="5" t="str">
        <f ca="1">IFERROR(LOOKUP(1,0/((B721=名单!B:B)*(VALUE(AW721)&gt;=名单!E:E)*(VALUE(AW721)&lt;=名单!G:G)*(Y721="正常走货")),名单!H:H),"否")</f>
        <v>否</v>
      </c>
      <c r="G721" s="71" t="s">
        <v>2280</v>
      </c>
      <c r="H721" s="71" t="s">
        <v>2282</v>
      </c>
      <c r="J721" s="72" t="s">
        <v>140</v>
      </c>
      <c r="L721" s="71" t="s">
        <v>18</v>
      </c>
      <c r="M721" s="73"/>
      <c r="N721" s="73"/>
      <c r="R721" s="73"/>
      <c r="S721" s="72" t="s">
        <v>535</v>
      </c>
      <c r="T721" s="72" t="s">
        <v>14410</v>
      </c>
      <c r="U721" s="73"/>
      <c r="W721" s="73"/>
      <c r="X721" s="73"/>
      <c r="Y721" s="72" t="s">
        <v>14379</v>
      </c>
      <c r="AO721" s="71">
        <v>82.63</v>
      </c>
      <c r="AS721" s="73"/>
      <c r="AT721" s="73"/>
      <c r="AV721" s="73"/>
      <c r="AW721" s="74" t="s">
        <v>15111</v>
      </c>
      <c r="BA721" s="73"/>
      <c r="BC721" s="73"/>
    </row>
    <row r="722" spans="1:56">
      <c r="A722" s="70" t="str">
        <f t="shared" si="23"/>
        <v>2026-01</v>
      </c>
      <c r="B722" s="5" t="str">
        <f>_xlfn.XLOOKUP(G722,过机服务商重量差!A:A,过机服务商重量差!G:G)</f>
        <v>玉麒麟</v>
      </c>
      <c r="C722" s="32" t="str">
        <f t="shared" si="22"/>
        <v>渠道</v>
      </c>
      <c r="D722" s="63">
        <f>ROUND(IF(AND(AO722&gt;=0,Y722="正常走货"),_xlfn.XLOOKUP(G722,过机服务商重量差!A:A,过机服务商重量差!L:L),"0"),2)</f>
        <v>77</v>
      </c>
      <c r="E722" s="64">
        <f>ROUND(IF(B722="小旋风",$D722/提成!$D$4*提成!$E$4,$D722/提成!$D$3*提成!$E$3),2)</f>
        <v>0.77</v>
      </c>
      <c r="F722" s="5" t="str">
        <f ca="1">IFERROR(LOOKUP(1,0/((B722=名单!B:B)*(VALUE(AW722)&gt;=名单!E:E)*(VALUE(AW722)&lt;=名单!G:G)*(Y722="正常走货")),名单!H:H),"否")</f>
        <v>否</v>
      </c>
      <c r="G722" s="71" t="s">
        <v>2283</v>
      </c>
      <c r="H722" s="71" t="s">
        <v>2285</v>
      </c>
      <c r="J722" s="72" t="s">
        <v>17</v>
      </c>
      <c r="L722" s="71" t="s">
        <v>18</v>
      </c>
      <c r="M722" s="73"/>
      <c r="N722" s="73"/>
      <c r="R722" s="73"/>
      <c r="S722" s="72" t="s">
        <v>279</v>
      </c>
      <c r="T722" s="72" t="s">
        <v>14407</v>
      </c>
      <c r="U722" s="73"/>
      <c r="W722" s="73"/>
      <c r="X722" s="73"/>
      <c r="Y722" s="72" t="s">
        <v>14379</v>
      </c>
      <c r="AO722" s="71">
        <v>307</v>
      </c>
      <c r="AS722" s="73"/>
      <c r="AT722" s="73"/>
      <c r="AU722" s="73"/>
      <c r="AV722" s="73"/>
      <c r="AW722" s="74" t="s">
        <v>15112</v>
      </c>
      <c r="BC722" s="73"/>
    </row>
    <row r="723" spans="1:56">
      <c r="A723" s="70" t="str">
        <f t="shared" si="23"/>
        <v>2026-01</v>
      </c>
      <c r="B723" s="5" t="str">
        <f>_xlfn.XLOOKUP(G723,过机服务商重量差!A:A,过机服务商重量差!G:G)</f>
        <v>玉麒麟</v>
      </c>
      <c r="C723" s="32" t="str">
        <f t="shared" si="22"/>
        <v>渠道</v>
      </c>
      <c r="D723" s="63">
        <f>ROUND(IF(AND(AO723&gt;=0,Y723="正常走货"),_xlfn.XLOOKUP(G723,过机服务商重量差!A:A,过机服务商重量差!L:L),"0"),2)</f>
        <v>19.5</v>
      </c>
      <c r="E723" s="64">
        <f>ROUND(IF(B723="小旋风",$D723/提成!$D$4*提成!$E$4,$D723/提成!$D$3*提成!$E$3),2)</f>
        <v>0.2</v>
      </c>
      <c r="F723" s="5" t="str">
        <f ca="1">IFERROR(LOOKUP(1,0/((B723=名单!B:B)*(VALUE(AW723)&gt;=名单!E:E)*(VALUE(AW723)&lt;=名单!G:G)*(Y723="正常走货")),名单!H:H),"否")</f>
        <v>否</v>
      </c>
      <c r="G723" s="71" t="s">
        <v>2286</v>
      </c>
      <c r="H723" s="71" t="s">
        <v>2288</v>
      </c>
      <c r="J723" s="72" t="s">
        <v>24</v>
      </c>
      <c r="L723" s="71" t="s">
        <v>18</v>
      </c>
      <c r="M723" s="73"/>
      <c r="N723" s="73"/>
      <c r="R723" s="73"/>
      <c r="S723" s="72" t="s">
        <v>211</v>
      </c>
      <c r="T723" s="72" t="s">
        <v>14407</v>
      </c>
      <c r="U723" s="73"/>
      <c r="W723" s="73"/>
      <c r="X723" s="73"/>
      <c r="Y723" s="72" t="s">
        <v>14379</v>
      </c>
      <c r="AO723" s="71">
        <v>210</v>
      </c>
      <c r="AS723" s="73"/>
      <c r="AT723" s="73"/>
      <c r="AU723" s="73"/>
      <c r="AV723" s="73"/>
      <c r="AW723" s="74" t="s">
        <v>15113</v>
      </c>
      <c r="BC723" s="73"/>
      <c r="BD723" s="73"/>
    </row>
    <row r="724" spans="1:56">
      <c r="A724" s="70" t="str">
        <f t="shared" si="23"/>
        <v>2026-01</v>
      </c>
      <c r="B724" s="5" t="str">
        <f>_xlfn.XLOOKUP(G724,过机服务商重量差!A:A,过机服务商重量差!G:G)</f>
        <v>无崖子</v>
      </c>
      <c r="C724" s="32" t="str">
        <f t="shared" si="22"/>
        <v>渠道</v>
      </c>
      <c r="D724" s="63">
        <f>ROUND(IF(AND(AO724&gt;=0,Y724="正常走货"),_xlfn.XLOOKUP(G724,过机服务商重量差!A:A,过机服务商重量差!L:L),"0"),2)</f>
        <v>2.5</v>
      </c>
      <c r="E724" s="64">
        <f>ROUND(IF(B724="小旋风",$D724/提成!$D$4*提成!$E$4,$D724/提成!$D$3*提成!$E$3),2)</f>
        <v>0.03</v>
      </c>
      <c r="F724" s="5" t="str">
        <f ca="1">IFERROR(LOOKUP(1,0/((B724=名单!B:B)*(VALUE(AW724)&gt;=名单!E:E)*(VALUE(AW724)&lt;=名单!G:G)*(Y724="正常走货")),名单!H:H),"否")</f>
        <v>否</v>
      </c>
      <c r="G724" s="71" t="s">
        <v>2289</v>
      </c>
      <c r="H724" s="71" t="s">
        <v>2291</v>
      </c>
      <c r="J724" s="72" t="s">
        <v>2292</v>
      </c>
      <c r="L724" s="71" t="s">
        <v>18</v>
      </c>
      <c r="M724" s="73"/>
      <c r="N724" s="73"/>
      <c r="R724" s="73"/>
      <c r="S724" s="72" t="s">
        <v>203</v>
      </c>
      <c r="T724" s="72" t="s">
        <v>14378</v>
      </c>
      <c r="U724" s="73"/>
      <c r="W724" s="73"/>
      <c r="X724" s="73"/>
      <c r="Y724" s="72" t="s">
        <v>14379</v>
      </c>
      <c r="AO724" s="71">
        <v>0</v>
      </c>
      <c r="AS724" s="73"/>
      <c r="AT724" s="73"/>
      <c r="AU724" s="73"/>
      <c r="AV724" s="73"/>
      <c r="AW724" s="74" t="s">
        <v>15114</v>
      </c>
      <c r="BC724" s="73"/>
    </row>
    <row r="725" spans="1:56">
      <c r="A725" s="70" t="str">
        <f t="shared" si="23"/>
        <v>2026-01</v>
      </c>
      <c r="B725" s="5" t="str">
        <f>_xlfn.XLOOKUP(G725,过机服务商重量差!A:A,过机服务商重量差!G:G)</f>
        <v>无崖子</v>
      </c>
      <c r="C725" s="32" t="str">
        <f t="shared" si="22"/>
        <v>渠道</v>
      </c>
      <c r="D725" s="63">
        <f>ROUND(IF(AND(AO725&gt;=0,Y725="正常走货"),_xlfn.XLOOKUP(G725,过机服务商重量差!A:A,过机服务商重量差!L:L),"0"),2)</f>
        <v>2.5</v>
      </c>
      <c r="E725" s="64">
        <f>ROUND(IF(B725="小旋风",$D725/提成!$D$4*提成!$E$4,$D725/提成!$D$3*提成!$E$3),2)</f>
        <v>0.03</v>
      </c>
      <c r="F725" s="5" t="str">
        <f ca="1">IFERROR(LOOKUP(1,0/((B725=名单!B:B)*(VALUE(AW725)&gt;=名单!E:E)*(VALUE(AW725)&lt;=名单!G:G)*(Y725="正常走货")),名单!H:H),"否")</f>
        <v>否</v>
      </c>
      <c r="G725" s="71" t="s">
        <v>2293</v>
      </c>
      <c r="H725" s="71" t="s">
        <v>2295</v>
      </c>
      <c r="J725" s="72" t="s">
        <v>2292</v>
      </c>
      <c r="L725" s="71" t="s">
        <v>18</v>
      </c>
      <c r="M725" s="73"/>
      <c r="N725" s="73"/>
      <c r="R725" s="73"/>
      <c r="S725" s="72" t="s">
        <v>203</v>
      </c>
      <c r="T725" s="72" t="s">
        <v>14378</v>
      </c>
      <c r="U725" s="73"/>
      <c r="W725" s="73"/>
      <c r="X725" s="73"/>
      <c r="Y725" s="72" t="s">
        <v>14379</v>
      </c>
      <c r="AO725" s="71">
        <v>0</v>
      </c>
      <c r="AT725" s="73"/>
      <c r="AU725" s="73"/>
      <c r="AV725" s="73"/>
      <c r="AW725" s="74" t="s">
        <v>15115</v>
      </c>
      <c r="BC725" s="73"/>
    </row>
    <row r="726" spans="1:56">
      <c r="A726" s="70" t="str">
        <f t="shared" si="23"/>
        <v>2026-01</v>
      </c>
      <c r="B726" s="5" t="str">
        <f>_xlfn.XLOOKUP(G726,过机服务商重量差!A:A,过机服务商重量差!G:G)</f>
        <v>无崖子</v>
      </c>
      <c r="C726" s="32" t="str">
        <f t="shared" si="22"/>
        <v>渠道</v>
      </c>
      <c r="D726" s="63">
        <f>ROUND(IF(AND(AO726&gt;=0,Y726="正常走货"),_xlfn.XLOOKUP(G726,过机服务商重量差!A:A,过机服务商重量差!L:L),"0"),2)</f>
        <v>8</v>
      </c>
      <c r="E726" s="64">
        <f>ROUND(IF(B726="小旋风",$D726/提成!$D$4*提成!$E$4,$D726/提成!$D$3*提成!$E$3),2)</f>
        <v>0.08</v>
      </c>
      <c r="F726" s="5" t="str">
        <f ca="1">IFERROR(LOOKUP(1,0/((B726=名单!B:B)*(VALUE(AW726)&gt;=名单!E:E)*(VALUE(AW726)&lt;=名单!G:G)*(Y726="正常走货")),名单!H:H),"否")</f>
        <v>否</v>
      </c>
      <c r="G726" s="71" t="s">
        <v>2296</v>
      </c>
      <c r="H726" s="71" t="s">
        <v>2298</v>
      </c>
      <c r="J726" s="72" t="s">
        <v>603</v>
      </c>
      <c r="L726" s="71" t="s">
        <v>18</v>
      </c>
      <c r="M726" s="73"/>
      <c r="N726" s="73"/>
      <c r="R726" s="73"/>
      <c r="S726" s="72" t="s">
        <v>558</v>
      </c>
      <c r="T726" s="72" t="s">
        <v>14410</v>
      </c>
      <c r="U726" s="73"/>
      <c r="W726" s="73"/>
      <c r="X726" s="73"/>
      <c r="Y726" s="72" t="s">
        <v>14379</v>
      </c>
      <c r="AO726" s="71">
        <v>48.7</v>
      </c>
      <c r="AT726" s="73"/>
      <c r="AV726" s="73"/>
      <c r="AW726" s="74" t="s">
        <v>15116</v>
      </c>
      <c r="BC726" s="73"/>
      <c r="BD726" s="73"/>
    </row>
    <row r="727" spans="1:56">
      <c r="A727" s="70" t="str">
        <f t="shared" si="23"/>
        <v>2026-01</v>
      </c>
      <c r="B727" s="5" t="str">
        <f>_xlfn.XLOOKUP(G727,过机服务商重量差!A:A,过机服务商重量差!G:G)</f>
        <v>玉麒麟</v>
      </c>
      <c r="C727" s="32" t="str">
        <f t="shared" si="22"/>
        <v>渠道</v>
      </c>
      <c r="D727" s="63">
        <f>ROUND(IF(AND(AO727&gt;=0,Y727="正常走货"),_xlfn.XLOOKUP(G727,过机服务商重量差!A:A,过机服务商重量差!L:L),"0"),2)</f>
        <v>1.5</v>
      </c>
      <c r="E727" s="64">
        <f>ROUND(IF(B727="小旋风",$D727/提成!$D$4*提成!$E$4,$D727/提成!$D$3*提成!$E$3),2)</f>
        <v>0.02</v>
      </c>
      <c r="F727" s="5" t="str">
        <f ca="1">IFERROR(LOOKUP(1,0/((B727=名单!B:B)*(VALUE(AW727)&gt;=名单!E:E)*(VALUE(AW727)&lt;=名单!G:G)*(Y727="正常走货")),名单!H:H),"否")</f>
        <v>否</v>
      </c>
      <c r="G727" s="71" t="s">
        <v>2299</v>
      </c>
      <c r="H727" s="71" t="s">
        <v>2301</v>
      </c>
      <c r="J727" s="72" t="s">
        <v>17</v>
      </c>
      <c r="L727" s="71" t="s">
        <v>18</v>
      </c>
      <c r="M727" s="73"/>
      <c r="N727" s="73"/>
      <c r="R727" s="73"/>
      <c r="S727" s="72" t="s">
        <v>227</v>
      </c>
      <c r="T727" s="72" t="s">
        <v>14410</v>
      </c>
      <c r="U727" s="73"/>
      <c r="W727" s="73"/>
      <c r="X727" s="73"/>
      <c r="Y727" s="72" t="s">
        <v>14379</v>
      </c>
      <c r="AO727" s="71">
        <v>102</v>
      </c>
      <c r="AS727" s="73"/>
      <c r="AT727" s="73"/>
      <c r="AV727" s="73"/>
      <c r="AW727" s="74" t="s">
        <v>15117</v>
      </c>
      <c r="BC727" s="73"/>
    </row>
    <row r="728" spans="1:56">
      <c r="A728" s="70" t="str">
        <f t="shared" si="23"/>
        <v>2026-01</v>
      </c>
      <c r="B728" s="5" t="str">
        <f>_xlfn.XLOOKUP(G728,过机服务商重量差!A:A,过机服务商重量差!G:G)</f>
        <v>小旋风</v>
      </c>
      <c r="C728" s="32" t="str">
        <f t="shared" si="22"/>
        <v>渠道</v>
      </c>
      <c r="D728" s="63">
        <f>ROUND(IF(AND(AO728&gt;=0,Y728="正常走货"),_xlfn.XLOOKUP(G728,过机服务商重量差!A:A,过机服务商重量差!L:L),"0"),2)</f>
        <v>84</v>
      </c>
      <c r="E728" s="64">
        <f>ROUND(IF(B728="小旋风",$D728/提成!$D$4*提成!$E$4,$D728/提成!$D$3*提成!$E$3),2)</f>
        <v>0.84</v>
      </c>
      <c r="F728" s="5" t="str">
        <f ca="1">IFERROR(LOOKUP(1,0/((B728=名单!B:B)*(VALUE(AW728)&gt;=名单!E:E)*(VALUE(AW728)&lt;=名单!G:G)*(Y728="正常走货")),名单!H:H),"否")</f>
        <v>是</v>
      </c>
      <c r="G728" s="71" t="s">
        <v>2302</v>
      </c>
      <c r="H728" s="71" t="s">
        <v>2304</v>
      </c>
      <c r="J728" s="72" t="s">
        <v>274</v>
      </c>
      <c r="L728" s="71" t="s">
        <v>18</v>
      </c>
      <c r="M728" s="73"/>
      <c r="N728" s="73"/>
      <c r="R728" s="73"/>
      <c r="S728" s="72" t="s">
        <v>2305</v>
      </c>
      <c r="T728" s="72" t="s">
        <v>14410</v>
      </c>
      <c r="U728" s="73"/>
      <c r="W728" s="73"/>
      <c r="X728" s="73"/>
      <c r="Y728" s="72" t="s">
        <v>14379</v>
      </c>
      <c r="AO728" s="71">
        <v>176</v>
      </c>
      <c r="AT728" s="73"/>
      <c r="AU728" s="73"/>
      <c r="AV728" s="73"/>
      <c r="AW728" s="74" t="s">
        <v>15118</v>
      </c>
      <c r="BC728" s="73"/>
    </row>
    <row r="729" spans="1:56">
      <c r="A729" s="70" t="str">
        <f t="shared" si="23"/>
        <v>2026-01</v>
      </c>
      <c r="B729" s="5" t="str">
        <f>_xlfn.XLOOKUP(G729,过机服务商重量差!A:A,过机服务商重量差!G:G)</f>
        <v>无崖子</v>
      </c>
      <c r="C729" s="32" t="str">
        <f t="shared" si="22"/>
        <v>渠道</v>
      </c>
      <c r="D729" s="63">
        <f>ROUND(IF(AND(AO729&gt;=0,Y729="正常走货"),_xlfn.XLOOKUP(G729,过机服务商重量差!A:A,过机服务商重量差!L:L),"0"),2)</f>
        <v>2.5</v>
      </c>
      <c r="E729" s="64">
        <f>ROUND(IF(B729="小旋风",$D729/提成!$D$4*提成!$E$4,$D729/提成!$D$3*提成!$E$3),2)</f>
        <v>0.03</v>
      </c>
      <c r="F729" s="5" t="str">
        <f ca="1">IFERROR(LOOKUP(1,0/((B729=名单!B:B)*(VALUE(AW729)&gt;=名单!E:E)*(VALUE(AW729)&lt;=名单!G:G)*(Y729="正常走货")),名单!H:H),"否")</f>
        <v>否</v>
      </c>
      <c r="G729" s="71" t="s">
        <v>2306</v>
      </c>
      <c r="H729" s="71" t="s">
        <v>2308</v>
      </c>
      <c r="J729" s="72" t="s">
        <v>2309</v>
      </c>
      <c r="L729" s="71" t="s">
        <v>18</v>
      </c>
      <c r="M729" s="73"/>
      <c r="N729" s="73"/>
      <c r="R729" s="73"/>
      <c r="S729" s="72" t="s">
        <v>191</v>
      </c>
      <c r="T729" s="72" t="s">
        <v>14410</v>
      </c>
      <c r="U729" s="73"/>
      <c r="W729" s="73"/>
      <c r="X729" s="73"/>
      <c r="Y729" s="72" t="s">
        <v>14379</v>
      </c>
      <c r="AO729" s="71">
        <v>203.7</v>
      </c>
      <c r="AT729" s="73"/>
      <c r="AV729" s="73"/>
      <c r="AW729" s="74" t="s">
        <v>15119</v>
      </c>
      <c r="BC729" s="73"/>
    </row>
    <row r="730" spans="1:56">
      <c r="A730" s="70" t="str">
        <f t="shared" si="23"/>
        <v>2026-01</v>
      </c>
      <c r="B730" s="5" t="str">
        <f>_xlfn.XLOOKUP(G730,过机服务商重量差!A:A,过机服务商重量差!G:G)</f>
        <v>玉麒麟</v>
      </c>
      <c r="C730" s="32" t="str">
        <f t="shared" si="22"/>
        <v>渠道</v>
      </c>
      <c r="D730" s="63">
        <f>ROUND(IF(AND(AO730&gt;=0,Y730="正常走货"),_xlfn.XLOOKUP(G730,过机服务商重量差!A:A,过机服务商重量差!L:L),"0"),2)</f>
        <v>3.5</v>
      </c>
      <c r="E730" s="64">
        <f>ROUND(IF(B730="小旋风",$D730/提成!$D$4*提成!$E$4,$D730/提成!$D$3*提成!$E$3),2)</f>
        <v>0.04</v>
      </c>
      <c r="F730" s="5" t="str">
        <f ca="1">IFERROR(LOOKUP(1,0/((B730=名单!B:B)*(VALUE(AW730)&gt;=名单!E:E)*(VALUE(AW730)&lt;=名单!G:G)*(Y730="正常走货")),名单!H:H),"否")</f>
        <v>否</v>
      </c>
      <c r="G730" s="71" t="s">
        <v>2310</v>
      </c>
      <c r="H730" s="71" t="s">
        <v>2312</v>
      </c>
      <c r="J730" s="72" t="s">
        <v>256</v>
      </c>
      <c r="L730" s="71" t="s">
        <v>18</v>
      </c>
      <c r="M730" s="73"/>
      <c r="N730" s="73"/>
      <c r="R730" s="73"/>
      <c r="S730" s="72" t="s">
        <v>187</v>
      </c>
      <c r="T730" s="72" t="s">
        <v>14410</v>
      </c>
      <c r="U730" s="73"/>
      <c r="W730" s="73"/>
      <c r="X730" s="73"/>
      <c r="Y730" s="72" t="s">
        <v>14379</v>
      </c>
      <c r="AO730" s="71">
        <v>51</v>
      </c>
      <c r="AT730" s="73"/>
      <c r="AU730" s="73"/>
      <c r="AV730" s="73"/>
      <c r="AW730" s="74" t="s">
        <v>15120</v>
      </c>
      <c r="BC730" s="73"/>
    </row>
    <row r="731" spans="1:56">
      <c r="A731" s="70" t="str">
        <f t="shared" si="23"/>
        <v>2026-01</v>
      </c>
      <c r="B731" s="5" t="str">
        <f>_xlfn.XLOOKUP(G731,过机服务商重量差!A:A,过机服务商重量差!G:G)</f>
        <v>无崖子</v>
      </c>
      <c r="C731" s="32" t="str">
        <f t="shared" si="22"/>
        <v>渠道</v>
      </c>
      <c r="D731" s="63">
        <f>ROUND(IF(AND(AO731&gt;=0,Y731="正常走货"),_xlfn.XLOOKUP(G731,过机服务商重量差!A:A,过机服务商重量差!L:L),"0"),2)</f>
        <v>0.5</v>
      </c>
      <c r="E731" s="64">
        <f>ROUND(IF(B731="小旋风",$D731/提成!$D$4*提成!$E$4,$D731/提成!$D$3*提成!$E$3),2)</f>
        <v>0.01</v>
      </c>
      <c r="F731" s="5" t="str">
        <f ca="1">IFERROR(LOOKUP(1,0/((B731=名单!B:B)*(VALUE(AW731)&gt;=名单!E:E)*(VALUE(AW731)&lt;=名单!G:G)*(Y731="正常走货")),名单!H:H),"否")</f>
        <v>否</v>
      </c>
      <c r="G731" s="71" t="s">
        <v>2313</v>
      </c>
      <c r="H731" s="71" t="s">
        <v>2315</v>
      </c>
      <c r="J731" s="72" t="s">
        <v>198</v>
      </c>
      <c r="L731" s="71" t="s">
        <v>18</v>
      </c>
      <c r="M731" s="73"/>
      <c r="N731" s="73"/>
      <c r="R731" s="73"/>
      <c r="S731" s="72" t="s">
        <v>191</v>
      </c>
      <c r="T731" s="72" t="s">
        <v>14410</v>
      </c>
      <c r="U731" s="73"/>
      <c r="W731" s="73"/>
      <c r="X731" s="73"/>
      <c r="Y731" s="72" t="s">
        <v>14379</v>
      </c>
      <c r="AO731" s="71">
        <v>0</v>
      </c>
      <c r="AT731" s="73"/>
      <c r="AV731" s="73"/>
      <c r="AW731" s="74" t="s">
        <v>15121</v>
      </c>
      <c r="BC731" s="73"/>
    </row>
    <row r="732" spans="1:56">
      <c r="A732" s="70" t="str">
        <f t="shared" si="23"/>
        <v>2026-01</v>
      </c>
      <c r="B732" s="5" t="str">
        <f>_xlfn.XLOOKUP(G732,过机服务商重量差!A:A,过机服务商重量差!G:G)</f>
        <v>帅时莹</v>
      </c>
      <c r="C732" s="32" t="str">
        <f t="shared" si="22"/>
        <v>渠道</v>
      </c>
      <c r="D732" s="63">
        <f>ROUND(IF(AND(AO732&gt;=0,Y732="正常走货"),_xlfn.XLOOKUP(G732,过机服务商重量差!A:A,过机服务商重量差!L:L),"0"),2)</f>
        <v>163</v>
      </c>
      <c r="E732" s="64">
        <f>ROUND(IF(B732="小旋风",$D732/提成!$D$4*提成!$E$4,$D732/提成!$D$3*提成!$E$3),2)</f>
        <v>1.63</v>
      </c>
      <c r="F732" s="5" t="str">
        <f ca="1">IFERROR(LOOKUP(1,0/((B732=名单!B:B)*(VALUE(AW732)&gt;=名单!E:E)*(VALUE(AW732)&lt;=名单!G:G)*(Y732="正常走货")),名单!H:H),"否")</f>
        <v>否</v>
      </c>
      <c r="G732" s="71" t="s">
        <v>2316</v>
      </c>
      <c r="H732" s="71" t="s">
        <v>2318</v>
      </c>
      <c r="J732" s="72" t="s">
        <v>287</v>
      </c>
      <c r="L732" s="71" t="s">
        <v>18</v>
      </c>
      <c r="M732" s="73"/>
      <c r="N732" s="73"/>
      <c r="R732" s="73"/>
      <c r="S732" s="72" t="s">
        <v>292</v>
      </c>
      <c r="T732" s="72" t="s">
        <v>14410</v>
      </c>
      <c r="U732" s="73"/>
      <c r="W732" s="73"/>
      <c r="X732" s="73"/>
      <c r="Y732" s="72" t="s">
        <v>14379</v>
      </c>
      <c r="AO732" s="71">
        <v>1103</v>
      </c>
      <c r="AT732" s="73"/>
      <c r="AV732" s="73"/>
      <c r="AW732" s="74" t="s">
        <v>15122</v>
      </c>
      <c r="BC732" s="73"/>
    </row>
    <row r="733" spans="1:56">
      <c r="A733" s="70" t="str">
        <f t="shared" si="23"/>
        <v>2026-01</v>
      </c>
      <c r="B733" s="5" t="str">
        <f>_xlfn.XLOOKUP(G733,过机服务商重量差!A:A,过机服务商重量差!G:G)</f>
        <v>玉麒麟</v>
      </c>
      <c r="C733" s="32" t="str">
        <f t="shared" si="22"/>
        <v>渠道</v>
      </c>
      <c r="D733" s="63">
        <f>ROUND(IF(AND(AO733&gt;=0,Y733="正常走货"),_xlfn.XLOOKUP(G733,过机服务商重量差!A:A,过机服务商重量差!L:L),"0"),2)</f>
        <v>8.5</v>
      </c>
      <c r="E733" s="64">
        <f>ROUND(IF(B733="小旋风",$D733/提成!$D$4*提成!$E$4,$D733/提成!$D$3*提成!$E$3),2)</f>
        <v>0.09</v>
      </c>
      <c r="F733" s="5" t="str">
        <f ca="1">IFERROR(LOOKUP(1,0/((B733=名单!B:B)*(VALUE(AW733)&gt;=名单!E:E)*(VALUE(AW733)&lt;=名单!G:G)*(Y733="正常走货")),名单!H:H),"否")</f>
        <v>否</v>
      </c>
      <c r="G733" s="71" t="s">
        <v>2319</v>
      </c>
      <c r="H733" s="71" t="s">
        <v>2321</v>
      </c>
      <c r="J733" s="72" t="s">
        <v>17</v>
      </c>
      <c r="L733" s="71" t="s">
        <v>18</v>
      </c>
      <c r="M733" s="73"/>
      <c r="N733" s="73"/>
      <c r="R733" s="73"/>
      <c r="S733" s="72" t="s">
        <v>558</v>
      </c>
      <c r="T733" s="71" t="s">
        <v>14410</v>
      </c>
      <c r="U733" s="73"/>
      <c r="W733" s="73"/>
      <c r="X733" s="73"/>
      <c r="Y733" s="72" t="s">
        <v>14379</v>
      </c>
      <c r="AO733" s="71">
        <v>49.12</v>
      </c>
      <c r="AT733" s="73"/>
      <c r="AV733" s="73"/>
      <c r="AW733" s="74" t="s">
        <v>15123</v>
      </c>
      <c r="BC733" s="73"/>
    </row>
    <row r="734" spans="1:56">
      <c r="A734" s="70" t="str">
        <f t="shared" si="23"/>
        <v>2026-01</v>
      </c>
      <c r="B734" s="5" t="str">
        <f>_xlfn.XLOOKUP(G734,过机服务商重量差!A:A,过机服务商重量差!G:G)</f>
        <v>小旋风</v>
      </c>
      <c r="C734" s="32" t="str">
        <f t="shared" si="22"/>
        <v>渠道</v>
      </c>
      <c r="D734" s="63">
        <f>ROUND(IF(AND(AO734&gt;=0,Y734="正常走货"),_xlfn.XLOOKUP(G734,过机服务商重量差!A:A,过机服务商重量差!L:L),"0"),2)</f>
        <v>2320</v>
      </c>
      <c r="E734" s="64">
        <f>ROUND(IF(B734="小旋风",$D734/提成!$D$4*提成!$E$4,$D734/提成!$D$3*提成!$E$3),2)</f>
        <v>23.2</v>
      </c>
      <c r="F734" s="5" t="str">
        <f ca="1">IFERROR(LOOKUP(1,0/((B734=名单!B:B)*(VALUE(AW734)&gt;=名单!E:E)*(VALUE(AW734)&lt;=名单!G:G)*(Y734="正常走货")),名单!H:H),"否")</f>
        <v>是</v>
      </c>
      <c r="G734" s="71" t="s">
        <v>2322</v>
      </c>
      <c r="H734" s="71" t="s">
        <v>2324</v>
      </c>
      <c r="J734" s="72" t="s">
        <v>1377</v>
      </c>
      <c r="L734" s="71" t="s">
        <v>18</v>
      </c>
      <c r="M734" s="73"/>
      <c r="N734" s="73"/>
      <c r="R734" s="73"/>
      <c r="S734" s="72" t="s">
        <v>337</v>
      </c>
      <c r="T734" s="72" t="s">
        <v>14378</v>
      </c>
      <c r="U734" s="73"/>
      <c r="W734" s="73"/>
      <c r="X734" s="73"/>
      <c r="Y734" s="72" t="s">
        <v>14379</v>
      </c>
      <c r="AO734" s="71">
        <v>0</v>
      </c>
      <c r="AT734" s="73"/>
      <c r="AV734" s="73"/>
      <c r="AW734" s="74" t="s">
        <v>15124</v>
      </c>
      <c r="BC734" s="73"/>
    </row>
    <row r="735" spans="1:56">
      <c r="A735" s="70" t="str">
        <f t="shared" si="23"/>
        <v>2026-01</v>
      </c>
      <c r="B735" s="5" t="str">
        <f>_xlfn.XLOOKUP(G735,过机服务商重量差!A:A,过机服务商重量差!G:G)</f>
        <v>玉麒麟</v>
      </c>
      <c r="C735" s="32" t="str">
        <f t="shared" si="22"/>
        <v>渠道</v>
      </c>
      <c r="D735" s="63">
        <f>ROUND(IF(AND(AO735&gt;=0,Y735="正常走货"),_xlfn.XLOOKUP(G735,过机服务商重量差!A:A,过机服务商重量差!L:L),"0"),2)</f>
        <v>1</v>
      </c>
      <c r="E735" s="64">
        <f>ROUND(IF(B735="小旋风",$D735/提成!$D$4*提成!$E$4,$D735/提成!$D$3*提成!$E$3),2)</f>
        <v>0.01</v>
      </c>
      <c r="F735" s="5" t="str">
        <f ca="1">IFERROR(LOOKUP(1,0/((B735=名单!B:B)*(VALUE(AW735)&gt;=名单!E:E)*(VALUE(AW735)&lt;=名单!G:G)*(Y735="正常走货")),名单!H:H),"否")</f>
        <v>否</v>
      </c>
      <c r="G735" s="71" t="s">
        <v>2325</v>
      </c>
      <c r="H735" s="71" t="s">
        <v>2327</v>
      </c>
      <c r="J735" s="72" t="s">
        <v>17</v>
      </c>
      <c r="L735" s="71" t="s">
        <v>18</v>
      </c>
      <c r="M735" s="73"/>
      <c r="N735" s="73"/>
      <c r="R735" s="73"/>
      <c r="S735" s="72" t="s">
        <v>191</v>
      </c>
      <c r="T735" s="72" t="s">
        <v>14410</v>
      </c>
      <c r="U735" s="73"/>
      <c r="W735" s="73"/>
      <c r="X735" s="73"/>
      <c r="Y735" s="72" t="s">
        <v>14379</v>
      </c>
      <c r="AO735" s="71">
        <v>108.1</v>
      </c>
      <c r="AT735" s="73"/>
      <c r="AV735" s="73"/>
      <c r="AW735" s="74" t="s">
        <v>15125</v>
      </c>
      <c r="BC735" s="73"/>
    </row>
    <row r="736" spans="1:56">
      <c r="A736" s="70" t="str">
        <f t="shared" si="23"/>
        <v>2026-01</v>
      </c>
      <c r="B736" s="5" t="str">
        <f>_xlfn.XLOOKUP(G736,过机服务商重量差!A:A,过机服务商重量差!G:G)</f>
        <v>玉麒麟</v>
      </c>
      <c r="C736" s="32" t="str">
        <f t="shared" si="22"/>
        <v>渠道</v>
      </c>
      <c r="D736" s="63">
        <f>ROUND(IF(AND(AO736&gt;=0,Y736="正常走货"),_xlfn.XLOOKUP(G736,过机服务商重量差!A:A,过机服务商重量差!L:L),"0"),2)</f>
        <v>2</v>
      </c>
      <c r="E736" s="64">
        <f>ROUND(IF(B736="小旋风",$D736/提成!$D$4*提成!$E$4,$D736/提成!$D$3*提成!$E$3),2)</f>
        <v>0.02</v>
      </c>
      <c r="F736" s="5" t="str">
        <f ca="1">IFERROR(LOOKUP(1,0/((B736=名单!B:B)*(VALUE(AW736)&gt;=名单!E:E)*(VALUE(AW736)&lt;=名单!G:G)*(Y736="正常走货")),名单!H:H),"否")</f>
        <v>否</v>
      </c>
      <c r="G736" s="71" t="s">
        <v>2328</v>
      </c>
      <c r="H736" s="71" t="s">
        <v>2330</v>
      </c>
      <c r="J736" s="71" t="s">
        <v>17</v>
      </c>
      <c r="L736" s="71" t="s">
        <v>18</v>
      </c>
      <c r="M736" s="73"/>
      <c r="N736" s="73"/>
      <c r="R736" s="73"/>
      <c r="S736" s="72" t="s">
        <v>292</v>
      </c>
      <c r="T736" s="72" t="s">
        <v>14410</v>
      </c>
      <c r="U736" s="73"/>
      <c r="W736" s="73"/>
      <c r="X736" s="73"/>
      <c r="Y736" s="72" t="s">
        <v>14379</v>
      </c>
      <c r="AO736" s="71">
        <v>67.67</v>
      </c>
      <c r="AT736" s="73"/>
      <c r="AV736" s="73"/>
      <c r="AW736" s="74" t="s">
        <v>15126</v>
      </c>
      <c r="BA736" s="73"/>
      <c r="BC736" s="73"/>
      <c r="BD736" s="73"/>
    </row>
    <row r="737" spans="1:56">
      <c r="A737" s="70" t="str">
        <f t="shared" si="23"/>
        <v>2026-01</v>
      </c>
      <c r="B737" s="5" t="str">
        <f>_xlfn.XLOOKUP(G737,过机服务商重量差!A:A,过机服务商重量差!G:G)</f>
        <v>无崖子</v>
      </c>
      <c r="C737" s="32" t="str">
        <f t="shared" si="22"/>
        <v>渠道</v>
      </c>
      <c r="D737" s="63">
        <f>ROUND(IF(AND(AO737&gt;=0,Y737="正常走货"),_xlfn.XLOOKUP(G737,过机服务商重量差!A:A,过机服务商重量差!L:L),"0"),2)</f>
        <v>18</v>
      </c>
      <c r="E737" s="64">
        <f>ROUND(IF(B737="小旋风",$D737/提成!$D$4*提成!$E$4,$D737/提成!$D$3*提成!$E$3),2)</f>
        <v>0.18</v>
      </c>
      <c r="F737" s="5" t="str">
        <f ca="1">IFERROR(LOOKUP(1,0/((B737=名单!B:B)*(VALUE(AW737)&gt;=名单!E:E)*(VALUE(AW737)&lt;=名单!G:G)*(Y737="正常走货")),名单!H:H),"否")</f>
        <v>否</v>
      </c>
      <c r="G737" s="71" t="s">
        <v>2331</v>
      </c>
      <c r="H737" s="71" t="s">
        <v>2333</v>
      </c>
      <c r="J737" s="72" t="s">
        <v>2334</v>
      </c>
      <c r="L737" s="71" t="s">
        <v>18</v>
      </c>
      <c r="M737" s="73"/>
      <c r="N737" s="73"/>
      <c r="R737" s="73"/>
      <c r="S737" s="72" t="s">
        <v>86</v>
      </c>
      <c r="T737" s="72" t="s">
        <v>14378</v>
      </c>
      <c r="U737" s="73"/>
      <c r="W737" s="73"/>
      <c r="X737" s="73"/>
      <c r="Y737" s="72" t="s">
        <v>14379</v>
      </c>
      <c r="AO737" s="71">
        <v>0</v>
      </c>
      <c r="AT737" s="73"/>
      <c r="AV737" s="73"/>
      <c r="AW737" s="74" t="s">
        <v>15127</v>
      </c>
      <c r="BC737" s="73"/>
    </row>
    <row r="738" spans="1:56">
      <c r="A738" s="70" t="str">
        <f t="shared" si="23"/>
        <v>2026-01</v>
      </c>
      <c r="B738" s="5" t="str">
        <f>_xlfn.XLOOKUP(G738,过机服务商重量差!A:A,过机服务商重量差!G:G)</f>
        <v>帅时莹</v>
      </c>
      <c r="C738" s="32" t="str">
        <f t="shared" si="22"/>
        <v>渠道</v>
      </c>
      <c r="D738" s="63">
        <f>ROUND(IF(AND(AO738&gt;=0,Y738="正常走货"),_xlfn.XLOOKUP(G738,过机服务商重量差!A:A,过机服务商重量差!L:L),"0"),2)</f>
        <v>20</v>
      </c>
      <c r="E738" s="64">
        <f>ROUND(IF(B738="小旋风",$D738/提成!$D$4*提成!$E$4,$D738/提成!$D$3*提成!$E$3),2)</f>
        <v>0.2</v>
      </c>
      <c r="F738" s="5" t="str">
        <f ca="1">IFERROR(LOOKUP(1,0/((B738=名单!B:B)*(VALUE(AW738)&gt;=名单!E:E)*(VALUE(AW738)&lt;=名单!G:G)*(Y738="正常走货")),名单!H:H),"否")</f>
        <v>否</v>
      </c>
      <c r="G738" s="71" t="s">
        <v>2335</v>
      </c>
      <c r="H738" s="71" t="s">
        <v>2337</v>
      </c>
      <c r="J738" s="72" t="s">
        <v>287</v>
      </c>
      <c r="L738" s="71" t="s">
        <v>18</v>
      </c>
      <c r="M738" s="73"/>
      <c r="N738" s="73"/>
      <c r="R738" s="73"/>
      <c r="S738" s="72" t="s">
        <v>292</v>
      </c>
      <c r="T738" s="72" t="s">
        <v>14410</v>
      </c>
      <c r="U738" s="73"/>
      <c r="W738" s="73"/>
      <c r="X738" s="73"/>
      <c r="Y738" s="72" t="s">
        <v>14379</v>
      </c>
      <c r="AO738" s="71">
        <v>68.0000000000001</v>
      </c>
      <c r="AT738" s="73"/>
      <c r="AV738" s="73"/>
      <c r="AW738" s="74" t="s">
        <v>15128</v>
      </c>
      <c r="BC738" s="73"/>
    </row>
    <row r="739" spans="1:56">
      <c r="A739" s="70" t="str">
        <f t="shared" si="23"/>
        <v>2026-01</v>
      </c>
      <c r="B739" s="5" t="str">
        <f>_xlfn.XLOOKUP(G739,过机服务商重量差!A:A,过机服务商重量差!G:G)</f>
        <v>小旋风</v>
      </c>
      <c r="C739" s="32" t="str">
        <f t="shared" si="22"/>
        <v>渠道</v>
      </c>
      <c r="D739" s="63">
        <f>ROUND(IF(AND(AO739&gt;=0,Y739="正常走货"),_xlfn.XLOOKUP(G739,过机服务商重量差!A:A,过机服务商重量差!L:L),"0"),2)</f>
        <v>52</v>
      </c>
      <c r="E739" s="64">
        <f>ROUND(IF(B739="小旋风",$D739/提成!$D$4*提成!$E$4,$D739/提成!$D$3*提成!$E$3),2)</f>
        <v>0.52</v>
      </c>
      <c r="F739" s="5" t="str">
        <f ca="1">IFERROR(LOOKUP(1,0/((B739=名单!B:B)*(VALUE(AW739)&gt;=名单!E:E)*(VALUE(AW739)&lt;=名单!G:G)*(Y739="正常走货")),名单!H:H),"否")</f>
        <v>是</v>
      </c>
      <c r="G739" s="71" t="s">
        <v>2338</v>
      </c>
      <c r="H739" s="71" t="s">
        <v>2340</v>
      </c>
      <c r="J739" s="71" t="s">
        <v>85</v>
      </c>
      <c r="L739" s="71" t="s">
        <v>18</v>
      </c>
      <c r="M739" s="73"/>
      <c r="N739" s="73"/>
      <c r="R739" s="73"/>
      <c r="S739" s="72" t="s">
        <v>421</v>
      </c>
      <c r="T739" s="72" t="s">
        <v>14382</v>
      </c>
      <c r="U739" s="73"/>
      <c r="W739" s="73"/>
      <c r="X739" s="73"/>
      <c r="Y739" s="72" t="s">
        <v>14379</v>
      </c>
      <c r="AO739" s="71">
        <v>253.4</v>
      </c>
      <c r="AS739" s="73"/>
      <c r="AT739" s="73"/>
      <c r="AV739" s="73"/>
      <c r="AW739" s="74" t="s">
        <v>15129</v>
      </c>
      <c r="BC739" s="73"/>
    </row>
    <row r="740" spans="1:56">
      <c r="A740" s="70" t="str">
        <f t="shared" si="23"/>
        <v>2026-01</v>
      </c>
      <c r="B740" s="5" t="str">
        <f>_xlfn.XLOOKUP(G740,过机服务商重量差!A:A,过机服务商重量差!G:G)</f>
        <v>小旋风</v>
      </c>
      <c r="C740" s="32" t="str">
        <f t="shared" si="22"/>
        <v>渠道</v>
      </c>
      <c r="D740" s="63">
        <f>ROUND(IF(AND(AO740&gt;=0,Y740="正常走货"),_xlfn.XLOOKUP(G740,过机服务商重量差!A:A,过机服务商重量差!L:L),"0"),2)</f>
        <v>57</v>
      </c>
      <c r="E740" s="64">
        <f>ROUND(IF(B740="小旋风",$D740/提成!$D$4*提成!$E$4,$D740/提成!$D$3*提成!$E$3),2)</f>
        <v>0.57</v>
      </c>
      <c r="F740" s="5" t="str">
        <f ca="1">IFERROR(LOOKUP(1,0/((B740=名单!B:B)*(VALUE(AW740)&gt;=名单!E:E)*(VALUE(AW740)&lt;=名单!G:G)*(Y740="正常走货")),名单!H:H),"否")</f>
        <v>是</v>
      </c>
      <c r="G740" s="71" t="s">
        <v>2341</v>
      </c>
      <c r="H740" s="71" t="s">
        <v>2343</v>
      </c>
      <c r="J740" s="71" t="s">
        <v>85</v>
      </c>
      <c r="L740" s="71" t="s">
        <v>18</v>
      </c>
      <c r="M740" s="73"/>
      <c r="N740" s="73"/>
      <c r="R740" s="73"/>
      <c r="S740" s="72" t="s">
        <v>421</v>
      </c>
      <c r="T740" s="72" t="s">
        <v>14382</v>
      </c>
      <c r="U740" s="73"/>
      <c r="W740" s="73"/>
      <c r="X740" s="73"/>
      <c r="Y740" s="72" t="s">
        <v>14379</v>
      </c>
      <c r="AO740" s="71">
        <v>308.4</v>
      </c>
      <c r="AT740" s="73"/>
      <c r="AV740" s="73"/>
      <c r="AW740" s="74" t="s">
        <v>15130</v>
      </c>
      <c r="BC740" s="73"/>
    </row>
    <row r="741" spans="1:56">
      <c r="A741" s="70" t="str">
        <f t="shared" si="23"/>
        <v>2026-01</v>
      </c>
      <c r="B741" s="5" t="str">
        <f>_xlfn.XLOOKUP(G741,过机服务商重量差!A:A,过机服务商重量差!G:G)</f>
        <v>帅时莹</v>
      </c>
      <c r="C741" s="32" t="str">
        <f t="shared" si="22"/>
        <v>渠道</v>
      </c>
      <c r="D741" s="63">
        <f>ROUND(IF(AND(AO741&gt;=0,Y741="正常走货"),_xlfn.XLOOKUP(G741,过机服务商重量差!A:A,过机服务商重量差!L:L),"0"),2)</f>
        <v>34</v>
      </c>
      <c r="E741" s="64">
        <f>ROUND(IF(B741="小旋风",$D741/提成!$D$4*提成!$E$4,$D741/提成!$D$3*提成!$E$3),2)</f>
        <v>0.34</v>
      </c>
      <c r="F741" s="5" t="str">
        <f ca="1">IFERROR(LOOKUP(1,0/((B741=名单!B:B)*(VALUE(AW741)&gt;=名单!E:E)*(VALUE(AW741)&lt;=名单!G:G)*(Y741="正常走货")),名单!H:H),"否")</f>
        <v>否</v>
      </c>
      <c r="G741" s="71" t="s">
        <v>2344</v>
      </c>
      <c r="H741" s="71" t="s">
        <v>2346</v>
      </c>
      <c r="J741" s="72" t="s">
        <v>97</v>
      </c>
      <c r="L741" s="71" t="s">
        <v>18</v>
      </c>
      <c r="M741" s="73"/>
      <c r="N741" s="73"/>
      <c r="R741" s="73"/>
      <c r="S741" s="72" t="s">
        <v>99</v>
      </c>
      <c r="T741" s="72" t="s">
        <v>14410</v>
      </c>
      <c r="U741" s="73"/>
      <c r="W741" s="73"/>
      <c r="X741" s="73"/>
      <c r="Y741" s="72" t="s">
        <v>14379</v>
      </c>
      <c r="AO741" s="71">
        <v>118</v>
      </c>
      <c r="AT741" s="73"/>
      <c r="AV741" s="73"/>
      <c r="AW741" s="74" t="s">
        <v>15131</v>
      </c>
      <c r="BC741" s="73"/>
    </row>
    <row r="742" spans="1:56">
      <c r="A742" s="70" t="str">
        <f t="shared" si="23"/>
        <v>2026-01</v>
      </c>
      <c r="B742" s="5" t="str">
        <f>_xlfn.XLOOKUP(G742,过机服务商重量差!A:A,过机服务商重量差!G:G)</f>
        <v>风清扬</v>
      </c>
      <c r="C742" s="32" t="str">
        <f t="shared" si="22"/>
        <v>渠道</v>
      </c>
      <c r="D742" s="63">
        <f>ROUND(IF(AND(AO742&gt;=0,Y742="正常走货"),_xlfn.XLOOKUP(G742,过机服务商重量差!A:A,过机服务商重量差!L:L),"0"),2)</f>
        <v>114</v>
      </c>
      <c r="E742" s="64">
        <f>ROUND(IF(B742="小旋风",$D742/提成!$D$4*提成!$E$4,$D742/提成!$D$3*提成!$E$3),2)</f>
        <v>1.14</v>
      </c>
      <c r="F742" s="5" t="str">
        <f ca="1">IFERROR(LOOKUP(1,0/((B742=名单!B:B)*(VALUE(AW742)&gt;=名单!E:E)*(VALUE(AW742)&lt;=名单!G:G)*(Y742="正常走货")),名单!H:H),"否")</f>
        <v>是</v>
      </c>
      <c r="G742" s="71" t="s">
        <v>2347</v>
      </c>
      <c r="H742" s="71" t="s">
        <v>2349</v>
      </c>
      <c r="J742" s="72" t="s">
        <v>2086</v>
      </c>
      <c r="L742" s="71" t="s">
        <v>18</v>
      </c>
      <c r="M742" s="73"/>
      <c r="N742" s="73"/>
      <c r="R742" s="73"/>
      <c r="S742" s="72" t="s">
        <v>1262</v>
      </c>
      <c r="T742" s="72" t="s">
        <v>14382</v>
      </c>
      <c r="U742" s="73"/>
      <c r="W742" s="73"/>
      <c r="X742" s="73"/>
      <c r="Y742" s="72" t="s">
        <v>14379</v>
      </c>
      <c r="AO742" s="71">
        <v>609.2</v>
      </c>
      <c r="AS742" s="73"/>
      <c r="AT742" s="73"/>
      <c r="AV742" s="73"/>
      <c r="AW742" s="74" t="s">
        <v>15132</v>
      </c>
      <c r="BC742" s="73"/>
      <c r="BD742" s="73"/>
    </row>
    <row r="743" spans="1:56">
      <c r="A743" s="70" t="str">
        <f t="shared" si="23"/>
        <v>2026-01</v>
      </c>
      <c r="B743" s="5" t="str">
        <f>_xlfn.XLOOKUP(G743,过机服务商重量差!A:A,过机服务商重量差!G:G)</f>
        <v>小旋风</v>
      </c>
      <c r="C743" s="32" t="str">
        <f t="shared" si="22"/>
        <v>渠道</v>
      </c>
      <c r="D743" s="63">
        <f>ROUND(IF(AND(AO743&gt;=0,Y743="正常走货"),_xlfn.XLOOKUP(G743,过机服务商重量差!A:A,过机服务商重量差!L:L),"0"),2)</f>
        <v>316</v>
      </c>
      <c r="E743" s="64">
        <f>ROUND(IF(B743="小旋风",$D743/提成!$D$4*提成!$E$4,$D743/提成!$D$3*提成!$E$3),2)</f>
        <v>3.16</v>
      </c>
      <c r="F743" s="5" t="str">
        <f ca="1">IFERROR(LOOKUP(1,0/((B743=名单!B:B)*(VALUE(AW743)&gt;=名单!E:E)*(VALUE(AW743)&lt;=名单!G:G)*(Y743="正常走货")),名单!H:H),"否")</f>
        <v>是</v>
      </c>
      <c r="G743" s="71" t="s">
        <v>2350</v>
      </c>
      <c r="H743" s="71" t="s">
        <v>2352</v>
      </c>
      <c r="J743" s="72" t="s">
        <v>814</v>
      </c>
      <c r="L743" s="71" t="s">
        <v>18</v>
      </c>
      <c r="M743" s="73"/>
      <c r="N743" s="73"/>
      <c r="R743" s="73"/>
      <c r="S743" s="72" t="s">
        <v>337</v>
      </c>
      <c r="T743" s="72" t="s">
        <v>14378</v>
      </c>
      <c r="U743" s="73"/>
      <c r="W743" s="73"/>
      <c r="X743" s="73"/>
      <c r="Y743" s="72" t="s">
        <v>14379</v>
      </c>
      <c r="AO743" s="71">
        <v>385</v>
      </c>
      <c r="AS743" s="73"/>
      <c r="AT743" s="73"/>
      <c r="AV743" s="73"/>
      <c r="AW743" s="74" t="s">
        <v>15133</v>
      </c>
      <c r="BA743" s="73"/>
      <c r="BC743" s="73"/>
      <c r="BD743" s="73"/>
    </row>
    <row r="744" spans="1:56">
      <c r="A744" s="70" t="str">
        <f t="shared" si="23"/>
        <v>2026-01</v>
      </c>
      <c r="B744" s="5" t="str">
        <f>_xlfn.XLOOKUP(G744,过机服务商重量差!A:A,过机服务商重量差!G:G)</f>
        <v>无崖子</v>
      </c>
      <c r="C744" s="32" t="str">
        <f t="shared" si="22"/>
        <v>渠道</v>
      </c>
      <c r="D744" s="63">
        <f>ROUND(IF(AND(AO744&gt;=0,Y744="正常走货"),_xlfn.XLOOKUP(G744,过机服务商重量差!A:A,过机服务商重量差!L:L),"0"),2)</f>
        <v>0</v>
      </c>
      <c r="E744" s="64">
        <f>ROUND(IF(B744="小旋风",$D744/提成!$D$4*提成!$E$4,$D744/提成!$D$3*提成!$E$3),2)</f>
        <v>0</v>
      </c>
      <c r="F744" s="5" t="str">
        <f ca="1">IFERROR(LOOKUP(1,0/((B744=名单!B:B)*(VALUE(AW744)&gt;=名单!E:E)*(VALUE(AW744)&lt;=名单!G:G)*(Y744="正常走货")),名单!H:H),"否")</f>
        <v>否</v>
      </c>
      <c r="G744" s="71" t="s">
        <v>2353</v>
      </c>
      <c r="H744" s="71" t="s">
        <v>36</v>
      </c>
      <c r="J744" s="72" t="s">
        <v>2309</v>
      </c>
      <c r="L744" s="71" t="s">
        <v>18</v>
      </c>
      <c r="M744" s="73"/>
      <c r="N744" s="73"/>
      <c r="R744" s="73"/>
      <c r="S744" s="72" t="s">
        <v>1701</v>
      </c>
      <c r="T744" s="72" t="s">
        <v>14410</v>
      </c>
      <c r="U744" s="73"/>
      <c r="W744" s="73"/>
      <c r="X744" s="73"/>
      <c r="Y744" s="72" t="s">
        <v>14434</v>
      </c>
      <c r="AO744" s="71">
        <v>0</v>
      </c>
      <c r="AT744" s="73"/>
      <c r="AV744" s="73"/>
      <c r="AW744" s="74" t="s">
        <v>15134</v>
      </c>
      <c r="BC744" s="73"/>
    </row>
    <row r="745" spans="1:56">
      <c r="A745" s="70" t="str">
        <f t="shared" si="23"/>
        <v>2026-01</v>
      </c>
      <c r="B745" s="5" t="str">
        <f>_xlfn.XLOOKUP(G745,过机服务商重量差!A:A,过机服务商重量差!G:G)</f>
        <v>帅时莹</v>
      </c>
      <c r="C745" s="32" t="str">
        <f t="shared" si="22"/>
        <v>渠道</v>
      </c>
      <c r="D745" s="63">
        <f>ROUND(IF(AND(AO745&gt;=0,Y745="正常走货"),_xlfn.XLOOKUP(G745,过机服务商重量差!A:A,过机服务商重量差!L:L),"0"),2)</f>
        <v>21</v>
      </c>
      <c r="E745" s="64">
        <f>ROUND(IF(B745="小旋风",$D745/提成!$D$4*提成!$E$4,$D745/提成!$D$3*提成!$E$3),2)</f>
        <v>0.21</v>
      </c>
      <c r="F745" s="5" t="str">
        <f ca="1">IFERROR(LOOKUP(1,0/((B745=名单!B:B)*(VALUE(AW745)&gt;=名单!E:E)*(VALUE(AW745)&lt;=名单!G:G)*(Y745="正常走货")),名单!H:H),"否")</f>
        <v>否</v>
      </c>
      <c r="G745" s="71" t="s">
        <v>2355</v>
      </c>
      <c r="H745" s="71" t="s">
        <v>2357</v>
      </c>
      <c r="J745" s="72" t="s">
        <v>287</v>
      </c>
      <c r="L745" s="71" t="s">
        <v>18</v>
      </c>
      <c r="M745" s="73"/>
      <c r="N745" s="73"/>
      <c r="R745" s="73"/>
      <c r="S745" s="72" t="s">
        <v>292</v>
      </c>
      <c r="T745" s="72" t="s">
        <v>14410</v>
      </c>
      <c r="U745" s="73"/>
      <c r="W745" s="73"/>
      <c r="X745" s="73"/>
      <c r="Y745" s="72" t="s">
        <v>14379</v>
      </c>
      <c r="AO745" s="71">
        <v>92.4</v>
      </c>
      <c r="AT745" s="73"/>
      <c r="AV745" s="73"/>
      <c r="AW745" s="74" t="s">
        <v>15135</v>
      </c>
      <c r="BC745" s="73"/>
      <c r="BD745" s="73"/>
    </row>
    <row r="746" spans="1:56">
      <c r="A746" s="70" t="str">
        <f t="shared" si="23"/>
        <v>2026-01</v>
      </c>
      <c r="B746" s="5" t="str">
        <f>_xlfn.XLOOKUP(G746,过机服务商重量差!A:A,过机服务商重量差!G:G)</f>
        <v>无崖子</v>
      </c>
      <c r="C746" s="32" t="str">
        <f t="shared" si="22"/>
        <v>渠道</v>
      </c>
      <c r="D746" s="63">
        <f>ROUND(IF(AND(AO746&gt;=0,Y746="正常走货"),_xlfn.XLOOKUP(G746,过机服务商重量差!A:A,过机服务商重量差!L:L),"0"),2)</f>
        <v>50</v>
      </c>
      <c r="E746" s="64">
        <f>ROUND(IF(B746="小旋风",$D746/提成!$D$4*提成!$E$4,$D746/提成!$D$3*提成!$E$3),2)</f>
        <v>0.5</v>
      </c>
      <c r="F746" s="5" t="str">
        <f ca="1">IFERROR(LOOKUP(1,0/((B746=名单!B:B)*(VALUE(AW746)&gt;=名单!E:E)*(VALUE(AW746)&lt;=名单!G:G)*(Y746="正常走货")),名单!H:H),"否")</f>
        <v>否</v>
      </c>
      <c r="G746" s="71" t="s">
        <v>2358</v>
      </c>
      <c r="H746" s="71" t="s">
        <v>2360</v>
      </c>
      <c r="J746" s="71" t="s">
        <v>590</v>
      </c>
      <c r="L746" s="71" t="s">
        <v>18</v>
      </c>
      <c r="M746" s="73"/>
      <c r="N746" s="73"/>
      <c r="R746" s="73"/>
      <c r="S746" s="72" t="s">
        <v>191</v>
      </c>
      <c r="T746" s="72" t="s">
        <v>14410</v>
      </c>
      <c r="U746" s="73"/>
      <c r="W746" s="73"/>
      <c r="X746" s="73"/>
      <c r="Y746" s="72" t="s">
        <v>14379</v>
      </c>
      <c r="AO746" s="71">
        <v>795.5</v>
      </c>
      <c r="AS746" s="73"/>
      <c r="AT746" s="73"/>
      <c r="AV746" s="73"/>
      <c r="AW746" s="74" t="s">
        <v>15136</v>
      </c>
      <c r="BC746" s="73"/>
    </row>
    <row r="747" spans="1:56">
      <c r="A747" s="70" t="str">
        <f t="shared" si="23"/>
        <v>2026-01</v>
      </c>
      <c r="B747" s="5" t="str">
        <f>_xlfn.XLOOKUP(G747,过机服务商重量差!A:A,过机服务商重量差!G:G)</f>
        <v>无崖子</v>
      </c>
      <c r="C747" s="32" t="str">
        <f t="shared" si="22"/>
        <v>渠道</v>
      </c>
      <c r="D747" s="63">
        <f>ROUND(IF(AND(AO747&gt;=0,Y747="正常走货"),_xlfn.XLOOKUP(G747,过机服务商重量差!A:A,过机服务商重量差!L:L),"0"),2)</f>
        <v>65</v>
      </c>
      <c r="E747" s="64">
        <f>ROUND(IF(B747="小旋风",$D747/提成!$D$4*提成!$E$4,$D747/提成!$D$3*提成!$E$3),2)</f>
        <v>0.65</v>
      </c>
      <c r="F747" s="5" t="str">
        <f ca="1">IFERROR(LOOKUP(1,0/((B747=名单!B:B)*(VALUE(AW747)&gt;=名单!E:E)*(VALUE(AW747)&lt;=名单!G:G)*(Y747="正常走货")),名单!H:H),"否")</f>
        <v>否</v>
      </c>
      <c r="G747" s="71" t="s">
        <v>2361</v>
      </c>
      <c r="H747" s="71" t="s">
        <v>2363</v>
      </c>
      <c r="J747" s="72" t="s">
        <v>2364</v>
      </c>
      <c r="L747" s="71" t="s">
        <v>18</v>
      </c>
      <c r="M747" s="73"/>
      <c r="N747" s="73"/>
      <c r="R747" s="73"/>
      <c r="S747" s="72" t="s">
        <v>2365</v>
      </c>
      <c r="T747" s="72" t="s">
        <v>14473</v>
      </c>
      <c r="U747" s="73"/>
      <c r="W747" s="73"/>
      <c r="X747" s="73"/>
      <c r="Y747" s="72" t="s">
        <v>14379</v>
      </c>
      <c r="AO747" s="71">
        <v>137.5</v>
      </c>
      <c r="AS747" s="73"/>
      <c r="AT747" s="73"/>
      <c r="AU747" s="73"/>
      <c r="AV747" s="73"/>
      <c r="AW747" s="74" t="s">
        <v>15137</v>
      </c>
      <c r="BC747" s="73"/>
    </row>
    <row r="748" spans="1:56">
      <c r="A748" s="70" t="str">
        <f t="shared" si="23"/>
        <v>2026-01</v>
      </c>
      <c r="B748" s="5" t="str">
        <f>_xlfn.XLOOKUP(G748,过机服务商重量差!A:A,过机服务商重量差!G:G)</f>
        <v>小旋风</v>
      </c>
      <c r="C748" s="32" t="str">
        <f t="shared" si="22"/>
        <v>渠道</v>
      </c>
      <c r="D748" s="63">
        <f>ROUND(IF(AND(AO748&gt;=0,Y748="正常走货"),_xlfn.XLOOKUP(G748,过机服务商重量差!A:A,过机服务商重量差!L:L),"0"),2)</f>
        <v>120</v>
      </c>
      <c r="E748" s="64">
        <f>ROUND(IF(B748="小旋风",$D748/提成!$D$4*提成!$E$4,$D748/提成!$D$3*提成!$E$3),2)</f>
        <v>1.2</v>
      </c>
      <c r="F748" s="5" t="str">
        <f ca="1">IFERROR(LOOKUP(1,0/((B748=名单!B:B)*(VALUE(AW748)&gt;=名单!E:E)*(VALUE(AW748)&lt;=名单!G:G)*(Y748="正常走货")),名单!H:H),"否")</f>
        <v>是</v>
      </c>
      <c r="G748" s="71" t="s">
        <v>2366</v>
      </c>
      <c r="H748" s="71" t="s">
        <v>2368</v>
      </c>
      <c r="J748" s="71" t="s">
        <v>453</v>
      </c>
      <c r="L748" s="71" t="s">
        <v>18</v>
      </c>
      <c r="M748" s="73"/>
      <c r="N748" s="73"/>
      <c r="R748" s="73"/>
      <c r="S748" s="72" t="s">
        <v>442</v>
      </c>
      <c r="T748" s="72" t="s">
        <v>14410</v>
      </c>
      <c r="U748" s="73"/>
      <c r="W748" s="73"/>
      <c r="X748" s="73"/>
      <c r="Y748" s="72" t="s">
        <v>14379</v>
      </c>
      <c r="Z748" s="73"/>
      <c r="AO748" s="71">
        <v>1044</v>
      </c>
      <c r="AT748" s="73"/>
      <c r="AV748" s="73"/>
      <c r="AW748" s="74" t="s">
        <v>15138</v>
      </c>
      <c r="BC748" s="73"/>
    </row>
    <row r="749" spans="1:56">
      <c r="A749" s="70" t="str">
        <f t="shared" si="23"/>
        <v>2026-01</v>
      </c>
      <c r="B749" s="5" t="str">
        <f>_xlfn.XLOOKUP(G749,过机服务商重量差!A:A,过机服务商重量差!G:G)</f>
        <v>无崖子</v>
      </c>
      <c r="C749" s="32" t="str">
        <f t="shared" si="22"/>
        <v>渠道</v>
      </c>
      <c r="D749" s="63">
        <f>ROUND(IF(AND(AO749&gt;=0,Y749="正常走货"),_xlfn.XLOOKUP(G749,过机服务商重量差!A:A,过机服务商重量差!L:L),"0"),2)</f>
        <v>12.5</v>
      </c>
      <c r="E749" s="64">
        <f>ROUND(IF(B749="小旋风",$D749/提成!$D$4*提成!$E$4,$D749/提成!$D$3*提成!$E$3),2)</f>
        <v>0.13</v>
      </c>
      <c r="F749" s="5" t="str">
        <f ca="1">IFERROR(LOOKUP(1,0/((B749=名单!B:B)*(VALUE(AW749)&gt;=名单!E:E)*(VALUE(AW749)&lt;=名单!G:G)*(Y749="正常走货")),名单!H:H),"否")</f>
        <v>否</v>
      </c>
      <c r="G749" s="71" t="s">
        <v>2369</v>
      </c>
      <c r="H749" s="71" t="s">
        <v>2371</v>
      </c>
      <c r="J749" s="72" t="s">
        <v>590</v>
      </c>
      <c r="L749" s="71" t="s">
        <v>18</v>
      </c>
      <c r="M749" s="73"/>
      <c r="N749" s="73"/>
      <c r="R749" s="73"/>
      <c r="S749" s="72" t="s">
        <v>292</v>
      </c>
      <c r="T749" s="72" t="s">
        <v>14410</v>
      </c>
      <c r="U749" s="73"/>
      <c r="W749" s="73"/>
      <c r="X749" s="73"/>
      <c r="Y749" s="72" t="s">
        <v>14379</v>
      </c>
      <c r="AO749" s="71">
        <v>133.45</v>
      </c>
      <c r="AS749" s="73"/>
      <c r="AT749" s="73"/>
      <c r="AV749" s="73"/>
      <c r="AW749" s="74" t="s">
        <v>15139</v>
      </c>
      <c r="BC749" s="73"/>
    </row>
    <row r="750" spans="1:56">
      <c r="A750" s="70" t="str">
        <f t="shared" si="23"/>
        <v>2026-01</v>
      </c>
      <c r="B750" s="5" t="str">
        <f>_xlfn.XLOOKUP(G750,过机服务商重量差!A:A,过机服务商重量差!G:G)</f>
        <v>风清扬</v>
      </c>
      <c r="C750" s="32" t="str">
        <f t="shared" si="22"/>
        <v>渠道</v>
      </c>
      <c r="D750" s="63">
        <f>ROUND(IF(AND(AO750&gt;=0,Y750="正常走货"),_xlfn.XLOOKUP(G750,过机服务商重量差!A:A,过机服务商重量差!L:L),"0"),2)</f>
        <v>36</v>
      </c>
      <c r="E750" s="64">
        <f>ROUND(IF(B750="小旋风",$D750/提成!$D$4*提成!$E$4,$D750/提成!$D$3*提成!$E$3),2)</f>
        <v>0.36</v>
      </c>
      <c r="F750" s="5" t="str">
        <f ca="1">IFERROR(LOOKUP(1,0/((B750=名单!B:B)*(VALUE(AW750)&gt;=名单!E:E)*(VALUE(AW750)&lt;=名单!G:G)*(Y750="正常走货")),名单!H:H),"否")</f>
        <v>是</v>
      </c>
      <c r="G750" s="71" t="s">
        <v>2372</v>
      </c>
      <c r="H750" s="71" t="s">
        <v>2374</v>
      </c>
      <c r="J750" s="72" t="s">
        <v>2375</v>
      </c>
      <c r="L750" s="71" t="s">
        <v>18</v>
      </c>
      <c r="M750" s="73"/>
      <c r="N750" s="73"/>
      <c r="R750" s="73"/>
      <c r="S750" s="72" t="s">
        <v>2376</v>
      </c>
      <c r="T750" s="72" t="s">
        <v>14578</v>
      </c>
      <c r="U750" s="73"/>
      <c r="W750" s="73"/>
      <c r="X750" s="73"/>
      <c r="Y750" s="72" t="s">
        <v>14379</v>
      </c>
      <c r="AO750" s="71">
        <v>100</v>
      </c>
      <c r="AS750" s="73"/>
      <c r="AT750" s="73"/>
      <c r="AU750" s="73"/>
      <c r="AV750" s="73"/>
      <c r="AW750" s="74" t="s">
        <v>15140</v>
      </c>
      <c r="BC750" s="73"/>
    </row>
    <row r="751" spans="1:56">
      <c r="A751" s="70" t="str">
        <f t="shared" si="23"/>
        <v>2026-01</v>
      </c>
      <c r="B751" s="5" t="str">
        <f>_xlfn.XLOOKUP(G751,过机服务商重量差!A:A,过机服务商重量差!G:G)</f>
        <v>风清扬</v>
      </c>
      <c r="C751" s="32" t="str">
        <f t="shared" si="22"/>
        <v>渠道</v>
      </c>
      <c r="D751" s="63">
        <f>ROUND(IF(AND(AO751&gt;=0,Y751="正常走货"),_xlfn.XLOOKUP(G751,过机服务商重量差!A:A,过机服务商重量差!L:L),"0"),2)</f>
        <v>65</v>
      </c>
      <c r="E751" s="64">
        <f>ROUND(IF(B751="小旋风",$D751/提成!$D$4*提成!$E$4,$D751/提成!$D$3*提成!$E$3),2)</f>
        <v>0.65</v>
      </c>
      <c r="F751" s="5" t="str">
        <f ca="1">IFERROR(LOOKUP(1,0/((B751=名单!B:B)*(VALUE(AW751)&gt;=名单!E:E)*(VALUE(AW751)&lt;=名单!G:G)*(Y751="正常走货")),名单!H:H),"否")</f>
        <v>是</v>
      </c>
      <c r="G751" s="71" t="s">
        <v>2377</v>
      </c>
      <c r="H751" s="71" t="s">
        <v>2379</v>
      </c>
      <c r="J751" s="72" t="s">
        <v>2375</v>
      </c>
      <c r="L751" s="71" t="s">
        <v>18</v>
      </c>
      <c r="M751" s="73"/>
      <c r="N751" s="73"/>
      <c r="R751" s="73"/>
      <c r="S751" s="72" t="s">
        <v>215</v>
      </c>
      <c r="T751" s="72" t="s">
        <v>14378</v>
      </c>
      <c r="U751" s="73"/>
      <c r="W751" s="73"/>
      <c r="X751" s="73"/>
      <c r="Y751" s="72" t="s">
        <v>14379</v>
      </c>
      <c r="AO751" s="71">
        <v>100</v>
      </c>
      <c r="AS751" s="73"/>
      <c r="AT751" s="73"/>
      <c r="AV751" s="73"/>
      <c r="AW751" s="74" t="s">
        <v>15141</v>
      </c>
      <c r="BC751" s="73"/>
      <c r="BD751" s="73"/>
    </row>
    <row r="752" spans="1:56">
      <c r="A752" s="70" t="str">
        <f t="shared" si="23"/>
        <v>2026-01</v>
      </c>
      <c r="B752" s="5" t="str">
        <f>_xlfn.XLOOKUP(G752,过机服务商重量差!A:A,过机服务商重量差!G:G)</f>
        <v>风清扬</v>
      </c>
      <c r="C752" s="32" t="str">
        <f t="shared" si="22"/>
        <v>渠道</v>
      </c>
      <c r="D752" s="63">
        <f>ROUND(IF(AND(AO752&gt;=0,Y752="正常走货"),_xlfn.XLOOKUP(G752,过机服务商重量差!A:A,过机服务商重量差!L:L),"0"),2)</f>
        <v>44</v>
      </c>
      <c r="E752" s="64">
        <f>ROUND(IF(B752="小旋风",$D752/提成!$D$4*提成!$E$4,$D752/提成!$D$3*提成!$E$3),2)</f>
        <v>0.44</v>
      </c>
      <c r="F752" s="5" t="str">
        <f ca="1">IFERROR(LOOKUP(1,0/((B752=名单!B:B)*(VALUE(AW752)&gt;=名单!E:E)*(VALUE(AW752)&lt;=名单!G:G)*(Y752="正常走货")),名单!H:H),"否")</f>
        <v>是</v>
      </c>
      <c r="G752" s="71" t="s">
        <v>2380</v>
      </c>
      <c r="H752" s="71" t="s">
        <v>2382</v>
      </c>
      <c r="J752" s="72" t="s">
        <v>2375</v>
      </c>
      <c r="L752" s="71" t="s">
        <v>18</v>
      </c>
      <c r="M752" s="73"/>
      <c r="N752" s="73"/>
      <c r="R752" s="73"/>
      <c r="S752" s="72" t="s">
        <v>215</v>
      </c>
      <c r="T752" s="72" t="s">
        <v>14378</v>
      </c>
      <c r="U752" s="73"/>
      <c r="W752" s="73"/>
      <c r="X752" s="73"/>
      <c r="Y752" s="72" t="s">
        <v>14379</v>
      </c>
      <c r="AO752" s="71">
        <v>100</v>
      </c>
      <c r="AS752" s="73"/>
      <c r="AT752" s="73"/>
      <c r="AU752" s="73"/>
      <c r="AV752" s="73"/>
      <c r="AW752" s="74" t="s">
        <v>15142</v>
      </c>
      <c r="BC752" s="73"/>
    </row>
    <row r="753" spans="1:56">
      <c r="A753" s="70" t="str">
        <f t="shared" si="23"/>
        <v>2026-01</v>
      </c>
      <c r="B753" s="5" t="str">
        <f>_xlfn.XLOOKUP(G753,过机服务商重量差!A:A,过机服务商重量差!G:G)</f>
        <v>007</v>
      </c>
      <c r="C753" s="32" t="str">
        <f t="shared" si="22"/>
        <v>渠道</v>
      </c>
      <c r="D753" s="63">
        <f>ROUND(IF(AND(AO753&gt;=0,Y753="正常走货"),_xlfn.XLOOKUP(G753,过机服务商重量差!A:A,过机服务商重量差!L:L),"0"),2)</f>
        <v>63</v>
      </c>
      <c r="E753" s="64">
        <f>ROUND(IF(B753="小旋风",$D753/提成!$D$4*提成!$E$4,$D753/提成!$D$3*提成!$E$3),2)</f>
        <v>0.63</v>
      </c>
      <c r="F753" s="5" t="str">
        <f ca="1">IFERROR(LOOKUP(1,0/((B753=名单!B:B)*(VALUE(AW753)&gt;=名单!E:E)*(VALUE(AW753)&lt;=名单!G:G)*(Y753="正常走货")),名单!H:H),"否")</f>
        <v>否</v>
      </c>
      <c r="G753" s="71" t="s">
        <v>2383</v>
      </c>
      <c r="H753" s="71" t="s">
        <v>2385</v>
      </c>
      <c r="J753" s="72" t="s">
        <v>168</v>
      </c>
      <c r="L753" s="71" t="s">
        <v>18</v>
      </c>
      <c r="M753" s="73"/>
      <c r="N753" s="73"/>
      <c r="R753" s="73"/>
      <c r="S753" s="72" t="s">
        <v>215</v>
      </c>
      <c r="T753" s="72" t="s">
        <v>14378</v>
      </c>
      <c r="U753" s="73"/>
      <c r="W753" s="73"/>
      <c r="X753" s="73"/>
      <c r="Y753" s="72" t="s">
        <v>14379</v>
      </c>
      <c r="AO753" s="71">
        <v>724.5</v>
      </c>
      <c r="AT753" s="73"/>
      <c r="AV753" s="73"/>
      <c r="AW753" s="74" t="s">
        <v>15143</v>
      </c>
      <c r="BC753" s="73"/>
    </row>
    <row r="754" spans="1:56">
      <c r="A754" s="70" t="str">
        <f t="shared" si="23"/>
        <v>2026-01</v>
      </c>
      <c r="B754" s="5" t="str">
        <f>_xlfn.XLOOKUP(G754,过机服务商重量差!A:A,过机服务商重量差!G:G)</f>
        <v>小旋风</v>
      </c>
      <c r="C754" s="32" t="str">
        <f t="shared" si="22"/>
        <v>渠道</v>
      </c>
      <c r="D754" s="63">
        <f>ROUND(IF(AND(AO754&gt;=0,Y754="正常走货"),_xlfn.XLOOKUP(G754,过机服务商重量差!A:A,过机服务商重量差!L:L),"0"),2)</f>
        <v>4.1</v>
      </c>
      <c r="E754" s="64">
        <f>ROUND(IF(B754="小旋风",$D754/提成!$D$4*提成!$E$4,$D754/提成!$D$3*提成!$E$3),2)</f>
        <v>0.04</v>
      </c>
      <c r="F754" s="5" t="str">
        <f ca="1">IFERROR(LOOKUP(1,0/((B754=名单!B:B)*(VALUE(AW754)&gt;=名单!E:E)*(VALUE(AW754)&lt;=名单!G:G)*(Y754="正常走货")),名单!H:H),"否")</f>
        <v>是</v>
      </c>
      <c r="G754" s="71" t="s">
        <v>2386</v>
      </c>
      <c r="H754" s="71" t="s">
        <v>2388</v>
      </c>
      <c r="J754" s="72" t="s">
        <v>28</v>
      </c>
      <c r="L754" s="71" t="s">
        <v>18</v>
      </c>
      <c r="M754" s="73"/>
      <c r="N754" s="73"/>
      <c r="R754" s="73"/>
      <c r="S754" s="72" t="s">
        <v>215</v>
      </c>
      <c r="T754" s="72" t="s">
        <v>14378</v>
      </c>
      <c r="U754" s="73"/>
      <c r="W754" s="73"/>
      <c r="X754" s="73"/>
      <c r="Y754" s="72" t="s">
        <v>14379</v>
      </c>
      <c r="AO754" s="71">
        <v>492</v>
      </c>
      <c r="AS754" s="73"/>
      <c r="AT754" s="73"/>
      <c r="AU754" s="73"/>
      <c r="AV754" s="73"/>
      <c r="AW754" s="74" t="s">
        <v>15144</v>
      </c>
      <c r="BC754" s="73"/>
    </row>
    <row r="755" spans="1:56">
      <c r="A755" s="70" t="str">
        <f t="shared" si="23"/>
        <v>2026-01</v>
      </c>
      <c r="B755" s="5" t="str">
        <f>_xlfn.XLOOKUP(G755,过机服务商重量差!A:A,过机服务商重量差!G:G)</f>
        <v>风清扬</v>
      </c>
      <c r="C755" s="32" t="str">
        <f t="shared" si="22"/>
        <v>渠道</v>
      </c>
      <c r="D755" s="63">
        <f>ROUND(IF(AND(AO755&gt;=0,Y755="正常走货"),_xlfn.XLOOKUP(G755,过机服务商重量差!A:A,过机服务商重量差!L:L),"0"),2)</f>
        <v>91</v>
      </c>
      <c r="E755" s="64">
        <f>ROUND(IF(B755="小旋风",$D755/提成!$D$4*提成!$E$4,$D755/提成!$D$3*提成!$E$3),2)</f>
        <v>0.91</v>
      </c>
      <c r="F755" s="5" t="str">
        <f ca="1">IFERROR(LOOKUP(1,0/((B755=名单!B:B)*(VALUE(AW755)&gt;=名单!E:E)*(VALUE(AW755)&lt;=名单!G:G)*(Y755="正常走货")),名单!H:H),"否")</f>
        <v>是</v>
      </c>
      <c r="G755" s="71" t="s">
        <v>2389</v>
      </c>
      <c r="H755" s="71" t="s">
        <v>2391</v>
      </c>
      <c r="J755" s="72" t="s">
        <v>683</v>
      </c>
      <c r="L755" s="71" t="s">
        <v>18</v>
      </c>
      <c r="M755" s="73"/>
      <c r="N755" s="73"/>
      <c r="R755" s="73"/>
      <c r="S755" s="72" t="s">
        <v>1269</v>
      </c>
      <c r="T755" s="72" t="s">
        <v>14386</v>
      </c>
      <c r="U755" s="73"/>
      <c r="W755" s="73"/>
      <c r="X755" s="73"/>
      <c r="Y755" s="72" t="s">
        <v>14379</v>
      </c>
      <c r="AO755" s="71">
        <v>0</v>
      </c>
      <c r="AT755" s="73"/>
      <c r="AU755" s="73"/>
      <c r="AV755" s="73"/>
      <c r="AW755" s="74" t="s">
        <v>15145</v>
      </c>
      <c r="BC755" s="73"/>
    </row>
    <row r="756" spans="1:56">
      <c r="A756" s="70" t="str">
        <f t="shared" si="23"/>
        <v>2026-01</v>
      </c>
      <c r="B756" s="5" t="str">
        <f>_xlfn.XLOOKUP(G756,过机服务商重量差!A:A,过机服务商重量差!G:G)</f>
        <v>无崖子</v>
      </c>
      <c r="C756" s="32" t="str">
        <f t="shared" si="22"/>
        <v>渠道</v>
      </c>
      <c r="D756" s="63">
        <f>ROUND(IF(AND(AO756&gt;=0,Y756="正常走货"),_xlfn.XLOOKUP(G756,过机服务商重量差!A:A,过机服务商重量差!L:L),"0"),2)</f>
        <v>5.5</v>
      </c>
      <c r="E756" s="64">
        <f>ROUND(IF(B756="小旋风",$D756/提成!$D$4*提成!$E$4,$D756/提成!$D$3*提成!$E$3),2)</f>
        <v>0.06</v>
      </c>
      <c r="F756" s="5" t="str">
        <f ca="1">IFERROR(LOOKUP(1,0/((B756=名单!B:B)*(VALUE(AW756)&gt;=名单!E:E)*(VALUE(AW756)&lt;=名单!G:G)*(Y756="正常走货")),名单!H:H),"否")</f>
        <v>否</v>
      </c>
      <c r="G756" s="71" t="s">
        <v>2392</v>
      </c>
      <c r="H756" s="71" t="s">
        <v>2394</v>
      </c>
      <c r="J756" s="72" t="s">
        <v>128</v>
      </c>
      <c r="L756" s="71" t="s">
        <v>18</v>
      </c>
      <c r="M756" s="73"/>
      <c r="N756" s="73"/>
      <c r="R756" s="73"/>
      <c r="S756" s="72" t="s">
        <v>130</v>
      </c>
      <c r="T756" s="72" t="s">
        <v>14419</v>
      </c>
      <c r="U756" s="73"/>
      <c r="W756" s="73"/>
      <c r="X756" s="73"/>
      <c r="Y756" s="72" t="s">
        <v>14379</v>
      </c>
      <c r="AO756" s="71">
        <v>265.2</v>
      </c>
      <c r="AT756" s="73"/>
      <c r="AV756" s="73"/>
      <c r="AW756" s="74" t="s">
        <v>15146</v>
      </c>
      <c r="BC756" s="73"/>
    </row>
    <row r="757" spans="1:56">
      <c r="A757" s="70" t="str">
        <f t="shared" si="23"/>
        <v>2026-01</v>
      </c>
      <c r="B757" s="5" t="str">
        <f>_xlfn.XLOOKUP(G757,过机服务商重量差!A:A,过机服务商重量差!G:G)</f>
        <v>帅时莹</v>
      </c>
      <c r="C757" s="32" t="str">
        <f t="shared" si="22"/>
        <v>渠道</v>
      </c>
      <c r="D757" s="63">
        <f>ROUND(IF(AND(AO757&gt;=0,Y757="正常走货"),_xlfn.XLOOKUP(G757,过机服务商重量差!A:A,过机服务商重量差!L:L),"0"),2)</f>
        <v>25</v>
      </c>
      <c r="E757" s="64">
        <f>ROUND(IF(B757="小旋风",$D757/提成!$D$4*提成!$E$4,$D757/提成!$D$3*提成!$E$3),2)</f>
        <v>0.25</v>
      </c>
      <c r="F757" s="5" t="str">
        <f ca="1">IFERROR(LOOKUP(1,0/((B757=名单!B:B)*(VALUE(AW757)&gt;=名单!E:E)*(VALUE(AW757)&lt;=名单!G:G)*(Y757="正常走货")),名单!H:H),"否")</f>
        <v>否</v>
      </c>
      <c r="G757" s="71" t="s">
        <v>2395</v>
      </c>
      <c r="H757" s="71" t="s">
        <v>2397</v>
      </c>
      <c r="J757" s="72" t="s">
        <v>738</v>
      </c>
      <c r="L757" s="71" t="s">
        <v>18</v>
      </c>
      <c r="M757" s="73"/>
      <c r="N757" s="73"/>
      <c r="R757" s="73"/>
      <c r="S757" s="72" t="s">
        <v>130</v>
      </c>
      <c r="T757" s="72" t="s">
        <v>14419</v>
      </c>
      <c r="U757" s="73"/>
      <c r="W757" s="73"/>
      <c r="X757" s="73"/>
      <c r="Y757" s="72" t="s">
        <v>14379</v>
      </c>
      <c r="AO757" s="71">
        <v>211.6</v>
      </c>
      <c r="AS757" s="73"/>
      <c r="AT757" s="73"/>
      <c r="AU757" s="73"/>
      <c r="AV757" s="73"/>
      <c r="AW757" s="74" t="s">
        <v>15147</v>
      </c>
      <c r="BC757" s="73"/>
    </row>
    <row r="758" spans="1:56">
      <c r="A758" s="70" t="str">
        <f t="shared" si="23"/>
        <v>2026-01</v>
      </c>
      <c r="B758" s="5" t="str">
        <f>_xlfn.XLOOKUP(G758,过机服务商重量差!A:A,过机服务商重量差!G:G)</f>
        <v>小旋风</v>
      </c>
      <c r="C758" s="32" t="str">
        <f t="shared" si="22"/>
        <v>渠道</v>
      </c>
      <c r="D758" s="63">
        <f>ROUND(IF(AND(AO758&gt;=0,Y758="正常走货"),_xlfn.XLOOKUP(G758,过机服务商重量差!A:A,过机服务商重量差!L:L),"0"),2)</f>
        <v>32</v>
      </c>
      <c r="E758" s="64">
        <f>ROUND(IF(B758="小旋风",$D758/提成!$D$4*提成!$E$4,$D758/提成!$D$3*提成!$E$3),2)</f>
        <v>0.32</v>
      </c>
      <c r="F758" s="5" t="str">
        <f ca="1">IFERROR(LOOKUP(1,0/((B758=名单!B:B)*(VALUE(AW758)&gt;=名单!E:E)*(VALUE(AW758)&lt;=名单!G:G)*(Y758="正常走货")),名单!H:H),"否")</f>
        <v>是</v>
      </c>
      <c r="G758" s="71" t="s">
        <v>2398</v>
      </c>
      <c r="H758" s="71" t="s">
        <v>2400</v>
      </c>
      <c r="J758" s="72" t="s">
        <v>78</v>
      </c>
      <c r="L758" s="71" t="s">
        <v>18</v>
      </c>
      <c r="M758" s="73"/>
      <c r="N758" s="73"/>
      <c r="R758" s="73"/>
      <c r="S758" s="72" t="s">
        <v>604</v>
      </c>
      <c r="T758" s="71" t="s">
        <v>14407</v>
      </c>
      <c r="U758" s="73"/>
      <c r="W758" s="73"/>
      <c r="X758" s="73"/>
      <c r="Y758" s="72" t="s">
        <v>14379</v>
      </c>
      <c r="AO758" s="71">
        <v>129.2</v>
      </c>
      <c r="AT758" s="73"/>
      <c r="AV758" s="73"/>
      <c r="AW758" s="74" t="s">
        <v>15148</v>
      </c>
      <c r="BA758" s="73"/>
      <c r="BC758" s="73"/>
    </row>
    <row r="759" spans="1:56">
      <c r="A759" s="70" t="str">
        <f t="shared" si="23"/>
        <v>2026-01</v>
      </c>
      <c r="B759" s="5" t="str">
        <f>_xlfn.XLOOKUP(G759,过机服务商重量差!A:A,过机服务商重量差!G:G)</f>
        <v>小旋风</v>
      </c>
      <c r="C759" s="32" t="str">
        <f t="shared" si="22"/>
        <v>渠道</v>
      </c>
      <c r="D759" s="63">
        <f>ROUND(IF(AND(AO759&gt;=0,Y759="正常走货"),_xlfn.XLOOKUP(G759,过机服务商重量差!A:A,过机服务商重量差!L:L),"0"),2)</f>
        <v>705</v>
      </c>
      <c r="E759" s="64">
        <f>ROUND(IF(B759="小旋风",$D759/提成!$D$4*提成!$E$4,$D759/提成!$D$3*提成!$E$3),2)</f>
        <v>7.05</v>
      </c>
      <c r="F759" s="5" t="str">
        <f ca="1">IFERROR(LOOKUP(1,0/((B759=名单!B:B)*(VALUE(AW759)&gt;=名单!E:E)*(VALUE(AW759)&lt;=名单!G:G)*(Y759="正常走货")),名单!H:H),"否")</f>
        <v>是</v>
      </c>
      <c r="G759" s="71" t="s">
        <v>2401</v>
      </c>
      <c r="H759" s="71" t="s">
        <v>2403</v>
      </c>
      <c r="J759" s="72" t="s">
        <v>453</v>
      </c>
      <c r="L759" s="72" t="s">
        <v>18</v>
      </c>
      <c r="M759" s="73"/>
      <c r="N759" s="73"/>
      <c r="R759" s="73"/>
      <c r="S759" s="72" t="s">
        <v>223</v>
      </c>
      <c r="T759" s="72" t="s">
        <v>14410</v>
      </c>
      <c r="U759" s="73"/>
      <c r="W759" s="73"/>
      <c r="X759" s="73"/>
      <c r="Y759" s="72" t="s">
        <v>14379</v>
      </c>
      <c r="AO759" s="71">
        <v>4231.2</v>
      </c>
      <c r="AS759" s="73"/>
      <c r="AT759" s="73"/>
      <c r="AV759" s="73"/>
      <c r="AW759" s="74" t="s">
        <v>15149</v>
      </c>
      <c r="BC759" s="73"/>
      <c r="BD759" s="73"/>
    </row>
    <row r="760" spans="1:56">
      <c r="A760" s="70" t="str">
        <f t="shared" si="23"/>
        <v>2026-01</v>
      </c>
      <c r="B760" s="5" t="str">
        <f>_xlfn.XLOOKUP(G760,过机服务商重量差!A:A,过机服务商重量差!G:G)</f>
        <v>帅时莹</v>
      </c>
      <c r="C760" s="32" t="str">
        <f t="shared" si="22"/>
        <v>渠道</v>
      </c>
      <c r="D760" s="63">
        <f>ROUND(IF(AND(AO760&gt;=0,Y760="正常走货"),_xlfn.XLOOKUP(G760,过机服务商重量差!A:A,过机服务商重量差!L:L),"0"),2)</f>
        <v>80</v>
      </c>
      <c r="E760" s="64">
        <f>ROUND(IF(B760="小旋风",$D760/提成!$D$4*提成!$E$4,$D760/提成!$D$3*提成!$E$3),2)</f>
        <v>0.8</v>
      </c>
      <c r="F760" s="5" t="str">
        <f ca="1">IFERROR(LOOKUP(1,0/((B760=名单!B:B)*(VALUE(AW760)&gt;=名单!E:E)*(VALUE(AW760)&lt;=名单!G:G)*(Y760="正常走货")),名单!H:H),"否")</f>
        <v>否</v>
      </c>
      <c r="G760" s="71" t="s">
        <v>2404</v>
      </c>
      <c r="H760" s="71" t="s">
        <v>2406</v>
      </c>
      <c r="J760" s="72" t="s">
        <v>738</v>
      </c>
      <c r="L760" s="71" t="s">
        <v>18</v>
      </c>
      <c r="M760" s="73"/>
      <c r="N760" s="73"/>
      <c r="R760" s="73"/>
      <c r="S760" s="72" t="s">
        <v>191</v>
      </c>
      <c r="T760" s="72" t="s">
        <v>14410</v>
      </c>
      <c r="U760" s="73"/>
      <c r="W760" s="73"/>
      <c r="X760" s="73"/>
      <c r="Y760" s="72" t="s">
        <v>14379</v>
      </c>
      <c r="AO760" s="71">
        <v>2368.6</v>
      </c>
      <c r="AT760" s="73"/>
      <c r="AV760" s="73"/>
      <c r="AW760" s="74" t="s">
        <v>15150</v>
      </c>
      <c r="BC760" s="73"/>
    </row>
    <row r="761" spans="1:56">
      <c r="A761" s="70" t="str">
        <f t="shared" si="23"/>
        <v>2026-01</v>
      </c>
      <c r="B761" s="5" t="str">
        <f>_xlfn.XLOOKUP(G761,过机服务商重量差!A:A,过机服务商重量差!G:G)</f>
        <v>无崖子</v>
      </c>
      <c r="C761" s="32" t="str">
        <f t="shared" si="22"/>
        <v>渠道</v>
      </c>
      <c r="D761" s="63">
        <f>ROUND(IF(AND(AO761&gt;=0,Y761="正常走货"),_xlfn.XLOOKUP(G761,过机服务商重量差!A:A,过机服务商重量差!L:L),"0"),2)</f>
        <v>6.5</v>
      </c>
      <c r="E761" s="64">
        <f>ROUND(IF(B761="小旋风",$D761/提成!$D$4*提成!$E$4,$D761/提成!$D$3*提成!$E$3),2)</f>
        <v>0.07</v>
      </c>
      <c r="F761" s="5" t="str">
        <f ca="1">IFERROR(LOOKUP(1,0/((B761=名单!B:B)*(VALUE(AW761)&gt;=名单!E:E)*(VALUE(AW761)&lt;=名单!G:G)*(Y761="正常走货")),名单!H:H),"否")</f>
        <v>否</v>
      </c>
      <c r="G761" s="71" t="s">
        <v>2407</v>
      </c>
      <c r="H761" s="71" t="s">
        <v>2409</v>
      </c>
      <c r="J761" s="72" t="s">
        <v>590</v>
      </c>
      <c r="L761" s="71" t="s">
        <v>18</v>
      </c>
      <c r="M761" s="73"/>
      <c r="N761" s="73"/>
      <c r="R761" s="73"/>
      <c r="S761" s="72" t="s">
        <v>223</v>
      </c>
      <c r="T761" s="72" t="s">
        <v>14410</v>
      </c>
      <c r="U761" s="73"/>
      <c r="W761" s="73"/>
      <c r="X761" s="73"/>
      <c r="Y761" s="72" t="s">
        <v>14379</v>
      </c>
      <c r="AO761" s="71">
        <v>158.31</v>
      </c>
      <c r="AS761" s="73"/>
      <c r="AT761" s="73"/>
      <c r="AU761" s="73"/>
      <c r="AV761" s="73"/>
      <c r="AW761" s="74" t="s">
        <v>15151</v>
      </c>
      <c r="BC761" s="73"/>
    </row>
    <row r="762" spans="1:56">
      <c r="A762" s="70" t="str">
        <f t="shared" si="23"/>
        <v>2026-01</v>
      </c>
      <c r="B762" s="5" t="str">
        <f>_xlfn.XLOOKUP(G762,过机服务商重量差!A:A,过机服务商重量差!G:G)</f>
        <v>无崖子</v>
      </c>
      <c r="C762" s="32" t="str">
        <f t="shared" si="22"/>
        <v>渠道</v>
      </c>
      <c r="D762" s="63">
        <f>ROUND(IF(AND(AO762&gt;=0,Y762="正常走货"),_xlfn.XLOOKUP(G762,过机服务商重量差!A:A,过机服务商重量差!L:L),"0"),2)</f>
        <v>7.5</v>
      </c>
      <c r="E762" s="64">
        <f>ROUND(IF(B762="小旋风",$D762/提成!$D$4*提成!$E$4,$D762/提成!$D$3*提成!$E$3),2)</f>
        <v>0.08</v>
      </c>
      <c r="F762" s="5" t="str">
        <f ca="1">IFERROR(LOOKUP(1,0/((B762=名单!B:B)*(VALUE(AW762)&gt;=名单!E:E)*(VALUE(AW762)&lt;=名单!G:G)*(Y762="正常走货")),名单!H:H),"否")</f>
        <v>否</v>
      </c>
      <c r="G762" s="71" t="s">
        <v>2410</v>
      </c>
      <c r="H762" s="71" t="s">
        <v>2412</v>
      </c>
      <c r="J762" s="72" t="s">
        <v>590</v>
      </c>
      <c r="L762" s="71" t="s">
        <v>18</v>
      </c>
      <c r="M762" s="73"/>
      <c r="N762" s="73"/>
      <c r="R762" s="73"/>
      <c r="S762" s="72" t="s">
        <v>223</v>
      </c>
      <c r="T762" s="72" t="s">
        <v>14410</v>
      </c>
      <c r="U762" s="73"/>
      <c r="W762" s="73"/>
      <c r="X762" s="73"/>
      <c r="Y762" s="72" t="s">
        <v>14379</v>
      </c>
      <c r="AO762" s="71">
        <v>185.24</v>
      </c>
      <c r="AS762" s="73"/>
      <c r="AT762" s="73"/>
      <c r="AU762" s="73"/>
      <c r="AV762" s="73"/>
      <c r="AW762" s="74" t="s">
        <v>15152</v>
      </c>
      <c r="BC762" s="73"/>
      <c r="BD762" s="73"/>
    </row>
    <row r="763" spans="1:56">
      <c r="A763" s="70" t="str">
        <f t="shared" si="23"/>
        <v>2026-01</v>
      </c>
      <c r="B763" s="5" t="str">
        <f>_xlfn.XLOOKUP(G763,过机服务商重量差!A:A,过机服务商重量差!G:G)</f>
        <v>小旋风</v>
      </c>
      <c r="C763" s="32" t="str">
        <f t="shared" si="22"/>
        <v>渠道</v>
      </c>
      <c r="D763" s="63">
        <f>ROUND(IF(AND(AO763&gt;=0,Y763="正常走货"),_xlfn.XLOOKUP(G763,过机服务商重量差!A:A,过机服务商重量差!L:L),"0"),2)</f>
        <v>52</v>
      </c>
      <c r="E763" s="64">
        <f>ROUND(IF(B763="小旋风",$D763/提成!$D$4*提成!$E$4,$D763/提成!$D$3*提成!$E$3),2)</f>
        <v>0.52</v>
      </c>
      <c r="F763" s="5" t="str">
        <f ca="1">IFERROR(LOOKUP(1,0/((B763=名单!B:B)*(VALUE(AW763)&gt;=名单!E:E)*(VALUE(AW763)&lt;=名单!G:G)*(Y763="正常走货")),名单!H:H),"否")</f>
        <v>是</v>
      </c>
      <c r="G763" s="71" t="s">
        <v>2413</v>
      </c>
      <c r="H763" s="71" t="s">
        <v>2415</v>
      </c>
      <c r="J763" s="72" t="s">
        <v>85</v>
      </c>
      <c r="L763" s="71" t="s">
        <v>18</v>
      </c>
      <c r="M763" s="73"/>
      <c r="N763" s="73"/>
      <c r="R763" s="73"/>
      <c r="S763" s="72" t="s">
        <v>223</v>
      </c>
      <c r="T763" s="72" t="s">
        <v>14410</v>
      </c>
      <c r="U763" s="73"/>
      <c r="W763" s="73"/>
      <c r="X763" s="73"/>
      <c r="Y763" s="72" t="s">
        <v>14379</v>
      </c>
      <c r="AO763" s="71">
        <v>208</v>
      </c>
      <c r="AS763" s="73"/>
      <c r="AT763" s="73"/>
      <c r="AU763" s="73"/>
      <c r="AV763" s="73"/>
      <c r="AW763" s="74" t="s">
        <v>15153</v>
      </c>
      <c r="BC763" s="73"/>
    </row>
    <row r="764" spans="1:56">
      <c r="A764" s="70" t="str">
        <f t="shared" si="23"/>
        <v>2026-01</v>
      </c>
      <c r="B764" s="5" t="str">
        <f>_xlfn.XLOOKUP(G764,过机服务商重量差!A:A,过机服务商重量差!G:G)</f>
        <v>无崖子</v>
      </c>
      <c r="C764" s="32" t="str">
        <f t="shared" si="22"/>
        <v>渠道</v>
      </c>
      <c r="D764" s="63">
        <f>ROUND(IF(AND(AO764&gt;=0,Y764="正常走货"),_xlfn.XLOOKUP(G764,过机服务商重量差!A:A,过机服务商重量差!L:L),"0"),2)</f>
        <v>13</v>
      </c>
      <c r="E764" s="64">
        <f>ROUND(IF(B764="小旋风",$D764/提成!$D$4*提成!$E$4,$D764/提成!$D$3*提成!$E$3),2)</f>
        <v>0.13</v>
      </c>
      <c r="F764" s="5" t="str">
        <f ca="1">IFERROR(LOOKUP(1,0/((B764=名单!B:B)*(VALUE(AW764)&gt;=名单!E:E)*(VALUE(AW764)&lt;=名单!G:G)*(Y764="正常走货")),名单!H:H),"否")</f>
        <v>否</v>
      </c>
      <c r="G764" s="71" t="s">
        <v>2416</v>
      </c>
      <c r="H764" s="71" t="s">
        <v>2418</v>
      </c>
      <c r="J764" s="72" t="s">
        <v>603</v>
      </c>
      <c r="L764" s="71" t="s">
        <v>18</v>
      </c>
      <c r="M764" s="73"/>
      <c r="N764" s="73"/>
      <c r="R764" s="73"/>
      <c r="S764" s="72" t="s">
        <v>223</v>
      </c>
      <c r="T764" s="72" t="s">
        <v>14410</v>
      </c>
      <c r="U764" s="73"/>
      <c r="W764" s="73"/>
      <c r="X764" s="73"/>
      <c r="Y764" s="72" t="s">
        <v>14379</v>
      </c>
      <c r="AO764" s="71">
        <v>237</v>
      </c>
      <c r="AS764" s="73"/>
      <c r="AT764" s="73"/>
      <c r="AU764" s="73"/>
      <c r="AV764" s="73"/>
      <c r="AW764" s="74" t="s">
        <v>15154</v>
      </c>
      <c r="BC764" s="73"/>
    </row>
    <row r="765" spans="1:56">
      <c r="A765" s="70" t="str">
        <f t="shared" si="23"/>
        <v>2026-01</v>
      </c>
      <c r="B765" s="5" t="str">
        <f>_xlfn.XLOOKUP(G765,过机服务商重量差!A:A,过机服务商重量差!G:G)</f>
        <v>帅时莹</v>
      </c>
      <c r="C765" s="32" t="str">
        <f t="shared" si="22"/>
        <v>渠道</v>
      </c>
      <c r="D765" s="63">
        <f>ROUND(IF(AND(AO765&gt;=0,Y765="正常走货"),_xlfn.XLOOKUP(G765,过机服务商重量差!A:A,过机服务商重量差!L:L),"0"),2)</f>
        <v>117</v>
      </c>
      <c r="E765" s="64">
        <f>ROUND(IF(B765="小旋风",$D765/提成!$D$4*提成!$E$4,$D765/提成!$D$3*提成!$E$3),2)</f>
        <v>1.17</v>
      </c>
      <c r="F765" s="5" t="str">
        <f ca="1">IFERROR(LOOKUP(1,0/((B765=名单!B:B)*(VALUE(AW765)&gt;=名单!E:E)*(VALUE(AW765)&lt;=名单!G:G)*(Y765="正常走货")),名单!H:H),"否")</f>
        <v>否</v>
      </c>
      <c r="G765" s="71" t="s">
        <v>2419</v>
      </c>
      <c r="H765" s="71" t="s">
        <v>2421</v>
      </c>
      <c r="J765" s="72" t="s">
        <v>287</v>
      </c>
      <c r="L765" s="71" t="s">
        <v>18</v>
      </c>
      <c r="M765" s="73"/>
      <c r="N765" s="73"/>
      <c r="R765" s="73"/>
      <c r="S765" s="72" t="s">
        <v>540</v>
      </c>
      <c r="T765" s="72" t="s">
        <v>14410</v>
      </c>
      <c r="U765" s="73"/>
      <c r="W765" s="73"/>
      <c r="X765" s="73"/>
      <c r="Y765" s="72" t="s">
        <v>14379</v>
      </c>
      <c r="AO765" s="71">
        <v>514.8</v>
      </c>
      <c r="AS765" s="73"/>
      <c r="AT765" s="73"/>
      <c r="AV765" s="73"/>
      <c r="AW765" s="74" t="s">
        <v>15155</v>
      </c>
      <c r="BC765" s="73"/>
    </row>
    <row r="766" spans="1:56">
      <c r="A766" s="70" t="str">
        <f t="shared" si="23"/>
        <v>2026-01</v>
      </c>
      <c r="B766" s="5" t="str">
        <f>_xlfn.XLOOKUP(G766,过机服务商重量差!A:A,过机服务商重量差!G:G)</f>
        <v>帅时莹</v>
      </c>
      <c r="C766" s="32" t="str">
        <f t="shared" si="22"/>
        <v>渠道</v>
      </c>
      <c r="D766" s="63">
        <f>ROUND(IF(AND(AO766&gt;=0,Y766="正常走货"),_xlfn.XLOOKUP(G766,过机服务商重量差!A:A,过机服务商重量差!L:L),"0"),2)</f>
        <v>38</v>
      </c>
      <c r="E766" s="64">
        <f>ROUND(IF(B766="小旋风",$D766/提成!$D$4*提成!$E$4,$D766/提成!$D$3*提成!$E$3),2)</f>
        <v>0.38</v>
      </c>
      <c r="F766" s="5" t="str">
        <f ca="1">IFERROR(LOOKUP(1,0/((B766=名单!B:B)*(VALUE(AW766)&gt;=名单!E:E)*(VALUE(AW766)&lt;=名单!G:G)*(Y766="正常走货")),名单!H:H),"否")</f>
        <v>否</v>
      </c>
      <c r="G766" s="71" t="s">
        <v>2422</v>
      </c>
      <c r="H766" s="71" t="s">
        <v>2424</v>
      </c>
      <c r="J766" s="72" t="s">
        <v>586</v>
      </c>
      <c r="L766" s="71" t="s">
        <v>18</v>
      </c>
      <c r="M766" s="73"/>
      <c r="N766" s="73"/>
      <c r="R766" s="73"/>
      <c r="S766" s="72" t="s">
        <v>540</v>
      </c>
      <c r="T766" s="72" t="s">
        <v>14410</v>
      </c>
      <c r="U766" s="73"/>
      <c r="W766" s="73"/>
      <c r="X766" s="73"/>
      <c r="Y766" s="72" t="s">
        <v>14379</v>
      </c>
      <c r="AO766" s="71">
        <v>302.59</v>
      </c>
      <c r="AS766" s="73"/>
      <c r="AT766" s="73"/>
      <c r="AU766" s="73"/>
      <c r="AV766" s="73"/>
      <c r="AW766" s="74" t="s">
        <v>15156</v>
      </c>
      <c r="BC766" s="73"/>
    </row>
    <row r="767" spans="1:56">
      <c r="A767" s="70" t="str">
        <f t="shared" si="23"/>
        <v>2026-01</v>
      </c>
      <c r="B767" s="5" t="str">
        <f>_xlfn.XLOOKUP(G767,过机服务商重量差!A:A,过机服务商重量差!G:G)</f>
        <v>玉麒麟</v>
      </c>
      <c r="C767" s="32" t="str">
        <f t="shared" si="22"/>
        <v>渠道</v>
      </c>
      <c r="D767" s="63">
        <f>ROUND(IF(AND(AO767&gt;=0,Y767="正常走货"),_xlfn.XLOOKUP(G767,过机服务商重量差!A:A,过机服务商重量差!L:L),"0"),2)</f>
        <v>1</v>
      </c>
      <c r="E767" s="64">
        <f>ROUND(IF(B767="小旋风",$D767/提成!$D$4*提成!$E$4,$D767/提成!$D$3*提成!$E$3),2)</f>
        <v>0.01</v>
      </c>
      <c r="F767" s="5" t="str">
        <f ca="1">IFERROR(LOOKUP(1,0/((B767=名单!B:B)*(VALUE(AW767)&gt;=名单!E:E)*(VALUE(AW767)&lt;=名单!G:G)*(Y767="正常走货")),名单!H:H),"否")</f>
        <v>否</v>
      </c>
      <c r="G767" s="71" t="s">
        <v>2425</v>
      </c>
      <c r="H767" s="71" t="s">
        <v>2427</v>
      </c>
      <c r="J767" s="72" t="s">
        <v>17</v>
      </c>
      <c r="L767" s="71" t="s">
        <v>18</v>
      </c>
      <c r="M767" s="73"/>
      <c r="N767" s="73"/>
      <c r="R767" s="73"/>
      <c r="S767" s="72" t="s">
        <v>540</v>
      </c>
      <c r="T767" s="72" t="s">
        <v>14410</v>
      </c>
      <c r="U767" s="73"/>
      <c r="W767" s="73"/>
      <c r="X767" s="73"/>
      <c r="Y767" s="72" t="s">
        <v>14379</v>
      </c>
      <c r="AO767" s="71">
        <v>115.9</v>
      </c>
      <c r="AT767" s="73"/>
      <c r="AU767" s="73"/>
      <c r="AV767" s="73"/>
      <c r="AW767" s="74" t="s">
        <v>15157</v>
      </c>
      <c r="BA767" s="73"/>
      <c r="BC767" s="73"/>
    </row>
    <row r="768" spans="1:56">
      <c r="A768" s="70" t="str">
        <f t="shared" si="23"/>
        <v>2026-01</v>
      </c>
      <c r="B768" s="5" t="str">
        <f>_xlfn.XLOOKUP(G768,过机服务商重量差!A:A,过机服务商重量差!G:G)</f>
        <v>玉麒麟</v>
      </c>
      <c r="C768" s="32" t="str">
        <f t="shared" si="22"/>
        <v>渠道</v>
      </c>
      <c r="D768" s="63">
        <f>ROUND(IF(AND(AO768&gt;=0,Y768="正常走货"),_xlfn.XLOOKUP(G768,过机服务商重量差!A:A,过机服务商重量差!L:L),"0"),2)</f>
        <v>14.5</v>
      </c>
      <c r="E768" s="64">
        <f>ROUND(IF(B768="小旋风",$D768/提成!$D$4*提成!$E$4,$D768/提成!$D$3*提成!$E$3),2)</f>
        <v>0.15</v>
      </c>
      <c r="F768" s="5" t="str">
        <f ca="1">IFERROR(LOOKUP(1,0/((B768=名单!B:B)*(VALUE(AW768)&gt;=名单!E:E)*(VALUE(AW768)&lt;=名单!G:G)*(Y768="正常走货")),名单!H:H),"否")</f>
        <v>否</v>
      </c>
      <c r="G768" s="71" t="s">
        <v>2428</v>
      </c>
      <c r="H768" s="71" t="s">
        <v>2430</v>
      </c>
      <c r="J768" s="72" t="s">
        <v>24</v>
      </c>
      <c r="L768" s="71" t="s">
        <v>18</v>
      </c>
      <c r="M768" s="73"/>
      <c r="N768" s="73"/>
      <c r="R768" s="73"/>
      <c r="S768" s="72" t="s">
        <v>211</v>
      </c>
      <c r="T768" s="72" t="s">
        <v>14407</v>
      </c>
      <c r="U768" s="73"/>
      <c r="W768" s="73"/>
      <c r="X768" s="73"/>
      <c r="Y768" s="72" t="s">
        <v>14379</v>
      </c>
      <c r="AO768" s="71">
        <v>99.3</v>
      </c>
      <c r="AT768" s="73"/>
      <c r="AV768" s="73"/>
      <c r="AW768" s="74" t="s">
        <v>15158</v>
      </c>
      <c r="BA768" s="73"/>
      <c r="BC768" s="73"/>
    </row>
    <row r="769" spans="1:56">
      <c r="A769" s="70" t="str">
        <f t="shared" si="23"/>
        <v>2026-01</v>
      </c>
      <c r="B769" s="5" t="str">
        <f>_xlfn.XLOOKUP(G769,过机服务商重量差!A:A,过机服务商重量差!G:G)</f>
        <v>玉麒麟</v>
      </c>
      <c r="C769" s="32" t="str">
        <f t="shared" si="22"/>
        <v>渠道</v>
      </c>
      <c r="D769" s="63">
        <f>ROUND(IF(AND(AO769&gt;=0,Y769="正常走货"),_xlfn.XLOOKUP(G769,过机服务商重量差!A:A,过机服务商重量差!L:L),"0"),2)</f>
        <v>36</v>
      </c>
      <c r="E769" s="64">
        <f>ROUND(IF(B769="小旋风",$D769/提成!$D$4*提成!$E$4,$D769/提成!$D$3*提成!$E$3),2)</f>
        <v>0.36</v>
      </c>
      <c r="F769" s="5" t="str">
        <f ca="1">IFERROR(LOOKUP(1,0/((B769=名单!B:B)*(VALUE(AW769)&gt;=名单!E:E)*(VALUE(AW769)&lt;=名单!G:G)*(Y769="正常走货")),名单!H:H),"否")</f>
        <v>否</v>
      </c>
      <c r="G769" s="71" t="s">
        <v>2431</v>
      </c>
      <c r="H769" s="71" t="s">
        <v>2433</v>
      </c>
      <c r="J769" s="72" t="s">
        <v>24</v>
      </c>
      <c r="L769" s="71" t="s">
        <v>18</v>
      </c>
      <c r="M769" s="73"/>
      <c r="N769" s="73"/>
      <c r="R769" s="73"/>
      <c r="S769" s="72" t="s">
        <v>1262</v>
      </c>
      <c r="T769" s="72" t="s">
        <v>14382</v>
      </c>
      <c r="U769" s="73"/>
      <c r="W769" s="73"/>
      <c r="X769" s="73"/>
      <c r="Y769" s="72" t="s">
        <v>14379</v>
      </c>
      <c r="AO769" s="71">
        <v>158</v>
      </c>
      <c r="AT769" s="73"/>
      <c r="AU769" s="73"/>
      <c r="AV769" s="73"/>
      <c r="AW769" s="74" t="s">
        <v>15159</v>
      </c>
      <c r="BA769" s="73"/>
      <c r="BC769" s="73"/>
    </row>
    <row r="770" spans="1:56">
      <c r="A770" s="70" t="str">
        <f t="shared" si="23"/>
        <v>2026-01</v>
      </c>
      <c r="B770" s="5" t="str">
        <f>_xlfn.XLOOKUP(G770,过机服务商重量差!A:A,过机服务商重量差!G:G)</f>
        <v>小旋风</v>
      </c>
      <c r="C770" s="32" t="str">
        <f t="shared" ref="C770:C833" si="24">IF(OR(AO770&lt;0,L770="FBA海运"),"","渠道")</f>
        <v>渠道</v>
      </c>
      <c r="D770" s="63">
        <f>ROUND(IF(AND(AO770&gt;=0,Y770="正常走货"),_xlfn.XLOOKUP(G770,过机服务商重量差!A:A,过机服务商重量差!L:L),"0"),2)</f>
        <v>45</v>
      </c>
      <c r="E770" s="64">
        <f>ROUND(IF(B770="小旋风",$D770/提成!$D$4*提成!$E$4,$D770/提成!$D$3*提成!$E$3),2)</f>
        <v>0.45</v>
      </c>
      <c r="F770" s="5" t="str">
        <f ca="1">IFERROR(LOOKUP(1,0/((B770=名单!B:B)*(VALUE(AW770)&gt;=名单!E:E)*(VALUE(AW770)&lt;=名单!G:G)*(Y770="正常走货")),名单!H:H),"否")</f>
        <v>是</v>
      </c>
      <c r="G770" s="71" t="s">
        <v>2434</v>
      </c>
      <c r="H770" s="71" t="s">
        <v>2436</v>
      </c>
      <c r="J770" s="72" t="s">
        <v>453</v>
      </c>
      <c r="L770" s="71" t="s">
        <v>18</v>
      </c>
      <c r="M770" s="73"/>
      <c r="N770" s="73"/>
      <c r="R770" s="73"/>
      <c r="S770" s="72" t="s">
        <v>442</v>
      </c>
      <c r="T770" s="72" t="s">
        <v>14410</v>
      </c>
      <c r="U770" s="73"/>
      <c r="W770" s="73"/>
      <c r="X770" s="73"/>
      <c r="Y770" s="72" t="s">
        <v>14379</v>
      </c>
      <c r="AO770" s="71">
        <v>9</v>
      </c>
      <c r="AT770" s="73"/>
      <c r="AU770" s="73"/>
      <c r="AV770" s="73"/>
      <c r="AW770" s="74" t="s">
        <v>15160</v>
      </c>
      <c r="BA770" s="73"/>
      <c r="BC770" s="73"/>
    </row>
    <row r="771" spans="1:56">
      <c r="A771" s="70" t="str">
        <f t="shared" ref="A771:A834" si="25">MID(AW771,1,7)</f>
        <v>2026-01</v>
      </c>
      <c r="B771" s="5" t="str">
        <f>_xlfn.XLOOKUP(G771,过机服务商重量差!A:A,过机服务商重量差!G:G)</f>
        <v>帅时莹</v>
      </c>
      <c r="C771" s="32" t="str">
        <f t="shared" si="24"/>
        <v>渠道</v>
      </c>
      <c r="D771" s="63">
        <f>ROUND(IF(AND(AO771&gt;=0,Y771="正常走货"),_xlfn.XLOOKUP(G771,过机服务商重量差!A:A,过机服务商重量差!L:L),"0"),2)</f>
        <v>24</v>
      </c>
      <c r="E771" s="64">
        <f>ROUND(IF(B771="小旋风",$D771/提成!$D$4*提成!$E$4,$D771/提成!$D$3*提成!$E$3),2)</f>
        <v>0.24</v>
      </c>
      <c r="F771" s="5" t="str">
        <f ca="1">IFERROR(LOOKUP(1,0/((B771=名单!B:B)*(VALUE(AW771)&gt;=名单!E:E)*(VALUE(AW771)&lt;=名单!G:G)*(Y771="正常走货")),名单!H:H),"否")</f>
        <v>否</v>
      </c>
      <c r="G771" s="71" t="s">
        <v>2437</v>
      </c>
      <c r="H771" s="71" t="s">
        <v>2439</v>
      </c>
      <c r="J771" s="72" t="s">
        <v>140</v>
      </c>
      <c r="L771" s="71" t="s">
        <v>18</v>
      </c>
      <c r="M771" s="73"/>
      <c r="N771" s="73"/>
      <c r="R771" s="73"/>
      <c r="S771" s="72" t="s">
        <v>442</v>
      </c>
      <c r="T771" s="72" t="s">
        <v>14410</v>
      </c>
      <c r="U771" s="73"/>
      <c r="W771" s="73"/>
      <c r="X771" s="73"/>
      <c r="Y771" s="72" t="s">
        <v>14379</v>
      </c>
      <c r="AO771" s="71">
        <v>53.5999999999999</v>
      </c>
      <c r="AT771" s="73"/>
      <c r="AV771" s="73"/>
      <c r="AW771" s="74" t="s">
        <v>15161</v>
      </c>
      <c r="BC771" s="73"/>
    </row>
    <row r="772" spans="1:56">
      <c r="A772" s="70" t="str">
        <f t="shared" si="25"/>
        <v>2026-01</v>
      </c>
      <c r="B772" s="5" t="str">
        <f>_xlfn.XLOOKUP(G772,过机服务商重量差!A:A,过机服务商重量差!G:G)</f>
        <v>玉麒麟</v>
      </c>
      <c r="C772" s="32" t="str">
        <f t="shared" si="24"/>
        <v>渠道</v>
      </c>
      <c r="D772" s="63">
        <f>ROUND(IF(AND(AO772&gt;=0,Y772="正常走货"),_xlfn.XLOOKUP(G772,过机服务商重量差!A:A,过机服务商重量差!L:L),"0"),2)</f>
        <v>10</v>
      </c>
      <c r="E772" s="64">
        <f>ROUND(IF(B772="小旋风",$D772/提成!$D$4*提成!$E$4,$D772/提成!$D$3*提成!$E$3),2)</f>
        <v>0.1</v>
      </c>
      <c r="F772" s="5" t="str">
        <f ca="1">IFERROR(LOOKUP(1,0/((B772=名单!B:B)*(VALUE(AW772)&gt;=名单!E:E)*(VALUE(AW772)&lt;=名单!G:G)*(Y772="正常走货")),名单!H:H),"否")</f>
        <v>否</v>
      </c>
      <c r="G772" s="71" t="s">
        <v>2440</v>
      </c>
      <c r="H772" s="71" t="s">
        <v>2442</v>
      </c>
      <c r="J772" s="72" t="s">
        <v>17</v>
      </c>
      <c r="L772" s="71" t="s">
        <v>18</v>
      </c>
      <c r="M772" s="73"/>
      <c r="N772" s="73"/>
      <c r="R772" s="73"/>
      <c r="S772" s="72" t="s">
        <v>99</v>
      </c>
      <c r="T772" s="72" t="s">
        <v>14410</v>
      </c>
      <c r="U772" s="73"/>
      <c r="W772" s="73"/>
      <c r="X772" s="73"/>
      <c r="Y772" s="72" t="s">
        <v>14379</v>
      </c>
      <c r="AO772" s="71">
        <v>229.2</v>
      </c>
      <c r="AT772" s="73"/>
      <c r="AV772" s="73"/>
      <c r="AW772" s="74" t="s">
        <v>15162</v>
      </c>
      <c r="BC772" s="73"/>
    </row>
    <row r="773" spans="1:56">
      <c r="A773" s="70" t="str">
        <f t="shared" si="25"/>
        <v>2026-01</v>
      </c>
      <c r="B773" s="5" t="str">
        <f>_xlfn.XLOOKUP(G773,过机服务商重量差!A:A,过机服务商重量差!G:G)</f>
        <v>无崖子</v>
      </c>
      <c r="C773" s="32" t="str">
        <f t="shared" si="24"/>
        <v>渠道</v>
      </c>
      <c r="D773" s="63">
        <f>ROUND(IF(AND(AO773&gt;=0,Y773="正常走货"),_xlfn.XLOOKUP(G773,过机服务商重量差!A:A,过机服务商重量差!L:L),"0"),2)</f>
        <v>48</v>
      </c>
      <c r="E773" s="64">
        <f>ROUND(IF(B773="小旋风",$D773/提成!$D$4*提成!$E$4,$D773/提成!$D$3*提成!$E$3),2)</f>
        <v>0.48</v>
      </c>
      <c r="F773" s="5" t="str">
        <f ca="1">IFERROR(LOOKUP(1,0/((B773=名单!B:B)*(VALUE(AW773)&gt;=名单!E:E)*(VALUE(AW773)&lt;=名单!G:G)*(Y773="正常走货")),名单!H:H),"否")</f>
        <v>否</v>
      </c>
      <c r="G773" s="71" t="s">
        <v>2443</v>
      </c>
      <c r="H773" s="71" t="s">
        <v>2445</v>
      </c>
      <c r="J773" s="72" t="s">
        <v>611</v>
      </c>
      <c r="L773" s="72" t="s">
        <v>18</v>
      </c>
      <c r="M773" s="73"/>
      <c r="N773" s="73"/>
      <c r="R773" s="73"/>
      <c r="S773" s="72" t="s">
        <v>86</v>
      </c>
      <c r="T773" s="72" t="s">
        <v>14378</v>
      </c>
      <c r="U773" s="73"/>
      <c r="W773" s="73"/>
      <c r="X773" s="73"/>
      <c r="Y773" s="72" t="s">
        <v>14379</v>
      </c>
      <c r="AO773" s="71">
        <v>19.2999999999997</v>
      </c>
      <c r="AT773" s="73"/>
      <c r="AV773" s="73"/>
      <c r="AW773" s="74" t="s">
        <v>15163</v>
      </c>
      <c r="BC773" s="73"/>
    </row>
    <row r="774" spans="1:56">
      <c r="A774" s="70" t="str">
        <f t="shared" si="25"/>
        <v>2026-01</v>
      </c>
      <c r="B774" s="5" t="str">
        <f>_xlfn.XLOOKUP(G774,过机服务商重量差!A:A,过机服务商重量差!G:G)</f>
        <v>帅时莹</v>
      </c>
      <c r="C774" s="32" t="str">
        <f t="shared" si="24"/>
        <v>渠道</v>
      </c>
      <c r="D774" s="63">
        <f>ROUND(IF(AND(AO774&gt;=0,Y774="正常走货"),_xlfn.XLOOKUP(G774,过机服务商重量差!A:A,过机服务商重量差!L:L),"0"),2)</f>
        <v>4.5</v>
      </c>
      <c r="E774" s="64">
        <f>ROUND(IF(B774="小旋风",$D774/提成!$D$4*提成!$E$4,$D774/提成!$D$3*提成!$E$3),2)</f>
        <v>0.05</v>
      </c>
      <c r="F774" s="5" t="str">
        <f ca="1">IFERROR(LOOKUP(1,0/((B774=名单!B:B)*(VALUE(AW774)&gt;=名单!E:E)*(VALUE(AW774)&lt;=名单!G:G)*(Y774="正常走货")),名单!H:H),"否")</f>
        <v>否</v>
      </c>
      <c r="G774" s="71" t="s">
        <v>2446</v>
      </c>
      <c r="H774" s="71" t="s">
        <v>2448</v>
      </c>
      <c r="J774" s="72" t="s">
        <v>140</v>
      </c>
      <c r="L774" s="71" t="s">
        <v>18</v>
      </c>
      <c r="M774" s="73"/>
      <c r="N774" s="73"/>
      <c r="R774" s="73"/>
      <c r="S774" s="72" t="s">
        <v>191</v>
      </c>
      <c r="T774" s="72" t="s">
        <v>14410</v>
      </c>
      <c r="U774" s="73"/>
      <c r="W774" s="73"/>
      <c r="X774" s="73"/>
      <c r="Y774" s="72" t="s">
        <v>14379</v>
      </c>
      <c r="AO774" s="71">
        <v>121</v>
      </c>
      <c r="AT774" s="73"/>
      <c r="AV774" s="73"/>
      <c r="AW774" s="74" t="s">
        <v>15164</v>
      </c>
      <c r="BC774" s="73"/>
    </row>
    <row r="775" spans="1:56">
      <c r="A775" s="70" t="str">
        <f t="shared" si="25"/>
        <v>2026-01</v>
      </c>
      <c r="B775" s="5" t="str">
        <f>_xlfn.XLOOKUP(G775,过机服务商重量差!A:A,过机服务商重量差!G:G)</f>
        <v>007</v>
      </c>
      <c r="C775" s="32" t="str">
        <f t="shared" si="24"/>
        <v>渠道</v>
      </c>
      <c r="D775" s="63">
        <f>ROUND(IF(AND(AO775&gt;=0,Y775="正常走货"),_xlfn.XLOOKUP(G775,过机服务商重量差!A:A,过机服务商重量差!L:L),"0"),2)</f>
        <v>202</v>
      </c>
      <c r="E775" s="64">
        <f>ROUND(IF(B775="小旋风",$D775/提成!$D$4*提成!$E$4,$D775/提成!$D$3*提成!$E$3),2)</f>
        <v>2.02</v>
      </c>
      <c r="F775" s="5" t="str">
        <f ca="1">IFERROR(LOOKUP(1,0/((B775=名单!B:B)*(VALUE(AW775)&gt;=名单!E:E)*(VALUE(AW775)&lt;=名单!G:G)*(Y775="正常走货")),名单!H:H),"否")</f>
        <v>否</v>
      </c>
      <c r="G775" s="71" t="s">
        <v>2449</v>
      </c>
      <c r="H775" s="71" t="s">
        <v>2451</v>
      </c>
      <c r="J775" s="72" t="s">
        <v>168</v>
      </c>
      <c r="L775" s="71" t="s">
        <v>18</v>
      </c>
      <c r="M775" s="73"/>
      <c r="N775" s="73"/>
      <c r="R775" s="73"/>
      <c r="S775" s="72" t="s">
        <v>191</v>
      </c>
      <c r="T775" s="72" t="s">
        <v>14410</v>
      </c>
      <c r="U775" s="73"/>
      <c r="W775" s="73"/>
      <c r="X775" s="73"/>
      <c r="Y775" s="72" t="s">
        <v>14379</v>
      </c>
      <c r="AO775" s="71">
        <v>2828</v>
      </c>
      <c r="AT775" s="73"/>
      <c r="AV775" s="73"/>
      <c r="AW775" s="74" t="s">
        <v>15165</v>
      </c>
      <c r="BC775" s="73"/>
    </row>
    <row r="776" spans="1:56">
      <c r="A776" s="70" t="str">
        <f t="shared" si="25"/>
        <v>2026-01</v>
      </c>
      <c r="B776" s="5" t="str">
        <f>_xlfn.XLOOKUP(G776,过机服务商重量差!A:A,过机服务商重量差!G:G)</f>
        <v>无崖子</v>
      </c>
      <c r="C776" s="32" t="str">
        <f t="shared" si="24"/>
        <v>渠道</v>
      </c>
      <c r="D776" s="63">
        <f>ROUND(IF(AND(AO776&gt;=0,Y776="正常走货"),_xlfn.XLOOKUP(G776,过机服务商重量差!A:A,过机服务商重量差!L:L),"0"),2)</f>
        <v>2</v>
      </c>
      <c r="E776" s="64">
        <f>ROUND(IF(B776="小旋风",$D776/提成!$D$4*提成!$E$4,$D776/提成!$D$3*提成!$E$3),2)</f>
        <v>0.02</v>
      </c>
      <c r="F776" s="5" t="str">
        <f ca="1">IFERROR(LOOKUP(1,0/((B776=名单!B:B)*(VALUE(AW776)&gt;=名单!E:E)*(VALUE(AW776)&lt;=名单!G:G)*(Y776="正常走货")),名单!H:H),"否")</f>
        <v>否</v>
      </c>
      <c r="G776" s="71" t="s">
        <v>2452</v>
      </c>
      <c r="H776" s="71" t="s">
        <v>2454</v>
      </c>
      <c r="J776" s="72" t="s">
        <v>2455</v>
      </c>
      <c r="L776" s="71" t="s">
        <v>18</v>
      </c>
      <c r="M776" s="73"/>
      <c r="N776" s="73"/>
      <c r="R776" s="73"/>
      <c r="S776" s="72" t="s">
        <v>86</v>
      </c>
      <c r="T776" s="72" t="s">
        <v>14378</v>
      </c>
      <c r="U776" s="73"/>
      <c r="W776" s="73"/>
      <c r="X776" s="73"/>
      <c r="Y776" s="72" t="s">
        <v>14379</v>
      </c>
      <c r="AO776" s="71">
        <v>0</v>
      </c>
      <c r="AS776" s="73"/>
      <c r="AT776" s="73"/>
      <c r="AU776" s="73"/>
      <c r="AV776" s="73"/>
      <c r="AW776" s="74" t="s">
        <v>15166</v>
      </c>
      <c r="BC776" s="73"/>
    </row>
    <row r="777" spans="1:56">
      <c r="A777" s="70" t="str">
        <f t="shared" si="25"/>
        <v>2026-01</v>
      </c>
      <c r="B777" s="5" t="str">
        <f>_xlfn.XLOOKUP(G777,过机服务商重量差!A:A,过机服务商重量差!G:G)</f>
        <v>帅时莹</v>
      </c>
      <c r="C777" s="32" t="str">
        <f t="shared" si="24"/>
        <v>渠道</v>
      </c>
      <c r="D777" s="63">
        <f>ROUND(IF(AND(AO777&gt;=0,Y777="正常走货"),_xlfn.XLOOKUP(G777,过机服务商重量差!A:A,过机服务商重量差!L:L),"0"),2)</f>
        <v>45</v>
      </c>
      <c r="E777" s="64">
        <f>ROUND(IF(B777="小旋风",$D777/提成!$D$4*提成!$E$4,$D777/提成!$D$3*提成!$E$3),2)</f>
        <v>0.45</v>
      </c>
      <c r="F777" s="5" t="str">
        <f ca="1">IFERROR(LOOKUP(1,0/((B777=名单!B:B)*(VALUE(AW777)&gt;=名单!E:E)*(VALUE(AW777)&lt;=名单!G:G)*(Y777="正常走货")),名单!H:H),"否")</f>
        <v>否</v>
      </c>
      <c r="G777" s="71" t="s">
        <v>2456</v>
      </c>
      <c r="H777" s="71" t="s">
        <v>2458</v>
      </c>
      <c r="J777" s="72" t="s">
        <v>97</v>
      </c>
      <c r="L777" s="71" t="s">
        <v>18</v>
      </c>
      <c r="M777" s="73"/>
      <c r="N777" s="73"/>
      <c r="R777" s="73"/>
      <c r="S777" s="72" t="s">
        <v>191</v>
      </c>
      <c r="T777" s="72" t="s">
        <v>14410</v>
      </c>
      <c r="U777" s="73"/>
      <c r="W777" s="73"/>
      <c r="X777" s="73"/>
      <c r="Y777" s="72" t="s">
        <v>14379</v>
      </c>
      <c r="AO777" s="71">
        <v>152.5</v>
      </c>
      <c r="AS777" s="73"/>
      <c r="AT777" s="73"/>
      <c r="AU777" s="73"/>
      <c r="AV777" s="73"/>
      <c r="AW777" s="74" t="s">
        <v>15167</v>
      </c>
      <c r="BC777" s="73"/>
    </row>
    <row r="778" spans="1:56">
      <c r="A778" s="70" t="str">
        <f t="shared" si="25"/>
        <v>2026-01</v>
      </c>
      <c r="B778" s="5" t="str">
        <f>_xlfn.XLOOKUP(G778,过机服务商重量差!A:A,过机服务商重量差!G:G)</f>
        <v>玉麒麟</v>
      </c>
      <c r="C778" s="32" t="str">
        <f t="shared" si="24"/>
        <v>渠道</v>
      </c>
      <c r="D778" s="63">
        <f>ROUND(IF(AND(AO778&gt;=0,Y778="正常走货"),_xlfn.XLOOKUP(G778,过机服务商重量差!A:A,过机服务商重量差!L:L),"0"),2)</f>
        <v>6</v>
      </c>
      <c r="E778" s="64">
        <f>ROUND(IF(B778="小旋风",$D778/提成!$D$4*提成!$E$4,$D778/提成!$D$3*提成!$E$3),2)</f>
        <v>0.06</v>
      </c>
      <c r="F778" s="5" t="str">
        <f ca="1">IFERROR(LOOKUP(1,0/((B778=名单!B:B)*(VALUE(AW778)&gt;=名单!E:E)*(VALUE(AW778)&lt;=名单!G:G)*(Y778="正常走货")),名单!H:H),"否")</f>
        <v>否</v>
      </c>
      <c r="G778" s="71" t="s">
        <v>2459</v>
      </c>
      <c r="H778" s="71" t="s">
        <v>2461</v>
      </c>
      <c r="J778" s="72" t="s">
        <v>17</v>
      </c>
      <c r="L778" s="72" t="s">
        <v>18</v>
      </c>
      <c r="M778" s="73"/>
      <c r="N778" s="73"/>
      <c r="R778" s="73"/>
      <c r="S778" s="72" t="s">
        <v>79</v>
      </c>
      <c r="T778" s="72" t="s">
        <v>14378</v>
      </c>
      <c r="U778" s="73"/>
      <c r="W778" s="73"/>
      <c r="X778" s="73"/>
      <c r="Y778" s="72" t="s">
        <v>14379</v>
      </c>
      <c r="AO778" s="71">
        <v>43</v>
      </c>
      <c r="AS778" s="73"/>
      <c r="AT778" s="73"/>
      <c r="AU778" s="73"/>
      <c r="AV778" s="73"/>
      <c r="AW778" s="74" t="s">
        <v>15168</v>
      </c>
      <c r="BC778" s="73"/>
    </row>
    <row r="779" spans="1:56">
      <c r="A779" s="70" t="str">
        <f t="shared" si="25"/>
        <v>2026-01</v>
      </c>
      <c r="B779" s="5" t="str">
        <f>_xlfn.XLOOKUP(G779,过机服务商重量差!A:A,过机服务商重量差!G:G)</f>
        <v>玉麒麟</v>
      </c>
      <c r="C779" s="32" t="str">
        <f t="shared" si="24"/>
        <v>渠道</v>
      </c>
      <c r="D779" s="63">
        <f>ROUND(IF(AND(AO779&gt;=0,Y779="正常走货"),_xlfn.XLOOKUP(G779,过机服务商重量差!A:A,过机服务商重量差!L:L),"0"),2)</f>
        <v>2</v>
      </c>
      <c r="E779" s="64">
        <f>ROUND(IF(B779="小旋风",$D779/提成!$D$4*提成!$E$4,$D779/提成!$D$3*提成!$E$3),2)</f>
        <v>0.02</v>
      </c>
      <c r="F779" s="5" t="str">
        <f ca="1">IFERROR(LOOKUP(1,0/((B779=名单!B:B)*(VALUE(AW779)&gt;=名单!E:E)*(VALUE(AW779)&lt;=名单!G:G)*(Y779="正常走货")),名单!H:H),"否")</f>
        <v>否</v>
      </c>
      <c r="G779" s="71" t="s">
        <v>2462</v>
      </c>
      <c r="H779" s="71" t="s">
        <v>2464</v>
      </c>
      <c r="J779" s="72" t="s">
        <v>17</v>
      </c>
      <c r="L779" s="71" t="s">
        <v>18</v>
      </c>
      <c r="M779" s="73"/>
      <c r="N779" s="73"/>
      <c r="R779" s="73"/>
      <c r="S779" s="72" t="s">
        <v>215</v>
      </c>
      <c r="T779" s="72" t="s">
        <v>14378</v>
      </c>
      <c r="U779" s="73"/>
      <c r="W779" s="73"/>
      <c r="X779" s="73"/>
      <c r="Y779" s="72" t="s">
        <v>14379</v>
      </c>
      <c r="AO779" s="71">
        <v>40</v>
      </c>
      <c r="AT779" s="73"/>
      <c r="AU779" s="73"/>
      <c r="AV779" s="73"/>
      <c r="AW779" s="74" t="s">
        <v>15169</v>
      </c>
      <c r="BC779" s="73"/>
    </row>
    <row r="780" spans="1:56">
      <c r="A780" s="70" t="str">
        <f t="shared" si="25"/>
        <v>2026-01</v>
      </c>
      <c r="B780" s="5" t="str">
        <f>_xlfn.XLOOKUP(G780,过机服务商重量差!A:A,过机服务商重量差!G:G)</f>
        <v>玉麒麟</v>
      </c>
      <c r="C780" s="32" t="str">
        <f t="shared" si="24"/>
        <v>渠道</v>
      </c>
      <c r="D780" s="63">
        <f>ROUND(IF(AND(AO780&gt;=0,Y780="正常走货"),_xlfn.XLOOKUP(G780,过机服务商重量差!A:A,过机服务商重量差!L:L),"0"),2)</f>
        <v>4.5</v>
      </c>
      <c r="E780" s="64">
        <f>ROUND(IF(B780="小旋风",$D780/提成!$D$4*提成!$E$4,$D780/提成!$D$3*提成!$E$3),2)</f>
        <v>0.05</v>
      </c>
      <c r="F780" s="5" t="str">
        <f ca="1">IFERROR(LOOKUP(1,0/((B780=名单!B:B)*(VALUE(AW780)&gt;=名单!E:E)*(VALUE(AW780)&lt;=名单!G:G)*(Y780="正常走货")),名单!H:H),"否")</f>
        <v>否</v>
      </c>
      <c r="G780" s="71" t="s">
        <v>2465</v>
      </c>
      <c r="H780" s="71" t="s">
        <v>2467</v>
      </c>
      <c r="J780" s="72" t="s">
        <v>17</v>
      </c>
      <c r="L780" s="71" t="s">
        <v>18</v>
      </c>
      <c r="M780" s="73"/>
      <c r="N780" s="73"/>
      <c r="R780" s="73"/>
      <c r="S780" s="72" t="s">
        <v>152</v>
      </c>
      <c r="T780" s="72" t="s">
        <v>14382</v>
      </c>
      <c r="U780" s="73"/>
      <c r="W780" s="73"/>
      <c r="X780" s="73"/>
      <c r="Y780" s="72" t="s">
        <v>14379</v>
      </c>
      <c r="AO780" s="71">
        <v>106.6</v>
      </c>
      <c r="AS780" s="73"/>
      <c r="AT780" s="73"/>
      <c r="AU780" s="73"/>
      <c r="AV780" s="73"/>
      <c r="AW780" s="74" t="s">
        <v>15170</v>
      </c>
      <c r="BC780" s="73"/>
    </row>
    <row r="781" spans="1:56">
      <c r="A781" s="70" t="str">
        <f t="shared" si="25"/>
        <v>2026-01</v>
      </c>
      <c r="B781" s="5" t="str">
        <f>_xlfn.XLOOKUP(G781,过机服务商重量差!A:A,过机服务商重量差!G:G)</f>
        <v>帅时莹</v>
      </c>
      <c r="C781" s="32" t="str">
        <f t="shared" si="24"/>
        <v>渠道</v>
      </c>
      <c r="D781" s="63">
        <f>ROUND(IF(AND(AO781&gt;=0,Y781="正常走货"),_xlfn.XLOOKUP(G781,过机服务商重量差!A:A,过机服务商重量差!L:L),"0"),2)</f>
        <v>48</v>
      </c>
      <c r="E781" s="64">
        <f>ROUND(IF(B781="小旋风",$D781/提成!$D$4*提成!$E$4,$D781/提成!$D$3*提成!$E$3),2)</f>
        <v>0.48</v>
      </c>
      <c r="F781" s="5" t="str">
        <f ca="1">IFERROR(LOOKUP(1,0/((B781=名单!B:B)*(VALUE(AW781)&gt;=名单!E:E)*(VALUE(AW781)&lt;=名单!G:G)*(Y781="正常走货")),名单!H:H),"否")</f>
        <v>否</v>
      </c>
      <c r="G781" s="71" t="s">
        <v>2468</v>
      </c>
      <c r="H781" s="71" t="s">
        <v>2470</v>
      </c>
      <c r="J781" s="72" t="s">
        <v>586</v>
      </c>
      <c r="L781" s="71" t="s">
        <v>18</v>
      </c>
      <c r="M781" s="73"/>
      <c r="N781" s="73"/>
      <c r="R781" s="73"/>
      <c r="S781" s="72" t="s">
        <v>99</v>
      </c>
      <c r="T781" s="72" t="s">
        <v>14410</v>
      </c>
      <c r="U781" s="73"/>
      <c r="W781" s="73"/>
      <c r="X781" s="73"/>
      <c r="Y781" s="72" t="s">
        <v>14379</v>
      </c>
      <c r="AO781" s="71">
        <v>278.6</v>
      </c>
      <c r="AS781" s="73"/>
      <c r="AT781" s="73"/>
      <c r="AU781" s="73"/>
      <c r="AV781" s="73"/>
      <c r="AW781" s="74" t="s">
        <v>15171</v>
      </c>
      <c r="BC781" s="73"/>
      <c r="BD781" s="73"/>
    </row>
    <row r="782" spans="1:56">
      <c r="A782" s="70" t="str">
        <f t="shared" si="25"/>
        <v>2026-01</v>
      </c>
      <c r="B782" s="5" t="str">
        <f>_xlfn.XLOOKUP(G782,过机服务商重量差!A:A,过机服务商重量差!G:G)</f>
        <v>帅时莹</v>
      </c>
      <c r="C782" s="32" t="str">
        <f t="shared" si="24"/>
        <v>渠道</v>
      </c>
      <c r="D782" s="63">
        <f>ROUND(IF(AND(AO782&gt;=0,Y782="正常走货"),_xlfn.XLOOKUP(G782,过机服务商重量差!A:A,过机服务商重量差!L:L),"0"),2)</f>
        <v>72</v>
      </c>
      <c r="E782" s="64">
        <f>ROUND(IF(B782="小旋风",$D782/提成!$D$4*提成!$E$4,$D782/提成!$D$3*提成!$E$3),2)</f>
        <v>0.72</v>
      </c>
      <c r="F782" s="5" t="str">
        <f ca="1">IFERROR(LOOKUP(1,0/((B782=名单!B:B)*(VALUE(AW782)&gt;=名单!E:E)*(VALUE(AW782)&lt;=名单!G:G)*(Y782="正常走货")),名单!H:H),"否")</f>
        <v>否</v>
      </c>
      <c r="G782" s="71" t="s">
        <v>2471</v>
      </c>
      <c r="H782" s="71" t="s">
        <v>2473</v>
      </c>
      <c r="J782" s="72" t="s">
        <v>586</v>
      </c>
      <c r="L782" s="71" t="s">
        <v>18</v>
      </c>
      <c r="M782" s="73"/>
      <c r="N782" s="73"/>
      <c r="R782" s="73"/>
      <c r="S782" s="72" t="s">
        <v>99</v>
      </c>
      <c r="T782" s="72" t="s">
        <v>14410</v>
      </c>
      <c r="U782" s="73"/>
      <c r="W782" s="73"/>
      <c r="X782" s="73"/>
      <c r="Y782" s="72" t="s">
        <v>14379</v>
      </c>
      <c r="AO782" s="71">
        <v>479.6</v>
      </c>
      <c r="AS782" s="73"/>
      <c r="AT782" s="73"/>
      <c r="AU782" s="73"/>
      <c r="AV782" s="73"/>
      <c r="AW782" s="74" t="s">
        <v>15172</v>
      </c>
      <c r="BC782" s="73"/>
    </row>
    <row r="783" spans="1:56">
      <c r="A783" s="70" t="str">
        <f t="shared" si="25"/>
        <v>2026-01</v>
      </c>
      <c r="B783" s="5" t="str">
        <f>_xlfn.XLOOKUP(G783,过机服务商重量差!A:A,过机服务商重量差!G:G)</f>
        <v>帅时莹</v>
      </c>
      <c r="C783" s="32" t="str">
        <f t="shared" si="24"/>
        <v>渠道</v>
      </c>
      <c r="D783" s="63">
        <f>ROUND(IF(AND(AO783&gt;=0,Y783="正常走货"),_xlfn.XLOOKUP(G783,过机服务商重量差!A:A,过机服务商重量差!L:L),"0"),2)</f>
        <v>72</v>
      </c>
      <c r="E783" s="64">
        <f>ROUND(IF(B783="小旋风",$D783/提成!$D$4*提成!$E$4,$D783/提成!$D$3*提成!$E$3),2)</f>
        <v>0.72</v>
      </c>
      <c r="F783" s="5" t="str">
        <f ca="1">IFERROR(LOOKUP(1,0/((B783=名单!B:B)*(VALUE(AW783)&gt;=名单!E:E)*(VALUE(AW783)&lt;=名单!G:G)*(Y783="正常走货")),名单!H:H),"否")</f>
        <v>否</v>
      </c>
      <c r="G783" s="71" t="s">
        <v>2474</v>
      </c>
      <c r="H783" s="71" t="s">
        <v>2476</v>
      </c>
      <c r="J783" s="72" t="s">
        <v>586</v>
      </c>
      <c r="L783" s="71" t="s">
        <v>18</v>
      </c>
      <c r="M783" s="73"/>
      <c r="N783" s="73"/>
      <c r="R783" s="73"/>
      <c r="S783" s="72" t="s">
        <v>99</v>
      </c>
      <c r="T783" s="71" t="s">
        <v>14410</v>
      </c>
      <c r="U783" s="73"/>
      <c r="W783" s="73"/>
      <c r="X783" s="73"/>
      <c r="Y783" s="72" t="s">
        <v>14379</v>
      </c>
      <c r="AO783" s="71">
        <v>479.6</v>
      </c>
      <c r="AT783" s="73"/>
      <c r="AV783" s="73"/>
      <c r="AW783" s="74" t="s">
        <v>15173</v>
      </c>
      <c r="BA783" s="73"/>
      <c r="BC783" s="73"/>
    </row>
    <row r="784" spans="1:56">
      <c r="A784" s="70" t="str">
        <f t="shared" si="25"/>
        <v>2026-01</v>
      </c>
      <c r="B784" s="5" t="str">
        <f>_xlfn.XLOOKUP(G784,过机服务商重量差!A:A,过机服务商重量差!G:G)</f>
        <v>帅时莹</v>
      </c>
      <c r="C784" s="32" t="str">
        <f t="shared" si="24"/>
        <v>渠道</v>
      </c>
      <c r="D784" s="63">
        <f>ROUND(IF(AND(AO784&gt;=0,Y784="正常走货"),_xlfn.XLOOKUP(G784,过机服务商重量差!A:A,过机服务商重量差!L:L),"0"),2)</f>
        <v>72</v>
      </c>
      <c r="E784" s="64">
        <f>ROUND(IF(B784="小旋风",$D784/提成!$D$4*提成!$E$4,$D784/提成!$D$3*提成!$E$3),2)</f>
        <v>0.72</v>
      </c>
      <c r="F784" s="5" t="str">
        <f ca="1">IFERROR(LOOKUP(1,0/((B784=名单!B:B)*(VALUE(AW784)&gt;=名单!E:E)*(VALUE(AW784)&lt;=名单!G:G)*(Y784="正常走货")),名单!H:H),"否")</f>
        <v>否</v>
      </c>
      <c r="G784" s="71" t="s">
        <v>2477</v>
      </c>
      <c r="H784" s="71" t="s">
        <v>2479</v>
      </c>
      <c r="J784" s="72" t="s">
        <v>586</v>
      </c>
      <c r="L784" s="71" t="s">
        <v>18</v>
      </c>
      <c r="M784" s="73"/>
      <c r="N784" s="73"/>
      <c r="R784" s="73"/>
      <c r="S784" s="72" t="s">
        <v>99</v>
      </c>
      <c r="T784" s="72" t="s">
        <v>14410</v>
      </c>
      <c r="U784" s="73"/>
      <c r="W784" s="73"/>
      <c r="X784" s="73"/>
      <c r="Y784" s="72" t="s">
        <v>14379</v>
      </c>
      <c r="AO784" s="71">
        <v>479.6</v>
      </c>
      <c r="AS784" s="73"/>
      <c r="AT784" s="73"/>
      <c r="AU784" s="73"/>
      <c r="AV784" s="73"/>
      <c r="AW784" s="74" t="s">
        <v>15174</v>
      </c>
      <c r="BA784" s="73"/>
      <c r="BC784" s="73"/>
    </row>
    <row r="785" spans="1:56">
      <c r="A785" s="70" t="str">
        <f t="shared" si="25"/>
        <v>2026-01</v>
      </c>
      <c r="B785" s="5" t="str">
        <f>_xlfn.XLOOKUP(G785,过机服务商重量差!A:A,过机服务商重量差!G:G)</f>
        <v>帅时莹</v>
      </c>
      <c r="C785" s="32" t="str">
        <f t="shared" si="24"/>
        <v>渠道</v>
      </c>
      <c r="D785" s="63">
        <f>ROUND(IF(AND(AO785&gt;=0,Y785="正常走货"),_xlfn.XLOOKUP(G785,过机服务商重量差!A:A,过机服务商重量差!L:L),"0"),2)</f>
        <v>47</v>
      </c>
      <c r="E785" s="64">
        <f>ROUND(IF(B785="小旋风",$D785/提成!$D$4*提成!$E$4,$D785/提成!$D$3*提成!$E$3),2)</f>
        <v>0.47</v>
      </c>
      <c r="F785" s="5" t="str">
        <f ca="1">IFERROR(LOOKUP(1,0/((B785=名单!B:B)*(VALUE(AW785)&gt;=名单!E:E)*(VALUE(AW785)&lt;=名单!G:G)*(Y785="正常走货")),名单!H:H),"否")</f>
        <v>否</v>
      </c>
      <c r="G785" s="71" t="s">
        <v>2480</v>
      </c>
      <c r="H785" s="71" t="s">
        <v>2482</v>
      </c>
      <c r="J785" s="72" t="s">
        <v>140</v>
      </c>
      <c r="L785" s="71" t="s">
        <v>18</v>
      </c>
      <c r="M785" s="73"/>
      <c r="N785" s="73"/>
      <c r="R785" s="73"/>
      <c r="S785" s="72" t="s">
        <v>99</v>
      </c>
      <c r="T785" s="72" t="s">
        <v>14410</v>
      </c>
      <c r="U785" s="73"/>
      <c r="W785" s="73"/>
      <c r="X785" s="73"/>
      <c r="Y785" s="72" t="s">
        <v>14379</v>
      </c>
      <c r="AO785" s="71">
        <v>327.1</v>
      </c>
      <c r="AT785" s="73"/>
      <c r="AU785" s="73"/>
      <c r="AV785" s="73"/>
      <c r="AW785" s="74" t="s">
        <v>15175</v>
      </c>
      <c r="BC785" s="73"/>
    </row>
    <row r="786" spans="1:56">
      <c r="A786" s="70" t="str">
        <f t="shared" si="25"/>
        <v>2026-01</v>
      </c>
      <c r="B786" s="5" t="str">
        <f>_xlfn.XLOOKUP(G786,过机服务商重量差!A:A,过机服务商重量差!G:G)</f>
        <v>帅时莹</v>
      </c>
      <c r="C786" s="32" t="str">
        <f t="shared" si="24"/>
        <v>渠道</v>
      </c>
      <c r="D786" s="63">
        <f>ROUND(IF(AND(AO786&gt;=0,Y786="正常走货"),_xlfn.XLOOKUP(G786,过机服务商重量差!A:A,过机服务商重量差!L:L),"0"),2)</f>
        <v>47</v>
      </c>
      <c r="E786" s="64">
        <f>ROUND(IF(B786="小旋风",$D786/提成!$D$4*提成!$E$4,$D786/提成!$D$3*提成!$E$3),2)</f>
        <v>0.47</v>
      </c>
      <c r="F786" s="5" t="str">
        <f ca="1">IFERROR(LOOKUP(1,0/((B786=名单!B:B)*(VALUE(AW786)&gt;=名单!E:E)*(VALUE(AW786)&lt;=名单!G:G)*(Y786="正常走货")),名单!H:H),"否")</f>
        <v>否</v>
      </c>
      <c r="G786" s="71" t="s">
        <v>2483</v>
      </c>
      <c r="H786" s="71" t="s">
        <v>2485</v>
      </c>
      <c r="J786" s="72" t="s">
        <v>586</v>
      </c>
      <c r="L786" s="71" t="s">
        <v>18</v>
      </c>
      <c r="M786" s="73"/>
      <c r="N786" s="73"/>
      <c r="R786" s="73"/>
      <c r="S786" s="72" t="s">
        <v>99</v>
      </c>
      <c r="T786" s="71" t="s">
        <v>14410</v>
      </c>
      <c r="U786" s="73"/>
      <c r="W786" s="73"/>
      <c r="X786" s="73"/>
      <c r="Y786" s="72" t="s">
        <v>14379</v>
      </c>
      <c r="AO786" s="71">
        <v>327.1</v>
      </c>
      <c r="AT786" s="73"/>
      <c r="AU786" s="73"/>
      <c r="AV786" s="73"/>
      <c r="AW786" s="74" t="s">
        <v>15176</v>
      </c>
      <c r="BC786" s="73"/>
    </row>
    <row r="787" spans="1:56">
      <c r="A787" s="70" t="str">
        <f t="shared" si="25"/>
        <v>2026-01</v>
      </c>
      <c r="B787" s="5" t="str">
        <f>_xlfn.XLOOKUP(G787,过机服务商重量差!A:A,过机服务商重量差!G:G)</f>
        <v>玉麒麟</v>
      </c>
      <c r="C787" s="32" t="str">
        <f t="shared" si="24"/>
        <v>渠道</v>
      </c>
      <c r="D787" s="63">
        <f>ROUND(IF(AND(AO787&gt;=0,Y787="正常走货"),_xlfn.XLOOKUP(G787,过机服务商重量差!A:A,过机服务商重量差!L:L),"0"),2)</f>
        <v>12.5</v>
      </c>
      <c r="E787" s="64">
        <f>ROUND(IF(B787="小旋风",$D787/提成!$D$4*提成!$E$4,$D787/提成!$D$3*提成!$E$3),2)</f>
        <v>0.13</v>
      </c>
      <c r="F787" s="5" t="str">
        <f ca="1">IFERROR(LOOKUP(1,0/((B787=名单!B:B)*(VALUE(AW787)&gt;=名单!E:E)*(VALUE(AW787)&lt;=名单!G:G)*(Y787="正常走货")),名单!H:H),"否")</f>
        <v>否</v>
      </c>
      <c r="G787" s="71" t="s">
        <v>2486</v>
      </c>
      <c r="H787" s="71" t="s">
        <v>2488</v>
      </c>
      <c r="J787" s="72" t="s">
        <v>17</v>
      </c>
      <c r="L787" s="71" t="s">
        <v>18</v>
      </c>
      <c r="M787" s="73"/>
      <c r="N787" s="73"/>
      <c r="R787" s="73"/>
      <c r="S787" s="72" t="s">
        <v>408</v>
      </c>
      <c r="T787" s="72" t="s">
        <v>14378</v>
      </c>
      <c r="U787" s="73"/>
      <c r="W787" s="73"/>
      <c r="X787" s="73"/>
      <c r="Y787" s="72" t="s">
        <v>14379</v>
      </c>
      <c r="AO787" s="71">
        <v>97.9</v>
      </c>
      <c r="AT787" s="73"/>
      <c r="AU787" s="73"/>
      <c r="AV787" s="73"/>
      <c r="AW787" s="74" t="s">
        <v>15177</v>
      </c>
      <c r="BC787" s="73"/>
    </row>
    <row r="788" spans="1:56">
      <c r="A788" s="70" t="str">
        <f t="shared" si="25"/>
        <v>2026-01</v>
      </c>
      <c r="B788" s="5" t="str">
        <f>_xlfn.XLOOKUP(G788,过机服务商重量差!A:A,过机服务商重量差!G:G)</f>
        <v>007</v>
      </c>
      <c r="C788" s="32" t="str">
        <f t="shared" si="24"/>
        <v>渠道</v>
      </c>
      <c r="D788" s="63">
        <f>ROUND(IF(AND(AO788&gt;=0,Y788="正常走货"),_xlfn.XLOOKUP(G788,过机服务商重量差!A:A,过机服务商重量差!L:L),"0"),2)</f>
        <v>41</v>
      </c>
      <c r="E788" s="64">
        <f>ROUND(IF(B788="小旋风",$D788/提成!$D$4*提成!$E$4,$D788/提成!$D$3*提成!$E$3),2)</f>
        <v>0.41</v>
      </c>
      <c r="F788" s="5" t="str">
        <f ca="1">IFERROR(LOOKUP(1,0/((B788=名单!B:B)*(VALUE(AW788)&gt;=名单!E:E)*(VALUE(AW788)&lt;=名单!G:G)*(Y788="正常走货")),名单!H:H),"否")</f>
        <v>否</v>
      </c>
      <c r="G788" s="71" t="s">
        <v>2489</v>
      </c>
      <c r="H788" s="71" t="s">
        <v>2491</v>
      </c>
      <c r="J788" s="71" t="s">
        <v>168</v>
      </c>
      <c r="L788" s="71" t="s">
        <v>18</v>
      </c>
      <c r="M788" s="73"/>
      <c r="N788" s="73"/>
      <c r="R788" s="73"/>
      <c r="S788" s="72" t="s">
        <v>215</v>
      </c>
      <c r="T788" s="72" t="s">
        <v>14378</v>
      </c>
      <c r="U788" s="73"/>
      <c r="W788" s="73"/>
      <c r="X788" s="73"/>
      <c r="Y788" s="72" t="s">
        <v>14379</v>
      </c>
      <c r="AO788" s="71">
        <v>635.5</v>
      </c>
      <c r="AS788" s="73"/>
      <c r="AT788" s="73"/>
      <c r="AU788" s="73"/>
      <c r="AV788" s="73"/>
      <c r="AW788" s="74" t="s">
        <v>15178</v>
      </c>
      <c r="BC788" s="73"/>
    </row>
    <row r="789" spans="1:56">
      <c r="A789" s="70" t="str">
        <f t="shared" si="25"/>
        <v>2026-01</v>
      </c>
      <c r="B789" s="5" t="str">
        <f>_xlfn.XLOOKUP(G789,过机服务商重量差!A:A,过机服务商重量差!G:G)</f>
        <v>无崖子</v>
      </c>
      <c r="C789" s="32" t="str">
        <f t="shared" si="24"/>
        <v>渠道</v>
      </c>
      <c r="D789" s="63">
        <f>ROUND(IF(AND(AO789&gt;=0,Y789="正常走货"),_xlfn.XLOOKUP(G789,过机服务商重量差!A:A,过机服务商重量差!L:L),"0"),2)</f>
        <v>25</v>
      </c>
      <c r="E789" s="64">
        <f>ROUND(IF(B789="小旋风",$D789/提成!$D$4*提成!$E$4,$D789/提成!$D$3*提成!$E$3),2)</f>
        <v>0.25</v>
      </c>
      <c r="F789" s="5" t="str">
        <f ca="1">IFERROR(LOOKUP(1,0/((B789=名单!B:B)*(VALUE(AW789)&gt;=名单!E:E)*(VALUE(AW789)&lt;=名单!G:G)*(Y789="正常走货")),名单!H:H),"否")</f>
        <v>否</v>
      </c>
      <c r="G789" s="71" t="s">
        <v>2492</v>
      </c>
      <c r="H789" s="71" t="s">
        <v>2494</v>
      </c>
      <c r="J789" s="71" t="s">
        <v>2455</v>
      </c>
      <c r="L789" s="71" t="s">
        <v>18</v>
      </c>
      <c r="M789" s="73"/>
      <c r="N789" s="73"/>
      <c r="R789" s="73"/>
      <c r="S789" s="72" t="s">
        <v>86</v>
      </c>
      <c r="T789" s="72" t="s">
        <v>14378</v>
      </c>
      <c r="U789" s="73"/>
      <c r="W789" s="73"/>
      <c r="X789" s="73"/>
      <c r="Y789" s="72" t="s">
        <v>14379</v>
      </c>
      <c r="AO789" s="71">
        <v>0</v>
      </c>
      <c r="AT789" s="73"/>
      <c r="AV789" s="73"/>
      <c r="AW789" s="74" t="s">
        <v>15179</v>
      </c>
      <c r="BA789" s="73"/>
      <c r="BC789" s="73"/>
    </row>
    <row r="790" spans="1:56">
      <c r="A790" s="70" t="str">
        <f t="shared" si="25"/>
        <v>2026-01</v>
      </c>
      <c r="B790" s="5" t="str">
        <f>_xlfn.XLOOKUP(G790,过机服务商重量差!A:A,过机服务商重量差!G:G)</f>
        <v>无崖子</v>
      </c>
      <c r="C790" s="32" t="str">
        <f t="shared" si="24"/>
        <v>渠道</v>
      </c>
      <c r="D790" s="63">
        <f>ROUND(IF(AND(AO790&gt;=0,Y790="正常走货"),_xlfn.XLOOKUP(G790,过机服务商重量差!A:A,过机服务商重量差!L:L),"0"),2)</f>
        <v>26</v>
      </c>
      <c r="E790" s="64">
        <f>ROUND(IF(B790="小旋风",$D790/提成!$D$4*提成!$E$4,$D790/提成!$D$3*提成!$E$3),2)</f>
        <v>0.26</v>
      </c>
      <c r="F790" s="5" t="str">
        <f ca="1">IFERROR(LOOKUP(1,0/((B790=名单!B:B)*(VALUE(AW790)&gt;=名单!E:E)*(VALUE(AW790)&lt;=名单!G:G)*(Y790="正常走货")),名单!H:H),"否")</f>
        <v>否</v>
      </c>
      <c r="G790" s="71" t="s">
        <v>2495</v>
      </c>
      <c r="H790" s="71" t="s">
        <v>2497</v>
      </c>
      <c r="J790" s="72" t="s">
        <v>2455</v>
      </c>
      <c r="L790" s="71" t="s">
        <v>18</v>
      </c>
      <c r="M790" s="73"/>
      <c r="N790" s="73"/>
      <c r="R790" s="73"/>
      <c r="S790" s="72" t="s">
        <v>86</v>
      </c>
      <c r="T790" s="72" t="s">
        <v>14378</v>
      </c>
      <c r="U790" s="73"/>
      <c r="W790" s="73"/>
      <c r="X790" s="73"/>
      <c r="Y790" s="72" t="s">
        <v>14379</v>
      </c>
      <c r="AO790" s="71">
        <v>0</v>
      </c>
      <c r="AT790" s="73"/>
      <c r="AV790" s="73"/>
      <c r="AW790" s="74" t="s">
        <v>15180</v>
      </c>
      <c r="BC790" s="73"/>
    </row>
    <row r="791" spans="1:56">
      <c r="A791" s="70" t="str">
        <f t="shared" si="25"/>
        <v>2026-01</v>
      </c>
      <c r="B791" s="5" t="str">
        <f>_xlfn.XLOOKUP(G791,过机服务商重量差!A:A,过机服务商重量差!G:G)</f>
        <v>玉麒麟</v>
      </c>
      <c r="C791" s="32" t="str">
        <f t="shared" si="24"/>
        <v>渠道</v>
      </c>
      <c r="D791" s="63">
        <f>ROUND(IF(AND(AO791&gt;=0,Y791="正常走货"),_xlfn.XLOOKUP(G791,过机服务商重量差!A:A,过机服务商重量差!L:L),"0"),2)</f>
        <v>22</v>
      </c>
      <c r="E791" s="64">
        <f>ROUND(IF(B791="小旋风",$D791/提成!$D$4*提成!$E$4,$D791/提成!$D$3*提成!$E$3),2)</f>
        <v>0.22</v>
      </c>
      <c r="F791" s="5" t="str">
        <f ca="1">IFERROR(LOOKUP(1,0/((B791=名单!B:B)*(VALUE(AW791)&gt;=名单!E:E)*(VALUE(AW791)&lt;=名单!G:G)*(Y791="正常走货")),名单!H:H),"否")</f>
        <v>否</v>
      </c>
      <c r="G791" s="71" t="s">
        <v>2498</v>
      </c>
      <c r="H791" s="71" t="s">
        <v>2500</v>
      </c>
      <c r="J791" s="72" t="s">
        <v>17</v>
      </c>
      <c r="L791" s="71" t="s">
        <v>18</v>
      </c>
      <c r="M791" s="73"/>
      <c r="N791" s="73"/>
      <c r="R791" s="73"/>
      <c r="S791" s="72" t="s">
        <v>120</v>
      </c>
      <c r="T791" s="72" t="s">
        <v>14382</v>
      </c>
      <c r="U791" s="73"/>
      <c r="W791" s="73"/>
      <c r="X791" s="73"/>
      <c r="Y791" s="72" t="s">
        <v>14379</v>
      </c>
      <c r="AO791" s="71">
        <v>66</v>
      </c>
      <c r="AT791" s="73"/>
      <c r="AV791" s="73"/>
      <c r="AW791" s="74" t="s">
        <v>15181</v>
      </c>
      <c r="BC791" s="73"/>
    </row>
    <row r="792" spans="1:56">
      <c r="A792" s="70" t="str">
        <f t="shared" si="25"/>
        <v>2026-01</v>
      </c>
      <c r="B792" s="5" t="str">
        <f>_xlfn.XLOOKUP(G792,过机服务商重量差!A:A,过机服务商重量差!G:G)</f>
        <v>小旋风</v>
      </c>
      <c r="C792" s="32" t="str">
        <f t="shared" si="24"/>
        <v>渠道</v>
      </c>
      <c r="D792" s="63">
        <f>ROUND(IF(AND(AO792&gt;=0,Y792="正常走货"),_xlfn.XLOOKUP(G792,过机服务商重量差!A:A,过机服务商重量差!L:L),"0"),2)</f>
        <v>201</v>
      </c>
      <c r="E792" s="64">
        <f>ROUND(IF(B792="小旋风",$D792/提成!$D$4*提成!$E$4,$D792/提成!$D$3*提成!$E$3),2)</f>
        <v>2.01</v>
      </c>
      <c r="F792" s="5" t="str">
        <f ca="1">IFERROR(LOOKUP(1,0/((B792=名单!B:B)*(VALUE(AW792)&gt;=名单!E:E)*(VALUE(AW792)&lt;=名单!G:G)*(Y792="正常走货")),名单!H:H),"否")</f>
        <v>是</v>
      </c>
      <c r="G792" s="71" t="s">
        <v>2501</v>
      </c>
      <c r="H792" s="71" t="s">
        <v>2503</v>
      </c>
      <c r="J792" s="72" t="s">
        <v>78</v>
      </c>
      <c r="L792" s="71" t="s">
        <v>18</v>
      </c>
      <c r="M792" s="73"/>
      <c r="N792" s="73"/>
      <c r="R792" s="73"/>
      <c r="S792" s="72" t="s">
        <v>767</v>
      </c>
      <c r="T792" s="72" t="s">
        <v>14382</v>
      </c>
      <c r="U792" s="73"/>
      <c r="W792" s="73"/>
      <c r="X792" s="73"/>
      <c r="Y792" s="72" t="s">
        <v>14379</v>
      </c>
      <c r="AO792" s="71">
        <v>643.2</v>
      </c>
      <c r="AS792" s="73"/>
      <c r="AT792" s="73"/>
      <c r="AV792" s="73"/>
      <c r="AW792" s="74" t="s">
        <v>15182</v>
      </c>
      <c r="BC792" s="73"/>
    </row>
    <row r="793" spans="1:56">
      <c r="A793" s="70" t="str">
        <f t="shared" si="25"/>
        <v>2026-01</v>
      </c>
      <c r="B793" s="5" t="str">
        <f>_xlfn.XLOOKUP(G793,过机服务商重量差!A:A,过机服务商重量差!G:G)</f>
        <v>风清扬</v>
      </c>
      <c r="C793" s="32" t="str">
        <f t="shared" si="24"/>
        <v>渠道</v>
      </c>
      <c r="D793" s="63">
        <f>ROUND(IF(AND(AO793&gt;=0,Y793="正常走货"),_xlfn.XLOOKUP(G793,过机服务商重量差!A:A,过机服务商重量差!L:L),"0"),2)</f>
        <v>218</v>
      </c>
      <c r="E793" s="64">
        <f>ROUND(IF(B793="小旋风",$D793/提成!$D$4*提成!$E$4,$D793/提成!$D$3*提成!$E$3),2)</f>
        <v>2.18</v>
      </c>
      <c r="F793" s="5" t="str">
        <f ca="1">IFERROR(LOOKUP(1,0/((B793=名单!B:B)*(VALUE(AW793)&gt;=名单!E:E)*(VALUE(AW793)&lt;=名单!G:G)*(Y793="正常走货")),名单!H:H),"否")</f>
        <v>是</v>
      </c>
      <c r="G793" s="71" t="s">
        <v>2504</v>
      </c>
      <c r="H793" s="71" t="s">
        <v>50</v>
      </c>
      <c r="J793" s="72" t="s">
        <v>1516</v>
      </c>
      <c r="L793" s="71" t="s">
        <v>18</v>
      </c>
      <c r="M793" s="73"/>
      <c r="N793" s="73"/>
      <c r="R793" s="73"/>
      <c r="S793" s="72" t="s">
        <v>767</v>
      </c>
      <c r="T793" s="72" t="s">
        <v>14382</v>
      </c>
      <c r="U793" s="73"/>
      <c r="W793" s="73"/>
      <c r="X793" s="73"/>
      <c r="Y793" s="72" t="s">
        <v>14379</v>
      </c>
      <c r="AO793" s="71">
        <v>1831.2</v>
      </c>
      <c r="AS793" s="73"/>
      <c r="AT793" s="73"/>
      <c r="AU793" s="73"/>
      <c r="AV793" s="73"/>
      <c r="AW793" s="74" t="s">
        <v>15183</v>
      </c>
      <c r="BC793" s="73"/>
    </row>
    <row r="794" spans="1:56">
      <c r="A794" s="70" t="str">
        <f t="shared" si="25"/>
        <v>2026-01</v>
      </c>
      <c r="B794" s="5" t="str">
        <f>_xlfn.XLOOKUP(G794,过机服务商重量差!A:A,过机服务商重量差!G:G)</f>
        <v>无崖子</v>
      </c>
      <c r="C794" s="32" t="str">
        <f t="shared" si="24"/>
        <v>渠道</v>
      </c>
      <c r="D794" s="63">
        <f>ROUND(IF(AND(AO794&gt;=0,Y794="正常走货"),_xlfn.XLOOKUP(G794,过机服务商重量差!A:A,过机服务商重量差!L:L),"0"),2)</f>
        <v>2</v>
      </c>
      <c r="E794" s="64">
        <f>ROUND(IF(B794="小旋风",$D794/提成!$D$4*提成!$E$4,$D794/提成!$D$3*提成!$E$3),2)</f>
        <v>0.02</v>
      </c>
      <c r="F794" s="5" t="str">
        <f ca="1">IFERROR(LOOKUP(1,0/((B794=名单!B:B)*(VALUE(AW794)&gt;=名单!E:E)*(VALUE(AW794)&lt;=名单!G:G)*(Y794="正常走货")),名单!H:H),"否")</f>
        <v>否</v>
      </c>
      <c r="G794" s="71" t="s">
        <v>2506</v>
      </c>
      <c r="H794" s="71" t="s">
        <v>2508</v>
      </c>
      <c r="J794" s="72" t="s">
        <v>160</v>
      </c>
      <c r="L794" s="71" t="s">
        <v>18</v>
      </c>
      <c r="M794" s="73"/>
      <c r="N794" s="73"/>
      <c r="R794" s="73"/>
      <c r="S794" s="72" t="s">
        <v>337</v>
      </c>
      <c r="T794" s="72" t="s">
        <v>14378</v>
      </c>
      <c r="U794" s="73"/>
      <c r="W794" s="73"/>
      <c r="X794" s="73"/>
      <c r="Y794" s="72" t="s">
        <v>14379</v>
      </c>
      <c r="AO794" s="71">
        <v>0</v>
      </c>
      <c r="AS794" s="73"/>
      <c r="AT794" s="73"/>
      <c r="AU794" s="73"/>
      <c r="AV794" s="73"/>
      <c r="AW794" s="74" t="s">
        <v>15184</v>
      </c>
      <c r="BC794" s="73"/>
    </row>
    <row r="795" spans="1:56">
      <c r="A795" s="70" t="str">
        <f t="shared" si="25"/>
        <v>2026-01</v>
      </c>
      <c r="B795" s="5" t="str">
        <f>_xlfn.XLOOKUP(G795,过机服务商重量差!A:A,过机服务商重量差!G:G)</f>
        <v>玉麒麟</v>
      </c>
      <c r="C795" s="32" t="str">
        <f t="shared" si="24"/>
        <v>渠道</v>
      </c>
      <c r="D795" s="63">
        <f>ROUND(IF(AND(AO795&gt;=0,Y795="正常走货"),_xlfn.XLOOKUP(G795,过机服务商重量差!A:A,过机服务商重量差!L:L),"0"),2)</f>
        <v>10.5</v>
      </c>
      <c r="E795" s="64">
        <f>ROUND(IF(B795="小旋风",$D795/提成!$D$4*提成!$E$4,$D795/提成!$D$3*提成!$E$3),2)</f>
        <v>0.11</v>
      </c>
      <c r="F795" s="5" t="str">
        <f ca="1">IFERROR(LOOKUP(1,0/((B795=名单!B:B)*(VALUE(AW795)&gt;=名单!E:E)*(VALUE(AW795)&lt;=名单!G:G)*(Y795="正常走货")),名单!H:H),"否")</f>
        <v>否</v>
      </c>
      <c r="G795" s="71" t="s">
        <v>2509</v>
      </c>
      <c r="H795" s="71" t="s">
        <v>2511</v>
      </c>
      <c r="J795" s="72" t="s">
        <v>17</v>
      </c>
      <c r="L795" s="71" t="s">
        <v>18</v>
      </c>
      <c r="M795" s="73"/>
      <c r="N795" s="73"/>
      <c r="R795" s="73"/>
      <c r="S795" s="72" t="s">
        <v>1262</v>
      </c>
      <c r="T795" s="72" t="s">
        <v>14382</v>
      </c>
      <c r="U795" s="73"/>
      <c r="W795" s="73"/>
      <c r="X795" s="73"/>
      <c r="Y795" s="72" t="s">
        <v>14379</v>
      </c>
      <c r="AO795" s="71">
        <v>83.4</v>
      </c>
      <c r="AS795" s="73"/>
      <c r="AT795" s="73"/>
      <c r="AU795" s="73"/>
      <c r="AV795" s="73"/>
      <c r="AW795" s="74" t="s">
        <v>15185</v>
      </c>
      <c r="BC795" s="73"/>
    </row>
    <row r="796" spans="1:56">
      <c r="A796" s="70" t="str">
        <f t="shared" si="25"/>
        <v>2026-01</v>
      </c>
      <c r="B796" s="5" t="str">
        <f>_xlfn.XLOOKUP(G796,过机服务商重量差!A:A,过机服务商重量差!G:G)</f>
        <v>玉麒麟</v>
      </c>
      <c r="C796" s="32" t="str">
        <f t="shared" si="24"/>
        <v>渠道</v>
      </c>
      <c r="D796" s="63">
        <f>ROUND(IF(AND(AO796&gt;=0,Y796="正常走货"),_xlfn.XLOOKUP(G796,过机服务商重量差!A:A,过机服务商重量差!L:L),"0"),2)</f>
        <v>5.5</v>
      </c>
      <c r="E796" s="64">
        <f>ROUND(IF(B796="小旋风",$D796/提成!$D$4*提成!$E$4,$D796/提成!$D$3*提成!$E$3),2)</f>
        <v>0.06</v>
      </c>
      <c r="F796" s="5" t="str">
        <f ca="1">IFERROR(LOOKUP(1,0/((B796=名单!B:B)*(VALUE(AW796)&gt;=名单!E:E)*(VALUE(AW796)&lt;=名单!G:G)*(Y796="正常走货")),名单!H:H),"否")</f>
        <v>否</v>
      </c>
      <c r="G796" s="71" t="s">
        <v>2512</v>
      </c>
      <c r="H796" s="71" t="s">
        <v>2514</v>
      </c>
      <c r="J796" s="72" t="s">
        <v>17</v>
      </c>
      <c r="L796" s="71" t="s">
        <v>18</v>
      </c>
      <c r="M796" s="73"/>
      <c r="N796" s="73"/>
      <c r="R796" s="73"/>
      <c r="S796" s="72" t="s">
        <v>1262</v>
      </c>
      <c r="T796" s="72" t="s">
        <v>14382</v>
      </c>
      <c r="U796" s="73"/>
      <c r="W796" s="73"/>
      <c r="X796" s="73"/>
      <c r="Y796" s="72" t="s">
        <v>14379</v>
      </c>
      <c r="AO796" s="71">
        <v>127.7</v>
      </c>
      <c r="AT796" s="73"/>
      <c r="AV796" s="73"/>
      <c r="AW796" s="74" t="s">
        <v>15186</v>
      </c>
      <c r="BA796" s="73"/>
      <c r="BC796" s="73"/>
      <c r="BD796" s="73"/>
    </row>
    <row r="797" spans="1:56">
      <c r="A797" s="70" t="str">
        <f t="shared" si="25"/>
        <v>2026-01</v>
      </c>
      <c r="B797" s="5" t="str">
        <f>_xlfn.XLOOKUP(G797,过机服务商重量差!A:A,过机服务商重量差!G:G)</f>
        <v>玉麒麟</v>
      </c>
      <c r="C797" s="32" t="str">
        <f t="shared" si="24"/>
        <v>渠道</v>
      </c>
      <c r="D797" s="63">
        <f>ROUND(IF(AND(AO797&gt;=0,Y797="正常走货"),_xlfn.XLOOKUP(G797,过机服务商重量差!A:A,过机服务商重量差!L:L),"0"),2)</f>
        <v>1.5</v>
      </c>
      <c r="E797" s="64">
        <f>ROUND(IF(B797="小旋风",$D797/提成!$D$4*提成!$E$4,$D797/提成!$D$3*提成!$E$3),2)</f>
        <v>0.02</v>
      </c>
      <c r="F797" s="5" t="str">
        <f ca="1">IFERROR(LOOKUP(1,0/((B797=名单!B:B)*(VALUE(AW797)&gt;=名单!E:E)*(VALUE(AW797)&lt;=名单!G:G)*(Y797="正常走货")),名单!H:H),"否")</f>
        <v>否</v>
      </c>
      <c r="G797" s="71" t="s">
        <v>2515</v>
      </c>
      <c r="H797" s="71" t="s">
        <v>2517</v>
      </c>
      <c r="J797" s="72" t="s">
        <v>17</v>
      </c>
      <c r="L797" s="71" t="s">
        <v>18</v>
      </c>
      <c r="M797" s="73"/>
      <c r="N797" s="73"/>
      <c r="R797" s="73"/>
      <c r="S797" s="72" t="s">
        <v>152</v>
      </c>
      <c r="T797" s="72" t="s">
        <v>14382</v>
      </c>
      <c r="U797" s="73"/>
      <c r="W797" s="73"/>
      <c r="X797" s="73"/>
      <c r="Y797" s="72" t="s">
        <v>14379</v>
      </c>
      <c r="AO797" s="71">
        <v>29.5</v>
      </c>
      <c r="AS797" s="73"/>
      <c r="AT797" s="73"/>
      <c r="AU797" s="73"/>
      <c r="AV797" s="73"/>
      <c r="AW797" s="74" t="s">
        <v>15187</v>
      </c>
      <c r="BC797" s="73"/>
    </row>
    <row r="798" spans="1:56">
      <c r="A798" s="70" t="str">
        <f t="shared" si="25"/>
        <v>2026-01</v>
      </c>
      <c r="B798" s="5" t="str">
        <f>_xlfn.XLOOKUP(G798,过机服务商重量差!A:A,过机服务商重量差!G:G)</f>
        <v>小旋风</v>
      </c>
      <c r="C798" s="32" t="str">
        <f t="shared" si="24"/>
        <v>渠道</v>
      </c>
      <c r="D798" s="63">
        <f>ROUND(IF(AND(AO798&gt;=0,Y798="正常走货"),_xlfn.XLOOKUP(G798,过机服务商重量差!A:A,过机服务商重量差!L:L),"0"),2)</f>
        <v>704</v>
      </c>
      <c r="E798" s="64">
        <f>ROUND(IF(B798="小旋风",$D798/提成!$D$4*提成!$E$4,$D798/提成!$D$3*提成!$E$3),2)</f>
        <v>7.04</v>
      </c>
      <c r="F798" s="5" t="str">
        <f ca="1">IFERROR(LOOKUP(1,0/((B798=名单!B:B)*(VALUE(AW798)&gt;=名单!E:E)*(VALUE(AW798)&lt;=名单!G:G)*(Y798="正常走货")),名单!H:H),"否")</f>
        <v>是</v>
      </c>
      <c r="G798" s="71" t="s">
        <v>2518</v>
      </c>
      <c r="H798" s="71" t="s">
        <v>2520</v>
      </c>
      <c r="J798" s="72" t="s">
        <v>85</v>
      </c>
      <c r="L798" s="71" t="s">
        <v>18</v>
      </c>
      <c r="M798" s="73"/>
      <c r="N798" s="73"/>
      <c r="R798" s="73"/>
      <c r="S798" s="72" t="s">
        <v>90</v>
      </c>
      <c r="T798" s="72" t="s">
        <v>14407</v>
      </c>
      <c r="U798" s="73"/>
      <c r="W798" s="73"/>
      <c r="X798" s="73"/>
      <c r="Y798" s="72" t="s">
        <v>14379</v>
      </c>
      <c r="AO798" s="71">
        <v>1970.8</v>
      </c>
      <c r="AT798" s="73"/>
      <c r="AV798" s="73"/>
      <c r="AW798" s="74" t="s">
        <v>15188</v>
      </c>
      <c r="BC798" s="73"/>
    </row>
    <row r="799" spans="1:56">
      <c r="A799" s="70" t="str">
        <f t="shared" si="25"/>
        <v>2026-01</v>
      </c>
      <c r="B799" s="5" t="str">
        <f>_xlfn.XLOOKUP(G799,过机服务商重量差!A:A,过机服务商重量差!G:G)</f>
        <v>玉麒麟</v>
      </c>
      <c r="C799" s="32" t="str">
        <f t="shared" si="24"/>
        <v>渠道</v>
      </c>
      <c r="D799" s="63">
        <f>ROUND(IF(AND(AO799&gt;=0,Y799="正常走货"),_xlfn.XLOOKUP(G799,过机服务商重量差!A:A,过机服务商重量差!L:L),"0"),2)</f>
        <v>28</v>
      </c>
      <c r="E799" s="64">
        <f>ROUND(IF(B799="小旋风",$D799/提成!$D$4*提成!$E$4,$D799/提成!$D$3*提成!$E$3),2)</f>
        <v>0.28</v>
      </c>
      <c r="F799" s="5" t="str">
        <f ca="1">IFERROR(LOOKUP(1,0/((B799=名单!B:B)*(VALUE(AW799)&gt;=名单!E:E)*(VALUE(AW799)&lt;=名单!G:G)*(Y799="正常走货")),名单!H:H),"否")</f>
        <v>否</v>
      </c>
      <c r="G799" s="71" t="s">
        <v>2521</v>
      </c>
      <c r="H799" s="71" t="s">
        <v>2523</v>
      </c>
      <c r="J799" s="72" t="s">
        <v>17</v>
      </c>
      <c r="L799" s="71" t="s">
        <v>18</v>
      </c>
      <c r="M799" s="73"/>
      <c r="N799" s="73"/>
      <c r="R799" s="73"/>
      <c r="S799" s="72" t="s">
        <v>227</v>
      </c>
      <c r="T799" s="72" t="s">
        <v>14410</v>
      </c>
      <c r="U799" s="73"/>
      <c r="W799" s="73"/>
      <c r="X799" s="73"/>
      <c r="Y799" s="72" t="s">
        <v>14379</v>
      </c>
      <c r="AO799" s="71">
        <v>299</v>
      </c>
      <c r="AS799" s="73"/>
      <c r="AT799" s="73"/>
      <c r="AV799" s="73"/>
      <c r="AW799" s="74" t="s">
        <v>15189</v>
      </c>
      <c r="BC799" s="73"/>
    </row>
    <row r="800" spans="1:56">
      <c r="A800" s="70" t="str">
        <f t="shared" si="25"/>
        <v>2026-01</v>
      </c>
      <c r="B800" s="5" t="str">
        <f>_xlfn.XLOOKUP(G800,过机服务商重量差!A:A,过机服务商重量差!G:G)</f>
        <v>007</v>
      </c>
      <c r="C800" s="32" t="str">
        <f t="shared" si="24"/>
        <v>渠道</v>
      </c>
      <c r="D800" s="63">
        <f>ROUND(IF(AND(AO800&gt;=0,Y800="正常走货"),_xlfn.XLOOKUP(G800,过机服务商重量差!A:A,过机服务商重量差!L:L),"0"),2)</f>
        <v>24</v>
      </c>
      <c r="E800" s="64">
        <f>ROUND(IF(B800="小旋风",$D800/提成!$D$4*提成!$E$4,$D800/提成!$D$3*提成!$E$3),2)</f>
        <v>0.24</v>
      </c>
      <c r="F800" s="5" t="str">
        <f ca="1">IFERROR(LOOKUP(1,0/((B800=名单!B:B)*(VALUE(AW800)&gt;=名单!E:E)*(VALUE(AW800)&lt;=名单!G:G)*(Y800="正常走货")),名单!H:H),"否")</f>
        <v>否</v>
      </c>
      <c r="G800" s="71" t="s">
        <v>2524</v>
      </c>
      <c r="H800" s="71" t="s">
        <v>2526</v>
      </c>
      <c r="J800" s="72" t="s">
        <v>266</v>
      </c>
      <c r="L800" s="71" t="s">
        <v>18</v>
      </c>
      <c r="M800" s="73"/>
      <c r="N800" s="73"/>
      <c r="R800" s="73"/>
      <c r="S800" s="72" t="s">
        <v>191</v>
      </c>
      <c r="T800" s="72" t="s">
        <v>14410</v>
      </c>
      <c r="U800" s="73"/>
      <c r="W800" s="73"/>
      <c r="X800" s="73"/>
      <c r="Y800" s="72" t="s">
        <v>14379</v>
      </c>
      <c r="AO800" s="71">
        <v>206.4</v>
      </c>
      <c r="AS800" s="73"/>
      <c r="AT800" s="73"/>
      <c r="AV800" s="73"/>
      <c r="AW800" s="74" t="s">
        <v>15190</v>
      </c>
      <c r="BC800" s="73"/>
    </row>
    <row r="801" spans="1:56">
      <c r="A801" s="70" t="str">
        <f t="shared" si="25"/>
        <v>2026-01</v>
      </c>
      <c r="B801" s="5" t="str">
        <f>_xlfn.XLOOKUP(G801,过机服务商重量差!A:A,过机服务商重量差!G:G)</f>
        <v>玉麒麟</v>
      </c>
      <c r="C801" s="32" t="str">
        <f t="shared" si="24"/>
        <v>渠道</v>
      </c>
      <c r="D801" s="63">
        <f>ROUND(IF(AND(AO801&gt;=0,Y801="正常走货"),_xlfn.XLOOKUP(G801,过机服务商重量差!A:A,过机服务商重量差!L:L),"0"),2)</f>
        <v>10</v>
      </c>
      <c r="E801" s="64">
        <f>ROUND(IF(B801="小旋风",$D801/提成!$D$4*提成!$E$4,$D801/提成!$D$3*提成!$E$3),2)</f>
        <v>0.1</v>
      </c>
      <c r="F801" s="5" t="str">
        <f ca="1">IFERROR(LOOKUP(1,0/((B801=名单!B:B)*(VALUE(AW801)&gt;=名单!E:E)*(VALUE(AW801)&lt;=名单!G:G)*(Y801="正常走货")),名单!H:H),"否")</f>
        <v>否</v>
      </c>
      <c r="G801" s="71" t="s">
        <v>2527</v>
      </c>
      <c r="H801" s="71" t="s">
        <v>2529</v>
      </c>
      <c r="J801" s="72" t="s">
        <v>17</v>
      </c>
      <c r="L801" s="71" t="s">
        <v>18</v>
      </c>
      <c r="M801" s="73"/>
      <c r="N801" s="73"/>
      <c r="R801" s="73"/>
      <c r="S801" s="72" t="s">
        <v>145</v>
      </c>
      <c r="T801" s="72" t="s">
        <v>14407</v>
      </c>
      <c r="U801" s="73"/>
      <c r="W801" s="73"/>
      <c r="X801" s="73"/>
      <c r="Y801" s="72" t="s">
        <v>14379</v>
      </c>
      <c r="AO801" s="71">
        <v>102.5</v>
      </c>
      <c r="AS801" s="73"/>
      <c r="AT801" s="73"/>
      <c r="AU801" s="73"/>
      <c r="AV801" s="73"/>
      <c r="AW801" s="74" t="s">
        <v>15191</v>
      </c>
      <c r="BC801" s="73"/>
    </row>
    <row r="802" spans="1:56">
      <c r="A802" s="70" t="str">
        <f t="shared" si="25"/>
        <v>2026-01</v>
      </c>
      <c r="B802" s="5" t="str">
        <f>_xlfn.XLOOKUP(G802,过机服务商重量差!A:A,过机服务商重量差!G:G)</f>
        <v>风清扬</v>
      </c>
      <c r="C802" s="32" t="str">
        <f t="shared" si="24"/>
        <v>渠道</v>
      </c>
      <c r="D802" s="63">
        <f>ROUND(IF(AND(AO802&gt;=0,Y802="正常走货"),_xlfn.XLOOKUP(G802,过机服务商重量差!A:A,过机服务商重量差!L:L),"0"),2)</f>
        <v>21</v>
      </c>
      <c r="E802" s="64">
        <f>ROUND(IF(B802="小旋风",$D802/提成!$D$4*提成!$E$4,$D802/提成!$D$3*提成!$E$3),2)</f>
        <v>0.21</v>
      </c>
      <c r="F802" s="5" t="str">
        <f ca="1">IFERROR(LOOKUP(1,0/((B802=名单!B:B)*(VALUE(AW802)&gt;=名单!E:E)*(VALUE(AW802)&lt;=名单!G:G)*(Y802="正常走货")),名单!H:H),"否")</f>
        <v>是</v>
      </c>
      <c r="G802" s="71" t="s">
        <v>2530</v>
      </c>
      <c r="H802" s="71" t="s">
        <v>2532</v>
      </c>
      <c r="J802" s="71" t="s">
        <v>51</v>
      </c>
      <c r="L802" s="71" t="s">
        <v>18</v>
      </c>
      <c r="M802" s="73"/>
      <c r="N802" s="73"/>
      <c r="R802" s="73"/>
      <c r="S802" s="72" t="s">
        <v>90</v>
      </c>
      <c r="T802" s="72" t="s">
        <v>14407</v>
      </c>
      <c r="U802" s="73"/>
      <c r="W802" s="73"/>
      <c r="X802" s="73"/>
      <c r="Y802" s="72" t="s">
        <v>14379</v>
      </c>
      <c r="AO802" s="71">
        <v>102.9</v>
      </c>
      <c r="AS802" s="73"/>
      <c r="AT802" s="73"/>
      <c r="AU802" s="73"/>
      <c r="AV802" s="73"/>
      <c r="AW802" s="74" t="s">
        <v>15192</v>
      </c>
      <c r="BA802" s="73"/>
      <c r="BC802" s="73"/>
      <c r="BD802" s="73"/>
    </row>
    <row r="803" spans="1:56">
      <c r="A803" s="70" t="str">
        <f t="shared" si="25"/>
        <v>2026-01</v>
      </c>
      <c r="B803" s="5" t="str">
        <f>_xlfn.XLOOKUP(G803,过机服务商重量差!A:A,过机服务商重量差!G:G)</f>
        <v>小旋风</v>
      </c>
      <c r="C803" s="32" t="str">
        <f t="shared" si="24"/>
        <v>渠道</v>
      </c>
      <c r="D803" s="63">
        <f>ROUND(IF(AND(AO803&gt;=0,Y803="正常走货"),_xlfn.XLOOKUP(G803,过机服务商重量差!A:A,过机服务商重量差!L:L),"0"),2)</f>
        <v>28</v>
      </c>
      <c r="E803" s="64">
        <f>ROUND(IF(B803="小旋风",$D803/提成!$D$4*提成!$E$4,$D803/提成!$D$3*提成!$E$3),2)</f>
        <v>0.28</v>
      </c>
      <c r="F803" s="5" t="str">
        <f ca="1">IFERROR(LOOKUP(1,0/((B803=名单!B:B)*(VALUE(AW803)&gt;=名单!E:E)*(VALUE(AW803)&lt;=名单!G:G)*(Y803="正常走货")),名单!H:H),"否")</f>
        <v>是</v>
      </c>
      <c r="G803" s="71" t="s">
        <v>2533</v>
      </c>
      <c r="H803" s="71" t="s">
        <v>2535</v>
      </c>
      <c r="J803" s="72" t="s">
        <v>85</v>
      </c>
      <c r="L803" s="71" t="s">
        <v>18</v>
      </c>
      <c r="M803" s="73"/>
      <c r="N803" s="73"/>
      <c r="R803" s="73"/>
      <c r="S803" s="72" t="s">
        <v>90</v>
      </c>
      <c r="T803" s="72" t="s">
        <v>14407</v>
      </c>
      <c r="U803" s="73"/>
      <c r="W803" s="73"/>
      <c r="X803" s="73"/>
      <c r="Y803" s="72" t="s">
        <v>14379</v>
      </c>
      <c r="AO803" s="71">
        <v>103.6</v>
      </c>
      <c r="AT803" s="73"/>
      <c r="AV803" s="73"/>
      <c r="AW803" s="74" t="s">
        <v>15193</v>
      </c>
      <c r="BA803" s="73"/>
      <c r="BC803" s="73"/>
    </row>
    <row r="804" spans="1:56">
      <c r="A804" s="70" t="str">
        <f t="shared" si="25"/>
        <v>2026-01</v>
      </c>
      <c r="B804" s="5" t="str">
        <f>_xlfn.XLOOKUP(G804,过机服务商重量差!A:A,过机服务商重量差!G:G)</f>
        <v>玉麒麟</v>
      </c>
      <c r="C804" s="32" t="str">
        <f t="shared" si="24"/>
        <v>渠道</v>
      </c>
      <c r="D804" s="63">
        <f>ROUND(IF(AND(AO804&gt;=0,Y804="正常走货"),_xlfn.XLOOKUP(G804,过机服务商重量差!A:A,过机服务商重量差!L:L),"0"),2)</f>
        <v>1</v>
      </c>
      <c r="E804" s="64">
        <f>ROUND(IF(B804="小旋风",$D804/提成!$D$4*提成!$E$4,$D804/提成!$D$3*提成!$E$3),2)</f>
        <v>0.01</v>
      </c>
      <c r="F804" s="5" t="str">
        <f ca="1">IFERROR(LOOKUP(1,0/((B804=名单!B:B)*(VALUE(AW804)&gt;=名单!E:E)*(VALUE(AW804)&lt;=名单!G:G)*(Y804="正常走货")),名单!H:H),"否")</f>
        <v>否</v>
      </c>
      <c r="G804" s="71" t="s">
        <v>2536</v>
      </c>
      <c r="H804" s="71" t="s">
        <v>2538</v>
      </c>
      <c r="J804" s="71" t="s">
        <v>17</v>
      </c>
      <c r="L804" s="71" t="s">
        <v>18</v>
      </c>
      <c r="M804" s="73"/>
      <c r="N804" s="73"/>
      <c r="R804" s="73"/>
      <c r="S804" s="72" t="s">
        <v>227</v>
      </c>
      <c r="T804" s="72" t="s">
        <v>14410</v>
      </c>
      <c r="U804" s="73"/>
      <c r="W804" s="73"/>
      <c r="X804" s="73"/>
      <c r="Y804" s="72" t="s">
        <v>14379</v>
      </c>
      <c r="AO804" s="71">
        <v>192.6</v>
      </c>
      <c r="AT804" s="73"/>
      <c r="AU804" s="73"/>
      <c r="AV804" s="73"/>
      <c r="AW804" s="74" t="s">
        <v>15194</v>
      </c>
      <c r="BC804" s="73"/>
    </row>
    <row r="805" spans="1:56">
      <c r="A805" s="70" t="str">
        <f t="shared" si="25"/>
        <v>2026-01</v>
      </c>
      <c r="B805" s="5" t="str">
        <f>_xlfn.XLOOKUP(G805,过机服务商重量差!A:A,过机服务商重量差!G:G)</f>
        <v>小旋风</v>
      </c>
      <c r="C805" s="32" t="str">
        <f t="shared" si="24"/>
        <v>渠道</v>
      </c>
      <c r="D805" s="63">
        <f>ROUND(IF(AND(AO805&gt;=0,Y805="正常走货"),_xlfn.XLOOKUP(G805,过机服务商重量差!A:A,过机服务商重量差!L:L),"0"),2)</f>
        <v>104</v>
      </c>
      <c r="E805" s="64">
        <f>ROUND(IF(B805="小旋风",$D805/提成!$D$4*提成!$E$4,$D805/提成!$D$3*提成!$E$3),2)</f>
        <v>1.04</v>
      </c>
      <c r="F805" s="5" t="str">
        <f ca="1">IFERROR(LOOKUP(1,0/((B805=名单!B:B)*(VALUE(AW805)&gt;=名单!E:E)*(VALUE(AW805)&lt;=名单!G:G)*(Y805="正常走货")),名单!H:H),"否")</f>
        <v>是</v>
      </c>
      <c r="G805" s="71" t="s">
        <v>2539</v>
      </c>
      <c r="H805" s="71" t="s">
        <v>2541</v>
      </c>
      <c r="J805" s="72" t="s">
        <v>85</v>
      </c>
      <c r="L805" s="71" t="s">
        <v>18</v>
      </c>
      <c r="M805" s="73"/>
      <c r="N805" s="73"/>
      <c r="R805" s="73"/>
      <c r="S805" s="72" t="s">
        <v>90</v>
      </c>
      <c r="T805" s="72" t="s">
        <v>14407</v>
      </c>
      <c r="U805" s="73"/>
      <c r="W805" s="73"/>
      <c r="X805" s="73"/>
      <c r="Y805" s="72" t="s">
        <v>14379</v>
      </c>
      <c r="AO805" s="71">
        <v>332.8</v>
      </c>
      <c r="AS805" s="73"/>
      <c r="AT805" s="73"/>
      <c r="AV805" s="73"/>
      <c r="AW805" s="74" t="s">
        <v>15195</v>
      </c>
      <c r="BC805" s="73"/>
    </row>
    <row r="806" spans="1:56">
      <c r="A806" s="70" t="str">
        <f t="shared" si="25"/>
        <v>2026-01</v>
      </c>
      <c r="B806" s="5" t="str">
        <f>_xlfn.XLOOKUP(G806,过机服务商重量差!A:A,过机服务商重量差!G:G)</f>
        <v>玉麒麟</v>
      </c>
      <c r="C806" s="32" t="str">
        <f t="shared" si="24"/>
        <v>渠道</v>
      </c>
      <c r="D806" s="63">
        <f>ROUND(IF(AND(AO806&gt;=0,Y806="正常走货"),_xlfn.XLOOKUP(G806,过机服务商重量差!A:A,过机服务商重量差!L:L),"0"),2)</f>
        <v>9.5</v>
      </c>
      <c r="E806" s="64">
        <f>ROUND(IF(B806="小旋风",$D806/提成!$D$4*提成!$E$4,$D806/提成!$D$3*提成!$E$3),2)</f>
        <v>0.1</v>
      </c>
      <c r="F806" s="5" t="str">
        <f ca="1">IFERROR(LOOKUP(1,0/((B806=名单!B:B)*(VALUE(AW806)&gt;=名单!E:E)*(VALUE(AW806)&lt;=名单!G:G)*(Y806="正常走货")),名单!H:H),"否")</f>
        <v>否</v>
      </c>
      <c r="G806" s="71" t="s">
        <v>2542</v>
      </c>
      <c r="H806" s="71" t="s">
        <v>2544</v>
      </c>
      <c r="J806" s="72" t="s">
        <v>17</v>
      </c>
      <c r="L806" s="71" t="s">
        <v>18</v>
      </c>
      <c r="M806" s="73"/>
      <c r="N806" s="73"/>
      <c r="R806" s="73"/>
      <c r="S806" s="72" t="s">
        <v>90</v>
      </c>
      <c r="T806" s="72" t="s">
        <v>14407</v>
      </c>
      <c r="U806" s="73"/>
      <c r="W806" s="73"/>
      <c r="X806" s="73"/>
      <c r="Y806" s="72" t="s">
        <v>14379</v>
      </c>
      <c r="AO806" s="71">
        <v>51.4400000000001</v>
      </c>
      <c r="AS806" s="73"/>
      <c r="AT806" s="73"/>
      <c r="AU806" s="73"/>
      <c r="AV806" s="73"/>
      <c r="AW806" s="74" t="s">
        <v>15196</v>
      </c>
      <c r="BC806" s="73"/>
      <c r="BD806" s="73"/>
    </row>
    <row r="807" spans="1:56">
      <c r="A807" s="70" t="str">
        <f t="shared" si="25"/>
        <v>2026-01</v>
      </c>
      <c r="B807" s="5" t="str">
        <f>_xlfn.XLOOKUP(G807,过机服务商重量差!A:A,过机服务商重量差!G:G)</f>
        <v>玉麒麟</v>
      </c>
      <c r="C807" s="32" t="str">
        <f t="shared" si="24"/>
        <v>渠道</v>
      </c>
      <c r="D807" s="63">
        <f>ROUND(IF(AND(AO807&gt;=0,Y807="正常走货"),_xlfn.XLOOKUP(G807,过机服务商重量差!A:A,过机服务商重量差!L:L),"0"),2)</f>
        <v>8.5</v>
      </c>
      <c r="E807" s="64">
        <f>ROUND(IF(B807="小旋风",$D807/提成!$D$4*提成!$E$4,$D807/提成!$D$3*提成!$E$3),2)</f>
        <v>0.09</v>
      </c>
      <c r="F807" s="5" t="str">
        <f ca="1">IFERROR(LOOKUP(1,0/((B807=名单!B:B)*(VALUE(AW807)&gt;=名单!E:E)*(VALUE(AW807)&lt;=名单!G:G)*(Y807="正常走货")),名单!H:H),"否")</f>
        <v>否</v>
      </c>
      <c r="G807" s="71" t="s">
        <v>2545</v>
      </c>
      <c r="H807" s="71" t="s">
        <v>2547</v>
      </c>
      <c r="J807" s="72" t="s">
        <v>17</v>
      </c>
      <c r="L807" s="71" t="s">
        <v>18</v>
      </c>
      <c r="M807" s="73"/>
      <c r="N807" s="73"/>
      <c r="R807" s="73"/>
      <c r="S807" s="72" t="s">
        <v>90</v>
      </c>
      <c r="T807" s="72" t="s">
        <v>14407</v>
      </c>
      <c r="U807" s="73"/>
      <c r="W807" s="73"/>
      <c r="X807" s="73"/>
      <c r="Y807" s="72" t="s">
        <v>14379</v>
      </c>
      <c r="AO807" s="71">
        <v>18.9299999999999</v>
      </c>
      <c r="AS807" s="73"/>
      <c r="AT807" s="73"/>
      <c r="AV807" s="73"/>
      <c r="AW807" s="74" t="s">
        <v>15197</v>
      </c>
      <c r="BC807" s="73"/>
    </row>
    <row r="808" spans="1:56">
      <c r="A808" s="70" t="str">
        <f t="shared" si="25"/>
        <v>2026-01</v>
      </c>
      <c r="B808" s="5" t="str">
        <f>_xlfn.XLOOKUP(G808,过机服务商重量差!A:A,过机服务商重量差!G:G)</f>
        <v>小旋风</v>
      </c>
      <c r="C808" s="32" t="str">
        <f t="shared" si="24"/>
        <v>渠道</v>
      </c>
      <c r="D808" s="63">
        <f>ROUND(IF(AND(AO808&gt;=0,Y808="正常走货"),_xlfn.XLOOKUP(G808,过机服务商重量差!A:A,过机服务商重量差!L:L),"0"),2)</f>
        <v>35</v>
      </c>
      <c r="E808" s="64">
        <f>ROUND(IF(B808="小旋风",$D808/提成!$D$4*提成!$E$4,$D808/提成!$D$3*提成!$E$3),2)</f>
        <v>0.35</v>
      </c>
      <c r="F808" s="5" t="str">
        <f ca="1">IFERROR(LOOKUP(1,0/((B808=名单!B:B)*(VALUE(AW808)&gt;=名单!E:E)*(VALUE(AW808)&lt;=名单!G:G)*(Y808="正常走货")),名单!H:H),"否")</f>
        <v>是</v>
      </c>
      <c r="G808" s="71" t="s">
        <v>2548</v>
      </c>
      <c r="H808" s="71" t="s">
        <v>2550</v>
      </c>
      <c r="J808" s="72" t="s">
        <v>453</v>
      </c>
      <c r="L808" s="71" t="s">
        <v>18</v>
      </c>
      <c r="M808" s="73"/>
      <c r="N808" s="73"/>
      <c r="R808" s="73"/>
      <c r="S808" s="72" t="s">
        <v>223</v>
      </c>
      <c r="T808" s="72" t="s">
        <v>14410</v>
      </c>
      <c r="U808" s="73"/>
      <c r="W808" s="73"/>
      <c r="X808" s="73"/>
      <c r="Y808" s="72" t="s">
        <v>14379</v>
      </c>
      <c r="AO808" s="71">
        <v>7</v>
      </c>
      <c r="AT808" s="73"/>
      <c r="AU808" s="73"/>
      <c r="AV808" s="73"/>
      <c r="AW808" s="74" t="s">
        <v>15198</v>
      </c>
      <c r="BC808" s="73"/>
    </row>
    <row r="809" spans="1:56">
      <c r="A809" s="70" t="str">
        <f t="shared" si="25"/>
        <v>2026-01</v>
      </c>
      <c r="B809" s="5" t="str">
        <f>_xlfn.XLOOKUP(G809,过机服务商重量差!A:A,过机服务商重量差!G:G)</f>
        <v>帅时莹</v>
      </c>
      <c r="C809" s="32" t="str">
        <f t="shared" si="24"/>
        <v>渠道</v>
      </c>
      <c r="D809" s="63">
        <f>ROUND(IF(AND(AO809&gt;=0,Y809="正常走货"),_xlfn.XLOOKUP(G809,过机服务商重量差!A:A,过机服务商重量差!L:L),"0"),2)</f>
        <v>28</v>
      </c>
      <c r="E809" s="64">
        <f>ROUND(IF(B809="小旋风",$D809/提成!$D$4*提成!$E$4,$D809/提成!$D$3*提成!$E$3),2)</f>
        <v>0.28</v>
      </c>
      <c r="F809" s="5" t="str">
        <f ca="1">IFERROR(LOOKUP(1,0/((B809=名单!B:B)*(VALUE(AW809)&gt;=名单!E:E)*(VALUE(AW809)&lt;=名单!G:G)*(Y809="正常走货")),名单!H:H),"否")</f>
        <v>否</v>
      </c>
      <c r="G809" s="71" t="s">
        <v>2551</v>
      </c>
      <c r="H809" s="71" t="s">
        <v>2553</v>
      </c>
      <c r="J809" s="72" t="s">
        <v>938</v>
      </c>
      <c r="L809" s="71" t="s">
        <v>18</v>
      </c>
      <c r="M809" s="73"/>
      <c r="N809" s="73"/>
      <c r="R809" s="73"/>
      <c r="S809" s="72" t="s">
        <v>99</v>
      </c>
      <c r="T809" s="72" t="s">
        <v>14410</v>
      </c>
      <c r="U809" s="73"/>
      <c r="W809" s="73"/>
      <c r="X809" s="73"/>
      <c r="Y809" s="72" t="s">
        <v>14379</v>
      </c>
      <c r="AO809" s="71">
        <v>280</v>
      </c>
      <c r="AS809" s="73"/>
      <c r="AT809" s="73"/>
      <c r="AU809" s="73"/>
      <c r="AV809" s="73"/>
      <c r="AW809" s="74" t="s">
        <v>15199</v>
      </c>
      <c r="BA809" s="73"/>
      <c r="BC809" s="73"/>
    </row>
    <row r="810" spans="1:56">
      <c r="A810" s="70" t="str">
        <f t="shared" si="25"/>
        <v>2026-01</v>
      </c>
      <c r="B810" s="5" t="str">
        <f>_xlfn.XLOOKUP(G810,过机服务商重量差!A:A,过机服务商重量差!G:G)</f>
        <v>帅时莹</v>
      </c>
      <c r="C810" s="32" t="str">
        <f t="shared" si="24"/>
        <v>渠道</v>
      </c>
      <c r="D810" s="63">
        <f>ROUND(IF(AND(AO810&gt;=0,Y810="正常走货"),_xlfn.XLOOKUP(G810,过机服务商重量差!A:A,过机服务商重量差!L:L),"0"),2)</f>
        <v>3.5</v>
      </c>
      <c r="E810" s="64">
        <f>ROUND(IF(B810="小旋风",$D810/提成!$D$4*提成!$E$4,$D810/提成!$D$3*提成!$E$3),2)</f>
        <v>0.04</v>
      </c>
      <c r="F810" s="5" t="str">
        <f ca="1">IFERROR(LOOKUP(1,0/((B810=名单!B:B)*(VALUE(AW810)&gt;=名单!E:E)*(VALUE(AW810)&lt;=名单!G:G)*(Y810="正常走货")),名单!H:H),"否")</f>
        <v>否</v>
      </c>
      <c r="G810" s="71" t="s">
        <v>2554</v>
      </c>
      <c r="H810" s="71" t="s">
        <v>2556</v>
      </c>
      <c r="J810" s="72" t="s">
        <v>458</v>
      </c>
      <c r="L810" s="71" t="s">
        <v>18</v>
      </c>
      <c r="M810" s="73"/>
      <c r="N810" s="73"/>
      <c r="R810" s="73"/>
      <c r="S810" s="72" t="s">
        <v>223</v>
      </c>
      <c r="T810" s="72" t="s">
        <v>14410</v>
      </c>
      <c r="U810" s="73"/>
      <c r="W810" s="73"/>
      <c r="X810" s="73"/>
      <c r="Y810" s="72" t="s">
        <v>14379</v>
      </c>
      <c r="AO810" s="71">
        <v>155</v>
      </c>
      <c r="AT810" s="73"/>
      <c r="AV810" s="73"/>
      <c r="AW810" s="74" t="s">
        <v>15200</v>
      </c>
      <c r="BA810" s="73"/>
      <c r="BC810" s="73"/>
    </row>
    <row r="811" spans="1:56">
      <c r="A811" s="70" t="str">
        <f t="shared" si="25"/>
        <v>2026-01</v>
      </c>
      <c r="B811" s="5" t="str">
        <f>_xlfn.XLOOKUP(G811,过机服务商重量差!A:A,过机服务商重量差!G:G)</f>
        <v>帅时莹</v>
      </c>
      <c r="C811" s="32" t="str">
        <f t="shared" si="24"/>
        <v>渠道</v>
      </c>
      <c r="D811" s="63">
        <f>ROUND(IF(AND(AO811&gt;=0,Y811="正常走货"),_xlfn.XLOOKUP(G811,过机服务商重量差!A:A,过机服务商重量差!L:L),"0"),2)</f>
        <v>3.5</v>
      </c>
      <c r="E811" s="64">
        <f>ROUND(IF(B811="小旋风",$D811/提成!$D$4*提成!$E$4,$D811/提成!$D$3*提成!$E$3),2)</f>
        <v>0.04</v>
      </c>
      <c r="F811" s="5" t="str">
        <f ca="1">IFERROR(LOOKUP(1,0/((B811=名单!B:B)*(VALUE(AW811)&gt;=名单!E:E)*(VALUE(AW811)&lt;=名单!G:G)*(Y811="正常走货")),名单!H:H),"否")</f>
        <v>否</v>
      </c>
      <c r="G811" s="71" t="s">
        <v>2557</v>
      </c>
      <c r="H811" s="71" t="s">
        <v>2559</v>
      </c>
      <c r="J811" s="72" t="s">
        <v>458</v>
      </c>
      <c r="L811" s="71" t="s">
        <v>18</v>
      </c>
      <c r="M811" s="73"/>
      <c r="N811" s="73"/>
      <c r="R811" s="73"/>
      <c r="S811" s="72" t="s">
        <v>223</v>
      </c>
      <c r="T811" s="72" t="s">
        <v>14410</v>
      </c>
      <c r="U811" s="73"/>
      <c r="W811" s="73"/>
      <c r="X811" s="73"/>
      <c r="Y811" s="72" t="s">
        <v>14379</v>
      </c>
      <c r="AO811" s="71">
        <v>110</v>
      </c>
      <c r="AS811" s="73"/>
      <c r="AT811" s="73"/>
      <c r="AU811" s="73"/>
      <c r="AV811" s="73"/>
      <c r="AW811" s="74" t="s">
        <v>15201</v>
      </c>
      <c r="BA811" s="73"/>
      <c r="BC811" s="73"/>
    </row>
    <row r="812" spans="1:56">
      <c r="A812" s="70" t="str">
        <f t="shared" si="25"/>
        <v>2026-01</v>
      </c>
      <c r="B812" s="5" t="str">
        <f>_xlfn.XLOOKUP(G812,过机服务商重量差!A:A,过机服务商重量差!G:G)</f>
        <v>帅时莹</v>
      </c>
      <c r="C812" s="32" t="str">
        <f t="shared" si="24"/>
        <v>渠道</v>
      </c>
      <c r="D812" s="63">
        <f>ROUND(IF(AND(AO812&gt;=0,Y812="正常走货"),_xlfn.XLOOKUP(G812,过机服务商重量差!A:A,过机服务商重量差!L:L),"0"),2)</f>
        <v>4</v>
      </c>
      <c r="E812" s="64">
        <f>ROUND(IF(B812="小旋风",$D812/提成!$D$4*提成!$E$4,$D812/提成!$D$3*提成!$E$3),2)</f>
        <v>0.04</v>
      </c>
      <c r="F812" s="5" t="str">
        <f ca="1">IFERROR(LOOKUP(1,0/((B812=名单!B:B)*(VALUE(AW812)&gt;=名单!E:E)*(VALUE(AW812)&lt;=名单!G:G)*(Y812="正常走货")),名单!H:H),"否")</f>
        <v>否</v>
      </c>
      <c r="G812" s="71" t="s">
        <v>2560</v>
      </c>
      <c r="H812" s="71" t="s">
        <v>2562</v>
      </c>
      <c r="J812" s="72" t="s">
        <v>458</v>
      </c>
      <c r="L812" s="71" t="s">
        <v>18</v>
      </c>
      <c r="M812" s="73"/>
      <c r="N812" s="73"/>
      <c r="R812" s="73"/>
      <c r="S812" s="72" t="s">
        <v>223</v>
      </c>
      <c r="T812" s="72" t="s">
        <v>14410</v>
      </c>
      <c r="U812" s="73"/>
      <c r="W812" s="73"/>
      <c r="X812" s="73"/>
      <c r="Y812" s="72" t="s">
        <v>14379</v>
      </c>
      <c r="AO812" s="71">
        <v>115</v>
      </c>
      <c r="AT812" s="73"/>
      <c r="AU812" s="73"/>
      <c r="AV812" s="73"/>
      <c r="AW812" s="74" t="s">
        <v>15202</v>
      </c>
      <c r="BC812" s="73"/>
    </row>
    <row r="813" spans="1:56">
      <c r="A813" s="70" t="str">
        <f t="shared" si="25"/>
        <v>2026-01</v>
      </c>
      <c r="B813" s="5" t="str">
        <f>_xlfn.XLOOKUP(G813,过机服务商重量差!A:A,过机服务商重量差!G:G)</f>
        <v>帅时莹</v>
      </c>
      <c r="C813" s="32" t="str">
        <f t="shared" si="24"/>
        <v>渠道</v>
      </c>
      <c r="D813" s="63">
        <f>ROUND(IF(AND(AO813&gt;=0,Y813="正常走货"),_xlfn.XLOOKUP(G813,过机服务商重量差!A:A,过机服务商重量差!L:L),"0"),2)</f>
        <v>2.5</v>
      </c>
      <c r="E813" s="64">
        <f>ROUND(IF(B813="小旋风",$D813/提成!$D$4*提成!$E$4,$D813/提成!$D$3*提成!$E$3),2)</f>
        <v>0.03</v>
      </c>
      <c r="F813" s="5" t="str">
        <f ca="1">IFERROR(LOOKUP(1,0/((B813=名单!B:B)*(VALUE(AW813)&gt;=名单!E:E)*(VALUE(AW813)&lt;=名单!G:G)*(Y813="正常走货")),名单!H:H),"否")</f>
        <v>否</v>
      </c>
      <c r="G813" s="71" t="s">
        <v>2563</v>
      </c>
      <c r="H813" s="71" t="s">
        <v>2565</v>
      </c>
      <c r="J813" s="72" t="s">
        <v>458</v>
      </c>
      <c r="L813" s="71" t="s">
        <v>18</v>
      </c>
      <c r="M813" s="73"/>
      <c r="N813" s="73"/>
      <c r="R813" s="73"/>
      <c r="S813" s="72" t="s">
        <v>223</v>
      </c>
      <c r="T813" s="72" t="s">
        <v>14410</v>
      </c>
      <c r="U813" s="73"/>
      <c r="W813" s="73"/>
      <c r="X813" s="73"/>
      <c r="Y813" s="72" t="s">
        <v>14379</v>
      </c>
      <c r="AO813" s="71">
        <v>76</v>
      </c>
      <c r="AS813" s="73"/>
      <c r="AT813" s="73"/>
      <c r="AU813" s="73"/>
      <c r="AV813" s="73"/>
      <c r="AW813" s="74" t="s">
        <v>15203</v>
      </c>
      <c r="BC813" s="73"/>
    </row>
    <row r="814" spans="1:56">
      <c r="A814" s="70" t="str">
        <f t="shared" si="25"/>
        <v>2026-01</v>
      </c>
      <c r="B814" s="5" t="str">
        <f>_xlfn.XLOOKUP(G814,过机服务商重量差!A:A,过机服务商重量差!G:G)</f>
        <v>帅时莹</v>
      </c>
      <c r="C814" s="32" t="str">
        <f t="shared" si="24"/>
        <v>渠道</v>
      </c>
      <c r="D814" s="63">
        <f>ROUND(IF(AND(AO814&gt;=0,Y814="正常走货"),_xlfn.XLOOKUP(G814,过机服务商重量差!A:A,过机服务商重量差!L:L),"0"),2)</f>
        <v>47</v>
      </c>
      <c r="E814" s="64">
        <f>ROUND(IF(B814="小旋风",$D814/提成!$D$4*提成!$E$4,$D814/提成!$D$3*提成!$E$3),2)</f>
        <v>0.47</v>
      </c>
      <c r="F814" s="5" t="str">
        <f ca="1">IFERROR(LOOKUP(1,0/((B814=名单!B:B)*(VALUE(AW814)&gt;=名单!E:E)*(VALUE(AW814)&lt;=名单!G:G)*(Y814="正常走货")),名单!H:H),"否")</f>
        <v>否</v>
      </c>
      <c r="G814" s="71" t="s">
        <v>2566</v>
      </c>
      <c r="H814" s="71" t="s">
        <v>2568</v>
      </c>
      <c r="J814" s="72" t="s">
        <v>186</v>
      </c>
      <c r="L814" s="71" t="s">
        <v>18</v>
      </c>
      <c r="M814" s="73"/>
      <c r="N814" s="73"/>
      <c r="R814" s="73"/>
      <c r="S814" s="72" t="s">
        <v>191</v>
      </c>
      <c r="T814" s="72" t="s">
        <v>14410</v>
      </c>
      <c r="U814" s="73"/>
      <c r="W814" s="73"/>
      <c r="X814" s="73"/>
      <c r="Y814" s="72" t="s">
        <v>14379</v>
      </c>
      <c r="AO814" s="71">
        <v>367.2</v>
      </c>
      <c r="AS814" s="73"/>
      <c r="AT814" s="73"/>
      <c r="AU814" s="73"/>
      <c r="AV814" s="73"/>
      <c r="AW814" s="74" t="s">
        <v>15204</v>
      </c>
      <c r="BA814" s="73"/>
      <c r="BC814" s="73"/>
    </row>
    <row r="815" spans="1:56">
      <c r="A815" s="70" t="str">
        <f t="shared" si="25"/>
        <v>2026-01</v>
      </c>
      <c r="B815" s="5" t="str">
        <f>_xlfn.XLOOKUP(G815,过机服务商重量差!A:A,过机服务商重量差!G:G)</f>
        <v>帅时莹</v>
      </c>
      <c r="C815" s="32" t="str">
        <f t="shared" si="24"/>
        <v>渠道</v>
      </c>
      <c r="D815" s="63">
        <f>ROUND(IF(AND(AO815&gt;=0,Y815="正常走货"),_xlfn.XLOOKUP(G815,过机服务商重量差!A:A,过机服务商重量差!L:L),"0"),2)</f>
        <v>183</v>
      </c>
      <c r="E815" s="64">
        <f>ROUND(IF(B815="小旋风",$D815/提成!$D$4*提成!$E$4,$D815/提成!$D$3*提成!$E$3),2)</f>
        <v>1.83</v>
      </c>
      <c r="F815" s="5" t="str">
        <f ca="1">IFERROR(LOOKUP(1,0/((B815=名单!B:B)*(VALUE(AW815)&gt;=名单!E:E)*(VALUE(AW815)&lt;=名单!G:G)*(Y815="正常走货")),名单!H:H),"否")</f>
        <v>否</v>
      </c>
      <c r="G815" s="71" t="s">
        <v>2569</v>
      </c>
      <c r="H815" s="71" t="s">
        <v>2571</v>
      </c>
      <c r="J815" s="72" t="s">
        <v>97</v>
      </c>
      <c r="L815" s="71" t="s">
        <v>18</v>
      </c>
      <c r="M815" s="73"/>
      <c r="N815" s="73"/>
      <c r="R815" s="73"/>
      <c r="S815" s="72" t="s">
        <v>292</v>
      </c>
      <c r="T815" s="71" t="s">
        <v>14410</v>
      </c>
      <c r="U815" s="73"/>
      <c r="W815" s="73"/>
      <c r="X815" s="73"/>
      <c r="Y815" s="72" t="s">
        <v>14379</v>
      </c>
      <c r="AO815" s="71">
        <v>274.5</v>
      </c>
      <c r="AT815" s="73"/>
      <c r="AU815" s="73"/>
      <c r="AV815" s="73"/>
      <c r="AW815" s="74" t="s">
        <v>15205</v>
      </c>
      <c r="BC815" s="73"/>
    </row>
    <row r="816" spans="1:56">
      <c r="A816" s="70" t="str">
        <f t="shared" si="25"/>
        <v>2026-01</v>
      </c>
      <c r="B816" s="5" t="str">
        <f>_xlfn.XLOOKUP(G816,过机服务商重量差!A:A,过机服务商重量差!G:G)</f>
        <v>帅时莹</v>
      </c>
      <c r="C816" s="32" t="str">
        <f t="shared" si="24"/>
        <v>渠道</v>
      </c>
      <c r="D816" s="63">
        <f>ROUND(IF(AND(AO816&gt;=0,Y816="正常走货"),_xlfn.XLOOKUP(G816,过机服务商重量差!A:A,过机服务商重量差!L:L),"0"),2)</f>
        <v>3</v>
      </c>
      <c r="E816" s="64">
        <f>ROUND(IF(B816="小旋风",$D816/提成!$D$4*提成!$E$4,$D816/提成!$D$3*提成!$E$3),2)</f>
        <v>0.03</v>
      </c>
      <c r="F816" s="5" t="str">
        <f ca="1">IFERROR(LOOKUP(1,0/((B816=名单!B:B)*(VALUE(AW816)&gt;=名单!E:E)*(VALUE(AW816)&lt;=名单!G:G)*(Y816="正常走货")),名单!H:H),"否")</f>
        <v>否</v>
      </c>
      <c r="G816" s="71" t="s">
        <v>2572</v>
      </c>
      <c r="H816" s="71" t="s">
        <v>2574</v>
      </c>
      <c r="J816" s="72" t="s">
        <v>458</v>
      </c>
      <c r="L816" s="71" t="s">
        <v>18</v>
      </c>
      <c r="M816" s="73"/>
      <c r="N816" s="73"/>
      <c r="R816" s="73"/>
      <c r="S816" s="72" t="s">
        <v>223</v>
      </c>
      <c r="T816" s="72" t="s">
        <v>14410</v>
      </c>
      <c r="U816" s="73"/>
      <c r="W816" s="73"/>
      <c r="X816" s="73"/>
      <c r="Y816" s="72" t="s">
        <v>14379</v>
      </c>
      <c r="AO816" s="71">
        <v>105</v>
      </c>
      <c r="AT816" s="73"/>
      <c r="AU816" s="73"/>
      <c r="AV816" s="73"/>
      <c r="AW816" s="74" t="s">
        <v>15206</v>
      </c>
      <c r="BC816" s="73"/>
      <c r="BD816" s="73"/>
    </row>
    <row r="817" spans="1:56">
      <c r="A817" s="70" t="str">
        <f t="shared" si="25"/>
        <v>2026-01</v>
      </c>
      <c r="B817" s="5" t="str">
        <f>_xlfn.XLOOKUP(G817,过机服务商重量差!A:A,过机服务商重量差!G:G)</f>
        <v>帅时莹</v>
      </c>
      <c r="C817" s="32" t="str">
        <f t="shared" si="24"/>
        <v>渠道</v>
      </c>
      <c r="D817" s="63">
        <f>ROUND(IF(AND(AO817&gt;=0,Y817="正常走货"),_xlfn.XLOOKUP(G817,过机服务商重量差!A:A,过机服务商重量差!L:L),"0"),2)</f>
        <v>2.5</v>
      </c>
      <c r="E817" s="64">
        <f>ROUND(IF(B817="小旋风",$D817/提成!$D$4*提成!$E$4,$D817/提成!$D$3*提成!$E$3),2)</f>
        <v>0.03</v>
      </c>
      <c r="F817" s="5" t="str">
        <f ca="1">IFERROR(LOOKUP(1,0/((B817=名单!B:B)*(VALUE(AW817)&gt;=名单!E:E)*(VALUE(AW817)&lt;=名单!G:G)*(Y817="正常走货")),名单!H:H),"否")</f>
        <v>否</v>
      </c>
      <c r="G817" s="71" t="s">
        <v>2575</v>
      </c>
      <c r="H817" s="71" t="s">
        <v>2577</v>
      </c>
      <c r="J817" s="72" t="s">
        <v>458</v>
      </c>
      <c r="L817" s="71" t="s">
        <v>18</v>
      </c>
      <c r="M817" s="73"/>
      <c r="N817" s="73"/>
      <c r="R817" s="73"/>
      <c r="S817" s="72" t="s">
        <v>223</v>
      </c>
      <c r="T817" s="72" t="s">
        <v>14410</v>
      </c>
      <c r="U817" s="73"/>
      <c r="W817" s="73"/>
      <c r="X817" s="73"/>
      <c r="Y817" s="72" t="s">
        <v>14379</v>
      </c>
      <c r="AO817" s="71">
        <v>76</v>
      </c>
      <c r="AT817" s="73"/>
      <c r="AV817" s="73"/>
      <c r="AW817" s="74" t="s">
        <v>15207</v>
      </c>
      <c r="BC817" s="73"/>
    </row>
    <row r="818" spans="1:56">
      <c r="A818" s="70" t="str">
        <f t="shared" si="25"/>
        <v>2026-01</v>
      </c>
      <c r="B818" s="5" t="str">
        <f>_xlfn.XLOOKUP(G818,过机服务商重量差!A:A,过机服务商重量差!G:G)</f>
        <v>帅时莹</v>
      </c>
      <c r="C818" s="32" t="str">
        <f t="shared" si="24"/>
        <v>渠道</v>
      </c>
      <c r="D818" s="63">
        <f>ROUND(IF(AND(AO818&gt;=0,Y818="正常走货"),_xlfn.XLOOKUP(G818,过机服务商重量差!A:A,过机服务商重量差!L:L),"0"),2)</f>
        <v>2.5</v>
      </c>
      <c r="E818" s="64">
        <f>ROUND(IF(B818="小旋风",$D818/提成!$D$4*提成!$E$4,$D818/提成!$D$3*提成!$E$3),2)</f>
        <v>0.03</v>
      </c>
      <c r="F818" s="5" t="str">
        <f ca="1">IFERROR(LOOKUP(1,0/((B818=名单!B:B)*(VALUE(AW818)&gt;=名单!E:E)*(VALUE(AW818)&lt;=名单!G:G)*(Y818="正常走货")),名单!H:H),"否")</f>
        <v>否</v>
      </c>
      <c r="G818" s="71" t="s">
        <v>2578</v>
      </c>
      <c r="H818" s="71" t="s">
        <v>2580</v>
      </c>
      <c r="J818" s="72" t="s">
        <v>458</v>
      </c>
      <c r="L818" s="71" t="s">
        <v>18</v>
      </c>
      <c r="M818" s="73"/>
      <c r="N818" s="73"/>
      <c r="R818" s="73"/>
      <c r="S818" s="72" t="s">
        <v>223</v>
      </c>
      <c r="T818" s="72" t="s">
        <v>14410</v>
      </c>
      <c r="U818" s="73"/>
      <c r="W818" s="73"/>
      <c r="X818" s="73"/>
      <c r="Y818" s="72" t="s">
        <v>14379</v>
      </c>
      <c r="AO818" s="71">
        <v>76</v>
      </c>
      <c r="AS818" s="73"/>
      <c r="AT818" s="73"/>
      <c r="AU818" s="73"/>
      <c r="AV818" s="73"/>
      <c r="AW818" s="74" t="s">
        <v>15208</v>
      </c>
      <c r="BC818" s="73"/>
    </row>
    <row r="819" spans="1:56">
      <c r="A819" s="70" t="str">
        <f t="shared" si="25"/>
        <v>2026-01</v>
      </c>
      <c r="B819" s="5" t="str">
        <f>_xlfn.XLOOKUP(G819,过机服务商重量差!A:A,过机服务商重量差!G:G)</f>
        <v>帅时莹</v>
      </c>
      <c r="C819" s="32" t="str">
        <f t="shared" si="24"/>
        <v>渠道</v>
      </c>
      <c r="D819" s="63">
        <f>ROUND(IF(AND(AO819&gt;=0,Y819="正常走货"),_xlfn.XLOOKUP(G819,过机服务商重量差!A:A,过机服务商重量差!L:L),"0"),2)</f>
        <v>2.5</v>
      </c>
      <c r="E819" s="64">
        <f>ROUND(IF(B819="小旋风",$D819/提成!$D$4*提成!$E$4,$D819/提成!$D$3*提成!$E$3),2)</f>
        <v>0.03</v>
      </c>
      <c r="F819" s="5" t="str">
        <f ca="1">IFERROR(LOOKUP(1,0/((B819=名单!B:B)*(VALUE(AW819)&gt;=名单!E:E)*(VALUE(AW819)&lt;=名单!G:G)*(Y819="正常走货")),名单!H:H),"否")</f>
        <v>否</v>
      </c>
      <c r="G819" s="71" t="s">
        <v>2581</v>
      </c>
      <c r="H819" s="71" t="s">
        <v>2583</v>
      </c>
      <c r="J819" s="72" t="s">
        <v>458</v>
      </c>
      <c r="L819" s="71" t="s">
        <v>18</v>
      </c>
      <c r="M819" s="73"/>
      <c r="N819" s="73"/>
      <c r="R819" s="73"/>
      <c r="S819" s="72" t="s">
        <v>223</v>
      </c>
      <c r="T819" s="72" t="s">
        <v>14410</v>
      </c>
      <c r="U819" s="73"/>
      <c r="W819" s="73"/>
      <c r="X819" s="73"/>
      <c r="Y819" s="72" t="s">
        <v>14379</v>
      </c>
      <c r="AO819" s="71">
        <v>76</v>
      </c>
      <c r="AT819" s="73"/>
      <c r="AU819" s="73"/>
      <c r="AV819" s="73"/>
      <c r="AW819" s="74" t="s">
        <v>15209</v>
      </c>
      <c r="BC819" s="73"/>
    </row>
    <row r="820" spans="1:56">
      <c r="A820" s="70" t="str">
        <f t="shared" si="25"/>
        <v>2026-01</v>
      </c>
      <c r="B820" s="5" t="str">
        <f>_xlfn.XLOOKUP(G820,过机服务商重量差!A:A,过机服务商重量差!G:G)</f>
        <v>帅时莹</v>
      </c>
      <c r="C820" s="32" t="str">
        <f t="shared" si="24"/>
        <v>渠道</v>
      </c>
      <c r="D820" s="63">
        <f>ROUND(IF(AND(AO820&gt;=0,Y820="正常走货"),_xlfn.XLOOKUP(G820,过机服务商重量差!A:A,过机服务商重量差!L:L),"0"),2)</f>
        <v>2.5</v>
      </c>
      <c r="E820" s="64">
        <f>ROUND(IF(B820="小旋风",$D820/提成!$D$4*提成!$E$4,$D820/提成!$D$3*提成!$E$3),2)</f>
        <v>0.03</v>
      </c>
      <c r="F820" s="5" t="str">
        <f ca="1">IFERROR(LOOKUP(1,0/((B820=名单!B:B)*(VALUE(AW820)&gt;=名单!E:E)*(VALUE(AW820)&lt;=名单!G:G)*(Y820="正常走货")),名单!H:H),"否")</f>
        <v>否</v>
      </c>
      <c r="G820" s="71" t="s">
        <v>2584</v>
      </c>
      <c r="H820" s="71" t="s">
        <v>2586</v>
      </c>
      <c r="J820" s="72" t="s">
        <v>458</v>
      </c>
      <c r="L820" s="71" t="s">
        <v>18</v>
      </c>
      <c r="M820" s="73"/>
      <c r="N820" s="73"/>
      <c r="R820" s="73"/>
      <c r="S820" s="72" t="s">
        <v>223</v>
      </c>
      <c r="T820" s="72" t="s">
        <v>14410</v>
      </c>
      <c r="U820" s="73"/>
      <c r="W820" s="73"/>
      <c r="X820" s="73"/>
      <c r="Y820" s="72" t="s">
        <v>14379</v>
      </c>
      <c r="AO820" s="71">
        <v>76</v>
      </c>
      <c r="AT820" s="73"/>
      <c r="AV820" s="73"/>
      <c r="AW820" s="74" t="s">
        <v>15210</v>
      </c>
    </row>
    <row r="821" spans="1:56">
      <c r="A821" s="70" t="str">
        <f t="shared" si="25"/>
        <v>2026-01</v>
      </c>
      <c r="B821" s="5" t="str">
        <f>_xlfn.XLOOKUP(G821,过机服务商重量差!A:A,过机服务商重量差!G:G)</f>
        <v>帅时莹</v>
      </c>
      <c r="C821" s="32" t="str">
        <f t="shared" si="24"/>
        <v>渠道</v>
      </c>
      <c r="D821" s="63">
        <f>ROUND(IF(AND(AO821&gt;=0,Y821="正常走货"),_xlfn.XLOOKUP(G821,过机服务商重量差!A:A,过机服务商重量差!L:L),"0"),2)</f>
        <v>2.5</v>
      </c>
      <c r="E821" s="64">
        <f>ROUND(IF(B821="小旋风",$D821/提成!$D$4*提成!$E$4,$D821/提成!$D$3*提成!$E$3),2)</f>
        <v>0.03</v>
      </c>
      <c r="F821" s="5" t="str">
        <f ca="1">IFERROR(LOOKUP(1,0/((B821=名单!B:B)*(VALUE(AW821)&gt;=名单!E:E)*(VALUE(AW821)&lt;=名单!G:G)*(Y821="正常走货")),名单!H:H),"否")</f>
        <v>否</v>
      </c>
      <c r="G821" s="71" t="s">
        <v>2587</v>
      </c>
      <c r="H821" s="71" t="s">
        <v>2589</v>
      </c>
      <c r="J821" s="72" t="s">
        <v>458</v>
      </c>
      <c r="L821" s="71" t="s">
        <v>18</v>
      </c>
      <c r="M821" s="73"/>
      <c r="N821" s="73"/>
      <c r="R821" s="73"/>
      <c r="S821" s="72" t="s">
        <v>223</v>
      </c>
      <c r="T821" s="72" t="s">
        <v>14410</v>
      </c>
      <c r="U821" s="73"/>
      <c r="W821" s="73"/>
      <c r="X821" s="73"/>
      <c r="Y821" s="72" t="s">
        <v>14379</v>
      </c>
      <c r="AO821" s="71">
        <v>76</v>
      </c>
      <c r="AT821" s="73"/>
      <c r="AV821" s="73"/>
      <c r="AW821" s="74" t="s">
        <v>15211</v>
      </c>
      <c r="BC821" s="73"/>
    </row>
    <row r="822" spans="1:56">
      <c r="A822" s="70" t="str">
        <f t="shared" si="25"/>
        <v>2026-01</v>
      </c>
      <c r="B822" s="5" t="str">
        <f>_xlfn.XLOOKUP(G822,过机服务商重量差!A:A,过机服务商重量差!G:G)</f>
        <v>帅时莹</v>
      </c>
      <c r="C822" s="32" t="str">
        <f t="shared" si="24"/>
        <v>渠道</v>
      </c>
      <c r="D822" s="63">
        <f>ROUND(IF(AND(AO822&gt;=0,Y822="正常走货"),_xlfn.XLOOKUP(G822,过机服务商重量差!A:A,过机服务商重量差!L:L),"0"),2)</f>
        <v>2.5</v>
      </c>
      <c r="E822" s="64">
        <f>ROUND(IF(B822="小旋风",$D822/提成!$D$4*提成!$E$4,$D822/提成!$D$3*提成!$E$3),2)</f>
        <v>0.03</v>
      </c>
      <c r="F822" s="5" t="str">
        <f ca="1">IFERROR(LOOKUP(1,0/((B822=名单!B:B)*(VALUE(AW822)&gt;=名单!E:E)*(VALUE(AW822)&lt;=名单!G:G)*(Y822="正常走货")),名单!H:H),"否")</f>
        <v>否</v>
      </c>
      <c r="G822" s="71" t="s">
        <v>2590</v>
      </c>
      <c r="H822" s="71" t="s">
        <v>2592</v>
      </c>
      <c r="J822" s="72" t="s">
        <v>458</v>
      </c>
      <c r="L822" s="71" t="s">
        <v>18</v>
      </c>
      <c r="M822" s="73"/>
      <c r="N822" s="73"/>
      <c r="R822" s="73"/>
      <c r="S822" s="72" t="s">
        <v>223</v>
      </c>
      <c r="T822" s="72" t="s">
        <v>14410</v>
      </c>
      <c r="U822" s="73"/>
      <c r="W822" s="73"/>
      <c r="X822" s="73"/>
      <c r="Y822" s="72" t="s">
        <v>14379</v>
      </c>
      <c r="AO822" s="71">
        <v>76</v>
      </c>
      <c r="AT822" s="73"/>
      <c r="AU822" s="73"/>
      <c r="AV822" s="73"/>
      <c r="AW822" s="74" t="s">
        <v>15212</v>
      </c>
      <c r="BC822" s="73"/>
    </row>
    <row r="823" spans="1:56">
      <c r="A823" s="70" t="str">
        <f t="shared" si="25"/>
        <v>2026-01</v>
      </c>
      <c r="B823" s="5" t="str">
        <f>_xlfn.XLOOKUP(G823,过机服务商重量差!A:A,过机服务商重量差!G:G)</f>
        <v>帅时莹</v>
      </c>
      <c r="C823" s="32" t="str">
        <f t="shared" si="24"/>
        <v>渠道</v>
      </c>
      <c r="D823" s="63">
        <f>ROUND(IF(AND(AO823&gt;=0,Y823="正常走货"),_xlfn.XLOOKUP(G823,过机服务商重量差!A:A,过机服务商重量差!L:L),"0"),2)</f>
        <v>2.5</v>
      </c>
      <c r="E823" s="64">
        <f>ROUND(IF(B823="小旋风",$D823/提成!$D$4*提成!$E$4,$D823/提成!$D$3*提成!$E$3),2)</f>
        <v>0.03</v>
      </c>
      <c r="F823" s="5" t="str">
        <f ca="1">IFERROR(LOOKUP(1,0/((B823=名单!B:B)*(VALUE(AW823)&gt;=名单!E:E)*(VALUE(AW823)&lt;=名单!G:G)*(Y823="正常走货")),名单!H:H),"否")</f>
        <v>否</v>
      </c>
      <c r="G823" s="71" t="s">
        <v>2593</v>
      </c>
      <c r="H823" s="71" t="s">
        <v>2595</v>
      </c>
      <c r="J823" s="72" t="s">
        <v>458</v>
      </c>
      <c r="L823" s="71" t="s">
        <v>18</v>
      </c>
      <c r="M823" s="73"/>
      <c r="N823" s="73"/>
      <c r="R823" s="73"/>
      <c r="S823" s="72" t="s">
        <v>223</v>
      </c>
      <c r="T823" s="72" t="s">
        <v>14410</v>
      </c>
      <c r="U823" s="73"/>
      <c r="W823" s="73"/>
      <c r="X823" s="73"/>
      <c r="Y823" s="72" t="s">
        <v>14379</v>
      </c>
      <c r="AO823" s="71">
        <v>76</v>
      </c>
      <c r="AT823" s="73"/>
      <c r="AU823" s="73"/>
      <c r="AV823" s="73"/>
      <c r="AW823" s="74" t="s">
        <v>15213</v>
      </c>
      <c r="BC823" s="73"/>
    </row>
    <row r="824" spans="1:56">
      <c r="A824" s="70" t="str">
        <f t="shared" si="25"/>
        <v>2026-01</v>
      </c>
      <c r="B824" s="5" t="str">
        <f>_xlfn.XLOOKUP(G824,过机服务商重量差!A:A,过机服务商重量差!G:G)</f>
        <v>玉麒麟</v>
      </c>
      <c r="C824" s="32" t="str">
        <f t="shared" si="24"/>
        <v>渠道</v>
      </c>
      <c r="D824" s="63">
        <f>ROUND(IF(AND(AO824&gt;=0,Y824="正常走货"),_xlfn.XLOOKUP(G824,过机服务商重量差!A:A,过机服务商重量差!L:L),"0"),2)</f>
        <v>66</v>
      </c>
      <c r="E824" s="64">
        <f>ROUND(IF(B824="小旋风",$D824/提成!$D$4*提成!$E$4,$D824/提成!$D$3*提成!$E$3),2)</f>
        <v>0.66</v>
      </c>
      <c r="F824" s="5" t="str">
        <f ca="1">IFERROR(LOOKUP(1,0/((B824=名单!B:B)*(VALUE(AW824)&gt;=名单!E:E)*(VALUE(AW824)&lt;=名单!G:G)*(Y824="正常走货")),名单!H:H),"否")</f>
        <v>否</v>
      </c>
      <c r="G824" s="71" t="s">
        <v>2596</v>
      </c>
      <c r="H824" s="71" t="s">
        <v>2598</v>
      </c>
      <c r="J824" s="72" t="s">
        <v>17</v>
      </c>
      <c r="L824" s="71" t="s">
        <v>18</v>
      </c>
      <c r="M824" s="73"/>
      <c r="N824" s="73"/>
      <c r="R824" s="73"/>
      <c r="S824" s="72" t="s">
        <v>191</v>
      </c>
      <c r="T824" s="71" t="s">
        <v>14410</v>
      </c>
      <c r="U824" s="73"/>
      <c r="W824" s="73"/>
      <c r="X824" s="73"/>
      <c r="Y824" s="72" t="s">
        <v>14379</v>
      </c>
      <c r="AO824" s="71">
        <v>1373</v>
      </c>
      <c r="AT824" s="73"/>
      <c r="AU824" s="73"/>
      <c r="AV824" s="73"/>
      <c r="AW824" s="74" t="s">
        <v>15214</v>
      </c>
      <c r="BC824" s="73"/>
    </row>
    <row r="825" spans="1:56">
      <c r="A825" s="70" t="str">
        <f t="shared" si="25"/>
        <v>2026-01</v>
      </c>
      <c r="B825" s="5" t="str">
        <f>_xlfn.XLOOKUP(G825,过机服务商重量差!A:A,过机服务商重量差!G:G)</f>
        <v>玉麒麟</v>
      </c>
      <c r="C825" s="32" t="str">
        <f t="shared" si="24"/>
        <v>渠道</v>
      </c>
      <c r="D825" s="63">
        <f>ROUND(IF(AND(AO825&gt;=0,Y825="正常走货"),_xlfn.XLOOKUP(G825,过机服务商重量差!A:A,过机服务商重量差!L:L),"0"),2)</f>
        <v>2</v>
      </c>
      <c r="E825" s="64">
        <f>ROUND(IF(B825="小旋风",$D825/提成!$D$4*提成!$E$4,$D825/提成!$D$3*提成!$E$3),2)</f>
        <v>0.02</v>
      </c>
      <c r="F825" s="5" t="str">
        <f ca="1">IFERROR(LOOKUP(1,0/((B825=名单!B:B)*(VALUE(AW825)&gt;=名单!E:E)*(VALUE(AW825)&lt;=名单!G:G)*(Y825="正常走货")),名单!H:H),"否")</f>
        <v>否</v>
      </c>
      <c r="G825" s="71" t="s">
        <v>2599</v>
      </c>
      <c r="H825" s="71" t="s">
        <v>2601</v>
      </c>
      <c r="J825" s="72" t="s">
        <v>17</v>
      </c>
      <c r="L825" s="71" t="s">
        <v>18</v>
      </c>
      <c r="M825" s="73"/>
      <c r="N825" s="73"/>
      <c r="R825" s="73"/>
      <c r="S825" s="72" t="s">
        <v>767</v>
      </c>
      <c r="T825" s="72" t="s">
        <v>14382</v>
      </c>
      <c r="U825" s="73"/>
      <c r="W825" s="73"/>
      <c r="X825" s="73"/>
      <c r="Y825" s="72" t="s">
        <v>14379</v>
      </c>
      <c r="AO825" s="71">
        <v>51.7</v>
      </c>
      <c r="AS825" s="73"/>
      <c r="AT825" s="73"/>
      <c r="AU825" s="73"/>
      <c r="AV825" s="73"/>
      <c r="AW825" s="74" t="s">
        <v>15215</v>
      </c>
      <c r="BC825" s="73"/>
    </row>
    <row r="826" spans="1:56">
      <c r="A826" s="70" t="str">
        <f t="shared" si="25"/>
        <v>2026-01</v>
      </c>
      <c r="B826" s="5" t="str">
        <f>_xlfn.XLOOKUP(G826,过机服务商重量差!A:A,过机服务商重量差!G:G)</f>
        <v>玉麒麟</v>
      </c>
      <c r="C826" s="32" t="str">
        <f t="shared" si="24"/>
        <v>渠道</v>
      </c>
      <c r="D826" s="63">
        <f>ROUND(IF(AND(AO826&gt;=0,Y826="正常走货"),_xlfn.XLOOKUP(G826,过机服务商重量差!A:A,过机服务商重量差!L:L),"0"),2)</f>
        <v>23</v>
      </c>
      <c r="E826" s="64">
        <f>ROUND(IF(B826="小旋风",$D826/提成!$D$4*提成!$E$4,$D826/提成!$D$3*提成!$E$3),2)</f>
        <v>0.23</v>
      </c>
      <c r="F826" s="5" t="str">
        <f ca="1">IFERROR(LOOKUP(1,0/((B826=名单!B:B)*(VALUE(AW826)&gt;=名单!E:E)*(VALUE(AW826)&lt;=名单!G:G)*(Y826="正常走货")),名单!H:H),"否")</f>
        <v>否</v>
      </c>
      <c r="G826" s="71" t="s">
        <v>2602</v>
      </c>
      <c r="H826" s="71" t="s">
        <v>2604</v>
      </c>
      <c r="J826" s="72" t="s">
        <v>17</v>
      </c>
      <c r="L826" s="71" t="s">
        <v>18</v>
      </c>
      <c r="M826" s="73"/>
      <c r="N826" s="73"/>
      <c r="R826" s="73"/>
      <c r="S826" s="72" t="s">
        <v>767</v>
      </c>
      <c r="T826" s="72" t="s">
        <v>14382</v>
      </c>
      <c r="U826" s="73"/>
      <c r="W826" s="73"/>
      <c r="X826" s="73"/>
      <c r="Y826" s="72" t="s">
        <v>14379</v>
      </c>
      <c r="AO826" s="71">
        <v>70.14</v>
      </c>
      <c r="AS826" s="73"/>
      <c r="AT826" s="73"/>
      <c r="AU826" s="73"/>
      <c r="AV826" s="73"/>
      <c r="AW826" s="74" t="s">
        <v>15216</v>
      </c>
      <c r="BA826" s="73"/>
      <c r="BC826" s="73"/>
      <c r="BD826" s="73"/>
    </row>
    <row r="827" spans="1:56">
      <c r="A827" s="70" t="str">
        <f t="shared" si="25"/>
        <v>2026-01</v>
      </c>
      <c r="B827" s="5" t="str">
        <f>_xlfn.XLOOKUP(G827,过机服务商重量差!A:A,过机服务商重量差!G:G)</f>
        <v>无崖子</v>
      </c>
      <c r="C827" s="32" t="str">
        <f t="shared" si="24"/>
        <v>渠道</v>
      </c>
      <c r="D827" s="63">
        <f>ROUND(IF(AND(AO827&gt;=0,Y827="正常走货"),_xlfn.XLOOKUP(G827,过机服务商重量差!A:A,过机服务商重量差!L:L),"0"),2)</f>
        <v>1.5</v>
      </c>
      <c r="E827" s="64">
        <f>ROUND(IF(B827="小旋风",$D827/提成!$D$4*提成!$E$4,$D827/提成!$D$3*提成!$E$3),2)</f>
        <v>0.02</v>
      </c>
      <c r="F827" s="5" t="str">
        <f ca="1">IFERROR(LOOKUP(1,0/((B827=名单!B:B)*(VALUE(AW827)&gt;=名单!E:E)*(VALUE(AW827)&lt;=名单!G:G)*(Y827="正常走货")),名单!H:H),"否")</f>
        <v>否</v>
      </c>
      <c r="G827" s="71" t="s">
        <v>2605</v>
      </c>
      <c r="H827" s="71" t="s">
        <v>2607</v>
      </c>
      <c r="J827" s="72" t="s">
        <v>160</v>
      </c>
      <c r="L827" s="71" t="s">
        <v>18</v>
      </c>
      <c r="M827" s="73"/>
      <c r="N827" s="73"/>
      <c r="R827" s="73"/>
      <c r="S827" s="72" t="s">
        <v>161</v>
      </c>
      <c r="T827" s="72" t="s">
        <v>14378</v>
      </c>
      <c r="U827" s="73"/>
      <c r="W827" s="73"/>
      <c r="X827" s="73"/>
      <c r="Y827" s="72" t="s">
        <v>14379</v>
      </c>
      <c r="AO827" s="71">
        <v>0</v>
      </c>
      <c r="AS827" s="73"/>
      <c r="AT827" s="73"/>
      <c r="AV827" s="73"/>
      <c r="AW827" s="74" t="s">
        <v>15217</v>
      </c>
      <c r="BA827" s="73"/>
      <c r="BC827" s="73"/>
    </row>
    <row r="828" spans="1:56">
      <c r="A828" s="70" t="str">
        <f t="shared" si="25"/>
        <v>2026-01</v>
      </c>
      <c r="B828" s="5" t="str">
        <f>_xlfn.XLOOKUP(G828,过机服务商重量差!A:A,过机服务商重量差!G:G)</f>
        <v>风清扬</v>
      </c>
      <c r="C828" s="32" t="str">
        <f t="shared" si="24"/>
        <v>渠道</v>
      </c>
      <c r="D828" s="63">
        <f>ROUND(IF(AND(AO828&gt;=0,Y828="正常走货"),_xlfn.XLOOKUP(G828,过机服务商重量差!A:A,过机服务商重量差!L:L),"0"),2)</f>
        <v>402</v>
      </c>
      <c r="E828" s="64">
        <f>ROUND(IF(B828="小旋风",$D828/提成!$D$4*提成!$E$4,$D828/提成!$D$3*提成!$E$3),2)</f>
        <v>4.02</v>
      </c>
      <c r="F828" s="5" t="str">
        <f ca="1">IFERROR(LOOKUP(1,0/((B828=名单!B:B)*(VALUE(AW828)&gt;=名单!E:E)*(VALUE(AW828)&lt;=名单!G:G)*(Y828="正常走货")),名单!H:H),"否")</f>
        <v>是</v>
      </c>
      <c r="G828" s="71" t="s">
        <v>2608</v>
      </c>
      <c r="H828" s="71" t="s">
        <v>2610</v>
      </c>
      <c r="J828" s="72" t="s">
        <v>144</v>
      </c>
      <c r="L828" s="71" t="s">
        <v>18</v>
      </c>
      <c r="M828" s="73"/>
      <c r="N828" s="73"/>
      <c r="R828" s="73"/>
      <c r="S828" s="72" t="s">
        <v>2611</v>
      </c>
      <c r="T828" s="72" t="s">
        <v>14473</v>
      </c>
      <c r="U828" s="73"/>
      <c r="W828" s="73"/>
      <c r="X828" s="73"/>
      <c r="Y828" s="72" t="s">
        <v>14379</v>
      </c>
      <c r="AO828" s="71">
        <v>170</v>
      </c>
      <c r="AS828" s="73"/>
      <c r="AT828" s="73"/>
      <c r="AU828" s="73"/>
      <c r="AV828" s="73"/>
      <c r="AW828" s="74" t="s">
        <v>15218</v>
      </c>
      <c r="BA828" s="73"/>
      <c r="BC828" s="73"/>
      <c r="BD828" s="73"/>
    </row>
    <row r="829" spans="1:56">
      <c r="A829" s="70" t="str">
        <f t="shared" si="25"/>
        <v>2026-01</v>
      </c>
      <c r="B829" s="5" t="str">
        <f>_xlfn.XLOOKUP(G829,过机服务商重量差!A:A,过机服务商重量差!G:G)</f>
        <v>小旋风</v>
      </c>
      <c r="C829" s="32" t="str">
        <f t="shared" si="24"/>
        <v>渠道</v>
      </c>
      <c r="D829" s="63">
        <f>ROUND(IF(AND(AO829&gt;=0,Y829="正常走货"),_xlfn.XLOOKUP(G829,过机服务商重量差!A:A,过机服务商重量差!L:L),"0"),2)</f>
        <v>100</v>
      </c>
      <c r="E829" s="64">
        <f>ROUND(IF(B829="小旋风",$D829/提成!$D$4*提成!$E$4,$D829/提成!$D$3*提成!$E$3),2)</f>
        <v>1</v>
      </c>
      <c r="F829" s="5" t="str">
        <f ca="1">IFERROR(LOOKUP(1,0/((B829=名单!B:B)*(VALUE(AW829)&gt;=名单!E:E)*(VALUE(AW829)&lt;=名单!G:G)*(Y829="正常走货")),名单!H:H),"否")</f>
        <v>是</v>
      </c>
      <c r="G829" s="71" t="s">
        <v>2612</v>
      </c>
      <c r="H829" s="71" t="s">
        <v>2614</v>
      </c>
      <c r="J829" s="72" t="s">
        <v>85</v>
      </c>
      <c r="L829" s="71" t="s">
        <v>18</v>
      </c>
      <c r="M829" s="73"/>
      <c r="N829" s="73"/>
      <c r="R829" s="73"/>
      <c r="S829" s="72" t="s">
        <v>20</v>
      </c>
      <c r="T829" s="72" t="s">
        <v>14378</v>
      </c>
      <c r="U829" s="73"/>
      <c r="W829" s="73"/>
      <c r="X829" s="73"/>
      <c r="Y829" s="72" t="s">
        <v>14379</v>
      </c>
      <c r="AO829" s="71">
        <v>356</v>
      </c>
      <c r="AT829" s="73"/>
      <c r="AU829" s="73"/>
      <c r="AV829" s="73"/>
      <c r="AW829" s="74" t="s">
        <v>15219</v>
      </c>
      <c r="BC829" s="73"/>
    </row>
    <row r="830" spans="1:56">
      <c r="A830" s="70" t="str">
        <f t="shared" si="25"/>
        <v>2026-01</v>
      </c>
      <c r="B830" s="5" t="str">
        <f>_xlfn.XLOOKUP(G830,过机服务商重量差!A:A,过机服务商重量差!G:G)</f>
        <v>小旋风</v>
      </c>
      <c r="C830" s="32" t="str">
        <f t="shared" si="24"/>
        <v>渠道</v>
      </c>
      <c r="D830" s="63">
        <f>ROUND(IF(AND(AO830&gt;=0,Y830="正常走货"),_xlfn.XLOOKUP(G830,过机服务商重量差!A:A,过机服务商重量差!L:L),"0"),2)</f>
        <v>493</v>
      </c>
      <c r="E830" s="64">
        <f>ROUND(IF(B830="小旋风",$D830/提成!$D$4*提成!$E$4,$D830/提成!$D$3*提成!$E$3),2)</f>
        <v>4.93</v>
      </c>
      <c r="F830" s="5" t="str">
        <f ca="1">IFERROR(LOOKUP(1,0/((B830=名单!B:B)*(VALUE(AW830)&gt;=名单!E:E)*(VALUE(AW830)&lt;=名单!G:G)*(Y830="正常走货")),名单!H:H),"否")</f>
        <v>是</v>
      </c>
      <c r="G830" s="71" t="s">
        <v>2615</v>
      </c>
      <c r="H830" s="71" t="s">
        <v>36</v>
      </c>
      <c r="J830" s="72" t="s">
        <v>274</v>
      </c>
      <c r="L830" s="71" t="s">
        <v>18</v>
      </c>
      <c r="M830" s="73"/>
      <c r="N830" s="73"/>
      <c r="R830" s="73"/>
      <c r="S830" s="72" t="s">
        <v>39</v>
      </c>
      <c r="T830" s="72" t="s">
        <v>14386</v>
      </c>
      <c r="U830" s="73"/>
      <c r="W830" s="73"/>
      <c r="X830" s="73"/>
      <c r="Y830" s="72" t="s">
        <v>14379</v>
      </c>
      <c r="AO830" s="71">
        <v>4437</v>
      </c>
      <c r="AT830" s="73"/>
      <c r="AU830" s="73"/>
      <c r="AV830" s="73"/>
      <c r="AW830" s="74" t="s">
        <v>15220</v>
      </c>
      <c r="BC830" s="73"/>
    </row>
    <row r="831" spans="1:56">
      <c r="A831" s="70" t="str">
        <f t="shared" si="25"/>
        <v>2026-01</v>
      </c>
      <c r="B831" s="5" t="str">
        <f>_xlfn.XLOOKUP(G831,过机服务商重量差!A:A,过机服务商重量差!G:G)</f>
        <v>风清扬</v>
      </c>
      <c r="C831" s="32" t="str">
        <f t="shared" si="24"/>
        <v>渠道</v>
      </c>
      <c r="D831" s="63">
        <f>ROUND(IF(AND(AO831&gt;=0,Y831="正常走货"),_xlfn.XLOOKUP(G831,过机服务商重量差!A:A,过机服务商重量差!L:L),"0"),2)</f>
        <v>167</v>
      </c>
      <c r="E831" s="64">
        <f>ROUND(IF(B831="小旋风",$D831/提成!$D$4*提成!$E$4,$D831/提成!$D$3*提成!$E$3),2)</f>
        <v>1.67</v>
      </c>
      <c r="F831" s="5" t="str">
        <f ca="1">IFERROR(LOOKUP(1,0/((B831=名单!B:B)*(VALUE(AW831)&gt;=名单!E:E)*(VALUE(AW831)&lt;=名单!G:G)*(Y831="正常走货")),名单!H:H),"否")</f>
        <v>是</v>
      </c>
      <c r="G831" s="71" t="s">
        <v>2617</v>
      </c>
      <c r="H831" s="71" t="s">
        <v>50</v>
      </c>
      <c r="J831" s="72" t="s">
        <v>1516</v>
      </c>
      <c r="L831" s="71" t="s">
        <v>18</v>
      </c>
      <c r="M831" s="73"/>
      <c r="N831" s="73"/>
      <c r="R831" s="73"/>
      <c r="S831" s="72" t="s">
        <v>767</v>
      </c>
      <c r="T831" s="72" t="s">
        <v>14382</v>
      </c>
      <c r="U831" s="73"/>
      <c r="W831" s="73"/>
      <c r="X831" s="73"/>
      <c r="Y831" s="72" t="s">
        <v>14379</v>
      </c>
      <c r="AO831" s="71">
        <v>1402.8</v>
      </c>
      <c r="AT831" s="73"/>
      <c r="AU831" s="73"/>
      <c r="AV831" s="73"/>
      <c r="AW831" s="74" t="s">
        <v>15221</v>
      </c>
      <c r="BC831" s="73"/>
    </row>
    <row r="832" spans="1:56">
      <c r="A832" s="70" t="str">
        <f t="shared" si="25"/>
        <v>2026-01</v>
      </c>
      <c r="B832" s="5" t="str">
        <f>_xlfn.XLOOKUP(G832,过机服务商重量差!A:A,过机服务商重量差!G:G)</f>
        <v>帅时莹</v>
      </c>
      <c r="C832" s="32" t="str">
        <f t="shared" si="24"/>
        <v>渠道</v>
      </c>
      <c r="D832" s="63">
        <f>ROUND(IF(AND(AO832&gt;=0,Y832="正常走货"),_xlfn.XLOOKUP(G832,过机服务商重量差!A:A,过机服务商重量差!L:L),"0"),2)</f>
        <v>60</v>
      </c>
      <c r="E832" s="64">
        <f>ROUND(IF(B832="小旋风",$D832/提成!$D$4*提成!$E$4,$D832/提成!$D$3*提成!$E$3),2)</f>
        <v>0.6</v>
      </c>
      <c r="F832" s="5" t="str">
        <f ca="1">IFERROR(LOOKUP(1,0/((B832=名单!B:B)*(VALUE(AW832)&gt;=名单!E:E)*(VALUE(AW832)&lt;=名单!G:G)*(Y832="正常走货")),名单!H:H),"否")</f>
        <v>否</v>
      </c>
      <c r="G832" s="71" t="s">
        <v>2619</v>
      </c>
      <c r="H832" s="71" t="s">
        <v>2621</v>
      </c>
      <c r="J832" s="72" t="s">
        <v>738</v>
      </c>
      <c r="L832" s="71" t="s">
        <v>18</v>
      </c>
      <c r="M832" s="73"/>
      <c r="N832" s="73"/>
      <c r="R832" s="73"/>
      <c r="S832" s="72" t="s">
        <v>191</v>
      </c>
      <c r="T832" s="72" t="s">
        <v>14410</v>
      </c>
      <c r="U832" s="73"/>
      <c r="W832" s="73"/>
      <c r="X832" s="73"/>
      <c r="Y832" s="72" t="s">
        <v>14379</v>
      </c>
      <c r="AO832" s="71">
        <v>1670.6</v>
      </c>
      <c r="AT832" s="73"/>
      <c r="AU832" s="73"/>
      <c r="AV832" s="73"/>
      <c r="AW832" s="74" t="s">
        <v>15222</v>
      </c>
      <c r="BC832" s="73"/>
    </row>
    <row r="833" spans="1:56">
      <c r="A833" s="70" t="str">
        <f t="shared" si="25"/>
        <v>2026-01</v>
      </c>
      <c r="B833" s="5" t="str">
        <f>_xlfn.XLOOKUP(G833,过机服务商重量差!A:A,过机服务商重量差!G:G)</f>
        <v>小旋风</v>
      </c>
      <c r="C833" s="32" t="str">
        <f t="shared" si="24"/>
        <v>渠道</v>
      </c>
      <c r="D833" s="63">
        <f>ROUND(IF(AND(AO833&gt;=0,Y833="正常走货"),_xlfn.XLOOKUP(G833,过机服务商重量差!A:A,过机服务商重量差!L:L),"0"),2)</f>
        <v>290</v>
      </c>
      <c r="E833" s="64">
        <f>ROUND(IF(B833="小旋风",$D833/提成!$D$4*提成!$E$4,$D833/提成!$D$3*提成!$E$3),2)</f>
        <v>2.9</v>
      </c>
      <c r="F833" s="5" t="str">
        <f ca="1">IFERROR(LOOKUP(1,0/((B833=名单!B:B)*(VALUE(AW833)&gt;=名单!E:E)*(VALUE(AW833)&lt;=名单!G:G)*(Y833="正常走货")),名单!H:H),"否")</f>
        <v>是</v>
      </c>
      <c r="G833" s="71" t="s">
        <v>2622</v>
      </c>
      <c r="H833" s="71" t="s">
        <v>1653</v>
      </c>
      <c r="J833" s="72" t="s">
        <v>364</v>
      </c>
      <c r="L833" s="71" t="s">
        <v>18</v>
      </c>
      <c r="M833" s="73"/>
      <c r="N833" s="73"/>
      <c r="R833" s="73"/>
      <c r="S833" s="72" t="s">
        <v>328</v>
      </c>
      <c r="T833" s="72" t="s">
        <v>14382</v>
      </c>
      <c r="U833" s="73"/>
      <c r="W833" s="73"/>
      <c r="X833" s="73"/>
      <c r="Y833" s="72" t="s">
        <v>14379</v>
      </c>
      <c r="AO833" s="71">
        <v>2030.59</v>
      </c>
      <c r="AS833" s="73"/>
      <c r="AT833" s="73"/>
      <c r="AV833" s="73"/>
      <c r="AW833" s="74" t="s">
        <v>15223</v>
      </c>
      <c r="BC833" s="73"/>
    </row>
    <row r="834" spans="1:56">
      <c r="A834" s="70" t="str">
        <f t="shared" si="25"/>
        <v>2026-01</v>
      </c>
      <c r="B834" s="5" t="str">
        <f>_xlfn.XLOOKUP(G834,过机服务商重量差!A:A,过机服务商重量差!G:G)</f>
        <v>小旋风</v>
      </c>
      <c r="C834" s="32" t="str">
        <f t="shared" ref="C834:C897" si="26">IF(OR(AO834&lt;0,L834="FBA海运"),"","渠道")</f>
        <v>渠道</v>
      </c>
      <c r="D834" s="63">
        <f>ROUND(IF(AND(AO834&gt;=0,Y834="正常走货"),_xlfn.XLOOKUP(G834,过机服务商重量差!A:A,过机服务商重量差!L:L),"0"),2)</f>
        <v>69</v>
      </c>
      <c r="E834" s="64">
        <f>ROUND(IF(B834="小旋风",$D834/提成!$D$4*提成!$E$4,$D834/提成!$D$3*提成!$E$3),2)</f>
        <v>0.69</v>
      </c>
      <c r="F834" s="5" t="str">
        <f ca="1">IFERROR(LOOKUP(1,0/((B834=名单!B:B)*(VALUE(AW834)&gt;=名单!E:E)*(VALUE(AW834)&lt;=名单!G:G)*(Y834="正常走货")),名单!H:H),"否")</f>
        <v>是</v>
      </c>
      <c r="G834" s="71" t="s">
        <v>2624</v>
      </c>
      <c r="H834" s="71" t="s">
        <v>1653</v>
      </c>
      <c r="J834" s="72" t="s">
        <v>364</v>
      </c>
      <c r="L834" s="71" t="s">
        <v>18</v>
      </c>
      <c r="M834" s="73"/>
      <c r="N834" s="73"/>
      <c r="R834" s="73"/>
      <c r="S834" s="72" t="s">
        <v>328</v>
      </c>
      <c r="T834" s="72" t="s">
        <v>14382</v>
      </c>
      <c r="U834" s="73"/>
      <c r="W834" s="73"/>
      <c r="X834" s="73"/>
      <c r="Y834" s="72" t="s">
        <v>14379</v>
      </c>
      <c r="AO834" s="71">
        <v>612</v>
      </c>
      <c r="AT834" s="73"/>
      <c r="AV834" s="73"/>
      <c r="AW834" s="74" t="s">
        <v>15224</v>
      </c>
      <c r="BC834" s="73"/>
    </row>
    <row r="835" spans="1:56">
      <c r="A835" s="70" t="str">
        <f t="shared" ref="A835:A898" si="27">MID(AW835,1,7)</f>
        <v>2026-01</v>
      </c>
      <c r="B835" s="5" t="str">
        <f>_xlfn.XLOOKUP(G835,过机服务商重量差!A:A,过机服务商重量差!G:G)</f>
        <v>无崖子</v>
      </c>
      <c r="C835" s="32" t="str">
        <f t="shared" si="26"/>
        <v>渠道</v>
      </c>
      <c r="D835" s="63">
        <f>ROUND(IF(AND(AO835&gt;=0,Y835="正常走货"),_xlfn.XLOOKUP(G835,过机服务商重量差!A:A,过机服务商重量差!L:L),"0"),2)</f>
        <v>1</v>
      </c>
      <c r="E835" s="64">
        <f>ROUND(IF(B835="小旋风",$D835/提成!$D$4*提成!$E$4,$D835/提成!$D$3*提成!$E$3),2)</f>
        <v>0.01</v>
      </c>
      <c r="F835" s="5" t="str">
        <f ca="1">IFERROR(LOOKUP(1,0/((B835=名单!B:B)*(VALUE(AW835)&gt;=名单!E:E)*(VALUE(AW835)&lt;=名单!G:G)*(Y835="正常走货")),名单!H:H),"否")</f>
        <v>否</v>
      </c>
      <c r="G835" s="71" t="s">
        <v>2626</v>
      </c>
      <c r="H835" s="71" t="s">
        <v>2628</v>
      </c>
      <c r="J835" s="72" t="s">
        <v>160</v>
      </c>
      <c r="L835" s="71" t="s">
        <v>18</v>
      </c>
      <c r="M835" s="73"/>
      <c r="N835" s="73"/>
      <c r="R835" s="73"/>
      <c r="S835" s="72" t="s">
        <v>145</v>
      </c>
      <c r="T835" s="72" t="s">
        <v>14407</v>
      </c>
      <c r="U835" s="73"/>
      <c r="W835" s="73"/>
      <c r="X835" s="73"/>
      <c r="Y835" s="72" t="s">
        <v>14379</v>
      </c>
      <c r="AO835" s="71">
        <v>0</v>
      </c>
      <c r="AS835" s="73"/>
      <c r="AT835" s="73"/>
      <c r="AU835" s="73"/>
      <c r="AV835" s="73"/>
      <c r="AW835" s="74" t="s">
        <v>15225</v>
      </c>
      <c r="BA835" s="73"/>
      <c r="BC835" s="73"/>
    </row>
    <row r="836" spans="1:56">
      <c r="A836" s="70" t="str">
        <f t="shared" si="27"/>
        <v>2026-01</v>
      </c>
      <c r="B836" s="5" t="str">
        <f>_xlfn.XLOOKUP(G836,过机服务商重量差!A:A,过机服务商重量差!G:G)</f>
        <v>玉麒麟</v>
      </c>
      <c r="C836" s="32" t="str">
        <f t="shared" si="26"/>
        <v>渠道</v>
      </c>
      <c r="D836" s="63">
        <f>ROUND(IF(AND(AO836&gt;=0,Y836="正常走货"),_xlfn.XLOOKUP(G836,过机服务商重量差!A:A,过机服务商重量差!L:L),"0"),2)</f>
        <v>87</v>
      </c>
      <c r="E836" s="64">
        <f>ROUND(IF(B836="小旋风",$D836/提成!$D$4*提成!$E$4,$D836/提成!$D$3*提成!$E$3),2)</f>
        <v>0.87</v>
      </c>
      <c r="F836" s="5" t="str">
        <f ca="1">IFERROR(LOOKUP(1,0/((B836=名单!B:B)*(VALUE(AW836)&gt;=名单!E:E)*(VALUE(AW836)&lt;=名单!G:G)*(Y836="正常走货")),名单!H:H),"否")</f>
        <v>否</v>
      </c>
      <c r="G836" s="71" t="s">
        <v>2629</v>
      </c>
      <c r="H836" s="71" t="s">
        <v>2631</v>
      </c>
      <c r="J836" s="72" t="s">
        <v>256</v>
      </c>
      <c r="L836" s="71" t="s">
        <v>18</v>
      </c>
      <c r="M836" s="73"/>
      <c r="N836" s="73"/>
      <c r="R836" s="73"/>
      <c r="S836" s="72" t="s">
        <v>292</v>
      </c>
      <c r="T836" s="72" t="s">
        <v>14410</v>
      </c>
      <c r="U836" s="73"/>
      <c r="W836" s="73"/>
      <c r="X836" s="73"/>
      <c r="Y836" s="72" t="s">
        <v>14379</v>
      </c>
      <c r="AO836" s="71">
        <v>731.1</v>
      </c>
      <c r="AS836" s="73"/>
      <c r="AT836" s="73"/>
      <c r="AV836" s="73"/>
      <c r="AW836" s="74" t="s">
        <v>15226</v>
      </c>
      <c r="BA836" s="73"/>
      <c r="BC836" s="73"/>
    </row>
    <row r="837" spans="1:56">
      <c r="A837" s="70" t="str">
        <f t="shared" si="27"/>
        <v>2026-01</v>
      </c>
      <c r="B837" s="5" t="str">
        <f>_xlfn.XLOOKUP(G837,过机服务商重量差!A:A,过机服务商重量差!G:G)</f>
        <v>玉麒麟</v>
      </c>
      <c r="C837" s="32" t="str">
        <f t="shared" si="26"/>
        <v>渠道</v>
      </c>
      <c r="D837" s="63">
        <f>ROUND(IF(AND(AO837&gt;=0,Y837="正常走货"),_xlfn.XLOOKUP(G837,过机服务商重量差!A:A,过机服务商重量差!L:L),"0"),2)</f>
        <v>2.5</v>
      </c>
      <c r="E837" s="64">
        <f>ROUND(IF(B837="小旋风",$D837/提成!$D$4*提成!$E$4,$D837/提成!$D$3*提成!$E$3),2)</f>
        <v>0.03</v>
      </c>
      <c r="F837" s="5" t="str">
        <f ca="1">IFERROR(LOOKUP(1,0/((B837=名单!B:B)*(VALUE(AW837)&gt;=名单!E:E)*(VALUE(AW837)&lt;=名单!G:G)*(Y837="正常走货")),名单!H:H),"否")</f>
        <v>否</v>
      </c>
      <c r="G837" s="71" t="s">
        <v>2632</v>
      </c>
      <c r="H837" s="71" t="s">
        <v>2634</v>
      </c>
      <c r="J837" s="72" t="s">
        <v>17</v>
      </c>
      <c r="L837" s="71" t="s">
        <v>18</v>
      </c>
      <c r="M837" s="73"/>
      <c r="N837" s="73"/>
      <c r="R837" s="73"/>
      <c r="S837" s="72" t="s">
        <v>227</v>
      </c>
      <c r="T837" s="72" t="s">
        <v>14410</v>
      </c>
      <c r="U837" s="73"/>
      <c r="W837" s="73"/>
      <c r="X837" s="73"/>
      <c r="Y837" s="72" t="s">
        <v>14379</v>
      </c>
      <c r="AO837" s="71">
        <v>53</v>
      </c>
      <c r="AT837" s="73"/>
      <c r="AU837" s="73"/>
      <c r="AV837" s="73"/>
      <c r="AW837" s="74" t="s">
        <v>15227</v>
      </c>
      <c r="BA837" s="73"/>
      <c r="BC837" s="73"/>
    </row>
    <row r="838" spans="1:56">
      <c r="A838" s="70" t="str">
        <f t="shared" si="27"/>
        <v>2026-01</v>
      </c>
      <c r="B838" s="5" t="str">
        <f>_xlfn.XLOOKUP(G838,过机服务商重量差!A:A,过机服务商重量差!G:G)</f>
        <v>无崖子</v>
      </c>
      <c r="C838" s="32" t="str">
        <f t="shared" si="26"/>
        <v>渠道</v>
      </c>
      <c r="D838" s="63">
        <f>ROUND(IF(AND(AO838&gt;=0,Y838="正常走货"),_xlfn.XLOOKUP(G838,过机服务商重量差!A:A,过机服务商重量差!L:L),"0"),2)</f>
        <v>7.5</v>
      </c>
      <c r="E838" s="64">
        <f>ROUND(IF(B838="小旋风",$D838/提成!$D$4*提成!$E$4,$D838/提成!$D$3*提成!$E$3),2)</f>
        <v>0.08</v>
      </c>
      <c r="F838" s="5" t="str">
        <f ca="1">IFERROR(LOOKUP(1,0/((B838=名单!B:B)*(VALUE(AW838)&gt;=名单!E:E)*(VALUE(AW838)&lt;=名单!G:G)*(Y838="正常走货")),名单!H:H),"否")</f>
        <v>否</v>
      </c>
      <c r="G838" s="71" t="s">
        <v>2635</v>
      </c>
      <c r="H838" s="71" t="s">
        <v>2637</v>
      </c>
      <c r="J838" s="72" t="s">
        <v>2309</v>
      </c>
      <c r="L838" s="71" t="s">
        <v>18</v>
      </c>
      <c r="M838" s="73"/>
      <c r="N838" s="73"/>
      <c r="R838" s="73"/>
      <c r="S838" s="72" t="s">
        <v>99</v>
      </c>
      <c r="T838" s="72" t="s">
        <v>14410</v>
      </c>
      <c r="U838" s="73"/>
      <c r="W838" s="73"/>
      <c r="X838" s="73"/>
      <c r="Y838" s="72" t="s">
        <v>14379</v>
      </c>
      <c r="AO838" s="71">
        <v>181.8</v>
      </c>
      <c r="AT838" s="73"/>
      <c r="AU838" s="73"/>
      <c r="AV838" s="73"/>
      <c r="AW838" s="74" t="s">
        <v>15228</v>
      </c>
      <c r="BC838" s="73"/>
    </row>
    <row r="839" spans="1:56">
      <c r="A839" s="70" t="str">
        <f t="shared" si="27"/>
        <v>2026-01</v>
      </c>
      <c r="B839" s="5" t="str">
        <f>_xlfn.XLOOKUP(G839,过机服务商重量差!A:A,过机服务商重量差!G:G)</f>
        <v>无崖子</v>
      </c>
      <c r="C839" s="32" t="str">
        <f t="shared" si="26"/>
        <v>渠道</v>
      </c>
      <c r="D839" s="63">
        <f>ROUND(IF(AND(AO839&gt;=0,Y839="正常走货"),_xlfn.XLOOKUP(G839,过机服务商重量差!A:A,过机服务商重量差!L:L),"0"),2)</f>
        <v>7.5</v>
      </c>
      <c r="E839" s="64">
        <f>ROUND(IF(B839="小旋风",$D839/提成!$D$4*提成!$E$4,$D839/提成!$D$3*提成!$E$3),2)</f>
        <v>0.08</v>
      </c>
      <c r="F839" s="5" t="str">
        <f ca="1">IFERROR(LOOKUP(1,0/((B839=名单!B:B)*(VALUE(AW839)&gt;=名单!E:E)*(VALUE(AW839)&lt;=名单!G:G)*(Y839="正常走货")),名单!H:H),"否")</f>
        <v>否</v>
      </c>
      <c r="G839" s="71" t="s">
        <v>2638</v>
      </c>
      <c r="H839" s="71" t="s">
        <v>2640</v>
      </c>
      <c r="J839" s="72" t="s">
        <v>2309</v>
      </c>
      <c r="L839" s="71" t="s">
        <v>18</v>
      </c>
      <c r="M839" s="73"/>
      <c r="N839" s="73"/>
      <c r="R839" s="73"/>
      <c r="S839" s="72" t="s">
        <v>99</v>
      </c>
      <c r="T839" s="72" t="s">
        <v>14410</v>
      </c>
      <c r="U839" s="73"/>
      <c r="W839" s="73"/>
      <c r="X839" s="73"/>
      <c r="Y839" s="72" t="s">
        <v>14379</v>
      </c>
      <c r="AO839" s="71">
        <v>181.8</v>
      </c>
      <c r="AT839" s="73"/>
      <c r="AV839" s="73"/>
      <c r="AW839" s="74" t="s">
        <v>15229</v>
      </c>
      <c r="BC839" s="73"/>
    </row>
    <row r="840" spans="1:56">
      <c r="A840" s="70" t="str">
        <f t="shared" si="27"/>
        <v>2026-01</v>
      </c>
      <c r="B840" s="5" t="str">
        <f>_xlfn.XLOOKUP(G840,过机服务商重量差!A:A,过机服务商重量差!G:G)</f>
        <v>无崖子</v>
      </c>
      <c r="C840" s="32" t="str">
        <f t="shared" si="26"/>
        <v>渠道</v>
      </c>
      <c r="D840" s="63">
        <f>ROUND(IF(AND(AO840&gt;=0,Y840="正常走货"),_xlfn.XLOOKUP(G840,过机服务商重量差!A:A,过机服务商重量差!L:L),"0"),2)</f>
        <v>34</v>
      </c>
      <c r="E840" s="64">
        <f>ROUND(IF(B840="小旋风",$D840/提成!$D$4*提成!$E$4,$D840/提成!$D$3*提成!$E$3),2)</f>
        <v>0.34</v>
      </c>
      <c r="F840" s="5" t="str">
        <f ca="1">IFERROR(LOOKUP(1,0/((B840=名单!B:B)*(VALUE(AW840)&gt;=名单!E:E)*(VALUE(AW840)&lt;=名单!G:G)*(Y840="正常走货")),名单!H:H),"否")</f>
        <v>否</v>
      </c>
      <c r="G840" s="71" t="s">
        <v>2641</v>
      </c>
      <c r="H840" s="71" t="s">
        <v>2643</v>
      </c>
      <c r="J840" s="72" t="s">
        <v>985</v>
      </c>
      <c r="L840" s="71" t="s">
        <v>18</v>
      </c>
      <c r="M840" s="73"/>
      <c r="N840" s="73"/>
      <c r="R840" s="73"/>
      <c r="S840" s="72" t="s">
        <v>191</v>
      </c>
      <c r="T840" s="72" t="s">
        <v>14410</v>
      </c>
      <c r="U840" s="73"/>
      <c r="W840" s="73"/>
      <c r="X840" s="73"/>
      <c r="Y840" s="72" t="s">
        <v>14379</v>
      </c>
      <c r="AO840" s="71">
        <v>451.51</v>
      </c>
      <c r="AT840" s="73"/>
      <c r="AV840" s="73"/>
      <c r="AW840" s="74" t="s">
        <v>15230</v>
      </c>
      <c r="BA840" s="73"/>
      <c r="BC840" s="73"/>
    </row>
    <row r="841" spans="1:56">
      <c r="A841" s="70" t="str">
        <f t="shared" si="27"/>
        <v>2026-01</v>
      </c>
      <c r="B841" s="5" t="str">
        <f>_xlfn.XLOOKUP(G841,过机服务商重量差!A:A,过机服务商重量差!G:G)</f>
        <v>帅时莹</v>
      </c>
      <c r="C841" s="32" t="str">
        <f t="shared" si="26"/>
        <v>渠道</v>
      </c>
      <c r="D841" s="63">
        <f>ROUND(IF(AND(AO841&gt;=0,Y841="正常走货"),_xlfn.XLOOKUP(G841,过机服务商重量差!A:A,过机服务商重量差!L:L),"0"),2)</f>
        <v>4.5</v>
      </c>
      <c r="E841" s="64">
        <f>ROUND(IF(B841="小旋风",$D841/提成!$D$4*提成!$E$4,$D841/提成!$D$3*提成!$E$3),2)</f>
        <v>0.05</v>
      </c>
      <c r="F841" s="5" t="str">
        <f ca="1">IFERROR(LOOKUP(1,0/((B841=名单!B:B)*(VALUE(AW841)&gt;=名单!E:E)*(VALUE(AW841)&lt;=名单!G:G)*(Y841="正常走货")),名单!H:H),"否")</f>
        <v>否</v>
      </c>
      <c r="G841" s="71" t="s">
        <v>2644</v>
      </c>
      <c r="H841" s="71" t="s">
        <v>2646</v>
      </c>
      <c r="J841" s="72" t="s">
        <v>140</v>
      </c>
      <c r="L841" s="71" t="s">
        <v>18</v>
      </c>
      <c r="M841" s="73"/>
      <c r="N841" s="73"/>
      <c r="R841" s="73"/>
      <c r="S841" s="72" t="s">
        <v>187</v>
      </c>
      <c r="T841" s="72" t="s">
        <v>14410</v>
      </c>
      <c r="U841" s="73"/>
      <c r="W841" s="73"/>
      <c r="X841" s="73"/>
      <c r="Y841" s="72" t="s">
        <v>14379</v>
      </c>
      <c r="AO841" s="71">
        <v>232.93</v>
      </c>
      <c r="AT841" s="73"/>
      <c r="AV841" s="73"/>
      <c r="AW841" s="74" t="s">
        <v>15231</v>
      </c>
      <c r="BA841" s="73"/>
      <c r="BC841" s="73"/>
    </row>
    <row r="842" spans="1:56">
      <c r="A842" s="70" t="str">
        <f t="shared" si="27"/>
        <v>2026-01</v>
      </c>
      <c r="B842" s="5" t="str">
        <f>_xlfn.XLOOKUP(G842,过机服务商重量差!A:A,过机服务商重量差!G:G)</f>
        <v>帅时莹</v>
      </c>
      <c r="C842" s="32" t="str">
        <f t="shared" si="26"/>
        <v>渠道</v>
      </c>
      <c r="D842" s="63">
        <f>ROUND(IF(AND(AO842&gt;=0,Y842="正常走货"),_xlfn.XLOOKUP(G842,过机服务商重量差!A:A,过机服务商重量差!L:L),"0"),2)</f>
        <v>150</v>
      </c>
      <c r="E842" s="64">
        <f>ROUND(IF(B842="小旋风",$D842/提成!$D$4*提成!$E$4,$D842/提成!$D$3*提成!$E$3),2)</f>
        <v>1.5</v>
      </c>
      <c r="F842" s="5" t="str">
        <f ca="1">IFERROR(LOOKUP(1,0/((B842=名单!B:B)*(VALUE(AW842)&gt;=名单!E:E)*(VALUE(AW842)&lt;=名单!G:G)*(Y842="正常走货")),名单!H:H),"否")</f>
        <v>否</v>
      </c>
      <c r="G842" s="71" t="s">
        <v>2647</v>
      </c>
      <c r="H842" s="71" t="s">
        <v>2649</v>
      </c>
      <c r="J842" s="72" t="s">
        <v>287</v>
      </c>
      <c r="L842" s="71" t="s">
        <v>18</v>
      </c>
      <c r="M842" s="73"/>
      <c r="N842" s="73"/>
      <c r="R842" s="73"/>
      <c r="S842" s="72" t="s">
        <v>227</v>
      </c>
      <c r="T842" s="72" t="s">
        <v>14410</v>
      </c>
      <c r="U842" s="73"/>
      <c r="W842" s="73"/>
      <c r="X842" s="73"/>
      <c r="Y842" s="72" t="s">
        <v>14379</v>
      </c>
      <c r="AO842" s="71">
        <v>445</v>
      </c>
      <c r="AT842" s="73"/>
      <c r="AV842" s="73"/>
      <c r="AW842" s="74" t="s">
        <v>15232</v>
      </c>
      <c r="BC842" s="73"/>
    </row>
    <row r="843" spans="1:56">
      <c r="A843" s="70" t="str">
        <f t="shared" si="27"/>
        <v>2026-01</v>
      </c>
      <c r="B843" s="5" t="str">
        <f>_xlfn.XLOOKUP(G843,过机服务商重量差!A:A,过机服务商重量差!G:G)</f>
        <v>玉麒麟</v>
      </c>
      <c r="C843" s="32" t="str">
        <f t="shared" si="26"/>
        <v>渠道</v>
      </c>
      <c r="D843" s="63">
        <f>ROUND(IF(AND(AO843&gt;=0,Y843="正常走货"),_xlfn.XLOOKUP(G843,过机服务商重量差!A:A,过机服务商重量差!L:L),"0"),2)</f>
        <v>57</v>
      </c>
      <c r="E843" s="64">
        <f>ROUND(IF(B843="小旋风",$D843/提成!$D$4*提成!$E$4,$D843/提成!$D$3*提成!$E$3),2)</f>
        <v>0.57</v>
      </c>
      <c r="F843" s="5" t="str">
        <f ca="1">IFERROR(LOOKUP(1,0/((B843=名单!B:B)*(VALUE(AW843)&gt;=名单!E:E)*(VALUE(AW843)&lt;=名单!G:G)*(Y843="正常走货")),名单!H:H),"否")</f>
        <v>否</v>
      </c>
      <c r="G843" s="71" t="s">
        <v>2650</v>
      </c>
      <c r="H843" s="71" t="s">
        <v>2652</v>
      </c>
      <c r="J843" s="71" t="s">
        <v>17</v>
      </c>
      <c r="L843" s="71" t="s">
        <v>18</v>
      </c>
      <c r="M843" s="73"/>
      <c r="N843" s="73"/>
      <c r="R843" s="73"/>
      <c r="S843" s="72" t="s">
        <v>79</v>
      </c>
      <c r="T843" s="72" t="s">
        <v>14378</v>
      </c>
      <c r="U843" s="73"/>
      <c r="W843" s="73"/>
      <c r="X843" s="73"/>
      <c r="Y843" s="72" t="s">
        <v>14379</v>
      </c>
      <c r="AO843" s="71">
        <v>697.1</v>
      </c>
      <c r="AT843" s="73"/>
      <c r="AU843" s="73"/>
      <c r="AV843" s="73"/>
      <c r="AW843" s="74" t="s">
        <v>15233</v>
      </c>
      <c r="BA843" s="73"/>
      <c r="BC843" s="73"/>
    </row>
    <row r="844" spans="1:56">
      <c r="A844" s="70" t="str">
        <f t="shared" si="27"/>
        <v>2026-01</v>
      </c>
      <c r="B844" s="5" t="str">
        <f>_xlfn.XLOOKUP(G844,过机服务商重量差!A:A,过机服务商重量差!G:G)</f>
        <v>玉麒麟</v>
      </c>
      <c r="C844" s="32" t="str">
        <f t="shared" si="26"/>
        <v>渠道</v>
      </c>
      <c r="D844" s="63">
        <f>ROUND(IF(AND(AO844&gt;=0,Y844="正常走货"),_xlfn.XLOOKUP(G844,过机服务商重量差!A:A,过机服务商重量差!L:L),"0"),2)</f>
        <v>37.5</v>
      </c>
      <c r="E844" s="64">
        <f>ROUND(IF(B844="小旋风",$D844/提成!$D$4*提成!$E$4,$D844/提成!$D$3*提成!$E$3),2)</f>
        <v>0.38</v>
      </c>
      <c r="F844" s="5" t="str">
        <f ca="1">IFERROR(LOOKUP(1,0/((B844=名单!B:B)*(VALUE(AW844)&gt;=名单!E:E)*(VALUE(AW844)&lt;=名单!G:G)*(Y844="正常走货")),名单!H:H),"否")</f>
        <v>否</v>
      </c>
      <c r="G844" s="71" t="s">
        <v>2653</v>
      </c>
      <c r="H844" s="71" t="s">
        <v>2655</v>
      </c>
      <c r="J844" s="72" t="s">
        <v>17</v>
      </c>
      <c r="L844" s="71" t="s">
        <v>18</v>
      </c>
      <c r="M844" s="73"/>
      <c r="N844" s="73"/>
      <c r="R844" s="73"/>
      <c r="S844" s="72" t="s">
        <v>79</v>
      </c>
      <c r="T844" s="72" t="s">
        <v>14378</v>
      </c>
      <c r="U844" s="73"/>
      <c r="W844" s="73"/>
      <c r="X844" s="73"/>
      <c r="Y844" s="72" t="s">
        <v>14379</v>
      </c>
      <c r="AO844" s="71">
        <v>400.6</v>
      </c>
      <c r="AT844" s="73"/>
      <c r="AV844" s="73"/>
      <c r="AW844" s="74" t="s">
        <v>15234</v>
      </c>
      <c r="BC844" s="73"/>
    </row>
    <row r="845" spans="1:56">
      <c r="A845" s="70" t="str">
        <f t="shared" si="27"/>
        <v>2026-01</v>
      </c>
      <c r="B845" s="5" t="str">
        <f>_xlfn.XLOOKUP(G845,过机服务商重量差!A:A,过机服务商重量差!G:G)</f>
        <v>玉麒麟</v>
      </c>
      <c r="C845" s="32" t="str">
        <f t="shared" si="26"/>
        <v>渠道</v>
      </c>
      <c r="D845" s="63">
        <f>ROUND(IF(AND(AO845&gt;=0,Y845="正常走货"),_xlfn.XLOOKUP(G845,过机服务商重量差!A:A,过机服务商重量差!L:L),"0"),2)</f>
        <v>56</v>
      </c>
      <c r="E845" s="64">
        <f>ROUND(IF(B845="小旋风",$D845/提成!$D$4*提成!$E$4,$D845/提成!$D$3*提成!$E$3),2)</f>
        <v>0.56</v>
      </c>
      <c r="F845" s="5" t="str">
        <f ca="1">IFERROR(LOOKUP(1,0/((B845=名单!B:B)*(VALUE(AW845)&gt;=名单!E:E)*(VALUE(AW845)&lt;=名单!G:G)*(Y845="正常走货")),名单!H:H),"否")</f>
        <v>否</v>
      </c>
      <c r="G845" s="71" t="s">
        <v>2656</v>
      </c>
      <c r="H845" s="71" t="s">
        <v>2658</v>
      </c>
      <c r="J845" s="72" t="s">
        <v>17</v>
      </c>
      <c r="L845" s="71" t="s">
        <v>18</v>
      </c>
      <c r="M845" s="73"/>
      <c r="N845" s="73"/>
      <c r="R845" s="73"/>
      <c r="S845" s="72" t="s">
        <v>79</v>
      </c>
      <c r="T845" s="72" t="s">
        <v>14378</v>
      </c>
      <c r="U845" s="73"/>
      <c r="W845" s="73"/>
      <c r="X845" s="73"/>
      <c r="Y845" s="72" t="s">
        <v>14379</v>
      </c>
      <c r="AO845" s="71">
        <v>513.6</v>
      </c>
      <c r="AT845" s="73"/>
      <c r="AU845" s="73"/>
      <c r="AV845" s="73"/>
      <c r="AW845" s="74" t="s">
        <v>15235</v>
      </c>
      <c r="BC845" s="73"/>
    </row>
    <row r="846" spans="1:56">
      <c r="A846" s="70" t="str">
        <f t="shared" si="27"/>
        <v>2026-01</v>
      </c>
      <c r="B846" s="5" t="str">
        <f>_xlfn.XLOOKUP(G846,过机服务商重量差!A:A,过机服务商重量差!G:G)</f>
        <v>玉麒麟</v>
      </c>
      <c r="C846" s="32" t="str">
        <f t="shared" si="26"/>
        <v>渠道</v>
      </c>
      <c r="D846" s="63">
        <f>ROUND(IF(AND(AO846&gt;=0,Y846="正常走货"),_xlfn.XLOOKUP(G846,过机服务商重量差!A:A,过机服务商重量差!L:L),"0"),2)</f>
        <v>42</v>
      </c>
      <c r="E846" s="64">
        <f>ROUND(IF(B846="小旋风",$D846/提成!$D$4*提成!$E$4,$D846/提成!$D$3*提成!$E$3),2)</f>
        <v>0.42</v>
      </c>
      <c r="F846" s="5" t="str">
        <f ca="1">IFERROR(LOOKUP(1,0/((B846=名单!B:B)*(VALUE(AW846)&gt;=名单!E:E)*(VALUE(AW846)&lt;=名单!G:G)*(Y846="正常走货")),名单!H:H),"否")</f>
        <v>否</v>
      </c>
      <c r="G846" s="71" t="s">
        <v>2659</v>
      </c>
      <c r="H846" s="71" t="s">
        <v>2661</v>
      </c>
      <c r="J846" s="72" t="s">
        <v>17</v>
      </c>
      <c r="L846" s="71" t="s">
        <v>18</v>
      </c>
      <c r="M846" s="73"/>
      <c r="N846" s="73"/>
      <c r="R846" s="73"/>
      <c r="S846" s="72" t="s">
        <v>79</v>
      </c>
      <c r="T846" s="72" t="s">
        <v>14378</v>
      </c>
      <c r="U846" s="73"/>
      <c r="W846" s="73"/>
      <c r="X846" s="73"/>
      <c r="Y846" s="72" t="s">
        <v>14379</v>
      </c>
      <c r="AO846" s="71">
        <v>380.6</v>
      </c>
      <c r="AS846" s="73"/>
      <c r="AT846" s="73"/>
      <c r="AV846" s="73"/>
      <c r="AW846" s="74" t="s">
        <v>15236</v>
      </c>
      <c r="BC846" s="73"/>
      <c r="BD846" s="73"/>
    </row>
    <row r="847" spans="1:56">
      <c r="A847" s="70" t="str">
        <f t="shared" si="27"/>
        <v>2026-01</v>
      </c>
      <c r="B847" s="5" t="str">
        <f>_xlfn.XLOOKUP(G847,过机服务商重量差!A:A,过机服务商重量差!G:G)</f>
        <v>风清扬</v>
      </c>
      <c r="C847" s="32" t="str">
        <f t="shared" si="26"/>
        <v>渠道</v>
      </c>
      <c r="D847" s="63">
        <f>ROUND(IF(AND(AO847&gt;=0,Y847="正常走货"),_xlfn.XLOOKUP(G847,过机服务商重量差!A:A,过机服务商重量差!L:L),"0"),2)</f>
        <v>55</v>
      </c>
      <c r="E847" s="64">
        <f>ROUND(IF(B847="小旋风",$D847/提成!$D$4*提成!$E$4,$D847/提成!$D$3*提成!$E$3),2)</f>
        <v>0.55</v>
      </c>
      <c r="F847" s="5" t="str">
        <f ca="1">IFERROR(LOOKUP(1,0/((B847=名单!B:B)*(VALUE(AW847)&gt;=名单!E:E)*(VALUE(AW847)&lt;=名单!G:G)*(Y847="正常走货")),名单!H:H),"否")</f>
        <v>是</v>
      </c>
      <c r="G847" s="71" t="s">
        <v>2662</v>
      </c>
      <c r="H847" s="71" t="s">
        <v>2664</v>
      </c>
      <c r="J847" s="72" t="s">
        <v>332</v>
      </c>
      <c r="L847" s="71" t="s">
        <v>18</v>
      </c>
      <c r="M847" s="73"/>
      <c r="N847" s="73"/>
      <c r="R847" s="73"/>
      <c r="S847" s="72" t="s">
        <v>398</v>
      </c>
      <c r="T847" s="72" t="s">
        <v>14382</v>
      </c>
      <c r="U847" s="73"/>
      <c r="W847" s="73"/>
      <c r="X847" s="73"/>
      <c r="Y847" s="72" t="s">
        <v>14379</v>
      </c>
      <c r="AO847" s="71">
        <v>27.5</v>
      </c>
      <c r="AT847" s="73"/>
      <c r="AV847" s="73"/>
      <c r="AW847" s="74" t="s">
        <v>15237</v>
      </c>
      <c r="BC847" s="73"/>
    </row>
    <row r="848" spans="1:56">
      <c r="A848" s="70" t="str">
        <f t="shared" si="27"/>
        <v>2026-01</v>
      </c>
      <c r="B848" s="5" t="str">
        <f>_xlfn.XLOOKUP(G848,过机服务商重量差!A:A,过机服务商重量差!G:G)</f>
        <v>玉麒麟</v>
      </c>
      <c r="C848" s="32" t="str">
        <f t="shared" si="26"/>
        <v>渠道</v>
      </c>
      <c r="D848" s="63">
        <f>ROUND(IF(AND(AO848&gt;=0,Y848="正常走货"),_xlfn.XLOOKUP(G848,过机服务商重量差!A:A,过机服务商重量差!L:L),"0"),2)</f>
        <v>11</v>
      </c>
      <c r="E848" s="64">
        <f>ROUND(IF(B848="小旋风",$D848/提成!$D$4*提成!$E$4,$D848/提成!$D$3*提成!$E$3),2)</f>
        <v>0.11</v>
      </c>
      <c r="F848" s="5" t="str">
        <f ca="1">IFERROR(LOOKUP(1,0/((B848=名单!B:B)*(VALUE(AW848)&gt;=名单!E:E)*(VALUE(AW848)&lt;=名单!G:G)*(Y848="正常走货")),名单!H:H),"否")</f>
        <v>否</v>
      </c>
      <c r="G848" s="71" t="s">
        <v>2665</v>
      </c>
      <c r="H848" s="71" t="s">
        <v>2667</v>
      </c>
      <c r="J848" s="72" t="s">
        <v>17</v>
      </c>
      <c r="L848" s="71" t="s">
        <v>18</v>
      </c>
      <c r="M848" s="73"/>
      <c r="N848" s="73"/>
      <c r="R848" s="73"/>
      <c r="S848" s="72" t="s">
        <v>103</v>
      </c>
      <c r="T848" s="72" t="s">
        <v>14382</v>
      </c>
      <c r="U848" s="73"/>
      <c r="W848" s="73"/>
      <c r="X848" s="73"/>
      <c r="Y848" s="72" t="s">
        <v>14379</v>
      </c>
      <c r="AO848" s="71">
        <v>101.6</v>
      </c>
      <c r="AT848" s="73"/>
      <c r="AU848" s="73"/>
      <c r="AV848" s="73"/>
      <c r="AW848" s="74" t="s">
        <v>15238</v>
      </c>
      <c r="BC848" s="73"/>
    </row>
    <row r="849" spans="1:56">
      <c r="A849" s="70" t="str">
        <f t="shared" si="27"/>
        <v>2026-01</v>
      </c>
      <c r="B849" s="5" t="str">
        <f>_xlfn.XLOOKUP(G849,过机服务商重量差!A:A,过机服务商重量差!G:G)</f>
        <v>玉麒麟</v>
      </c>
      <c r="C849" s="32" t="str">
        <f t="shared" si="26"/>
        <v>渠道</v>
      </c>
      <c r="D849" s="63">
        <f>ROUND(IF(AND(AO849&gt;=0,Y849="正常走货"),_xlfn.XLOOKUP(G849,过机服务商重量差!A:A,过机服务商重量差!L:L),"0"),2)</f>
        <v>10.5</v>
      </c>
      <c r="E849" s="64">
        <f>ROUND(IF(B849="小旋风",$D849/提成!$D$4*提成!$E$4,$D849/提成!$D$3*提成!$E$3),2)</f>
        <v>0.11</v>
      </c>
      <c r="F849" s="5" t="str">
        <f ca="1">IFERROR(LOOKUP(1,0/((B849=名单!B:B)*(VALUE(AW849)&gt;=名单!E:E)*(VALUE(AW849)&lt;=名单!G:G)*(Y849="正常走货")),名单!H:H),"否")</f>
        <v>否</v>
      </c>
      <c r="G849" s="71" t="s">
        <v>2668</v>
      </c>
      <c r="H849" s="71" t="s">
        <v>2670</v>
      </c>
      <c r="J849" s="72" t="s">
        <v>17</v>
      </c>
      <c r="L849" s="71" t="s">
        <v>18</v>
      </c>
      <c r="M849" s="73"/>
      <c r="N849" s="73"/>
      <c r="R849" s="73"/>
      <c r="S849" s="72" t="s">
        <v>103</v>
      </c>
      <c r="T849" s="72" t="s">
        <v>14382</v>
      </c>
      <c r="U849" s="73"/>
      <c r="W849" s="73"/>
      <c r="X849" s="73"/>
      <c r="Y849" s="72" t="s">
        <v>14379</v>
      </c>
      <c r="AO849" s="71">
        <v>101.6</v>
      </c>
      <c r="AT849" s="73"/>
      <c r="AV849" s="73"/>
      <c r="AW849" s="74" t="s">
        <v>15239</v>
      </c>
      <c r="BC849" s="73"/>
    </row>
    <row r="850" spans="1:56">
      <c r="A850" s="70" t="str">
        <f t="shared" si="27"/>
        <v>2026-01</v>
      </c>
      <c r="B850" s="5" t="str">
        <f>_xlfn.XLOOKUP(G850,过机服务商重量差!A:A,过机服务商重量差!G:G)</f>
        <v>玉麒麟</v>
      </c>
      <c r="C850" s="32" t="str">
        <f t="shared" si="26"/>
        <v>渠道</v>
      </c>
      <c r="D850" s="63">
        <f>ROUND(IF(AND(AO850&gt;=0,Y850="正常走货"),_xlfn.XLOOKUP(G850,过机服务商重量差!A:A,过机服务商重量差!L:L),"0"),2)</f>
        <v>10.5</v>
      </c>
      <c r="E850" s="64">
        <f>ROUND(IF(B850="小旋风",$D850/提成!$D$4*提成!$E$4,$D850/提成!$D$3*提成!$E$3),2)</f>
        <v>0.11</v>
      </c>
      <c r="F850" s="5" t="str">
        <f ca="1">IFERROR(LOOKUP(1,0/((B850=名单!B:B)*(VALUE(AW850)&gt;=名单!E:E)*(VALUE(AW850)&lt;=名单!G:G)*(Y850="正常走货")),名单!H:H),"否")</f>
        <v>否</v>
      </c>
      <c r="G850" s="71" t="s">
        <v>2671</v>
      </c>
      <c r="H850" s="71" t="s">
        <v>2673</v>
      </c>
      <c r="J850" s="72" t="s">
        <v>17</v>
      </c>
      <c r="L850" s="71" t="s">
        <v>18</v>
      </c>
      <c r="M850" s="73"/>
      <c r="N850" s="73"/>
      <c r="R850" s="73"/>
      <c r="S850" s="72" t="s">
        <v>103</v>
      </c>
      <c r="T850" s="72" t="s">
        <v>14382</v>
      </c>
      <c r="U850" s="73"/>
      <c r="W850" s="73"/>
      <c r="X850" s="73"/>
      <c r="Y850" s="72" t="s">
        <v>14379</v>
      </c>
      <c r="AO850" s="71">
        <v>101.6</v>
      </c>
      <c r="AT850" s="73"/>
      <c r="AU850" s="73"/>
      <c r="AV850" s="73"/>
      <c r="AW850" s="74" t="s">
        <v>15240</v>
      </c>
      <c r="BC850" s="73"/>
    </row>
    <row r="851" spans="1:56">
      <c r="A851" s="70" t="str">
        <f t="shared" si="27"/>
        <v>2026-01</v>
      </c>
      <c r="B851" s="5" t="str">
        <f>_xlfn.XLOOKUP(G851,过机服务商重量差!A:A,过机服务商重量差!G:G)</f>
        <v>玉麒麟</v>
      </c>
      <c r="C851" s="32" t="str">
        <f t="shared" si="26"/>
        <v>渠道</v>
      </c>
      <c r="D851" s="63">
        <f>ROUND(IF(AND(AO851&gt;=0,Y851="正常走货"),_xlfn.XLOOKUP(G851,过机服务商重量差!A:A,过机服务商重量差!L:L),"0"),2)</f>
        <v>9</v>
      </c>
      <c r="E851" s="64">
        <f>ROUND(IF(B851="小旋风",$D851/提成!$D$4*提成!$E$4,$D851/提成!$D$3*提成!$E$3),2)</f>
        <v>0.09</v>
      </c>
      <c r="F851" s="5" t="str">
        <f ca="1">IFERROR(LOOKUP(1,0/((B851=名单!B:B)*(VALUE(AW851)&gt;=名单!E:E)*(VALUE(AW851)&lt;=名单!G:G)*(Y851="正常走货")),名单!H:H),"否")</f>
        <v>否</v>
      </c>
      <c r="G851" s="71" t="s">
        <v>2674</v>
      </c>
      <c r="H851" s="71" t="s">
        <v>2676</v>
      </c>
      <c r="J851" s="72" t="s">
        <v>17</v>
      </c>
      <c r="L851" s="71" t="s">
        <v>18</v>
      </c>
      <c r="M851" s="73"/>
      <c r="N851" s="73"/>
      <c r="R851" s="73"/>
      <c r="S851" s="72" t="s">
        <v>103</v>
      </c>
      <c r="T851" s="72" t="s">
        <v>14382</v>
      </c>
      <c r="U851" s="73"/>
      <c r="W851" s="73"/>
      <c r="X851" s="73"/>
      <c r="Y851" s="72" t="s">
        <v>14379</v>
      </c>
      <c r="AO851" s="71">
        <v>101.6</v>
      </c>
      <c r="AS851" s="73"/>
      <c r="AT851" s="73"/>
      <c r="AU851" s="73"/>
      <c r="AV851" s="73"/>
      <c r="AW851" s="74" t="s">
        <v>15241</v>
      </c>
      <c r="BA851" s="73"/>
      <c r="BC851" s="73"/>
    </row>
    <row r="852" spans="1:56">
      <c r="A852" s="70" t="str">
        <f t="shared" si="27"/>
        <v>2026-01</v>
      </c>
      <c r="B852" s="5" t="str">
        <f>_xlfn.XLOOKUP(G852,过机服务商重量差!A:A,过机服务商重量差!G:G)</f>
        <v>帅时莹</v>
      </c>
      <c r="C852" s="32" t="str">
        <f t="shared" si="26"/>
        <v>渠道</v>
      </c>
      <c r="D852" s="63">
        <f>ROUND(IF(AND(AO852&gt;=0,Y852="正常走货"),_xlfn.XLOOKUP(G852,过机服务商重量差!A:A,过机服务商重量差!L:L),"0"),2)</f>
        <v>51</v>
      </c>
      <c r="E852" s="64">
        <f>ROUND(IF(B852="小旋风",$D852/提成!$D$4*提成!$E$4,$D852/提成!$D$3*提成!$E$3),2)</f>
        <v>0.51</v>
      </c>
      <c r="F852" s="5" t="str">
        <f ca="1">IFERROR(LOOKUP(1,0/((B852=名单!B:B)*(VALUE(AW852)&gt;=名单!E:E)*(VALUE(AW852)&lt;=名单!G:G)*(Y852="正常走货")),名单!H:H),"否")</f>
        <v>否</v>
      </c>
      <c r="G852" s="71" t="s">
        <v>2677</v>
      </c>
      <c r="H852" s="71" t="s">
        <v>2679</v>
      </c>
      <c r="J852" s="72" t="s">
        <v>287</v>
      </c>
      <c r="L852" s="71" t="s">
        <v>18</v>
      </c>
      <c r="M852" s="73"/>
      <c r="N852" s="73"/>
      <c r="R852" s="73"/>
      <c r="S852" s="72" t="s">
        <v>227</v>
      </c>
      <c r="T852" s="72" t="s">
        <v>14410</v>
      </c>
      <c r="U852" s="73"/>
      <c r="W852" s="73"/>
      <c r="X852" s="73"/>
      <c r="Y852" s="72" t="s">
        <v>14379</v>
      </c>
      <c r="AO852" s="71">
        <v>220.5</v>
      </c>
      <c r="AT852" s="73"/>
      <c r="AV852" s="73"/>
      <c r="AW852" s="74" t="s">
        <v>15242</v>
      </c>
      <c r="BC852" s="73"/>
    </row>
    <row r="853" spans="1:56">
      <c r="A853" s="70" t="str">
        <f t="shared" si="27"/>
        <v>2026-01</v>
      </c>
      <c r="B853" s="5" t="str">
        <f>_xlfn.XLOOKUP(G853,过机服务商重量差!A:A,过机服务商重量差!G:G)</f>
        <v>无崖子</v>
      </c>
      <c r="C853" s="32" t="str">
        <f t="shared" si="26"/>
        <v>渠道</v>
      </c>
      <c r="D853" s="63">
        <f>ROUND(IF(AND(AO853&gt;=0,Y853="正常走货"),_xlfn.XLOOKUP(G853,过机服务商重量差!A:A,过机服务商重量差!L:L),"0"),2)</f>
        <v>1</v>
      </c>
      <c r="E853" s="64">
        <f>ROUND(IF(B853="小旋风",$D853/提成!$D$4*提成!$E$4,$D853/提成!$D$3*提成!$E$3),2)</f>
        <v>0.01</v>
      </c>
      <c r="F853" s="5" t="str">
        <f ca="1">IFERROR(LOOKUP(1,0/((B853=名单!B:B)*(VALUE(AW853)&gt;=名单!E:E)*(VALUE(AW853)&lt;=名单!G:G)*(Y853="正常走货")),名单!H:H),"否")</f>
        <v>否</v>
      </c>
      <c r="G853" s="71" t="s">
        <v>2680</v>
      </c>
      <c r="H853" s="71" t="s">
        <v>2682</v>
      </c>
      <c r="J853" s="72" t="s">
        <v>160</v>
      </c>
      <c r="L853" s="71" t="s">
        <v>18</v>
      </c>
      <c r="M853" s="73"/>
      <c r="N853" s="73"/>
      <c r="R853" s="73"/>
      <c r="S853" s="72" t="s">
        <v>145</v>
      </c>
      <c r="T853" s="72" t="s">
        <v>14407</v>
      </c>
      <c r="U853" s="73"/>
      <c r="W853" s="73"/>
      <c r="X853" s="73"/>
      <c r="Y853" s="72" t="s">
        <v>14379</v>
      </c>
      <c r="AO853" s="71">
        <v>0</v>
      </c>
      <c r="AT853" s="73"/>
      <c r="AV853" s="73"/>
      <c r="AW853" s="74" t="s">
        <v>15243</v>
      </c>
      <c r="BC853" s="73"/>
      <c r="BD853" s="73"/>
    </row>
    <row r="854" spans="1:56">
      <c r="A854" s="70" t="str">
        <f t="shared" si="27"/>
        <v>2026-01</v>
      </c>
      <c r="B854" s="5" t="str">
        <f>_xlfn.XLOOKUP(G854,过机服务商重量差!A:A,过机服务商重量差!G:G)</f>
        <v>风清扬</v>
      </c>
      <c r="C854" s="32" t="str">
        <f t="shared" si="26"/>
        <v>渠道</v>
      </c>
      <c r="D854" s="63">
        <f>ROUND(IF(AND(AO854&gt;=0,Y854="正常走货"),_xlfn.XLOOKUP(G854,过机服务商重量差!A:A,过机服务商重量差!L:L),"0"),2)</f>
        <v>270</v>
      </c>
      <c r="E854" s="64">
        <f>ROUND(IF(B854="小旋风",$D854/提成!$D$4*提成!$E$4,$D854/提成!$D$3*提成!$E$3),2)</f>
        <v>2.7</v>
      </c>
      <c r="F854" s="5" t="str">
        <f ca="1">IFERROR(LOOKUP(1,0/((B854=名单!B:B)*(VALUE(AW854)&gt;=名单!E:E)*(VALUE(AW854)&lt;=名单!G:G)*(Y854="正常走货")),名单!H:H),"否")</f>
        <v>是</v>
      </c>
      <c r="G854" s="71" t="s">
        <v>2683</v>
      </c>
      <c r="H854" s="71" t="s">
        <v>2685</v>
      </c>
      <c r="J854" s="72" t="s">
        <v>2686</v>
      </c>
      <c r="L854" s="71" t="s">
        <v>18</v>
      </c>
      <c r="M854" s="73"/>
      <c r="N854" s="73"/>
      <c r="R854" s="73"/>
      <c r="S854" s="72" t="s">
        <v>421</v>
      </c>
      <c r="T854" s="72" t="s">
        <v>14382</v>
      </c>
      <c r="U854" s="73"/>
      <c r="W854" s="73"/>
      <c r="X854" s="73"/>
      <c r="Y854" s="72" t="s">
        <v>14379</v>
      </c>
      <c r="AO854" s="71">
        <v>0</v>
      </c>
      <c r="AT854" s="73"/>
      <c r="AV854" s="73"/>
      <c r="AW854" s="74" t="s">
        <v>15244</v>
      </c>
      <c r="BA854" s="73"/>
      <c r="BC854" s="73"/>
      <c r="BD854" s="73"/>
    </row>
    <row r="855" spans="1:56">
      <c r="A855" s="70" t="str">
        <f t="shared" si="27"/>
        <v>2026-01</v>
      </c>
      <c r="B855" s="5" t="str">
        <f>_xlfn.XLOOKUP(G855,过机服务商重量差!A:A,过机服务商重量差!G:G)</f>
        <v>帅时莹</v>
      </c>
      <c r="C855" s="32" t="str">
        <f t="shared" si="26"/>
        <v>渠道</v>
      </c>
      <c r="D855" s="63">
        <f>ROUND(IF(AND(AO855&gt;=0,Y855="正常走货"),_xlfn.XLOOKUP(G855,过机服务商重量差!A:A,过机服务商重量差!L:L),"0"),2)</f>
        <v>3</v>
      </c>
      <c r="E855" s="64">
        <f>ROUND(IF(B855="小旋风",$D855/提成!$D$4*提成!$E$4,$D855/提成!$D$3*提成!$E$3),2)</f>
        <v>0.03</v>
      </c>
      <c r="F855" s="5" t="str">
        <f ca="1">IFERROR(LOOKUP(1,0/((B855=名单!B:B)*(VALUE(AW855)&gt;=名单!E:E)*(VALUE(AW855)&lt;=名单!G:G)*(Y855="正常走货")),名单!H:H),"否")</f>
        <v>否</v>
      </c>
      <c r="G855" s="71" t="s">
        <v>2687</v>
      </c>
      <c r="H855" s="71" t="s">
        <v>2689</v>
      </c>
      <c r="J855" s="72" t="s">
        <v>140</v>
      </c>
      <c r="L855" s="71" t="s">
        <v>18</v>
      </c>
      <c r="M855" s="73"/>
      <c r="N855" s="73"/>
      <c r="R855" s="73"/>
      <c r="S855" s="72" t="s">
        <v>562</v>
      </c>
      <c r="T855" s="72" t="s">
        <v>14410</v>
      </c>
      <c r="U855" s="73"/>
      <c r="W855" s="73"/>
      <c r="X855" s="73"/>
      <c r="Y855" s="72" t="s">
        <v>14379</v>
      </c>
      <c r="AO855" s="71">
        <v>87.87</v>
      </c>
      <c r="AS855" s="73"/>
      <c r="AT855" s="73"/>
      <c r="AU855" s="73"/>
      <c r="AV855" s="73"/>
      <c r="AW855" s="74" t="s">
        <v>15245</v>
      </c>
      <c r="BA855" s="73"/>
      <c r="BC855" s="73"/>
    </row>
    <row r="856" spans="1:56">
      <c r="A856" s="70" t="str">
        <f t="shared" si="27"/>
        <v>2026-01</v>
      </c>
      <c r="B856" s="5" t="str">
        <f>_xlfn.XLOOKUP(G856,过机服务商重量差!A:A,过机服务商重量差!G:G)</f>
        <v>玉麒麟</v>
      </c>
      <c r="C856" s="32" t="str">
        <f t="shared" si="26"/>
        <v>渠道</v>
      </c>
      <c r="D856" s="63">
        <f>ROUND(IF(AND(AO856&gt;=0,Y856="正常走货"),_xlfn.XLOOKUP(G856,过机服务商重量差!A:A,过机服务商重量差!L:L),"0"),2)</f>
        <v>3</v>
      </c>
      <c r="E856" s="64">
        <f>ROUND(IF(B856="小旋风",$D856/提成!$D$4*提成!$E$4,$D856/提成!$D$3*提成!$E$3),2)</f>
        <v>0.03</v>
      </c>
      <c r="F856" s="5" t="str">
        <f ca="1">IFERROR(LOOKUP(1,0/((B856=名单!B:B)*(VALUE(AW856)&gt;=名单!E:E)*(VALUE(AW856)&lt;=名单!G:G)*(Y856="正常走货")),名单!H:H),"否")</f>
        <v>否</v>
      </c>
      <c r="G856" s="71" t="s">
        <v>2690</v>
      </c>
      <c r="H856" s="71" t="s">
        <v>2692</v>
      </c>
      <c r="J856" s="72" t="s">
        <v>17</v>
      </c>
      <c r="L856" s="71" t="s">
        <v>18</v>
      </c>
      <c r="M856" s="73"/>
      <c r="N856" s="73"/>
      <c r="R856" s="73"/>
      <c r="S856" s="72" t="s">
        <v>562</v>
      </c>
      <c r="T856" s="72" t="s">
        <v>14410</v>
      </c>
      <c r="U856" s="73"/>
      <c r="W856" s="73"/>
      <c r="X856" s="73"/>
      <c r="Y856" s="72" t="s">
        <v>14379</v>
      </c>
      <c r="AO856" s="71">
        <v>56</v>
      </c>
      <c r="AT856" s="73"/>
      <c r="AV856" s="73"/>
      <c r="AW856" s="74" t="s">
        <v>15246</v>
      </c>
      <c r="BC856" s="73"/>
      <c r="BD856" s="73"/>
    </row>
    <row r="857" spans="1:56">
      <c r="A857" s="70" t="str">
        <f t="shared" si="27"/>
        <v>2026-01</v>
      </c>
      <c r="B857" s="5" t="str">
        <f>_xlfn.XLOOKUP(G857,过机服务商重量差!A:A,过机服务商重量差!G:G)</f>
        <v>帅时莹</v>
      </c>
      <c r="C857" s="32" t="str">
        <f t="shared" si="26"/>
        <v>渠道</v>
      </c>
      <c r="D857" s="63">
        <f>ROUND(IF(AND(AO857&gt;=0,Y857="正常走货"),_xlfn.XLOOKUP(G857,过机服务商重量差!A:A,过机服务商重量差!L:L),"0"),2)</f>
        <v>1</v>
      </c>
      <c r="E857" s="64">
        <f>ROUND(IF(B857="小旋风",$D857/提成!$D$4*提成!$E$4,$D857/提成!$D$3*提成!$E$3),2)</f>
        <v>0.01</v>
      </c>
      <c r="F857" s="5" t="str">
        <f ca="1">IFERROR(LOOKUP(1,0/((B857=名单!B:B)*(VALUE(AW857)&gt;=名单!E:E)*(VALUE(AW857)&lt;=名单!G:G)*(Y857="正常走货")),名单!H:H),"否")</f>
        <v>否</v>
      </c>
      <c r="G857" s="71" t="s">
        <v>2693</v>
      </c>
      <c r="H857" s="71" t="s">
        <v>2695</v>
      </c>
      <c r="J857" s="72" t="s">
        <v>458</v>
      </c>
      <c r="L857" s="71" t="s">
        <v>18</v>
      </c>
      <c r="M857" s="73"/>
      <c r="N857" s="73"/>
      <c r="R857" s="73"/>
      <c r="S857" s="72" t="s">
        <v>562</v>
      </c>
      <c r="T857" s="72" t="s">
        <v>14410</v>
      </c>
      <c r="U857" s="73"/>
      <c r="W857" s="73"/>
      <c r="X857" s="73"/>
      <c r="Y857" s="72" t="s">
        <v>14379</v>
      </c>
      <c r="AO857" s="71">
        <v>55</v>
      </c>
      <c r="AT857" s="73"/>
      <c r="AU857" s="73"/>
      <c r="AV857" s="73"/>
      <c r="AW857" s="74" t="s">
        <v>15247</v>
      </c>
      <c r="BC857" s="73"/>
    </row>
    <row r="858" spans="1:56">
      <c r="A858" s="70" t="str">
        <f t="shared" si="27"/>
        <v>2026-01</v>
      </c>
      <c r="B858" s="5" t="str">
        <f>_xlfn.XLOOKUP(G858,过机服务商重量差!A:A,过机服务商重量差!G:G)</f>
        <v>无崖子</v>
      </c>
      <c r="C858" s="32" t="str">
        <f t="shared" si="26"/>
        <v>渠道</v>
      </c>
      <c r="D858" s="63">
        <f>ROUND(IF(AND(AO858&gt;=0,Y858="正常走货"),_xlfn.XLOOKUP(G858,过机服务商重量差!A:A,过机服务商重量差!L:L),"0"),2)</f>
        <v>4</v>
      </c>
      <c r="E858" s="64">
        <f>ROUND(IF(B858="小旋风",$D858/提成!$D$4*提成!$E$4,$D858/提成!$D$3*提成!$E$3),2)</f>
        <v>0.04</v>
      </c>
      <c r="F858" s="5" t="str">
        <f ca="1">IFERROR(LOOKUP(1,0/((B858=名单!B:B)*(VALUE(AW858)&gt;=名单!E:E)*(VALUE(AW858)&lt;=名单!G:G)*(Y858="正常走货")),名单!H:H),"否")</f>
        <v>否</v>
      </c>
      <c r="G858" s="71" t="s">
        <v>2696</v>
      </c>
      <c r="H858" s="71" t="s">
        <v>2698</v>
      </c>
      <c r="J858" s="72" t="s">
        <v>1025</v>
      </c>
      <c r="L858" s="71" t="s">
        <v>18</v>
      </c>
      <c r="M858" s="73"/>
      <c r="N858" s="73"/>
      <c r="R858" s="73"/>
      <c r="S858" s="72" t="s">
        <v>191</v>
      </c>
      <c r="T858" s="72" t="s">
        <v>14410</v>
      </c>
      <c r="U858" s="73"/>
      <c r="W858" s="73"/>
      <c r="X858" s="73"/>
      <c r="Y858" s="72" t="s">
        <v>14379</v>
      </c>
      <c r="AO858" s="71">
        <v>56.02</v>
      </c>
      <c r="AT858" s="73"/>
      <c r="AV858" s="73"/>
      <c r="AW858" s="74" t="s">
        <v>15248</v>
      </c>
    </row>
    <row r="859" spans="1:56">
      <c r="A859" s="70" t="str">
        <f t="shared" si="27"/>
        <v>2026-01</v>
      </c>
      <c r="B859" s="5" t="str">
        <f>_xlfn.XLOOKUP(G859,过机服务商重量差!A:A,过机服务商重量差!G:G)</f>
        <v>玉麒麟</v>
      </c>
      <c r="C859" s="32" t="str">
        <f t="shared" si="26"/>
        <v>渠道</v>
      </c>
      <c r="D859" s="63">
        <f>ROUND(IF(AND(AO859&gt;=0,Y859="正常走货"),_xlfn.XLOOKUP(G859,过机服务商重量差!A:A,过机服务商重量差!L:L),"0"),2)</f>
        <v>288</v>
      </c>
      <c r="E859" s="64">
        <f>ROUND(IF(B859="小旋风",$D859/提成!$D$4*提成!$E$4,$D859/提成!$D$3*提成!$E$3),2)</f>
        <v>2.88</v>
      </c>
      <c r="F859" s="5" t="str">
        <f ca="1">IFERROR(LOOKUP(1,0/((B859=名单!B:B)*(VALUE(AW859)&gt;=名单!E:E)*(VALUE(AW859)&lt;=名单!G:G)*(Y859="正常走货")),名单!H:H),"否")</f>
        <v>否</v>
      </c>
      <c r="G859" s="71" t="s">
        <v>2699</v>
      </c>
      <c r="H859" s="71" t="s">
        <v>2701</v>
      </c>
      <c r="J859" s="72" t="s">
        <v>17</v>
      </c>
      <c r="L859" s="71" t="s">
        <v>18</v>
      </c>
      <c r="M859" s="73"/>
      <c r="N859" s="73"/>
      <c r="R859" s="73"/>
      <c r="S859" s="72" t="s">
        <v>227</v>
      </c>
      <c r="T859" s="72" t="s">
        <v>14410</v>
      </c>
      <c r="U859" s="73"/>
      <c r="W859" s="73"/>
      <c r="X859" s="73"/>
      <c r="Y859" s="72" t="s">
        <v>14379</v>
      </c>
      <c r="AO859" s="71">
        <v>638</v>
      </c>
      <c r="AS859" s="73"/>
      <c r="AT859" s="73"/>
      <c r="AU859" s="73"/>
      <c r="AV859" s="73"/>
      <c r="AW859" s="74" t="s">
        <v>15249</v>
      </c>
      <c r="BA859" s="73"/>
      <c r="BC859" s="73"/>
    </row>
    <row r="860" spans="1:56">
      <c r="A860" s="70" t="str">
        <f t="shared" si="27"/>
        <v>2026-01</v>
      </c>
      <c r="B860" s="5" t="str">
        <f>_xlfn.XLOOKUP(G860,过机服务商重量差!A:A,过机服务商重量差!G:G)</f>
        <v>玉麒麟</v>
      </c>
      <c r="C860" s="32" t="str">
        <f t="shared" si="26"/>
        <v>渠道</v>
      </c>
      <c r="D860" s="63">
        <f>ROUND(IF(AND(AO860&gt;=0,Y860="正常走货"),_xlfn.XLOOKUP(G860,过机服务商重量差!A:A,过机服务商重量差!L:L),"0"),2)</f>
        <v>2</v>
      </c>
      <c r="E860" s="64">
        <f>ROUND(IF(B860="小旋风",$D860/提成!$D$4*提成!$E$4,$D860/提成!$D$3*提成!$E$3),2)</f>
        <v>0.02</v>
      </c>
      <c r="F860" s="5" t="str">
        <f ca="1">IFERROR(LOOKUP(1,0/((B860=名单!B:B)*(VALUE(AW860)&gt;=名单!E:E)*(VALUE(AW860)&lt;=名单!G:G)*(Y860="正常走货")),名单!H:H),"否")</f>
        <v>否</v>
      </c>
      <c r="G860" s="71" t="s">
        <v>2702</v>
      </c>
      <c r="H860" s="71" t="s">
        <v>2704</v>
      </c>
      <c r="J860" s="72" t="s">
        <v>256</v>
      </c>
      <c r="L860" s="72" t="s">
        <v>18</v>
      </c>
      <c r="M860" s="73"/>
      <c r="N860" s="73"/>
      <c r="R860" s="73"/>
      <c r="S860" s="72" t="s">
        <v>1410</v>
      </c>
      <c r="T860" s="71" t="s">
        <v>14407</v>
      </c>
      <c r="U860" s="73"/>
      <c r="W860" s="73"/>
      <c r="X860" s="73"/>
      <c r="Y860" s="72" t="s">
        <v>14379</v>
      </c>
      <c r="AO860" s="71">
        <v>10</v>
      </c>
      <c r="AT860" s="73"/>
      <c r="AV860" s="73"/>
      <c r="AW860" s="74" t="s">
        <v>15250</v>
      </c>
      <c r="BA860" s="73"/>
      <c r="BC860" s="73"/>
      <c r="BD860" s="73"/>
    </row>
    <row r="861" spans="1:56">
      <c r="A861" s="70" t="str">
        <f t="shared" si="27"/>
        <v>2026-01</v>
      </c>
      <c r="B861" s="5" t="str">
        <f>_xlfn.XLOOKUP(G861,过机服务商重量差!A:A,过机服务商重量差!G:G)</f>
        <v>风清扬</v>
      </c>
      <c r="C861" s="32" t="str">
        <f t="shared" si="26"/>
        <v>渠道</v>
      </c>
      <c r="D861" s="63">
        <f>ROUND(IF(AND(AO861&gt;=0,Y861="正常走货"),_xlfn.XLOOKUP(G861,过机服务商重量差!A:A,过机服务商重量差!L:L),"0"),2)</f>
        <v>36</v>
      </c>
      <c r="E861" s="64">
        <f>ROUND(IF(B861="小旋风",$D861/提成!$D$4*提成!$E$4,$D861/提成!$D$3*提成!$E$3),2)</f>
        <v>0.36</v>
      </c>
      <c r="F861" s="5" t="str">
        <f ca="1">IFERROR(LOOKUP(1,0/((B861=名单!B:B)*(VALUE(AW861)&gt;=名单!E:E)*(VALUE(AW861)&lt;=名单!G:G)*(Y861="正常走货")),名单!H:H),"否")</f>
        <v>是</v>
      </c>
      <c r="G861" s="71" t="s">
        <v>2705</v>
      </c>
      <c r="H861" s="71" t="s">
        <v>2707</v>
      </c>
      <c r="J861" s="72" t="s">
        <v>2375</v>
      </c>
      <c r="L861" s="71" t="s">
        <v>18</v>
      </c>
      <c r="M861" s="73"/>
      <c r="N861" s="73"/>
      <c r="R861" s="73"/>
      <c r="S861" s="72" t="s">
        <v>2376</v>
      </c>
      <c r="T861" s="72" t="s">
        <v>14578</v>
      </c>
      <c r="U861" s="73"/>
      <c r="W861" s="73"/>
      <c r="X861" s="73"/>
      <c r="Y861" s="72" t="s">
        <v>14379</v>
      </c>
      <c r="AO861" s="71">
        <v>100</v>
      </c>
      <c r="AT861" s="73"/>
      <c r="AV861" s="73"/>
      <c r="AW861" s="74" t="s">
        <v>15251</v>
      </c>
      <c r="BC861" s="73"/>
    </row>
    <row r="862" spans="1:56">
      <c r="A862" s="70" t="str">
        <f t="shared" si="27"/>
        <v>2026-01</v>
      </c>
      <c r="B862" s="5" t="str">
        <f>_xlfn.XLOOKUP(G862,过机服务商重量差!A:A,过机服务商重量差!G:G)</f>
        <v>小旋风</v>
      </c>
      <c r="C862" s="32" t="str">
        <f t="shared" si="26"/>
        <v>渠道</v>
      </c>
      <c r="D862" s="63">
        <f>ROUND(IF(AND(AO862&gt;=0,Y862="正常走货"),_xlfn.XLOOKUP(G862,过机服务商重量差!A:A,过机服务商重量差!L:L),"0"),2)</f>
        <v>54</v>
      </c>
      <c r="E862" s="64">
        <f>ROUND(IF(B862="小旋风",$D862/提成!$D$4*提成!$E$4,$D862/提成!$D$3*提成!$E$3),2)</f>
        <v>0.54</v>
      </c>
      <c r="F862" s="5" t="str">
        <f ca="1">IFERROR(LOOKUP(1,0/((B862=名单!B:B)*(VALUE(AW862)&gt;=名单!E:E)*(VALUE(AW862)&lt;=名单!G:G)*(Y862="正常走货")),名单!H:H),"否")</f>
        <v>是</v>
      </c>
      <c r="G862" s="71" t="s">
        <v>2708</v>
      </c>
      <c r="H862" s="71" t="s">
        <v>2710</v>
      </c>
      <c r="J862" s="72" t="s">
        <v>1377</v>
      </c>
      <c r="L862" s="71" t="s">
        <v>18</v>
      </c>
      <c r="M862" s="73"/>
      <c r="N862" s="73"/>
      <c r="R862" s="73"/>
      <c r="S862" s="72" t="s">
        <v>145</v>
      </c>
      <c r="T862" s="72" t="s">
        <v>14407</v>
      </c>
      <c r="U862" s="73"/>
      <c r="W862" s="73"/>
      <c r="X862" s="73"/>
      <c r="Y862" s="72" t="s">
        <v>14379</v>
      </c>
      <c r="AO862" s="71">
        <v>54</v>
      </c>
      <c r="AT862" s="73"/>
      <c r="AV862" s="73"/>
      <c r="AW862" s="74" t="s">
        <v>15252</v>
      </c>
      <c r="BA862" s="73"/>
      <c r="BC862" s="73"/>
      <c r="BD862" s="73"/>
    </row>
    <row r="863" spans="1:56">
      <c r="A863" s="70" t="str">
        <f t="shared" si="27"/>
        <v>2026-01</v>
      </c>
      <c r="B863" s="5" t="str">
        <f>_xlfn.XLOOKUP(G863,过机服务商重量差!A:A,过机服务商重量差!G:G)</f>
        <v>玉麒麟</v>
      </c>
      <c r="C863" s="32" t="str">
        <f t="shared" si="26"/>
        <v>渠道</v>
      </c>
      <c r="D863" s="63">
        <f>ROUND(IF(AND(AO863&gt;=0,Y863="正常走货"),_xlfn.XLOOKUP(G863,过机服务商重量差!A:A,过机服务商重量差!L:L),"0"),2)</f>
        <v>12</v>
      </c>
      <c r="E863" s="64">
        <f>ROUND(IF(B863="小旋风",$D863/提成!$D$4*提成!$E$4,$D863/提成!$D$3*提成!$E$3),2)</f>
        <v>0.12</v>
      </c>
      <c r="F863" s="5" t="str">
        <f ca="1">IFERROR(LOOKUP(1,0/((B863=名单!B:B)*(VALUE(AW863)&gt;=名单!E:E)*(VALUE(AW863)&lt;=名单!G:G)*(Y863="正常走货")),名单!H:H),"否")</f>
        <v>否</v>
      </c>
      <c r="G863" s="71" t="s">
        <v>2711</v>
      </c>
      <c r="H863" s="71" t="s">
        <v>2713</v>
      </c>
      <c r="J863" s="72" t="s">
        <v>17</v>
      </c>
      <c r="L863" s="71" t="s">
        <v>18</v>
      </c>
      <c r="M863" s="73"/>
      <c r="N863" s="73"/>
      <c r="R863" s="73"/>
      <c r="S863" s="72" t="s">
        <v>292</v>
      </c>
      <c r="T863" s="72" t="s">
        <v>14410</v>
      </c>
      <c r="U863" s="73"/>
      <c r="W863" s="73"/>
      <c r="X863" s="73"/>
      <c r="Y863" s="72" t="s">
        <v>14379</v>
      </c>
      <c r="AO863" s="71">
        <v>51.54</v>
      </c>
      <c r="AS863" s="73"/>
      <c r="AT863" s="73"/>
      <c r="AU863" s="73"/>
      <c r="AV863" s="73"/>
      <c r="AW863" s="74" t="s">
        <v>15253</v>
      </c>
      <c r="BC863" s="73"/>
      <c r="BD863" s="73"/>
    </row>
    <row r="864" spans="1:56">
      <c r="A864" s="70" t="str">
        <f t="shared" si="27"/>
        <v>2026-01</v>
      </c>
      <c r="B864" s="5" t="str">
        <f>_xlfn.XLOOKUP(G864,过机服务商重量差!A:A,过机服务商重量差!G:G)</f>
        <v>玉麒麟</v>
      </c>
      <c r="C864" s="32" t="str">
        <f t="shared" si="26"/>
        <v>渠道</v>
      </c>
      <c r="D864" s="63">
        <f>ROUND(IF(AND(AO864&gt;=0,Y864="正常走货"),_xlfn.XLOOKUP(G864,过机服务商重量差!A:A,过机服务商重量差!L:L),"0"),2)</f>
        <v>6</v>
      </c>
      <c r="E864" s="64">
        <f>ROUND(IF(B864="小旋风",$D864/提成!$D$4*提成!$E$4,$D864/提成!$D$3*提成!$E$3),2)</f>
        <v>0.06</v>
      </c>
      <c r="F864" s="5" t="str">
        <f ca="1">IFERROR(LOOKUP(1,0/((B864=名单!B:B)*(VALUE(AW864)&gt;=名单!E:E)*(VALUE(AW864)&lt;=名单!G:G)*(Y864="正常走货")),名单!H:H),"否")</f>
        <v>否</v>
      </c>
      <c r="G864" s="71" t="s">
        <v>2714</v>
      </c>
      <c r="H864" s="71" t="s">
        <v>2716</v>
      </c>
      <c r="J864" s="72" t="s">
        <v>17</v>
      </c>
      <c r="L864" s="71" t="s">
        <v>18</v>
      </c>
      <c r="M864" s="73"/>
      <c r="N864" s="73"/>
      <c r="R864" s="73"/>
      <c r="S864" s="72" t="s">
        <v>292</v>
      </c>
      <c r="T864" s="72" t="s">
        <v>14410</v>
      </c>
      <c r="U864" s="73"/>
      <c r="W864" s="73"/>
      <c r="X864" s="73"/>
      <c r="Y864" s="72" t="s">
        <v>14379</v>
      </c>
      <c r="AO864" s="71">
        <v>50.33</v>
      </c>
      <c r="AT864" s="73"/>
      <c r="AV864" s="73"/>
      <c r="AW864" s="74" t="s">
        <v>15254</v>
      </c>
      <c r="BC864" s="73"/>
    </row>
    <row r="865" spans="1:56">
      <c r="A865" s="70" t="str">
        <f t="shared" si="27"/>
        <v>2026-01</v>
      </c>
      <c r="B865" s="5" t="str">
        <f>_xlfn.XLOOKUP(G865,过机服务商重量差!A:A,过机服务商重量差!G:G)</f>
        <v>小旋风</v>
      </c>
      <c r="C865" s="32" t="str">
        <f t="shared" si="26"/>
        <v>渠道</v>
      </c>
      <c r="D865" s="63">
        <f>ROUND(IF(AND(AO865&gt;=0,Y865="正常走货"),_xlfn.XLOOKUP(G865,过机服务商重量差!A:A,过机服务商重量差!L:L),"0"),2)</f>
        <v>71</v>
      </c>
      <c r="E865" s="64">
        <f>ROUND(IF(B865="小旋风",$D865/提成!$D$4*提成!$E$4,$D865/提成!$D$3*提成!$E$3),2)</f>
        <v>0.71</v>
      </c>
      <c r="F865" s="5" t="str">
        <f ca="1">IFERROR(LOOKUP(1,0/((B865=名单!B:B)*(VALUE(AW865)&gt;=名单!E:E)*(VALUE(AW865)&lt;=名单!G:G)*(Y865="正常走货")),名单!H:H),"否")</f>
        <v>是</v>
      </c>
      <c r="G865" s="71" t="s">
        <v>2717</v>
      </c>
      <c r="H865" s="71" t="s">
        <v>2719</v>
      </c>
      <c r="J865" s="72" t="s">
        <v>78</v>
      </c>
      <c r="L865" s="71" t="s">
        <v>18</v>
      </c>
      <c r="M865" s="73"/>
      <c r="N865" s="73"/>
      <c r="R865" s="73"/>
      <c r="S865" s="72" t="s">
        <v>408</v>
      </c>
      <c r="T865" s="72" t="s">
        <v>14378</v>
      </c>
      <c r="U865" s="73"/>
      <c r="W865" s="73"/>
      <c r="X865" s="73"/>
      <c r="Y865" s="72" t="s">
        <v>14379</v>
      </c>
      <c r="AO865" s="71">
        <v>175.2</v>
      </c>
      <c r="AT865" s="73"/>
      <c r="AV865" s="73"/>
      <c r="AW865" s="74" t="s">
        <v>15255</v>
      </c>
      <c r="BC865" s="73"/>
    </row>
    <row r="866" spans="1:56">
      <c r="A866" s="70" t="str">
        <f t="shared" si="27"/>
        <v>2026-01</v>
      </c>
      <c r="B866" s="5" t="str">
        <f>_xlfn.XLOOKUP(G866,过机服务商重量差!A:A,过机服务商重量差!G:G)</f>
        <v>007</v>
      </c>
      <c r="C866" s="32" t="str">
        <f t="shared" si="26"/>
        <v>渠道</v>
      </c>
      <c r="D866" s="63">
        <f>ROUND(IF(AND(AO866&gt;=0,Y866="正常走货"),_xlfn.XLOOKUP(G866,过机服务商重量差!A:A,过机服务商重量差!L:L),"0"),2)</f>
        <v>63</v>
      </c>
      <c r="E866" s="64">
        <f>ROUND(IF(B866="小旋风",$D866/提成!$D$4*提成!$E$4,$D866/提成!$D$3*提成!$E$3),2)</f>
        <v>0.63</v>
      </c>
      <c r="F866" s="5" t="str">
        <f ca="1">IFERROR(LOOKUP(1,0/((B866=名单!B:B)*(VALUE(AW866)&gt;=名单!E:E)*(VALUE(AW866)&lt;=名单!G:G)*(Y866="正常走货")),名单!H:H),"否")</f>
        <v>否</v>
      </c>
      <c r="G866" s="71" t="s">
        <v>2720</v>
      </c>
      <c r="H866" s="71" t="s">
        <v>2722</v>
      </c>
      <c r="J866" s="72" t="s">
        <v>266</v>
      </c>
      <c r="L866" s="71" t="s">
        <v>18</v>
      </c>
      <c r="M866" s="73"/>
      <c r="N866" s="73"/>
      <c r="R866" s="73"/>
      <c r="S866" s="72" t="s">
        <v>145</v>
      </c>
      <c r="T866" s="72" t="s">
        <v>14407</v>
      </c>
      <c r="U866" s="73"/>
      <c r="W866" s="73"/>
      <c r="X866" s="73"/>
      <c r="Y866" s="72" t="s">
        <v>14379</v>
      </c>
      <c r="AO866" s="71">
        <v>541.8</v>
      </c>
      <c r="AS866" s="73"/>
      <c r="AT866" s="73"/>
      <c r="AU866" s="73"/>
      <c r="AV866" s="73"/>
      <c r="AW866" s="74" t="s">
        <v>15256</v>
      </c>
      <c r="BA866" s="73"/>
      <c r="BC866" s="73"/>
      <c r="BD866" s="73"/>
    </row>
    <row r="867" spans="1:56">
      <c r="A867" s="70" t="str">
        <f t="shared" si="27"/>
        <v>2026-01</v>
      </c>
      <c r="B867" s="5" t="str">
        <f>_xlfn.XLOOKUP(G867,过机服务商重量差!A:A,过机服务商重量差!G:G)</f>
        <v>帅时莹</v>
      </c>
      <c r="C867" s="32" t="str">
        <f t="shared" si="26"/>
        <v>渠道</v>
      </c>
      <c r="D867" s="63">
        <f>ROUND(IF(AND(AO867&gt;=0,Y867="正常走货"),_xlfn.XLOOKUP(G867,过机服务商重量差!A:A,过机服务商重量差!L:L),"0"),2)</f>
        <v>23</v>
      </c>
      <c r="E867" s="64">
        <f>ROUND(IF(B867="小旋风",$D867/提成!$D$4*提成!$E$4,$D867/提成!$D$3*提成!$E$3),2)</f>
        <v>0.23</v>
      </c>
      <c r="F867" s="5" t="str">
        <f ca="1">IFERROR(LOOKUP(1,0/((B867=名单!B:B)*(VALUE(AW867)&gt;=名单!E:E)*(VALUE(AW867)&lt;=名单!G:G)*(Y867="正常走货")),名单!H:H),"否")</f>
        <v>否</v>
      </c>
      <c r="G867" s="71" t="s">
        <v>2723</v>
      </c>
      <c r="H867" s="71" t="s">
        <v>2725</v>
      </c>
      <c r="J867" s="71" t="s">
        <v>287</v>
      </c>
      <c r="L867" s="71" t="s">
        <v>18</v>
      </c>
      <c r="M867" s="73"/>
      <c r="N867" s="73"/>
      <c r="R867" s="73"/>
      <c r="S867" s="72" t="s">
        <v>99</v>
      </c>
      <c r="T867" s="72" t="s">
        <v>14410</v>
      </c>
      <c r="U867" s="73"/>
      <c r="W867" s="73"/>
      <c r="X867" s="73"/>
      <c r="Y867" s="72" t="s">
        <v>14379</v>
      </c>
      <c r="AO867" s="71">
        <v>304.6</v>
      </c>
      <c r="AT867" s="73"/>
      <c r="AV867" s="73"/>
      <c r="AW867" s="74" t="s">
        <v>15257</v>
      </c>
      <c r="BC867" s="73"/>
    </row>
    <row r="868" spans="1:56">
      <c r="A868" s="70" t="str">
        <f t="shared" si="27"/>
        <v>2026-01</v>
      </c>
      <c r="B868" s="5" t="str">
        <f>_xlfn.XLOOKUP(G868,过机服务商重量差!A:A,过机服务商重量差!G:G)</f>
        <v>帅时莹</v>
      </c>
      <c r="C868" s="32" t="str">
        <f t="shared" si="26"/>
        <v>渠道</v>
      </c>
      <c r="D868" s="63">
        <f>ROUND(IF(AND(AO868&gt;=0,Y868="正常走货"),_xlfn.XLOOKUP(G868,过机服务商重量差!A:A,过机服务商重量差!L:L),"0"),2)</f>
        <v>24</v>
      </c>
      <c r="E868" s="64">
        <f>ROUND(IF(B868="小旋风",$D868/提成!$D$4*提成!$E$4,$D868/提成!$D$3*提成!$E$3),2)</f>
        <v>0.24</v>
      </c>
      <c r="F868" s="5" t="str">
        <f ca="1">IFERROR(LOOKUP(1,0/((B868=名单!B:B)*(VALUE(AW868)&gt;=名单!E:E)*(VALUE(AW868)&lt;=名单!G:G)*(Y868="正常走货")),名单!H:H),"否")</f>
        <v>否</v>
      </c>
      <c r="G868" s="71" t="s">
        <v>2726</v>
      </c>
      <c r="H868" s="71" t="s">
        <v>2728</v>
      </c>
      <c r="J868" s="72" t="s">
        <v>140</v>
      </c>
      <c r="L868" s="71" t="s">
        <v>18</v>
      </c>
      <c r="M868" s="73"/>
      <c r="N868" s="73"/>
      <c r="R868" s="73"/>
      <c r="S868" s="72" t="s">
        <v>99</v>
      </c>
      <c r="T868" s="72" t="s">
        <v>14410</v>
      </c>
      <c r="U868" s="73"/>
      <c r="W868" s="73"/>
      <c r="X868" s="73"/>
      <c r="Y868" s="72" t="s">
        <v>14379</v>
      </c>
      <c r="AO868" s="71">
        <v>147.52</v>
      </c>
      <c r="AT868" s="73"/>
      <c r="AV868" s="73"/>
      <c r="AW868" s="74" t="s">
        <v>15258</v>
      </c>
      <c r="BC868" s="73"/>
    </row>
    <row r="869" spans="1:56">
      <c r="A869" s="70" t="str">
        <f t="shared" si="27"/>
        <v>2026-01</v>
      </c>
      <c r="B869" s="5" t="str">
        <f>_xlfn.XLOOKUP(G869,过机服务商重量差!A:A,过机服务商重量差!G:G)</f>
        <v>玉麒麟</v>
      </c>
      <c r="C869" s="32" t="str">
        <f t="shared" si="26"/>
        <v>渠道</v>
      </c>
      <c r="D869" s="63">
        <f>ROUND(IF(AND(AO869&gt;=0,Y869="正常走货"),_xlfn.XLOOKUP(G869,过机服务商重量差!A:A,过机服务商重量差!L:L),"0"),2)</f>
        <v>4</v>
      </c>
      <c r="E869" s="64">
        <f>ROUND(IF(B869="小旋风",$D869/提成!$D$4*提成!$E$4,$D869/提成!$D$3*提成!$E$3),2)</f>
        <v>0.04</v>
      </c>
      <c r="F869" s="5" t="str">
        <f ca="1">IFERROR(LOOKUP(1,0/((B869=名单!B:B)*(VALUE(AW869)&gt;=名单!E:E)*(VALUE(AW869)&lt;=名单!G:G)*(Y869="正常走货")),名单!H:H),"否")</f>
        <v>否</v>
      </c>
      <c r="G869" s="71" t="s">
        <v>2729</v>
      </c>
      <c r="H869" s="71" t="s">
        <v>2731</v>
      </c>
      <c r="J869" s="72" t="s">
        <v>17</v>
      </c>
      <c r="L869" s="71" t="s">
        <v>18</v>
      </c>
      <c r="M869" s="73"/>
      <c r="N869" s="73"/>
      <c r="R869" s="73"/>
      <c r="S869" s="72" t="s">
        <v>408</v>
      </c>
      <c r="T869" s="72" t="s">
        <v>14378</v>
      </c>
      <c r="U869" s="73"/>
      <c r="W869" s="73"/>
      <c r="X869" s="73"/>
      <c r="Y869" s="72" t="s">
        <v>14379</v>
      </c>
      <c r="AO869" s="71">
        <v>89.2</v>
      </c>
      <c r="AS869" s="73"/>
      <c r="AT869" s="73"/>
      <c r="AU869" s="73"/>
      <c r="AV869" s="73"/>
      <c r="AW869" s="74" t="s">
        <v>15259</v>
      </c>
      <c r="BC869" s="73"/>
    </row>
    <row r="870" spans="1:56">
      <c r="A870" s="70" t="str">
        <f t="shared" si="27"/>
        <v>2026-01</v>
      </c>
      <c r="B870" s="5" t="str">
        <f>_xlfn.XLOOKUP(G870,过机服务商重量差!A:A,过机服务商重量差!G:G)</f>
        <v>玉麒麟</v>
      </c>
      <c r="C870" s="32" t="str">
        <f t="shared" si="26"/>
        <v>渠道</v>
      </c>
      <c r="D870" s="63">
        <f>ROUND(IF(AND(AO870&gt;=0,Y870="正常走货"),_xlfn.XLOOKUP(G870,过机服务商重量差!A:A,过机服务商重量差!L:L),"0"),2)</f>
        <v>0.5</v>
      </c>
      <c r="E870" s="64">
        <f>ROUND(IF(B870="小旋风",$D870/提成!$D$4*提成!$E$4,$D870/提成!$D$3*提成!$E$3),2)</f>
        <v>0.01</v>
      </c>
      <c r="F870" s="5" t="str">
        <f ca="1">IFERROR(LOOKUP(1,0/((B870=名单!B:B)*(VALUE(AW870)&gt;=名单!E:E)*(VALUE(AW870)&lt;=名单!G:G)*(Y870="正常走货")),名单!H:H),"否")</f>
        <v>否</v>
      </c>
      <c r="G870" s="71" t="s">
        <v>2732</v>
      </c>
      <c r="H870" s="71" t="s">
        <v>2734</v>
      </c>
      <c r="J870" s="72" t="s">
        <v>17</v>
      </c>
      <c r="L870" s="71" t="s">
        <v>18</v>
      </c>
      <c r="M870" s="73"/>
      <c r="N870" s="73"/>
      <c r="R870" s="73"/>
      <c r="S870" s="72" t="s">
        <v>694</v>
      </c>
      <c r="T870" s="72" t="s">
        <v>14386</v>
      </c>
      <c r="U870" s="73"/>
      <c r="W870" s="73"/>
      <c r="X870" s="73"/>
      <c r="Y870" s="72" t="s">
        <v>14379</v>
      </c>
      <c r="AO870" s="71">
        <v>50.4</v>
      </c>
      <c r="AS870" s="73"/>
      <c r="AT870" s="73"/>
      <c r="AV870" s="73"/>
      <c r="AW870" s="74" t="s">
        <v>15260</v>
      </c>
      <c r="BC870" s="73"/>
      <c r="BD870" s="73"/>
    </row>
    <row r="871" spans="1:56">
      <c r="A871" s="70" t="str">
        <f t="shared" si="27"/>
        <v>2026-01</v>
      </c>
      <c r="B871" s="5" t="str">
        <f>_xlfn.XLOOKUP(G871,过机服务商重量差!A:A,过机服务商重量差!G:G)</f>
        <v>帅时莹</v>
      </c>
      <c r="C871" s="32" t="str">
        <f t="shared" si="26"/>
        <v>渠道</v>
      </c>
      <c r="D871" s="63">
        <f>ROUND(IF(AND(AO871&gt;=0,Y871="正常走货"),_xlfn.XLOOKUP(G871,过机服务商重量差!A:A,过机服务商重量差!L:L),"0"),2)</f>
        <v>320</v>
      </c>
      <c r="E871" s="64">
        <f>ROUND(IF(B871="小旋风",$D871/提成!$D$4*提成!$E$4,$D871/提成!$D$3*提成!$E$3),2)</f>
        <v>3.2</v>
      </c>
      <c r="F871" s="5" t="str">
        <f ca="1">IFERROR(LOOKUP(1,0/((B871=名单!B:B)*(VALUE(AW871)&gt;=名单!E:E)*(VALUE(AW871)&lt;=名单!G:G)*(Y871="正常走货")),名单!H:H),"否")</f>
        <v>否</v>
      </c>
      <c r="G871" s="71" t="s">
        <v>2735</v>
      </c>
      <c r="H871" s="71" t="s">
        <v>2737</v>
      </c>
      <c r="J871" s="72" t="s">
        <v>97</v>
      </c>
      <c r="L871" s="71" t="s">
        <v>18</v>
      </c>
      <c r="M871" s="73"/>
      <c r="N871" s="73"/>
      <c r="R871" s="73"/>
      <c r="S871" s="72" t="s">
        <v>227</v>
      </c>
      <c r="T871" s="72" t="s">
        <v>14410</v>
      </c>
      <c r="U871" s="73"/>
      <c r="W871" s="73"/>
      <c r="X871" s="73"/>
      <c r="Y871" s="72" t="s">
        <v>14379</v>
      </c>
      <c r="AO871" s="71">
        <v>427.5</v>
      </c>
      <c r="AS871" s="73"/>
      <c r="AT871" s="73"/>
      <c r="AU871" s="73"/>
      <c r="AV871" s="73"/>
      <c r="AW871" s="74" t="s">
        <v>15261</v>
      </c>
      <c r="BC871" s="73"/>
    </row>
    <row r="872" spans="1:56">
      <c r="A872" s="70" t="str">
        <f t="shared" si="27"/>
        <v>2026-01</v>
      </c>
      <c r="B872" s="5" t="str">
        <f>_xlfn.XLOOKUP(G872,过机服务商重量差!A:A,过机服务商重量差!G:G)</f>
        <v>帅时莹</v>
      </c>
      <c r="C872" s="32" t="str">
        <f t="shared" si="26"/>
        <v>渠道</v>
      </c>
      <c r="D872" s="63">
        <f>ROUND(IF(AND(AO872&gt;=0,Y872="正常走货"),_xlfn.XLOOKUP(G872,过机服务商重量差!A:A,过机服务商重量差!L:L),"0"),2)</f>
        <v>1.5</v>
      </c>
      <c r="E872" s="64">
        <f>ROUND(IF(B872="小旋风",$D872/提成!$D$4*提成!$E$4,$D872/提成!$D$3*提成!$E$3),2)</f>
        <v>0.02</v>
      </c>
      <c r="F872" s="5" t="str">
        <f ca="1">IFERROR(LOOKUP(1,0/((B872=名单!B:B)*(VALUE(AW872)&gt;=名单!E:E)*(VALUE(AW872)&lt;=名单!G:G)*(Y872="正常走货")),名单!H:H),"否")</f>
        <v>否</v>
      </c>
      <c r="G872" s="71" t="s">
        <v>2738</v>
      </c>
      <c r="H872" s="71" t="s">
        <v>2740</v>
      </c>
      <c r="J872" s="72" t="s">
        <v>140</v>
      </c>
      <c r="L872" s="71" t="s">
        <v>18</v>
      </c>
      <c r="M872" s="73"/>
      <c r="N872" s="73"/>
      <c r="R872" s="73"/>
      <c r="S872" s="72" t="s">
        <v>191</v>
      </c>
      <c r="T872" s="72" t="s">
        <v>14410</v>
      </c>
      <c r="U872" s="73"/>
      <c r="W872" s="73"/>
      <c r="X872" s="73"/>
      <c r="Y872" s="72" t="s">
        <v>14379</v>
      </c>
      <c r="AO872" s="71">
        <v>68.73</v>
      </c>
      <c r="AS872" s="73"/>
      <c r="AT872" s="73"/>
      <c r="AU872" s="73"/>
      <c r="AV872" s="73"/>
      <c r="AW872" s="74" t="s">
        <v>15262</v>
      </c>
      <c r="BC872" s="73"/>
    </row>
    <row r="873" spans="1:56">
      <c r="A873" s="70" t="str">
        <f t="shared" si="27"/>
        <v>2026-01</v>
      </c>
      <c r="B873" s="5" t="str">
        <f>_xlfn.XLOOKUP(G873,过机服务商重量差!A:A,过机服务商重量差!G:G)</f>
        <v>帅时莹</v>
      </c>
      <c r="C873" s="32" t="str">
        <f t="shared" si="26"/>
        <v>渠道</v>
      </c>
      <c r="D873" s="63">
        <f>ROUND(IF(AND(AO873&gt;=0,Y873="正常走货"),_xlfn.XLOOKUP(G873,过机服务商重量差!A:A,过机服务商重量差!L:L),"0"),2)</f>
        <v>298</v>
      </c>
      <c r="E873" s="64">
        <f>ROUND(IF(B873="小旋风",$D873/提成!$D$4*提成!$E$4,$D873/提成!$D$3*提成!$E$3),2)</f>
        <v>2.98</v>
      </c>
      <c r="F873" s="5" t="str">
        <f ca="1">IFERROR(LOOKUP(1,0/((B873=名单!B:B)*(VALUE(AW873)&gt;=名单!E:E)*(VALUE(AW873)&lt;=名单!G:G)*(Y873="正常走货")),名单!H:H),"否")</f>
        <v>否</v>
      </c>
      <c r="G873" s="71" t="s">
        <v>2741</v>
      </c>
      <c r="H873" s="71" t="s">
        <v>2743</v>
      </c>
      <c r="J873" s="72" t="s">
        <v>186</v>
      </c>
      <c r="L873" s="71" t="s">
        <v>18</v>
      </c>
      <c r="M873" s="73"/>
      <c r="N873" s="73"/>
      <c r="R873" s="73"/>
      <c r="S873" s="72" t="s">
        <v>540</v>
      </c>
      <c r="T873" s="72" t="s">
        <v>14410</v>
      </c>
      <c r="U873" s="73"/>
      <c r="W873" s="73"/>
      <c r="X873" s="73"/>
      <c r="Y873" s="72" t="s">
        <v>14379</v>
      </c>
      <c r="AO873" s="71">
        <v>5560.8</v>
      </c>
      <c r="AS873" s="73"/>
      <c r="AT873" s="73"/>
      <c r="AU873" s="73"/>
      <c r="AV873" s="73"/>
      <c r="AW873" s="74" t="s">
        <v>15263</v>
      </c>
      <c r="BC873" s="73"/>
    </row>
    <row r="874" spans="1:56">
      <c r="A874" s="70" t="str">
        <f t="shared" si="27"/>
        <v>2026-01</v>
      </c>
      <c r="B874" s="5" t="str">
        <f>_xlfn.XLOOKUP(G874,过机服务商重量差!A:A,过机服务商重量差!G:G)</f>
        <v>小旋风</v>
      </c>
      <c r="C874" s="32" t="str">
        <f t="shared" si="26"/>
        <v>渠道</v>
      </c>
      <c r="D874" s="63">
        <f>ROUND(IF(AND(AO874&gt;=0,Y874="正常走货"),_xlfn.XLOOKUP(G874,过机服务商重量差!A:A,过机服务商重量差!L:L),"0"),2)</f>
        <v>28</v>
      </c>
      <c r="E874" s="64">
        <f>ROUND(IF(B874="小旋风",$D874/提成!$D$4*提成!$E$4,$D874/提成!$D$3*提成!$E$3),2)</f>
        <v>0.28</v>
      </c>
      <c r="F874" s="5" t="str">
        <f ca="1">IFERROR(LOOKUP(1,0/((B874=名单!B:B)*(VALUE(AW874)&gt;=名单!E:E)*(VALUE(AW874)&lt;=名单!G:G)*(Y874="正常走货")),名单!H:H),"否")</f>
        <v>是</v>
      </c>
      <c r="G874" s="71" t="s">
        <v>2744</v>
      </c>
      <c r="H874" s="71" t="s">
        <v>2746</v>
      </c>
      <c r="J874" s="72" t="s">
        <v>428</v>
      </c>
      <c r="L874" s="71" t="s">
        <v>18</v>
      </c>
      <c r="M874" s="73"/>
      <c r="N874" s="73"/>
      <c r="R874" s="73"/>
      <c r="S874" s="72" t="s">
        <v>306</v>
      </c>
      <c r="T874" s="72" t="s">
        <v>14410</v>
      </c>
      <c r="U874" s="73"/>
      <c r="W874" s="73"/>
      <c r="X874" s="73"/>
      <c r="Y874" s="72" t="s">
        <v>14379</v>
      </c>
      <c r="AO874" s="71">
        <v>65</v>
      </c>
      <c r="AS874" s="73"/>
      <c r="AT874" s="73"/>
      <c r="AU874" s="73"/>
      <c r="AV874" s="73"/>
      <c r="AW874" s="74" t="s">
        <v>15264</v>
      </c>
      <c r="BC874" s="73"/>
    </row>
    <row r="875" spans="1:56">
      <c r="A875" s="70" t="str">
        <f t="shared" si="27"/>
        <v>2026-01</v>
      </c>
      <c r="B875" s="5" t="str">
        <f>_xlfn.XLOOKUP(G875,过机服务商重量差!A:A,过机服务商重量差!G:G)</f>
        <v>帅时莹</v>
      </c>
      <c r="C875" s="32" t="str">
        <f t="shared" si="26"/>
        <v>渠道</v>
      </c>
      <c r="D875" s="63">
        <f>ROUND(IF(AND(AO875&gt;=0,Y875="正常走货"),_xlfn.XLOOKUP(G875,过机服务商重量差!A:A,过机服务商重量差!L:L),"0"),2)</f>
        <v>21</v>
      </c>
      <c r="E875" s="64">
        <f>ROUND(IF(B875="小旋风",$D875/提成!$D$4*提成!$E$4,$D875/提成!$D$3*提成!$E$3),2)</f>
        <v>0.21</v>
      </c>
      <c r="F875" s="5" t="str">
        <f ca="1">IFERROR(LOOKUP(1,0/((B875=名单!B:B)*(VALUE(AW875)&gt;=名单!E:E)*(VALUE(AW875)&lt;=名单!G:G)*(Y875="正常走货")),名单!H:H),"否")</f>
        <v>否</v>
      </c>
      <c r="G875" s="71" t="s">
        <v>2747</v>
      </c>
      <c r="H875" s="71" t="s">
        <v>2749</v>
      </c>
      <c r="J875" s="71" t="s">
        <v>97</v>
      </c>
      <c r="L875" s="71" t="s">
        <v>18</v>
      </c>
      <c r="M875" s="73"/>
      <c r="N875" s="73"/>
      <c r="R875" s="73"/>
      <c r="S875" s="72" t="s">
        <v>306</v>
      </c>
      <c r="T875" s="72" t="s">
        <v>14410</v>
      </c>
      <c r="U875" s="73"/>
      <c r="W875" s="73"/>
      <c r="X875" s="73"/>
      <c r="Y875" s="72" t="s">
        <v>14379</v>
      </c>
      <c r="AO875" s="71">
        <v>50</v>
      </c>
      <c r="AS875" s="73"/>
      <c r="AT875" s="73"/>
      <c r="AU875" s="73"/>
      <c r="AV875" s="73"/>
      <c r="AW875" s="74" t="s">
        <v>15265</v>
      </c>
      <c r="BC875" s="73"/>
    </row>
    <row r="876" spans="1:56">
      <c r="A876" s="70" t="str">
        <f t="shared" si="27"/>
        <v>2026-01</v>
      </c>
      <c r="B876" s="5" t="str">
        <f>_xlfn.XLOOKUP(G876,过机服务商重量差!A:A,过机服务商重量差!G:G)</f>
        <v>风清扬</v>
      </c>
      <c r="C876" s="32" t="str">
        <f t="shared" si="26"/>
        <v>渠道</v>
      </c>
      <c r="D876" s="63">
        <f>ROUND(IF(AND(AO876&gt;=0,Y876="正常走货"),_xlfn.XLOOKUP(G876,过机服务商重量差!A:A,过机服务商重量差!L:L),"0"),2)</f>
        <v>313</v>
      </c>
      <c r="E876" s="64">
        <f>ROUND(IF(B876="小旋风",$D876/提成!$D$4*提成!$E$4,$D876/提成!$D$3*提成!$E$3),2)</f>
        <v>3.13</v>
      </c>
      <c r="F876" s="5" t="str">
        <f ca="1">IFERROR(LOOKUP(1,0/((B876=名单!B:B)*(VALUE(AW876)&gt;=名单!E:E)*(VALUE(AW876)&lt;=名单!G:G)*(Y876="正常走货")),名单!H:H),"否")</f>
        <v>是</v>
      </c>
      <c r="G876" s="71" t="s">
        <v>2750</v>
      </c>
      <c r="H876" s="71" t="s">
        <v>2752</v>
      </c>
      <c r="J876" s="72" t="s">
        <v>967</v>
      </c>
      <c r="L876" s="71" t="s">
        <v>18</v>
      </c>
      <c r="M876" s="73"/>
      <c r="N876" s="73"/>
      <c r="R876" s="73"/>
      <c r="S876" s="72" t="s">
        <v>232</v>
      </c>
      <c r="T876" s="72" t="s">
        <v>14386</v>
      </c>
      <c r="U876" s="73"/>
      <c r="W876" s="73"/>
      <c r="X876" s="73"/>
      <c r="Y876" s="72" t="s">
        <v>14379</v>
      </c>
      <c r="AO876" s="71">
        <v>1284</v>
      </c>
      <c r="AS876" s="73"/>
      <c r="AT876" s="73"/>
      <c r="AU876" s="73"/>
      <c r="AV876" s="73"/>
      <c r="AW876" s="74" t="s">
        <v>15266</v>
      </c>
      <c r="BC876" s="73"/>
    </row>
    <row r="877" spans="1:56">
      <c r="A877" s="70" t="str">
        <f t="shared" si="27"/>
        <v>2026-01</v>
      </c>
      <c r="B877" s="5" t="str">
        <f>_xlfn.XLOOKUP(G877,过机服务商重量差!A:A,过机服务商重量差!G:G)</f>
        <v>玉麒麟</v>
      </c>
      <c r="C877" s="32" t="str">
        <f t="shared" si="26"/>
        <v>渠道</v>
      </c>
      <c r="D877" s="63">
        <f>ROUND(IF(AND(AO877&gt;=0,Y877="正常走货"),_xlfn.XLOOKUP(G877,过机服务商重量差!A:A,过机服务商重量差!L:L),"0"),2)</f>
        <v>56</v>
      </c>
      <c r="E877" s="64">
        <f>ROUND(IF(B877="小旋风",$D877/提成!$D$4*提成!$E$4,$D877/提成!$D$3*提成!$E$3),2)</f>
        <v>0.56</v>
      </c>
      <c r="F877" s="5" t="str">
        <f ca="1">IFERROR(LOOKUP(1,0/((B877=名单!B:B)*(VALUE(AW877)&gt;=名单!E:E)*(VALUE(AW877)&lt;=名单!G:G)*(Y877="正常走货")),名单!H:H),"否")</f>
        <v>否</v>
      </c>
      <c r="G877" s="71" t="s">
        <v>2753</v>
      </c>
      <c r="H877" s="71" t="s">
        <v>2755</v>
      </c>
      <c r="J877" s="72" t="s">
        <v>24</v>
      </c>
      <c r="L877" s="71" t="s">
        <v>18</v>
      </c>
      <c r="M877" s="73"/>
      <c r="N877" s="73"/>
      <c r="R877" s="73"/>
      <c r="S877" s="72" t="s">
        <v>223</v>
      </c>
      <c r="T877" s="72" t="s">
        <v>14410</v>
      </c>
      <c r="U877" s="73"/>
      <c r="W877" s="73"/>
      <c r="X877" s="73"/>
      <c r="Y877" s="72" t="s">
        <v>14379</v>
      </c>
      <c r="AO877" s="71">
        <v>454.6</v>
      </c>
      <c r="AS877" s="73"/>
      <c r="AT877" s="73"/>
      <c r="AU877" s="73"/>
      <c r="AV877" s="73"/>
      <c r="AW877" s="74" t="s">
        <v>15267</v>
      </c>
    </row>
    <row r="878" spans="1:56">
      <c r="A878" s="70" t="str">
        <f t="shared" si="27"/>
        <v>2026-01</v>
      </c>
      <c r="B878" s="5" t="str">
        <f>_xlfn.XLOOKUP(G878,过机服务商重量差!A:A,过机服务商重量差!G:G)</f>
        <v>无崖子</v>
      </c>
      <c r="C878" s="32" t="str">
        <f t="shared" si="26"/>
        <v>渠道</v>
      </c>
      <c r="D878" s="63">
        <f>ROUND(IF(AND(AO878&gt;=0,Y878="正常走货"),_xlfn.XLOOKUP(G878,过机服务商重量差!A:A,过机服务商重量差!L:L),"0"),2)</f>
        <v>45</v>
      </c>
      <c r="E878" s="64">
        <f>ROUND(IF(B878="小旋风",$D878/提成!$D$4*提成!$E$4,$D878/提成!$D$3*提成!$E$3),2)</f>
        <v>0.45</v>
      </c>
      <c r="F878" s="5" t="str">
        <f ca="1">IFERROR(LOOKUP(1,0/((B878=名单!B:B)*(VALUE(AW878)&gt;=名单!E:E)*(VALUE(AW878)&lt;=名单!G:G)*(Y878="正常走货")),名单!H:H),"否")</f>
        <v>否</v>
      </c>
      <c r="G878" s="71" t="s">
        <v>2756</v>
      </c>
      <c r="H878" s="71" t="s">
        <v>2758</v>
      </c>
      <c r="J878" s="71" t="s">
        <v>465</v>
      </c>
      <c r="L878" s="71" t="s">
        <v>18</v>
      </c>
      <c r="M878" s="73"/>
      <c r="N878" s="73"/>
      <c r="R878" s="73"/>
      <c r="S878" s="72" t="s">
        <v>99</v>
      </c>
      <c r="T878" s="72" t="s">
        <v>14410</v>
      </c>
      <c r="U878" s="73"/>
      <c r="W878" s="73"/>
      <c r="X878" s="73"/>
      <c r="Y878" s="72" t="s">
        <v>14379</v>
      </c>
      <c r="AO878" s="71">
        <v>184.54</v>
      </c>
      <c r="AS878" s="73"/>
      <c r="AT878" s="73"/>
      <c r="AV878" s="73"/>
      <c r="AW878" s="74" t="s">
        <v>15268</v>
      </c>
      <c r="BC878" s="73"/>
    </row>
    <row r="879" spans="1:56">
      <c r="A879" s="70" t="str">
        <f t="shared" si="27"/>
        <v>2026-01</v>
      </c>
      <c r="B879" s="5" t="str">
        <f>_xlfn.XLOOKUP(G879,过机服务商重量差!A:A,过机服务商重量差!G:G)</f>
        <v>帅时莹</v>
      </c>
      <c r="C879" s="32" t="str">
        <f t="shared" si="26"/>
        <v>渠道</v>
      </c>
      <c r="D879" s="63">
        <f>ROUND(IF(AND(AO879&gt;=0,Y879="正常走货"),_xlfn.XLOOKUP(G879,过机服务商重量差!A:A,过机服务商重量差!L:L),"0"),2)</f>
        <v>149</v>
      </c>
      <c r="E879" s="64">
        <f>ROUND(IF(B879="小旋风",$D879/提成!$D$4*提成!$E$4,$D879/提成!$D$3*提成!$E$3),2)</f>
        <v>1.49</v>
      </c>
      <c r="F879" s="5" t="str">
        <f ca="1">IFERROR(LOOKUP(1,0/((B879=名单!B:B)*(VALUE(AW879)&gt;=名单!E:E)*(VALUE(AW879)&lt;=名单!G:G)*(Y879="正常走货")),名单!H:H),"否")</f>
        <v>否</v>
      </c>
      <c r="G879" s="71" t="s">
        <v>2759</v>
      </c>
      <c r="H879" s="71" t="s">
        <v>2761</v>
      </c>
      <c r="J879" s="71" t="s">
        <v>97</v>
      </c>
      <c r="L879" s="71" t="s">
        <v>18</v>
      </c>
      <c r="M879" s="73"/>
      <c r="N879" s="73"/>
      <c r="R879" s="73"/>
      <c r="S879" s="72" t="s">
        <v>442</v>
      </c>
      <c r="T879" s="72" t="s">
        <v>14410</v>
      </c>
      <c r="U879" s="73"/>
      <c r="W879" s="73"/>
      <c r="X879" s="73"/>
      <c r="Y879" s="72" t="s">
        <v>14379</v>
      </c>
      <c r="AO879" s="71">
        <v>437.9</v>
      </c>
      <c r="AT879" s="73"/>
      <c r="AV879" s="73"/>
      <c r="AW879" s="74" t="s">
        <v>15269</v>
      </c>
      <c r="BC879" s="73"/>
    </row>
    <row r="880" spans="1:56">
      <c r="A880" s="70" t="str">
        <f t="shared" si="27"/>
        <v>2026-01</v>
      </c>
      <c r="B880" s="5" t="str">
        <f>_xlfn.XLOOKUP(G880,过机服务商重量差!A:A,过机服务商重量差!G:G)</f>
        <v>玉麒麟</v>
      </c>
      <c r="C880" s="32" t="str">
        <f t="shared" si="26"/>
        <v>渠道</v>
      </c>
      <c r="D880" s="63">
        <f>ROUND(IF(AND(AO880&gt;=0,Y880="正常走货"),_xlfn.XLOOKUP(G880,过机服务商重量差!A:A,过机服务商重量差!L:L),"0"),2)</f>
        <v>5</v>
      </c>
      <c r="E880" s="64">
        <f>ROUND(IF(B880="小旋风",$D880/提成!$D$4*提成!$E$4,$D880/提成!$D$3*提成!$E$3),2)</f>
        <v>0.05</v>
      </c>
      <c r="F880" s="5" t="str">
        <f ca="1">IFERROR(LOOKUP(1,0/((B880=名单!B:B)*(VALUE(AW880)&gt;=名单!E:E)*(VALUE(AW880)&lt;=名单!G:G)*(Y880="正常走货")),名单!H:H),"否")</f>
        <v>否</v>
      </c>
      <c r="G880" s="71" t="s">
        <v>2762</v>
      </c>
      <c r="H880" s="71" t="s">
        <v>2764</v>
      </c>
      <c r="J880" s="72" t="s">
        <v>256</v>
      </c>
      <c r="L880" s="71" t="s">
        <v>18</v>
      </c>
      <c r="M880" s="73"/>
      <c r="N880" s="73"/>
      <c r="R880" s="73"/>
      <c r="S880" s="72" t="s">
        <v>442</v>
      </c>
      <c r="T880" s="72" t="s">
        <v>14410</v>
      </c>
      <c r="U880" s="73"/>
      <c r="W880" s="73"/>
      <c r="X880" s="73"/>
      <c r="Y880" s="72" t="s">
        <v>14379</v>
      </c>
      <c r="AO880" s="71">
        <v>24.76</v>
      </c>
      <c r="AT880" s="73"/>
      <c r="AV880" s="73"/>
      <c r="AW880" s="74" t="s">
        <v>15270</v>
      </c>
      <c r="BA880" s="73"/>
      <c r="BC880" s="73"/>
      <c r="BD880" s="73"/>
    </row>
    <row r="881" spans="1:56">
      <c r="A881" s="70" t="str">
        <f t="shared" si="27"/>
        <v>2026-01</v>
      </c>
      <c r="B881" s="5" t="str">
        <f>_xlfn.XLOOKUP(G881,过机服务商重量差!A:A,过机服务商重量差!G:G)</f>
        <v>风清扬</v>
      </c>
      <c r="C881" s="32" t="str">
        <f t="shared" si="26"/>
        <v>渠道</v>
      </c>
      <c r="D881" s="63">
        <f>ROUND(IF(AND(AO881&gt;=0,Y881="正常走货"),_xlfn.XLOOKUP(G881,过机服务商重量差!A:A,过机服务商重量差!L:L),"0"),2)</f>
        <v>105</v>
      </c>
      <c r="E881" s="64">
        <f>ROUND(IF(B881="小旋风",$D881/提成!$D$4*提成!$E$4,$D881/提成!$D$3*提成!$E$3),2)</f>
        <v>1.05</v>
      </c>
      <c r="F881" s="5" t="str">
        <f ca="1">IFERROR(LOOKUP(1,0/((B881=名单!B:B)*(VALUE(AW881)&gt;=名单!E:E)*(VALUE(AW881)&lt;=名单!G:G)*(Y881="正常走货")),名单!H:H),"否")</f>
        <v>是</v>
      </c>
      <c r="G881" s="71" t="s">
        <v>2765</v>
      </c>
      <c r="H881" s="71" t="s">
        <v>2767</v>
      </c>
      <c r="J881" s="72" t="s">
        <v>144</v>
      </c>
      <c r="L881" s="71" t="s">
        <v>18</v>
      </c>
      <c r="M881" s="73"/>
      <c r="N881" s="73"/>
      <c r="R881" s="73"/>
      <c r="S881" s="72" t="s">
        <v>90</v>
      </c>
      <c r="T881" s="72" t="s">
        <v>14407</v>
      </c>
      <c r="U881" s="73"/>
      <c r="W881" s="73"/>
      <c r="X881" s="73"/>
      <c r="Y881" s="72" t="s">
        <v>14379</v>
      </c>
      <c r="AO881" s="71">
        <v>157.5</v>
      </c>
      <c r="AS881" s="73"/>
      <c r="AT881" s="73"/>
      <c r="AV881" s="73"/>
      <c r="AW881" s="74" t="s">
        <v>15271</v>
      </c>
      <c r="BC881" s="73"/>
    </row>
    <row r="882" spans="1:56">
      <c r="A882" s="70" t="str">
        <f t="shared" si="27"/>
        <v>2026-01</v>
      </c>
      <c r="B882" s="5" t="str">
        <f>_xlfn.XLOOKUP(G882,过机服务商重量差!A:A,过机服务商重量差!G:G)</f>
        <v>风清扬</v>
      </c>
      <c r="C882" s="32" t="str">
        <f t="shared" si="26"/>
        <v>渠道</v>
      </c>
      <c r="D882" s="63">
        <f>ROUND(IF(AND(AO882&gt;=0,Y882="正常走货"),_xlfn.XLOOKUP(G882,过机服务商重量差!A:A,过机服务商重量差!L:L),"0"),2)</f>
        <v>159</v>
      </c>
      <c r="E882" s="64">
        <f>ROUND(IF(B882="小旋风",$D882/提成!$D$4*提成!$E$4,$D882/提成!$D$3*提成!$E$3),2)</f>
        <v>1.59</v>
      </c>
      <c r="F882" s="5" t="str">
        <f ca="1">IFERROR(LOOKUP(1,0/((B882=名单!B:B)*(VALUE(AW882)&gt;=名单!E:E)*(VALUE(AW882)&lt;=名单!G:G)*(Y882="正常走货")),名单!H:H),"否")</f>
        <v>是</v>
      </c>
      <c r="G882" s="71" t="s">
        <v>2768</v>
      </c>
      <c r="H882" s="71" t="s">
        <v>50</v>
      </c>
      <c r="J882" s="72" t="s">
        <v>1516</v>
      </c>
      <c r="L882" s="71" t="s">
        <v>18</v>
      </c>
      <c r="M882" s="73"/>
      <c r="N882" s="73"/>
      <c r="R882" s="73"/>
      <c r="S882" s="72" t="s">
        <v>767</v>
      </c>
      <c r="T882" s="72" t="s">
        <v>14382</v>
      </c>
      <c r="U882" s="73"/>
      <c r="W882" s="73"/>
      <c r="X882" s="73"/>
      <c r="Y882" s="72" t="s">
        <v>14379</v>
      </c>
      <c r="AO882" s="71">
        <v>1296.39</v>
      </c>
      <c r="AS882" s="73"/>
      <c r="AT882" s="73"/>
      <c r="AV882" s="73"/>
      <c r="AW882" s="74" t="s">
        <v>15272</v>
      </c>
      <c r="BC882" s="73"/>
    </row>
    <row r="883" spans="1:56">
      <c r="A883" s="70" t="str">
        <f t="shared" si="27"/>
        <v>2026-01</v>
      </c>
      <c r="B883" s="5" t="str">
        <f>_xlfn.XLOOKUP(G883,过机服务商重量差!A:A,过机服务商重量差!G:G)</f>
        <v>小旋风</v>
      </c>
      <c r="C883" s="32" t="str">
        <f t="shared" si="26"/>
        <v>渠道</v>
      </c>
      <c r="D883" s="63">
        <f>ROUND(IF(AND(AO883&gt;=0,Y883="正常走货"),_xlfn.XLOOKUP(G883,过机服务商重量差!A:A,过机服务商重量差!L:L),"0"),2)</f>
        <v>56</v>
      </c>
      <c r="E883" s="64">
        <f>ROUND(IF(B883="小旋风",$D883/提成!$D$4*提成!$E$4,$D883/提成!$D$3*提成!$E$3),2)</f>
        <v>0.56</v>
      </c>
      <c r="F883" s="5" t="str">
        <f ca="1">IFERROR(LOOKUP(1,0/((B883=名单!B:B)*(VALUE(AW883)&gt;=名单!E:E)*(VALUE(AW883)&lt;=名单!G:G)*(Y883="正常走货")),名单!H:H),"否")</f>
        <v>是</v>
      </c>
      <c r="G883" s="71" t="s">
        <v>2770</v>
      </c>
      <c r="H883" s="71" t="s">
        <v>2772</v>
      </c>
      <c r="J883" s="71" t="s">
        <v>78</v>
      </c>
      <c r="L883" s="71" t="s">
        <v>18</v>
      </c>
      <c r="M883" s="73"/>
      <c r="N883" s="73"/>
      <c r="R883" s="73"/>
      <c r="S883" s="72" t="s">
        <v>767</v>
      </c>
      <c r="T883" s="71" t="s">
        <v>14382</v>
      </c>
      <c r="U883" s="73"/>
      <c r="W883" s="73"/>
      <c r="X883" s="73"/>
      <c r="Y883" s="72" t="s">
        <v>14379</v>
      </c>
      <c r="AO883" s="71">
        <v>179.2</v>
      </c>
      <c r="AT883" s="73"/>
      <c r="AV883" s="73"/>
      <c r="AW883" s="74" t="s">
        <v>15273</v>
      </c>
      <c r="BA883" s="73"/>
      <c r="BC883" s="73"/>
    </row>
    <row r="884" spans="1:56">
      <c r="A884" s="70" t="str">
        <f t="shared" si="27"/>
        <v>2026-01</v>
      </c>
      <c r="B884" s="5" t="str">
        <f>_xlfn.XLOOKUP(G884,过机服务商重量差!A:A,过机服务商重量差!G:G)</f>
        <v>风清扬</v>
      </c>
      <c r="C884" s="32" t="str">
        <f t="shared" si="26"/>
        <v>渠道</v>
      </c>
      <c r="D884" s="63">
        <f>ROUND(IF(AND(AO884&gt;=0,Y884="正常走货"),_xlfn.XLOOKUP(G884,过机服务商重量差!A:A,过机服务商重量差!L:L),"0"),2)</f>
        <v>101</v>
      </c>
      <c r="E884" s="64">
        <f>ROUND(IF(B884="小旋风",$D884/提成!$D$4*提成!$E$4,$D884/提成!$D$3*提成!$E$3),2)</f>
        <v>1.01</v>
      </c>
      <c r="F884" s="5" t="str">
        <f ca="1">IFERROR(LOOKUP(1,0/((B884=名单!B:B)*(VALUE(AW884)&gt;=名单!E:E)*(VALUE(AW884)&lt;=名单!G:G)*(Y884="正常走货")),名单!H:H),"否")</f>
        <v>是</v>
      </c>
      <c r="G884" s="71" t="s">
        <v>2773</v>
      </c>
      <c r="H884" s="71" t="s">
        <v>2775</v>
      </c>
      <c r="J884" s="72" t="s">
        <v>1784</v>
      </c>
      <c r="L884" s="71" t="s">
        <v>18</v>
      </c>
      <c r="M884" s="73"/>
      <c r="N884" s="73"/>
      <c r="R884" s="73"/>
      <c r="S884" s="72" t="s">
        <v>604</v>
      </c>
      <c r="T884" s="71" t="s">
        <v>14407</v>
      </c>
      <c r="U884" s="73"/>
      <c r="W884" s="73"/>
      <c r="X884" s="73"/>
      <c r="Y884" s="72" t="s">
        <v>14379</v>
      </c>
      <c r="AO884" s="71">
        <v>0</v>
      </c>
      <c r="AT884" s="73"/>
      <c r="AV884" s="73"/>
      <c r="AW884" s="74" t="s">
        <v>15274</v>
      </c>
      <c r="BA884" s="73"/>
      <c r="BC884" s="73"/>
      <c r="BD884" s="73"/>
    </row>
    <row r="885" spans="1:56">
      <c r="A885" s="70" t="str">
        <f t="shared" si="27"/>
        <v>2026-01</v>
      </c>
      <c r="B885" s="5" t="str">
        <f>_xlfn.XLOOKUP(G885,过机服务商重量差!A:A,过机服务商重量差!G:G)</f>
        <v>007</v>
      </c>
      <c r="C885" s="32" t="str">
        <f t="shared" si="26"/>
        <v>渠道</v>
      </c>
      <c r="D885" s="63">
        <f>ROUND(IF(AND(AO885&gt;=0,Y885="正常走货"),_xlfn.XLOOKUP(G885,过机服务商重量差!A:A,过机服务商重量差!L:L),"0"),2)</f>
        <v>58</v>
      </c>
      <c r="E885" s="64">
        <f>ROUND(IF(B885="小旋风",$D885/提成!$D$4*提成!$E$4,$D885/提成!$D$3*提成!$E$3),2)</f>
        <v>0.58</v>
      </c>
      <c r="F885" s="5" t="str">
        <f ca="1">IFERROR(LOOKUP(1,0/((B885=名单!B:B)*(VALUE(AW885)&gt;=名单!E:E)*(VALUE(AW885)&lt;=名单!G:G)*(Y885="正常走货")),名单!H:H),"否")</f>
        <v>否</v>
      </c>
      <c r="G885" s="71" t="s">
        <v>2776</v>
      </c>
      <c r="H885" s="71" t="s">
        <v>2778</v>
      </c>
      <c r="J885" s="72" t="s">
        <v>266</v>
      </c>
      <c r="L885" s="71" t="s">
        <v>18</v>
      </c>
      <c r="M885" s="73"/>
      <c r="N885" s="73"/>
      <c r="R885" s="73"/>
      <c r="S885" s="72" t="s">
        <v>745</v>
      </c>
      <c r="T885" s="71" t="s">
        <v>14407</v>
      </c>
      <c r="U885" s="73"/>
      <c r="W885" s="73"/>
      <c r="X885" s="73"/>
      <c r="Y885" s="72" t="s">
        <v>14379</v>
      </c>
      <c r="AO885" s="71">
        <v>788.8</v>
      </c>
      <c r="AS885" s="73"/>
      <c r="AT885" s="73"/>
      <c r="AV885" s="73"/>
      <c r="AW885" s="74" t="s">
        <v>15275</v>
      </c>
      <c r="BC885" s="73"/>
      <c r="BD885" s="73"/>
    </row>
    <row r="886" spans="1:56">
      <c r="A886" s="70" t="str">
        <f t="shared" si="27"/>
        <v>2026-01</v>
      </c>
      <c r="B886" s="5" t="str">
        <f>_xlfn.XLOOKUP(G886,过机服务商重量差!A:A,过机服务商重量差!G:G)</f>
        <v>小旋风</v>
      </c>
      <c r="C886" s="32" t="str">
        <f t="shared" si="26"/>
        <v>渠道</v>
      </c>
      <c r="D886" s="63">
        <f>ROUND(IF(AND(AO886&gt;=0,Y886="正常走货"),_xlfn.XLOOKUP(G886,过机服务商重量差!A:A,过机服务商重量差!L:L),"0"),2)</f>
        <v>19</v>
      </c>
      <c r="E886" s="64">
        <f>ROUND(IF(B886="小旋风",$D886/提成!$D$4*提成!$E$4,$D886/提成!$D$3*提成!$E$3),2)</f>
        <v>0.19</v>
      </c>
      <c r="F886" s="5" t="str">
        <f ca="1">IFERROR(LOOKUP(1,0/((B886=名单!B:B)*(VALUE(AW886)&gt;=名单!E:E)*(VALUE(AW886)&lt;=名单!G:G)*(Y886="正常走货")),名单!H:H),"否")</f>
        <v>是</v>
      </c>
      <c r="G886" s="71" t="s">
        <v>2779</v>
      </c>
      <c r="H886" s="71" t="s">
        <v>2781</v>
      </c>
      <c r="J886" s="72" t="s">
        <v>449</v>
      </c>
      <c r="L886" s="71" t="s">
        <v>18</v>
      </c>
      <c r="M886" s="73"/>
      <c r="N886" s="73"/>
      <c r="R886" s="73"/>
      <c r="S886" s="72" t="s">
        <v>337</v>
      </c>
      <c r="T886" s="72" t="s">
        <v>14378</v>
      </c>
      <c r="U886" s="73"/>
      <c r="W886" s="73"/>
      <c r="X886" s="73"/>
      <c r="Y886" s="72" t="s">
        <v>14379</v>
      </c>
      <c r="AO886" s="71">
        <v>242</v>
      </c>
      <c r="AS886" s="73"/>
      <c r="AT886" s="73"/>
      <c r="AU886" s="73"/>
      <c r="AV886" s="73"/>
      <c r="AW886" s="74" t="s">
        <v>15276</v>
      </c>
      <c r="BC886" s="73"/>
      <c r="BD886" s="73"/>
    </row>
    <row r="887" spans="1:56">
      <c r="A887" s="70" t="str">
        <f t="shared" si="27"/>
        <v>2026-01</v>
      </c>
      <c r="B887" s="5" t="str">
        <f>_xlfn.XLOOKUP(G887,过机服务商重量差!A:A,过机服务商重量差!G:G)</f>
        <v>玉麒麟</v>
      </c>
      <c r="C887" s="32" t="str">
        <f t="shared" si="26"/>
        <v>渠道</v>
      </c>
      <c r="D887" s="63">
        <f>ROUND(IF(AND(AO887&gt;=0,Y887="正常走货"),_xlfn.XLOOKUP(G887,过机服务商重量差!A:A,过机服务商重量差!L:L),"0"),2)</f>
        <v>5.5</v>
      </c>
      <c r="E887" s="64">
        <f>ROUND(IF(B887="小旋风",$D887/提成!$D$4*提成!$E$4,$D887/提成!$D$3*提成!$E$3),2)</f>
        <v>0.06</v>
      </c>
      <c r="F887" s="5" t="str">
        <f ca="1">IFERROR(LOOKUP(1,0/((B887=名单!B:B)*(VALUE(AW887)&gt;=名单!E:E)*(VALUE(AW887)&lt;=名单!G:G)*(Y887="正常走货")),名单!H:H),"否")</f>
        <v>否</v>
      </c>
      <c r="G887" s="71" t="s">
        <v>2782</v>
      </c>
      <c r="H887" s="71" t="s">
        <v>2784</v>
      </c>
      <c r="J887" s="72" t="s">
        <v>17</v>
      </c>
      <c r="L887" s="71" t="s">
        <v>18</v>
      </c>
      <c r="M887" s="73"/>
      <c r="N887" s="73"/>
      <c r="R887" s="73"/>
      <c r="S887" s="72" t="s">
        <v>90</v>
      </c>
      <c r="T887" s="72" t="s">
        <v>14407</v>
      </c>
      <c r="U887" s="73"/>
      <c r="W887" s="73"/>
      <c r="X887" s="73"/>
      <c r="Y887" s="72" t="s">
        <v>14379</v>
      </c>
      <c r="AO887" s="71">
        <v>51.11</v>
      </c>
      <c r="AS887" s="73"/>
      <c r="AT887" s="73"/>
      <c r="AV887" s="73"/>
      <c r="AW887" s="74" t="s">
        <v>15277</v>
      </c>
      <c r="BC887" s="73"/>
    </row>
    <row r="888" spans="1:56">
      <c r="A888" s="70" t="str">
        <f t="shared" si="27"/>
        <v>2026-01</v>
      </c>
      <c r="B888" s="5" t="str">
        <f>_xlfn.XLOOKUP(G888,过机服务商重量差!A:A,过机服务商重量差!G:G)</f>
        <v>007</v>
      </c>
      <c r="C888" s="32" t="str">
        <f t="shared" si="26"/>
        <v>渠道</v>
      </c>
      <c r="D888" s="63">
        <f>ROUND(IF(AND(AO888&gt;=0,Y888="正常走货"),_xlfn.XLOOKUP(G888,过机服务商重量差!A:A,过机服务商重量差!L:L),"0"),2)</f>
        <v>160</v>
      </c>
      <c r="E888" s="64">
        <f>ROUND(IF(B888="小旋风",$D888/提成!$D$4*提成!$E$4,$D888/提成!$D$3*提成!$E$3),2)</f>
        <v>1.6</v>
      </c>
      <c r="F888" s="5" t="str">
        <f ca="1">IFERROR(LOOKUP(1,0/((B888=名单!B:B)*(VALUE(AW888)&gt;=名单!E:E)*(VALUE(AW888)&lt;=名单!G:G)*(Y888="正常走货")),名单!H:H),"否")</f>
        <v>否</v>
      </c>
      <c r="G888" s="71" t="s">
        <v>2785</v>
      </c>
      <c r="H888" s="71" t="s">
        <v>2787</v>
      </c>
      <c r="J888" s="72" t="s">
        <v>2788</v>
      </c>
      <c r="L888" s="71" t="s">
        <v>18</v>
      </c>
      <c r="M888" s="73"/>
      <c r="N888" s="73"/>
      <c r="R888" s="73"/>
      <c r="S888" s="72" t="s">
        <v>558</v>
      </c>
      <c r="T888" s="72" t="s">
        <v>14410</v>
      </c>
      <c r="U888" s="73"/>
      <c r="W888" s="73"/>
      <c r="X888" s="73"/>
      <c r="Y888" s="72" t="s">
        <v>14379</v>
      </c>
      <c r="AO888" s="71">
        <v>1776</v>
      </c>
      <c r="AS888" s="73"/>
      <c r="AT888" s="73"/>
      <c r="AU888" s="73"/>
      <c r="AV888" s="73"/>
      <c r="AW888" s="74" t="s">
        <v>15278</v>
      </c>
      <c r="BC888" s="73"/>
      <c r="BD888" s="73"/>
    </row>
    <row r="889" spans="1:56">
      <c r="A889" s="70" t="str">
        <f t="shared" si="27"/>
        <v>2026-01</v>
      </c>
      <c r="B889" s="5" t="str">
        <f>_xlfn.XLOOKUP(G889,过机服务商重量差!A:A,过机服务商重量差!G:G)</f>
        <v>玉麒麟</v>
      </c>
      <c r="C889" s="32" t="str">
        <f t="shared" si="26"/>
        <v>渠道</v>
      </c>
      <c r="D889" s="63">
        <f>ROUND(IF(AND(AO889&gt;=0,Y889="正常走货"),_xlfn.XLOOKUP(G889,过机服务商重量差!A:A,过机服务商重量差!L:L),"0"),2)</f>
        <v>3</v>
      </c>
      <c r="E889" s="64">
        <f>ROUND(IF(B889="小旋风",$D889/提成!$D$4*提成!$E$4,$D889/提成!$D$3*提成!$E$3),2)</f>
        <v>0.03</v>
      </c>
      <c r="F889" s="5" t="str">
        <f ca="1">IFERROR(LOOKUP(1,0/((B889=名单!B:B)*(VALUE(AW889)&gt;=名单!E:E)*(VALUE(AW889)&lt;=名单!G:G)*(Y889="正常走货")),名单!H:H),"否")</f>
        <v>否</v>
      </c>
      <c r="G889" s="71" t="s">
        <v>2789</v>
      </c>
      <c r="H889" s="71" t="s">
        <v>2791</v>
      </c>
      <c r="J889" s="72" t="s">
        <v>17</v>
      </c>
      <c r="L889" s="71" t="s">
        <v>18</v>
      </c>
      <c r="M889" s="73"/>
      <c r="N889" s="73"/>
      <c r="R889" s="73"/>
      <c r="S889" s="72" t="s">
        <v>219</v>
      </c>
      <c r="T889" s="72" t="s">
        <v>14386</v>
      </c>
      <c r="U889" s="73"/>
      <c r="W889" s="73"/>
      <c r="X889" s="73"/>
      <c r="Y889" s="72" t="s">
        <v>14379</v>
      </c>
      <c r="AO889" s="71">
        <v>84.91</v>
      </c>
      <c r="AS889" s="73"/>
      <c r="AT889" s="73"/>
      <c r="AU889" s="73"/>
      <c r="AV889" s="73"/>
      <c r="AW889" s="74" t="s">
        <v>15279</v>
      </c>
      <c r="BC889" s="73"/>
    </row>
    <row r="890" spans="1:56">
      <c r="A890" s="70" t="str">
        <f t="shared" si="27"/>
        <v>2026-01</v>
      </c>
      <c r="B890" s="5" t="str">
        <f>_xlfn.XLOOKUP(G890,过机服务商重量差!A:A,过机服务商重量差!G:G)</f>
        <v>小旋风</v>
      </c>
      <c r="C890" s="32" t="str">
        <f t="shared" si="26"/>
        <v>渠道</v>
      </c>
      <c r="D890" s="63">
        <f>ROUND(IF(AND(AO890&gt;=0,Y890="正常走货"),_xlfn.XLOOKUP(G890,过机服务商重量差!A:A,过机服务商重量差!L:L),"0"),2)</f>
        <v>34</v>
      </c>
      <c r="E890" s="64">
        <f>ROUND(IF(B890="小旋风",$D890/提成!$D$4*提成!$E$4,$D890/提成!$D$3*提成!$E$3),2)</f>
        <v>0.34</v>
      </c>
      <c r="F890" s="5" t="str">
        <f ca="1">IFERROR(LOOKUP(1,0/((B890=名单!B:B)*(VALUE(AW890)&gt;=名单!E:E)*(VALUE(AW890)&lt;=名单!G:G)*(Y890="正常走货")),名单!H:H),"否")</f>
        <v>是</v>
      </c>
      <c r="G890" s="71" t="s">
        <v>2792</v>
      </c>
      <c r="H890" s="71" t="s">
        <v>2794</v>
      </c>
      <c r="J890" s="72" t="s">
        <v>274</v>
      </c>
      <c r="L890" s="71" t="s">
        <v>18</v>
      </c>
      <c r="M890" s="73"/>
      <c r="N890" s="73"/>
      <c r="R890" s="73"/>
      <c r="S890" s="72" t="s">
        <v>39</v>
      </c>
      <c r="T890" s="72" t="s">
        <v>14386</v>
      </c>
      <c r="U890" s="73"/>
      <c r="W890" s="73"/>
      <c r="X890" s="73"/>
      <c r="Y890" s="72" t="s">
        <v>14379</v>
      </c>
      <c r="AO890" s="71">
        <v>17</v>
      </c>
      <c r="AT890" s="73"/>
      <c r="AU890" s="73"/>
      <c r="AV890" s="73"/>
      <c r="AW890" s="74" t="s">
        <v>15280</v>
      </c>
      <c r="BC890" s="73"/>
    </row>
    <row r="891" spans="1:56">
      <c r="A891" s="70" t="str">
        <f t="shared" si="27"/>
        <v>2026-01</v>
      </c>
      <c r="B891" s="5" t="str">
        <f>_xlfn.XLOOKUP(G891,过机服务商重量差!A:A,过机服务商重量差!G:G)</f>
        <v>小旋风</v>
      </c>
      <c r="C891" s="32" t="str">
        <f t="shared" si="26"/>
        <v>渠道</v>
      </c>
      <c r="D891" s="63">
        <f>ROUND(IF(AND(AO891&gt;=0,Y891="正常走货"),_xlfn.XLOOKUP(G891,过机服务商重量差!A:A,过机服务商重量差!L:L),"0"),2)</f>
        <v>8.5</v>
      </c>
      <c r="E891" s="64">
        <f>ROUND(IF(B891="小旋风",$D891/提成!$D$4*提成!$E$4,$D891/提成!$D$3*提成!$E$3),2)</f>
        <v>0.08</v>
      </c>
      <c r="F891" s="5" t="str">
        <f ca="1">IFERROR(LOOKUP(1,0/((B891=名单!B:B)*(VALUE(AW891)&gt;=名单!E:E)*(VALUE(AW891)&lt;=名单!G:G)*(Y891="正常走货")),名单!H:H),"否")</f>
        <v>是</v>
      </c>
      <c r="G891" s="71" t="s">
        <v>2795</v>
      </c>
      <c r="H891" s="71" t="s">
        <v>2797</v>
      </c>
      <c r="J891" s="72" t="s">
        <v>78</v>
      </c>
      <c r="L891" s="71" t="s">
        <v>18</v>
      </c>
      <c r="M891" s="73"/>
      <c r="N891" s="73"/>
      <c r="R891" s="73"/>
      <c r="S891" s="72" t="s">
        <v>642</v>
      </c>
      <c r="T891" s="72" t="s">
        <v>14410</v>
      </c>
      <c r="U891" s="73"/>
      <c r="W891" s="73"/>
      <c r="X891" s="73"/>
      <c r="Y891" s="72" t="s">
        <v>14379</v>
      </c>
      <c r="AO891" s="71">
        <v>145.75</v>
      </c>
      <c r="AS891" s="73"/>
      <c r="AT891" s="73"/>
      <c r="AV891" s="73"/>
      <c r="AW891" s="74" t="s">
        <v>15281</v>
      </c>
      <c r="BC891" s="73"/>
    </row>
    <row r="892" spans="1:56">
      <c r="A892" s="70" t="str">
        <f t="shared" si="27"/>
        <v>2026-01</v>
      </c>
      <c r="B892" s="5" t="str">
        <f>_xlfn.XLOOKUP(G892,过机服务商重量差!A:A,过机服务商重量差!G:G)</f>
        <v>帅时莹</v>
      </c>
      <c r="C892" s="32" t="str">
        <f t="shared" si="26"/>
        <v>渠道</v>
      </c>
      <c r="D892" s="63">
        <f>ROUND(IF(AND(AO892&gt;=0,Y892="正常走货"),_xlfn.XLOOKUP(G892,过机服务商重量差!A:A,过机服务商重量差!L:L),"0"),2)</f>
        <v>8</v>
      </c>
      <c r="E892" s="64">
        <f>ROUND(IF(B892="小旋风",$D892/提成!$D$4*提成!$E$4,$D892/提成!$D$3*提成!$E$3),2)</f>
        <v>0.08</v>
      </c>
      <c r="F892" s="5" t="str">
        <f ca="1">IFERROR(LOOKUP(1,0/((B892=名单!B:B)*(VALUE(AW892)&gt;=名单!E:E)*(VALUE(AW892)&lt;=名单!G:G)*(Y892="正常走货")),名单!H:H),"否")</f>
        <v>否</v>
      </c>
      <c r="G892" s="71" t="s">
        <v>2798</v>
      </c>
      <c r="H892" s="71" t="s">
        <v>2800</v>
      </c>
      <c r="J892" s="72" t="s">
        <v>586</v>
      </c>
      <c r="L892" s="71" t="s">
        <v>18</v>
      </c>
      <c r="M892" s="73"/>
      <c r="N892" s="73"/>
      <c r="P892" s="73"/>
      <c r="R892" s="73"/>
      <c r="S892" s="72" t="s">
        <v>187</v>
      </c>
      <c r="T892" s="72" t="s">
        <v>14410</v>
      </c>
      <c r="U892" s="73"/>
      <c r="W892" s="73"/>
      <c r="X892" s="73"/>
      <c r="Y892" s="72" t="s">
        <v>14379</v>
      </c>
      <c r="AO892" s="71">
        <v>99.0599999999999</v>
      </c>
      <c r="AS892" s="73"/>
      <c r="AT892" s="73"/>
      <c r="AU892" s="73"/>
      <c r="AV892" s="73"/>
      <c r="AW892" s="74" t="s">
        <v>15282</v>
      </c>
      <c r="BC892" s="73"/>
      <c r="BD892" s="73"/>
    </row>
    <row r="893" spans="1:56">
      <c r="A893" s="70" t="str">
        <f t="shared" si="27"/>
        <v>2026-01</v>
      </c>
      <c r="B893" s="5" t="str">
        <f>_xlfn.XLOOKUP(G893,过机服务商重量差!A:A,过机服务商重量差!G:G)</f>
        <v>玉麒麟</v>
      </c>
      <c r="C893" s="32" t="str">
        <f t="shared" si="26"/>
        <v>渠道</v>
      </c>
      <c r="D893" s="63">
        <f>ROUND(IF(AND(AO893&gt;=0,Y893="正常走货"),_xlfn.XLOOKUP(G893,过机服务商重量差!A:A,过机服务商重量差!L:L),"0"),2)</f>
        <v>29</v>
      </c>
      <c r="E893" s="64">
        <f>ROUND(IF(B893="小旋风",$D893/提成!$D$4*提成!$E$4,$D893/提成!$D$3*提成!$E$3),2)</f>
        <v>0.29</v>
      </c>
      <c r="F893" s="5" t="str">
        <f ca="1">IFERROR(LOOKUP(1,0/((B893=名单!B:B)*(VALUE(AW893)&gt;=名单!E:E)*(VALUE(AW893)&lt;=名单!G:G)*(Y893="正常走货")),名单!H:H),"否")</f>
        <v>否</v>
      </c>
      <c r="G893" s="71" t="s">
        <v>2801</v>
      </c>
      <c r="H893" s="71" t="s">
        <v>2803</v>
      </c>
      <c r="J893" s="72" t="s">
        <v>17</v>
      </c>
      <c r="L893" s="71" t="s">
        <v>18</v>
      </c>
      <c r="M893" s="73"/>
      <c r="N893" s="73"/>
      <c r="R893" s="73"/>
      <c r="S893" s="72" t="s">
        <v>79</v>
      </c>
      <c r="T893" s="72" t="s">
        <v>14378</v>
      </c>
      <c r="U893" s="73"/>
      <c r="W893" s="73"/>
      <c r="X893" s="73"/>
      <c r="Y893" s="72" t="s">
        <v>14379</v>
      </c>
      <c r="AO893" s="71">
        <v>172.5</v>
      </c>
      <c r="AT893" s="73"/>
      <c r="AU893" s="73"/>
      <c r="AV893" s="73"/>
      <c r="AW893" s="74" t="s">
        <v>15283</v>
      </c>
      <c r="BA893" s="73"/>
      <c r="BC893" s="73"/>
    </row>
    <row r="894" spans="1:56">
      <c r="A894" s="70" t="str">
        <f t="shared" si="27"/>
        <v>2026-01</v>
      </c>
      <c r="B894" s="5" t="str">
        <f>_xlfn.XLOOKUP(G894,过机服务商重量差!A:A,过机服务商重量差!G:G)</f>
        <v>玉麒麟</v>
      </c>
      <c r="C894" s="32" t="str">
        <f t="shared" si="26"/>
        <v>渠道</v>
      </c>
      <c r="D894" s="63">
        <f>ROUND(IF(AND(AO894&gt;=0,Y894="正常走货"),_xlfn.XLOOKUP(G894,过机服务商重量差!A:A,过机服务商重量差!L:L),"0"),2)</f>
        <v>6</v>
      </c>
      <c r="E894" s="64">
        <f>ROUND(IF(B894="小旋风",$D894/提成!$D$4*提成!$E$4,$D894/提成!$D$3*提成!$E$3),2)</f>
        <v>0.06</v>
      </c>
      <c r="F894" s="5" t="str">
        <f ca="1">IFERROR(LOOKUP(1,0/((B894=名单!B:B)*(VALUE(AW894)&gt;=名单!E:E)*(VALUE(AW894)&lt;=名单!G:G)*(Y894="正常走货")),名单!H:H),"否")</f>
        <v>否</v>
      </c>
      <c r="G894" s="71" t="s">
        <v>2804</v>
      </c>
      <c r="H894" s="71" t="s">
        <v>2806</v>
      </c>
      <c r="J894" s="72" t="s">
        <v>17</v>
      </c>
      <c r="L894" s="71" t="s">
        <v>18</v>
      </c>
      <c r="M894" s="73"/>
      <c r="N894" s="73"/>
      <c r="R894" s="73"/>
      <c r="S894" s="72" t="s">
        <v>820</v>
      </c>
      <c r="T894" s="72" t="s">
        <v>14407</v>
      </c>
      <c r="U894" s="73"/>
      <c r="W894" s="73"/>
      <c r="X894" s="73"/>
      <c r="Y894" s="72" t="s">
        <v>14379</v>
      </c>
      <c r="AO894" s="71">
        <v>119.86</v>
      </c>
      <c r="AS894" s="73"/>
      <c r="AT894" s="73"/>
      <c r="AU894" s="73"/>
      <c r="AV894" s="73"/>
      <c r="AW894" s="74" t="s">
        <v>15284</v>
      </c>
      <c r="BC894" s="73"/>
    </row>
    <row r="895" spans="1:56">
      <c r="A895" s="70" t="str">
        <f t="shared" si="27"/>
        <v>2026-01</v>
      </c>
      <c r="B895" s="5" t="str">
        <f>_xlfn.XLOOKUP(G895,过机服务商重量差!A:A,过机服务商重量差!G:G)</f>
        <v>帅时莹</v>
      </c>
      <c r="C895" s="32" t="str">
        <f t="shared" si="26"/>
        <v>渠道</v>
      </c>
      <c r="D895" s="63">
        <f>ROUND(IF(AND(AO895&gt;=0,Y895="正常走货"),_xlfn.XLOOKUP(G895,过机服务商重量差!A:A,过机服务商重量差!L:L),"0"),2)</f>
        <v>2</v>
      </c>
      <c r="E895" s="64">
        <f>ROUND(IF(B895="小旋风",$D895/提成!$D$4*提成!$E$4,$D895/提成!$D$3*提成!$E$3),2)</f>
        <v>0.02</v>
      </c>
      <c r="F895" s="5" t="str">
        <f ca="1">IFERROR(LOOKUP(1,0/((B895=名单!B:B)*(VALUE(AW895)&gt;=名单!E:E)*(VALUE(AW895)&lt;=名单!G:G)*(Y895="正常走货")),名单!H:H),"否")</f>
        <v>否</v>
      </c>
      <c r="G895" s="71" t="s">
        <v>2807</v>
      </c>
      <c r="H895" s="71" t="s">
        <v>2809</v>
      </c>
      <c r="J895" s="72" t="s">
        <v>140</v>
      </c>
      <c r="L895" s="71" t="s">
        <v>18</v>
      </c>
      <c r="M895" s="73"/>
      <c r="N895" s="73"/>
      <c r="R895" s="73"/>
      <c r="S895" s="72" t="s">
        <v>442</v>
      </c>
      <c r="T895" s="72" t="s">
        <v>14410</v>
      </c>
      <c r="U895" s="73"/>
      <c r="W895" s="73"/>
      <c r="X895" s="73"/>
      <c r="Y895" s="72" t="s">
        <v>14379</v>
      </c>
      <c r="AO895" s="71">
        <v>99.83</v>
      </c>
      <c r="AT895" s="73"/>
      <c r="AU895" s="73"/>
      <c r="AV895" s="73"/>
      <c r="AW895" s="74" t="s">
        <v>15285</v>
      </c>
      <c r="BC895" s="73"/>
    </row>
    <row r="896" spans="1:56">
      <c r="A896" s="70" t="str">
        <f t="shared" si="27"/>
        <v>2026-01</v>
      </c>
      <c r="B896" s="5" t="str">
        <f>_xlfn.XLOOKUP(G896,过机服务商重量差!A:A,过机服务商重量差!G:G)</f>
        <v>玉麒麟</v>
      </c>
      <c r="C896" s="32" t="str">
        <f t="shared" si="26"/>
        <v>渠道</v>
      </c>
      <c r="D896" s="63">
        <f>ROUND(IF(AND(AO896&gt;=0,Y896="正常走货"),_xlfn.XLOOKUP(G896,过机服务商重量差!A:A,过机服务商重量差!L:L),"0"),2)</f>
        <v>1</v>
      </c>
      <c r="E896" s="64">
        <f>ROUND(IF(B896="小旋风",$D896/提成!$D$4*提成!$E$4,$D896/提成!$D$3*提成!$E$3),2)</f>
        <v>0.01</v>
      </c>
      <c r="F896" s="5" t="str">
        <f ca="1">IFERROR(LOOKUP(1,0/((B896=名单!B:B)*(VALUE(AW896)&gt;=名单!E:E)*(VALUE(AW896)&lt;=名单!G:G)*(Y896="正常走货")),名单!H:H),"否")</f>
        <v>否</v>
      </c>
      <c r="G896" s="71" t="s">
        <v>2810</v>
      </c>
      <c r="H896" s="71" t="s">
        <v>2812</v>
      </c>
      <c r="J896" s="72" t="s">
        <v>17</v>
      </c>
      <c r="L896" s="71" t="s">
        <v>18</v>
      </c>
      <c r="M896" s="73"/>
      <c r="N896" s="73"/>
      <c r="R896" s="73"/>
      <c r="S896" s="72" t="s">
        <v>558</v>
      </c>
      <c r="T896" s="72" t="s">
        <v>14410</v>
      </c>
      <c r="U896" s="73"/>
      <c r="W896" s="73"/>
      <c r="X896" s="73"/>
      <c r="Y896" s="72" t="s">
        <v>14379</v>
      </c>
      <c r="AO896" s="71">
        <v>50.41</v>
      </c>
      <c r="AT896" s="73"/>
      <c r="AU896" s="73"/>
      <c r="AV896" s="73"/>
      <c r="AW896" s="74" t="s">
        <v>15286</v>
      </c>
      <c r="BA896" s="73"/>
      <c r="BC896" s="73"/>
    </row>
    <row r="897" spans="1:56">
      <c r="A897" s="70" t="str">
        <f t="shared" si="27"/>
        <v>2026-01</v>
      </c>
      <c r="B897" s="5" t="str">
        <f>_xlfn.XLOOKUP(G897,过机服务商重量差!A:A,过机服务商重量差!G:G)</f>
        <v>帅时莹</v>
      </c>
      <c r="C897" s="32" t="str">
        <f t="shared" si="26"/>
        <v>渠道</v>
      </c>
      <c r="D897" s="63">
        <f>ROUND(IF(AND(AO897&gt;=0,Y897="正常走货"),_xlfn.XLOOKUP(G897,过机服务商重量差!A:A,过机服务商重量差!L:L),"0"),2)</f>
        <v>1</v>
      </c>
      <c r="E897" s="64">
        <f>ROUND(IF(B897="小旋风",$D897/提成!$D$4*提成!$E$4,$D897/提成!$D$3*提成!$E$3),2)</f>
        <v>0.01</v>
      </c>
      <c r="F897" s="5" t="str">
        <f ca="1">IFERROR(LOOKUP(1,0/((B897=名单!B:B)*(VALUE(AW897)&gt;=名单!E:E)*(VALUE(AW897)&lt;=名单!G:G)*(Y897="正常走货")),名单!H:H),"否")</f>
        <v>否</v>
      </c>
      <c r="G897" s="71" t="s">
        <v>2813</v>
      </c>
      <c r="H897" s="71" t="s">
        <v>2815</v>
      </c>
      <c r="J897" s="72" t="s">
        <v>458</v>
      </c>
      <c r="L897" s="71" t="s">
        <v>18</v>
      </c>
      <c r="M897" s="73"/>
      <c r="N897" s="73"/>
      <c r="R897" s="73"/>
      <c r="S897" s="72" t="s">
        <v>288</v>
      </c>
      <c r="T897" s="72" t="s">
        <v>14410</v>
      </c>
      <c r="U897" s="73"/>
      <c r="W897" s="73"/>
      <c r="X897" s="73"/>
      <c r="Y897" s="72" t="s">
        <v>14379</v>
      </c>
      <c r="AO897" s="71">
        <v>70</v>
      </c>
      <c r="AT897" s="73"/>
      <c r="AU897" s="73"/>
      <c r="AV897" s="73"/>
      <c r="AW897" s="74" t="s">
        <v>15287</v>
      </c>
      <c r="BA897" s="73"/>
      <c r="BC897" s="73"/>
    </row>
    <row r="898" spans="1:56">
      <c r="A898" s="70" t="str">
        <f t="shared" si="27"/>
        <v>2026-01</v>
      </c>
      <c r="B898" s="5" t="str">
        <f>_xlfn.XLOOKUP(G898,过机服务商重量差!A:A,过机服务商重量差!G:G)</f>
        <v>玉麒麟</v>
      </c>
      <c r="C898" s="32" t="str">
        <f t="shared" ref="C898:C961" si="28">IF(OR(AO898&lt;0,L898="FBA海运"),"","渠道")</f>
        <v>渠道</v>
      </c>
      <c r="D898" s="63">
        <f>ROUND(IF(AND(AO898&gt;=0,Y898="正常走货"),_xlfn.XLOOKUP(G898,过机服务商重量差!A:A,过机服务商重量差!L:L),"0"),2)</f>
        <v>5.5</v>
      </c>
      <c r="E898" s="64">
        <f>ROUND(IF(B898="小旋风",$D898/提成!$D$4*提成!$E$4,$D898/提成!$D$3*提成!$E$3),2)</f>
        <v>0.06</v>
      </c>
      <c r="F898" s="5" t="str">
        <f ca="1">IFERROR(LOOKUP(1,0/((B898=名单!B:B)*(VALUE(AW898)&gt;=名单!E:E)*(VALUE(AW898)&lt;=名单!G:G)*(Y898="正常走货")),名单!H:H),"否")</f>
        <v>否</v>
      </c>
      <c r="G898" s="71" t="s">
        <v>2816</v>
      </c>
      <c r="H898" s="71" t="s">
        <v>2818</v>
      </c>
      <c r="J898" s="72" t="s">
        <v>17</v>
      </c>
      <c r="L898" s="71" t="s">
        <v>18</v>
      </c>
      <c r="M898" s="73"/>
      <c r="N898" s="73"/>
      <c r="R898" s="73"/>
      <c r="S898" s="72" t="s">
        <v>99</v>
      </c>
      <c r="T898" s="72" t="s">
        <v>14410</v>
      </c>
      <c r="U898" s="73"/>
      <c r="W898" s="73"/>
      <c r="X898" s="73"/>
      <c r="Y898" s="72" t="s">
        <v>14379</v>
      </c>
      <c r="AO898" s="71">
        <v>59.8</v>
      </c>
      <c r="AT898" s="73"/>
      <c r="AV898" s="73"/>
      <c r="AW898" s="74" t="s">
        <v>15288</v>
      </c>
      <c r="BA898" s="73"/>
      <c r="BC898" s="73"/>
    </row>
    <row r="899" spans="1:56">
      <c r="A899" s="70" t="str">
        <f t="shared" ref="A899:A962" si="29">MID(AW899,1,7)</f>
        <v>2026-01</v>
      </c>
      <c r="B899" s="5" t="str">
        <f>_xlfn.XLOOKUP(G899,过机服务商重量差!A:A,过机服务商重量差!G:G)</f>
        <v>玉麒麟</v>
      </c>
      <c r="C899" s="32" t="str">
        <f t="shared" si="28"/>
        <v>渠道</v>
      </c>
      <c r="D899" s="63">
        <f>ROUND(IF(AND(AO899&gt;=0,Y899="正常走货"),_xlfn.XLOOKUP(G899,过机服务商重量差!A:A,过机服务商重量差!L:L),"0"),2)</f>
        <v>12</v>
      </c>
      <c r="E899" s="64">
        <f>ROUND(IF(B899="小旋风",$D899/提成!$D$4*提成!$E$4,$D899/提成!$D$3*提成!$E$3),2)</f>
        <v>0.12</v>
      </c>
      <c r="F899" s="5" t="str">
        <f ca="1">IFERROR(LOOKUP(1,0/((B899=名单!B:B)*(VALUE(AW899)&gt;=名单!E:E)*(VALUE(AW899)&lt;=名单!G:G)*(Y899="正常走货")),名单!H:H),"否")</f>
        <v>否</v>
      </c>
      <c r="G899" s="71" t="s">
        <v>2819</v>
      </c>
      <c r="H899" s="71" t="s">
        <v>2821</v>
      </c>
      <c r="J899" s="72" t="s">
        <v>256</v>
      </c>
      <c r="L899" s="71" t="s">
        <v>18</v>
      </c>
      <c r="M899" s="73"/>
      <c r="N899" s="73"/>
      <c r="R899" s="73"/>
      <c r="S899" s="72" t="s">
        <v>232</v>
      </c>
      <c r="T899" s="72" t="s">
        <v>14386</v>
      </c>
      <c r="U899" s="73"/>
      <c r="W899" s="73"/>
      <c r="X899" s="73"/>
      <c r="Y899" s="72" t="s">
        <v>14379</v>
      </c>
      <c r="AO899" s="71">
        <v>50.62</v>
      </c>
      <c r="AT899" s="73"/>
      <c r="AU899" s="73"/>
      <c r="AV899" s="73"/>
      <c r="AW899" s="74" t="s">
        <v>15289</v>
      </c>
      <c r="BC899" s="73"/>
    </row>
    <row r="900" spans="1:56">
      <c r="A900" s="70" t="str">
        <f t="shared" si="29"/>
        <v>2026-01</v>
      </c>
      <c r="B900" s="5" t="str">
        <f>_xlfn.XLOOKUP(G900,过机服务商重量差!A:A,过机服务商重量差!G:G)</f>
        <v>玉麒麟</v>
      </c>
      <c r="C900" s="32" t="str">
        <f t="shared" si="28"/>
        <v>渠道</v>
      </c>
      <c r="D900" s="63">
        <f>ROUND(IF(AND(AO900&gt;=0,Y900="正常走货"),_xlfn.XLOOKUP(G900,过机服务商重量差!A:A,过机服务商重量差!L:L),"0"),2)</f>
        <v>26</v>
      </c>
      <c r="E900" s="64">
        <f>ROUND(IF(B900="小旋风",$D900/提成!$D$4*提成!$E$4,$D900/提成!$D$3*提成!$E$3),2)</f>
        <v>0.26</v>
      </c>
      <c r="F900" s="5" t="str">
        <f ca="1">IFERROR(LOOKUP(1,0/((B900=名单!B:B)*(VALUE(AW900)&gt;=名单!E:E)*(VALUE(AW900)&lt;=名单!G:G)*(Y900="正常走货")),名单!H:H),"否")</f>
        <v>否</v>
      </c>
      <c r="G900" s="71" t="s">
        <v>2822</v>
      </c>
      <c r="H900" s="71" t="s">
        <v>2824</v>
      </c>
      <c r="J900" s="72" t="s">
        <v>17</v>
      </c>
      <c r="L900" s="71" t="s">
        <v>18</v>
      </c>
      <c r="M900" s="73"/>
      <c r="N900" s="73"/>
      <c r="R900" s="73"/>
      <c r="S900" s="72" t="s">
        <v>232</v>
      </c>
      <c r="T900" s="72" t="s">
        <v>14386</v>
      </c>
      <c r="U900" s="73"/>
      <c r="W900" s="73"/>
      <c r="X900" s="73"/>
      <c r="Y900" s="72" t="s">
        <v>14379</v>
      </c>
      <c r="AO900" s="71">
        <v>77.05</v>
      </c>
      <c r="AT900" s="73"/>
      <c r="AV900" s="73"/>
      <c r="AW900" s="74" t="s">
        <v>15290</v>
      </c>
      <c r="BC900" s="73"/>
    </row>
    <row r="901" spans="1:56">
      <c r="A901" s="70" t="str">
        <f t="shared" si="29"/>
        <v>2026-01</v>
      </c>
      <c r="B901" s="5" t="str">
        <f>_xlfn.XLOOKUP(G901,过机服务商重量差!A:A,过机服务商重量差!G:G)</f>
        <v>小旋风</v>
      </c>
      <c r="C901" s="32" t="str">
        <f t="shared" si="28"/>
        <v>渠道</v>
      </c>
      <c r="D901" s="63">
        <f>ROUND(IF(AND(AO901&gt;=0,Y901="正常走货"),_xlfn.XLOOKUP(G901,过机服务商重量差!A:A,过机服务商重量差!L:L),"0"),2)</f>
        <v>11.5</v>
      </c>
      <c r="E901" s="64">
        <f>ROUND(IF(B901="小旋风",$D901/提成!$D$4*提成!$E$4,$D901/提成!$D$3*提成!$E$3),2)</f>
        <v>0.11</v>
      </c>
      <c r="F901" s="5" t="str">
        <f ca="1">IFERROR(LOOKUP(1,0/((B901=名单!B:B)*(VALUE(AW901)&gt;=名单!E:E)*(VALUE(AW901)&lt;=名单!G:G)*(Y901="正常走货")),名单!H:H),"否")</f>
        <v>是</v>
      </c>
      <c r="G901" s="71" t="s">
        <v>2825</v>
      </c>
      <c r="H901" s="71" t="s">
        <v>2827</v>
      </c>
      <c r="J901" s="72" t="s">
        <v>310</v>
      </c>
      <c r="L901" s="71" t="s">
        <v>18</v>
      </c>
      <c r="M901" s="73"/>
      <c r="N901" s="73"/>
      <c r="R901" s="73"/>
      <c r="S901" s="72" t="s">
        <v>279</v>
      </c>
      <c r="T901" s="72" t="s">
        <v>14407</v>
      </c>
      <c r="U901" s="73"/>
      <c r="W901" s="73"/>
      <c r="X901" s="73"/>
      <c r="Y901" s="72" t="s">
        <v>14379</v>
      </c>
      <c r="AO901" s="71">
        <v>267</v>
      </c>
      <c r="AS901" s="73"/>
      <c r="AT901" s="73"/>
      <c r="AV901" s="73"/>
      <c r="AW901" s="74" t="s">
        <v>15291</v>
      </c>
      <c r="BA901" s="73"/>
      <c r="BC901" s="73"/>
    </row>
    <row r="902" spans="1:56">
      <c r="A902" s="70" t="str">
        <f t="shared" si="29"/>
        <v>2026-01</v>
      </c>
      <c r="B902" s="5" t="str">
        <f>_xlfn.XLOOKUP(G902,过机服务商重量差!A:A,过机服务商重量差!G:G)</f>
        <v>小旋风</v>
      </c>
      <c r="C902" s="32" t="str">
        <f t="shared" si="28"/>
        <v>渠道</v>
      </c>
      <c r="D902" s="63">
        <f>ROUND(IF(AND(AO902&gt;=0,Y902="正常走货"),_xlfn.XLOOKUP(G902,过机服务商重量差!A:A,过机服务商重量差!L:L),"0"),2)</f>
        <v>1.5</v>
      </c>
      <c r="E902" s="64">
        <f>ROUND(IF(B902="小旋风",$D902/提成!$D$4*提成!$E$4,$D902/提成!$D$3*提成!$E$3),2)</f>
        <v>0.01</v>
      </c>
      <c r="F902" s="5" t="str">
        <f ca="1">IFERROR(LOOKUP(1,0/((B902=名单!B:B)*(VALUE(AW902)&gt;=名单!E:E)*(VALUE(AW902)&lt;=名单!G:G)*(Y902="正常走货")),名单!H:H),"否")</f>
        <v>是</v>
      </c>
      <c r="G902" s="71" t="s">
        <v>2828</v>
      </c>
      <c r="H902" s="71" t="s">
        <v>2830</v>
      </c>
      <c r="J902" s="72" t="s">
        <v>28</v>
      </c>
      <c r="L902" s="71" t="s">
        <v>18</v>
      </c>
      <c r="M902" s="73"/>
      <c r="N902" s="73"/>
      <c r="R902" s="73"/>
      <c r="S902" s="72" t="s">
        <v>558</v>
      </c>
      <c r="T902" s="72" t="s">
        <v>14410</v>
      </c>
      <c r="U902" s="73"/>
      <c r="W902" s="73"/>
      <c r="X902" s="73"/>
      <c r="Y902" s="72" t="s">
        <v>14379</v>
      </c>
      <c r="AO902" s="71">
        <v>180</v>
      </c>
      <c r="AT902" s="73"/>
      <c r="AU902" s="73"/>
      <c r="AV902" s="73"/>
      <c r="AW902" s="74" t="s">
        <v>15292</v>
      </c>
      <c r="BC902" s="73"/>
    </row>
    <row r="903" spans="1:56">
      <c r="A903" s="70" t="str">
        <f t="shared" si="29"/>
        <v>2026-01</v>
      </c>
      <c r="B903" s="5" t="str">
        <f>_xlfn.XLOOKUP(G903,过机服务商重量差!A:A,过机服务商重量差!G:G)</f>
        <v>帅时莹</v>
      </c>
      <c r="C903" s="32" t="str">
        <f t="shared" si="28"/>
        <v>渠道</v>
      </c>
      <c r="D903" s="63">
        <f>ROUND(IF(AND(AO903&gt;=0,Y903="正常走货"),_xlfn.XLOOKUP(G903,过机服务商重量差!A:A,过机服务商重量差!L:L),"0"),2)</f>
        <v>143</v>
      </c>
      <c r="E903" s="64">
        <f>ROUND(IF(B903="小旋风",$D903/提成!$D$4*提成!$E$4,$D903/提成!$D$3*提成!$E$3),2)</f>
        <v>1.43</v>
      </c>
      <c r="F903" s="5" t="str">
        <f ca="1">IFERROR(LOOKUP(1,0/((B903=名单!B:B)*(VALUE(AW903)&gt;=名单!E:E)*(VALUE(AW903)&lt;=名单!G:G)*(Y903="正常走货")),名单!H:H),"否")</f>
        <v>否</v>
      </c>
      <c r="G903" s="71" t="s">
        <v>2831</v>
      </c>
      <c r="H903" s="71" t="s">
        <v>2833</v>
      </c>
      <c r="J903" s="72" t="s">
        <v>287</v>
      </c>
      <c r="L903" s="71" t="s">
        <v>18</v>
      </c>
      <c r="M903" s="73"/>
      <c r="N903" s="73"/>
      <c r="R903" s="73"/>
      <c r="S903" s="72" t="s">
        <v>227</v>
      </c>
      <c r="T903" s="72" t="s">
        <v>14410</v>
      </c>
      <c r="U903" s="73"/>
      <c r="W903" s="73"/>
      <c r="X903" s="73"/>
      <c r="Y903" s="72" t="s">
        <v>14379</v>
      </c>
      <c r="AO903" s="71">
        <v>709</v>
      </c>
      <c r="AT903" s="73"/>
      <c r="AV903" s="73"/>
      <c r="AW903" s="74" t="s">
        <v>15293</v>
      </c>
      <c r="BC903" s="73"/>
    </row>
    <row r="904" spans="1:56">
      <c r="A904" s="70" t="str">
        <f t="shared" si="29"/>
        <v>2026-01</v>
      </c>
      <c r="B904" s="5" t="str">
        <f>_xlfn.XLOOKUP(G904,过机服务商重量差!A:A,过机服务商重量差!G:G)</f>
        <v>无崖子</v>
      </c>
      <c r="C904" s="32" t="str">
        <f t="shared" si="28"/>
        <v/>
      </c>
      <c r="D904" s="63">
        <f>ROUND(IF(AND(AO904&gt;=0,Y904="正常走货"),_xlfn.XLOOKUP(G904,过机服务商重量差!A:A,过机服务商重量差!L:L),"0"),2)</f>
        <v>0</v>
      </c>
      <c r="E904" s="64">
        <f>ROUND(IF(B904="小旋风",$D904/提成!$D$4*提成!$E$4,$D904/提成!$D$3*提成!$E$3),2)</f>
        <v>0</v>
      </c>
      <c r="F904" s="5" t="str">
        <f ca="1">IFERROR(LOOKUP(1,0/((B904=名单!B:B)*(VALUE(AW904)&gt;=名单!E:E)*(VALUE(AW904)&lt;=名单!G:G)*(Y904="正常走货")),名单!H:H),"否")</f>
        <v>否</v>
      </c>
      <c r="G904" s="71" t="s">
        <v>2834</v>
      </c>
      <c r="H904" s="71" t="s">
        <v>2836</v>
      </c>
      <c r="J904" s="72" t="s">
        <v>590</v>
      </c>
      <c r="L904" s="71" t="s">
        <v>18</v>
      </c>
      <c r="M904" s="73"/>
      <c r="N904" s="73"/>
      <c r="R904" s="73"/>
      <c r="S904" s="72" t="s">
        <v>442</v>
      </c>
      <c r="T904" s="72" t="s">
        <v>14410</v>
      </c>
      <c r="U904" s="73"/>
      <c r="W904" s="73"/>
      <c r="X904" s="73"/>
      <c r="Y904" s="72" t="s">
        <v>14379</v>
      </c>
      <c r="AO904" s="71">
        <v>-108.28</v>
      </c>
      <c r="AS904" s="73"/>
      <c r="AT904" s="73"/>
      <c r="AV904" s="73"/>
      <c r="AW904" s="74" t="s">
        <v>15294</v>
      </c>
      <c r="BA904" s="73"/>
      <c r="BC904" s="73"/>
    </row>
    <row r="905" spans="1:56">
      <c r="A905" s="70" t="str">
        <f t="shared" si="29"/>
        <v>2026-01</v>
      </c>
      <c r="B905" s="5" t="str">
        <f>_xlfn.XLOOKUP(G905,过机服务商重量差!A:A,过机服务商重量差!G:G)</f>
        <v>玉麒麟</v>
      </c>
      <c r="C905" s="32" t="str">
        <f t="shared" si="28"/>
        <v>渠道</v>
      </c>
      <c r="D905" s="63">
        <f>ROUND(IF(AND(AO905&gt;=0,Y905="正常走货"),_xlfn.XLOOKUP(G905,过机服务商重量差!A:A,过机服务商重量差!L:L),"0"),2)</f>
        <v>2</v>
      </c>
      <c r="E905" s="64">
        <f>ROUND(IF(B905="小旋风",$D905/提成!$D$4*提成!$E$4,$D905/提成!$D$3*提成!$E$3),2)</f>
        <v>0.02</v>
      </c>
      <c r="F905" s="5" t="str">
        <f ca="1">IFERROR(LOOKUP(1,0/((B905=名单!B:B)*(VALUE(AW905)&gt;=名单!E:E)*(VALUE(AW905)&lt;=名单!G:G)*(Y905="正常走货")),名单!H:H),"否")</f>
        <v>否</v>
      </c>
      <c r="G905" s="71" t="s">
        <v>2837</v>
      </c>
      <c r="H905" s="71" t="s">
        <v>2839</v>
      </c>
      <c r="J905" s="72" t="s">
        <v>17</v>
      </c>
      <c r="L905" s="71" t="s">
        <v>18</v>
      </c>
      <c r="M905" s="73"/>
      <c r="N905" s="73"/>
      <c r="R905" s="73"/>
      <c r="S905" s="72" t="s">
        <v>99</v>
      </c>
      <c r="T905" s="72" t="s">
        <v>14410</v>
      </c>
      <c r="U905" s="73"/>
      <c r="W905" s="73"/>
      <c r="X905" s="73"/>
      <c r="Y905" s="72" t="s">
        <v>14379</v>
      </c>
      <c r="AO905" s="71">
        <v>79.5</v>
      </c>
      <c r="AT905" s="73"/>
      <c r="AV905" s="73"/>
      <c r="AW905" s="74" t="s">
        <v>15295</v>
      </c>
      <c r="BA905" s="73"/>
      <c r="BC905" s="73"/>
    </row>
    <row r="906" spans="1:56">
      <c r="A906" s="70" t="str">
        <f t="shared" si="29"/>
        <v>2026-01</v>
      </c>
      <c r="B906" s="5" t="str">
        <f>_xlfn.XLOOKUP(G906,过机服务商重量差!A:A,过机服务商重量差!G:G)</f>
        <v>玉麒麟</v>
      </c>
      <c r="C906" s="32" t="str">
        <f t="shared" si="28"/>
        <v>渠道</v>
      </c>
      <c r="D906" s="63">
        <f>ROUND(IF(AND(AO906&gt;=0,Y906="正常走货"),_xlfn.XLOOKUP(G906,过机服务商重量差!A:A,过机服务商重量差!L:L),"0"),2)</f>
        <v>6</v>
      </c>
      <c r="E906" s="64">
        <f>ROUND(IF(B906="小旋风",$D906/提成!$D$4*提成!$E$4,$D906/提成!$D$3*提成!$E$3),2)</f>
        <v>0.06</v>
      </c>
      <c r="F906" s="5" t="str">
        <f ca="1">IFERROR(LOOKUP(1,0/((B906=名单!B:B)*(VALUE(AW906)&gt;=名单!E:E)*(VALUE(AW906)&lt;=名单!G:G)*(Y906="正常走货")),名单!H:H),"否")</f>
        <v>否</v>
      </c>
      <c r="G906" s="71" t="s">
        <v>2840</v>
      </c>
      <c r="H906" s="71" t="s">
        <v>2842</v>
      </c>
      <c r="J906" s="72" t="s">
        <v>17</v>
      </c>
      <c r="L906" s="71" t="s">
        <v>18</v>
      </c>
      <c r="M906" s="73"/>
      <c r="N906" s="73"/>
      <c r="R906" s="73"/>
      <c r="S906" s="72" t="s">
        <v>767</v>
      </c>
      <c r="T906" s="72" t="s">
        <v>14382</v>
      </c>
      <c r="U906" s="73"/>
      <c r="W906" s="73"/>
      <c r="X906" s="73"/>
      <c r="Y906" s="72" t="s">
        <v>14379</v>
      </c>
      <c r="AO906" s="71">
        <v>72.11</v>
      </c>
      <c r="AT906" s="73"/>
      <c r="AU906" s="73"/>
      <c r="AV906" s="73"/>
      <c r="AW906" s="74" t="s">
        <v>15296</v>
      </c>
      <c r="BC906" s="73"/>
    </row>
    <row r="907" spans="1:56">
      <c r="A907" s="70" t="str">
        <f t="shared" si="29"/>
        <v>2026-01</v>
      </c>
      <c r="B907" s="5" t="str">
        <f>_xlfn.XLOOKUP(G907,过机服务商重量差!A:A,过机服务商重量差!G:G)</f>
        <v>玉麒麟</v>
      </c>
      <c r="C907" s="32" t="str">
        <f t="shared" si="28"/>
        <v/>
      </c>
      <c r="D907" s="63">
        <f>ROUND(IF(AND(AO907&gt;=0,Y907="正常走货"),_xlfn.XLOOKUP(G907,过机服务商重量差!A:A,过机服务商重量差!L:L),"0"),2)</f>
        <v>0</v>
      </c>
      <c r="E907" s="64">
        <f>ROUND(IF(B907="小旋风",$D907/提成!$D$4*提成!$E$4,$D907/提成!$D$3*提成!$E$3),2)</f>
        <v>0</v>
      </c>
      <c r="F907" s="5" t="str">
        <f ca="1">IFERROR(LOOKUP(1,0/((B907=名单!B:B)*(VALUE(AW907)&gt;=名单!E:E)*(VALUE(AW907)&lt;=名单!G:G)*(Y907="正常走货")),名单!H:H),"否")</f>
        <v>否</v>
      </c>
      <c r="G907" s="71" t="s">
        <v>2843</v>
      </c>
      <c r="H907" s="71" t="s">
        <v>2845</v>
      </c>
      <c r="J907" s="72" t="s">
        <v>1080</v>
      </c>
      <c r="L907" s="72" t="s">
        <v>18</v>
      </c>
      <c r="M907" s="73"/>
      <c r="N907" s="73"/>
      <c r="R907" s="73"/>
      <c r="S907" s="72" t="s">
        <v>39</v>
      </c>
      <c r="T907" s="72" t="s">
        <v>14386</v>
      </c>
      <c r="U907" s="73"/>
      <c r="W907" s="73"/>
      <c r="X907" s="73"/>
      <c r="Y907" s="72" t="s">
        <v>14379</v>
      </c>
      <c r="AO907" s="71">
        <v>-3612</v>
      </c>
      <c r="AT907" s="73"/>
      <c r="AV907" s="73"/>
      <c r="AW907" s="74" t="s">
        <v>15297</v>
      </c>
      <c r="BC907" s="73"/>
    </row>
    <row r="908" spans="1:56">
      <c r="A908" s="70" t="str">
        <f t="shared" si="29"/>
        <v>2026-01</v>
      </c>
      <c r="B908" s="5" t="str">
        <f>_xlfn.XLOOKUP(G908,过机服务商重量差!A:A,过机服务商重量差!G:G)</f>
        <v>小旋风</v>
      </c>
      <c r="C908" s="32" t="str">
        <f t="shared" si="28"/>
        <v>渠道</v>
      </c>
      <c r="D908" s="63">
        <f>ROUND(IF(AND(AO908&gt;=0,Y908="正常走货"),_xlfn.XLOOKUP(G908,过机服务商重量差!A:A,过机服务商重量差!L:L),"0"),2)</f>
        <v>190</v>
      </c>
      <c r="E908" s="64">
        <f>ROUND(IF(B908="小旋风",$D908/提成!$D$4*提成!$E$4,$D908/提成!$D$3*提成!$E$3),2)</f>
        <v>1.9</v>
      </c>
      <c r="F908" s="5" t="str">
        <f ca="1">IFERROR(LOOKUP(1,0/((B908=名单!B:B)*(VALUE(AW908)&gt;=名单!E:E)*(VALUE(AW908)&lt;=名单!G:G)*(Y908="正常走货")),名单!H:H),"否")</f>
        <v>是</v>
      </c>
      <c r="G908" s="71" t="s">
        <v>2846</v>
      </c>
      <c r="H908" s="71" t="s">
        <v>2848</v>
      </c>
      <c r="J908" s="71" t="s">
        <v>274</v>
      </c>
      <c r="L908" s="71" t="s">
        <v>18</v>
      </c>
      <c r="M908" s="73"/>
      <c r="N908" s="73"/>
      <c r="R908" s="73"/>
      <c r="S908" s="72" t="s">
        <v>558</v>
      </c>
      <c r="T908" s="72" t="s">
        <v>14410</v>
      </c>
      <c r="U908" s="73"/>
      <c r="W908" s="73"/>
      <c r="X908" s="73"/>
      <c r="Y908" s="72" t="s">
        <v>14379</v>
      </c>
      <c r="AO908" s="71">
        <v>95</v>
      </c>
      <c r="AT908" s="73"/>
      <c r="AV908" s="73"/>
      <c r="AW908" s="74" t="s">
        <v>15298</v>
      </c>
      <c r="BC908" s="73"/>
    </row>
    <row r="909" spans="1:56">
      <c r="A909" s="70" t="str">
        <f t="shared" si="29"/>
        <v>2026-01</v>
      </c>
      <c r="B909" s="5" t="str">
        <f>_xlfn.XLOOKUP(G909,过机服务商重量差!A:A,过机服务商重量差!G:G)</f>
        <v>玉麒麟</v>
      </c>
      <c r="C909" s="32" t="str">
        <f t="shared" si="28"/>
        <v/>
      </c>
      <c r="D909" s="63">
        <f>ROUND(IF(AND(AO909&gt;=0,Y909="正常走货"),_xlfn.XLOOKUP(G909,过机服务商重量差!A:A,过机服务商重量差!L:L),"0"),2)</f>
        <v>0</v>
      </c>
      <c r="E909" s="64">
        <f>ROUND(IF(B909="小旋风",$D909/提成!$D$4*提成!$E$4,$D909/提成!$D$3*提成!$E$3),2)</f>
        <v>0</v>
      </c>
      <c r="F909" s="5" t="str">
        <f ca="1">IFERROR(LOOKUP(1,0/((B909=名单!B:B)*(VALUE(AW909)&gt;=名单!E:E)*(VALUE(AW909)&lt;=名单!G:G)*(Y909="正常走货")),名单!H:H),"否")</f>
        <v>否</v>
      </c>
      <c r="G909" s="71" t="s">
        <v>2849</v>
      </c>
      <c r="H909" s="71" t="s">
        <v>2851</v>
      </c>
      <c r="J909" s="71" t="s">
        <v>1080</v>
      </c>
      <c r="L909" s="71" t="s">
        <v>18</v>
      </c>
      <c r="M909" s="73"/>
      <c r="N909" s="73"/>
      <c r="R909" s="73"/>
      <c r="S909" s="72" t="s">
        <v>39</v>
      </c>
      <c r="T909" s="72" t="s">
        <v>14386</v>
      </c>
      <c r="U909" s="73"/>
      <c r="W909" s="73"/>
      <c r="X909" s="73"/>
      <c r="Y909" s="72" t="s">
        <v>14379</v>
      </c>
      <c r="AO909" s="71">
        <v>-3612</v>
      </c>
      <c r="AT909" s="73"/>
      <c r="AV909" s="73"/>
      <c r="AW909" s="74" t="s">
        <v>15299</v>
      </c>
      <c r="BC909" s="73"/>
    </row>
    <row r="910" spans="1:56">
      <c r="A910" s="70" t="str">
        <f t="shared" si="29"/>
        <v>2026-01</v>
      </c>
      <c r="B910" s="5" t="str">
        <f>_xlfn.XLOOKUP(G910,过机服务商重量差!A:A,过机服务商重量差!G:G)</f>
        <v>帅时莹</v>
      </c>
      <c r="C910" s="32" t="str">
        <f t="shared" si="28"/>
        <v>渠道</v>
      </c>
      <c r="D910" s="63">
        <f>ROUND(IF(AND(AO910&gt;=0,Y910="正常走货"),_xlfn.XLOOKUP(G910,过机服务商重量差!A:A,过机服务商重量差!L:L),"0"),2)</f>
        <v>25</v>
      </c>
      <c r="E910" s="64">
        <f>ROUND(IF(B910="小旋风",$D910/提成!$D$4*提成!$E$4,$D910/提成!$D$3*提成!$E$3),2)</f>
        <v>0.25</v>
      </c>
      <c r="F910" s="5" t="str">
        <f ca="1">IFERROR(LOOKUP(1,0/((B910=名单!B:B)*(VALUE(AW910)&gt;=名单!E:E)*(VALUE(AW910)&lt;=名单!G:G)*(Y910="正常走货")),名单!H:H),"否")</f>
        <v>否</v>
      </c>
      <c r="G910" s="71" t="s">
        <v>2852</v>
      </c>
      <c r="H910" s="71" t="s">
        <v>2854</v>
      </c>
      <c r="J910" s="72" t="s">
        <v>432</v>
      </c>
      <c r="L910" s="71" t="s">
        <v>18</v>
      </c>
      <c r="M910" s="73"/>
      <c r="N910" s="73"/>
      <c r="R910" s="73"/>
      <c r="S910" s="72" t="s">
        <v>1701</v>
      </c>
      <c r="T910" s="72" t="s">
        <v>14410</v>
      </c>
      <c r="U910" s="73"/>
      <c r="W910" s="73"/>
      <c r="X910" s="73"/>
      <c r="Y910" s="72" t="s">
        <v>14379</v>
      </c>
      <c r="AO910" s="71">
        <v>175</v>
      </c>
      <c r="AT910" s="73"/>
      <c r="AU910" s="73"/>
      <c r="AV910" s="73"/>
      <c r="AW910" s="74" t="s">
        <v>15300</v>
      </c>
      <c r="BC910" s="73"/>
    </row>
    <row r="911" spans="1:56">
      <c r="A911" s="70" t="str">
        <f t="shared" si="29"/>
        <v>2026-01</v>
      </c>
      <c r="B911" s="5" t="str">
        <f>_xlfn.XLOOKUP(G911,过机服务商重量差!A:A,过机服务商重量差!G:G)</f>
        <v>无崖子</v>
      </c>
      <c r="C911" s="32" t="str">
        <f t="shared" si="28"/>
        <v>渠道</v>
      </c>
      <c r="D911" s="63">
        <f>ROUND(IF(AND(AO911&gt;=0,Y911="正常走货"),_xlfn.XLOOKUP(G911,过机服务商重量差!A:A,过机服务商重量差!L:L),"0"),2)</f>
        <v>18</v>
      </c>
      <c r="E911" s="64">
        <f>ROUND(IF(B911="小旋风",$D911/提成!$D$4*提成!$E$4,$D911/提成!$D$3*提成!$E$3),2)</f>
        <v>0.18</v>
      </c>
      <c r="F911" s="5" t="str">
        <f ca="1">IFERROR(LOOKUP(1,0/((B911=名单!B:B)*(VALUE(AW911)&gt;=名单!E:E)*(VALUE(AW911)&lt;=名单!G:G)*(Y911="正常走货")),名单!H:H),"否")</f>
        <v>否</v>
      </c>
      <c r="G911" s="71" t="s">
        <v>2855</v>
      </c>
      <c r="H911" s="71" t="s">
        <v>2857</v>
      </c>
      <c r="J911" s="72" t="s">
        <v>465</v>
      </c>
      <c r="L911" s="71" t="s">
        <v>18</v>
      </c>
      <c r="M911" s="73"/>
      <c r="N911" s="73"/>
      <c r="R911" s="73"/>
      <c r="S911" s="72" t="s">
        <v>1771</v>
      </c>
      <c r="T911" s="72" t="s">
        <v>14407</v>
      </c>
      <c r="U911" s="73"/>
      <c r="W911" s="73"/>
      <c r="X911" s="73"/>
      <c r="Y911" s="72" t="s">
        <v>14379</v>
      </c>
      <c r="AO911" s="71">
        <v>29.47</v>
      </c>
      <c r="AS911" s="73"/>
      <c r="AT911" s="73"/>
      <c r="AU911" s="73"/>
      <c r="AV911" s="73"/>
      <c r="AW911" s="74" t="s">
        <v>15301</v>
      </c>
      <c r="BC911" s="73"/>
      <c r="BD911" s="73"/>
    </row>
    <row r="912" spans="1:56">
      <c r="A912" s="70" t="str">
        <f t="shared" si="29"/>
        <v>2026-01</v>
      </c>
      <c r="B912" s="5" t="str">
        <f>_xlfn.XLOOKUP(G912,过机服务商重量差!A:A,过机服务商重量差!G:G)</f>
        <v>007</v>
      </c>
      <c r="C912" s="32" t="str">
        <f t="shared" si="28"/>
        <v>渠道</v>
      </c>
      <c r="D912" s="63">
        <f>ROUND(IF(AND(AO912&gt;=0,Y912="正常走货"),_xlfn.XLOOKUP(G912,过机服务商重量差!A:A,过机服务商重量差!L:L),"0"),2)</f>
        <v>50</v>
      </c>
      <c r="E912" s="64">
        <f>ROUND(IF(B912="小旋风",$D912/提成!$D$4*提成!$E$4,$D912/提成!$D$3*提成!$E$3),2)</f>
        <v>0.5</v>
      </c>
      <c r="F912" s="5" t="str">
        <f ca="1">IFERROR(LOOKUP(1,0/((B912=名单!B:B)*(VALUE(AW912)&gt;=名单!E:E)*(VALUE(AW912)&lt;=名单!G:G)*(Y912="正常走货")),名单!H:H),"否")</f>
        <v>否</v>
      </c>
      <c r="G912" s="71" t="s">
        <v>2858</v>
      </c>
      <c r="H912" s="71" t="s">
        <v>2860</v>
      </c>
      <c r="J912" s="72" t="s">
        <v>283</v>
      </c>
      <c r="L912" s="71" t="s">
        <v>18</v>
      </c>
      <c r="M912" s="73"/>
      <c r="N912" s="73"/>
      <c r="R912" s="73"/>
      <c r="S912" s="72" t="s">
        <v>79</v>
      </c>
      <c r="T912" s="72" t="s">
        <v>14378</v>
      </c>
      <c r="U912" s="73"/>
      <c r="W912" s="73"/>
      <c r="X912" s="73"/>
      <c r="Y912" s="72" t="s">
        <v>14379</v>
      </c>
      <c r="AO912" s="71">
        <v>695</v>
      </c>
      <c r="AS912" s="73"/>
      <c r="AT912" s="73"/>
      <c r="AV912" s="73"/>
      <c r="AW912" s="74" t="s">
        <v>15302</v>
      </c>
      <c r="BC912" s="73"/>
    </row>
    <row r="913" spans="1:56">
      <c r="A913" s="70" t="str">
        <f t="shared" si="29"/>
        <v>2026-01</v>
      </c>
      <c r="B913" s="5" t="str">
        <f>_xlfn.XLOOKUP(G913,过机服务商重量差!A:A,过机服务商重量差!G:G)</f>
        <v>无崖子</v>
      </c>
      <c r="C913" s="32" t="str">
        <f t="shared" si="28"/>
        <v>渠道</v>
      </c>
      <c r="D913" s="63">
        <f>ROUND(IF(AND(AO913&gt;=0,Y913="正常走货"),_xlfn.XLOOKUP(G913,过机服务商重量差!A:A,过机服务商重量差!L:L),"0"),2)</f>
        <v>47</v>
      </c>
      <c r="E913" s="64">
        <f>ROUND(IF(B913="小旋风",$D913/提成!$D$4*提成!$E$4,$D913/提成!$D$3*提成!$E$3),2)</f>
        <v>0.47</v>
      </c>
      <c r="F913" s="5" t="str">
        <f ca="1">IFERROR(LOOKUP(1,0/((B913=名单!B:B)*(VALUE(AW913)&gt;=名单!E:E)*(VALUE(AW913)&lt;=名单!G:G)*(Y913="正常走货")),名单!H:H),"否")</f>
        <v>否</v>
      </c>
      <c r="G913" s="71" t="s">
        <v>2861</v>
      </c>
      <c r="H913" s="71" t="s">
        <v>2863</v>
      </c>
      <c r="J913" s="72" t="s">
        <v>2864</v>
      </c>
      <c r="L913" s="71" t="s">
        <v>18</v>
      </c>
      <c r="M913" s="73"/>
      <c r="N913" s="73"/>
      <c r="R913" s="73"/>
      <c r="S913" s="72" t="s">
        <v>191</v>
      </c>
      <c r="T913" s="72" t="s">
        <v>14410</v>
      </c>
      <c r="U913" s="73"/>
      <c r="W913" s="73"/>
      <c r="X913" s="73"/>
      <c r="Y913" s="72" t="s">
        <v>14379</v>
      </c>
      <c r="AO913" s="71">
        <v>302.39</v>
      </c>
      <c r="AS913" s="73"/>
      <c r="AT913" s="73"/>
      <c r="AV913" s="73"/>
      <c r="AW913" s="74" t="s">
        <v>15303</v>
      </c>
      <c r="BC913" s="73"/>
    </row>
    <row r="914" spans="1:56">
      <c r="A914" s="70" t="str">
        <f t="shared" si="29"/>
        <v>2026-01</v>
      </c>
      <c r="B914" s="5" t="str">
        <f>_xlfn.XLOOKUP(G914,过机服务商重量差!A:A,过机服务商重量差!G:G)</f>
        <v>玉麒麟</v>
      </c>
      <c r="C914" s="32" t="str">
        <f t="shared" si="28"/>
        <v>渠道</v>
      </c>
      <c r="D914" s="63">
        <f>ROUND(IF(AND(AO914&gt;=0,Y914="正常走货"),_xlfn.XLOOKUP(G914,过机服务商重量差!A:A,过机服务商重量差!L:L),"0"),2)</f>
        <v>2</v>
      </c>
      <c r="E914" s="64">
        <f>ROUND(IF(B914="小旋风",$D914/提成!$D$4*提成!$E$4,$D914/提成!$D$3*提成!$E$3),2)</f>
        <v>0.02</v>
      </c>
      <c r="F914" s="5" t="str">
        <f ca="1">IFERROR(LOOKUP(1,0/((B914=名单!B:B)*(VALUE(AW914)&gt;=名单!E:E)*(VALUE(AW914)&lt;=名单!G:G)*(Y914="正常走货")),名单!H:H),"否")</f>
        <v>否</v>
      </c>
      <c r="G914" s="71" t="s">
        <v>2865</v>
      </c>
      <c r="H914" s="71" t="s">
        <v>2867</v>
      </c>
      <c r="J914" s="72" t="s">
        <v>24</v>
      </c>
      <c r="L914" s="71" t="s">
        <v>18</v>
      </c>
      <c r="M914" s="73"/>
      <c r="N914" s="73"/>
      <c r="R914" s="73"/>
      <c r="S914" s="72" t="s">
        <v>211</v>
      </c>
      <c r="T914" s="72" t="s">
        <v>14407</v>
      </c>
      <c r="U914" s="73"/>
      <c r="W914" s="73"/>
      <c r="X914" s="73"/>
      <c r="Y914" s="72" t="s">
        <v>14379</v>
      </c>
      <c r="AO914" s="71">
        <v>63.7</v>
      </c>
      <c r="AS914" s="73"/>
      <c r="AT914" s="73"/>
      <c r="AU914" s="73"/>
      <c r="AV914" s="73"/>
      <c r="AW914" s="74" t="s">
        <v>15304</v>
      </c>
      <c r="BC914" s="73"/>
    </row>
    <row r="915" spans="1:56">
      <c r="A915" s="70" t="str">
        <f t="shared" si="29"/>
        <v>2026-01</v>
      </c>
      <c r="B915" s="5" t="str">
        <f>_xlfn.XLOOKUP(G915,过机服务商重量差!A:A,过机服务商重量差!G:G)</f>
        <v>玉麒麟</v>
      </c>
      <c r="C915" s="32" t="str">
        <f t="shared" si="28"/>
        <v>渠道</v>
      </c>
      <c r="D915" s="63">
        <f>ROUND(IF(AND(AO915&gt;=0,Y915="正常走货"),_xlfn.XLOOKUP(G915,过机服务商重量差!A:A,过机服务商重量差!L:L),"0"),2)</f>
        <v>12</v>
      </c>
      <c r="E915" s="64">
        <f>ROUND(IF(B915="小旋风",$D915/提成!$D$4*提成!$E$4,$D915/提成!$D$3*提成!$E$3),2)</f>
        <v>0.12</v>
      </c>
      <c r="F915" s="5" t="str">
        <f ca="1">IFERROR(LOOKUP(1,0/((B915=名单!B:B)*(VALUE(AW915)&gt;=名单!E:E)*(VALUE(AW915)&lt;=名单!G:G)*(Y915="正常走货")),名单!H:H),"否")</f>
        <v>否</v>
      </c>
      <c r="G915" s="71" t="s">
        <v>2868</v>
      </c>
      <c r="H915" s="71" t="s">
        <v>2870</v>
      </c>
      <c r="J915" s="72" t="s">
        <v>24</v>
      </c>
      <c r="L915" s="71" t="s">
        <v>18</v>
      </c>
      <c r="M915" s="73"/>
      <c r="N915" s="73"/>
      <c r="R915" s="73"/>
      <c r="S915" s="72" t="s">
        <v>2871</v>
      </c>
      <c r="T915" s="72" t="s">
        <v>14382</v>
      </c>
      <c r="U915" s="73"/>
      <c r="W915" s="73"/>
      <c r="X915" s="73"/>
      <c r="Y915" s="72" t="s">
        <v>14379</v>
      </c>
      <c r="AO915" s="71">
        <v>52</v>
      </c>
      <c r="AT915" s="73"/>
      <c r="AV915" s="73"/>
      <c r="AW915" s="74" t="s">
        <v>15305</v>
      </c>
      <c r="BA915" s="73"/>
      <c r="BC915" s="73"/>
    </row>
    <row r="916" spans="1:56">
      <c r="A916" s="70" t="str">
        <f t="shared" si="29"/>
        <v>2026-01</v>
      </c>
      <c r="B916" s="5" t="str">
        <f>_xlfn.XLOOKUP(G916,过机服务商重量差!A:A,过机服务商重量差!G:G)</f>
        <v>风清扬</v>
      </c>
      <c r="C916" s="32" t="str">
        <f t="shared" si="28"/>
        <v>渠道</v>
      </c>
      <c r="D916" s="63">
        <f>ROUND(IF(AND(AO916&gt;=0,Y916="正常走货"),_xlfn.XLOOKUP(G916,过机服务商重量差!A:A,过机服务商重量差!L:L),"0"),2)</f>
        <v>524</v>
      </c>
      <c r="E916" s="64">
        <f>ROUND(IF(B916="小旋风",$D916/提成!$D$4*提成!$E$4,$D916/提成!$D$3*提成!$E$3),2)</f>
        <v>5.24</v>
      </c>
      <c r="F916" s="5" t="str">
        <f ca="1">IFERROR(LOOKUP(1,0/((B916=名单!B:B)*(VALUE(AW916)&gt;=名单!E:E)*(VALUE(AW916)&lt;=名单!G:G)*(Y916="正常走货")),名单!H:H),"否")</f>
        <v>是</v>
      </c>
      <c r="G916" s="71" t="s">
        <v>2872</v>
      </c>
      <c r="H916" s="71" t="s">
        <v>2874</v>
      </c>
      <c r="J916" s="72" t="s">
        <v>231</v>
      </c>
      <c r="L916" s="71" t="s">
        <v>18</v>
      </c>
      <c r="M916" s="73"/>
      <c r="N916" s="73"/>
      <c r="R916" s="73"/>
      <c r="S916" s="72" t="s">
        <v>408</v>
      </c>
      <c r="T916" s="72" t="s">
        <v>14378</v>
      </c>
      <c r="U916" s="73"/>
      <c r="W916" s="73"/>
      <c r="X916" s="73"/>
      <c r="Y916" s="72" t="s">
        <v>14379</v>
      </c>
      <c r="AO916" s="71">
        <v>2714.3</v>
      </c>
      <c r="AS916" s="73"/>
      <c r="AT916" s="73"/>
      <c r="AV916" s="73"/>
      <c r="AW916" s="74" t="s">
        <v>15306</v>
      </c>
      <c r="BC916" s="73"/>
    </row>
    <row r="917" spans="1:56">
      <c r="A917" s="70" t="str">
        <f t="shared" si="29"/>
        <v>2026-01</v>
      </c>
      <c r="B917" s="5" t="str">
        <f>_xlfn.XLOOKUP(G917,过机服务商重量差!A:A,过机服务商重量差!G:G)</f>
        <v>小旋风</v>
      </c>
      <c r="C917" s="32" t="str">
        <f t="shared" si="28"/>
        <v>渠道</v>
      </c>
      <c r="D917" s="63">
        <f>ROUND(IF(AND(AO917&gt;=0,Y917="正常走货"),_xlfn.XLOOKUP(G917,过机服务商重量差!A:A,过机服务商重量差!L:L),"0"),2)</f>
        <v>391</v>
      </c>
      <c r="E917" s="64">
        <f>ROUND(IF(B917="小旋风",$D917/提成!$D$4*提成!$E$4,$D917/提成!$D$3*提成!$E$3),2)</f>
        <v>3.91</v>
      </c>
      <c r="F917" s="5" t="str">
        <f ca="1">IFERROR(LOOKUP(1,0/((B917=名单!B:B)*(VALUE(AW917)&gt;=名单!E:E)*(VALUE(AW917)&lt;=名单!G:G)*(Y917="正常走货")),名单!H:H),"否")</f>
        <v>是</v>
      </c>
      <c r="G917" s="71" t="s">
        <v>2875</v>
      </c>
      <c r="H917" s="71" t="s">
        <v>2877</v>
      </c>
      <c r="J917" s="72" t="s">
        <v>274</v>
      </c>
      <c r="L917" s="71" t="s">
        <v>18</v>
      </c>
      <c r="M917" s="73"/>
      <c r="N917" s="73"/>
      <c r="R917" s="73"/>
      <c r="S917" s="72" t="s">
        <v>90</v>
      </c>
      <c r="T917" s="72" t="s">
        <v>14407</v>
      </c>
      <c r="U917" s="73"/>
      <c r="W917" s="73"/>
      <c r="X917" s="73"/>
      <c r="Y917" s="72" t="s">
        <v>14379</v>
      </c>
      <c r="AO917" s="71">
        <v>195.5</v>
      </c>
      <c r="AS917" s="73"/>
      <c r="AT917" s="73"/>
      <c r="AV917" s="73"/>
      <c r="AW917" s="74" t="s">
        <v>15307</v>
      </c>
      <c r="BA917" s="73"/>
      <c r="BC917" s="73"/>
    </row>
    <row r="918" spans="1:56">
      <c r="A918" s="70" t="str">
        <f t="shared" si="29"/>
        <v>2026-01</v>
      </c>
      <c r="B918" s="5" t="str">
        <f>_xlfn.XLOOKUP(G918,过机服务商重量差!A:A,过机服务商重量差!G:G)</f>
        <v>无崖子</v>
      </c>
      <c r="C918" s="32" t="str">
        <f t="shared" si="28"/>
        <v>渠道</v>
      </c>
      <c r="D918" s="63">
        <f>ROUND(IF(AND(AO918&gt;=0,Y918="正常走货"),_xlfn.XLOOKUP(G918,过机服务商重量差!A:A,过机服务商重量差!L:L),"0"),2)</f>
        <v>0.5</v>
      </c>
      <c r="E918" s="64">
        <f>ROUND(IF(B918="小旋风",$D918/提成!$D$4*提成!$E$4,$D918/提成!$D$3*提成!$E$3),2)</f>
        <v>0.01</v>
      </c>
      <c r="F918" s="5" t="str">
        <f ca="1">IFERROR(LOOKUP(1,0/((B918=名单!B:B)*(VALUE(AW918)&gt;=名单!E:E)*(VALUE(AW918)&lt;=名单!G:G)*(Y918="正常走货")),名单!H:H),"否")</f>
        <v>否</v>
      </c>
      <c r="G918" s="71" t="s">
        <v>2878</v>
      </c>
      <c r="H918" s="71" t="s">
        <v>2880</v>
      </c>
      <c r="J918" s="72" t="s">
        <v>198</v>
      </c>
      <c r="L918" s="71" t="s">
        <v>18</v>
      </c>
      <c r="M918" s="73"/>
      <c r="N918" s="73"/>
      <c r="R918" s="73"/>
      <c r="S918" s="72" t="s">
        <v>191</v>
      </c>
      <c r="T918" s="72" t="s">
        <v>14410</v>
      </c>
      <c r="U918" s="73"/>
      <c r="W918" s="73"/>
      <c r="X918" s="73"/>
      <c r="Y918" s="72" t="s">
        <v>14379</v>
      </c>
      <c r="AO918" s="71">
        <v>0.259999999999991</v>
      </c>
      <c r="AT918" s="73"/>
      <c r="AU918" s="73"/>
      <c r="AV918" s="73"/>
      <c r="AW918" s="74" t="s">
        <v>15308</v>
      </c>
      <c r="BC918" s="73"/>
    </row>
    <row r="919" spans="1:56">
      <c r="A919" s="70" t="str">
        <f t="shared" si="29"/>
        <v>2026-01</v>
      </c>
      <c r="B919" s="5" t="str">
        <f>_xlfn.XLOOKUP(G919,过机服务商重量差!A:A,过机服务商重量差!G:G)</f>
        <v>帅时莹</v>
      </c>
      <c r="C919" s="32" t="str">
        <f t="shared" si="28"/>
        <v>渠道</v>
      </c>
      <c r="D919" s="63">
        <f>ROUND(IF(AND(AO919&gt;=0,Y919="正常走货"),_xlfn.XLOOKUP(G919,过机服务商重量差!A:A,过机服务商重量差!L:L),"0"),2)</f>
        <v>776</v>
      </c>
      <c r="E919" s="64">
        <f>ROUND(IF(B919="小旋风",$D919/提成!$D$4*提成!$E$4,$D919/提成!$D$3*提成!$E$3),2)</f>
        <v>7.76</v>
      </c>
      <c r="F919" s="5" t="str">
        <f ca="1">IFERROR(LOOKUP(1,0/((B919=名单!B:B)*(VALUE(AW919)&gt;=名单!E:E)*(VALUE(AW919)&lt;=名单!G:G)*(Y919="正常走货")),名单!H:H),"否")</f>
        <v>否</v>
      </c>
      <c r="G919" s="71" t="s">
        <v>2881</v>
      </c>
      <c r="H919" s="71" t="s">
        <v>2883</v>
      </c>
      <c r="J919" s="72" t="s">
        <v>432</v>
      </c>
      <c r="L919" s="71" t="s">
        <v>18</v>
      </c>
      <c r="M919" s="73"/>
      <c r="N919" s="73"/>
      <c r="R919" s="73"/>
      <c r="S919" s="72" t="s">
        <v>191</v>
      </c>
      <c r="T919" s="72" t="s">
        <v>14410</v>
      </c>
      <c r="U919" s="73"/>
      <c r="W919" s="73"/>
      <c r="X919" s="73"/>
      <c r="Y919" s="72" t="s">
        <v>14379</v>
      </c>
      <c r="AO919" s="71">
        <v>989</v>
      </c>
      <c r="AT919" s="73"/>
      <c r="AV919" s="73"/>
      <c r="AW919" s="74" t="s">
        <v>15309</v>
      </c>
      <c r="BC919" s="73"/>
    </row>
    <row r="920" spans="1:56">
      <c r="A920" s="70" t="str">
        <f t="shared" si="29"/>
        <v>2026-01</v>
      </c>
      <c r="B920" s="5" t="str">
        <f>_xlfn.XLOOKUP(G920,过机服务商重量差!A:A,过机服务商重量差!G:G)</f>
        <v/>
      </c>
      <c r="C920" s="32" t="str">
        <f t="shared" si="28"/>
        <v>渠道</v>
      </c>
      <c r="D920" s="63">
        <f>ROUND(IF(AND(AO920&gt;=0,Y920="正常走货"),_xlfn.XLOOKUP(G920,过机服务商重量差!A:A,过机服务商重量差!L:L),"0"),2)</f>
        <v>1991</v>
      </c>
      <c r="E920" s="64">
        <f>ROUND(IF(B920="小旋风",$D920/提成!$D$4*提成!$E$4,$D920/提成!$D$3*提成!$E$3),2)</f>
        <v>19.91</v>
      </c>
      <c r="F920" s="5" t="str">
        <f ca="1">IFERROR(LOOKUP(1,0/((B920=名单!B:B)*(VALUE(AW920)&gt;=名单!E:E)*(VALUE(AW920)&lt;=名单!G:G)*(Y920="正常走货")),名单!H:H),"否")</f>
        <v>否</v>
      </c>
      <c r="G920" s="71" t="s">
        <v>2884</v>
      </c>
      <c r="H920" s="71" t="s">
        <v>36</v>
      </c>
      <c r="J920" s="72" t="s">
        <v>302</v>
      </c>
      <c r="L920" s="71" t="s">
        <v>18</v>
      </c>
      <c r="M920" s="73"/>
      <c r="N920" s="73"/>
      <c r="R920" s="73"/>
      <c r="S920" s="72" t="s">
        <v>86</v>
      </c>
      <c r="T920" s="72" t="s">
        <v>14378</v>
      </c>
      <c r="U920" s="73"/>
      <c r="W920" s="73"/>
      <c r="X920" s="73"/>
      <c r="Y920" s="72" t="s">
        <v>14379</v>
      </c>
      <c r="AO920" s="71">
        <v>2471.5</v>
      </c>
      <c r="AS920" s="73"/>
      <c r="AT920" s="73"/>
      <c r="AV920" s="73"/>
      <c r="AW920" s="74" t="s">
        <v>15310</v>
      </c>
      <c r="BC920" s="73"/>
      <c r="BD920" s="73"/>
    </row>
    <row r="921" spans="1:56">
      <c r="A921" s="70" t="str">
        <f t="shared" si="29"/>
        <v>2026-01</v>
      </c>
      <c r="B921" s="5" t="str">
        <f>_xlfn.XLOOKUP(G921,过机服务商重量差!A:A,过机服务商重量差!G:G)</f>
        <v>小旋风</v>
      </c>
      <c r="C921" s="32" t="str">
        <f t="shared" si="28"/>
        <v>渠道</v>
      </c>
      <c r="D921" s="63">
        <f>ROUND(IF(AND(AO921&gt;=0,Y921="正常走货"),_xlfn.XLOOKUP(G921,过机服务商重量差!A:A,过机服务商重量差!L:L),"0"),2)</f>
        <v>759</v>
      </c>
      <c r="E921" s="64">
        <f>ROUND(IF(B921="小旋风",$D921/提成!$D$4*提成!$E$4,$D921/提成!$D$3*提成!$E$3),2)</f>
        <v>7.59</v>
      </c>
      <c r="F921" s="5" t="str">
        <f ca="1">IFERROR(LOOKUP(1,0/((B921=名单!B:B)*(VALUE(AW921)&gt;=名单!E:E)*(VALUE(AW921)&lt;=名单!G:G)*(Y921="正常走货")),名单!H:H),"否")</f>
        <v>是</v>
      </c>
      <c r="G921" s="71" t="s">
        <v>2886</v>
      </c>
      <c r="H921" s="71" t="s">
        <v>36</v>
      </c>
      <c r="J921" s="72" t="s">
        <v>274</v>
      </c>
      <c r="L921" s="71" t="s">
        <v>18</v>
      </c>
      <c r="M921" s="73"/>
      <c r="N921" s="73"/>
      <c r="R921" s="73"/>
      <c r="S921" s="72" t="s">
        <v>39</v>
      </c>
      <c r="T921" s="72" t="s">
        <v>14386</v>
      </c>
      <c r="U921" s="73"/>
      <c r="W921" s="73"/>
      <c r="X921" s="73"/>
      <c r="Y921" s="72" t="s">
        <v>14379</v>
      </c>
      <c r="AO921" s="71">
        <v>6831</v>
      </c>
      <c r="AT921" s="73"/>
      <c r="AV921" s="73"/>
      <c r="AW921" s="74" t="s">
        <v>15311</v>
      </c>
      <c r="BC921" s="73"/>
    </row>
    <row r="922" spans="1:56">
      <c r="A922" s="70" t="str">
        <f t="shared" si="29"/>
        <v>2026-01</v>
      </c>
      <c r="B922" s="5" t="str">
        <f>_xlfn.XLOOKUP(G922,过机服务商重量差!A:A,过机服务商重量差!G:G)</f>
        <v>小旋风</v>
      </c>
      <c r="C922" s="32" t="str">
        <f t="shared" si="28"/>
        <v>渠道</v>
      </c>
      <c r="D922" s="63">
        <f>ROUND(IF(AND(AO922&gt;=0,Y922="正常走货"),_xlfn.XLOOKUP(G922,过机服务商重量差!A:A,过机服务商重量差!L:L),"0"),2)</f>
        <v>1480</v>
      </c>
      <c r="E922" s="64">
        <f>ROUND(IF(B922="小旋风",$D922/提成!$D$4*提成!$E$4,$D922/提成!$D$3*提成!$E$3),2)</f>
        <v>14.8</v>
      </c>
      <c r="F922" s="5" t="str">
        <f ca="1">IFERROR(LOOKUP(1,0/((B922=名单!B:B)*(VALUE(AW922)&gt;=名单!E:E)*(VALUE(AW922)&lt;=名单!G:G)*(Y922="正常走货")),名单!H:H),"否")</f>
        <v>是</v>
      </c>
      <c r="G922" s="71" t="s">
        <v>2888</v>
      </c>
      <c r="H922" s="71" t="s">
        <v>36</v>
      </c>
      <c r="J922" s="72" t="s">
        <v>274</v>
      </c>
      <c r="L922" s="71" t="s">
        <v>18</v>
      </c>
      <c r="M922" s="73"/>
      <c r="N922" s="73"/>
      <c r="R922" s="73"/>
      <c r="S922" s="72" t="s">
        <v>39</v>
      </c>
      <c r="T922" s="72" t="s">
        <v>14386</v>
      </c>
      <c r="U922" s="73"/>
      <c r="W922" s="73"/>
      <c r="X922" s="73"/>
      <c r="Y922" s="72" t="s">
        <v>14379</v>
      </c>
      <c r="AO922" s="71">
        <v>13320</v>
      </c>
      <c r="AS922" s="73"/>
      <c r="AT922" s="73"/>
      <c r="AV922" s="73"/>
      <c r="AW922" s="74" t="s">
        <v>15312</v>
      </c>
      <c r="BC922" s="73"/>
    </row>
    <row r="923" spans="1:56">
      <c r="A923" s="70" t="str">
        <f t="shared" si="29"/>
        <v>2026-01</v>
      </c>
      <c r="B923" s="5" t="str">
        <f>_xlfn.XLOOKUP(G923,过机服务商重量差!A:A,过机服务商重量差!G:G)</f>
        <v>风清扬</v>
      </c>
      <c r="C923" s="32" t="str">
        <f t="shared" si="28"/>
        <v>渠道</v>
      </c>
      <c r="D923" s="63">
        <f>ROUND(IF(AND(AO923&gt;=0,Y923="正常走货"),_xlfn.XLOOKUP(G923,过机服务商重量差!A:A,过机服务商重量差!L:L),"0"),2)</f>
        <v>0</v>
      </c>
      <c r="E923" s="64">
        <f>ROUND(IF(B923="小旋风",$D923/提成!$D$4*提成!$E$4,$D923/提成!$D$3*提成!$E$3),2)</f>
        <v>0</v>
      </c>
      <c r="F923" s="5" t="str">
        <f ca="1">IFERROR(LOOKUP(1,0/((B923=名单!B:B)*(VALUE(AW923)&gt;=名单!E:E)*(VALUE(AW923)&lt;=名单!G:G)*(Y923="正常走货")),名单!H:H),"否")</f>
        <v>否</v>
      </c>
      <c r="G923" s="71" t="s">
        <v>2890</v>
      </c>
      <c r="H923" s="71" t="s">
        <v>36</v>
      </c>
      <c r="J923" s="72" t="s">
        <v>231</v>
      </c>
      <c r="L923" s="71" t="s">
        <v>18</v>
      </c>
      <c r="M923" s="73"/>
      <c r="N923" s="73"/>
      <c r="R923" s="73"/>
      <c r="S923" s="72" t="s">
        <v>39</v>
      </c>
      <c r="T923" s="71" t="s">
        <v>14386</v>
      </c>
      <c r="U923" s="73"/>
      <c r="W923" s="73"/>
      <c r="X923" s="73"/>
      <c r="Y923" s="72" t="s">
        <v>14434</v>
      </c>
      <c r="AO923" s="71">
        <v>0</v>
      </c>
      <c r="AS923" s="73"/>
      <c r="AT923" s="73"/>
      <c r="AV923" s="73"/>
      <c r="AW923" s="74" t="s">
        <v>15313</v>
      </c>
      <c r="BC923" s="73"/>
    </row>
    <row r="924" spans="1:56">
      <c r="A924" s="70" t="str">
        <f t="shared" si="29"/>
        <v>2026-01</v>
      </c>
      <c r="B924" s="5" t="str">
        <f>_xlfn.XLOOKUP(G924,过机服务商重量差!A:A,过机服务商重量差!G:G)</f>
        <v>小旋风</v>
      </c>
      <c r="C924" s="32" t="str">
        <f t="shared" si="28"/>
        <v>渠道</v>
      </c>
      <c r="D924" s="63">
        <f>ROUND(IF(AND(AO924&gt;=0,Y924="正常走货"),_xlfn.XLOOKUP(G924,过机服务商重量差!A:A,过机服务商重量差!L:L),"0"),2)</f>
        <v>71</v>
      </c>
      <c r="E924" s="64">
        <f>ROUND(IF(B924="小旋风",$D924/提成!$D$4*提成!$E$4,$D924/提成!$D$3*提成!$E$3),2)</f>
        <v>0.71</v>
      </c>
      <c r="F924" s="5" t="str">
        <f ca="1">IFERROR(LOOKUP(1,0/((B924=名单!B:B)*(VALUE(AW924)&gt;=名单!E:E)*(VALUE(AW924)&lt;=名单!G:G)*(Y924="正常走货")),名单!H:H),"否")</f>
        <v>是</v>
      </c>
      <c r="G924" s="71" t="s">
        <v>2892</v>
      </c>
      <c r="H924" s="71" t="s">
        <v>2894</v>
      </c>
      <c r="J924" s="72" t="s">
        <v>78</v>
      </c>
      <c r="L924" s="71" t="s">
        <v>18</v>
      </c>
      <c r="M924" s="73"/>
      <c r="N924" s="73"/>
      <c r="R924" s="73"/>
      <c r="S924" s="72" t="s">
        <v>390</v>
      </c>
      <c r="T924" s="71" t="s">
        <v>14386</v>
      </c>
      <c r="U924" s="73"/>
      <c r="W924" s="73"/>
      <c r="X924" s="73"/>
      <c r="Y924" s="72" t="s">
        <v>14379</v>
      </c>
      <c r="AO924" s="71">
        <v>151.3</v>
      </c>
      <c r="AS924" s="73"/>
      <c r="AT924" s="73"/>
      <c r="AV924" s="73"/>
      <c r="AW924" s="74" t="s">
        <v>15314</v>
      </c>
      <c r="BC924" s="73"/>
    </row>
    <row r="925" spans="1:56">
      <c r="A925" s="70" t="str">
        <f t="shared" si="29"/>
        <v>2026-01</v>
      </c>
      <c r="B925" s="5" t="str">
        <f>_xlfn.XLOOKUP(G925,过机服务商重量差!A:A,过机服务商重量差!G:G)</f>
        <v>无崖子</v>
      </c>
      <c r="C925" s="32" t="str">
        <f t="shared" si="28"/>
        <v>渠道</v>
      </c>
      <c r="D925" s="63">
        <f>ROUND(IF(AND(AO925&gt;=0,Y925="正常走货"),_xlfn.XLOOKUP(G925,过机服务商重量差!A:A,过机服务商重量差!L:L),"0"),2)</f>
        <v>4</v>
      </c>
      <c r="E925" s="64">
        <f>ROUND(IF(B925="小旋风",$D925/提成!$D$4*提成!$E$4,$D925/提成!$D$3*提成!$E$3),2)</f>
        <v>0.04</v>
      </c>
      <c r="F925" s="5" t="str">
        <f ca="1">IFERROR(LOOKUP(1,0/((B925=名单!B:B)*(VALUE(AW925)&gt;=名单!E:E)*(VALUE(AW925)&lt;=名单!G:G)*(Y925="正常走货")),名单!H:H),"否")</f>
        <v>否</v>
      </c>
      <c r="G925" s="71" t="s">
        <v>2895</v>
      </c>
      <c r="H925" s="71" t="s">
        <v>2897</v>
      </c>
      <c r="J925" s="72" t="s">
        <v>603</v>
      </c>
      <c r="L925" s="71" t="s">
        <v>18</v>
      </c>
      <c r="M925" s="73"/>
      <c r="N925" s="73"/>
      <c r="R925" s="73"/>
      <c r="S925" s="72" t="s">
        <v>20</v>
      </c>
      <c r="T925" s="72" t="s">
        <v>14378</v>
      </c>
      <c r="U925" s="73"/>
      <c r="W925" s="73"/>
      <c r="X925" s="73"/>
      <c r="Y925" s="72" t="s">
        <v>14379</v>
      </c>
      <c r="AO925" s="71">
        <v>91.7</v>
      </c>
      <c r="AT925" s="73"/>
      <c r="AU925" s="73"/>
      <c r="AV925" s="73"/>
      <c r="AW925" s="74" t="s">
        <v>15315</v>
      </c>
      <c r="BC925" s="73"/>
    </row>
    <row r="926" spans="1:56">
      <c r="A926" s="70" t="str">
        <f t="shared" si="29"/>
        <v>2026-01</v>
      </c>
      <c r="B926" s="5" t="str">
        <f>_xlfn.XLOOKUP(G926,过机服务商重量差!A:A,过机服务商重量差!G:G)</f>
        <v>风清扬</v>
      </c>
      <c r="C926" s="32" t="str">
        <f t="shared" si="28"/>
        <v>渠道</v>
      </c>
      <c r="D926" s="63">
        <f>ROUND(IF(AND(AO926&gt;=0,Y926="正常走货"),_xlfn.XLOOKUP(G926,过机服务商重量差!A:A,过机服务商重量差!L:L),"0"),2)</f>
        <v>63</v>
      </c>
      <c r="E926" s="64">
        <f>ROUND(IF(B926="小旋风",$D926/提成!$D$4*提成!$E$4,$D926/提成!$D$3*提成!$E$3),2)</f>
        <v>0.63</v>
      </c>
      <c r="F926" s="5" t="str">
        <f ca="1">IFERROR(LOOKUP(1,0/((B926=名单!B:B)*(VALUE(AW926)&gt;=名单!E:E)*(VALUE(AW926)&lt;=名单!G:G)*(Y926="正常走货")),名单!H:H),"否")</f>
        <v>是</v>
      </c>
      <c r="G926" s="71" t="s">
        <v>2898</v>
      </c>
      <c r="H926" s="71" t="s">
        <v>50</v>
      </c>
      <c r="J926" s="72" t="s">
        <v>633</v>
      </c>
      <c r="L926" s="71" t="s">
        <v>18</v>
      </c>
      <c r="M926" s="73"/>
      <c r="N926" s="73"/>
      <c r="R926" s="73"/>
      <c r="S926" s="72" t="s">
        <v>2900</v>
      </c>
      <c r="T926" s="71" t="s">
        <v>14473</v>
      </c>
      <c r="U926" s="73"/>
      <c r="W926" s="73"/>
      <c r="X926" s="73"/>
      <c r="Y926" s="72" t="s">
        <v>14379</v>
      </c>
      <c r="AO926" s="71">
        <v>60</v>
      </c>
      <c r="AS926" s="73"/>
      <c r="AT926" s="73"/>
      <c r="AU926" s="73"/>
      <c r="AV926" s="73"/>
      <c r="AW926" s="74" t="s">
        <v>15316</v>
      </c>
      <c r="BC926" s="73"/>
    </row>
    <row r="927" spans="1:56">
      <c r="A927" s="70" t="str">
        <f t="shared" si="29"/>
        <v>2026-01</v>
      </c>
      <c r="B927" s="5" t="str">
        <f>_xlfn.XLOOKUP(G927,过机服务商重量差!A:A,过机服务商重量差!G:G)</f>
        <v>玉麒麟</v>
      </c>
      <c r="C927" s="32" t="str">
        <f t="shared" si="28"/>
        <v>渠道</v>
      </c>
      <c r="D927" s="63">
        <f>ROUND(IF(AND(AO927&gt;=0,Y927="正常走货"),_xlfn.XLOOKUP(G927,过机服务商重量差!A:A,过机服务商重量差!L:L),"0"),2)</f>
        <v>25</v>
      </c>
      <c r="E927" s="64">
        <f>ROUND(IF(B927="小旋风",$D927/提成!$D$4*提成!$E$4,$D927/提成!$D$3*提成!$E$3),2)</f>
        <v>0.25</v>
      </c>
      <c r="F927" s="5" t="str">
        <f ca="1">IFERROR(LOOKUP(1,0/((B927=名单!B:B)*(VALUE(AW927)&gt;=名单!E:E)*(VALUE(AW927)&lt;=名单!G:G)*(Y927="正常走货")),名单!H:H),"否")</f>
        <v>否</v>
      </c>
      <c r="G927" s="71" t="s">
        <v>2901</v>
      </c>
      <c r="H927" s="71" t="s">
        <v>2903</v>
      </c>
      <c r="J927" s="72" t="s">
        <v>24</v>
      </c>
      <c r="L927" s="71" t="s">
        <v>18</v>
      </c>
      <c r="M927" s="73"/>
      <c r="N927" s="73"/>
      <c r="R927" s="73"/>
      <c r="S927" s="72" t="s">
        <v>246</v>
      </c>
      <c r="T927" s="72" t="s">
        <v>14386</v>
      </c>
      <c r="U927" s="73"/>
      <c r="W927" s="73"/>
      <c r="X927" s="73"/>
      <c r="Y927" s="72" t="s">
        <v>14379</v>
      </c>
      <c r="AO927" s="71">
        <v>471.6</v>
      </c>
      <c r="AT927" s="73"/>
      <c r="AV927" s="73"/>
      <c r="AW927" s="74" t="s">
        <v>15317</v>
      </c>
      <c r="BA927" s="73"/>
      <c r="BC927" s="73"/>
      <c r="BD927" s="73"/>
    </row>
    <row r="928" spans="1:56">
      <c r="A928" s="70" t="str">
        <f t="shared" si="29"/>
        <v>2026-01</v>
      </c>
      <c r="B928" s="5" t="str">
        <f>_xlfn.XLOOKUP(G928,过机服务商重量差!A:A,过机服务商重量差!G:G)</f>
        <v>玉麒麟</v>
      </c>
      <c r="C928" s="32" t="str">
        <f t="shared" si="28"/>
        <v>渠道</v>
      </c>
      <c r="D928" s="63">
        <f>ROUND(IF(AND(AO928&gt;=0,Y928="正常走货"),_xlfn.XLOOKUP(G928,过机服务商重量差!A:A,过机服务商重量差!L:L),"0"),2)</f>
        <v>24</v>
      </c>
      <c r="E928" s="64">
        <f>ROUND(IF(B928="小旋风",$D928/提成!$D$4*提成!$E$4,$D928/提成!$D$3*提成!$E$3),2)</f>
        <v>0.24</v>
      </c>
      <c r="F928" s="5" t="str">
        <f ca="1">IFERROR(LOOKUP(1,0/((B928=名单!B:B)*(VALUE(AW928)&gt;=名单!E:E)*(VALUE(AW928)&lt;=名单!G:G)*(Y928="正常走货")),名单!H:H),"否")</f>
        <v>否</v>
      </c>
      <c r="G928" s="71" t="s">
        <v>2904</v>
      </c>
      <c r="H928" s="71" t="s">
        <v>2906</v>
      </c>
      <c r="J928" s="72" t="s">
        <v>24</v>
      </c>
      <c r="L928" s="71" t="s">
        <v>18</v>
      </c>
      <c r="M928" s="73"/>
      <c r="N928" s="73"/>
      <c r="R928" s="73"/>
      <c r="S928" s="72" t="s">
        <v>246</v>
      </c>
      <c r="T928" s="71" t="s">
        <v>14386</v>
      </c>
      <c r="U928" s="73"/>
      <c r="W928" s="73"/>
      <c r="X928" s="73"/>
      <c r="Y928" s="72" t="s">
        <v>14379</v>
      </c>
      <c r="AO928" s="71">
        <v>463.6</v>
      </c>
      <c r="AS928" s="73"/>
      <c r="AT928" s="73"/>
      <c r="AU928" s="73"/>
      <c r="AV928" s="73"/>
      <c r="AW928" s="74" t="s">
        <v>15318</v>
      </c>
      <c r="BC928" s="73"/>
      <c r="BD928" s="73"/>
    </row>
    <row r="929" spans="1:56">
      <c r="A929" s="70" t="str">
        <f t="shared" si="29"/>
        <v>2026-01</v>
      </c>
      <c r="B929" s="5" t="str">
        <f>_xlfn.XLOOKUP(G929,过机服务商重量差!A:A,过机服务商重量差!G:G)</f>
        <v>玉麒麟</v>
      </c>
      <c r="C929" s="32" t="str">
        <f t="shared" si="28"/>
        <v>渠道</v>
      </c>
      <c r="D929" s="63">
        <f>ROUND(IF(AND(AO929&gt;=0,Y929="正常走货"),_xlfn.XLOOKUP(G929,过机服务商重量差!A:A,过机服务商重量差!L:L),"0"),2)</f>
        <v>25</v>
      </c>
      <c r="E929" s="64">
        <f>ROUND(IF(B929="小旋风",$D929/提成!$D$4*提成!$E$4,$D929/提成!$D$3*提成!$E$3),2)</f>
        <v>0.25</v>
      </c>
      <c r="F929" s="5" t="str">
        <f ca="1">IFERROR(LOOKUP(1,0/((B929=名单!B:B)*(VALUE(AW929)&gt;=名单!E:E)*(VALUE(AW929)&lt;=名单!G:G)*(Y929="正常走货")),名单!H:H),"否")</f>
        <v>否</v>
      </c>
      <c r="G929" s="71" t="s">
        <v>2907</v>
      </c>
      <c r="H929" s="71" t="s">
        <v>2909</v>
      </c>
      <c r="J929" s="72" t="s">
        <v>24</v>
      </c>
      <c r="L929" s="71" t="s">
        <v>18</v>
      </c>
      <c r="M929" s="73"/>
      <c r="N929" s="73"/>
      <c r="R929" s="73"/>
      <c r="S929" s="72" t="s">
        <v>246</v>
      </c>
      <c r="T929" s="72" t="s">
        <v>14386</v>
      </c>
      <c r="U929" s="73"/>
      <c r="W929" s="73"/>
      <c r="X929" s="73"/>
      <c r="Y929" s="72" t="s">
        <v>14379</v>
      </c>
      <c r="AO929" s="71">
        <v>413.6</v>
      </c>
      <c r="AS929" s="73"/>
      <c r="AT929" s="73"/>
      <c r="AU929" s="73"/>
      <c r="AV929" s="73"/>
      <c r="AW929" s="74" t="s">
        <v>15319</v>
      </c>
      <c r="BC929" s="73"/>
    </row>
    <row r="930" spans="1:56">
      <c r="A930" s="70" t="str">
        <f t="shared" si="29"/>
        <v>2026-01</v>
      </c>
      <c r="B930" s="5" t="str">
        <f>_xlfn.XLOOKUP(G930,过机服务商重量差!A:A,过机服务商重量差!G:G)</f>
        <v>玉麒麟</v>
      </c>
      <c r="C930" s="32" t="str">
        <f t="shared" si="28"/>
        <v>渠道</v>
      </c>
      <c r="D930" s="63">
        <f>ROUND(IF(AND(AO930&gt;=0,Y930="正常走货"),_xlfn.XLOOKUP(G930,过机服务商重量差!A:A,过机服务商重量差!L:L),"0"),2)</f>
        <v>25</v>
      </c>
      <c r="E930" s="64">
        <f>ROUND(IF(B930="小旋风",$D930/提成!$D$4*提成!$E$4,$D930/提成!$D$3*提成!$E$3),2)</f>
        <v>0.25</v>
      </c>
      <c r="F930" s="5" t="str">
        <f ca="1">IFERROR(LOOKUP(1,0/((B930=名单!B:B)*(VALUE(AW930)&gt;=名单!E:E)*(VALUE(AW930)&lt;=名单!G:G)*(Y930="正常走货")),名单!H:H),"否")</f>
        <v>否</v>
      </c>
      <c r="G930" s="71" t="s">
        <v>2910</v>
      </c>
      <c r="H930" s="71" t="s">
        <v>2912</v>
      </c>
      <c r="J930" s="72" t="s">
        <v>24</v>
      </c>
      <c r="L930" s="71" t="s">
        <v>18</v>
      </c>
      <c r="M930" s="73"/>
      <c r="N930" s="73"/>
      <c r="R930" s="73"/>
      <c r="S930" s="72" t="s">
        <v>246</v>
      </c>
      <c r="T930" s="72" t="s">
        <v>14386</v>
      </c>
      <c r="U930" s="73"/>
      <c r="W930" s="73"/>
      <c r="X930" s="73"/>
      <c r="Y930" s="72" t="s">
        <v>14379</v>
      </c>
      <c r="AO930" s="71">
        <v>413.6</v>
      </c>
      <c r="AS930" s="73"/>
      <c r="AT930" s="73"/>
      <c r="AU930" s="73"/>
      <c r="AV930" s="73"/>
      <c r="AW930" s="74" t="s">
        <v>15320</v>
      </c>
      <c r="BC930" s="73"/>
      <c r="BD930" s="73"/>
    </row>
    <row r="931" spans="1:56">
      <c r="A931" s="70" t="str">
        <f t="shared" si="29"/>
        <v>2026-01</v>
      </c>
      <c r="B931" s="5" t="str">
        <f>_xlfn.XLOOKUP(G931,过机服务商重量差!A:A,过机服务商重量差!G:G)</f>
        <v>007</v>
      </c>
      <c r="C931" s="32" t="str">
        <f t="shared" si="28"/>
        <v>渠道</v>
      </c>
      <c r="D931" s="63">
        <f>ROUND(IF(AND(AO931&gt;=0,Y931="正常走货"),_xlfn.XLOOKUP(G931,过机服务商重量差!A:A,过机服务商重量差!L:L),"0"),2)</f>
        <v>24</v>
      </c>
      <c r="E931" s="64">
        <f>ROUND(IF(B931="小旋风",$D931/提成!$D$4*提成!$E$4,$D931/提成!$D$3*提成!$E$3),2)</f>
        <v>0.24</v>
      </c>
      <c r="F931" s="5" t="str">
        <f ca="1">IFERROR(LOOKUP(1,0/((B931=名单!B:B)*(VALUE(AW931)&gt;=名单!E:E)*(VALUE(AW931)&lt;=名单!G:G)*(Y931="正常走货")),名单!H:H),"否")</f>
        <v>否</v>
      </c>
      <c r="G931" s="71" t="s">
        <v>2913</v>
      </c>
      <c r="H931" s="71" t="s">
        <v>2915</v>
      </c>
      <c r="J931" s="72" t="s">
        <v>266</v>
      </c>
      <c r="L931" s="71" t="s">
        <v>18</v>
      </c>
      <c r="M931" s="73"/>
      <c r="N931" s="73"/>
      <c r="R931" s="73"/>
      <c r="S931" s="72" t="s">
        <v>1068</v>
      </c>
      <c r="T931" s="72" t="s">
        <v>14578</v>
      </c>
      <c r="U931" s="73"/>
      <c r="W931" s="73"/>
      <c r="X931" s="73"/>
      <c r="Y931" s="72" t="s">
        <v>14379</v>
      </c>
      <c r="AO931" s="71">
        <v>312</v>
      </c>
      <c r="AS931" s="73"/>
      <c r="AT931" s="73"/>
      <c r="AU931" s="73"/>
      <c r="AV931" s="73"/>
      <c r="AW931" s="74" t="s">
        <v>15321</v>
      </c>
      <c r="BA931" s="73"/>
      <c r="BC931" s="73"/>
    </row>
    <row r="932" spans="1:56">
      <c r="A932" s="70" t="str">
        <f t="shared" si="29"/>
        <v>2026-01</v>
      </c>
      <c r="B932" s="5" t="str">
        <f>_xlfn.XLOOKUP(G932,过机服务商重量差!A:A,过机服务商重量差!G:G)</f>
        <v>小旋风</v>
      </c>
      <c r="C932" s="32" t="str">
        <f t="shared" si="28"/>
        <v>渠道</v>
      </c>
      <c r="D932" s="63">
        <f>ROUND(IF(AND(AO932&gt;=0,Y932="正常走货"),_xlfn.XLOOKUP(G932,过机服务商重量差!A:A,过机服务商重量差!L:L),"0"),2)</f>
        <v>8</v>
      </c>
      <c r="E932" s="64">
        <f>ROUND(IF(B932="小旋风",$D932/提成!$D$4*提成!$E$4,$D932/提成!$D$3*提成!$E$3),2)</f>
        <v>0.08</v>
      </c>
      <c r="F932" s="5" t="str">
        <f ca="1">IFERROR(LOOKUP(1,0/((B932=名单!B:B)*(VALUE(AW932)&gt;=名单!E:E)*(VALUE(AW932)&lt;=名单!G:G)*(Y932="正常走货")),名单!H:H),"否")</f>
        <v>是</v>
      </c>
      <c r="G932" s="71" t="s">
        <v>2916</v>
      </c>
      <c r="H932" s="71" t="s">
        <v>2918</v>
      </c>
      <c r="J932" s="72" t="s">
        <v>78</v>
      </c>
      <c r="L932" s="71" t="s">
        <v>18</v>
      </c>
      <c r="M932" s="73"/>
      <c r="N932" s="73"/>
      <c r="R932" s="73"/>
      <c r="S932" s="72" t="s">
        <v>145</v>
      </c>
      <c r="T932" s="72" t="s">
        <v>14407</v>
      </c>
      <c r="U932" s="73"/>
      <c r="W932" s="73"/>
      <c r="X932" s="73"/>
      <c r="Y932" s="72" t="s">
        <v>14379</v>
      </c>
      <c r="AO932" s="71">
        <v>104</v>
      </c>
      <c r="AS932" s="73"/>
      <c r="AT932" s="73"/>
      <c r="AU932" s="73"/>
      <c r="AV932" s="73"/>
      <c r="AW932" s="74" t="s">
        <v>15322</v>
      </c>
      <c r="BC932" s="73"/>
      <c r="BD932" s="73"/>
    </row>
    <row r="933" spans="1:56">
      <c r="A933" s="70" t="str">
        <f t="shared" si="29"/>
        <v>2026-01</v>
      </c>
      <c r="B933" s="5" t="str">
        <f>_xlfn.XLOOKUP(G933,过机服务商重量差!A:A,过机服务商重量差!G:G)</f>
        <v>玉麒麟</v>
      </c>
      <c r="C933" s="32" t="str">
        <f t="shared" si="28"/>
        <v>渠道</v>
      </c>
      <c r="D933" s="63">
        <f>ROUND(IF(AND(AO933&gt;=0,Y933="正常走货"),_xlfn.XLOOKUP(G933,过机服务商重量差!A:A,过机服务商重量差!L:L),"0"),2)</f>
        <v>0.5</v>
      </c>
      <c r="E933" s="64">
        <f>ROUND(IF(B933="小旋风",$D933/提成!$D$4*提成!$E$4,$D933/提成!$D$3*提成!$E$3),2)</f>
        <v>0.01</v>
      </c>
      <c r="F933" s="5" t="str">
        <f ca="1">IFERROR(LOOKUP(1,0/((B933=名单!B:B)*(VALUE(AW933)&gt;=名单!E:E)*(VALUE(AW933)&lt;=名单!G:G)*(Y933="正常走货")),名单!H:H),"否")</f>
        <v>否</v>
      </c>
      <c r="G933" s="71" t="s">
        <v>2919</v>
      </c>
      <c r="H933" s="71" t="s">
        <v>2921</v>
      </c>
      <c r="J933" s="72" t="s">
        <v>17</v>
      </c>
      <c r="L933" s="71" t="s">
        <v>18</v>
      </c>
      <c r="M933" s="73"/>
      <c r="N933" s="73"/>
      <c r="R933" s="73"/>
      <c r="S933" s="72" t="s">
        <v>145</v>
      </c>
      <c r="T933" s="72" t="s">
        <v>14407</v>
      </c>
      <c r="U933" s="73"/>
      <c r="W933" s="73"/>
      <c r="X933" s="73"/>
      <c r="Y933" s="72" t="s">
        <v>14379</v>
      </c>
      <c r="AO933" s="71">
        <v>139</v>
      </c>
      <c r="AS933" s="73"/>
      <c r="AT933" s="73"/>
      <c r="AU933" s="73"/>
      <c r="AV933" s="73"/>
      <c r="AW933" s="74" t="s">
        <v>15323</v>
      </c>
      <c r="BA933" s="73"/>
      <c r="BC933" s="73"/>
    </row>
    <row r="934" spans="1:56">
      <c r="A934" s="70" t="str">
        <f t="shared" si="29"/>
        <v>2026-01</v>
      </c>
      <c r="B934" s="5" t="str">
        <f>_xlfn.XLOOKUP(G934,过机服务商重量差!A:A,过机服务商重量差!G:G)</f>
        <v>玉麒麟</v>
      </c>
      <c r="C934" s="32" t="str">
        <f t="shared" si="28"/>
        <v>渠道</v>
      </c>
      <c r="D934" s="63">
        <f>ROUND(IF(AND(AO934&gt;=0,Y934="正常走货"),_xlfn.XLOOKUP(G934,过机服务商重量差!A:A,过机服务商重量差!L:L),"0"),2)</f>
        <v>1.5</v>
      </c>
      <c r="E934" s="64">
        <f>ROUND(IF(B934="小旋风",$D934/提成!$D$4*提成!$E$4,$D934/提成!$D$3*提成!$E$3),2)</f>
        <v>0.02</v>
      </c>
      <c r="F934" s="5" t="str">
        <f ca="1">IFERROR(LOOKUP(1,0/((B934=名单!B:B)*(VALUE(AW934)&gt;=名单!E:E)*(VALUE(AW934)&lt;=名单!G:G)*(Y934="正常走货")),名单!H:H),"否")</f>
        <v>否</v>
      </c>
      <c r="G934" s="71" t="s">
        <v>2922</v>
      </c>
      <c r="H934" s="71" t="s">
        <v>2924</v>
      </c>
      <c r="J934" s="72" t="s">
        <v>17</v>
      </c>
      <c r="L934" s="71" t="s">
        <v>18</v>
      </c>
      <c r="M934" s="73"/>
      <c r="N934" s="73"/>
      <c r="R934" s="73"/>
      <c r="S934" s="72" t="s">
        <v>152</v>
      </c>
      <c r="T934" s="72" t="s">
        <v>14382</v>
      </c>
      <c r="U934" s="73"/>
      <c r="W934" s="73"/>
      <c r="X934" s="73"/>
      <c r="Y934" s="72" t="s">
        <v>14379</v>
      </c>
      <c r="AO934" s="71">
        <v>39.5</v>
      </c>
      <c r="AS934" s="73"/>
      <c r="AT934" s="73"/>
      <c r="AU934" s="73"/>
      <c r="AV934" s="73"/>
      <c r="AW934" s="74" t="s">
        <v>15324</v>
      </c>
      <c r="BC934" s="73"/>
    </row>
    <row r="935" spans="1:56">
      <c r="A935" s="70" t="str">
        <f t="shared" si="29"/>
        <v>2026-01</v>
      </c>
      <c r="B935" s="5" t="str">
        <f>_xlfn.XLOOKUP(G935,过机服务商重量差!A:A,过机服务商重量差!G:G)</f>
        <v>玉麒麟</v>
      </c>
      <c r="C935" s="32" t="str">
        <f t="shared" si="28"/>
        <v>渠道</v>
      </c>
      <c r="D935" s="63">
        <f>ROUND(IF(AND(AO935&gt;=0,Y935="正常走货"),_xlfn.XLOOKUP(G935,过机服务商重量差!A:A,过机服务商重量差!L:L),"0"),2)</f>
        <v>5</v>
      </c>
      <c r="E935" s="64">
        <f>ROUND(IF(B935="小旋风",$D935/提成!$D$4*提成!$E$4,$D935/提成!$D$3*提成!$E$3),2)</f>
        <v>0.05</v>
      </c>
      <c r="F935" s="5" t="str">
        <f ca="1">IFERROR(LOOKUP(1,0/((B935=名单!B:B)*(VALUE(AW935)&gt;=名单!E:E)*(VALUE(AW935)&lt;=名单!G:G)*(Y935="正常走货")),名单!H:H),"否")</f>
        <v>否</v>
      </c>
      <c r="G935" s="71" t="s">
        <v>2925</v>
      </c>
      <c r="H935" s="71" t="s">
        <v>2927</v>
      </c>
      <c r="J935" s="72" t="s">
        <v>24</v>
      </c>
      <c r="L935" s="71" t="s">
        <v>18</v>
      </c>
      <c r="M935" s="73"/>
      <c r="N935" s="73"/>
      <c r="R935" s="73"/>
      <c r="S935" s="72" t="s">
        <v>120</v>
      </c>
      <c r="T935" s="72" t="s">
        <v>14382</v>
      </c>
      <c r="U935" s="73"/>
      <c r="W935" s="73"/>
      <c r="X935" s="73"/>
      <c r="Y935" s="72" t="s">
        <v>14379</v>
      </c>
      <c r="AO935" s="71">
        <v>62</v>
      </c>
      <c r="AS935" s="73"/>
      <c r="AT935" s="73"/>
      <c r="AV935" s="73"/>
      <c r="AW935" s="74" t="s">
        <v>15325</v>
      </c>
      <c r="BC935" s="73"/>
      <c r="BD935" s="73"/>
    </row>
    <row r="936" spans="1:56">
      <c r="A936" s="70" t="str">
        <f t="shared" si="29"/>
        <v>2026-01</v>
      </c>
      <c r="B936" s="5" t="str">
        <f>_xlfn.XLOOKUP(G936,过机服务商重量差!A:A,过机服务商重量差!G:G)</f>
        <v>无崖子</v>
      </c>
      <c r="C936" s="32" t="str">
        <f t="shared" si="28"/>
        <v>渠道</v>
      </c>
      <c r="D936" s="63">
        <f>ROUND(IF(AND(AO936&gt;=0,Y936="正常走货"),_xlfn.XLOOKUP(G936,过机服务商重量差!A:A,过机服务商重量差!L:L),"0"),2)</f>
        <v>59</v>
      </c>
      <c r="E936" s="64">
        <f>ROUND(IF(B936="小旋风",$D936/提成!$D$4*提成!$E$4,$D936/提成!$D$3*提成!$E$3),2)</f>
        <v>0.59</v>
      </c>
      <c r="F936" s="5" t="str">
        <f ca="1">IFERROR(LOOKUP(1,0/((B936=名单!B:B)*(VALUE(AW936)&gt;=名单!E:E)*(VALUE(AW936)&lt;=名单!G:G)*(Y936="正常走货")),名单!H:H),"否")</f>
        <v>否</v>
      </c>
      <c r="G936" s="71" t="s">
        <v>2928</v>
      </c>
      <c r="H936" s="71" t="s">
        <v>2930</v>
      </c>
      <c r="J936" s="72" t="s">
        <v>611</v>
      </c>
      <c r="L936" s="71" t="s">
        <v>18</v>
      </c>
      <c r="M936" s="73"/>
      <c r="N936" s="73"/>
      <c r="R936" s="73"/>
      <c r="S936" s="72" t="s">
        <v>90</v>
      </c>
      <c r="T936" s="72" t="s">
        <v>14407</v>
      </c>
      <c r="U936" s="73"/>
      <c r="W936" s="73"/>
      <c r="X936" s="73"/>
      <c r="Y936" s="72" t="s">
        <v>14379</v>
      </c>
      <c r="AO936" s="71">
        <v>19.3000000000002</v>
      </c>
      <c r="AS936" s="73"/>
      <c r="AT936" s="73"/>
      <c r="AV936" s="73"/>
      <c r="AW936" s="74" t="s">
        <v>15326</v>
      </c>
      <c r="BC936" s="73"/>
    </row>
    <row r="937" spans="1:56">
      <c r="A937" s="70" t="str">
        <f t="shared" si="29"/>
        <v>2026-01</v>
      </c>
      <c r="B937" s="5" t="str">
        <f>_xlfn.XLOOKUP(G937,过机服务商重量差!A:A,过机服务商重量差!G:G)</f>
        <v>玉麒麟</v>
      </c>
      <c r="C937" s="32" t="str">
        <f t="shared" si="28"/>
        <v>渠道</v>
      </c>
      <c r="D937" s="63">
        <f>ROUND(IF(AND(AO937&gt;=0,Y937="正常走货"),_xlfn.XLOOKUP(G937,过机服务商重量差!A:A,过机服务商重量差!L:L),"0"),2)</f>
        <v>35</v>
      </c>
      <c r="E937" s="64">
        <f>ROUND(IF(B937="小旋风",$D937/提成!$D$4*提成!$E$4,$D937/提成!$D$3*提成!$E$3),2)</f>
        <v>0.35</v>
      </c>
      <c r="F937" s="5" t="str">
        <f ca="1">IFERROR(LOOKUP(1,0/((B937=名单!B:B)*(VALUE(AW937)&gt;=名单!E:E)*(VALUE(AW937)&lt;=名单!G:G)*(Y937="正常走货")),名单!H:H),"否")</f>
        <v>否</v>
      </c>
      <c r="G937" s="71" t="s">
        <v>2931</v>
      </c>
      <c r="H937" s="71" t="s">
        <v>2933</v>
      </c>
      <c r="J937" s="71" t="s">
        <v>24</v>
      </c>
      <c r="L937" s="71" t="s">
        <v>18</v>
      </c>
      <c r="M937" s="73"/>
      <c r="N937" s="73"/>
      <c r="R937" s="73"/>
      <c r="S937" s="72" t="s">
        <v>1262</v>
      </c>
      <c r="T937" s="72" t="s">
        <v>14382</v>
      </c>
      <c r="U937" s="73"/>
      <c r="W937" s="73"/>
      <c r="X937" s="73"/>
      <c r="Y937" s="72" t="s">
        <v>14379</v>
      </c>
      <c r="AO937" s="71">
        <v>153.1</v>
      </c>
      <c r="AT937" s="73"/>
      <c r="AV937" s="73"/>
      <c r="AW937" s="74" t="s">
        <v>15327</v>
      </c>
      <c r="BC937" s="73"/>
    </row>
    <row r="938" spans="1:56">
      <c r="A938" s="70" t="str">
        <f t="shared" si="29"/>
        <v>2026-01</v>
      </c>
      <c r="B938" s="5" t="str">
        <f>_xlfn.XLOOKUP(G938,过机服务商重量差!A:A,过机服务商重量差!G:G)</f>
        <v>帅时莹</v>
      </c>
      <c r="C938" s="32" t="str">
        <f t="shared" si="28"/>
        <v>渠道</v>
      </c>
      <c r="D938" s="63">
        <f>ROUND(IF(AND(AO938&gt;=0,Y938="正常走货"),_xlfn.XLOOKUP(G938,过机服务商重量差!A:A,过机服务商重量差!L:L),"0"),2)</f>
        <v>0</v>
      </c>
      <c r="E938" s="64">
        <f>ROUND(IF(B938="小旋风",$D938/提成!$D$4*提成!$E$4,$D938/提成!$D$3*提成!$E$3),2)</f>
        <v>0</v>
      </c>
      <c r="F938" s="5" t="str">
        <f ca="1">IFERROR(LOOKUP(1,0/((B938=名单!B:B)*(VALUE(AW938)&gt;=名单!E:E)*(VALUE(AW938)&lt;=名单!G:G)*(Y938="正常走货")),名单!H:H),"否")</f>
        <v>否</v>
      </c>
      <c r="G938" s="71" t="s">
        <v>2934</v>
      </c>
      <c r="H938" s="71" t="s">
        <v>36</v>
      </c>
      <c r="J938" s="72" t="s">
        <v>186</v>
      </c>
      <c r="L938" s="71" t="s">
        <v>18</v>
      </c>
      <c r="M938" s="73"/>
      <c r="N938" s="73"/>
      <c r="R938" s="73"/>
      <c r="S938" s="72" t="s">
        <v>191</v>
      </c>
      <c r="T938" s="72" t="s">
        <v>14410</v>
      </c>
      <c r="U938" s="73"/>
      <c r="W938" s="73"/>
      <c r="X938" s="73"/>
      <c r="Y938" s="72" t="s">
        <v>14434</v>
      </c>
      <c r="AO938" s="71">
        <v>0</v>
      </c>
      <c r="AT938" s="73"/>
      <c r="AV938" s="73"/>
      <c r="AW938" s="74" t="s">
        <v>15328</v>
      </c>
      <c r="BC938" s="73"/>
    </row>
    <row r="939" spans="1:56">
      <c r="A939" s="70" t="str">
        <f t="shared" si="29"/>
        <v>2026-01</v>
      </c>
      <c r="B939" s="5" t="str">
        <f>_xlfn.XLOOKUP(G939,过机服务商重量差!A:A,过机服务商重量差!G:G)</f>
        <v>风清扬</v>
      </c>
      <c r="C939" s="32" t="str">
        <f t="shared" si="28"/>
        <v>渠道</v>
      </c>
      <c r="D939" s="63">
        <f>ROUND(IF(AND(AO939&gt;=0,Y939="正常走货"),_xlfn.XLOOKUP(G939,过机服务商重量差!A:A,过机服务商重量差!L:L),"0"),2)</f>
        <v>92</v>
      </c>
      <c r="E939" s="64">
        <f>ROUND(IF(B939="小旋风",$D939/提成!$D$4*提成!$E$4,$D939/提成!$D$3*提成!$E$3),2)</f>
        <v>0.92</v>
      </c>
      <c r="F939" s="5" t="str">
        <f ca="1">IFERROR(LOOKUP(1,0/((B939=名单!B:B)*(VALUE(AW939)&gt;=名单!E:E)*(VALUE(AW939)&lt;=名单!G:G)*(Y939="正常走货")),名单!H:H),"否")</f>
        <v>是</v>
      </c>
      <c r="G939" s="71" t="s">
        <v>2936</v>
      </c>
      <c r="H939" s="71" t="s">
        <v>2938</v>
      </c>
      <c r="J939" s="72" t="s">
        <v>144</v>
      </c>
      <c r="L939" s="71" t="s">
        <v>18</v>
      </c>
      <c r="M939" s="73"/>
      <c r="N939" s="73"/>
      <c r="R939" s="73"/>
      <c r="S939" s="72" t="s">
        <v>191</v>
      </c>
      <c r="T939" s="72" t="s">
        <v>14410</v>
      </c>
      <c r="U939" s="73"/>
      <c r="W939" s="73"/>
      <c r="X939" s="73"/>
      <c r="Y939" s="72" t="s">
        <v>14379</v>
      </c>
      <c r="AO939" s="71">
        <v>184</v>
      </c>
      <c r="AS939" s="73"/>
      <c r="AT939" s="73"/>
      <c r="AV939" s="73"/>
      <c r="AW939" s="74" t="s">
        <v>15329</v>
      </c>
      <c r="BC939" s="73"/>
    </row>
    <row r="940" spans="1:56">
      <c r="A940" s="70" t="str">
        <f t="shared" si="29"/>
        <v>2026-01</v>
      </c>
      <c r="B940" s="5" t="str">
        <f>_xlfn.XLOOKUP(G940,过机服务商重量差!A:A,过机服务商重量差!G:G)</f>
        <v>风清扬</v>
      </c>
      <c r="C940" s="32" t="str">
        <f t="shared" si="28"/>
        <v>渠道</v>
      </c>
      <c r="D940" s="63">
        <f>ROUND(IF(AND(AO940&gt;=0,Y940="正常走货"),_xlfn.XLOOKUP(G940,过机服务商重量差!A:A,过机服务商重量差!L:L),"0"),2)</f>
        <v>66</v>
      </c>
      <c r="E940" s="64">
        <f>ROUND(IF(B940="小旋风",$D940/提成!$D$4*提成!$E$4,$D940/提成!$D$3*提成!$E$3),2)</f>
        <v>0.66</v>
      </c>
      <c r="F940" s="5" t="str">
        <f ca="1">IFERROR(LOOKUP(1,0/((B940=名单!B:B)*(VALUE(AW940)&gt;=名单!E:E)*(VALUE(AW940)&lt;=名单!G:G)*(Y940="正常走货")),名单!H:H),"否")</f>
        <v>是</v>
      </c>
      <c r="G940" s="71" t="s">
        <v>2939</v>
      </c>
      <c r="H940" s="71" t="s">
        <v>2941</v>
      </c>
      <c r="J940" s="72" t="s">
        <v>124</v>
      </c>
      <c r="L940" s="71" t="s">
        <v>18</v>
      </c>
      <c r="M940" s="73"/>
      <c r="N940" s="73"/>
      <c r="R940" s="73"/>
      <c r="S940" s="72" t="s">
        <v>1262</v>
      </c>
      <c r="T940" s="72" t="s">
        <v>14382</v>
      </c>
      <c r="U940" s="73"/>
      <c r="W940" s="73"/>
      <c r="X940" s="73"/>
      <c r="Y940" s="72" t="s">
        <v>14379</v>
      </c>
      <c r="AO940" s="71">
        <v>225.2</v>
      </c>
      <c r="AS940" s="73"/>
      <c r="AT940" s="73"/>
      <c r="AV940" s="73"/>
      <c r="AW940" s="74" t="s">
        <v>15330</v>
      </c>
      <c r="BC940" s="73"/>
      <c r="BD940" s="73"/>
    </row>
    <row r="941" spans="1:56">
      <c r="A941" s="70" t="str">
        <f t="shared" si="29"/>
        <v>2026-01</v>
      </c>
      <c r="B941" s="5" t="str">
        <f>_xlfn.XLOOKUP(G941,过机服务商重量差!A:A,过机服务商重量差!G:G)</f>
        <v>风清扬</v>
      </c>
      <c r="C941" s="32" t="str">
        <f t="shared" si="28"/>
        <v>渠道</v>
      </c>
      <c r="D941" s="63">
        <f>ROUND(IF(AND(AO941&gt;=0,Y941="正常走货"),_xlfn.XLOOKUP(G941,过机服务商重量差!A:A,过机服务商重量差!L:L),"0"),2)</f>
        <v>33</v>
      </c>
      <c r="E941" s="64">
        <f>ROUND(IF(B941="小旋风",$D941/提成!$D$4*提成!$E$4,$D941/提成!$D$3*提成!$E$3),2)</f>
        <v>0.33</v>
      </c>
      <c r="F941" s="5" t="str">
        <f ca="1">IFERROR(LOOKUP(1,0/((B941=名单!B:B)*(VALUE(AW941)&gt;=名单!E:E)*(VALUE(AW941)&lt;=名单!G:G)*(Y941="正常走货")),名单!H:H),"否")</f>
        <v>是</v>
      </c>
      <c r="G941" s="71" t="s">
        <v>2942</v>
      </c>
      <c r="H941" s="71" t="s">
        <v>2944</v>
      </c>
      <c r="J941" s="72" t="s">
        <v>144</v>
      </c>
      <c r="L941" s="71" t="s">
        <v>18</v>
      </c>
      <c r="M941" s="73"/>
      <c r="N941" s="73"/>
      <c r="R941" s="73"/>
      <c r="S941" s="72" t="s">
        <v>767</v>
      </c>
      <c r="T941" s="72" t="s">
        <v>14382</v>
      </c>
      <c r="U941" s="73"/>
      <c r="W941" s="73"/>
      <c r="X941" s="73"/>
      <c r="Y941" s="72" t="s">
        <v>14379</v>
      </c>
      <c r="AO941" s="71">
        <v>16.5</v>
      </c>
      <c r="AT941" s="73"/>
      <c r="AV941" s="73"/>
      <c r="AW941" s="74" t="s">
        <v>15331</v>
      </c>
      <c r="BC941" s="73"/>
    </row>
    <row r="942" spans="1:56">
      <c r="A942" s="70" t="str">
        <f t="shared" si="29"/>
        <v>2026-01</v>
      </c>
      <c r="B942" s="5" t="str">
        <f>_xlfn.XLOOKUP(G942,过机服务商重量差!A:A,过机服务商重量差!G:G)</f>
        <v>玉麒麟</v>
      </c>
      <c r="C942" s="32" t="str">
        <f t="shared" si="28"/>
        <v>渠道</v>
      </c>
      <c r="D942" s="63">
        <f>ROUND(IF(AND(AO942&gt;=0,Y942="正常走货"),_xlfn.XLOOKUP(G942,过机服务商重量差!A:A,过机服务商重量差!L:L),"0"),2)</f>
        <v>22</v>
      </c>
      <c r="E942" s="64">
        <f>ROUND(IF(B942="小旋风",$D942/提成!$D$4*提成!$E$4,$D942/提成!$D$3*提成!$E$3),2)</f>
        <v>0.22</v>
      </c>
      <c r="F942" s="5" t="str">
        <f ca="1">IFERROR(LOOKUP(1,0/((B942=名单!B:B)*(VALUE(AW942)&gt;=名单!E:E)*(VALUE(AW942)&lt;=名单!G:G)*(Y942="正常走货")),名单!H:H),"否")</f>
        <v>否</v>
      </c>
      <c r="G942" s="71" t="s">
        <v>2945</v>
      </c>
      <c r="H942" s="71" t="s">
        <v>2947</v>
      </c>
      <c r="J942" s="72" t="s">
        <v>17</v>
      </c>
      <c r="L942" s="71" t="s">
        <v>18</v>
      </c>
      <c r="M942" s="73"/>
      <c r="N942" s="73"/>
      <c r="R942" s="73"/>
      <c r="S942" s="72" t="s">
        <v>103</v>
      </c>
      <c r="T942" s="72" t="s">
        <v>14382</v>
      </c>
      <c r="U942" s="73"/>
      <c r="W942" s="73"/>
      <c r="X942" s="73"/>
      <c r="Y942" s="72" t="s">
        <v>14379</v>
      </c>
      <c r="AO942" s="71">
        <v>113.6</v>
      </c>
      <c r="AS942" s="73"/>
      <c r="AT942" s="73"/>
      <c r="AU942" s="73"/>
      <c r="AV942" s="73"/>
      <c r="AW942" s="74" t="s">
        <v>15332</v>
      </c>
      <c r="BA942" s="73"/>
      <c r="BC942" s="73"/>
    </row>
    <row r="943" spans="1:56">
      <c r="A943" s="70" t="str">
        <f t="shared" si="29"/>
        <v>2026-01</v>
      </c>
      <c r="B943" s="5" t="str">
        <f>_xlfn.XLOOKUP(G943,过机服务商重量差!A:A,过机服务商重量差!G:G)</f>
        <v>玉麒麟</v>
      </c>
      <c r="C943" s="32" t="str">
        <f t="shared" si="28"/>
        <v>渠道</v>
      </c>
      <c r="D943" s="63">
        <f>ROUND(IF(AND(AO943&gt;=0,Y943="正常走货"),_xlfn.XLOOKUP(G943,过机服务商重量差!A:A,过机服务商重量差!L:L),"0"),2)</f>
        <v>189</v>
      </c>
      <c r="E943" s="64">
        <f>ROUND(IF(B943="小旋风",$D943/提成!$D$4*提成!$E$4,$D943/提成!$D$3*提成!$E$3),2)</f>
        <v>1.89</v>
      </c>
      <c r="F943" s="5" t="str">
        <f ca="1">IFERROR(LOOKUP(1,0/((B943=名单!B:B)*(VALUE(AW943)&gt;=名单!E:E)*(VALUE(AW943)&lt;=名单!G:G)*(Y943="正常走货")),名单!H:H),"否")</f>
        <v>否</v>
      </c>
      <c r="G943" s="71" t="s">
        <v>2948</v>
      </c>
      <c r="H943" s="71" t="s">
        <v>2950</v>
      </c>
      <c r="J943" s="72" t="s">
        <v>17</v>
      </c>
      <c r="L943" s="71" t="s">
        <v>18</v>
      </c>
      <c r="M943" s="73"/>
      <c r="N943" s="73"/>
      <c r="R943" s="73"/>
      <c r="S943" s="72" t="s">
        <v>191</v>
      </c>
      <c r="T943" s="72" t="s">
        <v>14410</v>
      </c>
      <c r="U943" s="73"/>
      <c r="W943" s="73"/>
      <c r="X943" s="73"/>
      <c r="Y943" s="72" t="s">
        <v>14379</v>
      </c>
      <c r="AO943" s="71">
        <v>2808</v>
      </c>
      <c r="AS943" s="73"/>
      <c r="AT943" s="73"/>
      <c r="AU943" s="73"/>
      <c r="AV943" s="73"/>
      <c r="AW943" s="74" t="s">
        <v>15333</v>
      </c>
      <c r="BC943" s="73"/>
    </row>
    <row r="944" spans="1:56">
      <c r="A944" s="70" t="str">
        <f t="shared" si="29"/>
        <v>2026-01</v>
      </c>
      <c r="B944" s="5" t="str">
        <f>_xlfn.XLOOKUP(G944,过机服务商重量差!A:A,过机服务商重量差!G:G)</f>
        <v>玉麒麟</v>
      </c>
      <c r="C944" s="32" t="str">
        <f t="shared" si="28"/>
        <v>渠道</v>
      </c>
      <c r="D944" s="63">
        <f>ROUND(IF(AND(AO944&gt;=0,Y944="正常走货"),_xlfn.XLOOKUP(G944,过机服务商重量差!A:A,过机服务商重量差!L:L),"0"),2)</f>
        <v>64</v>
      </c>
      <c r="E944" s="64">
        <f>ROUND(IF(B944="小旋风",$D944/提成!$D$4*提成!$E$4,$D944/提成!$D$3*提成!$E$3),2)</f>
        <v>0.64</v>
      </c>
      <c r="F944" s="5" t="str">
        <f ca="1">IFERROR(LOOKUP(1,0/((B944=名单!B:B)*(VALUE(AW944)&gt;=名单!E:E)*(VALUE(AW944)&lt;=名单!G:G)*(Y944="正常走货")),名单!H:H),"否")</f>
        <v>否</v>
      </c>
      <c r="G944" s="71" t="s">
        <v>2951</v>
      </c>
      <c r="H944" s="71" t="s">
        <v>2953</v>
      </c>
      <c r="J944" s="72" t="s">
        <v>17</v>
      </c>
      <c r="L944" s="71" t="s">
        <v>18</v>
      </c>
      <c r="M944" s="73"/>
      <c r="N944" s="73"/>
      <c r="R944" s="73"/>
      <c r="S944" s="72" t="s">
        <v>1262</v>
      </c>
      <c r="T944" s="72" t="s">
        <v>14382</v>
      </c>
      <c r="U944" s="73"/>
      <c r="W944" s="73"/>
      <c r="X944" s="73"/>
      <c r="Y944" s="72" t="s">
        <v>14379</v>
      </c>
      <c r="AO944" s="71">
        <v>470.6</v>
      </c>
      <c r="AS944" s="73"/>
      <c r="AT944" s="73"/>
      <c r="AV944" s="73"/>
      <c r="AW944" s="74" t="s">
        <v>15334</v>
      </c>
      <c r="BC944" s="73"/>
    </row>
    <row r="945" spans="1:56">
      <c r="A945" s="70" t="str">
        <f t="shared" si="29"/>
        <v>2026-01</v>
      </c>
      <c r="B945" s="5" t="str">
        <f>_xlfn.XLOOKUP(G945,过机服务商重量差!A:A,过机服务商重量差!G:G)</f>
        <v>玉麒麟</v>
      </c>
      <c r="C945" s="32" t="str">
        <f t="shared" si="28"/>
        <v>渠道</v>
      </c>
      <c r="D945" s="63">
        <f>ROUND(IF(AND(AO945&gt;=0,Y945="正常走货"),_xlfn.XLOOKUP(G945,过机服务商重量差!A:A,过机服务商重量差!L:L),"0"),2)</f>
        <v>24</v>
      </c>
      <c r="E945" s="64">
        <f>ROUND(IF(B945="小旋风",$D945/提成!$D$4*提成!$E$4,$D945/提成!$D$3*提成!$E$3),2)</f>
        <v>0.24</v>
      </c>
      <c r="F945" s="5" t="str">
        <f ca="1">IFERROR(LOOKUP(1,0/((B945=名单!B:B)*(VALUE(AW945)&gt;=名单!E:E)*(VALUE(AW945)&lt;=名单!G:G)*(Y945="正常走货")),名单!H:H),"否")</f>
        <v>否</v>
      </c>
      <c r="G945" s="71" t="s">
        <v>2954</v>
      </c>
      <c r="H945" s="71" t="s">
        <v>2956</v>
      </c>
      <c r="J945" s="72" t="s">
        <v>24</v>
      </c>
      <c r="L945" s="71" t="s">
        <v>18</v>
      </c>
      <c r="M945" s="73"/>
      <c r="N945" s="73"/>
      <c r="R945" s="73"/>
      <c r="S945" s="72" t="s">
        <v>99</v>
      </c>
      <c r="T945" s="72" t="s">
        <v>14410</v>
      </c>
      <c r="U945" s="73"/>
      <c r="W945" s="73"/>
      <c r="X945" s="73"/>
      <c r="Y945" s="72" t="s">
        <v>14379</v>
      </c>
      <c r="AO945" s="71">
        <v>245.6</v>
      </c>
      <c r="AS945" s="73"/>
      <c r="AT945" s="73"/>
      <c r="AU945" s="73"/>
      <c r="AV945" s="73"/>
      <c r="AW945" s="74" t="s">
        <v>15335</v>
      </c>
      <c r="BC945" s="73"/>
    </row>
    <row r="946" spans="1:56">
      <c r="A946" s="70" t="str">
        <f t="shared" si="29"/>
        <v>2026-01</v>
      </c>
      <c r="B946" s="5" t="str">
        <f>_xlfn.XLOOKUP(G946,过机服务商重量差!A:A,过机服务商重量差!G:G)</f>
        <v>小旋风</v>
      </c>
      <c r="C946" s="32" t="str">
        <f t="shared" si="28"/>
        <v>渠道</v>
      </c>
      <c r="D946" s="63">
        <f>ROUND(IF(AND(AO946&gt;=0,Y946="正常走货"),_xlfn.XLOOKUP(G946,过机服务商重量差!A:A,过机服务商重量差!L:L),"0"),2)</f>
        <v>27.5</v>
      </c>
      <c r="E946" s="64">
        <f>ROUND(IF(B946="小旋风",$D946/提成!$D$4*提成!$E$4,$D946/提成!$D$3*提成!$E$3),2)</f>
        <v>0.27</v>
      </c>
      <c r="F946" s="5" t="str">
        <f ca="1">IFERROR(LOOKUP(1,0/((B946=名单!B:B)*(VALUE(AW946)&gt;=名单!E:E)*(VALUE(AW946)&lt;=名单!G:G)*(Y946="正常走货")),名单!H:H),"否")</f>
        <v>是</v>
      </c>
      <c r="G946" s="71" t="s">
        <v>2957</v>
      </c>
      <c r="H946" s="71" t="s">
        <v>2959</v>
      </c>
      <c r="J946" s="72" t="s">
        <v>364</v>
      </c>
      <c r="L946" s="71" t="s">
        <v>18</v>
      </c>
      <c r="M946" s="73"/>
      <c r="N946" s="73"/>
      <c r="R946" s="73"/>
      <c r="S946" s="72" t="s">
        <v>1006</v>
      </c>
      <c r="T946" s="72" t="s">
        <v>14382</v>
      </c>
      <c r="U946" s="73"/>
      <c r="W946" s="73"/>
      <c r="X946" s="73"/>
      <c r="Y946" s="72" t="s">
        <v>14379</v>
      </c>
      <c r="AO946" s="71">
        <v>140.5</v>
      </c>
      <c r="AS946" s="73"/>
      <c r="AT946" s="73"/>
      <c r="AU946" s="73"/>
      <c r="AV946" s="73"/>
      <c r="AW946" s="74" t="s">
        <v>15336</v>
      </c>
      <c r="BC946" s="73"/>
    </row>
    <row r="947" spans="1:56">
      <c r="A947" s="70" t="str">
        <f t="shared" si="29"/>
        <v>2026-01</v>
      </c>
      <c r="B947" s="5" t="str">
        <f>_xlfn.XLOOKUP(G947,过机服务商重量差!A:A,过机服务商重量差!G:G)</f>
        <v>帅时莹</v>
      </c>
      <c r="C947" s="32" t="str">
        <f t="shared" si="28"/>
        <v>渠道</v>
      </c>
      <c r="D947" s="63">
        <f>ROUND(IF(AND(AO947&gt;=0,Y947="正常走货"),_xlfn.XLOOKUP(G947,过机服务商重量差!A:A,过机服务商重量差!L:L),"0"),2)</f>
        <v>20</v>
      </c>
      <c r="E947" s="64">
        <f>ROUND(IF(B947="小旋风",$D947/提成!$D$4*提成!$E$4,$D947/提成!$D$3*提成!$E$3),2)</f>
        <v>0.2</v>
      </c>
      <c r="F947" s="5" t="str">
        <f ca="1">IFERROR(LOOKUP(1,0/((B947=名单!B:B)*(VALUE(AW947)&gt;=名单!E:E)*(VALUE(AW947)&lt;=名单!G:G)*(Y947="正常走货")),名单!H:H),"否")</f>
        <v>否</v>
      </c>
      <c r="G947" s="71" t="s">
        <v>2960</v>
      </c>
      <c r="H947" s="71" t="s">
        <v>2962</v>
      </c>
      <c r="J947" s="72" t="s">
        <v>287</v>
      </c>
      <c r="L947" s="71" t="s">
        <v>18</v>
      </c>
      <c r="M947" s="73"/>
      <c r="N947" s="73"/>
      <c r="R947" s="73"/>
      <c r="S947" s="72" t="s">
        <v>191</v>
      </c>
      <c r="T947" s="72" t="s">
        <v>14410</v>
      </c>
      <c r="U947" s="73"/>
      <c r="W947" s="73"/>
      <c r="X947" s="73"/>
      <c r="Y947" s="72" t="s">
        <v>14379</v>
      </c>
      <c r="AO947" s="71">
        <v>338</v>
      </c>
      <c r="AS947" s="73"/>
      <c r="AT947" s="73"/>
      <c r="AV947" s="73"/>
      <c r="AW947" s="74" t="s">
        <v>15337</v>
      </c>
      <c r="BC947" s="73"/>
    </row>
    <row r="948" spans="1:56">
      <c r="A948" s="70" t="str">
        <f t="shared" si="29"/>
        <v>2026-01</v>
      </c>
      <c r="B948" s="5" t="str">
        <f>_xlfn.XLOOKUP(G948,过机服务商重量差!A:A,过机服务商重量差!G:G)</f>
        <v>帅时莹</v>
      </c>
      <c r="C948" s="32" t="str">
        <f t="shared" si="28"/>
        <v>渠道</v>
      </c>
      <c r="D948" s="63">
        <f>ROUND(IF(AND(AO948&gt;=0,Y948="正常走货"),_xlfn.XLOOKUP(G948,过机服务商重量差!A:A,过机服务商重量差!L:L),"0"),2)</f>
        <v>38</v>
      </c>
      <c r="E948" s="64">
        <f>ROUND(IF(B948="小旋风",$D948/提成!$D$4*提成!$E$4,$D948/提成!$D$3*提成!$E$3),2)</f>
        <v>0.38</v>
      </c>
      <c r="F948" s="5" t="str">
        <f ca="1">IFERROR(LOOKUP(1,0/((B948=名单!B:B)*(VALUE(AW948)&gt;=名单!E:E)*(VALUE(AW948)&lt;=名单!G:G)*(Y948="正常走货")),名单!H:H),"否")</f>
        <v>否</v>
      </c>
      <c r="G948" s="71" t="s">
        <v>2963</v>
      </c>
      <c r="H948" s="71" t="s">
        <v>2965</v>
      </c>
      <c r="J948" s="72" t="s">
        <v>140</v>
      </c>
      <c r="L948" s="71" t="s">
        <v>18</v>
      </c>
      <c r="M948" s="73"/>
      <c r="N948" s="73"/>
      <c r="R948" s="73"/>
      <c r="S948" s="72" t="s">
        <v>191</v>
      </c>
      <c r="T948" s="72" t="s">
        <v>14410</v>
      </c>
      <c r="U948" s="73"/>
      <c r="W948" s="73"/>
      <c r="X948" s="73"/>
      <c r="Y948" s="72" t="s">
        <v>14379</v>
      </c>
      <c r="AO948" s="71">
        <v>202.6</v>
      </c>
      <c r="AS948" s="73"/>
      <c r="AT948" s="73"/>
      <c r="AU948" s="73"/>
      <c r="AV948" s="73"/>
      <c r="AW948" s="74" t="s">
        <v>15338</v>
      </c>
      <c r="BC948" s="73"/>
    </row>
    <row r="949" spans="1:56">
      <c r="A949" s="70" t="str">
        <f t="shared" si="29"/>
        <v>2026-01</v>
      </c>
      <c r="B949" s="5" t="str">
        <f>_xlfn.XLOOKUP(G949,过机服务商重量差!A:A,过机服务商重量差!G:G)</f>
        <v>帅时莹</v>
      </c>
      <c r="C949" s="32" t="str">
        <f t="shared" si="28"/>
        <v>渠道</v>
      </c>
      <c r="D949" s="63">
        <f>ROUND(IF(AND(AO949&gt;=0,Y949="正常走货"),_xlfn.XLOOKUP(G949,过机服务商重量差!A:A,过机服务商重量差!L:L),"0"),2)</f>
        <v>38</v>
      </c>
      <c r="E949" s="64">
        <f>ROUND(IF(B949="小旋风",$D949/提成!$D$4*提成!$E$4,$D949/提成!$D$3*提成!$E$3),2)</f>
        <v>0.38</v>
      </c>
      <c r="F949" s="5" t="str">
        <f ca="1">IFERROR(LOOKUP(1,0/((B949=名单!B:B)*(VALUE(AW949)&gt;=名单!E:E)*(VALUE(AW949)&lt;=名单!G:G)*(Y949="正常走货")),名单!H:H),"否")</f>
        <v>否</v>
      </c>
      <c r="G949" s="71" t="s">
        <v>2966</v>
      </c>
      <c r="H949" s="71" t="s">
        <v>2968</v>
      </c>
      <c r="J949" s="72" t="s">
        <v>140</v>
      </c>
      <c r="L949" s="71" t="s">
        <v>18</v>
      </c>
      <c r="M949" s="73"/>
      <c r="N949" s="73"/>
      <c r="R949" s="73"/>
      <c r="S949" s="72" t="s">
        <v>191</v>
      </c>
      <c r="T949" s="72" t="s">
        <v>14410</v>
      </c>
      <c r="U949" s="73"/>
      <c r="W949" s="73"/>
      <c r="X949" s="73"/>
      <c r="Y949" s="72" t="s">
        <v>14379</v>
      </c>
      <c r="AO949" s="71">
        <v>250.6</v>
      </c>
      <c r="AT949" s="73"/>
      <c r="AV949" s="73"/>
      <c r="AW949" s="74" t="s">
        <v>15339</v>
      </c>
      <c r="BA949" s="73"/>
      <c r="BC949" s="73"/>
      <c r="BD949" s="73"/>
    </row>
    <row r="950" spans="1:56">
      <c r="A950" s="70" t="str">
        <f t="shared" si="29"/>
        <v>2026-01</v>
      </c>
      <c r="B950" s="5" t="str">
        <f>_xlfn.XLOOKUP(G950,过机服务商重量差!A:A,过机服务商重量差!G:G)</f>
        <v>帅时莹</v>
      </c>
      <c r="C950" s="32" t="str">
        <f t="shared" si="28"/>
        <v>渠道</v>
      </c>
      <c r="D950" s="63">
        <f>ROUND(IF(AND(AO950&gt;=0,Y950="正常走货"),_xlfn.XLOOKUP(G950,过机服务商重量差!A:A,过机服务商重量差!L:L),"0"),2)</f>
        <v>111</v>
      </c>
      <c r="E950" s="64">
        <f>ROUND(IF(B950="小旋风",$D950/提成!$D$4*提成!$E$4,$D950/提成!$D$3*提成!$E$3),2)</f>
        <v>1.11</v>
      </c>
      <c r="F950" s="5" t="str">
        <f ca="1">IFERROR(LOOKUP(1,0/((B950=名单!B:B)*(VALUE(AW950)&gt;=名单!E:E)*(VALUE(AW950)&lt;=名单!G:G)*(Y950="正常走货")),名单!H:H),"否")</f>
        <v>否</v>
      </c>
      <c r="G950" s="71" t="s">
        <v>2969</v>
      </c>
      <c r="H950" s="71" t="s">
        <v>2971</v>
      </c>
      <c r="J950" s="72" t="s">
        <v>287</v>
      </c>
      <c r="L950" s="71" t="s">
        <v>18</v>
      </c>
      <c r="M950" s="73"/>
      <c r="N950" s="73"/>
      <c r="R950" s="73"/>
      <c r="S950" s="72" t="s">
        <v>199</v>
      </c>
      <c r="T950" s="72" t="s">
        <v>14439</v>
      </c>
      <c r="U950" s="73"/>
      <c r="W950" s="73"/>
      <c r="X950" s="73"/>
      <c r="Y950" s="72" t="s">
        <v>14379</v>
      </c>
      <c r="AO950" s="71">
        <v>411.3</v>
      </c>
      <c r="AT950" s="73"/>
      <c r="AU950" s="73"/>
      <c r="AV950" s="73"/>
      <c r="AW950" s="74" t="s">
        <v>15340</v>
      </c>
      <c r="BA950" s="73"/>
      <c r="BC950" s="73"/>
      <c r="BD950" s="73"/>
    </row>
    <row r="951" spans="1:56">
      <c r="A951" s="70" t="str">
        <f t="shared" si="29"/>
        <v>2026-01</v>
      </c>
      <c r="B951" s="5" t="str">
        <f>_xlfn.XLOOKUP(G951,过机服务商重量差!A:A,过机服务商重量差!G:G)</f>
        <v>帅时莹</v>
      </c>
      <c r="C951" s="32" t="str">
        <f t="shared" si="28"/>
        <v>渠道</v>
      </c>
      <c r="D951" s="63">
        <f>ROUND(IF(AND(AO951&gt;=0,Y951="正常走货"),_xlfn.XLOOKUP(G951,过机服务商重量差!A:A,过机服务商重量差!L:L),"0"),2)</f>
        <v>56</v>
      </c>
      <c r="E951" s="64">
        <f>ROUND(IF(B951="小旋风",$D951/提成!$D$4*提成!$E$4,$D951/提成!$D$3*提成!$E$3),2)</f>
        <v>0.56</v>
      </c>
      <c r="F951" s="5" t="str">
        <f ca="1">IFERROR(LOOKUP(1,0/((B951=名单!B:B)*(VALUE(AW951)&gt;=名单!E:E)*(VALUE(AW951)&lt;=名单!G:G)*(Y951="正常走货")),名单!H:H),"否")</f>
        <v>否</v>
      </c>
      <c r="G951" s="71" t="s">
        <v>2972</v>
      </c>
      <c r="H951" s="71" t="s">
        <v>2974</v>
      </c>
      <c r="J951" s="72" t="s">
        <v>140</v>
      </c>
      <c r="L951" s="71" t="s">
        <v>18</v>
      </c>
      <c r="M951" s="73"/>
      <c r="N951" s="73"/>
      <c r="R951" s="73"/>
      <c r="S951" s="72" t="s">
        <v>99</v>
      </c>
      <c r="T951" s="72" t="s">
        <v>14410</v>
      </c>
      <c r="U951" s="73"/>
      <c r="W951" s="73"/>
      <c r="X951" s="73"/>
      <c r="Y951" s="72" t="s">
        <v>14379</v>
      </c>
      <c r="AO951" s="71">
        <v>111.1</v>
      </c>
      <c r="AT951" s="73"/>
      <c r="AV951" s="73"/>
      <c r="AW951" s="74" t="s">
        <v>15341</v>
      </c>
      <c r="BC951" s="73"/>
    </row>
    <row r="952" spans="1:56">
      <c r="A952" s="70" t="str">
        <f t="shared" si="29"/>
        <v>2026-01</v>
      </c>
      <c r="B952" s="5" t="str">
        <f>_xlfn.XLOOKUP(G952,过机服务商重量差!A:A,过机服务商重量差!G:G)</f>
        <v>小旋风</v>
      </c>
      <c r="C952" s="32" t="str">
        <f t="shared" si="28"/>
        <v>渠道</v>
      </c>
      <c r="D952" s="63">
        <f>ROUND(IF(AND(AO952&gt;=0,Y952="正常走货"),_xlfn.XLOOKUP(G952,过机服务商重量差!A:A,过机服务商重量差!L:L),"0"),2)</f>
        <v>72</v>
      </c>
      <c r="E952" s="64">
        <f>ROUND(IF(B952="小旋风",$D952/提成!$D$4*提成!$E$4,$D952/提成!$D$3*提成!$E$3),2)</f>
        <v>0.72</v>
      </c>
      <c r="F952" s="5" t="str">
        <f ca="1">IFERROR(LOOKUP(1,0/((B952=名单!B:B)*(VALUE(AW952)&gt;=名单!E:E)*(VALUE(AW952)&lt;=名单!G:G)*(Y952="正常走货")),名单!H:H),"否")</f>
        <v>是</v>
      </c>
      <c r="G952" s="71" t="s">
        <v>2975</v>
      </c>
      <c r="H952" s="71" t="s">
        <v>2977</v>
      </c>
      <c r="J952" s="72" t="s">
        <v>85</v>
      </c>
      <c r="L952" s="71" t="s">
        <v>18</v>
      </c>
      <c r="M952" s="73"/>
      <c r="N952" s="73"/>
      <c r="R952" s="73"/>
      <c r="S952" s="72" t="s">
        <v>90</v>
      </c>
      <c r="T952" s="72" t="s">
        <v>14407</v>
      </c>
      <c r="U952" s="73"/>
      <c r="W952" s="73"/>
      <c r="X952" s="73"/>
      <c r="Y952" s="72" t="s">
        <v>14379</v>
      </c>
      <c r="AO952" s="71">
        <v>459.4</v>
      </c>
      <c r="AT952" s="73"/>
      <c r="AU952" s="73"/>
      <c r="AV952" s="73"/>
      <c r="AW952" s="74" t="s">
        <v>15342</v>
      </c>
      <c r="BA952" s="73"/>
      <c r="BC952" s="73"/>
      <c r="BD952" s="73"/>
    </row>
    <row r="953" spans="1:56">
      <c r="A953" s="70" t="str">
        <f t="shared" si="29"/>
        <v>2026-01</v>
      </c>
      <c r="B953" s="5" t="str">
        <f>_xlfn.XLOOKUP(G953,过机服务商重量差!A:A,过机服务商重量差!G:G)</f>
        <v>风清扬</v>
      </c>
      <c r="C953" s="32" t="str">
        <f t="shared" si="28"/>
        <v>渠道</v>
      </c>
      <c r="D953" s="63">
        <f>ROUND(IF(AND(AO953&gt;=0,Y953="正常走货"),_xlfn.XLOOKUP(G953,过机服务商重量差!A:A,过机服务商重量差!L:L),"0"),2)</f>
        <v>46</v>
      </c>
      <c r="E953" s="64">
        <f>ROUND(IF(B953="小旋风",$D953/提成!$D$4*提成!$E$4,$D953/提成!$D$3*提成!$E$3),2)</f>
        <v>0.46</v>
      </c>
      <c r="F953" s="5" t="str">
        <f ca="1">IFERROR(LOOKUP(1,0/((B953=名单!B:B)*(VALUE(AW953)&gt;=名单!E:E)*(VALUE(AW953)&lt;=名单!G:G)*(Y953="正常走货")),名单!H:H),"否")</f>
        <v>是</v>
      </c>
      <c r="G953" s="71" t="s">
        <v>2978</v>
      </c>
      <c r="H953" s="71" t="s">
        <v>2980</v>
      </c>
      <c r="J953" s="72" t="s">
        <v>231</v>
      </c>
      <c r="L953" s="71" t="s">
        <v>18</v>
      </c>
      <c r="M953" s="73"/>
      <c r="N953" s="73"/>
      <c r="R953" s="73"/>
      <c r="S953" s="72" t="s">
        <v>152</v>
      </c>
      <c r="T953" s="72" t="s">
        <v>14382</v>
      </c>
      <c r="U953" s="73"/>
      <c r="W953" s="73"/>
      <c r="X953" s="73"/>
      <c r="Y953" s="72" t="s">
        <v>14379</v>
      </c>
      <c r="AO953" s="71">
        <v>92</v>
      </c>
      <c r="AT953" s="73"/>
      <c r="AU953" s="73"/>
      <c r="AV953" s="73"/>
      <c r="AW953" s="74" t="s">
        <v>15343</v>
      </c>
      <c r="BC953" s="73"/>
      <c r="BD953" s="73"/>
    </row>
    <row r="954" spans="1:56">
      <c r="A954" s="70" t="str">
        <f t="shared" si="29"/>
        <v>2026-01</v>
      </c>
      <c r="B954" s="5" t="str">
        <f>_xlfn.XLOOKUP(G954,过机服务商重量差!A:A,过机服务商重量差!G:G)</f>
        <v>小旋风</v>
      </c>
      <c r="C954" s="32" t="str">
        <f t="shared" si="28"/>
        <v>渠道</v>
      </c>
      <c r="D954" s="63">
        <f>ROUND(IF(AND(AO954&gt;=0,Y954="正常走货"),_xlfn.XLOOKUP(G954,过机服务商重量差!A:A,过机服务商重量差!L:L),"0"),2)</f>
        <v>33</v>
      </c>
      <c r="E954" s="64">
        <f>ROUND(IF(B954="小旋风",$D954/提成!$D$4*提成!$E$4,$D954/提成!$D$3*提成!$E$3),2)</f>
        <v>0.33</v>
      </c>
      <c r="F954" s="5" t="str">
        <f ca="1">IFERROR(LOOKUP(1,0/((B954=名单!B:B)*(VALUE(AW954)&gt;=名单!E:E)*(VALUE(AW954)&lt;=名单!G:G)*(Y954="正常走货")),名单!H:H),"否")</f>
        <v>是</v>
      </c>
      <c r="G954" s="71" t="s">
        <v>2981</v>
      </c>
      <c r="H954" s="71" t="s">
        <v>2983</v>
      </c>
      <c r="J954" s="72" t="s">
        <v>78</v>
      </c>
      <c r="L954" s="71" t="s">
        <v>18</v>
      </c>
      <c r="M954" s="73"/>
      <c r="N954" s="73"/>
      <c r="R954" s="73"/>
      <c r="S954" s="72" t="s">
        <v>1498</v>
      </c>
      <c r="T954" s="72" t="s">
        <v>14473</v>
      </c>
      <c r="U954" s="73"/>
      <c r="W954" s="73"/>
      <c r="X954" s="73"/>
      <c r="Y954" s="72" t="s">
        <v>14379</v>
      </c>
      <c r="AO954" s="71">
        <v>176.1</v>
      </c>
      <c r="AT954" s="73"/>
      <c r="AV954" s="73"/>
      <c r="AW954" s="74" t="s">
        <v>15344</v>
      </c>
      <c r="BC954" s="73"/>
    </row>
    <row r="955" spans="1:56">
      <c r="A955" s="70" t="str">
        <f t="shared" si="29"/>
        <v>2026-01</v>
      </c>
      <c r="B955" s="5" t="str">
        <f>_xlfn.XLOOKUP(G955,过机服务商重量差!A:A,过机服务商重量差!G:G)</f>
        <v>玉麒麟</v>
      </c>
      <c r="C955" s="32" t="str">
        <f t="shared" si="28"/>
        <v>渠道</v>
      </c>
      <c r="D955" s="63">
        <f>ROUND(IF(AND(AO955&gt;=0,Y955="正常走货"),_xlfn.XLOOKUP(G955,过机服务商重量差!A:A,过机服务商重量差!L:L),"0"),2)</f>
        <v>74</v>
      </c>
      <c r="E955" s="64">
        <f>ROUND(IF(B955="小旋风",$D955/提成!$D$4*提成!$E$4,$D955/提成!$D$3*提成!$E$3),2)</f>
        <v>0.74</v>
      </c>
      <c r="F955" s="5" t="str">
        <f ca="1">IFERROR(LOOKUP(1,0/((B955=名单!B:B)*(VALUE(AW955)&gt;=名单!E:E)*(VALUE(AW955)&lt;=名单!G:G)*(Y955="正常走货")),名单!H:H),"否")</f>
        <v>否</v>
      </c>
      <c r="G955" s="71" t="s">
        <v>2984</v>
      </c>
      <c r="H955" s="71" t="s">
        <v>2986</v>
      </c>
      <c r="J955" s="72" t="s">
        <v>17</v>
      </c>
      <c r="L955" s="71" t="s">
        <v>18</v>
      </c>
      <c r="M955" s="73"/>
      <c r="N955" s="73"/>
      <c r="R955" s="73"/>
      <c r="S955" s="72" t="s">
        <v>90</v>
      </c>
      <c r="T955" s="72" t="s">
        <v>14407</v>
      </c>
      <c r="U955" s="73"/>
      <c r="W955" s="73"/>
      <c r="X955" s="73"/>
      <c r="Y955" s="72" t="s">
        <v>14379</v>
      </c>
      <c r="AO955" s="71">
        <v>409.85</v>
      </c>
      <c r="AS955" s="73"/>
      <c r="AT955" s="73"/>
      <c r="AV955" s="73"/>
      <c r="AW955" s="74" t="s">
        <v>15345</v>
      </c>
      <c r="BA955" s="73"/>
      <c r="BC955" s="73"/>
    </row>
    <row r="956" spans="1:56">
      <c r="A956" s="70" t="str">
        <f t="shared" si="29"/>
        <v>2026-01</v>
      </c>
      <c r="B956" s="5" t="str">
        <f>_xlfn.XLOOKUP(G956,过机服务商重量差!A:A,过机服务商重量差!G:G)</f>
        <v>无崖子</v>
      </c>
      <c r="C956" s="32" t="str">
        <f t="shared" si="28"/>
        <v>渠道</v>
      </c>
      <c r="D956" s="63">
        <f>ROUND(IF(AND(AO956&gt;=0,Y956="正常走货"),_xlfn.XLOOKUP(G956,过机服务商重量差!A:A,过机服务商重量差!L:L),"0"),2)</f>
        <v>25</v>
      </c>
      <c r="E956" s="64">
        <f>ROUND(IF(B956="小旋风",$D956/提成!$D$4*提成!$E$4,$D956/提成!$D$3*提成!$E$3),2)</f>
        <v>0.25</v>
      </c>
      <c r="F956" s="5" t="str">
        <f ca="1">IFERROR(LOOKUP(1,0/((B956=名单!B:B)*(VALUE(AW956)&gt;=名单!E:E)*(VALUE(AW956)&lt;=名单!G:G)*(Y956="正常走货")),名单!H:H),"否")</f>
        <v>否</v>
      </c>
      <c r="G956" s="71" t="s">
        <v>2987</v>
      </c>
      <c r="H956" s="71" t="s">
        <v>2989</v>
      </c>
      <c r="J956" s="71" t="s">
        <v>2455</v>
      </c>
      <c r="L956" s="71" t="s">
        <v>18</v>
      </c>
      <c r="M956" s="73"/>
      <c r="N956" s="73"/>
      <c r="R956" s="73"/>
      <c r="S956" s="72" t="s">
        <v>86</v>
      </c>
      <c r="T956" s="72" t="s">
        <v>14378</v>
      </c>
      <c r="U956" s="73"/>
      <c r="W956" s="73"/>
      <c r="X956" s="73"/>
      <c r="Y956" s="72" t="s">
        <v>14379</v>
      </c>
      <c r="AO956" s="71">
        <v>0</v>
      </c>
      <c r="AS956" s="73"/>
      <c r="AT956" s="73"/>
      <c r="AV956" s="73"/>
      <c r="AW956" s="74" t="s">
        <v>15346</v>
      </c>
      <c r="BC956" s="73"/>
    </row>
    <row r="957" spans="1:56">
      <c r="A957" s="70" t="str">
        <f t="shared" si="29"/>
        <v>2026-01</v>
      </c>
      <c r="B957" s="5" t="str">
        <f>_xlfn.XLOOKUP(G957,过机服务商重量差!A:A,过机服务商重量差!G:G)</f>
        <v>玉麒麟</v>
      </c>
      <c r="C957" s="32" t="str">
        <f t="shared" si="28"/>
        <v>渠道</v>
      </c>
      <c r="D957" s="63">
        <f>ROUND(IF(AND(AO957&gt;=0,Y957="正常走货"),_xlfn.XLOOKUP(G957,过机服务商重量差!A:A,过机服务商重量差!L:L),"0"),2)</f>
        <v>2.5</v>
      </c>
      <c r="E957" s="64">
        <f>ROUND(IF(B957="小旋风",$D957/提成!$D$4*提成!$E$4,$D957/提成!$D$3*提成!$E$3),2)</f>
        <v>0.03</v>
      </c>
      <c r="F957" s="5" t="str">
        <f ca="1">IFERROR(LOOKUP(1,0/((B957=名单!B:B)*(VALUE(AW957)&gt;=名单!E:E)*(VALUE(AW957)&lt;=名单!G:G)*(Y957="正常走货")),名单!H:H),"否")</f>
        <v>否</v>
      </c>
      <c r="G957" s="71" t="s">
        <v>2990</v>
      </c>
      <c r="H957" s="71" t="s">
        <v>2992</v>
      </c>
      <c r="J957" s="72" t="s">
        <v>17</v>
      </c>
      <c r="L957" s="71" t="s">
        <v>18</v>
      </c>
      <c r="M957" s="73"/>
      <c r="N957" s="73"/>
      <c r="R957" s="73"/>
      <c r="S957" s="72" t="s">
        <v>152</v>
      </c>
      <c r="T957" s="72" t="s">
        <v>14382</v>
      </c>
      <c r="U957" s="73"/>
      <c r="W957" s="73"/>
      <c r="X957" s="73"/>
      <c r="Y957" s="72" t="s">
        <v>14379</v>
      </c>
      <c r="AO957" s="71">
        <v>39.21</v>
      </c>
      <c r="AS957" s="73"/>
      <c r="AT957" s="73"/>
      <c r="AU957" s="73"/>
      <c r="AV957" s="73"/>
      <c r="AW957" s="74" t="s">
        <v>15347</v>
      </c>
      <c r="BA957" s="73"/>
      <c r="BC957" s="73"/>
    </row>
    <row r="958" spans="1:56">
      <c r="A958" s="70" t="str">
        <f t="shared" si="29"/>
        <v>2026-01</v>
      </c>
      <c r="B958" s="5" t="str">
        <f>_xlfn.XLOOKUP(G958,过机服务商重量差!A:A,过机服务商重量差!G:G)</f>
        <v>玉麒麟</v>
      </c>
      <c r="C958" s="32" t="str">
        <f t="shared" si="28"/>
        <v>渠道</v>
      </c>
      <c r="D958" s="63">
        <f>ROUND(IF(AND(AO958&gt;=0,Y958="正常走货"),_xlfn.XLOOKUP(G958,过机服务商重量差!A:A,过机服务商重量差!L:L),"0"),2)</f>
        <v>4</v>
      </c>
      <c r="E958" s="64">
        <f>ROUND(IF(B958="小旋风",$D958/提成!$D$4*提成!$E$4,$D958/提成!$D$3*提成!$E$3),2)</f>
        <v>0.04</v>
      </c>
      <c r="F958" s="5" t="str">
        <f ca="1">IFERROR(LOOKUP(1,0/((B958=名单!B:B)*(VALUE(AW958)&gt;=名单!E:E)*(VALUE(AW958)&lt;=名单!G:G)*(Y958="正常走货")),名单!H:H),"否")</f>
        <v>否</v>
      </c>
      <c r="G958" s="71" t="s">
        <v>2993</v>
      </c>
      <c r="H958" s="71" t="s">
        <v>2995</v>
      </c>
      <c r="J958" s="72" t="s">
        <v>17</v>
      </c>
      <c r="L958" s="71" t="s">
        <v>18</v>
      </c>
      <c r="M958" s="73"/>
      <c r="N958" s="73"/>
      <c r="R958" s="73"/>
      <c r="S958" s="72" t="s">
        <v>90</v>
      </c>
      <c r="T958" s="72" t="s">
        <v>14407</v>
      </c>
      <c r="U958" s="73"/>
      <c r="W958" s="73"/>
      <c r="X958" s="73"/>
      <c r="Y958" s="72" t="s">
        <v>14379</v>
      </c>
      <c r="AO958" s="71">
        <v>51.1</v>
      </c>
      <c r="AS958" s="73"/>
      <c r="AT958" s="73"/>
      <c r="AV958" s="73"/>
      <c r="AW958" s="74" t="s">
        <v>15348</v>
      </c>
      <c r="BA958" s="73"/>
      <c r="BC958" s="73"/>
    </row>
    <row r="959" spans="1:56">
      <c r="A959" s="70" t="str">
        <f t="shared" si="29"/>
        <v>2026-01</v>
      </c>
      <c r="B959" s="5" t="str">
        <f>_xlfn.XLOOKUP(G959,过机服务商重量差!A:A,过机服务商重量差!G:G)</f>
        <v>玉麒麟</v>
      </c>
      <c r="C959" s="32" t="str">
        <f t="shared" si="28"/>
        <v>渠道</v>
      </c>
      <c r="D959" s="63">
        <f>ROUND(IF(AND(AO959&gt;=0,Y959="正常走货"),_xlfn.XLOOKUP(G959,过机服务商重量差!A:A,过机服务商重量差!L:L),"0"),2)</f>
        <v>15</v>
      </c>
      <c r="E959" s="64">
        <f>ROUND(IF(B959="小旋风",$D959/提成!$D$4*提成!$E$4,$D959/提成!$D$3*提成!$E$3),2)</f>
        <v>0.15</v>
      </c>
      <c r="F959" s="5" t="str">
        <f ca="1">IFERROR(LOOKUP(1,0/((B959=名单!B:B)*(VALUE(AW959)&gt;=名单!E:E)*(VALUE(AW959)&lt;=名单!G:G)*(Y959="正常走货")),名单!H:H),"否")</f>
        <v>否</v>
      </c>
      <c r="G959" s="71" t="s">
        <v>2996</v>
      </c>
      <c r="H959" s="71" t="s">
        <v>2998</v>
      </c>
      <c r="J959" s="72" t="s">
        <v>17</v>
      </c>
      <c r="L959" s="71" t="s">
        <v>18</v>
      </c>
      <c r="M959" s="73"/>
      <c r="N959" s="73"/>
      <c r="R959" s="73"/>
      <c r="S959" s="72" t="s">
        <v>145</v>
      </c>
      <c r="T959" s="72" t="s">
        <v>14407</v>
      </c>
      <c r="U959" s="73"/>
      <c r="W959" s="73"/>
      <c r="X959" s="73"/>
      <c r="Y959" s="72" t="s">
        <v>14379</v>
      </c>
      <c r="AO959" s="71">
        <v>285</v>
      </c>
      <c r="AT959" s="73"/>
      <c r="AU959" s="73"/>
      <c r="AV959" s="73"/>
      <c r="AW959" s="74" t="s">
        <v>15349</v>
      </c>
      <c r="BC959" s="73"/>
    </row>
    <row r="960" spans="1:56">
      <c r="A960" s="70" t="str">
        <f t="shared" si="29"/>
        <v>2026-01</v>
      </c>
      <c r="B960" s="5" t="str">
        <f>_xlfn.XLOOKUP(G960,过机服务商重量差!A:A,过机服务商重量差!G:G)</f>
        <v>玉麒麟</v>
      </c>
      <c r="C960" s="32" t="str">
        <f t="shared" si="28"/>
        <v>渠道</v>
      </c>
      <c r="D960" s="63">
        <f>ROUND(IF(AND(AO960&gt;=0,Y960="正常走货"),_xlfn.XLOOKUP(G960,过机服务商重量差!A:A,过机服务商重量差!L:L),"0"),2)</f>
        <v>38</v>
      </c>
      <c r="E960" s="64">
        <f>ROUND(IF(B960="小旋风",$D960/提成!$D$4*提成!$E$4,$D960/提成!$D$3*提成!$E$3),2)</f>
        <v>0.38</v>
      </c>
      <c r="F960" s="5" t="str">
        <f ca="1">IFERROR(LOOKUP(1,0/((B960=名单!B:B)*(VALUE(AW960)&gt;=名单!E:E)*(VALUE(AW960)&lt;=名单!G:G)*(Y960="正常走货")),名单!H:H),"否")</f>
        <v>否</v>
      </c>
      <c r="G960" s="71" t="s">
        <v>2999</v>
      </c>
      <c r="H960" s="71" t="s">
        <v>3001</v>
      </c>
      <c r="J960" s="71" t="s">
        <v>17</v>
      </c>
      <c r="L960" s="71" t="s">
        <v>18</v>
      </c>
      <c r="M960" s="73"/>
      <c r="N960" s="73"/>
      <c r="R960" s="73"/>
      <c r="S960" s="72" t="s">
        <v>90</v>
      </c>
      <c r="T960" s="72" t="s">
        <v>14407</v>
      </c>
      <c r="U960" s="73"/>
      <c r="W960" s="73"/>
      <c r="X960" s="73"/>
      <c r="Y960" s="72" t="s">
        <v>14379</v>
      </c>
      <c r="AO960" s="71">
        <v>190</v>
      </c>
      <c r="AS960" s="73"/>
      <c r="AT960" s="73"/>
      <c r="AV960" s="73"/>
      <c r="AW960" s="74" t="s">
        <v>15350</v>
      </c>
      <c r="BC960" s="73"/>
      <c r="BD960" s="73"/>
    </row>
    <row r="961" spans="1:56">
      <c r="A961" s="70" t="str">
        <f t="shared" si="29"/>
        <v>2026-01</v>
      </c>
      <c r="B961" s="5" t="str">
        <f>_xlfn.XLOOKUP(G961,过机服务商重量差!A:A,过机服务商重量差!G:G)</f>
        <v>玉麒麟</v>
      </c>
      <c r="C961" s="32" t="str">
        <f t="shared" si="28"/>
        <v>渠道</v>
      </c>
      <c r="D961" s="63">
        <f>ROUND(IF(AND(AO961&gt;=0,Y961="正常走货"),_xlfn.XLOOKUP(G961,过机服务商重量差!A:A,过机服务商重量差!L:L),"0"),2)</f>
        <v>11.5</v>
      </c>
      <c r="E961" s="64">
        <f>ROUND(IF(B961="小旋风",$D961/提成!$D$4*提成!$E$4,$D961/提成!$D$3*提成!$E$3),2)</f>
        <v>0.12</v>
      </c>
      <c r="F961" s="5" t="str">
        <f ca="1">IFERROR(LOOKUP(1,0/((B961=名单!B:B)*(VALUE(AW961)&gt;=名单!E:E)*(VALUE(AW961)&lt;=名单!G:G)*(Y961="正常走货")),名单!H:H),"否")</f>
        <v>否</v>
      </c>
      <c r="G961" s="71" t="s">
        <v>3002</v>
      </c>
      <c r="H961" s="71" t="s">
        <v>3004</v>
      </c>
      <c r="J961" s="72" t="s">
        <v>17</v>
      </c>
      <c r="L961" s="71" t="s">
        <v>18</v>
      </c>
      <c r="M961" s="73"/>
      <c r="N961" s="73"/>
      <c r="R961" s="73"/>
      <c r="S961" s="72" t="s">
        <v>90</v>
      </c>
      <c r="T961" s="72" t="s">
        <v>14407</v>
      </c>
      <c r="U961" s="73"/>
      <c r="W961" s="73"/>
      <c r="X961" s="73"/>
      <c r="Y961" s="72" t="s">
        <v>14379</v>
      </c>
      <c r="AO961" s="71">
        <v>53.76</v>
      </c>
      <c r="AS961" s="73"/>
      <c r="AT961" s="73"/>
      <c r="AU961" s="73"/>
      <c r="AV961" s="73"/>
      <c r="AW961" s="74" t="s">
        <v>15351</v>
      </c>
      <c r="BC961" s="73"/>
    </row>
    <row r="962" spans="1:56">
      <c r="A962" s="70" t="str">
        <f t="shared" si="29"/>
        <v>2026-01</v>
      </c>
      <c r="B962" s="5" t="str">
        <f>_xlfn.XLOOKUP(G962,过机服务商重量差!A:A,过机服务商重量差!G:G)</f>
        <v>玉麒麟</v>
      </c>
      <c r="C962" s="32" t="str">
        <f t="shared" ref="C962:C1025" si="30">IF(OR(AO962&lt;0,L962="FBA海运"),"","渠道")</f>
        <v>渠道</v>
      </c>
      <c r="D962" s="63">
        <f>ROUND(IF(AND(AO962&gt;=0,Y962="正常走货"),_xlfn.XLOOKUP(G962,过机服务商重量差!A:A,过机服务商重量差!L:L),"0"),2)</f>
        <v>85</v>
      </c>
      <c r="E962" s="64">
        <f>ROUND(IF(B962="小旋风",$D962/提成!$D$4*提成!$E$4,$D962/提成!$D$3*提成!$E$3),2)</f>
        <v>0.85</v>
      </c>
      <c r="F962" s="5" t="str">
        <f ca="1">IFERROR(LOOKUP(1,0/((B962=名单!B:B)*(VALUE(AW962)&gt;=名单!E:E)*(VALUE(AW962)&lt;=名单!G:G)*(Y962="正常走货")),名单!H:H),"否")</f>
        <v>否</v>
      </c>
      <c r="G962" s="71" t="s">
        <v>3005</v>
      </c>
      <c r="H962" s="71" t="s">
        <v>3007</v>
      </c>
      <c r="J962" s="72" t="s">
        <v>24</v>
      </c>
      <c r="L962" s="71" t="s">
        <v>18</v>
      </c>
      <c r="M962" s="73"/>
      <c r="N962" s="73"/>
      <c r="R962" s="73"/>
      <c r="S962" s="72" t="s">
        <v>99</v>
      </c>
      <c r="T962" s="72" t="s">
        <v>14410</v>
      </c>
      <c r="U962" s="73"/>
      <c r="W962" s="73"/>
      <c r="X962" s="73"/>
      <c r="Y962" s="72" t="s">
        <v>14379</v>
      </c>
      <c r="AO962" s="71">
        <v>272</v>
      </c>
      <c r="AS962" s="73"/>
      <c r="AT962" s="73"/>
      <c r="AU962" s="73"/>
      <c r="AV962" s="73"/>
      <c r="AW962" s="74" t="s">
        <v>15352</v>
      </c>
      <c r="BC962" s="73"/>
      <c r="BD962" s="73"/>
    </row>
    <row r="963" spans="1:56">
      <c r="A963" s="70" t="str">
        <f t="shared" ref="A963:A1026" si="31">MID(AW963,1,7)</f>
        <v>2026-01</v>
      </c>
      <c r="B963" s="5" t="str">
        <f>_xlfn.XLOOKUP(G963,过机服务商重量差!A:A,过机服务商重量差!G:G)</f>
        <v>玉麒麟</v>
      </c>
      <c r="C963" s="32" t="str">
        <f t="shared" si="30"/>
        <v>渠道</v>
      </c>
      <c r="D963" s="63">
        <f>ROUND(IF(AND(AO963&gt;=0,Y963="正常走货"),_xlfn.XLOOKUP(G963,过机服务商重量差!A:A,过机服务商重量差!L:L),"0"),2)</f>
        <v>79</v>
      </c>
      <c r="E963" s="64">
        <f>ROUND(IF(B963="小旋风",$D963/提成!$D$4*提成!$E$4,$D963/提成!$D$3*提成!$E$3),2)</f>
        <v>0.79</v>
      </c>
      <c r="F963" s="5" t="str">
        <f ca="1">IFERROR(LOOKUP(1,0/((B963=名单!B:B)*(VALUE(AW963)&gt;=名单!E:E)*(VALUE(AW963)&lt;=名单!G:G)*(Y963="正常走货")),名单!H:H),"否")</f>
        <v>否</v>
      </c>
      <c r="G963" s="71" t="s">
        <v>3008</v>
      </c>
      <c r="H963" s="71" t="s">
        <v>3010</v>
      </c>
      <c r="J963" s="72" t="s">
        <v>17</v>
      </c>
      <c r="L963" s="71" t="s">
        <v>18</v>
      </c>
      <c r="M963" s="73"/>
      <c r="N963" s="73"/>
      <c r="R963" s="73"/>
      <c r="S963" s="72" t="s">
        <v>390</v>
      </c>
      <c r="T963" s="72" t="s">
        <v>14386</v>
      </c>
      <c r="U963" s="73"/>
      <c r="W963" s="73"/>
      <c r="X963" s="73"/>
      <c r="Y963" s="72" t="s">
        <v>14379</v>
      </c>
      <c r="AO963" s="71">
        <v>218.6</v>
      </c>
      <c r="AS963" s="73"/>
      <c r="AT963" s="73"/>
      <c r="AU963" s="73"/>
      <c r="AV963" s="73"/>
      <c r="AW963" s="74" t="s">
        <v>15353</v>
      </c>
      <c r="BC963" s="73"/>
    </row>
    <row r="964" spans="1:56">
      <c r="A964" s="70" t="str">
        <f t="shared" si="31"/>
        <v>2026-01</v>
      </c>
      <c r="B964" s="5" t="str">
        <f>_xlfn.XLOOKUP(G964,过机服务商重量差!A:A,过机服务商重量差!G:G)</f>
        <v>小旋风</v>
      </c>
      <c r="C964" s="32" t="str">
        <f t="shared" si="30"/>
        <v>渠道</v>
      </c>
      <c r="D964" s="63">
        <f>ROUND(IF(AND(AO964&gt;=0,Y964="正常走货"),_xlfn.XLOOKUP(G964,过机服务商重量差!A:A,过机服务商重量差!L:L),"0"),2)</f>
        <v>52</v>
      </c>
      <c r="E964" s="64">
        <f>ROUND(IF(B964="小旋风",$D964/提成!$D$4*提成!$E$4,$D964/提成!$D$3*提成!$E$3),2)</f>
        <v>0.52</v>
      </c>
      <c r="F964" s="5" t="str">
        <f ca="1">IFERROR(LOOKUP(1,0/((B964=名单!B:B)*(VALUE(AW964)&gt;=名单!E:E)*(VALUE(AW964)&lt;=名单!G:G)*(Y964="正常走货")),名单!H:H),"否")</f>
        <v>是</v>
      </c>
      <c r="G964" s="71" t="s">
        <v>3011</v>
      </c>
      <c r="H964" s="71" t="s">
        <v>3013</v>
      </c>
      <c r="J964" s="72" t="s">
        <v>85</v>
      </c>
      <c r="L964" s="71" t="s">
        <v>18</v>
      </c>
      <c r="M964" s="73"/>
      <c r="N964" s="73"/>
      <c r="R964" s="73"/>
      <c r="S964" s="72" t="s">
        <v>421</v>
      </c>
      <c r="T964" s="72" t="s">
        <v>14382</v>
      </c>
      <c r="U964" s="73"/>
      <c r="W964" s="73"/>
      <c r="X964" s="73"/>
      <c r="Y964" s="72" t="s">
        <v>14379</v>
      </c>
      <c r="AO964" s="71">
        <v>66.4000000000001</v>
      </c>
      <c r="AS964" s="73"/>
      <c r="AT964" s="73"/>
      <c r="AV964" s="73"/>
      <c r="AW964" s="74" t="s">
        <v>15354</v>
      </c>
      <c r="BC964" s="73"/>
    </row>
    <row r="965" spans="1:56">
      <c r="A965" s="70" t="str">
        <f t="shared" si="31"/>
        <v>2026-01</v>
      </c>
      <c r="B965" s="5" t="str">
        <f>_xlfn.XLOOKUP(G965,过机服务商重量差!A:A,过机服务商重量差!G:G)</f>
        <v>无崖子</v>
      </c>
      <c r="C965" s="32" t="str">
        <f t="shared" si="30"/>
        <v>渠道</v>
      </c>
      <c r="D965" s="63">
        <f>ROUND(IF(AND(AO965&gt;=0,Y965="正常走货"),_xlfn.XLOOKUP(G965,过机服务商重量差!A:A,过机服务商重量差!L:L),"0"),2)</f>
        <v>6</v>
      </c>
      <c r="E965" s="64">
        <f>ROUND(IF(B965="小旋风",$D965/提成!$D$4*提成!$E$4,$D965/提成!$D$3*提成!$E$3),2)</f>
        <v>0.06</v>
      </c>
      <c r="F965" s="5" t="str">
        <f ca="1">IFERROR(LOOKUP(1,0/((B965=名单!B:B)*(VALUE(AW965)&gt;=名单!E:E)*(VALUE(AW965)&lt;=名单!G:G)*(Y965="正常走货")),名单!H:H),"否")</f>
        <v>否</v>
      </c>
      <c r="G965" s="71" t="s">
        <v>3014</v>
      </c>
      <c r="H965" s="71" t="s">
        <v>3016</v>
      </c>
      <c r="J965" s="72" t="s">
        <v>128</v>
      </c>
      <c r="L965" s="71" t="s">
        <v>18</v>
      </c>
      <c r="M965" s="73"/>
      <c r="N965" s="73"/>
      <c r="R965" s="73"/>
      <c r="S965" s="72" t="s">
        <v>130</v>
      </c>
      <c r="T965" s="72" t="s">
        <v>14419</v>
      </c>
      <c r="U965" s="73"/>
      <c r="W965" s="73"/>
      <c r="X965" s="73"/>
      <c r="Y965" s="72" t="s">
        <v>14379</v>
      </c>
      <c r="AO965" s="71">
        <v>297.4</v>
      </c>
      <c r="AS965" s="73"/>
      <c r="AT965" s="73"/>
      <c r="AU965" s="73"/>
      <c r="AV965" s="73"/>
      <c r="AW965" s="74" t="s">
        <v>15355</v>
      </c>
      <c r="BA965" s="73"/>
      <c r="BC965" s="73"/>
      <c r="BD965" s="73"/>
    </row>
    <row r="966" spans="1:56">
      <c r="A966" s="70" t="str">
        <f t="shared" si="31"/>
        <v>2026-01</v>
      </c>
      <c r="B966" s="5" t="str">
        <f>_xlfn.XLOOKUP(G966,过机服务商重量差!A:A,过机服务商重量差!G:G)</f>
        <v>帅时莹</v>
      </c>
      <c r="C966" s="32" t="str">
        <f t="shared" si="30"/>
        <v/>
      </c>
      <c r="D966" s="63">
        <f>ROUND(IF(AND(AO966&gt;=0,Y966="正常走货"),_xlfn.XLOOKUP(G966,过机服务商重量差!A:A,过机服务商重量差!L:L),"0"),2)</f>
        <v>0</v>
      </c>
      <c r="E966" s="64">
        <f>ROUND(IF(B966="小旋风",$D966/提成!$D$4*提成!$E$4,$D966/提成!$D$3*提成!$E$3),2)</f>
        <v>0</v>
      </c>
      <c r="F966" s="5" t="str">
        <f ca="1">IFERROR(LOOKUP(1,0/((B966=名单!B:B)*(VALUE(AW966)&gt;=名单!E:E)*(VALUE(AW966)&lt;=名单!G:G)*(Y966="正常走货")),名单!H:H),"否")</f>
        <v>否</v>
      </c>
      <c r="G966" s="71" t="s">
        <v>3017</v>
      </c>
      <c r="H966" s="71" t="s">
        <v>3019</v>
      </c>
      <c r="J966" s="72" t="s">
        <v>1452</v>
      </c>
      <c r="L966" s="71" t="s">
        <v>18</v>
      </c>
      <c r="M966" s="73"/>
      <c r="N966" s="73"/>
      <c r="R966" s="73"/>
      <c r="S966" s="72" t="s">
        <v>130</v>
      </c>
      <c r="T966" s="72" t="s">
        <v>14419</v>
      </c>
      <c r="U966" s="73"/>
      <c r="W966" s="73"/>
      <c r="X966" s="73"/>
      <c r="Y966" s="72" t="s">
        <v>14379</v>
      </c>
      <c r="AO966" s="71">
        <v>-201</v>
      </c>
      <c r="AS966" s="73"/>
      <c r="AT966" s="73"/>
      <c r="AU966" s="73"/>
      <c r="AV966" s="73"/>
      <c r="AW966" s="74" t="s">
        <v>15356</v>
      </c>
      <c r="BA966" s="73"/>
      <c r="BC966" s="73"/>
    </row>
    <row r="967" spans="1:56">
      <c r="A967" s="70" t="str">
        <f t="shared" si="31"/>
        <v>2026-01</v>
      </c>
      <c r="B967" s="5" t="str">
        <f>_xlfn.XLOOKUP(G967,过机服务商重量差!A:A,过机服务商重量差!G:G)</f>
        <v>无崖子</v>
      </c>
      <c r="C967" s="32" t="str">
        <f t="shared" si="30"/>
        <v>渠道</v>
      </c>
      <c r="D967" s="63">
        <f>ROUND(IF(AND(AO967&gt;=0,Y967="正常走货"),_xlfn.XLOOKUP(G967,过机服务商重量差!A:A,过机服务商重量差!L:L),"0"),2)</f>
        <v>7.5</v>
      </c>
      <c r="E967" s="64">
        <f>ROUND(IF(B967="小旋风",$D967/提成!$D$4*提成!$E$4,$D967/提成!$D$3*提成!$E$3),2)</f>
        <v>0.08</v>
      </c>
      <c r="F967" s="5" t="str">
        <f ca="1">IFERROR(LOOKUP(1,0/((B967=名单!B:B)*(VALUE(AW967)&gt;=名单!E:E)*(VALUE(AW967)&lt;=名单!G:G)*(Y967="正常走货")),名单!H:H),"否")</f>
        <v>否</v>
      </c>
      <c r="G967" s="71" t="s">
        <v>3020</v>
      </c>
      <c r="H967" s="71" t="s">
        <v>3022</v>
      </c>
      <c r="J967" s="71" t="s">
        <v>2309</v>
      </c>
      <c r="L967" s="71" t="s">
        <v>18</v>
      </c>
      <c r="M967" s="73"/>
      <c r="N967" s="73"/>
      <c r="R967" s="73"/>
      <c r="S967" s="72" t="s">
        <v>130</v>
      </c>
      <c r="T967" s="72" t="s">
        <v>14419</v>
      </c>
      <c r="U967" s="73"/>
      <c r="W967" s="73"/>
      <c r="X967" s="73"/>
      <c r="Y967" s="72" t="s">
        <v>14379</v>
      </c>
      <c r="AO967" s="71">
        <v>286.8</v>
      </c>
      <c r="AS967" s="73"/>
      <c r="AT967" s="73"/>
      <c r="AU967" s="73"/>
      <c r="AV967" s="73"/>
      <c r="AW967" s="74" t="s">
        <v>15357</v>
      </c>
      <c r="BA967" s="73"/>
      <c r="BC967" s="73"/>
    </row>
    <row r="968" spans="1:56">
      <c r="A968" s="70" t="str">
        <f t="shared" si="31"/>
        <v>2026-01</v>
      </c>
      <c r="B968" s="5" t="str">
        <f>_xlfn.XLOOKUP(G968,过机服务商重量差!A:A,过机服务商重量差!G:G)</f>
        <v>无崖子</v>
      </c>
      <c r="C968" s="32" t="str">
        <f t="shared" si="30"/>
        <v>渠道</v>
      </c>
      <c r="D968" s="63">
        <f>ROUND(IF(AND(AO968&gt;=0,Y968="正常走货"),_xlfn.XLOOKUP(G968,过机服务商重量差!A:A,过机服务商重量差!L:L),"0"),2)</f>
        <v>27</v>
      </c>
      <c r="E968" s="64">
        <f>ROUND(IF(B968="小旋风",$D968/提成!$D$4*提成!$E$4,$D968/提成!$D$3*提成!$E$3),2)</f>
        <v>0.27</v>
      </c>
      <c r="F968" s="5" t="str">
        <f ca="1">IFERROR(LOOKUP(1,0/((B968=名单!B:B)*(VALUE(AW968)&gt;=名单!E:E)*(VALUE(AW968)&lt;=名单!G:G)*(Y968="正常走货")),名单!H:H),"否")</f>
        <v>否</v>
      </c>
      <c r="G968" s="71" t="s">
        <v>3023</v>
      </c>
      <c r="H968" s="71" t="s">
        <v>3025</v>
      </c>
      <c r="J968" s="72" t="s">
        <v>2455</v>
      </c>
      <c r="L968" s="72" t="s">
        <v>18</v>
      </c>
      <c r="M968" s="73"/>
      <c r="N968" s="73"/>
      <c r="R968" s="73"/>
      <c r="S968" s="72" t="s">
        <v>86</v>
      </c>
      <c r="T968" s="72" t="s">
        <v>14378</v>
      </c>
      <c r="U968" s="73"/>
      <c r="W968" s="73"/>
      <c r="X968" s="73"/>
      <c r="Y968" s="72" t="s">
        <v>14379</v>
      </c>
      <c r="AO968" s="71">
        <v>0</v>
      </c>
      <c r="AS968" s="73"/>
      <c r="AT968" s="73"/>
      <c r="AU968" s="73"/>
      <c r="AV968" s="73"/>
      <c r="AW968" s="74" t="s">
        <v>15358</v>
      </c>
      <c r="BC968" s="73"/>
    </row>
    <row r="969" spans="1:56">
      <c r="A969" s="70" t="str">
        <f t="shared" si="31"/>
        <v>2026-01</v>
      </c>
      <c r="B969" s="5" t="str">
        <f>_xlfn.XLOOKUP(G969,过机服务商重量差!A:A,过机服务商重量差!G:G)</f>
        <v>无崖子</v>
      </c>
      <c r="C969" s="32" t="str">
        <f t="shared" si="30"/>
        <v>渠道</v>
      </c>
      <c r="D969" s="63">
        <f>ROUND(IF(AND(AO969&gt;=0,Y969="正常走货"),_xlfn.XLOOKUP(G969,过机服务商重量差!A:A,过机服务商重量差!L:L),"0"),2)</f>
        <v>25</v>
      </c>
      <c r="E969" s="64">
        <f>ROUND(IF(B969="小旋风",$D969/提成!$D$4*提成!$E$4,$D969/提成!$D$3*提成!$E$3),2)</f>
        <v>0.25</v>
      </c>
      <c r="F969" s="5" t="str">
        <f ca="1">IFERROR(LOOKUP(1,0/((B969=名单!B:B)*(VALUE(AW969)&gt;=名单!E:E)*(VALUE(AW969)&lt;=名单!G:G)*(Y969="正常走货")),名单!H:H),"否")</f>
        <v>否</v>
      </c>
      <c r="G969" s="71" t="s">
        <v>3026</v>
      </c>
      <c r="H969" s="71" t="s">
        <v>3028</v>
      </c>
      <c r="J969" s="72" t="s">
        <v>2455</v>
      </c>
      <c r="L969" s="71" t="s">
        <v>18</v>
      </c>
      <c r="M969" s="73"/>
      <c r="N969" s="73"/>
      <c r="R969" s="73"/>
      <c r="S969" s="72" t="s">
        <v>86</v>
      </c>
      <c r="T969" s="72" t="s">
        <v>14378</v>
      </c>
      <c r="U969" s="73"/>
      <c r="W969" s="73"/>
      <c r="X969" s="73"/>
      <c r="Y969" s="72" t="s">
        <v>14379</v>
      </c>
      <c r="AO969" s="71">
        <v>0</v>
      </c>
      <c r="AS969" s="73"/>
      <c r="AT969" s="73"/>
      <c r="AU969" s="73"/>
      <c r="AV969" s="73"/>
      <c r="AW969" s="74" t="s">
        <v>15359</v>
      </c>
      <c r="BC969" s="73"/>
    </row>
    <row r="970" spans="1:56">
      <c r="A970" s="70" t="str">
        <f t="shared" si="31"/>
        <v>2026-01</v>
      </c>
      <c r="B970" s="5" t="str">
        <f>_xlfn.XLOOKUP(G970,过机服务商重量差!A:A,过机服务商重量差!G:G)</f>
        <v>风清扬</v>
      </c>
      <c r="C970" s="32" t="str">
        <f t="shared" si="30"/>
        <v>渠道</v>
      </c>
      <c r="D970" s="63">
        <f>ROUND(IF(AND(AO970&gt;=0,Y970="正常走货"),_xlfn.XLOOKUP(G970,过机服务商重量差!A:A,过机服务商重量差!L:L),"0"),2)</f>
        <v>1051</v>
      </c>
      <c r="E970" s="64">
        <f>ROUND(IF(B970="小旋风",$D970/提成!$D$4*提成!$E$4,$D970/提成!$D$3*提成!$E$3),2)</f>
        <v>10.51</v>
      </c>
      <c r="F970" s="5" t="str">
        <f ca="1">IFERROR(LOOKUP(1,0/((B970=名单!B:B)*(VALUE(AW970)&gt;=名单!E:E)*(VALUE(AW970)&lt;=名单!G:G)*(Y970="正常走货")),名单!H:H),"否")</f>
        <v>是</v>
      </c>
      <c r="G970" s="71" t="s">
        <v>3029</v>
      </c>
      <c r="H970" s="71" t="s">
        <v>3031</v>
      </c>
      <c r="J970" s="72" t="s">
        <v>880</v>
      </c>
      <c r="L970" s="72" t="s">
        <v>18</v>
      </c>
      <c r="M970" s="73"/>
      <c r="N970" s="73"/>
      <c r="R970" s="73"/>
      <c r="S970" s="72" t="s">
        <v>1038</v>
      </c>
      <c r="T970" s="72" t="s">
        <v>14407</v>
      </c>
      <c r="U970" s="73"/>
      <c r="W970" s="73"/>
      <c r="X970" s="73"/>
      <c r="Y970" s="72" t="s">
        <v>14379</v>
      </c>
      <c r="AO970" s="71">
        <v>1278.7</v>
      </c>
      <c r="AT970" s="73"/>
      <c r="AV970" s="73"/>
      <c r="AW970" s="74" t="s">
        <v>15360</v>
      </c>
      <c r="BC970" s="73"/>
    </row>
    <row r="971" spans="1:56">
      <c r="A971" s="70" t="str">
        <f t="shared" si="31"/>
        <v>2026-01</v>
      </c>
      <c r="B971" s="5" t="str">
        <f>_xlfn.XLOOKUP(G971,过机服务商重量差!A:A,过机服务商重量差!G:G)</f>
        <v>007</v>
      </c>
      <c r="C971" s="32" t="str">
        <f t="shared" si="30"/>
        <v>渠道</v>
      </c>
      <c r="D971" s="63">
        <f>ROUND(IF(AND(AO971&gt;=0,Y971="正常走货"),_xlfn.XLOOKUP(G971,过机服务商重量差!A:A,过机服务商重量差!L:L),"0"),2)</f>
        <v>979</v>
      </c>
      <c r="E971" s="64">
        <f>ROUND(IF(B971="小旋风",$D971/提成!$D$4*提成!$E$4,$D971/提成!$D$3*提成!$E$3),2)</f>
        <v>9.79</v>
      </c>
      <c r="F971" s="5" t="str">
        <f ca="1">IFERROR(LOOKUP(1,0/((B971=名单!B:B)*(VALUE(AW971)&gt;=名单!E:E)*(VALUE(AW971)&lt;=名单!G:G)*(Y971="正常走货")),名单!H:H),"否")</f>
        <v>否</v>
      </c>
      <c r="G971" s="71" t="s">
        <v>3032</v>
      </c>
      <c r="H971" s="71" t="s">
        <v>2787</v>
      </c>
      <c r="J971" s="72" t="s">
        <v>3034</v>
      </c>
      <c r="L971" s="71" t="s">
        <v>18</v>
      </c>
      <c r="M971" s="73"/>
      <c r="N971" s="73"/>
      <c r="R971" s="73"/>
      <c r="S971" s="72" t="s">
        <v>353</v>
      </c>
      <c r="T971" s="72" t="s">
        <v>14386</v>
      </c>
      <c r="U971" s="73"/>
      <c r="W971" s="73"/>
      <c r="X971" s="73"/>
      <c r="Y971" s="72" t="s">
        <v>14379</v>
      </c>
      <c r="AO971" s="71">
        <v>5384.5</v>
      </c>
      <c r="AS971" s="73"/>
      <c r="AT971" s="73"/>
      <c r="AV971" s="73"/>
      <c r="AW971" s="74" t="s">
        <v>15361</v>
      </c>
      <c r="BC971" s="73"/>
      <c r="BD971" s="73"/>
    </row>
    <row r="972" spans="1:56">
      <c r="A972" s="70" t="str">
        <f t="shared" si="31"/>
        <v>2026-01</v>
      </c>
      <c r="B972" s="5" t="str">
        <f>_xlfn.XLOOKUP(G972,过机服务商重量差!A:A,过机服务商重量差!G:G)</f>
        <v>帅时莹</v>
      </c>
      <c r="C972" s="32" t="str">
        <f t="shared" si="30"/>
        <v>渠道</v>
      </c>
      <c r="D972" s="63">
        <f>ROUND(IF(AND(AO972&gt;=0,Y972="正常走货"),_xlfn.XLOOKUP(G972,过机服务商重量差!A:A,过机服务商重量差!L:L),"0"),2)</f>
        <v>18</v>
      </c>
      <c r="E972" s="64">
        <f>ROUND(IF(B972="小旋风",$D972/提成!$D$4*提成!$E$4,$D972/提成!$D$3*提成!$E$3),2)</f>
        <v>0.18</v>
      </c>
      <c r="F972" s="5" t="str">
        <f ca="1">IFERROR(LOOKUP(1,0/((B972=名单!B:B)*(VALUE(AW972)&gt;=名单!E:E)*(VALUE(AW972)&lt;=名单!G:G)*(Y972="正常走货")),名单!H:H),"否")</f>
        <v>否</v>
      </c>
      <c r="G972" s="71" t="s">
        <v>3035</v>
      </c>
      <c r="H972" s="71" t="s">
        <v>3037</v>
      </c>
      <c r="J972" s="72" t="s">
        <v>140</v>
      </c>
      <c r="L972" s="71" t="s">
        <v>18</v>
      </c>
      <c r="M972" s="73"/>
      <c r="N972" s="73"/>
      <c r="R972" s="73"/>
      <c r="S972" s="72" t="s">
        <v>191</v>
      </c>
      <c r="T972" s="72" t="s">
        <v>14410</v>
      </c>
      <c r="U972" s="73"/>
      <c r="W972" s="73"/>
      <c r="X972" s="73"/>
      <c r="Y972" s="72" t="s">
        <v>14379</v>
      </c>
      <c r="AO972" s="71">
        <v>314.12</v>
      </c>
      <c r="AS972" s="73"/>
      <c r="AT972" s="73"/>
      <c r="AU972" s="73"/>
      <c r="AV972" s="73"/>
      <c r="AW972" s="74" t="s">
        <v>15362</v>
      </c>
      <c r="BC972" s="73"/>
      <c r="BD972" s="73"/>
    </row>
    <row r="973" spans="1:56">
      <c r="A973" s="70" t="str">
        <f t="shared" si="31"/>
        <v>2026-01</v>
      </c>
      <c r="B973" s="5" t="str">
        <f>_xlfn.XLOOKUP(G973,过机服务商重量差!A:A,过机服务商重量差!G:G)</f>
        <v>玉麒麟</v>
      </c>
      <c r="C973" s="32" t="str">
        <f t="shared" si="30"/>
        <v>渠道</v>
      </c>
      <c r="D973" s="63">
        <f>ROUND(IF(AND(AO973&gt;=0,Y973="正常走货"),_xlfn.XLOOKUP(G973,过机服务商重量差!A:A,过机服务商重量差!L:L),"0"),2)</f>
        <v>8.5</v>
      </c>
      <c r="E973" s="64">
        <f>ROUND(IF(B973="小旋风",$D973/提成!$D$4*提成!$E$4,$D973/提成!$D$3*提成!$E$3),2)</f>
        <v>0.09</v>
      </c>
      <c r="F973" s="5" t="str">
        <f ca="1">IFERROR(LOOKUP(1,0/((B973=名单!B:B)*(VALUE(AW973)&gt;=名单!E:E)*(VALUE(AW973)&lt;=名单!G:G)*(Y973="正常走货")),名单!H:H),"否")</f>
        <v>否</v>
      </c>
      <c r="G973" s="71" t="s">
        <v>3038</v>
      </c>
      <c r="H973" s="71" t="s">
        <v>3040</v>
      </c>
      <c r="J973" s="72" t="s">
        <v>17</v>
      </c>
      <c r="L973" s="71" t="s">
        <v>18</v>
      </c>
      <c r="M973" s="73"/>
      <c r="N973" s="73"/>
      <c r="R973" s="73"/>
      <c r="S973" s="72" t="s">
        <v>191</v>
      </c>
      <c r="T973" s="72" t="s">
        <v>14410</v>
      </c>
      <c r="U973" s="73"/>
      <c r="W973" s="73"/>
      <c r="X973" s="73"/>
      <c r="Y973" s="72" t="s">
        <v>14379</v>
      </c>
      <c r="AO973" s="71">
        <v>285.9</v>
      </c>
      <c r="AT973" s="73"/>
      <c r="AV973" s="73"/>
      <c r="AW973" s="74" t="s">
        <v>15363</v>
      </c>
      <c r="BC973" s="73"/>
    </row>
    <row r="974" spans="1:56">
      <c r="A974" s="70" t="str">
        <f t="shared" si="31"/>
        <v>2026-01</v>
      </c>
      <c r="B974" s="5" t="str">
        <f>_xlfn.XLOOKUP(G974,过机服务商重量差!A:A,过机服务商重量差!G:G)</f>
        <v>007</v>
      </c>
      <c r="C974" s="32" t="str">
        <f t="shared" si="30"/>
        <v>渠道</v>
      </c>
      <c r="D974" s="63">
        <f>ROUND(IF(AND(AO974&gt;=0,Y974="正常走货"),_xlfn.XLOOKUP(G974,过机服务商重量差!A:A,过机服务商重量差!L:L),"0"),2)</f>
        <v>30</v>
      </c>
      <c r="E974" s="64">
        <f>ROUND(IF(B974="小旋风",$D974/提成!$D$4*提成!$E$4,$D974/提成!$D$3*提成!$E$3),2)</f>
        <v>0.3</v>
      </c>
      <c r="F974" s="5" t="str">
        <f ca="1">IFERROR(LOOKUP(1,0/((B974=名单!B:B)*(VALUE(AW974)&gt;=名单!E:E)*(VALUE(AW974)&lt;=名单!G:G)*(Y974="正常走货")),名单!H:H),"否")</f>
        <v>否</v>
      </c>
      <c r="G974" s="71" t="s">
        <v>3041</v>
      </c>
      <c r="H974" s="71" t="s">
        <v>3043</v>
      </c>
      <c r="J974" s="72" t="s">
        <v>266</v>
      </c>
      <c r="L974" s="71" t="s">
        <v>18</v>
      </c>
      <c r="M974" s="73"/>
      <c r="N974" s="73"/>
      <c r="R974" s="73"/>
      <c r="S974" s="72" t="s">
        <v>191</v>
      </c>
      <c r="T974" s="71" t="s">
        <v>14410</v>
      </c>
      <c r="U974" s="73"/>
      <c r="W974" s="73"/>
      <c r="X974" s="73"/>
      <c r="Y974" s="72" t="s">
        <v>14379</v>
      </c>
      <c r="AO974" s="71">
        <v>318</v>
      </c>
      <c r="AS974" s="73"/>
      <c r="AT974" s="73"/>
      <c r="AU974" s="73"/>
      <c r="AV974" s="73"/>
      <c r="AW974" s="74" t="s">
        <v>15364</v>
      </c>
      <c r="BC974" s="73"/>
      <c r="BD974" s="73"/>
    </row>
    <row r="975" spans="1:56">
      <c r="A975" s="70" t="str">
        <f t="shared" si="31"/>
        <v>2026-01</v>
      </c>
      <c r="B975" s="5" t="str">
        <f>_xlfn.XLOOKUP(G975,过机服务商重量差!A:A,过机服务商重量差!G:G)</f>
        <v>风清扬</v>
      </c>
      <c r="C975" s="32" t="str">
        <f t="shared" si="30"/>
        <v>渠道</v>
      </c>
      <c r="D975" s="63">
        <f>ROUND(IF(AND(AO975&gt;=0,Y975="正常走货"),_xlfn.XLOOKUP(G975,过机服务商重量差!A:A,过机服务商重量差!L:L),"0"),2)</f>
        <v>43</v>
      </c>
      <c r="E975" s="64">
        <f>ROUND(IF(B975="小旋风",$D975/提成!$D$4*提成!$E$4,$D975/提成!$D$3*提成!$E$3),2)</f>
        <v>0.43</v>
      </c>
      <c r="F975" s="5" t="str">
        <f ca="1">IFERROR(LOOKUP(1,0/((B975=名单!B:B)*(VALUE(AW975)&gt;=名单!E:E)*(VALUE(AW975)&lt;=名单!G:G)*(Y975="正常走货")),名单!H:H),"否")</f>
        <v>是</v>
      </c>
      <c r="G975" s="71" t="s">
        <v>3044</v>
      </c>
      <c r="H975" s="71" t="s">
        <v>3046</v>
      </c>
      <c r="J975" s="72" t="s">
        <v>144</v>
      </c>
      <c r="L975" s="71" t="s">
        <v>18</v>
      </c>
      <c r="M975" s="73"/>
      <c r="N975" s="73"/>
      <c r="R975" s="73"/>
      <c r="S975" s="72" t="s">
        <v>191</v>
      </c>
      <c r="T975" s="72" t="s">
        <v>14410</v>
      </c>
      <c r="U975" s="73"/>
      <c r="W975" s="73"/>
      <c r="X975" s="73"/>
      <c r="Y975" s="72" t="s">
        <v>14379</v>
      </c>
      <c r="AO975" s="71">
        <v>423.5</v>
      </c>
      <c r="AT975" s="73"/>
      <c r="AV975" s="73"/>
      <c r="AW975" s="74" t="s">
        <v>15365</v>
      </c>
      <c r="BA975" s="73"/>
      <c r="BC975" s="73"/>
    </row>
    <row r="976" spans="1:56">
      <c r="A976" s="70" t="str">
        <f t="shared" si="31"/>
        <v>2026-01</v>
      </c>
      <c r="B976" s="5" t="str">
        <f>_xlfn.XLOOKUP(G976,过机服务商重量差!A:A,过机服务商重量差!G:G)</f>
        <v>无崖子</v>
      </c>
      <c r="C976" s="32" t="str">
        <f t="shared" si="30"/>
        <v>渠道</v>
      </c>
      <c r="D976" s="63">
        <f>ROUND(IF(AND(AO976&gt;=0,Y976="正常走货"),_xlfn.XLOOKUP(G976,过机服务商重量差!A:A,过机服务商重量差!L:L),"0"),2)</f>
        <v>12.5</v>
      </c>
      <c r="E976" s="64">
        <f>ROUND(IF(B976="小旋风",$D976/提成!$D$4*提成!$E$4,$D976/提成!$D$3*提成!$E$3),2)</f>
        <v>0.13</v>
      </c>
      <c r="F976" s="5" t="str">
        <f ca="1">IFERROR(LOOKUP(1,0/((B976=名单!B:B)*(VALUE(AW976)&gt;=名单!E:E)*(VALUE(AW976)&lt;=名单!G:G)*(Y976="正常走货")),名单!H:H),"否")</f>
        <v>否</v>
      </c>
      <c r="G976" s="71" t="s">
        <v>3047</v>
      </c>
      <c r="H976" s="71" t="s">
        <v>3049</v>
      </c>
      <c r="J976" s="72" t="s">
        <v>128</v>
      </c>
      <c r="L976" s="71" t="s">
        <v>18</v>
      </c>
      <c r="M976" s="73"/>
      <c r="N976" s="73"/>
      <c r="R976" s="73"/>
      <c r="S976" s="72" t="s">
        <v>191</v>
      </c>
      <c r="T976" s="72" t="s">
        <v>14410</v>
      </c>
      <c r="U976" s="73"/>
      <c r="W976" s="73"/>
      <c r="X976" s="73"/>
      <c r="Y976" s="72" t="s">
        <v>14379</v>
      </c>
      <c r="AO976" s="71">
        <v>407.5</v>
      </c>
      <c r="AT976" s="73"/>
      <c r="AV976" s="73"/>
      <c r="AW976" s="74" t="s">
        <v>15366</v>
      </c>
      <c r="BC976" s="73"/>
    </row>
    <row r="977" spans="1:56">
      <c r="A977" s="70" t="str">
        <f t="shared" si="31"/>
        <v>2026-01</v>
      </c>
      <c r="B977" s="5" t="str">
        <f>_xlfn.XLOOKUP(G977,过机服务商重量差!A:A,过机服务商重量差!G:G)</f>
        <v>玉麒麟</v>
      </c>
      <c r="C977" s="32" t="str">
        <f t="shared" si="30"/>
        <v>渠道</v>
      </c>
      <c r="D977" s="63">
        <f>ROUND(IF(AND(AO977&gt;=0,Y977="正常走货"),_xlfn.XLOOKUP(G977,过机服务商重量差!A:A,过机服务商重量差!L:L),"0"),2)</f>
        <v>11</v>
      </c>
      <c r="E977" s="64">
        <f>ROUND(IF(B977="小旋风",$D977/提成!$D$4*提成!$E$4,$D977/提成!$D$3*提成!$E$3),2)</f>
        <v>0.11</v>
      </c>
      <c r="F977" s="5" t="str">
        <f ca="1">IFERROR(LOOKUP(1,0/((B977=名单!B:B)*(VALUE(AW977)&gt;=名单!E:E)*(VALUE(AW977)&lt;=名单!G:G)*(Y977="正常走货")),名单!H:H),"否")</f>
        <v>否</v>
      </c>
      <c r="G977" s="71" t="s">
        <v>3050</v>
      </c>
      <c r="H977" s="71" t="s">
        <v>3052</v>
      </c>
      <c r="J977" s="72" t="s">
        <v>17</v>
      </c>
      <c r="L977" s="71" t="s">
        <v>18</v>
      </c>
      <c r="M977" s="73"/>
      <c r="N977" s="73"/>
      <c r="R977" s="73"/>
      <c r="S977" s="72" t="s">
        <v>191</v>
      </c>
      <c r="T977" s="71" t="s">
        <v>14410</v>
      </c>
      <c r="U977" s="73"/>
      <c r="W977" s="73"/>
      <c r="X977" s="73"/>
      <c r="Y977" s="72" t="s">
        <v>14379</v>
      </c>
      <c r="AO977" s="71">
        <v>118</v>
      </c>
      <c r="AS977" s="73"/>
      <c r="AT977" s="73"/>
      <c r="AU977" s="73"/>
      <c r="AV977" s="73"/>
      <c r="AW977" s="74" t="s">
        <v>15367</v>
      </c>
      <c r="BC977" s="73"/>
    </row>
    <row r="978" spans="1:56">
      <c r="A978" s="70" t="str">
        <f t="shared" si="31"/>
        <v>2026-01</v>
      </c>
      <c r="B978" s="5" t="str">
        <f>_xlfn.XLOOKUP(G978,过机服务商重量差!A:A,过机服务商重量差!G:G)</f>
        <v>007</v>
      </c>
      <c r="C978" s="32" t="str">
        <f t="shared" si="30"/>
        <v>渠道</v>
      </c>
      <c r="D978" s="63">
        <f>ROUND(IF(AND(AO978&gt;=0,Y978="正常走货"),_xlfn.XLOOKUP(G978,过机服务商重量差!A:A,过机服务商重量差!L:L),"0"),2)</f>
        <v>12</v>
      </c>
      <c r="E978" s="64">
        <f>ROUND(IF(B978="小旋风",$D978/提成!$D$4*提成!$E$4,$D978/提成!$D$3*提成!$E$3),2)</f>
        <v>0.12</v>
      </c>
      <c r="F978" s="5" t="str">
        <f ca="1">IFERROR(LOOKUP(1,0/((B978=名单!B:B)*(VALUE(AW978)&gt;=名单!E:E)*(VALUE(AW978)&lt;=名单!G:G)*(Y978="正常走货")),名单!H:H),"否")</f>
        <v>否</v>
      </c>
      <c r="G978" s="71" t="s">
        <v>3053</v>
      </c>
      <c r="H978" s="71" t="s">
        <v>3055</v>
      </c>
      <c r="J978" s="72" t="s">
        <v>168</v>
      </c>
      <c r="L978" s="71" t="s">
        <v>18</v>
      </c>
      <c r="M978" s="73"/>
      <c r="N978" s="73"/>
      <c r="R978" s="73"/>
      <c r="S978" s="72" t="s">
        <v>161</v>
      </c>
      <c r="T978" s="72" t="s">
        <v>14378</v>
      </c>
      <c r="U978" s="73"/>
      <c r="W978" s="73"/>
      <c r="X978" s="73"/>
      <c r="Y978" s="72" t="s">
        <v>14379</v>
      </c>
      <c r="AO978" s="71">
        <v>278</v>
      </c>
      <c r="AS978" s="73"/>
      <c r="AT978" s="73"/>
      <c r="AU978" s="73"/>
      <c r="AV978" s="73"/>
      <c r="AW978" s="74" t="s">
        <v>15368</v>
      </c>
      <c r="BC978" s="73"/>
    </row>
    <row r="979" spans="1:56">
      <c r="A979" s="70" t="str">
        <f t="shared" si="31"/>
        <v>2026-01</v>
      </c>
      <c r="B979" s="5" t="str">
        <f>_xlfn.XLOOKUP(G979,过机服务商重量差!A:A,过机服务商重量差!G:G)</f>
        <v>小旋风</v>
      </c>
      <c r="C979" s="32" t="str">
        <f t="shared" si="30"/>
        <v>渠道</v>
      </c>
      <c r="D979" s="63">
        <f>ROUND(IF(AND(AO979&gt;=0,Y979="正常走货"),_xlfn.XLOOKUP(G979,过机服务商重量差!A:A,过机服务商重量差!L:L),"0"),2)</f>
        <v>59</v>
      </c>
      <c r="E979" s="64">
        <f>ROUND(IF(B979="小旋风",$D979/提成!$D$4*提成!$E$4,$D979/提成!$D$3*提成!$E$3),2)</f>
        <v>0.59</v>
      </c>
      <c r="F979" s="5" t="str">
        <f ca="1">IFERROR(LOOKUP(1,0/((B979=名单!B:B)*(VALUE(AW979)&gt;=名单!E:E)*(VALUE(AW979)&lt;=名单!G:G)*(Y979="正常走货")),名单!H:H),"否")</f>
        <v>是</v>
      </c>
      <c r="G979" s="71" t="s">
        <v>3056</v>
      </c>
      <c r="H979" s="71" t="s">
        <v>3058</v>
      </c>
      <c r="J979" s="71" t="s">
        <v>3059</v>
      </c>
      <c r="L979" s="71" t="s">
        <v>18</v>
      </c>
      <c r="M979" s="73"/>
      <c r="N979" s="73"/>
      <c r="R979" s="73"/>
      <c r="S979" s="72" t="s">
        <v>1262</v>
      </c>
      <c r="T979" s="71" t="s">
        <v>14382</v>
      </c>
      <c r="U979" s="73"/>
      <c r="W979" s="73"/>
      <c r="X979" s="73"/>
      <c r="Y979" s="72" t="s">
        <v>14379</v>
      </c>
      <c r="AO979" s="71">
        <v>0</v>
      </c>
      <c r="AS979" s="73"/>
      <c r="AT979" s="73"/>
      <c r="AV979" s="73"/>
      <c r="AW979" s="74" t="s">
        <v>15369</v>
      </c>
      <c r="BA979" s="73"/>
      <c r="BD979" s="73"/>
    </row>
    <row r="980" spans="1:56">
      <c r="A980" s="70" t="str">
        <f t="shared" si="31"/>
        <v>2026-01</v>
      </c>
      <c r="B980" s="5" t="str">
        <f>_xlfn.XLOOKUP(G980,过机服务商重量差!A:A,过机服务商重量差!G:G)</f>
        <v>玉麒麟</v>
      </c>
      <c r="C980" s="32" t="str">
        <f t="shared" si="30"/>
        <v>渠道</v>
      </c>
      <c r="D980" s="63">
        <f>ROUND(IF(AND(AO980&gt;=0,Y980="正常走货"),_xlfn.XLOOKUP(G980,过机服务商重量差!A:A,过机服务商重量差!L:L),"0"),2)</f>
        <v>1.5</v>
      </c>
      <c r="E980" s="64">
        <f>ROUND(IF(B980="小旋风",$D980/提成!$D$4*提成!$E$4,$D980/提成!$D$3*提成!$E$3),2)</f>
        <v>0.02</v>
      </c>
      <c r="F980" s="5" t="str">
        <f ca="1">IFERROR(LOOKUP(1,0/((B980=名单!B:B)*(VALUE(AW980)&gt;=名单!E:E)*(VALUE(AW980)&lt;=名单!G:G)*(Y980="正常走货")),名单!H:H),"否")</f>
        <v>否</v>
      </c>
      <c r="G980" s="71" t="s">
        <v>3060</v>
      </c>
      <c r="H980" s="71" t="s">
        <v>3062</v>
      </c>
      <c r="J980" s="72" t="s">
        <v>17</v>
      </c>
      <c r="L980" s="71" t="s">
        <v>18</v>
      </c>
      <c r="M980" s="73"/>
      <c r="N980" s="73"/>
      <c r="R980" s="73"/>
      <c r="S980" s="72" t="s">
        <v>767</v>
      </c>
      <c r="T980" s="71" t="s">
        <v>14382</v>
      </c>
      <c r="U980" s="73"/>
      <c r="W980" s="73"/>
      <c r="X980" s="73"/>
      <c r="Y980" s="72" t="s">
        <v>14379</v>
      </c>
      <c r="AO980" s="71">
        <v>69.65</v>
      </c>
      <c r="AT980" s="73"/>
      <c r="AU980" s="73"/>
      <c r="AV980" s="73"/>
      <c r="AW980" s="74" t="s">
        <v>15370</v>
      </c>
      <c r="BC980" s="73"/>
      <c r="BD980" s="73"/>
    </row>
    <row r="981" spans="1:56">
      <c r="A981" s="70" t="str">
        <f t="shared" si="31"/>
        <v>2026-01</v>
      </c>
      <c r="B981" s="5" t="str">
        <f>_xlfn.XLOOKUP(G981,过机服务商重量差!A:A,过机服务商重量差!G:G)</f>
        <v>玉麒麟</v>
      </c>
      <c r="C981" s="32" t="str">
        <f t="shared" si="30"/>
        <v>渠道</v>
      </c>
      <c r="D981" s="63">
        <f>ROUND(IF(AND(AO981&gt;=0,Y981="正常走货"),_xlfn.XLOOKUP(G981,过机服务商重量差!A:A,过机服务商重量差!L:L),"0"),2)</f>
        <v>1.5</v>
      </c>
      <c r="E981" s="64">
        <f>ROUND(IF(B981="小旋风",$D981/提成!$D$4*提成!$E$4,$D981/提成!$D$3*提成!$E$3),2)</f>
        <v>0.02</v>
      </c>
      <c r="F981" s="5" t="str">
        <f ca="1">IFERROR(LOOKUP(1,0/((B981=名单!B:B)*(VALUE(AW981)&gt;=名单!E:E)*(VALUE(AW981)&lt;=名单!G:G)*(Y981="正常走货")),名单!H:H),"否")</f>
        <v>否</v>
      </c>
      <c r="G981" s="71" t="s">
        <v>3063</v>
      </c>
      <c r="H981" s="71" t="s">
        <v>3065</v>
      </c>
      <c r="J981" s="71" t="s">
        <v>17</v>
      </c>
      <c r="L981" s="71" t="s">
        <v>18</v>
      </c>
      <c r="M981" s="73"/>
      <c r="N981" s="73"/>
      <c r="R981" s="73"/>
      <c r="S981" s="72" t="s">
        <v>767</v>
      </c>
      <c r="T981" s="72" t="s">
        <v>14382</v>
      </c>
      <c r="U981" s="73"/>
      <c r="W981" s="73"/>
      <c r="X981" s="73"/>
      <c r="Y981" s="72" t="s">
        <v>14379</v>
      </c>
      <c r="AO981" s="71">
        <v>69.65</v>
      </c>
      <c r="AS981" s="73"/>
      <c r="AT981" s="73"/>
      <c r="AU981" s="73"/>
      <c r="AV981" s="73"/>
      <c r="AW981" s="74" t="s">
        <v>15371</v>
      </c>
      <c r="BC981" s="73"/>
    </row>
    <row r="982" spans="1:56">
      <c r="A982" s="70" t="str">
        <f t="shared" si="31"/>
        <v>2026-01</v>
      </c>
      <c r="B982" s="5" t="str">
        <f>_xlfn.XLOOKUP(G982,过机服务商重量差!A:A,过机服务商重量差!G:G)</f>
        <v>玉麒麟</v>
      </c>
      <c r="C982" s="32" t="str">
        <f t="shared" si="30"/>
        <v>渠道</v>
      </c>
      <c r="D982" s="63">
        <f>ROUND(IF(AND(AO982&gt;=0,Y982="正常走货"),_xlfn.XLOOKUP(G982,过机服务商重量差!A:A,过机服务商重量差!L:L),"0"),2)</f>
        <v>1.5</v>
      </c>
      <c r="E982" s="64">
        <f>ROUND(IF(B982="小旋风",$D982/提成!$D$4*提成!$E$4,$D982/提成!$D$3*提成!$E$3),2)</f>
        <v>0.02</v>
      </c>
      <c r="F982" s="5" t="str">
        <f ca="1">IFERROR(LOOKUP(1,0/((B982=名单!B:B)*(VALUE(AW982)&gt;=名单!E:E)*(VALUE(AW982)&lt;=名单!G:G)*(Y982="正常走货")),名单!H:H),"否")</f>
        <v>否</v>
      </c>
      <c r="G982" s="71" t="s">
        <v>3066</v>
      </c>
      <c r="H982" s="71" t="s">
        <v>3068</v>
      </c>
      <c r="J982" s="72" t="s">
        <v>17</v>
      </c>
      <c r="L982" s="71" t="s">
        <v>18</v>
      </c>
      <c r="M982" s="73"/>
      <c r="N982" s="73"/>
      <c r="R982" s="73"/>
      <c r="S982" s="72" t="s">
        <v>767</v>
      </c>
      <c r="T982" s="72" t="s">
        <v>14382</v>
      </c>
      <c r="U982" s="73"/>
      <c r="W982" s="73"/>
      <c r="X982" s="73"/>
      <c r="Y982" s="72" t="s">
        <v>14379</v>
      </c>
      <c r="AO982" s="71">
        <v>69.65</v>
      </c>
      <c r="AT982" s="73"/>
      <c r="AV982" s="73"/>
      <c r="AW982" s="74" t="s">
        <v>15372</v>
      </c>
      <c r="BC982" s="73"/>
    </row>
    <row r="983" spans="1:56">
      <c r="A983" s="70" t="str">
        <f t="shared" si="31"/>
        <v>2026-01</v>
      </c>
      <c r="B983" s="5" t="str">
        <f>_xlfn.XLOOKUP(G983,过机服务商重量差!A:A,过机服务商重量差!G:G)</f>
        <v>玉麒麟</v>
      </c>
      <c r="C983" s="32" t="str">
        <f t="shared" si="30"/>
        <v>渠道</v>
      </c>
      <c r="D983" s="63">
        <f>ROUND(IF(AND(AO983&gt;=0,Y983="正常走货"),_xlfn.XLOOKUP(G983,过机服务商重量差!A:A,过机服务商重量差!L:L),"0"),2)</f>
        <v>1.5</v>
      </c>
      <c r="E983" s="64">
        <f>ROUND(IF(B983="小旋风",$D983/提成!$D$4*提成!$E$4,$D983/提成!$D$3*提成!$E$3),2)</f>
        <v>0.02</v>
      </c>
      <c r="F983" s="5" t="str">
        <f ca="1">IFERROR(LOOKUP(1,0/((B983=名单!B:B)*(VALUE(AW983)&gt;=名单!E:E)*(VALUE(AW983)&lt;=名单!G:G)*(Y983="正常走货")),名单!H:H),"否")</f>
        <v>否</v>
      </c>
      <c r="G983" s="71" t="s">
        <v>3069</v>
      </c>
      <c r="H983" s="71" t="s">
        <v>3071</v>
      </c>
      <c r="J983" s="72" t="s">
        <v>17</v>
      </c>
      <c r="L983" s="71" t="s">
        <v>18</v>
      </c>
      <c r="M983" s="73"/>
      <c r="N983" s="73"/>
      <c r="R983" s="73"/>
      <c r="S983" s="72" t="s">
        <v>767</v>
      </c>
      <c r="T983" s="72" t="s">
        <v>14382</v>
      </c>
      <c r="U983" s="73"/>
      <c r="W983" s="73"/>
      <c r="X983" s="73"/>
      <c r="Y983" s="72" t="s">
        <v>14379</v>
      </c>
      <c r="AO983" s="71">
        <v>69.65</v>
      </c>
      <c r="AS983" s="73"/>
      <c r="AT983" s="73"/>
      <c r="AV983" s="73"/>
      <c r="AW983" s="74" t="s">
        <v>15373</v>
      </c>
      <c r="BC983" s="73"/>
    </row>
    <row r="984" spans="1:56">
      <c r="A984" s="70" t="str">
        <f t="shared" si="31"/>
        <v>2026-01</v>
      </c>
      <c r="B984" s="5" t="str">
        <f>_xlfn.XLOOKUP(G984,过机服务商重量差!A:A,过机服务商重量差!G:G)</f>
        <v>玉麒麟</v>
      </c>
      <c r="C984" s="32" t="str">
        <f t="shared" si="30"/>
        <v>渠道</v>
      </c>
      <c r="D984" s="63">
        <f>ROUND(IF(AND(AO984&gt;=0,Y984="正常走货"),_xlfn.XLOOKUP(G984,过机服务商重量差!A:A,过机服务商重量差!L:L),"0"),2)</f>
        <v>1.5</v>
      </c>
      <c r="E984" s="64">
        <f>ROUND(IF(B984="小旋风",$D984/提成!$D$4*提成!$E$4,$D984/提成!$D$3*提成!$E$3),2)</f>
        <v>0.02</v>
      </c>
      <c r="F984" s="5" t="str">
        <f ca="1">IFERROR(LOOKUP(1,0/((B984=名单!B:B)*(VALUE(AW984)&gt;=名单!E:E)*(VALUE(AW984)&lt;=名单!G:G)*(Y984="正常走货")),名单!H:H),"否")</f>
        <v>否</v>
      </c>
      <c r="G984" s="71" t="s">
        <v>3072</v>
      </c>
      <c r="H984" s="71" t="s">
        <v>3074</v>
      </c>
      <c r="J984" s="72" t="s">
        <v>17</v>
      </c>
      <c r="L984" s="71" t="s">
        <v>18</v>
      </c>
      <c r="M984" s="73"/>
      <c r="N984" s="73"/>
      <c r="R984" s="73"/>
      <c r="S984" s="72" t="s">
        <v>767</v>
      </c>
      <c r="T984" s="72" t="s">
        <v>14382</v>
      </c>
      <c r="U984" s="73"/>
      <c r="W984" s="73"/>
      <c r="X984" s="73"/>
      <c r="Y984" s="72" t="s">
        <v>14379</v>
      </c>
      <c r="AO984" s="71">
        <v>69.65</v>
      </c>
      <c r="AS984" s="73"/>
      <c r="AT984" s="73"/>
      <c r="AU984" s="73"/>
      <c r="AV984" s="73"/>
      <c r="AW984" s="74" t="s">
        <v>15374</v>
      </c>
      <c r="BC984" s="73"/>
    </row>
    <row r="985" spans="1:56">
      <c r="A985" s="70" t="str">
        <f t="shared" si="31"/>
        <v>2026-01</v>
      </c>
      <c r="B985" s="5" t="str">
        <f>_xlfn.XLOOKUP(G985,过机服务商重量差!A:A,过机服务商重量差!G:G)</f>
        <v>玉麒麟</v>
      </c>
      <c r="C985" s="32" t="str">
        <f t="shared" si="30"/>
        <v>渠道</v>
      </c>
      <c r="D985" s="63">
        <f>ROUND(IF(AND(AO985&gt;=0,Y985="正常走货"),_xlfn.XLOOKUP(G985,过机服务商重量差!A:A,过机服务商重量差!L:L),"0"),2)</f>
        <v>1.5</v>
      </c>
      <c r="E985" s="64">
        <f>ROUND(IF(B985="小旋风",$D985/提成!$D$4*提成!$E$4,$D985/提成!$D$3*提成!$E$3),2)</f>
        <v>0.02</v>
      </c>
      <c r="F985" s="5" t="str">
        <f ca="1">IFERROR(LOOKUP(1,0/((B985=名单!B:B)*(VALUE(AW985)&gt;=名单!E:E)*(VALUE(AW985)&lt;=名单!G:G)*(Y985="正常走货")),名单!H:H),"否")</f>
        <v>否</v>
      </c>
      <c r="G985" s="71" t="s">
        <v>3075</v>
      </c>
      <c r="H985" s="71" t="s">
        <v>3077</v>
      </c>
      <c r="J985" s="72" t="s">
        <v>17</v>
      </c>
      <c r="L985" s="71" t="s">
        <v>18</v>
      </c>
      <c r="M985" s="73"/>
      <c r="N985" s="73"/>
      <c r="R985" s="73"/>
      <c r="S985" s="72" t="s">
        <v>767</v>
      </c>
      <c r="T985" s="72" t="s">
        <v>14382</v>
      </c>
      <c r="U985" s="73"/>
      <c r="W985" s="73"/>
      <c r="X985" s="73"/>
      <c r="Y985" s="72" t="s">
        <v>14379</v>
      </c>
      <c r="AO985" s="71">
        <v>69.65</v>
      </c>
      <c r="AS985" s="73"/>
      <c r="AT985" s="73"/>
      <c r="AV985" s="73"/>
      <c r="AW985" s="74" t="s">
        <v>15375</v>
      </c>
      <c r="BA985" s="73"/>
      <c r="BC985" s="73"/>
      <c r="BD985" s="73"/>
    </row>
    <row r="986" spans="1:56">
      <c r="A986" s="70" t="str">
        <f t="shared" si="31"/>
        <v>2026-01</v>
      </c>
      <c r="B986" s="5" t="str">
        <f>_xlfn.XLOOKUP(G986,过机服务商重量差!A:A,过机服务商重量差!G:G)</f>
        <v>玉麒麟</v>
      </c>
      <c r="C986" s="32" t="str">
        <f t="shared" si="30"/>
        <v>渠道</v>
      </c>
      <c r="D986" s="63">
        <f>ROUND(IF(AND(AO986&gt;=0,Y986="正常走货"),_xlfn.XLOOKUP(G986,过机服务商重量差!A:A,过机服务商重量差!L:L),"0"),2)</f>
        <v>1.5</v>
      </c>
      <c r="E986" s="64">
        <f>ROUND(IF(B986="小旋风",$D986/提成!$D$4*提成!$E$4,$D986/提成!$D$3*提成!$E$3),2)</f>
        <v>0.02</v>
      </c>
      <c r="F986" s="5" t="str">
        <f ca="1">IFERROR(LOOKUP(1,0/((B986=名单!B:B)*(VALUE(AW986)&gt;=名单!E:E)*(VALUE(AW986)&lt;=名单!G:G)*(Y986="正常走货")),名单!H:H),"否")</f>
        <v>否</v>
      </c>
      <c r="G986" s="71" t="s">
        <v>3078</v>
      </c>
      <c r="H986" s="71" t="s">
        <v>3080</v>
      </c>
      <c r="J986" s="72" t="s">
        <v>17</v>
      </c>
      <c r="L986" s="71" t="s">
        <v>18</v>
      </c>
      <c r="M986" s="73"/>
      <c r="N986" s="73"/>
      <c r="R986" s="73"/>
      <c r="S986" s="72" t="s">
        <v>767</v>
      </c>
      <c r="T986" s="72" t="s">
        <v>14382</v>
      </c>
      <c r="U986" s="73"/>
      <c r="W986" s="73"/>
      <c r="X986" s="73"/>
      <c r="Y986" s="72" t="s">
        <v>14379</v>
      </c>
      <c r="AO986" s="71">
        <v>69.65</v>
      </c>
      <c r="AT986" s="73"/>
      <c r="AV986" s="73"/>
      <c r="AW986" s="74" t="s">
        <v>15376</v>
      </c>
      <c r="BC986" s="73"/>
    </row>
    <row r="987" spans="1:56">
      <c r="A987" s="70" t="str">
        <f t="shared" si="31"/>
        <v>2026-01</v>
      </c>
      <c r="B987" s="5" t="str">
        <f>_xlfn.XLOOKUP(G987,过机服务商重量差!A:A,过机服务商重量差!G:G)</f>
        <v>玉麒麟</v>
      </c>
      <c r="C987" s="32" t="str">
        <f t="shared" si="30"/>
        <v>渠道</v>
      </c>
      <c r="D987" s="63">
        <f>ROUND(IF(AND(AO987&gt;=0,Y987="正常走货"),_xlfn.XLOOKUP(G987,过机服务商重量差!A:A,过机服务商重量差!L:L),"0"),2)</f>
        <v>1.5</v>
      </c>
      <c r="E987" s="64">
        <f>ROUND(IF(B987="小旋风",$D987/提成!$D$4*提成!$E$4,$D987/提成!$D$3*提成!$E$3),2)</f>
        <v>0.02</v>
      </c>
      <c r="F987" s="5" t="str">
        <f ca="1">IFERROR(LOOKUP(1,0/((B987=名单!B:B)*(VALUE(AW987)&gt;=名单!E:E)*(VALUE(AW987)&lt;=名单!G:G)*(Y987="正常走货")),名单!H:H),"否")</f>
        <v>否</v>
      </c>
      <c r="G987" s="71" t="s">
        <v>3081</v>
      </c>
      <c r="H987" s="71" t="s">
        <v>3083</v>
      </c>
      <c r="J987" s="72" t="s">
        <v>17</v>
      </c>
      <c r="L987" s="71" t="s">
        <v>18</v>
      </c>
      <c r="M987" s="73"/>
      <c r="N987" s="73"/>
      <c r="R987" s="73"/>
      <c r="S987" s="72" t="s">
        <v>767</v>
      </c>
      <c r="T987" s="72" t="s">
        <v>14382</v>
      </c>
      <c r="U987" s="73"/>
      <c r="W987" s="73"/>
      <c r="X987" s="73"/>
      <c r="Y987" s="72" t="s">
        <v>14379</v>
      </c>
      <c r="AO987" s="71">
        <v>69.65</v>
      </c>
      <c r="AS987" s="73"/>
      <c r="AT987" s="73"/>
      <c r="AU987" s="73"/>
      <c r="AV987" s="73"/>
      <c r="AW987" s="74" t="s">
        <v>15377</v>
      </c>
      <c r="BA987" s="73"/>
      <c r="BC987" s="73"/>
    </row>
    <row r="988" spans="1:56">
      <c r="A988" s="70" t="str">
        <f t="shared" si="31"/>
        <v>2026-01</v>
      </c>
      <c r="B988" s="5" t="str">
        <f>_xlfn.XLOOKUP(G988,过机服务商重量差!A:A,过机服务商重量差!G:G)</f>
        <v>无崖子</v>
      </c>
      <c r="C988" s="32" t="str">
        <f t="shared" si="30"/>
        <v>渠道</v>
      </c>
      <c r="D988" s="63">
        <f>ROUND(IF(AND(AO988&gt;=0,Y988="正常走货"),_xlfn.XLOOKUP(G988,过机服务商重量差!A:A,过机服务商重量差!L:L),"0"),2)</f>
        <v>0.5</v>
      </c>
      <c r="E988" s="64">
        <f>ROUND(IF(B988="小旋风",$D988/提成!$D$4*提成!$E$4,$D988/提成!$D$3*提成!$E$3),2)</f>
        <v>0.01</v>
      </c>
      <c r="F988" s="5" t="str">
        <f ca="1">IFERROR(LOOKUP(1,0/((B988=名单!B:B)*(VALUE(AW988)&gt;=名单!E:E)*(VALUE(AW988)&lt;=名单!G:G)*(Y988="正常走货")),名单!H:H),"否")</f>
        <v>否</v>
      </c>
      <c r="G988" s="71" t="s">
        <v>3084</v>
      </c>
      <c r="H988" s="71" t="s">
        <v>3086</v>
      </c>
      <c r="J988" s="72" t="s">
        <v>160</v>
      </c>
      <c r="L988" s="71" t="s">
        <v>18</v>
      </c>
      <c r="M988" s="73"/>
      <c r="N988" s="73"/>
      <c r="R988" s="73"/>
      <c r="S988" s="72" t="s">
        <v>161</v>
      </c>
      <c r="T988" s="72" t="s">
        <v>14378</v>
      </c>
      <c r="U988" s="73"/>
      <c r="W988" s="73"/>
      <c r="X988" s="73"/>
      <c r="Y988" s="72" t="s">
        <v>14379</v>
      </c>
      <c r="AO988" s="71">
        <v>0</v>
      </c>
      <c r="AT988" s="73"/>
      <c r="AU988" s="73"/>
      <c r="AV988" s="73"/>
      <c r="AW988" s="74" t="s">
        <v>15378</v>
      </c>
      <c r="BC988" s="73"/>
      <c r="BD988" s="73"/>
    </row>
    <row r="989" spans="1:56">
      <c r="A989" s="70" t="str">
        <f t="shared" si="31"/>
        <v>2026-01</v>
      </c>
      <c r="B989" s="5" t="str">
        <f>_xlfn.XLOOKUP(G989,过机服务商重量差!A:A,过机服务商重量差!G:G)</f>
        <v>无崖子</v>
      </c>
      <c r="C989" s="32" t="str">
        <f t="shared" si="30"/>
        <v>渠道</v>
      </c>
      <c r="D989" s="63">
        <f>ROUND(IF(AND(AO989&gt;=0,Y989="正常走货"),_xlfn.XLOOKUP(G989,过机服务商重量差!A:A,过机服务商重量差!L:L),"0"),2)</f>
        <v>0.5</v>
      </c>
      <c r="E989" s="64">
        <f>ROUND(IF(B989="小旋风",$D989/提成!$D$4*提成!$E$4,$D989/提成!$D$3*提成!$E$3),2)</f>
        <v>0.01</v>
      </c>
      <c r="F989" s="5" t="str">
        <f ca="1">IFERROR(LOOKUP(1,0/((B989=名单!B:B)*(VALUE(AW989)&gt;=名单!E:E)*(VALUE(AW989)&lt;=名单!G:G)*(Y989="正常走货")),名单!H:H),"否")</f>
        <v>否</v>
      </c>
      <c r="G989" s="71" t="s">
        <v>3087</v>
      </c>
      <c r="H989" s="71" t="s">
        <v>3089</v>
      </c>
      <c r="J989" s="72" t="s">
        <v>160</v>
      </c>
      <c r="L989" s="71" t="s">
        <v>18</v>
      </c>
      <c r="M989" s="73"/>
      <c r="N989" s="73"/>
      <c r="R989" s="73"/>
      <c r="S989" s="72" t="s">
        <v>161</v>
      </c>
      <c r="T989" s="72" t="s">
        <v>14378</v>
      </c>
      <c r="U989" s="73"/>
      <c r="W989" s="73"/>
      <c r="X989" s="73"/>
      <c r="Y989" s="72" t="s">
        <v>14379</v>
      </c>
      <c r="AO989" s="71">
        <v>0</v>
      </c>
      <c r="AS989" s="73"/>
      <c r="AT989" s="73"/>
      <c r="AU989" s="73"/>
      <c r="AV989" s="73"/>
      <c r="AW989" s="74" t="s">
        <v>15379</v>
      </c>
      <c r="BC989" s="73"/>
    </row>
    <row r="990" spans="1:56">
      <c r="A990" s="70" t="str">
        <f t="shared" si="31"/>
        <v>2026-01</v>
      </c>
      <c r="B990" s="5" t="str">
        <f>_xlfn.XLOOKUP(G990,过机服务商重量差!A:A,过机服务商重量差!G:G)</f>
        <v>玉麒麟</v>
      </c>
      <c r="C990" s="32" t="str">
        <f t="shared" si="30"/>
        <v>渠道</v>
      </c>
      <c r="D990" s="63">
        <f>ROUND(IF(AND(AO990&gt;=0,Y990="正常走货"),_xlfn.XLOOKUP(G990,过机服务商重量差!A:A,过机服务商重量差!L:L),"0"),2)</f>
        <v>0.5</v>
      </c>
      <c r="E990" s="64">
        <f>ROUND(IF(B990="小旋风",$D990/提成!$D$4*提成!$E$4,$D990/提成!$D$3*提成!$E$3),2)</f>
        <v>0.01</v>
      </c>
      <c r="F990" s="5" t="str">
        <f ca="1">IFERROR(LOOKUP(1,0/((B990=名单!B:B)*(VALUE(AW990)&gt;=名单!E:E)*(VALUE(AW990)&lt;=名单!G:G)*(Y990="正常走货")),名单!H:H),"否")</f>
        <v>否</v>
      </c>
      <c r="G990" s="71" t="s">
        <v>3090</v>
      </c>
      <c r="H990" s="71" t="s">
        <v>3092</v>
      </c>
      <c r="J990" s="72" t="s">
        <v>17</v>
      </c>
      <c r="L990" s="71" t="s">
        <v>18</v>
      </c>
      <c r="M990" s="73"/>
      <c r="N990" s="73"/>
      <c r="R990" s="73"/>
      <c r="S990" s="72" t="s">
        <v>223</v>
      </c>
      <c r="T990" s="72" t="s">
        <v>14410</v>
      </c>
      <c r="U990" s="73"/>
      <c r="W990" s="73"/>
      <c r="X990" s="73"/>
      <c r="Y990" s="72" t="s">
        <v>14379</v>
      </c>
      <c r="AO990" s="71">
        <v>39.9</v>
      </c>
      <c r="AT990" s="73"/>
      <c r="AU990" s="73"/>
      <c r="AV990" s="73"/>
      <c r="AW990" s="74" t="s">
        <v>15380</v>
      </c>
      <c r="BC990" s="73"/>
    </row>
    <row r="991" spans="1:56">
      <c r="A991" s="70" t="str">
        <f t="shared" si="31"/>
        <v>2026-01</v>
      </c>
      <c r="B991" s="5" t="str">
        <f>_xlfn.XLOOKUP(G991,过机服务商重量差!A:A,过机服务商重量差!G:G)</f>
        <v>无崖子</v>
      </c>
      <c r="C991" s="32" t="str">
        <f t="shared" si="30"/>
        <v>渠道</v>
      </c>
      <c r="D991" s="63">
        <f>ROUND(IF(AND(AO991&gt;=0,Y991="正常走货"),_xlfn.XLOOKUP(G991,过机服务商重量差!A:A,过机服务商重量差!L:L),"0"),2)</f>
        <v>48</v>
      </c>
      <c r="E991" s="64">
        <f>ROUND(IF(B991="小旋风",$D991/提成!$D$4*提成!$E$4,$D991/提成!$D$3*提成!$E$3),2)</f>
        <v>0.48</v>
      </c>
      <c r="F991" s="5" t="str">
        <f ca="1">IFERROR(LOOKUP(1,0/((B991=名单!B:B)*(VALUE(AW991)&gt;=名单!E:E)*(VALUE(AW991)&lt;=名单!G:G)*(Y991="正常走货")),名单!H:H),"否")</f>
        <v>否</v>
      </c>
      <c r="G991" s="71" t="s">
        <v>3093</v>
      </c>
      <c r="H991" s="71" t="s">
        <v>3095</v>
      </c>
      <c r="J991" s="72" t="s">
        <v>611</v>
      </c>
      <c r="L991" s="71" t="s">
        <v>18</v>
      </c>
      <c r="M991" s="73"/>
      <c r="N991" s="73"/>
      <c r="R991" s="73"/>
      <c r="S991" s="72" t="s">
        <v>86</v>
      </c>
      <c r="T991" s="72" t="s">
        <v>14378</v>
      </c>
      <c r="U991" s="73"/>
      <c r="W991" s="73"/>
      <c r="X991" s="73"/>
      <c r="Y991" s="72" t="s">
        <v>14379</v>
      </c>
      <c r="AO991" s="71">
        <v>19.2999999999997</v>
      </c>
      <c r="AT991" s="73"/>
      <c r="AV991" s="73"/>
      <c r="AW991" s="74" t="s">
        <v>15381</v>
      </c>
      <c r="BC991" s="73"/>
      <c r="BD991" s="73"/>
    </row>
    <row r="992" spans="1:56">
      <c r="A992" s="70" t="str">
        <f t="shared" si="31"/>
        <v>2026-01</v>
      </c>
      <c r="B992" s="5" t="str">
        <f>_xlfn.XLOOKUP(G992,过机服务商重量差!A:A,过机服务商重量差!G:G)</f>
        <v>无崖子</v>
      </c>
      <c r="C992" s="32" t="str">
        <f t="shared" si="30"/>
        <v>渠道</v>
      </c>
      <c r="D992" s="63">
        <f>ROUND(IF(AND(AO992&gt;=0,Y992="正常走货"),_xlfn.XLOOKUP(G992,过机服务商重量差!A:A,过机服务商重量差!L:L),"0"),2)</f>
        <v>52</v>
      </c>
      <c r="E992" s="64">
        <f>ROUND(IF(B992="小旋风",$D992/提成!$D$4*提成!$E$4,$D992/提成!$D$3*提成!$E$3),2)</f>
        <v>0.52</v>
      </c>
      <c r="F992" s="5" t="str">
        <f ca="1">IFERROR(LOOKUP(1,0/((B992=名单!B:B)*(VALUE(AW992)&gt;=名单!E:E)*(VALUE(AW992)&lt;=名单!G:G)*(Y992="正常走货")),名单!H:H),"否")</f>
        <v>否</v>
      </c>
      <c r="G992" s="71" t="s">
        <v>3096</v>
      </c>
      <c r="H992" s="71" t="s">
        <v>3098</v>
      </c>
      <c r="J992" s="72" t="s">
        <v>611</v>
      </c>
      <c r="L992" s="71" t="s">
        <v>18</v>
      </c>
      <c r="M992" s="73"/>
      <c r="N992" s="73"/>
      <c r="R992" s="73"/>
      <c r="S992" s="72" t="s">
        <v>86</v>
      </c>
      <c r="T992" s="71" t="s">
        <v>14378</v>
      </c>
      <c r="U992" s="73"/>
      <c r="W992" s="73"/>
      <c r="X992" s="73"/>
      <c r="Y992" s="72" t="s">
        <v>14379</v>
      </c>
      <c r="AO992" s="71">
        <v>19.3000000000002</v>
      </c>
      <c r="AT992" s="73"/>
      <c r="AV992" s="73"/>
      <c r="AW992" s="74" t="s">
        <v>15382</v>
      </c>
      <c r="BC992" s="73"/>
    </row>
    <row r="993" spans="1:56">
      <c r="A993" s="70" t="str">
        <f t="shared" si="31"/>
        <v>2026-01</v>
      </c>
      <c r="B993" s="5" t="str">
        <f>_xlfn.XLOOKUP(G993,过机服务商重量差!A:A,过机服务商重量差!G:G)</f>
        <v>玉麒麟</v>
      </c>
      <c r="C993" s="32" t="str">
        <f t="shared" si="30"/>
        <v>渠道</v>
      </c>
      <c r="D993" s="63">
        <f>ROUND(IF(AND(AO993&gt;=0,Y993="正常走货"),_xlfn.XLOOKUP(G993,过机服务商重量差!A:A,过机服务商重量差!L:L),"0"),2)</f>
        <v>8</v>
      </c>
      <c r="E993" s="64">
        <f>ROUND(IF(B993="小旋风",$D993/提成!$D$4*提成!$E$4,$D993/提成!$D$3*提成!$E$3),2)</f>
        <v>0.08</v>
      </c>
      <c r="F993" s="5" t="str">
        <f ca="1">IFERROR(LOOKUP(1,0/((B993=名单!B:B)*(VALUE(AW993)&gt;=名单!E:E)*(VALUE(AW993)&lt;=名单!G:G)*(Y993="正常走货")),名单!H:H),"否")</f>
        <v>否</v>
      </c>
      <c r="G993" s="71" t="s">
        <v>3099</v>
      </c>
      <c r="H993" s="71" t="s">
        <v>3101</v>
      </c>
      <c r="J993" s="72" t="s">
        <v>17</v>
      </c>
      <c r="L993" s="71" t="s">
        <v>18</v>
      </c>
      <c r="M993" s="73"/>
      <c r="N993" s="73"/>
      <c r="R993" s="73"/>
      <c r="S993" s="72" t="s">
        <v>191</v>
      </c>
      <c r="T993" s="71" t="s">
        <v>14410</v>
      </c>
      <c r="U993" s="73"/>
      <c r="W993" s="73"/>
      <c r="X993" s="73"/>
      <c r="Y993" s="72" t="s">
        <v>14379</v>
      </c>
      <c r="AO993" s="71">
        <v>157.3</v>
      </c>
      <c r="AT993" s="73"/>
      <c r="AV993" s="73"/>
      <c r="AW993" s="74" t="s">
        <v>15383</v>
      </c>
      <c r="BC993" s="73"/>
    </row>
    <row r="994" spans="1:56">
      <c r="A994" s="70" t="str">
        <f t="shared" si="31"/>
        <v>2026-01</v>
      </c>
      <c r="B994" s="5" t="str">
        <f>_xlfn.XLOOKUP(G994,过机服务商重量差!A:A,过机服务商重量差!G:G)</f>
        <v>无崖子</v>
      </c>
      <c r="C994" s="32" t="str">
        <f t="shared" si="30"/>
        <v>渠道</v>
      </c>
      <c r="D994" s="63">
        <f>ROUND(IF(AND(AO994&gt;=0,Y994="正常走货"),_xlfn.XLOOKUP(G994,过机服务商重量差!A:A,过机服务商重量差!L:L),"0"),2)</f>
        <v>2.5</v>
      </c>
      <c r="E994" s="64">
        <f>ROUND(IF(B994="小旋风",$D994/提成!$D$4*提成!$E$4,$D994/提成!$D$3*提成!$E$3),2)</f>
        <v>0.03</v>
      </c>
      <c r="F994" s="5" t="str">
        <f ca="1">IFERROR(LOOKUP(1,0/((B994=名单!B:B)*(VALUE(AW994)&gt;=名单!E:E)*(VALUE(AW994)&lt;=名单!G:G)*(Y994="正常走货")),名单!H:H),"否")</f>
        <v>否</v>
      </c>
      <c r="G994" s="71" t="s">
        <v>3102</v>
      </c>
      <c r="H994" s="71" t="s">
        <v>3104</v>
      </c>
      <c r="J994" s="72" t="s">
        <v>336</v>
      </c>
      <c r="L994" s="71" t="s">
        <v>18</v>
      </c>
      <c r="M994" s="73"/>
      <c r="N994" s="73"/>
      <c r="R994" s="73"/>
      <c r="S994" s="72" t="s">
        <v>337</v>
      </c>
      <c r="T994" s="72" t="s">
        <v>14378</v>
      </c>
      <c r="U994" s="73"/>
      <c r="W994" s="73"/>
      <c r="X994" s="73"/>
      <c r="Y994" s="72" t="s">
        <v>14379</v>
      </c>
      <c r="AO994" s="71">
        <v>0</v>
      </c>
      <c r="AT994" s="73"/>
      <c r="AU994" s="73"/>
      <c r="AV994" s="73"/>
      <c r="AW994" s="74" t="s">
        <v>15384</v>
      </c>
      <c r="BC994" s="73"/>
      <c r="BD994" s="73"/>
    </row>
    <row r="995" spans="1:56">
      <c r="A995" s="70" t="str">
        <f t="shared" si="31"/>
        <v>2026-01</v>
      </c>
      <c r="B995" s="5" t="str">
        <f>_xlfn.XLOOKUP(G995,过机服务商重量差!A:A,过机服务商重量差!G:G)</f>
        <v>无崖子</v>
      </c>
      <c r="C995" s="32" t="str">
        <f t="shared" si="30"/>
        <v>渠道</v>
      </c>
      <c r="D995" s="63">
        <f>ROUND(IF(AND(AO995&gt;=0,Y995="正常走货"),_xlfn.XLOOKUP(G995,过机服务商重量差!A:A,过机服务商重量差!L:L),"0"),2)</f>
        <v>5.5</v>
      </c>
      <c r="E995" s="64">
        <f>ROUND(IF(B995="小旋风",$D995/提成!$D$4*提成!$E$4,$D995/提成!$D$3*提成!$E$3),2)</f>
        <v>0.06</v>
      </c>
      <c r="F995" s="5" t="str">
        <f ca="1">IFERROR(LOOKUP(1,0/((B995=名单!B:B)*(VALUE(AW995)&gt;=名单!E:E)*(VALUE(AW995)&lt;=名单!G:G)*(Y995="正常走货")),名单!H:H),"否")</f>
        <v>否</v>
      </c>
      <c r="G995" s="71" t="s">
        <v>3105</v>
      </c>
      <c r="H995" s="71" t="s">
        <v>3107</v>
      </c>
      <c r="J995" s="72" t="s">
        <v>845</v>
      </c>
      <c r="L995" s="71" t="s">
        <v>18</v>
      </c>
      <c r="M995" s="73"/>
      <c r="N995" s="73"/>
      <c r="R995" s="73"/>
      <c r="S995" s="72" t="s">
        <v>161</v>
      </c>
      <c r="T995" s="72" t="s">
        <v>14378</v>
      </c>
      <c r="U995" s="73"/>
      <c r="W995" s="73"/>
      <c r="X995" s="73"/>
      <c r="Y995" s="72" t="s">
        <v>14379</v>
      </c>
      <c r="AO995" s="71">
        <v>0</v>
      </c>
      <c r="AT995" s="73"/>
      <c r="AU995" s="73"/>
      <c r="AV995" s="73"/>
      <c r="AW995" s="74" t="s">
        <v>15385</v>
      </c>
      <c r="BC995" s="73"/>
      <c r="BD995" s="73"/>
    </row>
    <row r="996" spans="1:56">
      <c r="A996" s="70" t="str">
        <f t="shared" si="31"/>
        <v>2026-01</v>
      </c>
      <c r="B996" s="5" t="str">
        <f>_xlfn.XLOOKUP(G996,过机服务商重量差!A:A,过机服务商重量差!G:G)</f>
        <v>无崖子</v>
      </c>
      <c r="C996" s="32" t="str">
        <f t="shared" si="30"/>
        <v>渠道</v>
      </c>
      <c r="D996" s="63">
        <f>ROUND(IF(AND(AO996&gt;=0,Y996="正常走货"),_xlfn.XLOOKUP(G996,过机服务商重量差!A:A,过机服务商重量差!L:L),"0"),2)</f>
        <v>3</v>
      </c>
      <c r="E996" s="64">
        <f>ROUND(IF(B996="小旋风",$D996/提成!$D$4*提成!$E$4,$D996/提成!$D$3*提成!$E$3),2)</f>
        <v>0.03</v>
      </c>
      <c r="F996" s="5" t="str">
        <f ca="1">IFERROR(LOOKUP(1,0/((B996=名单!B:B)*(VALUE(AW996)&gt;=名单!E:E)*(VALUE(AW996)&lt;=名单!G:G)*(Y996="正常走货")),名单!H:H),"否")</f>
        <v>否</v>
      </c>
      <c r="G996" s="71" t="s">
        <v>3108</v>
      </c>
      <c r="H996" s="71" t="s">
        <v>3110</v>
      </c>
      <c r="J996" s="72" t="s">
        <v>336</v>
      </c>
      <c r="L996" s="71" t="s">
        <v>18</v>
      </c>
      <c r="M996" s="73"/>
      <c r="N996" s="73"/>
      <c r="R996" s="73"/>
      <c r="S996" s="72" t="s">
        <v>161</v>
      </c>
      <c r="T996" s="72" t="s">
        <v>14378</v>
      </c>
      <c r="U996" s="73"/>
      <c r="W996" s="73"/>
      <c r="X996" s="73"/>
      <c r="Y996" s="72" t="s">
        <v>14379</v>
      </c>
      <c r="AO996" s="71">
        <v>0</v>
      </c>
      <c r="AT996" s="73"/>
      <c r="AV996" s="73"/>
      <c r="AW996" s="74" t="s">
        <v>15386</v>
      </c>
      <c r="BC996" s="73"/>
    </row>
    <row r="997" spans="1:56">
      <c r="A997" s="70" t="str">
        <f t="shared" si="31"/>
        <v>2026-01</v>
      </c>
      <c r="B997" s="5" t="str">
        <f>_xlfn.XLOOKUP(G997,过机服务商重量差!A:A,过机服务商重量差!G:G)</f>
        <v>无崖子</v>
      </c>
      <c r="C997" s="32" t="str">
        <f t="shared" si="30"/>
        <v>渠道</v>
      </c>
      <c r="D997" s="63">
        <f>ROUND(IF(AND(AO997&gt;=0,Y997="正常走货"),_xlfn.XLOOKUP(G997,过机服务商重量差!A:A,过机服务商重量差!L:L),"0"),2)</f>
        <v>2</v>
      </c>
      <c r="E997" s="64">
        <f>ROUND(IF(B997="小旋风",$D997/提成!$D$4*提成!$E$4,$D997/提成!$D$3*提成!$E$3),2)</f>
        <v>0.02</v>
      </c>
      <c r="F997" s="5" t="str">
        <f ca="1">IFERROR(LOOKUP(1,0/((B997=名单!B:B)*(VALUE(AW997)&gt;=名单!E:E)*(VALUE(AW997)&lt;=名单!G:G)*(Y997="正常走货")),名单!H:H),"否")</f>
        <v>否</v>
      </c>
      <c r="G997" s="71" t="s">
        <v>3111</v>
      </c>
      <c r="H997" s="71" t="s">
        <v>3113</v>
      </c>
      <c r="J997" s="72" t="s">
        <v>160</v>
      </c>
      <c r="L997" s="71" t="s">
        <v>18</v>
      </c>
      <c r="M997" s="73"/>
      <c r="N997" s="73"/>
      <c r="R997" s="73"/>
      <c r="S997" s="72" t="s">
        <v>161</v>
      </c>
      <c r="T997" s="72" t="s">
        <v>14378</v>
      </c>
      <c r="U997" s="73"/>
      <c r="W997" s="73"/>
      <c r="X997" s="73"/>
      <c r="Y997" s="72" t="s">
        <v>14379</v>
      </c>
      <c r="AO997" s="71">
        <v>0</v>
      </c>
      <c r="AT997" s="73"/>
      <c r="AV997" s="73"/>
      <c r="AW997" s="74" t="s">
        <v>15387</v>
      </c>
      <c r="BA997" s="73"/>
      <c r="BC997" s="73"/>
    </row>
    <row r="998" spans="1:56">
      <c r="A998" s="70" t="str">
        <f t="shared" si="31"/>
        <v>2026-01</v>
      </c>
      <c r="B998" s="5" t="str">
        <f>_xlfn.XLOOKUP(G998,过机服务商重量差!A:A,过机服务商重量差!G:G)</f>
        <v>无崖子</v>
      </c>
      <c r="C998" s="32" t="str">
        <f t="shared" si="30"/>
        <v>渠道</v>
      </c>
      <c r="D998" s="63">
        <f>ROUND(IF(AND(AO998&gt;=0,Y998="正常走货"),_xlfn.XLOOKUP(G998,过机服务商重量差!A:A,过机服务商重量差!L:L),"0"),2)</f>
        <v>3.5</v>
      </c>
      <c r="E998" s="64">
        <f>ROUND(IF(B998="小旋风",$D998/提成!$D$4*提成!$E$4,$D998/提成!$D$3*提成!$E$3),2)</f>
        <v>0.04</v>
      </c>
      <c r="F998" s="5" t="str">
        <f ca="1">IFERROR(LOOKUP(1,0/((B998=名单!B:B)*(VALUE(AW998)&gt;=名单!E:E)*(VALUE(AW998)&lt;=名单!G:G)*(Y998="正常走货")),名单!H:H),"否")</f>
        <v>否</v>
      </c>
      <c r="G998" s="71" t="s">
        <v>3114</v>
      </c>
      <c r="H998" s="71" t="s">
        <v>3116</v>
      </c>
      <c r="J998" s="72" t="s">
        <v>160</v>
      </c>
      <c r="L998" s="71" t="s">
        <v>18</v>
      </c>
      <c r="M998" s="73"/>
      <c r="N998" s="73"/>
      <c r="R998" s="73"/>
      <c r="S998" s="72" t="s">
        <v>161</v>
      </c>
      <c r="T998" s="72" t="s">
        <v>14378</v>
      </c>
      <c r="U998" s="73"/>
      <c r="W998" s="73"/>
      <c r="X998" s="73"/>
      <c r="Y998" s="72" t="s">
        <v>14379</v>
      </c>
      <c r="AO998" s="71">
        <v>0</v>
      </c>
      <c r="AS998" s="73"/>
      <c r="AT998" s="73"/>
      <c r="AV998" s="73"/>
      <c r="AW998" s="74" t="s">
        <v>15388</v>
      </c>
      <c r="BA998" s="73"/>
      <c r="BC998" s="73"/>
      <c r="BD998" s="73"/>
    </row>
    <row r="999" spans="1:56">
      <c r="A999" s="70" t="str">
        <f t="shared" si="31"/>
        <v>2026-01</v>
      </c>
      <c r="B999" s="5" t="str">
        <f>_xlfn.XLOOKUP(G999,过机服务商重量差!A:A,过机服务商重量差!G:G)</f>
        <v>无崖子</v>
      </c>
      <c r="C999" s="32" t="str">
        <f t="shared" si="30"/>
        <v>渠道</v>
      </c>
      <c r="D999" s="63">
        <f>ROUND(IF(AND(AO999&gt;=0,Y999="正常走货"),_xlfn.XLOOKUP(G999,过机服务商重量差!A:A,过机服务商重量差!L:L),"0"),2)</f>
        <v>1</v>
      </c>
      <c r="E999" s="64">
        <f>ROUND(IF(B999="小旋风",$D999/提成!$D$4*提成!$E$4,$D999/提成!$D$3*提成!$E$3),2)</f>
        <v>0.01</v>
      </c>
      <c r="F999" s="5" t="str">
        <f ca="1">IFERROR(LOOKUP(1,0/((B999=名单!B:B)*(VALUE(AW999)&gt;=名单!E:E)*(VALUE(AW999)&lt;=名单!G:G)*(Y999="正常走货")),名单!H:H),"否")</f>
        <v>否</v>
      </c>
      <c r="G999" s="71" t="s">
        <v>3117</v>
      </c>
      <c r="H999" s="71" t="s">
        <v>3119</v>
      </c>
      <c r="J999" s="72" t="s">
        <v>160</v>
      </c>
      <c r="L999" s="71" t="s">
        <v>18</v>
      </c>
      <c r="M999" s="73"/>
      <c r="N999" s="73"/>
      <c r="R999" s="73"/>
      <c r="S999" s="72" t="s">
        <v>161</v>
      </c>
      <c r="T999" s="72" t="s">
        <v>14378</v>
      </c>
      <c r="U999" s="73"/>
      <c r="W999" s="73"/>
      <c r="X999" s="73"/>
      <c r="Y999" s="72" t="s">
        <v>14379</v>
      </c>
      <c r="AO999" s="71">
        <v>0</v>
      </c>
      <c r="AS999" s="73"/>
      <c r="AT999" s="73"/>
      <c r="AU999" s="73"/>
      <c r="AV999" s="73"/>
      <c r="AW999" s="74" t="s">
        <v>15389</v>
      </c>
      <c r="BC999" s="73"/>
    </row>
    <row r="1000" spans="1:56">
      <c r="A1000" s="70" t="str">
        <f t="shared" si="31"/>
        <v>2026-01</v>
      </c>
      <c r="B1000" s="5" t="str">
        <f>_xlfn.XLOOKUP(G1000,过机服务商重量差!A:A,过机服务商重量差!G:G)</f>
        <v>无崖子</v>
      </c>
      <c r="C1000" s="32" t="str">
        <f t="shared" si="30"/>
        <v>渠道</v>
      </c>
      <c r="D1000" s="63">
        <f>ROUND(IF(AND(AO1000&gt;=0,Y1000="正常走货"),_xlfn.XLOOKUP(G1000,过机服务商重量差!A:A,过机服务商重量差!L:L),"0"),2)</f>
        <v>0</v>
      </c>
      <c r="E1000" s="64">
        <f>ROUND(IF(B1000="小旋风",$D1000/提成!$D$4*提成!$E$4,$D1000/提成!$D$3*提成!$E$3),2)</f>
        <v>0</v>
      </c>
      <c r="F1000" s="5" t="str">
        <f ca="1">IFERROR(LOOKUP(1,0/((B1000=名单!B:B)*(VALUE(AW1000)&gt;=名单!E:E)*(VALUE(AW1000)&lt;=名单!G:G)*(Y1000="正常走货")),名单!H:H),"否")</f>
        <v>否</v>
      </c>
      <c r="G1000" s="71" t="s">
        <v>3120</v>
      </c>
      <c r="H1000" s="71" t="s">
        <v>3122</v>
      </c>
      <c r="J1000" s="72" t="s">
        <v>603</v>
      </c>
      <c r="L1000" s="71" t="s">
        <v>18</v>
      </c>
      <c r="M1000" s="73"/>
      <c r="N1000" s="73"/>
      <c r="R1000" s="73"/>
      <c r="S1000" s="72" t="s">
        <v>540</v>
      </c>
      <c r="T1000" s="72" t="s">
        <v>14410</v>
      </c>
      <c r="U1000" s="73"/>
      <c r="W1000" s="73"/>
      <c r="X1000" s="73"/>
      <c r="Y1000" s="72" t="s">
        <v>14379</v>
      </c>
      <c r="AO1000" s="71">
        <v>218.4</v>
      </c>
      <c r="AS1000" s="73"/>
      <c r="AT1000" s="73"/>
      <c r="AU1000" s="73"/>
      <c r="AV1000" s="73"/>
      <c r="AW1000" s="74" t="s">
        <v>15390</v>
      </c>
      <c r="BC1000" s="73"/>
    </row>
    <row r="1001" spans="1:56">
      <c r="A1001" s="70" t="str">
        <f t="shared" si="31"/>
        <v>2026-01</v>
      </c>
      <c r="B1001" s="5" t="str">
        <f>_xlfn.XLOOKUP(G1001,过机服务商重量差!A:A,过机服务商重量差!G:G)</f>
        <v>玉麒麟</v>
      </c>
      <c r="C1001" s="32" t="str">
        <f t="shared" si="30"/>
        <v>渠道</v>
      </c>
      <c r="D1001" s="63">
        <f>ROUND(IF(AND(AO1001&gt;=0,Y1001="正常走货"),_xlfn.XLOOKUP(G1001,过机服务商重量差!A:A,过机服务商重量差!L:L),"0"),2)</f>
        <v>52</v>
      </c>
      <c r="E1001" s="64">
        <f>ROUND(IF(B1001="小旋风",$D1001/提成!$D$4*提成!$E$4,$D1001/提成!$D$3*提成!$E$3),2)</f>
        <v>0.52</v>
      </c>
      <c r="F1001" s="5" t="str">
        <f ca="1">IFERROR(LOOKUP(1,0/((B1001=名单!B:B)*(VALUE(AW1001)&gt;=名单!E:E)*(VALUE(AW1001)&lt;=名单!G:G)*(Y1001="正常走货")),名单!H:H),"否")</f>
        <v>否</v>
      </c>
      <c r="G1001" s="71" t="s">
        <v>3123</v>
      </c>
      <c r="H1001" s="71" t="s">
        <v>3125</v>
      </c>
      <c r="J1001" s="72" t="s">
        <v>17</v>
      </c>
      <c r="L1001" s="71" t="s">
        <v>18</v>
      </c>
      <c r="M1001" s="73"/>
      <c r="N1001" s="73"/>
      <c r="R1001" s="73"/>
      <c r="S1001" s="72" t="s">
        <v>90</v>
      </c>
      <c r="T1001" s="72" t="s">
        <v>14407</v>
      </c>
      <c r="U1001" s="73"/>
      <c r="W1001" s="73"/>
      <c r="X1001" s="73"/>
      <c r="Y1001" s="72" t="s">
        <v>14379</v>
      </c>
      <c r="AO1001" s="71">
        <v>553.98</v>
      </c>
      <c r="AS1001" s="73"/>
      <c r="AT1001" s="73"/>
      <c r="AU1001" s="73"/>
      <c r="AV1001" s="73"/>
      <c r="AW1001" s="74" t="s">
        <v>15391</v>
      </c>
      <c r="BC1001" s="73"/>
    </row>
    <row r="1002" spans="1:56">
      <c r="A1002" s="70" t="str">
        <f t="shared" si="31"/>
        <v>2026-01</v>
      </c>
      <c r="B1002" s="5" t="str">
        <f>_xlfn.XLOOKUP(G1002,过机服务商重量差!A:A,过机服务商重量差!G:G)</f>
        <v>玉麒麟</v>
      </c>
      <c r="C1002" s="32" t="str">
        <f t="shared" si="30"/>
        <v>渠道</v>
      </c>
      <c r="D1002" s="63">
        <f>ROUND(IF(AND(AO1002&gt;=0,Y1002="正常走货"),_xlfn.XLOOKUP(G1002,过机服务商重量差!A:A,过机服务商重量差!L:L),"0"),2)</f>
        <v>14.5</v>
      </c>
      <c r="E1002" s="64">
        <f>ROUND(IF(B1002="小旋风",$D1002/提成!$D$4*提成!$E$4,$D1002/提成!$D$3*提成!$E$3),2)</f>
        <v>0.15</v>
      </c>
      <c r="F1002" s="5" t="str">
        <f ca="1">IFERROR(LOOKUP(1,0/((B1002=名单!B:B)*(VALUE(AW1002)&gt;=名单!E:E)*(VALUE(AW1002)&lt;=名单!G:G)*(Y1002="正常走货")),名单!H:H),"否")</f>
        <v>否</v>
      </c>
      <c r="G1002" s="71" t="s">
        <v>3126</v>
      </c>
      <c r="H1002" s="71" t="s">
        <v>3128</v>
      </c>
      <c r="J1002" s="72" t="s">
        <v>17</v>
      </c>
      <c r="L1002" s="71" t="s">
        <v>18</v>
      </c>
      <c r="M1002" s="73"/>
      <c r="N1002" s="73"/>
      <c r="R1002" s="73"/>
      <c r="S1002" s="72" t="s">
        <v>191</v>
      </c>
      <c r="T1002" s="72" t="s">
        <v>14410</v>
      </c>
      <c r="U1002" s="73"/>
      <c r="W1002" s="73"/>
      <c r="X1002" s="73"/>
      <c r="Y1002" s="72" t="s">
        <v>14379</v>
      </c>
      <c r="AO1002" s="71">
        <v>134</v>
      </c>
      <c r="AT1002" s="73"/>
      <c r="AU1002" s="73"/>
      <c r="AV1002" s="73"/>
      <c r="AW1002" s="74" t="s">
        <v>15392</v>
      </c>
      <c r="BC1002" s="73"/>
    </row>
    <row r="1003" spans="1:56">
      <c r="A1003" s="70" t="str">
        <f t="shared" si="31"/>
        <v>2026-01</v>
      </c>
      <c r="B1003" s="5" t="str">
        <f>_xlfn.XLOOKUP(G1003,过机服务商重量差!A:A,过机服务商重量差!G:G)</f>
        <v>玉麒麟</v>
      </c>
      <c r="C1003" s="32" t="str">
        <f t="shared" si="30"/>
        <v>渠道</v>
      </c>
      <c r="D1003" s="63">
        <f>ROUND(IF(AND(AO1003&gt;=0,Y1003="正常走货"),_xlfn.XLOOKUP(G1003,过机服务商重量差!A:A,过机服务商重量差!L:L),"0"),2)</f>
        <v>21</v>
      </c>
      <c r="E1003" s="64">
        <f>ROUND(IF(B1003="小旋风",$D1003/提成!$D$4*提成!$E$4,$D1003/提成!$D$3*提成!$E$3),2)</f>
        <v>0.21</v>
      </c>
      <c r="F1003" s="5" t="str">
        <f ca="1">IFERROR(LOOKUP(1,0/((B1003=名单!B:B)*(VALUE(AW1003)&gt;=名单!E:E)*(VALUE(AW1003)&lt;=名单!G:G)*(Y1003="正常走货")),名单!H:H),"否")</f>
        <v>否</v>
      </c>
      <c r="G1003" s="71" t="s">
        <v>3129</v>
      </c>
      <c r="H1003" s="71" t="s">
        <v>3131</v>
      </c>
      <c r="J1003" s="71" t="s">
        <v>17</v>
      </c>
      <c r="L1003" s="71" t="s">
        <v>18</v>
      </c>
      <c r="M1003" s="73"/>
      <c r="N1003" s="73"/>
      <c r="R1003" s="73"/>
      <c r="S1003" s="72" t="s">
        <v>215</v>
      </c>
      <c r="T1003" s="72" t="s">
        <v>14378</v>
      </c>
      <c r="U1003" s="73"/>
      <c r="W1003" s="73"/>
      <c r="X1003" s="73"/>
      <c r="Y1003" s="72" t="s">
        <v>14379</v>
      </c>
      <c r="AO1003" s="71">
        <v>89.7</v>
      </c>
      <c r="AS1003" s="73"/>
      <c r="AT1003" s="73"/>
      <c r="AU1003" s="73"/>
      <c r="AV1003" s="73"/>
      <c r="AW1003" s="74" t="s">
        <v>15393</v>
      </c>
      <c r="BC1003" s="73"/>
    </row>
    <row r="1004" spans="1:56">
      <c r="A1004" s="70" t="str">
        <f t="shared" si="31"/>
        <v>2026-01</v>
      </c>
      <c r="B1004" s="5" t="str">
        <f>_xlfn.XLOOKUP(G1004,过机服务商重量差!A:A,过机服务商重量差!G:G)</f>
        <v>玉麒麟</v>
      </c>
      <c r="C1004" s="32" t="str">
        <f t="shared" si="30"/>
        <v>渠道</v>
      </c>
      <c r="D1004" s="63">
        <f>ROUND(IF(AND(AO1004&gt;=0,Y1004="正常走货"),_xlfn.XLOOKUP(G1004,过机服务商重量差!A:A,过机服务商重量差!L:L),"0"),2)</f>
        <v>28</v>
      </c>
      <c r="E1004" s="64">
        <f>ROUND(IF(B1004="小旋风",$D1004/提成!$D$4*提成!$E$4,$D1004/提成!$D$3*提成!$E$3),2)</f>
        <v>0.28</v>
      </c>
      <c r="F1004" s="5" t="str">
        <f ca="1">IFERROR(LOOKUP(1,0/((B1004=名单!B:B)*(VALUE(AW1004)&gt;=名单!E:E)*(VALUE(AW1004)&lt;=名单!G:G)*(Y1004="正常走货")),名单!H:H),"否")</f>
        <v>否</v>
      </c>
      <c r="G1004" s="71" t="s">
        <v>3132</v>
      </c>
      <c r="H1004" s="71" t="s">
        <v>3134</v>
      </c>
      <c r="J1004" s="71" t="s">
        <v>17</v>
      </c>
      <c r="L1004" s="71" t="s">
        <v>18</v>
      </c>
      <c r="M1004" s="73"/>
      <c r="N1004" s="73"/>
      <c r="R1004" s="73"/>
      <c r="S1004" s="72" t="s">
        <v>227</v>
      </c>
      <c r="T1004" s="72" t="s">
        <v>14410</v>
      </c>
      <c r="U1004" s="73"/>
      <c r="W1004" s="73"/>
      <c r="X1004" s="73"/>
      <c r="Y1004" s="72" t="s">
        <v>14379</v>
      </c>
      <c r="AO1004" s="71">
        <v>272.92</v>
      </c>
      <c r="AS1004" s="73"/>
      <c r="AT1004" s="73"/>
      <c r="AU1004" s="73"/>
      <c r="AV1004" s="73"/>
      <c r="AW1004" s="74" t="s">
        <v>15394</v>
      </c>
      <c r="BC1004" s="73"/>
    </row>
    <row r="1005" spans="1:56">
      <c r="A1005" s="70" t="str">
        <f t="shared" si="31"/>
        <v>2026-01</v>
      </c>
      <c r="B1005" s="5" t="str">
        <f>_xlfn.XLOOKUP(G1005,过机服务商重量差!A:A,过机服务商重量差!G:G)</f>
        <v>玉麒麟</v>
      </c>
      <c r="C1005" s="32" t="str">
        <f t="shared" si="30"/>
        <v>渠道</v>
      </c>
      <c r="D1005" s="63">
        <f>ROUND(IF(AND(AO1005&gt;=0,Y1005="正常走货"),_xlfn.XLOOKUP(G1005,过机服务商重量差!A:A,过机服务商重量差!L:L),"0"),2)</f>
        <v>4</v>
      </c>
      <c r="E1005" s="64">
        <f>ROUND(IF(B1005="小旋风",$D1005/提成!$D$4*提成!$E$4,$D1005/提成!$D$3*提成!$E$3),2)</f>
        <v>0.04</v>
      </c>
      <c r="F1005" s="5" t="str">
        <f ca="1">IFERROR(LOOKUP(1,0/((B1005=名单!B:B)*(VALUE(AW1005)&gt;=名单!E:E)*(VALUE(AW1005)&lt;=名单!G:G)*(Y1005="正常走货")),名单!H:H),"否")</f>
        <v>否</v>
      </c>
      <c r="G1005" s="71" t="s">
        <v>3135</v>
      </c>
      <c r="H1005" s="71" t="s">
        <v>3137</v>
      </c>
      <c r="J1005" s="72" t="s">
        <v>17</v>
      </c>
      <c r="L1005" s="72" t="s">
        <v>18</v>
      </c>
      <c r="M1005" s="73"/>
      <c r="N1005" s="73"/>
      <c r="R1005" s="73"/>
      <c r="S1005" s="72" t="s">
        <v>99</v>
      </c>
      <c r="T1005" s="72" t="s">
        <v>14410</v>
      </c>
      <c r="U1005" s="73"/>
      <c r="W1005" s="73"/>
      <c r="X1005" s="73"/>
      <c r="Y1005" s="72" t="s">
        <v>14379</v>
      </c>
      <c r="AO1005" s="71">
        <v>64</v>
      </c>
      <c r="AS1005" s="73"/>
      <c r="AT1005" s="73"/>
      <c r="AU1005" s="73"/>
      <c r="AV1005" s="73"/>
      <c r="AW1005" s="74" t="s">
        <v>15395</v>
      </c>
      <c r="BC1005" s="73"/>
    </row>
    <row r="1006" spans="1:56">
      <c r="A1006" s="70" t="str">
        <f t="shared" si="31"/>
        <v>2026-01</v>
      </c>
      <c r="B1006" s="5" t="str">
        <f>_xlfn.XLOOKUP(G1006,过机服务商重量差!A:A,过机服务商重量差!G:G)</f>
        <v>玉麒麟</v>
      </c>
      <c r="C1006" s="32" t="str">
        <f t="shared" si="30"/>
        <v>渠道</v>
      </c>
      <c r="D1006" s="63">
        <f>ROUND(IF(AND(AO1006&gt;=0,Y1006="正常走货"),_xlfn.XLOOKUP(G1006,过机服务商重量差!A:A,过机服务商重量差!L:L),"0"),2)</f>
        <v>6.5</v>
      </c>
      <c r="E1006" s="64">
        <f>ROUND(IF(B1006="小旋风",$D1006/提成!$D$4*提成!$E$4,$D1006/提成!$D$3*提成!$E$3),2)</f>
        <v>0.07</v>
      </c>
      <c r="F1006" s="5" t="str">
        <f ca="1">IFERROR(LOOKUP(1,0/((B1006=名单!B:B)*(VALUE(AW1006)&gt;=名单!E:E)*(VALUE(AW1006)&lt;=名单!G:G)*(Y1006="正常走货")),名单!H:H),"否")</f>
        <v>否</v>
      </c>
      <c r="G1006" s="71" t="s">
        <v>3138</v>
      </c>
      <c r="H1006" s="71" t="s">
        <v>3140</v>
      </c>
      <c r="J1006" s="72" t="s">
        <v>17</v>
      </c>
      <c r="L1006" s="71" t="s">
        <v>18</v>
      </c>
      <c r="M1006" s="73"/>
      <c r="N1006" s="73"/>
      <c r="R1006" s="73"/>
      <c r="S1006" s="72" t="s">
        <v>767</v>
      </c>
      <c r="T1006" s="72" t="s">
        <v>14382</v>
      </c>
      <c r="U1006" s="73"/>
      <c r="W1006" s="73"/>
      <c r="X1006" s="73"/>
      <c r="Y1006" s="72" t="s">
        <v>14379</v>
      </c>
      <c r="AO1006" s="71">
        <v>22.16</v>
      </c>
      <c r="AT1006" s="73"/>
      <c r="AV1006" s="73"/>
      <c r="AW1006" s="74" t="s">
        <v>15396</v>
      </c>
      <c r="BA1006" s="73"/>
      <c r="BC1006" s="73"/>
      <c r="BD1006" s="73"/>
    </row>
    <row r="1007" spans="1:56">
      <c r="A1007" s="70" t="str">
        <f t="shared" si="31"/>
        <v>2026-01</v>
      </c>
      <c r="B1007" s="5" t="str">
        <f>_xlfn.XLOOKUP(G1007,过机服务商重量差!A:A,过机服务商重量差!G:G)</f>
        <v>玉麒麟</v>
      </c>
      <c r="C1007" s="32" t="str">
        <f t="shared" si="30"/>
        <v>渠道</v>
      </c>
      <c r="D1007" s="63">
        <f>ROUND(IF(AND(AO1007&gt;=0,Y1007="正常走货"),_xlfn.XLOOKUP(G1007,过机服务商重量差!A:A,过机服务商重量差!L:L),"0"),2)</f>
        <v>1</v>
      </c>
      <c r="E1007" s="64">
        <f>ROUND(IF(B1007="小旋风",$D1007/提成!$D$4*提成!$E$4,$D1007/提成!$D$3*提成!$E$3),2)</f>
        <v>0.01</v>
      </c>
      <c r="F1007" s="5" t="str">
        <f ca="1">IFERROR(LOOKUP(1,0/((B1007=名单!B:B)*(VALUE(AW1007)&gt;=名单!E:E)*(VALUE(AW1007)&lt;=名单!G:G)*(Y1007="正常走货")),名单!H:H),"否")</f>
        <v>否</v>
      </c>
      <c r="G1007" s="71" t="s">
        <v>3141</v>
      </c>
      <c r="H1007" s="71" t="s">
        <v>3143</v>
      </c>
      <c r="J1007" s="72" t="s">
        <v>17</v>
      </c>
      <c r="L1007" s="71" t="s">
        <v>18</v>
      </c>
      <c r="M1007" s="73"/>
      <c r="N1007" s="73"/>
      <c r="R1007" s="73"/>
      <c r="S1007" s="72" t="s">
        <v>99</v>
      </c>
      <c r="T1007" s="72" t="s">
        <v>14410</v>
      </c>
      <c r="U1007" s="73"/>
      <c r="W1007" s="73"/>
      <c r="X1007" s="73"/>
      <c r="Y1007" s="72" t="s">
        <v>14379</v>
      </c>
      <c r="AO1007" s="71">
        <v>90.72</v>
      </c>
      <c r="AS1007" s="73"/>
      <c r="AT1007" s="73"/>
      <c r="AV1007" s="73"/>
      <c r="AW1007" s="74" t="s">
        <v>15397</v>
      </c>
      <c r="BC1007" s="73"/>
    </row>
    <row r="1008" spans="1:56">
      <c r="A1008" s="70" t="str">
        <f t="shared" si="31"/>
        <v>2026-01</v>
      </c>
      <c r="B1008" s="5" t="str">
        <f>_xlfn.XLOOKUP(G1008,过机服务商重量差!A:A,过机服务商重量差!G:G)</f>
        <v>帅时莹</v>
      </c>
      <c r="C1008" s="32" t="str">
        <f t="shared" si="30"/>
        <v>渠道</v>
      </c>
      <c r="D1008" s="63">
        <f>ROUND(IF(AND(AO1008&gt;=0,Y1008="正常走货"),_xlfn.XLOOKUP(G1008,过机服务商重量差!A:A,过机服务商重量差!L:L),"0"),2)</f>
        <v>32</v>
      </c>
      <c r="E1008" s="64">
        <f>ROUND(IF(B1008="小旋风",$D1008/提成!$D$4*提成!$E$4,$D1008/提成!$D$3*提成!$E$3),2)</f>
        <v>0.32</v>
      </c>
      <c r="F1008" s="5" t="str">
        <f ca="1">IFERROR(LOOKUP(1,0/((B1008=名单!B:B)*(VALUE(AW1008)&gt;=名单!E:E)*(VALUE(AW1008)&lt;=名单!G:G)*(Y1008="正常走货")),名单!H:H),"否")</f>
        <v>否</v>
      </c>
      <c r="G1008" s="71" t="s">
        <v>3144</v>
      </c>
      <c r="H1008" s="71" t="s">
        <v>3146</v>
      </c>
      <c r="J1008" s="72" t="s">
        <v>140</v>
      </c>
      <c r="L1008" s="71" t="s">
        <v>18</v>
      </c>
      <c r="M1008" s="73"/>
      <c r="N1008" s="73"/>
      <c r="R1008" s="73"/>
      <c r="S1008" s="72" t="s">
        <v>199</v>
      </c>
      <c r="T1008" s="72" t="s">
        <v>14439</v>
      </c>
      <c r="U1008" s="73"/>
      <c r="W1008" s="73"/>
      <c r="X1008" s="73"/>
      <c r="Y1008" s="72" t="s">
        <v>14379</v>
      </c>
      <c r="AO1008" s="71">
        <v>21.1199999999999</v>
      </c>
      <c r="AS1008" s="73"/>
      <c r="AT1008" s="73"/>
      <c r="AV1008" s="73"/>
      <c r="AW1008" s="74" t="s">
        <v>15398</v>
      </c>
      <c r="BC1008" s="73"/>
      <c r="BD1008" s="73"/>
    </row>
    <row r="1009" spans="1:56">
      <c r="A1009" s="70" t="str">
        <f t="shared" si="31"/>
        <v>2026-01</v>
      </c>
      <c r="B1009" s="5" t="str">
        <f>_xlfn.XLOOKUP(G1009,过机服务商重量差!A:A,过机服务商重量差!G:G)</f>
        <v>帅时莹</v>
      </c>
      <c r="C1009" s="32" t="str">
        <f t="shared" si="30"/>
        <v>渠道</v>
      </c>
      <c r="D1009" s="63">
        <f>ROUND(IF(AND(AO1009&gt;=0,Y1009="正常走货"),_xlfn.XLOOKUP(G1009,过机服务商重量差!A:A,过机服务商重量差!L:L),"0"),2)</f>
        <v>64</v>
      </c>
      <c r="E1009" s="64">
        <f>ROUND(IF(B1009="小旋风",$D1009/提成!$D$4*提成!$E$4,$D1009/提成!$D$3*提成!$E$3),2)</f>
        <v>0.64</v>
      </c>
      <c r="F1009" s="5" t="str">
        <f ca="1">IFERROR(LOOKUP(1,0/((B1009=名单!B:B)*(VALUE(AW1009)&gt;=名单!E:E)*(VALUE(AW1009)&lt;=名单!G:G)*(Y1009="正常走货")),名单!H:H),"否")</f>
        <v>否</v>
      </c>
      <c r="G1009" s="71" t="s">
        <v>3147</v>
      </c>
      <c r="H1009" s="71" t="s">
        <v>3149</v>
      </c>
      <c r="J1009" s="72" t="s">
        <v>140</v>
      </c>
      <c r="L1009" s="71" t="s">
        <v>18</v>
      </c>
      <c r="M1009" s="73"/>
      <c r="N1009" s="73"/>
      <c r="R1009" s="73"/>
      <c r="S1009" s="72" t="s">
        <v>199</v>
      </c>
      <c r="T1009" s="72" t="s">
        <v>14439</v>
      </c>
      <c r="U1009" s="73"/>
      <c r="W1009" s="73"/>
      <c r="X1009" s="73"/>
      <c r="Y1009" s="72" t="s">
        <v>14379</v>
      </c>
      <c r="AO1009" s="71">
        <v>155.52</v>
      </c>
      <c r="AS1009" s="73"/>
      <c r="AT1009" s="73"/>
      <c r="AU1009" s="73"/>
      <c r="AV1009" s="73"/>
      <c r="AW1009" s="74" t="s">
        <v>15399</v>
      </c>
      <c r="BC1009" s="73"/>
    </row>
    <row r="1010" spans="1:56">
      <c r="A1010" s="70" t="str">
        <f t="shared" si="31"/>
        <v>2026-01</v>
      </c>
      <c r="B1010" s="5" t="str">
        <f>_xlfn.XLOOKUP(G1010,过机服务商重量差!A:A,过机服务商重量差!G:G)</f>
        <v>帅时莹</v>
      </c>
      <c r="C1010" s="32" t="str">
        <f t="shared" si="30"/>
        <v>渠道</v>
      </c>
      <c r="D1010" s="63">
        <f>ROUND(IF(AND(AO1010&gt;=0,Y1010="正常走货"),_xlfn.XLOOKUP(G1010,过机服务商重量差!A:A,过机服务商重量差!L:L),"0"),2)</f>
        <v>89</v>
      </c>
      <c r="E1010" s="64">
        <f>ROUND(IF(B1010="小旋风",$D1010/提成!$D$4*提成!$E$4,$D1010/提成!$D$3*提成!$E$3),2)</f>
        <v>0.89</v>
      </c>
      <c r="F1010" s="5" t="str">
        <f ca="1">IFERROR(LOOKUP(1,0/((B1010=名单!B:B)*(VALUE(AW1010)&gt;=名单!E:E)*(VALUE(AW1010)&lt;=名单!G:G)*(Y1010="正常走货")),名单!H:H),"否")</f>
        <v>否</v>
      </c>
      <c r="G1010" s="71" t="s">
        <v>3150</v>
      </c>
      <c r="H1010" s="71" t="s">
        <v>3152</v>
      </c>
      <c r="J1010" s="72" t="s">
        <v>1184</v>
      </c>
      <c r="L1010" s="71" t="s">
        <v>18</v>
      </c>
      <c r="M1010" s="73"/>
      <c r="N1010" s="73"/>
      <c r="R1010" s="73"/>
      <c r="S1010" s="72" t="s">
        <v>442</v>
      </c>
      <c r="T1010" s="72" t="s">
        <v>14410</v>
      </c>
      <c r="U1010" s="73"/>
      <c r="W1010" s="73"/>
      <c r="X1010" s="73"/>
      <c r="Y1010" s="72" t="s">
        <v>14379</v>
      </c>
      <c r="AO1010" s="71">
        <v>395</v>
      </c>
      <c r="AS1010" s="73"/>
      <c r="AT1010" s="73"/>
      <c r="AU1010" s="73"/>
      <c r="AV1010" s="73"/>
      <c r="AW1010" s="74" t="s">
        <v>15400</v>
      </c>
      <c r="BC1010" s="73"/>
      <c r="BD1010" s="73"/>
    </row>
    <row r="1011" spans="1:56">
      <c r="A1011" s="70" t="str">
        <f t="shared" si="31"/>
        <v>2026-01</v>
      </c>
      <c r="B1011" s="5" t="str">
        <f>_xlfn.XLOOKUP(G1011,过机服务商重量差!A:A,过机服务商重量差!G:G)</f>
        <v>帅时莹</v>
      </c>
      <c r="C1011" s="32" t="str">
        <f t="shared" si="30"/>
        <v>渠道</v>
      </c>
      <c r="D1011" s="63">
        <f>ROUND(IF(AND(AO1011&gt;=0,Y1011="正常走货"),_xlfn.XLOOKUP(G1011,过机服务商重量差!A:A,过机服务商重量差!L:L),"0"),2)</f>
        <v>31</v>
      </c>
      <c r="E1011" s="64">
        <f>ROUND(IF(B1011="小旋风",$D1011/提成!$D$4*提成!$E$4,$D1011/提成!$D$3*提成!$E$3),2)</f>
        <v>0.31</v>
      </c>
      <c r="F1011" s="5" t="str">
        <f ca="1">IFERROR(LOOKUP(1,0/((B1011=名单!B:B)*(VALUE(AW1011)&gt;=名单!E:E)*(VALUE(AW1011)&lt;=名单!G:G)*(Y1011="正常走货")),名单!H:H),"否")</f>
        <v>否</v>
      </c>
      <c r="G1011" s="71" t="s">
        <v>3153</v>
      </c>
      <c r="H1011" s="71" t="s">
        <v>3155</v>
      </c>
      <c r="J1011" s="72" t="s">
        <v>1184</v>
      </c>
      <c r="L1011" s="71" t="s">
        <v>18</v>
      </c>
      <c r="M1011" s="73"/>
      <c r="N1011" s="73"/>
      <c r="R1011" s="73"/>
      <c r="S1011" s="72" t="s">
        <v>442</v>
      </c>
      <c r="T1011" s="72" t="s">
        <v>14410</v>
      </c>
      <c r="U1011" s="73"/>
      <c r="W1011" s="73"/>
      <c r="X1011" s="73"/>
      <c r="Y1011" s="72" t="s">
        <v>14379</v>
      </c>
      <c r="AO1011" s="71">
        <v>155</v>
      </c>
      <c r="AT1011" s="73"/>
      <c r="AV1011" s="73"/>
      <c r="AW1011" s="74" t="s">
        <v>15401</v>
      </c>
      <c r="BC1011" s="73"/>
    </row>
    <row r="1012" spans="1:56">
      <c r="A1012" s="70" t="str">
        <f t="shared" si="31"/>
        <v>2026-01</v>
      </c>
      <c r="B1012" s="5" t="str">
        <f>_xlfn.XLOOKUP(G1012,过机服务商重量差!A:A,过机服务商重量差!G:G)</f>
        <v>玉麒麟</v>
      </c>
      <c r="C1012" s="32" t="str">
        <f t="shared" si="30"/>
        <v>渠道</v>
      </c>
      <c r="D1012" s="63">
        <f>ROUND(IF(AND(AO1012&gt;=0,Y1012="正常走货"),_xlfn.XLOOKUP(G1012,过机服务商重量差!A:A,过机服务商重量差!L:L),"0"),2)</f>
        <v>1</v>
      </c>
      <c r="E1012" s="64">
        <f>ROUND(IF(B1012="小旋风",$D1012/提成!$D$4*提成!$E$4,$D1012/提成!$D$3*提成!$E$3),2)</f>
        <v>0.01</v>
      </c>
      <c r="F1012" s="5" t="str">
        <f ca="1">IFERROR(LOOKUP(1,0/((B1012=名单!B:B)*(VALUE(AW1012)&gt;=名单!E:E)*(VALUE(AW1012)&lt;=名单!G:G)*(Y1012="正常走货")),名单!H:H),"否")</f>
        <v>否</v>
      </c>
      <c r="G1012" s="71" t="s">
        <v>3156</v>
      </c>
      <c r="H1012" s="71" t="s">
        <v>3158</v>
      </c>
      <c r="J1012" s="72" t="s">
        <v>17</v>
      </c>
      <c r="L1012" s="71" t="s">
        <v>18</v>
      </c>
      <c r="M1012" s="73"/>
      <c r="N1012" s="73"/>
      <c r="R1012" s="73"/>
      <c r="S1012" s="72" t="s">
        <v>99</v>
      </c>
      <c r="T1012" s="72" t="s">
        <v>14410</v>
      </c>
      <c r="U1012" s="73"/>
      <c r="W1012" s="73"/>
      <c r="X1012" s="73"/>
      <c r="Y1012" s="72" t="s">
        <v>14379</v>
      </c>
      <c r="AO1012" s="71">
        <v>61.6</v>
      </c>
      <c r="AT1012" s="73"/>
      <c r="AV1012" s="73"/>
      <c r="AW1012" s="74" t="s">
        <v>15402</v>
      </c>
      <c r="BC1012" s="73"/>
    </row>
    <row r="1013" spans="1:56">
      <c r="A1013" s="70" t="str">
        <f t="shared" si="31"/>
        <v>2026-01</v>
      </c>
      <c r="B1013" s="5" t="str">
        <f>_xlfn.XLOOKUP(G1013,过机服务商重量差!A:A,过机服务商重量差!G:G)</f>
        <v>玉麒麟</v>
      </c>
      <c r="C1013" s="32" t="str">
        <f t="shared" si="30"/>
        <v>渠道</v>
      </c>
      <c r="D1013" s="63">
        <f>ROUND(IF(AND(AO1013&gt;=0,Y1013="正常走货"),_xlfn.XLOOKUP(G1013,过机服务商重量差!A:A,过机服务商重量差!L:L),"0"),2)</f>
        <v>1.5</v>
      </c>
      <c r="E1013" s="64">
        <f>ROUND(IF(B1013="小旋风",$D1013/提成!$D$4*提成!$E$4,$D1013/提成!$D$3*提成!$E$3),2)</f>
        <v>0.02</v>
      </c>
      <c r="F1013" s="5" t="str">
        <f ca="1">IFERROR(LOOKUP(1,0/((B1013=名单!B:B)*(VALUE(AW1013)&gt;=名单!E:E)*(VALUE(AW1013)&lt;=名单!G:G)*(Y1013="正常走货")),名单!H:H),"否")</f>
        <v>否</v>
      </c>
      <c r="G1013" s="71" t="s">
        <v>3159</v>
      </c>
      <c r="H1013" s="71" t="s">
        <v>3161</v>
      </c>
      <c r="J1013" s="72" t="s">
        <v>17</v>
      </c>
      <c r="L1013" s="71" t="s">
        <v>18</v>
      </c>
      <c r="M1013" s="73"/>
      <c r="N1013" s="73"/>
      <c r="R1013" s="73"/>
      <c r="S1013" s="72" t="s">
        <v>99</v>
      </c>
      <c r="T1013" s="72" t="s">
        <v>14410</v>
      </c>
      <c r="U1013" s="73"/>
      <c r="W1013" s="73"/>
      <c r="X1013" s="73"/>
      <c r="Y1013" s="72" t="s">
        <v>14379</v>
      </c>
      <c r="AO1013" s="71">
        <v>76</v>
      </c>
      <c r="AT1013" s="73"/>
      <c r="AV1013" s="73"/>
      <c r="AW1013" s="74" t="s">
        <v>15403</v>
      </c>
      <c r="BC1013" s="73"/>
      <c r="BD1013" s="73"/>
    </row>
    <row r="1014" spans="1:56">
      <c r="A1014" s="70" t="str">
        <f t="shared" si="31"/>
        <v>2026-01</v>
      </c>
      <c r="B1014" s="5" t="str">
        <f>_xlfn.XLOOKUP(G1014,过机服务商重量差!A:A,过机服务商重量差!G:G)</f>
        <v>帅时莹</v>
      </c>
      <c r="C1014" s="32" t="str">
        <f t="shared" si="30"/>
        <v>渠道</v>
      </c>
      <c r="D1014" s="63">
        <f>ROUND(IF(AND(AO1014&gt;=0,Y1014="正常走货"),_xlfn.XLOOKUP(G1014,过机服务商重量差!A:A,过机服务商重量差!L:L),"0"),2)</f>
        <v>1.5</v>
      </c>
      <c r="E1014" s="64">
        <f>ROUND(IF(B1014="小旋风",$D1014/提成!$D$4*提成!$E$4,$D1014/提成!$D$3*提成!$E$3),2)</f>
        <v>0.02</v>
      </c>
      <c r="F1014" s="5" t="str">
        <f ca="1">IFERROR(LOOKUP(1,0/((B1014=名单!B:B)*(VALUE(AW1014)&gt;=名单!E:E)*(VALUE(AW1014)&lt;=名单!G:G)*(Y1014="正常走货")),名单!H:H),"否")</f>
        <v>否</v>
      </c>
      <c r="G1014" s="71" t="s">
        <v>3162</v>
      </c>
      <c r="H1014" s="71" t="s">
        <v>3164</v>
      </c>
      <c r="J1014" s="72" t="s">
        <v>586</v>
      </c>
      <c r="L1014" s="71" t="s">
        <v>18</v>
      </c>
      <c r="M1014" s="73"/>
      <c r="N1014" s="73"/>
      <c r="R1014" s="73"/>
      <c r="S1014" s="72" t="s">
        <v>199</v>
      </c>
      <c r="T1014" s="72" t="s">
        <v>14439</v>
      </c>
      <c r="U1014" s="73"/>
      <c r="W1014" s="73"/>
      <c r="X1014" s="73"/>
      <c r="Y1014" s="72" t="s">
        <v>14379</v>
      </c>
      <c r="AO1014" s="71">
        <v>42.28</v>
      </c>
      <c r="AS1014" s="73"/>
      <c r="AT1014" s="73"/>
      <c r="AU1014" s="73"/>
      <c r="AV1014" s="73"/>
      <c r="AW1014" s="74" t="s">
        <v>15404</v>
      </c>
      <c r="BC1014" s="73"/>
    </row>
    <row r="1015" spans="1:56">
      <c r="A1015" s="70" t="str">
        <f t="shared" si="31"/>
        <v>2026-01</v>
      </c>
      <c r="B1015" s="5" t="str">
        <f>_xlfn.XLOOKUP(G1015,过机服务商重量差!A:A,过机服务商重量差!G:G)</f>
        <v>小旋风</v>
      </c>
      <c r="C1015" s="32" t="str">
        <f t="shared" si="30"/>
        <v>渠道</v>
      </c>
      <c r="D1015" s="63">
        <f>ROUND(IF(AND(AO1015&gt;=0,Y1015="正常走货"),_xlfn.XLOOKUP(G1015,过机服务商重量差!A:A,过机服务商重量差!L:L),"0"),2)</f>
        <v>264</v>
      </c>
      <c r="E1015" s="64">
        <f>ROUND(IF(B1015="小旋风",$D1015/提成!$D$4*提成!$E$4,$D1015/提成!$D$3*提成!$E$3),2)</f>
        <v>2.64</v>
      </c>
      <c r="F1015" s="5" t="str">
        <f ca="1">IFERROR(LOOKUP(1,0/((B1015=名单!B:B)*(VALUE(AW1015)&gt;=名单!E:E)*(VALUE(AW1015)&lt;=名单!G:G)*(Y1015="正常走货")),名单!H:H),"否")</f>
        <v>是</v>
      </c>
      <c r="G1015" s="71" t="s">
        <v>3165</v>
      </c>
      <c r="H1015" s="71" t="s">
        <v>3167</v>
      </c>
      <c r="J1015" s="72" t="s">
        <v>85</v>
      </c>
      <c r="L1015" s="71" t="s">
        <v>18</v>
      </c>
      <c r="M1015" s="73"/>
      <c r="N1015" s="73"/>
      <c r="R1015" s="73"/>
      <c r="S1015" s="72" t="s">
        <v>20</v>
      </c>
      <c r="T1015" s="72" t="s">
        <v>14378</v>
      </c>
      <c r="U1015" s="73"/>
      <c r="W1015" s="73"/>
      <c r="X1015" s="73"/>
      <c r="Y1015" s="72" t="s">
        <v>14379</v>
      </c>
      <c r="AO1015" s="71">
        <v>3325.8</v>
      </c>
      <c r="AT1015" s="73"/>
      <c r="AV1015" s="73"/>
      <c r="AW1015" s="74" t="s">
        <v>15405</v>
      </c>
      <c r="BC1015" s="73"/>
    </row>
    <row r="1016" spans="1:56">
      <c r="A1016" s="70" t="str">
        <f t="shared" si="31"/>
        <v>2026-01</v>
      </c>
      <c r="B1016" s="5" t="str">
        <f>_xlfn.XLOOKUP(G1016,过机服务商重量差!A:A,过机服务商重量差!G:G)</f>
        <v>玉麒麟</v>
      </c>
      <c r="C1016" s="32" t="str">
        <f t="shared" si="30"/>
        <v>渠道</v>
      </c>
      <c r="D1016" s="63">
        <f>ROUND(IF(AND(AO1016&gt;=0,Y1016="正常走货"),_xlfn.XLOOKUP(G1016,过机服务商重量差!A:A,过机服务商重量差!L:L),"0"),2)</f>
        <v>24</v>
      </c>
      <c r="E1016" s="64">
        <f>ROUND(IF(B1016="小旋风",$D1016/提成!$D$4*提成!$E$4,$D1016/提成!$D$3*提成!$E$3),2)</f>
        <v>0.24</v>
      </c>
      <c r="F1016" s="5" t="str">
        <f ca="1">IFERROR(LOOKUP(1,0/((B1016=名单!B:B)*(VALUE(AW1016)&gt;=名单!E:E)*(VALUE(AW1016)&lt;=名单!G:G)*(Y1016="正常走货")),名单!H:H),"否")</f>
        <v>否</v>
      </c>
      <c r="G1016" s="71" t="s">
        <v>3168</v>
      </c>
      <c r="H1016" s="71" t="s">
        <v>3170</v>
      </c>
      <c r="J1016" s="72" t="s">
        <v>17</v>
      </c>
      <c r="L1016" s="71" t="s">
        <v>18</v>
      </c>
      <c r="M1016" s="73"/>
      <c r="N1016" s="73"/>
      <c r="R1016" s="73"/>
      <c r="S1016" s="72" t="s">
        <v>442</v>
      </c>
      <c r="T1016" s="72" t="s">
        <v>14410</v>
      </c>
      <c r="U1016" s="73"/>
      <c r="W1016" s="73"/>
      <c r="X1016" s="73"/>
      <c r="Y1016" s="72" t="s">
        <v>14379</v>
      </c>
      <c r="AO1016" s="71">
        <v>57.14</v>
      </c>
      <c r="AT1016" s="73"/>
      <c r="AV1016" s="73"/>
      <c r="AW1016" s="74" t="s">
        <v>15406</v>
      </c>
      <c r="BC1016" s="73"/>
    </row>
    <row r="1017" spans="1:56">
      <c r="A1017" s="70" t="str">
        <f t="shared" si="31"/>
        <v>2026-01</v>
      </c>
      <c r="B1017" s="5" t="str">
        <f>_xlfn.XLOOKUP(G1017,过机服务商重量差!A:A,过机服务商重量差!G:G)</f>
        <v>玉麒麟</v>
      </c>
      <c r="C1017" s="32" t="str">
        <f t="shared" si="30"/>
        <v>渠道</v>
      </c>
      <c r="D1017" s="63">
        <f>ROUND(IF(AND(AO1017&gt;=0,Y1017="正常走货"),_xlfn.XLOOKUP(G1017,过机服务商重量差!A:A,过机服务商重量差!L:L),"0"),2)</f>
        <v>12</v>
      </c>
      <c r="E1017" s="64">
        <f>ROUND(IF(B1017="小旋风",$D1017/提成!$D$4*提成!$E$4,$D1017/提成!$D$3*提成!$E$3),2)</f>
        <v>0.12</v>
      </c>
      <c r="F1017" s="5" t="str">
        <f ca="1">IFERROR(LOOKUP(1,0/((B1017=名单!B:B)*(VALUE(AW1017)&gt;=名单!E:E)*(VALUE(AW1017)&lt;=名单!G:G)*(Y1017="正常走货")),名单!H:H),"否")</f>
        <v>否</v>
      </c>
      <c r="G1017" s="71" t="s">
        <v>3171</v>
      </c>
      <c r="H1017" s="71" t="s">
        <v>3173</v>
      </c>
      <c r="J1017" s="72" t="s">
        <v>17</v>
      </c>
      <c r="L1017" s="71" t="s">
        <v>18</v>
      </c>
      <c r="M1017" s="73"/>
      <c r="N1017" s="73"/>
      <c r="R1017" s="73"/>
      <c r="S1017" s="72" t="s">
        <v>191</v>
      </c>
      <c r="T1017" s="72" t="s">
        <v>14410</v>
      </c>
      <c r="U1017" s="73"/>
      <c r="W1017" s="73"/>
      <c r="X1017" s="73"/>
      <c r="Y1017" s="72" t="s">
        <v>14379</v>
      </c>
      <c r="AO1017" s="71">
        <v>90</v>
      </c>
      <c r="AS1017" s="73"/>
      <c r="AT1017" s="73"/>
      <c r="AU1017" s="73"/>
      <c r="AV1017" s="73"/>
      <c r="AW1017" s="74" t="s">
        <v>15407</v>
      </c>
      <c r="BC1017" s="73"/>
    </row>
    <row r="1018" spans="1:56">
      <c r="A1018" s="70" t="str">
        <f t="shared" si="31"/>
        <v>2026-01</v>
      </c>
      <c r="B1018" s="5" t="str">
        <f>_xlfn.XLOOKUP(G1018,过机服务商重量差!A:A,过机服务商重量差!G:G)</f>
        <v>帅时莹</v>
      </c>
      <c r="C1018" s="32" t="str">
        <f t="shared" si="30"/>
        <v>渠道</v>
      </c>
      <c r="D1018" s="63">
        <f>ROUND(IF(AND(AO1018&gt;=0,Y1018="正常走货"),_xlfn.XLOOKUP(G1018,过机服务商重量差!A:A,过机服务商重量差!L:L),"0"),2)</f>
        <v>50</v>
      </c>
      <c r="E1018" s="64">
        <f>ROUND(IF(B1018="小旋风",$D1018/提成!$D$4*提成!$E$4,$D1018/提成!$D$3*提成!$E$3),2)</f>
        <v>0.5</v>
      </c>
      <c r="F1018" s="5" t="str">
        <f ca="1">IFERROR(LOOKUP(1,0/((B1018=名单!B:B)*(VALUE(AW1018)&gt;=名单!E:E)*(VALUE(AW1018)&lt;=名单!G:G)*(Y1018="正常走货")),名单!H:H),"否")</f>
        <v>否</v>
      </c>
      <c r="G1018" s="71" t="s">
        <v>3174</v>
      </c>
      <c r="H1018" s="71" t="s">
        <v>3176</v>
      </c>
      <c r="J1018" s="72" t="s">
        <v>287</v>
      </c>
      <c r="L1018" s="71" t="s">
        <v>18</v>
      </c>
      <c r="M1018" s="73"/>
      <c r="N1018" s="73"/>
      <c r="R1018" s="73"/>
      <c r="S1018" s="72" t="s">
        <v>191</v>
      </c>
      <c r="T1018" s="72" t="s">
        <v>14410</v>
      </c>
      <c r="U1018" s="73"/>
      <c r="W1018" s="73"/>
      <c r="X1018" s="73"/>
      <c r="Y1018" s="72" t="s">
        <v>14379</v>
      </c>
      <c r="AO1018" s="71">
        <v>561</v>
      </c>
      <c r="AT1018" s="73"/>
      <c r="AV1018" s="73"/>
      <c r="AW1018" s="74" t="s">
        <v>15408</v>
      </c>
      <c r="BC1018" s="73"/>
    </row>
    <row r="1019" spans="1:56">
      <c r="A1019" s="70" t="str">
        <f t="shared" si="31"/>
        <v>2026-01</v>
      </c>
      <c r="B1019" s="5" t="str">
        <f>_xlfn.XLOOKUP(G1019,过机服务商重量差!A:A,过机服务商重量差!G:G)</f>
        <v>玉麒麟</v>
      </c>
      <c r="C1019" s="32" t="str">
        <f t="shared" si="30"/>
        <v>渠道</v>
      </c>
      <c r="D1019" s="63">
        <f>ROUND(IF(AND(AO1019&gt;=0,Y1019="正常走货"),_xlfn.XLOOKUP(G1019,过机服务商重量差!A:A,过机服务商重量差!L:L),"0"),2)</f>
        <v>12</v>
      </c>
      <c r="E1019" s="64">
        <f>ROUND(IF(B1019="小旋风",$D1019/提成!$D$4*提成!$E$4,$D1019/提成!$D$3*提成!$E$3),2)</f>
        <v>0.12</v>
      </c>
      <c r="F1019" s="5" t="str">
        <f ca="1">IFERROR(LOOKUP(1,0/((B1019=名单!B:B)*(VALUE(AW1019)&gt;=名单!E:E)*(VALUE(AW1019)&lt;=名单!G:G)*(Y1019="正常走货")),名单!H:H),"否")</f>
        <v>否</v>
      </c>
      <c r="G1019" s="71" t="s">
        <v>3177</v>
      </c>
      <c r="H1019" s="71" t="s">
        <v>3179</v>
      </c>
      <c r="J1019" s="72" t="s">
        <v>17</v>
      </c>
      <c r="L1019" s="71" t="s">
        <v>18</v>
      </c>
      <c r="M1019" s="73"/>
      <c r="N1019" s="73"/>
      <c r="R1019" s="73"/>
      <c r="S1019" s="72" t="s">
        <v>191</v>
      </c>
      <c r="T1019" s="72" t="s">
        <v>14410</v>
      </c>
      <c r="U1019" s="73"/>
      <c r="W1019" s="73"/>
      <c r="X1019" s="73"/>
      <c r="Y1019" s="72" t="s">
        <v>14379</v>
      </c>
      <c r="AO1019" s="71">
        <v>271.26</v>
      </c>
      <c r="AS1019" s="73"/>
      <c r="AT1019" s="73"/>
      <c r="AU1019" s="73"/>
      <c r="AV1019" s="73"/>
      <c r="AW1019" s="74" t="s">
        <v>15409</v>
      </c>
      <c r="BC1019" s="73"/>
    </row>
    <row r="1020" spans="1:56">
      <c r="A1020" s="70" t="str">
        <f t="shared" si="31"/>
        <v>2026-01</v>
      </c>
      <c r="B1020" s="5" t="str">
        <f>_xlfn.XLOOKUP(G1020,过机服务商重量差!A:A,过机服务商重量差!G:G)</f>
        <v>风清扬</v>
      </c>
      <c r="C1020" s="32" t="str">
        <f t="shared" si="30"/>
        <v>渠道</v>
      </c>
      <c r="D1020" s="63">
        <f>ROUND(IF(AND(AO1020&gt;=0,Y1020="正常走货"),_xlfn.XLOOKUP(G1020,过机服务商重量差!A:A,过机服务商重量差!L:L),"0"),2)</f>
        <v>21</v>
      </c>
      <c r="E1020" s="64">
        <f>ROUND(IF(B1020="小旋风",$D1020/提成!$D$4*提成!$E$4,$D1020/提成!$D$3*提成!$E$3),2)</f>
        <v>0.21</v>
      </c>
      <c r="F1020" s="5" t="str">
        <f ca="1">IFERROR(LOOKUP(1,0/((B1020=名单!B:B)*(VALUE(AW1020)&gt;=名单!E:E)*(VALUE(AW1020)&lt;=名单!G:G)*(Y1020="正常走货")),名单!H:H),"否")</f>
        <v>是</v>
      </c>
      <c r="G1020" s="71" t="s">
        <v>3180</v>
      </c>
      <c r="H1020" s="71" t="s">
        <v>50</v>
      </c>
      <c r="J1020" s="72" t="s">
        <v>194</v>
      </c>
      <c r="L1020" s="71" t="s">
        <v>18</v>
      </c>
      <c r="M1020" s="73"/>
      <c r="N1020" s="73"/>
      <c r="R1020" s="73"/>
      <c r="S1020" s="72" t="s">
        <v>3182</v>
      </c>
      <c r="T1020" s="72" t="s">
        <v>15410</v>
      </c>
      <c r="U1020" s="73"/>
      <c r="W1020" s="73"/>
      <c r="X1020" s="73"/>
      <c r="Y1020" s="72" t="s">
        <v>14379</v>
      </c>
      <c r="AO1020" s="71">
        <v>31.5</v>
      </c>
      <c r="AS1020" s="73"/>
      <c r="AT1020" s="73"/>
      <c r="AU1020" s="73"/>
      <c r="AV1020" s="73"/>
      <c r="AW1020" s="74" t="s">
        <v>15411</v>
      </c>
      <c r="BC1020" s="73"/>
    </row>
    <row r="1021" spans="1:56">
      <c r="A1021" s="70" t="str">
        <f t="shared" si="31"/>
        <v>2026-01</v>
      </c>
      <c r="B1021" s="5" t="str">
        <f>_xlfn.XLOOKUP(G1021,过机服务商重量差!A:A,过机服务商重量差!G:G)</f>
        <v>帅时莹</v>
      </c>
      <c r="C1021" s="32" t="str">
        <f t="shared" si="30"/>
        <v>渠道</v>
      </c>
      <c r="D1021" s="63">
        <f>ROUND(IF(AND(AO1021&gt;=0,Y1021="正常走货"),_xlfn.XLOOKUP(G1021,过机服务商重量差!A:A,过机服务商重量差!L:L),"0"),2)</f>
        <v>0</v>
      </c>
      <c r="E1021" s="64">
        <f>ROUND(IF(B1021="小旋风",$D1021/提成!$D$4*提成!$E$4,$D1021/提成!$D$3*提成!$E$3),2)</f>
        <v>0</v>
      </c>
      <c r="F1021" s="5" t="str">
        <f ca="1">IFERROR(LOOKUP(1,0/((B1021=名单!B:B)*(VALUE(AW1021)&gt;=名单!E:E)*(VALUE(AW1021)&lt;=名单!G:G)*(Y1021="正常走货")),名单!H:H),"否")</f>
        <v>否</v>
      </c>
      <c r="G1021" s="71" t="s">
        <v>3183</v>
      </c>
      <c r="H1021" s="71" t="s">
        <v>36</v>
      </c>
      <c r="J1021" s="72" t="s">
        <v>586</v>
      </c>
      <c r="L1021" s="71" t="s">
        <v>18</v>
      </c>
      <c r="M1021" s="73"/>
      <c r="N1021" s="73"/>
      <c r="R1021" s="73"/>
      <c r="S1021" s="72" t="s">
        <v>99</v>
      </c>
      <c r="T1021" s="72" t="s">
        <v>14410</v>
      </c>
      <c r="U1021" s="73"/>
      <c r="W1021" s="73"/>
      <c r="X1021" s="73"/>
      <c r="Y1021" s="72" t="s">
        <v>14434</v>
      </c>
      <c r="AO1021" s="71">
        <v>0</v>
      </c>
      <c r="AT1021" s="73"/>
      <c r="AV1021" s="73"/>
      <c r="AW1021" s="74" t="s">
        <v>15412</v>
      </c>
      <c r="BC1021" s="73"/>
    </row>
    <row r="1022" spans="1:56">
      <c r="A1022" s="70" t="str">
        <f t="shared" si="31"/>
        <v>2026-01</v>
      </c>
      <c r="B1022" s="5" t="str">
        <f>_xlfn.XLOOKUP(G1022,过机服务商重量差!A:A,过机服务商重量差!G:G)</f>
        <v>玉麒麟</v>
      </c>
      <c r="C1022" s="32" t="str">
        <f t="shared" si="30"/>
        <v>渠道</v>
      </c>
      <c r="D1022" s="63">
        <f>ROUND(IF(AND(AO1022&gt;=0,Y1022="正常走货"),_xlfn.XLOOKUP(G1022,过机服务商重量差!A:A,过机服务商重量差!L:L),"0"),2)</f>
        <v>7.5</v>
      </c>
      <c r="E1022" s="64">
        <f>ROUND(IF(B1022="小旋风",$D1022/提成!$D$4*提成!$E$4,$D1022/提成!$D$3*提成!$E$3),2)</f>
        <v>0.08</v>
      </c>
      <c r="F1022" s="5" t="str">
        <f ca="1">IFERROR(LOOKUP(1,0/((B1022=名单!B:B)*(VALUE(AW1022)&gt;=名单!E:E)*(VALUE(AW1022)&lt;=名单!G:G)*(Y1022="正常走货")),名单!H:H),"否")</f>
        <v>否</v>
      </c>
      <c r="G1022" s="71" t="s">
        <v>3185</v>
      </c>
      <c r="H1022" s="71" t="s">
        <v>3187</v>
      </c>
      <c r="J1022" s="72" t="s">
        <v>1283</v>
      </c>
      <c r="L1022" s="71" t="s">
        <v>18</v>
      </c>
      <c r="M1022" s="73"/>
      <c r="N1022" s="73"/>
      <c r="R1022" s="73"/>
      <c r="S1022" s="72" t="s">
        <v>161</v>
      </c>
      <c r="T1022" s="72" t="s">
        <v>14378</v>
      </c>
      <c r="U1022" s="73"/>
      <c r="W1022" s="73"/>
      <c r="X1022" s="73"/>
      <c r="Y1022" s="72" t="s">
        <v>14379</v>
      </c>
      <c r="AO1022" s="71">
        <v>0</v>
      </c>
      <c r="AT1022" s="73"/>
      <c r="AV1022" s="73"/>
      <c r="AW1022" s="74" t="s">
        <v>15413</v>
      </c>
      <c r="BC1022" s="73"/>
    </row>
    <row r="1023" spans="1:56">
      <c r="A1023" s="70" t="str">
        <f t="shared" si="31"/>
        <v>2026-01</v>
      </c>
      <c r="B1023" s="5" t="str">
        <f>_xlfn.XLOOKUP(G1023,过机服务商重量差!A:A,过机服务商重量差!G:G)</f>
        <v>风清扬</v>
      </c>
      <c r="C1023" s="32" t="str">
        <f t="shared" si="30"/>
        <v>渠道</v>
      </c>
      <c r="D1023" s="63">
        <f>ROUND(IF(AND(AO1023&gt;=0,Y1023="正常走货"),_xlfn.XLOOKUP(G1023,过机服务商重量差!A:A,过机服务商重量差!L:L),"0"),2)</f>
        <v>21</v>
      </c>
      <c r="E1023" s="64">
        <f>ROUND(IF(B1023="小旋风",$D1023/提成!$D$4*提成!$E$4,$D1023/提成!$D$3*提成!$E$3),2)</f>
        <v>0.21</v>
      </c>
      <c r="F1023" s="5" t="str">
        <f ca="1">IFERROR(LOOKUP(1,0/((B1023=名单!B:B)*(VALUE(AW1023)&gt;=名单!E:E)*(VALUE(AW1023)&lt;=名单!G:G)*(Y1023="正常走货")),名单!H:H),"否")</f>
        <v>是</v>
      </c>
      <c r="G1023" s="71" t="s">
        <v>3188</v>
      </c>
      <c r="H1023" s="71" t="s">
        <v>50</v>
      </c>
      <c r="J1023" s="72" t="s">
        <v>194</v>
      </c>
      <c r="L1023" s="71" t="s">
        <v>18</v>
      </c>
      <c r="M1023" s="73"/>
      <c r="N1023" s="73"/>
      <c r="R1023" s="73"/>
      <c r="S1023" s="72" t="s">
        <v>3182</v>
      </c>
      <c r="T1023" s="72" t="s">
        <v>15410</v>
      </c>
      <c r="U1023" s="73"/>
      <c r="W1023" s="73"/>
      <c r="X1023" s="73"/>
      <c r="Y1023" s="72" t="s">
        <v>14379</v>
      </c>
      <c r="AO1023" s="71">
        <v>31.5</v>
      </c>
      <c r="AT1023" s="73"/>
      <c r="AV1023" s="73"/>
      <c r="AW1023" s="74" t="s">
        <v>15414</v>
      </c>
      <c r="BA1023" s="73"/>
      <c r="BC1023" s="73"/>
    </row>
    <row r="1024" spans="1:56">
      <c r="A1024" s="70" t="str">
        <f t="shared" si="31"/>
        <v>2026-01</v>
      </c>
      <c r="B1024" s="5" t="str">
        <f>_xlfn.XLOOKUP(G1024,过机服务商重量差!A:A,过机服务商重量差!G:G)</f>
        <v>风清扬</v>
      </c>
      <c r="C1024" s="32" t="str">
        <f t="shared" si="30"/>
        <v>渠道</v>
      </c>
      <c r="D1024" s="63">
        <f>ROUND(IF(AND(AO1024&gt;=0,Y1024="正常走货"),_xlfn.XLOOKUP(G1024,过机服务商重量差!A:A,过机服务商重量差!L:L),"0"),2)</f>
        <v>22</v>
      </c>
      <c r="E1024" s="64">
        <f>ROUND(IF(B1024="小旋风",$D1024/提成!$D$4*提成!$E$4,$D1024/提成!$D$3*提成!$E$3),2)</f>
        <v>0.22</v>
      </c>
      <c r="F1024" s="5" t="str">
        <f ca="1">IFERROR(LOOKUP(1,0/((B1024=名单!B:B)*(VALUE(AW1024)&gt;=名单!E:E)*(VALUE(AW1024)&lt;=名单!G:G)*(Y1024="正常走货")),名单!H:H),"否")</f>
        <v>是</v>
      </c>
      <c r="G1024" s="71" t="s">
        <v>3190</v>
      </c>
      <c r="H1024" s="71" t="s">
        <v>50</v>
      </c>
      <c r="J1024" s="72" t="s">
        <v>194</v>
      </c>
      <c r="L1024" s="71" t="s">
        <v>18</v>
      </c>
      <c r="M1024" s="73"/>
      <c r="N1024" s="73"/>
      <c r="R1024" s="73"/>
      <c r="S1024" s="72" t="s">
        <v>3182</v>
      </c>
      <c r="T1024" s="72" t="s">
        <v>15410</v>
      </c>
      <c r="U1024" s="73"/>
      <c r="W1024" s="73"/>
      <c r="X1024" s="73"/>
      <c r="Y1024" s="72" t="s">
        <v>14379</v>
      </c>
      <c r="AO1024" s="71">
        <v>33</v>
      </c>
      <c r="AS1024" s="73"/>
      <c r="AT1024" s="73"/>
      <c r="AU1024" s="73"/>
      <c r="AV1024" s="73"/>
      <c r="AW1024" s="74" t="s">
        <v>15415</v>
      </c>
      <c r="BC1024" s="73"/>
    </row>
    <row r="1025" spans="1:56">
      <c r="A1025" s="70" t="str">
        <f t="shared" si="31"/>
        <v>2026-01</v>
      </c>
      <c r="B1025" s="5" t="str">
        <f>_xlfn.XLOOKUP(G1025,过机服务商重量差!A:A,过机服务商重量差!G:G)</f>
        <v>无崖子</v>
      </c>
      <c r="C1025" s="32" t="str">
        <f t="shared" si="30"/>
        <v>渠道</v>
      </c>
      <c r="D1025" s="63">
        <f>ROUND(IF(AND(AO1025&gt;=0,Y1025="正常走货"),_xlfn.XLOOKUP(G1025,过机服务商重量差!A:A,过机服务商重量差!L:L),"0"),2)</f>
        <v>0.5</v>
      </c>
      <c r="E1025" s="64">
        <f>ROUND(IF(B1025="小旋风",$D1025/提成!$D$4*提成!$E$4,$D1025/提成!$D$3*提成!$E$3),2)</f>
        <v>0.01</v>
      </c>
      <c r="F1025" s="5" t="str">
        <f ca="1">IFERROR(LOOKUP(1,0/((B1025=名单!B:B)*(VALUE(AW1025)&gt;=名单!E:E)*(VALUE(AW1025)&lt;=名单!G:G)*(Y1025="正常走货")),名单!H:H),"否")</f>
        <v>否</v>
      </c>
      <c r="G1025" s="71" t="s">
        <v>3192</v>
      </c>
      <c r="H1025" s="71" t="s">
        <v>3194</v>
      </c>
      <c r="J1025" s="72" t="s">
        <v>160</v>
      </c>
      <c r="L1025" s="71" t="s">
        <v>18</v>
      </c>
      <c r="M1025" s="73"/>
      <c r="N1025" s="73"/>
      <c r="R1025" s="73"/>
      <c r="S1025" s="72" t="s">
        <v>203</v>
      </c>
      <c r="T1025" s="72" t="s">
        <v>14378</v>
      </c>
      <c r="U1025" s="73"/>
      <c r="W1025" s="73"/>
      <c r="X1025" s="73"/>
      <c r="Y1025" s="72" t="s">
        <v>14379</v>
      </c>
      <c r="AO1025" s="71">
        <v>0</v>
      </c>
      <c r="AS1025" s="73"/>
      <c r="AT1025" s="73"/>
      <c r="AU1025" s="73"/>
      <c r="AV1025" s="73"/>
      <c r="AW1025" s="74" t="s">
        <v>15416</v>
      </c>
      <c r="BC1025" s="73"/>
    </row>
    <row r="1026" spans="1:56">
      <c r="A1026" s="70" t="str">
        <f t="shared" si="31"/>
        <v>2026-01</v>
      </c>
      <c r="B1026" s="5" t="str">
        <f>_xlfn.XLOOKUP(G1026,过机服务商重量差!A:A,过机服务商重量差!G:G)</f>
        <v>玉麒麟</v>
      </c>
      <c r="C1026" s="32" t="str">
        <f t="shared" ref="C1026:C1089" si="32">IF(OR(AO1026&lt;0,L1026="FBA海运"),"","渠道")</f>
        <v>渠道</v>
      </c>
      <c r="D1026" s="63">
        <f>ROUND(IF(AND(AO1026&gt;=0,Y1026="正常走货"),_xlfn.XLOOKUP(G1026,过机服务商重量差!A:A,过机服务商重量差!L:L),"0"),2)</f>
        <v>1</v>
      </c>
      <c r="E1026" s="64">
        <f>ROUND(IF(B1026="小旋风",$D1026/提成!$D$4*提成!$E$4,$D1026/提成!$D$3*提成!$E$3),2)</f>
        <v>0.01</v>
      </c>
      <c r="F1026" s="5" t="str">
        <f ca="1">IFERROR(LOOKUP(1,0/((B1026=名单!B:B)*(VALUE(AW1026)&gt;=名单!E:E)*(VALUE(AW1026)&lt;=名单!G:G)*(Y1026="正常走货")),名单!H:H),"否")</f>
        <v>否</v>
      </c>
      <c r="G1026" s="71" t="s">
        <v>3195</v>
      </c>
      <c r="H1026" s="71" t="s">
        <v>3197</v>
      </c>
      <c r="J1026" s="72" t="s">
        <v>17</v>
      </c>
      <c r="L1026" s="71" t="s">
        <v>18</v>
      </c>
      <c r="M1026" s="73"/>
      <c r="N1026" s="73"/>
      <c r="R1026" s="73"/>
      <c r="S1026" s="72" t="s">
        <v>1038</v>
      </c>
      <c r="T1026" s="72" t="s">
        <v>14407</v>
      </c>
      <c r="U1026" s="73"/>
      <c r="W1026" s="73"/>
      <c r="X1026" s="73"/>
      <c r="Y1026" s="72" t="s">
        <v>14379</v>
      </c>
      <c r="AO1026" s="71">
        <v>130.6</v>
      </c>
      <c r="AT1026" s="73"/>
      <c r="AV1026" s="73"/>
      <c r="AW1026" s="74" t="s">
        <v>15417</v>
      </c>
      <c r="BA1026" s="73"/>
      <c r="BC1026" s="73"/>
    </row>
    <row r="1027" spans="1:56">
      <c r="A1027" s="70" t="str">
        <f t="shared" ref="A1027:A1090" si="33">MID(AW1027,1,7)</f>
        <v>2026-01</v>
      </c>
      <c r="B1027" s="5" t="str">
        <f>_xlfn.XLOOKUP(G1027,过机服务商重量差!A:A,过机服务商重量差!G:G)</f>
        <v>玉麒麟</v>
      </c>
      <c r="C1027" s="32" t="str">
        <f t="shared" si="32"/>
        <v>渠道</v>
      </c>
      <c r="D1027" s="63">
        <f>ROUND(IF(AND(AO1027&gt;=0,Y1027="正常走货"),_xlfn.XLOOKUP(G1027,过机服务商重量差!A:A,过机服务商重量差!L:L),"0"),2)</f>
        <v>15.5</v>
      </c>
      <c r="E1027" s="64">
        <f>ROUND(IF(B1027="小旋风",$D1027/提成!$D$4*提成!$E$4,$D1027/提成!$D$3*提成!$E$3),2)</f>
        <v>0.16</v>
      </c>
      <c r="F1027" s="5" t="str">
        <f ca="1">IFERROR(LOOKUP(1,0/((B1027=名单!B:B)*(VALUE(AW1027)&gt;=名单!E:E)*(VALUE(AW1027)&lt;=名单!G:G)*(Y1027="正常走货")),名单!H:H),"否")</f>
        <v>否</v>
      </c>
      <c r="G1027" s="71" t="s">
        <v>3198</v>
      </c>
      <c r="H1027" s="71" t="s">
        <v>3200</v>
      </c>
      <c r="J1027" s="72" t="s">
        <v>17</v>
      </c>
      <c r="L1027" s="71" t="s">
        <v>18</v>
      </c>
      <c r="M1027" s="73"/>
      <c r="N1027" s="73"/>
      <c r="R1027" s="73"/>
      <c r="S1027" s="72" t="s">
        <v>145</v>
      </c>
      <c r="T1027" s="72" t="s">
        <v>14407</v>
      </c>
      <c r="U1027" s="73"/>
      <c r="W1027" s="73"/>
      <c r="X1027" s="73"/>
      <c r="Y1027" s="72" t="s">
        <v>14379</v>
      </c>
      <c r="AO1027" s="71">
        <v>279</v>
      </c>
      <c r="AS1027" s="73"/>
      <c r="AT1027" s="73"/>
      <c r="AU1027" s="73"/>
      <c r="AV1027" s="73"/>
      <c r="AW1027" s="74" t="s">
        <v>15418</v>
      </c>
      <c r="BC1027" s="73"/>
    </row>
    <row r="1028" spans="1:56">
      <c r="A1028" s="70" t="str">
        <f t="shared" si="33"/>
        <v>2026-01</v>
      </c>
      <c r="B1028" s="5" t="str">
        <f>_xlfn.XLOOKUP(G1028,过机服务商重量差!A:A,过机服务商重量差!G:G)</f>
        <v>风清扬</v>
      </c>
      <c r="C1028" s="32" t="str">
        <f t="shared" si="32"/>
        <v>渠道</v>
      </c>
      <c r="D1028" s="63">
        <f>ROUND(IF(AND(AO1028&gt;=0,Y1028="正常走货"),_xlfn.XLOOKUP(G1028,过机服务商重量差!A:A,过机服务商重量差!L:L),"0"),2)</f>
        <v>21</v>
      </c>
      <c r="E1028" s="64">
        <f>ROUND(IF(B1028="小旋风",$D1028/提成!$D$4*提成!$E$4,$D1028/提成!$D$3*提成!$E$3),2)</f>
        <v>0.21</v>
      </c>
      <c r="F1028" s="5" t="str">
        <f ca="1">IFERROR(LOOKUP(1,0/((B1028=名单!B:B)*(VALUE(AW1028)&gt;=名单!E:E)*(VALUE(AW1028)&lt;=名单!G:G)*(Y1028="正常走货")),名单!H:H),"否")</f>
        <v>是</v>
      </c>
      <c r="G1028" s="71" t="s">
        <v>3201</v>
      </c>
      <c r="H1028" s="71" t="s">
        <v>50</v>
      </c>
      <c r="J1028" s="72" t="s">
        <v>194</v>
      </c>
      <c r="L1028" s="71" t="s">
        <v>18</v>
      </c>
      <c r="M1028" s="73"/>
      <c r="N1028" s="73"/>
      <c r="R1028" s="73"/>
      <c r="S1028" s="72" t="s">
        <v>3182</v>
      </c>
      <c r="T1028" s="72" t="s">
        <v>15410</v>
      </c>
      <c r="U1028" s="73"/>
      <c r="W1028" s="73"/>
      <c r="X1028" s="73"/>
      <c r="Y1028" s="72" t="s">
        <v>14379</v>
      </c>
      <c r="AO1028" s="71">
        <v>31.5</v>
      </c>
      <c r="AS1028" s="73"/>
      <c r="AT1028" s="73"/>
      <c r="AU1028" s="73"/>
      <c r="AV1028" s="73"/>
      <c r="AW1028" s="74" t="s">
        <v>15419</v>
      </c>
      <c r="BC1028" s="73"/>
    </row>
    <row r="1029" spans="1:56">
      <c r="A1029" s="70" t="str">
        <f t="shared" si="33"/>
        <v>2026-01</v>
      </c>
      <c r="B1029" s="5" t="str">
        <f>_xlfn.XLOOKUP(G1029,过机服务商重量差!A:A,过机服务商重量差!G:G)</f>
        <v>风清扬</v>
      </c>
      <c r="C1029" s="32" t="str">
        <f t="shared" si="32"/>
        <v>渠道</v>
      </c>
      <c r="D1029" s="63">
        <f>ROUND(IF(AND(AO1029&gt;=0,Y1029="正常走货"),_xlfn.XLOOKUP(G1029,过机服务商重量差!A:A,过机服务商重量差!L:L),"0"),2)</f>
        <v>180</v>
      </c>
      <c r="E1029" s="64">
        <f>ROUND(IF(B1029="小旋风",$D1029/提成!$D$4*提成!$E$4,$D1029/提成!$D$3*提成!$E$3),2)</f>
        <v>1.8</v>
      </c>
      <c r="F1029" s="5" t="str">
        <f ca="1">IFERROR(LOOKUP(1,0/((B1029=名单!B:B)*(VALUE(AW1029)&gt;=名单!E:E)*(VALUE(AW1029)&lt;=名单!G:G)*(Y1029="正常走货")),名单!H:H),"否")</f>
        <v>是</v>
      </c>
      <c r="G1029" s="71" t="s">
        <v>3203</v>
      </c>
      <c r="H1029" s="71" t="s">
        <v>3205</v>
      </c>
      <c r="J1029" s="72" t="s">
        <v>51</v>
      </c>
      <c r="L1029" s="71" t="s">
        <v>18</v>
      </c>
      <c r="M1029" s="73"/>
      <c r="N1029" s="73"/>
      <c r="R1029" s="73"/>
      <c r="S1029" s="72" t="s">
        <v>116</v>
      </c>
      <c r="T1029" s="72" t="s">
        <v>14382</v>
      </c>
      <c r="U1029" s="73"/>
      <c r="W1029" s="73"/>
      <c r="X1029" s="73"/>
      <c r="Y1029" s="72" t="s">
        <v>14379</v>
      </c>
      <c r="AO1029" s="71">
        <v>2464</v>
      </c>
      <c r="AS1029" s="73"/>
      <c r="AT1029" s="73"/>
      <c r="AU1029" s="73"/>
      <c r="AV1029" s="73"/>
      <c r="AW1029" s="74" t="s">
        <v>15420</v>
      </c>
      <c r="BC1029" s="73"/>
    </row>
    <row r="1030" spans="1:56">
      <c r="A1030" s="70" t="str">
        <f t="shared" si="33"/>
        <v>2026-01</v>
      </c>
      <c r="B1030" s="5" t="str">
        <f>_xlfn.XLOOKUP(G1030,过机服务商重量差!A:A,过机服务商重量差!G:G)</f>
        <v>玉麒麟</v>
      </c>
      <c r="C1030" s="32" t="str">
        <f t="shared" si="32"/>
        <v>渠道</v>
      </c>
      <c r="D1030" s="63">
        <f>ROUND(IF(AND(AO1030&gt;=0,Y1030="正常走货"),_xlfn.XLOOKUP(G1030,过机服务商重量差!A:A,过机服务商重量差!L:L),"0"),2)</f>
        <v>883</v>
      </c>
      <c r="E1030" s="64">
        <f>ROUND(IF(B1030="小旋风",$D1030/提成!$D$4*提成!$E$4,$D1030/提成!$D$3*提成!$E$3),2)</f>
        <v>8.83</v>
      </c>
      <c r="F1030" s="5" t="str">
        <f ca="1">IFERROR(LOOKUP(1,0/((B1030=名单!B:B)*(VALUE(AW1030)&gt;=名单!E:E)*(VALUE(AW1030)&lt;=名单!G:G)*(Y1030="正常走货")),名单!H:H),"否")</f>
        <v>否</v>
      </c>
      <c r="G1030" s="71" t="s">
        <v>3206</v>
      </c>
      <c r="H1030" s="71" t="s">
        <v>3206</v>
      </c>
      <c r="J1030" s="72" t="s">
        <v>17</v>
      </c>
      <c r="L1030" s="71" t="s">
        <v>18</v>
      </c>
      <c r="M1030" s="73"/>
      <c r="N1030" s="73"/>
      <c r="R1030" s="73"/>
      <c r="S1030" s="72" t="s">
        <v>161</v>
      </c>
      <c r="T1030" s="72" t="s">
        <v>14378</v>
      </c>
      <c r="U1030" s="73"/>
      <c r="W1030" s="73"/>
      <c r="X1030" s="73"/>
      <c r="Y1030" s="72" t="s">
        <v>14379</v>
      </c>
      <c r="AO1030" s="71">
        <v>1154</v>
      </c>
      <c r="AS1030" s="73"/>
      <c r="AT1030" s="73"/>
      <c r="AU1030" s="73"/>
      <c r="AV1030" s="73"/>
      <c r="AW1030" s="74" t="s">
        <v>15421</v>
      </c>
      <c r="BC1030" s="73"/>
    </row>
    <row r="1031" spans="1:56">
      <c r="A1031" s="70" t="str">
        <f t="shared" si="33"/>
        <v>2026-01</v>
      </c>
      <c r="B1031" s="5" t="str">
        <f>_xlfn.XLOOKUP(G1031,过机服务商重量差!A:A,过机服务商重量差!G:G)</f>
        <v>玉麒麟</v>
      </c>
      <c r="C1031" s="32" t="str">
        <f t="shared" si="32"/>
        <v>渠道</v>
      </c>
      <c r="D1031" s="63">
        <f>ROUND(IF(AND(AO1031&gt;=0,Y1031="正常走货"),_xlfn.XLOOKUP(G1031,过机服务商重量差!A:A,过机服务商重量差!L:L),"0"),2)</f>
        <v>878</v>
      </c>
      <c r="E1031" s="64">
        <f>ROUND(IF(B1031="小旋风",$D1031/提成!$D$4*提成!$E$4,$D1031/提成!$D$3*提成!$E$3),2)</f>
        <v>8.78</v>
      </c>
      <c r="F1031" s="5" t="str">
        <f ca="1">IFERROR(LOOKUP(1,0/((B1031=名单!B:B)*(VALUE(AW1031)&gt;=名单!E:E)*(VALUE(AW1031)&lt;=名单!G:G)*(Y1031="正常走货")),名单!H:H),"否")</f>
        <v>否</v>
      </c>
      <c r="G1031" s="71" t="s">
        <v>3208</v>
      </c>
      <c r="H1031" s="71" t="s">
        <v>3208</v>
      </c>
      <c r="J1031" s="72" t="s">
        <v>17</v>
      </c>
      <c r="L1031" s="71" t="s">
        <v>18</v>
      </c>
      <c r="M1031" s="73"/>
      <c r="N1031" s="73"/>
      <c r="R1031" s="73"/>
      <c r="S1031" s="72" t="s">
        <v>161</v>
      </c>
      <c r="T1031" s="72" t="s">
        <v>14378</v>
      </c>
      <c r="U1031" s="73"/>
      <c r="W1031" s="73"/>
      <c r="X1031" s="73"/>
      <c r="Y1031" s="72" t="s">
        <v>14379</v>
      </c>
      <c r="AO1031" s="71">
        <v>589</v>
      </c>
      <c r="AS1031" s="73"/>
      <c r="AT1031" s="73"/>
      <c r="AU1031" s="73"/>
      <c r="AV1031" s="73"/>
      <c r="AW1031" s="74" t="s">
        <v>15422</v>
      </c>
      <c r="BA1031" s="73"/>
      <c r="BC1031" s="73"/>
      <c r="BD1031" s="73"/>
    </row>
    <row r="1032" spans="1:56">
      <c r="A1032" s="70" t="str">
        <f t="shared" si="33"/>
        <v>2026-01</v>
      </c>
      <c r="B1032" s="5" t="str">
        <f>_xlfn.XLOOKUP(G1032,过机服务商重量差!A:A,过机服务商重量差!G:G)</f>
        <v>玉麒麟</v>
      </c>
      <c r="C1032" s="32" t="str">
        <f t="shared" si="32"/>
        <v>渠道</v>
      </c>
      <c r="D1032" s="63">
        <f>ROUND(IF(AND(AO1032&gt;=0,Y1032="正常走货"),_xlfn.XLOOKUP(G1032,过机服务商重量差!A:A,过机服务商重量差!L:L),"0"),2)</f>
        <v>7</v>
      </c>
      <c r="E1032" s="64">
        <f>ROUND(IF(B1032="小旋风",$D1032/提成!$D$4*提成!$E$4,$D1032/提成!$D$3*提成!$E$3),2)</f>
        <v>0.07</v>
      </c>
      <c r="F1032" s="5" t="str">
        <f ca="1">IFERROR(LOOKUP(1,0/((B1032=名单!B:B)*(VALUE(AW1032)&gt;=名单!E:E)*(VALUE(AW1032)&lt;=名单!G:G)*(Y1032="正常走货")),名单!H:H),"否")</f>
        <v>否</v>
      </c>
      <c r="G1032" s="71" t="s">
        <v>3210</v>
      </c>
      <c r="H1032" s="71" t="s">
        <v>3212</v>
      </c>
      <c r="J1032" s="72" t="s">
        <v>17</v>
      </c>
      <c r="L1032" s="71" t="s">
        <v>18</v>
      </c>
      <c r="M1032" s="73"/>
      <c r="N1032" s="73"/>
      <c r="R1032" s="73"/>
      <c r="S1032" s="72" t="s">
        <v>199</v>
      </c>
      <c r="T1032" s="72" t="s">
        <v>14439</v>
      </c>
      <c r="U1032" s="73"/>
      <c r="W1032" s="73"/>
      <c r="X1032" s="73"/>
      <c r="Y1032" s="72" t="s">
        <v>14379</v>
      </c>
      <c r="AO1032" s="71">
        <v>100</v>
      </c>
      <c r="AS1032" s="73"/>
      <c r="AT1032" s="73"/>
      <c r="AU1032" s="73"/>
      <c r="AV1032" s="73"/>
      <c r="AW1032" s="74" t="s">
        <v>15423</v>
      </c>
      <c r="BC1032" s="73"/>
    </row>
    <row r="1033" spans="1:56">
      <c r="A1033" s="70" t="str">
        <f t="shared" si="33"/>
        <v>2026-01</v>
      </c>
      <c r="B1033" s="5" t="str">
        <f>_xlfn.XLOOKUP(G1033,过机服务商重量差!A:A,过机服务商重量差!G:G)</f>
        <v>玉麒麟</v>
      </c>
      <c r="C1033" s="32" t="str">
        <f t="shared" si="32"/>
        <v>渠道</v>
      </c>
      <c r="D1033" s="63">
        <f>ROUND(IF(AND(AO1033&gt;=0,Y1033="正常走货"),_xlfn.XLOOKUP(G1033,过机服务商重量差!A:A,过机服务商重量差!L:L),"0"),2)</f>
        <v>859</v>
      </c>
      <c r="E1033" s="64">
        <f>ROUND(IF(B1033="小旋风",$D1033/提成!$D$4*提成!$E$4,$D1033/提成!$D$3*提成!$E$3),2)</f>
        <v>8.59</v>
      </c>
      <c r="F1033" s="5" t="str">
        <f ca="1">IFERROR(LOOKUP(1,0/((B1033=名单!B:B)*(VALUE(AW1033)&gt;=名单!E:E)*(VALUE(AW1033)&lt;=名单!G:G)*(Y1033="正常走货")),名单!H:H),"否")</f>
        <v>否</v>
      </c>
      <c r="G1033" s="71" t="s">
        <v>3213</v>
      </c>
      <c r="H1033" s="71" t="s">
        <v>3213</v>
      </c>
      <c r="J1033" s="72" t="s">
        <v>17</v>
      </c>
      <c r="L1033" s="71" t="s">
        <v>18</v>
      </c>
      <c r="M1033" s="73"/>
      <c r="N1033" s="73"/>
      <c r="R1033" s="73"/>
      <c r="S1033" s="72" t="s">
        <v>161</v>
      </c>
      <c r="T1033" s="72" t="s">
        <v>14378</v>
      </c>
      <c r="U1033" s="73"/>
      <c r="W1033" s="73"/>
      <c r="X1033" s="73"/>
      <c r="Y1033" s="72" t="s">
        <v>14379</v>
      </c>
      <c r="AO1033" s="71">
        <v>2192</v>
      </c>
      <c r="AS1033" s="73"/>
      <c r="AT1033" s="73"/>
      <c r="AU1033" s="73"/>
      <c r="AV1033" s="73"/>
      <c r="AW1033" s="74" t="s">
        <v>15424</v>
      </c>
      <c r="BC1033" s="73"/>
    </row>
    <row r="1034" spans="1:56">
      <c r="A1034" s="70" t="str">
        <f t="shared" si="33"/>
        <v>2026-01</v>
      </c>
      <c r="B1034" s="5" t="str">
        <f>_xlfn.XLOOKUP(G1034,过机服务商重量差!A:A,过机服务商重量差!G:G)</f>
        <v>玉麒麟</v>
      </c>
      <c r="C1034" s="32" t="str">
        <f t="shared" si="32"/>
        <v>渠道</v>
      </c>
      <c r="D1034" s="63">
        <f>ROUND(IF(AND(AO1034&gt;=0,Y1034="正常走货"),_xlfn.XLOOKUP(G1034,过机服务商重量差!A:A,过机服务商重量差!L:L),"0"),2)</f>
        <v>859</v>
      </c>
      <c r="E1034" s="64">
        <f>ROUND(IF(B1034="小旋风",$D1034/提成!$D$4*提成!$E$4,$D1034/提成!$D$3*提成!$E$3),2)</f>
        <v>8.59</v>
      </c>
      <c r="F1034" s="5" t="str">
        <f ca="1">IFERROR(LOOKUP(1,0/((B1034=名单!B:B)*(VALUE(AW1034)&gt;=名单!E:E)*(VALUE(AW1034)&lt;=名单!G:G)*(Y1034="正常走货")),名单!H:H),"否")</f>
        <v>否</v>
      </c>
      <c r="G1034" s="71" t="s">
        <v>3215</v>
      </c>
      <c r="H1034" s="71" t="s">
        <v>3215</v>
      </c>
      <c r="J1034" s="72" t="s">
        <v>17</v>
      </c>
      <c r="L1034" s="71" t="s">
        <v>18</v>
      </c>
      <c r="M1034" s="73"/>
      <c r="N1034" s="73"/>
      <c r="R1034" s="73"/>
      <c r="S1034" s="72" t="s">
        <v>161</v>
      </c>
      <c r="T1034" s="72" t="s">
        <v>14378</v>
      </c>
      <c r="U1034" s="73"/>
      <c r="W1034" s="73"/>
      <c r="X1034" s="73"/>
      <c r="Y1034" s="72" t="s">
        <v>14379</v>
      </c>
      <c r="AO1034" s="71">
        <v>1192</v>
      </c>
      <c r="AS1034" s="73"/>
      <c r="AT1034" s="73"/>
      <c r="AU1034" s="73"/>
      <c r="AV1034" s="73"/>
      <c r="AW1034" s="74" t="s">
        <v>15425</v>
      </c>
      <c r="BC1034" s="73"/>
    </row>
    <row r="1035" spans="1:56">
      <c r="A1035" s="70" t="str">
        <f t="shared" si="33"/>
        <v>2026-01</v>
      </c>
      <c r="B1035" s="5" t="str">
        <f>_xlfn.XLOOKUP(G1035,过机服务商重量差!A:A,过机服务商重量差!G:G)</f>
        <v>玉麒麟</v>
      </c>
      <c r="C1035" s="32" t="str">
        <f t="shared" si="32"/>
        <v>渠道</v>
      </c>
      <c r="D1035" s="63">
        <f>ROUND(IF(AND(AO1035&gt;=0,Y1035="正常走货"),_xlfn.XLOOKUP(G1035,过机服务商重量差!A:A,过机服务商重量差!L:L),"0"),2)</f>
        <v>1.5</v>
      </c>
      <c r="E1035" s="64">
        <f>ROUND(IF(B1035="小旋风",$D1035/提成!$D$4*提成!$E$4,$D1035/提成!$D$3*提成!$E$3),2)</f>
        <v>0.02</v>
      </c>
      <c r="F1035" s="5" t="str">
        <f ca="1">IFERROR(LOOKUP(1,0/((B1035=名单!B:B)*(VALUE(AW1035)&gt;=名单!E:E)*(VALUE(AW1035)&lt;=名单!G:G)*(Y1035="正常走货")),名单!H:H),"否")</f>
        <v>否</v>
      </c>
      <c r="G1035" s="71" t="s">
        <v>3217</v>
      </c>
      <c r="H1035" s="71" t="s">
        <v>3219</v>
      </c>
      <c r="J1035" s="72" t="s">
        <v>17</v>
      </c>
      <c r="L1035" s="71" t="s">
        <v>18</v>
      </c>
      <c r="M1035" s="73"/>
      <c r="N1035" s="73"/>
      <c r="R1035" s="73"/>
      <c r="S1035" s="72" t="s">
        <v>820</v>
      </c>
      <c r="T1035" s="72" t="s">
        <v>14407</v>
      </c>
      <c r="U1035" s="73"/>
      <c r="W1035" s="73"/>
      <c r="X1035" s="73"/>
      <c r="Y1035" s="72" t="s">
        <v>14379</v>
      </c>
      <c r="AO1035" s="71">
        <v>53.78</v>
      </c>
      <c r="AS1035" s="73"/>
      <c r="AT1035" s="73"/>
      <c r="AU1035" s="73"/>
      <c r="AV1035" s="73"/>
      <c r="AW1035" s="74" t="s">
        <v>15426</v>
      </c>
      <c r="BC1035" s="73"/>
    </row>
    <row r="1036" spans="1:56">
      <c r="A1036" s="70" t="str">
        <f t="shared" si="33"/>
        <v>2026-01</v>
      </c>
      <c r="B1036" s="5" t="str">
        <f>_xlfn.XLOOKUP(G1036,过机服务商重量差!A:A,过机服务商重量差!G:G)</f>
        <v>玉麒麟</v>
      </c>
      <c r="C1036" s="32" t="str">
        <f t="shared" si="32"/>
        <v>渠道</v>
      </c>
      <c r="D1036" s="63">
        <f>ROUND(IF(AND(AO1036&gt;=0,Y1036="正常走货"),_xlfn.XLOOKUP(G1036,过机服务商重量差!A:A,过机服务商重量差!L:L),"0"),2)</f>
        <v>3</v>
      </c>
      <c r="E1036" s="64">
        <f>ROUND(IF(B1036="小旋风",$D1036/提成!$D$4*提成!$E$4,$D1036/提成!$D$3*提成!$E$3),2)</f>
        <v>0.03</v>
      </c>
      <c r="F1036" s="5" t="str">
        <f ca="1">IFERROR(LOOKUP(1,0/((B1036=名单!B:B)*(VALUE(AW1036)&gt;=名单!E:E)*(VALUE(AW1036)&lt;=名单!G:G)*(Y1036="正常走货")),名单!H:H),"否")</f>
        <v>否</v>
      </c>
      <c r="G1036" s="71" t="s">
        <v>3220</v>
      </c>
      <c r="H1036" s="71" t="s">
        <v>3222</v>
      </c>
      <c r="J1036" s="72" t="s">
        <v>17</v>
      </c>
      <c r="L1036" s="71" t="s">
        <v>18</v>
      </c>
      <c r="M1036" s="73"/>
      <c r="N1036" s="73"/>
      <c r="R1036" s="73"/>
      <c r="S1036" s="72" t="s">
        <v>79</v>
      </c>
      <c r="T1036" s="72" t="s">
        <v>14378</v>
      </c>
      <c r="U1036" s="73"/>
      <c r="W1036" s="73"/>
      <c r="X1036" s="73"/>
      <c r="Y1036" s="72" t="s">
        <v>14379</v>
      </c>
      <c r="AO1036" s="71">
        <v>75.91</v>
      </c>
      <c r="AS1036" s="73"/>
      <c r="AT1036" s="73"/>
      <c r="AU1036" s="73"/>
      <c r="AV1036" s="73"/>
      <c r="AW1036" s="74" t="s">
        <v>15427</v>
      </c>
      <c r="BC1036" s="73"/>
    </row>
    <row r="1037" spans="1:56">
      <c r="A1037" s="70" t="str">
        <f t="shared" si="33"/>
        <v>2026-01</v>
      </c>
      <c r="B1037" s="5" t="str">
        <f>_xlfn.XLOOKUP(G1037,过机服务商重量差!A:A,过机服务商重量差!G:G)</f>
        <v>玉麒麟</v>
      </c>
      <c r="C1037" s="32" t="str">
        <f t="shared" si="32"/>
        <v>渠道</v>
      </c>
      <c r="D1037" s="63">
        <f>ROUND(IF(AND(AO1037&gt;=0,Y1037="正常走货"),_xlfn.XLOOKUP(G1037,过机服务商重量差!A:A,过机服务商重量差!L:L),"0"),2)</f>
        <v>49</v>
      </c>
      <c r="E1037" s="64">
        <f>ROUND(IF(B1037="小旋风",$D1037/提成!$D$4*提成!$E$4,$D1037/提成!$D$3*提成!$E$3),2)</f>
        <v>0.49</v>
      </c>
      <c r="F1037" s="5" t="str">
        <f ca="1">IFERROR(LOOKUP(1,0/((B1037=名单!B:B)*(VALUE(AW1037)&gt;=名单!E:E)*(VALUE(AW1037)&lt;=名单!G:G)*(Y1037="正常走货")),名单!H:H),"否")</f>
        <v>否</v>
      </c>
      <c r="G1037" s="71" t="s">
        <v>3223</v>
      </c>
      <c r="H1037" s="71" t="s">
        <v>3225</v>
      </c>
      <c r="J1037" s="72" t="s">
        <v>17</v>
      </c>
      <c r="L1037" s="71" t="s">
        <v>18</v>
      </c>
      <c r="M1037" s="73"/>
      <c r="N1037" s="73"/>
      <c r="R1037" s="73"/>
      <c r="S1037" s="72" t="s">
        <v>442</v>
      </c>
      <c r="T1037" s="72" t="s">
        <v>14410</v>
      </c>
      <c r="U1037" s="73"/>
      <c r="W1037" s="73"/>
      <c r="X1037" s="73"/>
      <c r="Y1037" s="72" t="s">
        <v>14379</v>
      </c>
      <c r="AO1037" s="71">
        <v>129.36</v>
      </c>
      <c r="AS1037" s="73"/>
      <c r="AT1037" s="73"/>
      <c r="AU1037" s="73"/>
      <c r="AV1037" s="73"/>
      <c r="AW1037" s="74" t="s">
        <v>15428</v>
      </c>
      <c r="BC1037" s="73"/>
    </row>
    <row r="1038" spans="1:56">
      <c r="A1038" s="70" t="str">
        <f t="shared" si="33"/>
        <v>2026-01</v>
      </c>
      <c r="B1038" s="5" t="str">
        <f>_xlfn.XLOOKUP(G1038,过机服务商重量差!A:A,过机服务商重量差!G:G)</f>
        <v>玉麒麟</v>
      </c>
      <c r="C1038" s="32" t="str">
        <f t="shared" si="32"/>
        <v>渠道</v>
      </c>
      <c r="D1038" s="63">
        <f>ROUND(IF(AND(AO1038&gt;=0,Y1038="正常走货"),_xlfn.XLOOKUP(G1038,过机服务商重量差!A:A,过机服务商重量差!L:L),"0"),2)</f>
        <v>12</v>
      </c>
      <c r="E1038" s="64">
        <f>ROUND(IF(B1038="小旋风",$D1038/提成!$D$4*提成!$E$4,$D1038/提成!$D$3*提成!$E$3),2)</f>
        <v>0.12</v>
      </c>
      <c r="F1038" s="5" t="str">
        <f ca="1">IFERROR(LOOKUP(1,0/((B1038=名单!B:B)*(VALUE(AW1038)&gt;=名单!E:E)*(VALUE(AW1038)&lt;=名单!G:G)*(Y1038="正常走货")),名单!H:H),"否")</f>
        <v>否</v>
      </c>
      <c r="G1038" s="71" t="s">
        <v>3226</v>
      </c>
      <c r="H1038" s="71" t="s">
        <v>3228</v>
      </c>
      <c r="J1038" s="72" t="s">
        <v>17</v>
      </c>
      <c r="L1038" s="71" t="s">
        <v>18</v>
      </c>
      <c r="M1038" s="73"/>
      <c r="N1038" s="73"/>
      <c r="R1038" s="73"/>
      <c r="S1038" s="72" t="s">
        <v>442</v>
      </c>
      <c r="T1038" s="72" t="s">
        <v>14410</v>
      </c>
      <c r="U1038" s="73"/>
      <c r="W1038" s="73"/>
      <c r="X1038" s="73"/>
      <c r="Y1038" s="72" t="s">
        <v>14379</v>
      </c>
      <c r="AO1038" s="71">
        <v>0</v>
      </c>
      <c r="AT1038" s="73"/>
      <c r="AV1038" s="73"/>
      <c r="AW1038" s="74" t="s">
        <v>15429</v>
      </c>
      <c r="BA1038" s="73"/>
      <c r="BC1038" s="73"/>
    </row>
    <row r="1039" spans="1:56">
      <c r="A1039" s="70" t="str">
        <f t="shared" si="33"/>
        <v>2026-01</v>
      </c>
      <c r="B1039" s="5" t="str">
        <f>_xlfn.XLOOKUP(G1039,过机服务商重量差!A:A,过机服务商重量差!G:G)</f>
        <v>帅时莹</v>
      </c>
      <c r="C1039" s="32" t="str">
        <f t="shared" si="32"/>
        <v>渠道</v>
      </c>
      <c r="D1039" s="63">
        <f>ROUND(IF(AND(AO1039&gt;=0,Y1039="正常走货"),_xlfn.XLOOKUP(G1039,过机服务商重量差!A:A,过机服务商重量差!L:L),"0"),2)</f>
        <v>11</v>
      </c>
      <c r="E1039" s="64">
        <f>ROUND(IF(B1039="小旋风",$D1039/提成!$D$4*提成!$E$4,$D1039/提成!$D$3*提成!$E$3),2)</f>
        <v>0.11</v>
      </c>
      <c r="F1039" s="5" t="str">
        <f ca="1">IFERROR(LOOKUP(1,0/((B1039=名单!B:B)*(VALUE(AW1039)&gt;=名单!E:E)*(VALUE(AW1039)&lt;=名单!G:G)*(Y1039="正常走货")),名单!H:H),"否")</f>
        <v>否</v>
      </c>
      <c r="G1039" s="71" t="s">
        <v>3229</v>
      </c>
      <c r="H1039" s="71" t="s">
        <v>3231</v>
      </c>
      <c r="J1039" s="72" t="s">
        <v>738</v>
      </c>
      <c r="L1039" s="71" t="s">
        <v>18</v>
      </c>
      <c r="M1039" s="73"/>
      <c r="N1039" s="73"/>
      <c r="R1039" s="73"/>
      <c r="S1039" s="72" t="s">
        <v>442</v>
      </c>
      <c r="T1039" s="72" t="s">
        <v>14410</v>
      </c>
      <c r="U1039" s="73"/>
      <c r="W1039" s="73"/>
      <c r="X1039" s="73"/>
      <c r="Y1039" s="72" t="s">
        <v>14379</v>
      </c>
      <c r="AO1039" s="71">
        <v>133.4</v>
      </c>
      <c r="AT1039" s="73"/>
      <c r="AV1039" s="73"/>
      <c r="AW1039" s="74" t="s">
        <v>15430</v>
      </c>
      <c r="BC1039" s="73"/>
    </row>
    <row r="1040" spans="1:56">
      <c r="A1040" s="70" t="str">
        <f t="shared" si="33"/>
        <v>2026-01</v>
      </c>
      <c r="B1040" s="5" t="str">
        <f>_xlfn.XLOOKUP(G1040,过机服务商重量差!A:A,过机服务商重量差!G:G)</f>
        <v>无崖子</v>
      </c>
      <c r="C1040" s="32" t="str">
        <f t="shared" si="32"/>
        <v>渠道</v>
      </c>
      <c r="D1040" s="63">
        <f>ROUND(IF(AND(AO1040&gt;=0,Y1040="正常走货"),_xlfn.XLOOKUP(G1040,过机服务商重量差!A:A,过机服务商重量差!L:L),"0"),2)</f>
        <v>8</v>
      </c>
      <c r="E1040" s="64">
        <f>ROUND(IF(B1040="小旋风",$D1040/提成!$D$4*提成!$E$4,$D1040/提成!$D$3*提成!$E$3),2)</f>
        <v>0.08</v>
      </c>
      <c r="F1040" s="5" t="str">
        <f ca="1">IFERROR(LOOKUP(1,0/((B1040=名单!B:B)*(VALUE(AW1040)&gt;=名单!E:E)*(VALUE(AW1040)&lt;=名单!G:G)*(Y1040="正常走货")),名单!H:H),"否")</f>
        <v>否</v>
      </c>
      <c r="G1040" s="71" t="s">
        <v>3232</v>
      </c>
      <c r="H1040" s="71" t="s">
        <v>3234</v>
      </c>
      <c r="J1040" s="71" t="s">
        <v>590</v>
      </c>
      <c r="L1040" s="71" t="s">
        <v>18</v>
      </c>
      <c r="M1040" s="73"/>
      <c r="N1040" s="73"/>
      <c r="R1040" s="73"/>
      <c r="S1040" s="72" t="s">
        <v>442</v>
      </c>
      <c r="T1040" s="72" t="s">
        <v>14410</v>
      </c>
      <c r="U1040" s="73"/>
      <c r="W1040" s="73"/>
      <c r="X1040" s="73"/>
      <c r="Y1040" s="72" t="s">
        <v>14379</v>
      </c>
      <c r="AO1040" s="71">
        <v>69.84</v>
      </c>
      <c r="AS1040" s="73"/>
      <c r="AT1040" s="73"/>
      <c r="AU1040" s="73"/>
      <c r="AV1040" s="73"/>
      <c r="AW1040" s="74" t="s">
        <v>15431</v>
      </c>
      <c r="BC1040" s="73"/>
    </row>
    <row r="1041" spans="1:56">
      <c r="A1041" s="70" t="str">
        <f t="shared" si="33"/>
        <v>2026-01</v>
      </c>
      <c r="B1041" s="5" t="str">
        <f>_xlfn.XLOOKUP(G1041,过机服务商重量差!A:A,过机服务商重量差!G:G)</f>
        <v>玉麒麟</v>
      </c>
      <c r="C1041" s="32" t="str">
        <f t="shared" si="32"/>
        <v>渠道</v>
      </c>
      <c r="D1041" s="63">
        <f>ROUND(IF(AND(AO1041&gt;=0,Y1041="正常走货"),_xlfn.XLOOKUP(G1041,过机服务商重量差!A:A,过机服务商重量差!L:L),"0"),2)</f>
        <v>0.5</v>
      </c>
      <c r="E1041" s="64">
        <f>ROUND(IF(B1041="小旋风",$D1041/提成!$D$4*提成!$E$4,$D1041/提成!$D$3*提成!$E$3),2)</f>
        <v>0.01</v>
      </c>
      <c r="F1041" s="5" t="str">
        <f ca="1">IFERROR(LOOKUP(1,0/((B1041=名单!B:B)*(VALUE(AW1041)&gt;=名单!E:E)*(VALUE(AW1041)&lt;=名单!G:G)*(Y1041="正常走货")),名单!H:H),"否")</f>
        <v>否</v>
      </c>
      <c r="G1041" s="71" t="s">
        <v>3235</v>
      </c>
      <c r="H1041" s="71" t="s">
        <v>3237</v>
      </c>
      <c r="J1041" s="72" t="s">
        <v>17</v>
      </c>
      <c r="L1041" s="72" t="s">
        <v>18</v>
      </c>
      <c r="M1041" s="73"/>
      <c r="N1041" s="73"/>
      <c r="R1041" s="73"/>
      <c r="S1041" s="72" t="s">
        <v>767</v>
      </c>
      <c r="T1041" s="72" t="s">
        <v>14382</v>
      </c>
      <c r="U1041" s="73"/>
      <c r="W1041" s="73"/>
      <c r="X1041" s="73"/>
      <c r="Y1041" s="72" t="s">
        <v>14379</v>
      </c>
      <c r="AO1041" s="71">
        <v>85.4</v>
      </c>
      <c r="AS1041" s="73"/>
      <c r="AT1041" s="73"/>
      <c r="AU1041" s="73"/>
      <c r="AV1041" s="73"/>
      <c r="AW1041" s="74" t="s">
        <v>15432</v>
      </c>
      <c r="BC1041" s="73"/>
    </row>
    <row r="1042" spans="1:56">
      <c r="A1042" s="70" t="str">
        <f t="shared" si="33"/>
        <v>2026-01</v>
      </c>
      <c r="B1042" s="5" t="str">
        <f>_xlfn.XLOOKUP(G1042,过机服务商重量差!A:A,过机服务商重量差!G:G)</f>
        <v>玉麒麟</v>
      </c>
      <c r="C1042" s="32" t="str">
        <f t="shared" si="32"/>
        <v>渠道</v>
      </c>
      <c r="D1042" s="63">
        <f>ROUND(IF(AND(AO1042&gt;=0,Y1042="正常走货"),_xlfn.XLOOKUP(G1042,过机服务商重量差!A:A,过机服务商重量差!L:L),"0"),2)</f>
        <v>9.5</v>
      </c>
      <c r="E1042" s="64">
        <f>ROUND(IF(B1042="小旋风",$D1042/提成!$D$4*提成!$E$4,$D1042/提成!$D$3*提成!$E$3),2)</f>
        <v>0.1</v>
      </c>
      <c r="F1042" s="5" t="str">
        <f ca="1">IFERROR(LOOKUP(1,0/((B1042=名单!B:B)*(VALUE(AW1042)&gt;=名单!E:E)*(VALUE(AW1042)&lt;=名单!G:G)*(Y1042="正常走货")),名单!H:H),"否")</f>
        <v>否</v>
      </c>
      <c r="G1042" s="71" t="s">
        <v>3238</v>
      </c>
      <c r="H1042" s="71" t="s">
        <v>3240</v>
      </c>
      <c r="J1042" s="72" t="s">
        <v>17</v>
      </c>
      <c r="L1042" s="71" t="s">
        <v>18</v>
      </c>
      <c r="M1042" s="73"/>
      <c r="N1042" s="73"/>
      <c r="R1042" s="73"/>
      <c r="S1042" s="72" t="s">
        <v>675</v>
      </c>
      <c r="T1042" s="72" t="s">
        <v>14382</v>
      </c>
      <c r="U1042" s="73"/>
      <c r="W1042" s="73"/>
      <c r="X1042" s="73"/>
      <c r="Y1042" s="72" t="s">
        <v>14379</v>
      </c>
      <c r="AO1042" s="71">
        <v>70</v>
      </c>
      <c r="AT1042" s="73"/>
      <c r="AV1042" s="73"/>
      <c r="AW1042" s="74" t="s">
        <v>15433</v>
      </c>
      <c r="BC1042" s="73"/>
      <c r="BD1042" s="73"/>
    </row>
    <row r="1043" spans="1:56">
      <c r="A1043" s="70" t="str">
        <f t="shared" si="33"/>
        <v>2026-01</v>
      </c>
      <c r="B1043" s="5" t="str">
        <f>_xlfn.XLOOKUP(G1043,过机服务商重量差!A:A,过机服务商重量差!G:G)</f>
        <v>帅时莹</v>
      </c>
      <c r="C1043" s="32" t="str">
        <f t="shared" si="32"/>
        <v>渠道</v>
      </c>
      <c r="D1043" s="63">
        <f>ROUND(IF(AND(AO1043&gt;=0,Y1043="正常走货"),_xlfn.XLOOKUP(G1043,过机服务商重量差!A:A,过机服务商重量差!L:L),"0"),2)</f>
        <v>7</v>
      </c>
      <c r="E1043" s="64">
        <f>ROUND(IF(B1043="小旋风",$D1043/提成!$D$4*提成!$E$4,$D1043/提成!$D$3*提成!$E$3),2)</f>
        <v>0.07</v>
      </c>
      <c r="F1043" s="5" t="str">
        <f ca="1">IFERROR(LOOKUP(1,0/((B1043=名单!B:B)*(VALUE(AW1043)&gt;=名单!E:E)*(VALUE(AW1043)&lt;=名单!G:G)*(Y1043="正常走货")),名单!H:H),"否")</f>
        <v>否</v>
      </c>
      <c r="G1043" s="71" t="s">
        <v>3241</v>
      </c>
      <c r="H1043" s="71" t="s">
        <v>3243</v>
      </c>
      <c r="J1043" s="72" t="s">
        <v>140</v>
      </c>
      <c r="L1043" s="71" t="s">
        <v>18</v>
      </c>
      <c r="M1043" s="73"/>
      <c r="N1043" s="73"/>
      <c r="R1043" s="73"/>
      <c r="S1043" s="72" t="s">
        <v>191</v>
      </c>
      <c r="T1043" s="72" t="s">
        <v>14410</v>
      </c>
      <c r="U1043" s="73"/>
      <c r="W1043" s="73"/>
      <c r="X1043" s="73"/>
      <c r="Y1043" s="72" t="s">
        <v>14379</v>
      </c>
      <c r="AO1043" s="71">
        <v>164.7</v>
      </c>
      <c r="AT1043" s="73"/>
      <c r="AU1043" s="73"/>
      <c r="AV1043" s="73"/>
      <c r="AW1043" s="74" t="s">
        <v>15434</v>
      </c>
      <c r="BD1043" s="73"/>
    </row>
    <row r="1044" spans="1:56">
      <c r="A1044" s="70" t="str">
        <f t="shared" si="33"/>
        <v>2026-01</v>
      </c>
      <c r="B1044" s="5" t="str">
        <f>_xlfn.XLOOKUP(G1044,过机服务商重量差!A:A,过机服务商重量差!G:G)</f>
        <v>无崖子</v>
      </c>
      <c r="C1044" s="32" t="str">
        <f t="shared" si="32"/>
        <v>渠道</v>
      </c>
      <c r="D1044" s="63">
        <f>ROUND(IF(AND(AO1044&gt;=0,Y1044="正常走货"),_xlfn.XLOOKUP(G1044,过机服务商重量差!A:A,过机服务商重量差!L:L),"0"),2)</f>
        <v>24</v>
      </c>
      <c r="E1044" s="64">
        <f>ROUND(IF(B1044="小旋风",$D1044/提成!$D$4*提成!$E$4,$D1044/提成!$D$3*提成!$E$3),2)</f>
        <v>0.24</v>
      </c>
      <c r="F1044" s="5" t="str">
        <f ca="1">IFERROR(LOOKUP(1,0/((B1044=名单!B:B)*(VALUE(AW1044)&gt;=名单!E:E)*(VALUE(AW1044)&lt;=名单!G:G)*(Y1044="正常走货")),名单!H:H),"否")</f>
        <v>否</v>
      </c>
      <c r="G1044" s="71" t="s">
        <v>3244</v>
      </c>
      <c r="H1044" s="71" t="s">
        <v>3246</v>
      </c>
      <c r="J1044" s="72" t="s">
        <v>1025</v>
      </c>
      <c r="L1044" s="71" t="s">
        <v>18</v>
      </c>
      <c r="M1044" s="73"/>
      <c r="N1044" s="73"/>
      <c r="R1044" s="73"/>
      <c r="S1044" s="72" t="s">
        <v>191</v>
      </c>
      <c r="T1044" s="72" t="s">
        <v>14410</v>
      </c>
      <c r="U1044" s="73"/>
      <c r="W1044" s="73"/>
      <c r="X1044" s="73"/>
      <c r="Y1044" s="72" t="s">
        <v>14379</v>
      </c>
      <c r="AO1044" s="71">
        <v>682.64</v>
      </c>
      <c r="AS1044" s="73"/>
      <c r="AT1044" s="73"/>
      <c r="AV1044" s="73"/>
      <c r="AW1044" s="74" t="s">
        <v>15435</v>
      </c>
      <c r="BC1044" s="73"/>
    </row>
    <row r="1045" spans="1:56">
      <c r="A1045" s="70" t="str">
        <f t="shared" si="33"/>
        <v>2026-01</v>
      </c>
      <c r="B1045" s="5" t="str">
        <f>_xlfn.XLOOKUP(G1045,过机服务商重量差!A:A,过机服务商重量差!G:G)</f>
        <v>玉麒麟</v>
      </c>
      <c r="C1045" s="32" t="str">
        <f t="shared" si="32"/>
        <v>渠道</v>
      </c>
      <c r="D1045" s="63">
        <f>ROUND(IF(AND(AO1045&gt;=0,Y1045="正常走货"),_xlfn.XLOOKUP(G1045,过机服务商重量差!A:A,过机服务商重量差!L:L),"0"),2)</f>
        <v>1</v>
      </c>
      <c r="E1045" s="64">
        <f>ROUND(IF(B1045="小旋风",$D1045/提成!$D$4*提成!$E$4,$D1045/提成!$D$3*提成!$E$3),2)</f>
        <v>0.01</v>
      </c>
      <c r="F1045" s="5" t="str">
        <f ca="1">IFERROR(LOOKUP(1,0/((B1045=名单!B:B)*(VALUE(AW1045)&gt;=名单!E:E)*(VALUE(AW1045)&lt;=名单!G:G)*(Y1045="正常走货")),名单!H:H),"否")</f>
        <v>否</v>
      </c>
      <c r="G1045" s="71" t="s">
        <v>3247</v>
      </c>
      <c r="H1045" s="71" t="s">
        <v>3249</v>
      </c>
      <c r="J1045" s="72" t="s">
        <v>17</v>
      </c>
      <c r="L1045" s="71" t="s">
        <v>18</v>
      </c>
      <c r="M1045" s="73"/>
      <c r="N1045" s="73"/>
      <c r="R1045" s="73"/>
      <c r="S1045" s="72" t="s">
        <v>454</v>
      </c>
      <c r="T1045" s="72" t="s">
        <v>14407</v>
      </c>
      <c r="U1045" s="73"/>
      <c r="W1045" s="73"/>
      <c r="X1045" s="73"/>
      <c r="Y1045" s="72" t="s">
        <v>14379</v>
      </c>
      <c r="AO1045" s="71">
        <v>50.6</v>
      </c>
      <c r="AS1045" s="73"/>
      <c r="AT1045" s="73"/>
      <c r="AU1045" s="73"/>
      <c r="AV1045" s="73"/>
      <c r="AW1045" s="74" t="s">
        <v>15436</v>
      </c>
      <c r="BC1045" s="73"/>
      <c r="BD1045" s="73"/>
    </row>
    <row r="1046" spans="1:56">
      <c r="A1046" s="70" t="str">
        <f t="shared" si="33"/>
        <v>2026-01</v>
      </c>
      <c r="B1046" s="5" t="str">
        <f>_xlfn.XLOOKUP(G1046,过机服务商重量差!A:A,过机服务商重量差!G:G)</f>
        <v>无崖子</v>
      </c>
      <c r="C1046" s="32" t="str">
        <f t="shared" si="32"/>
        <v>渠道</v>
      </c>
      <c r="D1046" s="63">
        <f>ROUND(IF(AND(AO1046&gt;=0,Y1046="正常走货"),_xlfn.XLOOKUP(G1046,过机服务商重量差!A:A,过机服务商重量差!L:L),"0"),2)</f>
        <v>9</v>
      </c>
      <c r="E1046" s="64">
        <f>ROUND(IF(B1046="小旋风",$D1046/提成!$D$4*提成!$E$4,$D1046/提成!$D$3*提成!$E$3),2)</f>
        <v>0.09</v>
      </c>
      <c r="F1046" s="5" t="str">
        <f ca="1">IFERROR(LOOKUP(1,0/((B1046=名单!B:B)*(VALUE(AW1046)&gt;=名单!E:E)*(VALUE(AW1046)&lt;=名单!G:G)*(Y1046="正常走货")),名单!H:H),"否")</f>
        <v>否</v>
      </c>
      <c r="G1046" s="71" t="s">
        <v>3250</v>
      </c>
      <c r="H1046" s="71" t="s">
        <v>3252</v>
      </c>
      <c r="J1046" s="72" t="s">
        <v>3253</v>
      </c>
      <c r="L1046" s="71" t="s">
        <v>18</v>
      </c>
      <c r="M1046" s="73"/>
      <c r="N1046" s="73"/>
      <c r="R1046" s="73"/>
      <c r="S1046" s="72" t="s">
        <v>337</v>
      </c>
      <c r="T1046" s="72" t="s">
        <v>14378</v>
      </c>
      <c r="U1046" s="73"/>
      <c r="W1046" s="73"/>
      <c r="X1046" s="73"/>
      <c r="Y1046" s="72" t="s">
        <v>14379</v>
      </c>
      <c r="AO1046" s="71">
        <v>0</v>
      </c>
      <c r="AS1046" s="73"/>
      <c r="AT1046" s="73"/>
      <c r="AU1046" s="73"/>
      <c r="AV1046" s="73"/>
      <c r="AW1046" s="74" t="s">
        <v>15437</v>
      </c>
      <c r="BC1046" s="73"/>
      <c r="BD1046" s="73"/>
    </row>
    <row r="1047" spans="1:56">
      <c r="A1047" s="70" t="str">
        <f t="shared" si="33"/>
        <v>2026-01</v>
      </c>
      <c r="B1047" s="5" t="str">
        <f>_xlfn.XLOOKUP(G1047,过机服务商重量差!A:A,过机服务商重量差!G:G)</f>
        <v>玉麒麟</v>
      </c>
      <c r="C1047" s="32" t="str">
        <f t="shared" si="32"/>
        <v>渠道</v>
      </c>
      <c r="D1047" s="63">
        <f>ROUND(IF(AND(AO1047&gt;=0,Y1047="正常走货"),_xlfn.XLOOKUP(G1047,过机服务商重量差!A:A,过机服务商重量差!L:L),"0"),2)</f>
        <v>9</v>
      </c>
      <c r="E1047" s="64">
        <f>ROUND(IF(B1047="小旋风",$D1047/提成!$D$4*提成!$E$4,$D1047/提成!$D$3*提成!$E$3),2)</f>
        <v>0.09</v>
      </c>
      <c r="F1047" s="5" t="str">
        <f ca="1">IFERROR(LOOKUP(1,0/((B1047=名单!B:B)*(VALUE(AW1047)&gt;=名单!E:E)*(VALUE(AW1047)&lt;=名单!G:G)*(Y1047="正常走货")),名单!H:H),"否")</f>
        <v>否</v>
      </c>
      <c r="G1047" s="71" t="s">
        <v>3254</v>
      </c>
      <c r="H1047" s="71" t="s">
        <v>3256</v>
      </c>
      <c r="J1047" s="72" t="s">
        <v>17</v>
      </c>
      <c r="L1047" s="71" t="s">
        <v>18</v>
      </c>
      <c r="M1047" s="73"/>
      <c r="N1047" s="73"/>
      <c r="R1047" s="73"/>
      <c r="S1047" s="72" t="s">
        <v>246</v>
      </c>
      <c r="T1047" s="72" t="s">
        <v>14386</v>
      </c>
      <c r="U1047" s="73"/>
      <c r="W1047" s="73"/>
      <c r="X1047" s="73"/>
      <c r="Y1047" s="72" t="s">
        <v>14379</v>
      </c>
      <c r="AO1047" s="71">
        <v>105.19</v>
      </c>
      <c r="AT1047" s="73"/>
      <c r="AV1047" s="73"/>
      <c r="AW1047" s="74" t="s">
        <v>15438</v>
      </c>
      <c r="BC1047" s="73"/>
    </row>
    <row r="1048" spans="1:56">
      <c r="A1048" s="70" t="str">
        <f t="shared" si="33"/>
        <v>2026-01</v>
      </c>
      <c r="B1048" s="5" t="str">
        <f>_xlfn.XLOOKUP(G1048,过机服务商重量差!A:A,过机服务商重量差!G:G)</f>
        <v>玉麒麟</v>
      </c>
      <c r="C1048" s="32" t="str">
        <f t="shared" si="32"/>
        <v>渠道</v>
      </c>
      <c r="D1048" s="63">
        <f>ROUND(IF(AND(AO1048&gt;=0,Y1048="正常走货"),_xlfn.XLOOKUP(G1048,过机服务商重量差!A:A,过机服务商重量差!L:L),"0"),2)</f>
        <v>8.5</v>
      </c>
      <c r="E1048" s="64">
        <f>ROUND(IF(B1048="小旋风",$D1048/提成!$D$4*提成!$E$4,$D1048/提成!$D$3*提成!$E$3),2)</f>
        <v>0.09</v>
      </c>
      <c r="F1048" s="5" t="str">
        <f ca="1">IFERROR(LOOKUP(1,0/((B1048=名单!B:B)*(VALUE(AW1048)&gt;=名单!E:E)*(VALUE(AW1048)&lt;=名单!G:G)*(Y1048="正常走货")),名单!H:H),"否")</f>
        <v>否</v>
      </c>
      <c r="G1048" s="71" t="s">
        <v>3257</v>
      </c>
      <c r="H1048" s="71" t="s">
        <v>3259</v>
      </c>
      <c r="J1048" s="72" t="s">
        <v>17</v>
      </c>
      <c r="L1048" s="71" t="s">
        <v>18</v>
      </c>
      <c r="M1048" s="73"/>
      <c r="N1048" s="73"/>
      <c r="R1048" s="73"/>
      <c r="S1048" s="72" t="s">
        <v>246</v>
      </c>
      <c r="T1048" s="72" t="s">
        <v>14386</v>
      </c>
      <c r="U1048" s="73"/>
      <c r="W1048" s="73"/>
      <c r="X1048" s="73"/>
      <c r="Y1048" s="72" t="s">
        <v>14379</v>
      </c>
      <c r="AO1048" s="71">
        <v>105.72</v>
      </c>
      <c r="AT1048" s="73"/>
      <c r="AU1048" s="73"/>
      <c r="AV1048" s="73"/>
      <c r="AW1048" s="74" t="s">
        <v>15439</v>
      </c>
      <c r="BC1048" s="73"/>
    </row>
    <row r="1049" spans="1:56">
      <c r="A1049" s="70" t="str">
        <f t="shared" si="33"/>
        <v>2026-01</v>
      </c>
      <c r="B1049" s="5" t="str">
        <f>_xlfn.XLOOKUP(G1049,过机服务商重量差!A:A,过机服务商重量差!G:G)</f>
        <v>玉麒麟</v>
      </c>
      <c r="C1049" s="32" t="str">
        <f t="shared" si="32"/>
        <v>渠道</v>
      </c>
      <c r="D1049" s="63">
        <f>ROUND(IF(AND(AO1049&gt;=0,Y1049="正常走货"),_xlfn.XLOOKUP(G1049,过机服务商重量差!A:A,过机服务商重量差!L:L),"0"),2)</f>
        <v>8</v>
      </c>
      <c r="E1049" s="64">
        <f>ROUND(IF(B1049="小旋风",$D1049/提成!$D$4*提成!$E$4,$D1049/提成!$D$3*提成!$E$3),2)</f>
        <v>0.08</v>
      </c>
      <c r="F1049" s="5" t="str">
        <f ca="1">IFERROR(LOOKUP(1,0/((B1049=名单!B:B)*(VALUE(AW1049)&gt;=名单!E:E)*(VALUE(AW1049)&lt;=名单!G:G)*(Y1049="正常走货")),名单!H:H),"否")</f>
        <v>否</v>
      </c>
      <c r="G1049" s="71" t="s">
        <v>3260</v>
      </c>
      <c r="H1049" s="71" t="s">
        <v>3262</v>
      </c>
      <c r="J1049" s="72" t="s">
        <v>17</v>
      </c>
      <c r="L1049" s="71" t="s">
        <v>18</v>
      </c>
      <c r="M1049" s="73"/>
      <c r="N1049" s="73"/>
      <c r="R1049" s="73"/>
      <c r="S1049" s="72" t="s">
        <v>246</v>
      </c>
      <c r="T1049" s="72" t="s">
        <v>14386</v>
      </c>
      <c r="U1049" s="73"/>
      <c r="W1049" s="73"/>
      <c r="X1049" s="73"/>
      <c r="Y1049" s="72" t="s">
        <v>14379</v>
      </c>
      <c r="AO1049" s="71">
        <v>102.65</v>
      </c>
      <c r="AT1049" s="73"/>
      <c r="AV1049" s="73"/>
      <c r="AW1049" s="74" t="s">
        <v>15440</v>
      </c>
      <c r="BC1049" s="73"/>
    </row>
    <row r="1050" spans="1:56">
      <c r="A1050" s="70" t="str">
        <f t="shared" si="33"/>
        <v>2026-01</v>
      </c>
      <c r="B1050" s="5" t="str">
        <f>_xlfn.XLOOKUP(G1050,过机服务商重量差!A:A,过机服务商重量差!G:G)</f>
        <v>玉麒麟</v>
      </c>
      <c r="C1050" s="32" t="str">
        <f t="shared" si="32"/>
        <v>渠道</v>
      </c>
      <c r="D1050" s="63">
        <f>ROUND(IF(AND(AO1050&gt;=0,Y1050="正常走货"),_xlfn.XLOOKUP(G1050,过机服务商重量差!A:A,过机服务商重量差!L:L),"0"),2)</f>
        <v>3.5</v>
      </c>
      <c r="E1050" s="64">
        <f>ROUND(IF(B1050="小旋风",$D1050/提成!$D$4*提成!$E$4,$D1050/提成!$D$3*提成!$E$3),2)</f>
        <v>0.04</v>
      </c>
      <c r="F1050" s="5" t="str">
        <f ca="1">IFERROR(LOOKUP(1,0/((B1050=名单!B:B)*(VALUE(AW1050)&gt;=名单!E:E)*(VALUE(AW1050)&lt;=名单!G:G)*(Y1050="正常走货")),名单!H:H),"否")</f>
        <v>否</v>
      </c>
      <c r="G1050" s="71" t="s">
        <v>3263</v>
      </c>
      <c r="H1050" s="71" t="s">
        <v>3265</v>
      </c>
      <c r="J1050" s="72" t="s">
        <v>17</v>
      </c>
      <c r="L1050" s="71" t="s">
        <v>18</v>
      </c>
      <c r="M1050" s="73"/>
      <c r="N1050" s="73"/>
      <c r="R1050" s="73"/>
      <c r="S1050" s="72" t="s">
        <v>246</v>
      </c>
      <c r="T1050" s="72" t="s">
        <v>14386</v>
      </c>
      <c r="U1050" s="73"/>
      <c r="W1050" s="73"/>
      <c r="X1050" s="73"/>
      <c r="Y1050" s="72" t="s">
        <v>14379</v>
      </c>
      <c r="AO1050" s="71">
        <v>193.49</v>
      </c>
      <c r="AS1050" s="73"/>
      <c r="AT1050" s="73"/>
      <c r="AU1050" s="73"/>
      <c r="AV1050" s="73"/>
      <c r="AW1050" s="74" t="s">
        <v>15441</v>
      </c>
      <c r="BA1050" s="73"/>
      <c r="BC1050" s="73"/>
    </row>
    <row r="1051" spans="1:56">
      <c r="A1051" s="70" t="str">
        <f t="shared" si="33"/>
        <v>2026-01</v>
      </c>
      <c r="B1051" s="5" t="str">
        <f>_xlfn.XLOOKUP(G1051,过机服务商重量差!A:A,过机服务商重量差!G:G)</f>
        <v>玉麒麟</v>
      </c>
      <c r="C1051" s="32" t="str">
        <f t="shared" si="32"/>
        <v>渠道</v>
      </c>
      <c r="D1051" s="63">
        <f>ROUND(IF(AND(AO1051&gt;=0,Y1051="正常走货"),_xlfn.XLOOKUP(G1051,过机服务商重量差!A:A,过机服务商重量差!L:L),"0"),2)</f>
        <v>8.5</v>
      </c>
      <c r="E1051" s="64">
        <f>ROUND(IF(B1051="小旋风",$D1051/提成!$D$4*提成!$E$4,$D1051/提成!$D$3*提成!$E$3),2)</f>
        <v>0.09</v>
      </c>
      <c r="F1051" s="5" t="str">
        <f ca="1">IFERROR(LOOKUP(1,0/((B1051=名单!B:B)*(VALUE(AW1051)&gt;=名单!E:E)*(VALUE(AW1051)&lt;=名单!G:G)*(Y1051="正常走货")),名单!H:H),"否")</f>
        <v>否</v>
      </c>
      <c r="G1051" s="71" t="s">
        <v>3266</v>
      </c>
      <c r="H1051" s="71" t="s">
        <v>3268</v>
      </c>
      <c r="J1051" s="71" t="s">
        <v>17</v>
      </c>
      <c r="L1051" s="71" t="s">
        <v>18</v>
      </c>
      <c r="M1051" s="73"/>
      <c r="N1051" s="73"/>
      <c r="R1051" s="73"/>
      <c r="S1051" s="72" t="s">
        <v>246</v>
      </c>
      <c r="T1051" s="72" t="s">
        <v>14386</v>
      </c>
      <c r="U1051" s="73"/>
      <c r="W1051" s="73"/>
      <c r="X1051" s="73"/>
      <c r="Y1051" s="72" t="s">
        <v>14379</v>
      </c>
      <c r="AO1051" s="71">
        <v>105.72</v>
      </c>
      <c r="AT1051" s="73"/>
      <c r="AV1051" s="73"/>
      <c r="AW1051" s="74" t="s">
        <v>15442</v>
      </c>
      <c r="BC1051" s="73"/>
    </row>
    <row r="1052" spans="1:56">
      <c r="A1052" s="70" t="str">
        <f t="shared" si="33"/>
        <v>2026-01</v>
      </c>
      <c r="B1052" s="5" t="str">
        <f>_xlfn.XLOOKUP(G1052,过机服务商重量差!A:A,过机服务商重量差!G:G)</f>
        <v>007</v>
      </c>
      <c r="C1052" s="32" t="str">
        <f t="shared" si="32"/>
        <v>渠道</v>
      </c>
      <c r="D1052" s="63">
        <f>ROUND(IF(AND(AO1052&gt;=0,Y1052="正常走货"),_xlfn.XLOOKUP(G1052,过机服务商重量差!A:A,过机服务商重量差!L:L),"0"),2)</f>
        <v>12</v>
      </c>
      <c r="E1052" s="64">
        <f>ROUND(IF(B1052="小旋风",$D1052/提成!$D$4*提成!$E$4,$D1052/提成!$D$3*提成!$E$3),2)</f>
        <v>0.12</v>
      </c>
      <c r="F1052" s="5" t="str">
        <f ca="1">IFERROR(LOOKUP(1,0/((B1052=名单!B:B)*(VALUE(AW1052)&gt;=名单!E:E)*(VALUE(AW1052)&lt;=名单!G:G)*(Y1052="正常走货")),名单!H:H),"否")</f>
        <v>否</v>
      </c>
      <c r="G1052" s="71" t="s">
        <v>3269</v>
      </c>
      <c r="H1052" s="71" t="s">
        <v>3271</v>
      </c>
      <c r="J1052" s="71" t="s">
        <v>168</v>
      </c>
      <c r="L1052" s="71" t="s">
        <v>18</v>
      </c>
      <c r="M1052" s="73"/>
      <c r="N1052" s="73"/>
      <c r="R1052" s="73"/>
      <c r="S1052" s="72" t="s">
        <v>86</v>
      </c>
      <c r="T1052" s="72" t="s">
        <v>14378</v>
      </c>
      <c r="U1052" s="73"/>
      <c r="W1052" s="73"/>
      <c r="X1052" s="73"/>
      <c r="Y1052" s="72" t="s">
        <v>14379</v>
      </c>
      <c r="AO1052" s="71">
        <v>302</v>
      </c>
      <c r="AT1052" s="73"/>
      <c r="AU1052" s="73"/>
      <c r="AV1052" s="73"/>
      <c r="AW1052" s="74" t="s">
        <v>15443</v>
      </c>
      <c r="BC1052" s="73"/>
    </row>
    <row r="1053" spans="1:56">
      <c r="A1053" s="70" t="str">
        <f t="shared" si="33"/>
        <v>2026-01</v>
      </c>
      <c r="B1053" s="5" t="str">
        <f>_xlfn.XLOOKUP(G1053,过机服务商重量差!A:A,过机服务商重量差!G:G)</f>
        <v>小旋风</v>
      </c>
      <c r="C1053" s="32" t="str">
        <f t="shared" si="32"/>
        <v>渠道</v>
      </c>
      <c r="D1053" s="63">
        <f>ROUND(IF(AND(AO1053&gt;=0,Y1053="正常走货"),_xlfn.XLOOKUP(G1053,过机服务商重量差!A:A,过机服务商重量差!L:L),"0"),2)</f>
        <v>91</v>
      </c>
      <c r="E1053" s="64">
        <f>ROUND(IF(B1053="小旋风",$D1053/提成!$D$4*提成!$E$4,$D1053/提成!$D$3*提成!$E$3),2)</f>
        <v>0.91</v>
      </c>
      <c r="F1053" s="5" t="str">
        <f ca="1">IFERROR(LOOKUP(1,0/((B1053=名单!B:B)*(VALUE(AW1053)&gt;=名单!E:E)*(VALUE(AW1053)&lt;=名单!G:G)*(Y1053="正常走货")),名单!H:H),"否")</f>
        <v>是</v>
      </c>
      <c r="G1053" s="71" t="s">
        <v>3272</v>
      </c>
      <c r="H1053" s="71" t="s">
        <v>3274</v>
      </c>
      <c r="J1053" s="71" t="s">
        <v>453</v>
      </c>
      <c r="L1053" s="71" t="s">
        <v>18</v>
      </c>
      <c r="M1053" s="73"/>
      <c r="N1053" s="73"/>
      <c r="R1053" s="73"/>
      <c r="S1053" s="72" t="s">
        <v>306</v>
      </c>
      <c r="T1053" s="72" t="s">
        <v>14410</v>
      </c>
      <c r="U1053" s="73"/>
      <c r="W1053" s="73"/>
      <c r="X1053" s="73"/>
      <c r="Y1053" s="72" t="s">
        <v>14379</v>
      </c>
      <c r="AO1053" s="71">
        <v>18.2</v>
      </c>
      <c r="AT1053" s="73"/>
      <c r="AV1053" s="73"/>
      <c r="AW1053" s="74" t="s">
        <v>15444</v>
      </c>
      <c r="BC1053" s="73"/>
    </row>
    <row r="1054" spans="1:56">
      <c r="A1054" s="70" t="str">
        <f t="shared" si="33"/>
        <v>2026-01</v>
      </c>
      <c r="B1054" s="5" t="str">
        <f>_xlfn.XLOOKUP(G1054,过机服务商重量差!A:A,过机服务商重量差!G:G)</f>
        <v>帅时莹</v>
      </c>
      <c r="C1054" s="32" t="str">
        <f t="shared" si="32"/>
        <v>渠道</v>
      </c>
      <c r="D1054" s="63">
        <f>ROUND(IF(AND(AO1054&gt;=0,Y1054="正常走货"),_xlfn.XLOOKUP(G1054,过机服务商重量差!A:A,过机服务商重量差!L:L),"0"),2)</f>
        <v>0.5</v>
      </c>
      <c r="E1054" s="64">
        <f>ROUND(IF(B1054="小旋风",$D1054/提成!$D$4*提成!$E$4,$D1054/提成!$D$3*提成!$E$3),2)</f>
        <v>0.01</v>
      </c>
      <c r="F1054" s="5" t="str">
        <f ca="1">IFERROR(LOOKUP(1,0/((B1054=名单!B:B)*(VALUE(AW1054)&gt;=名单!E:E)*(VALUE(AW1054)&lt;=名单!G:G)*(Y1054="正常走货")),名单!H:H),"否")</f>
        <v>否</v>
      </c>
      <c r="G1054" s="71" t="s">
        <v>3275</v>
      </c>
      <c r="H1054" s="71" t="s">
        <v>3277</v>
      </c>
      <c r="J1054" s="72" t="s">
        <v>140</v>
      </c>
      <c r="L1054" s="71" t="s">
        <v>18</v>
      </c>
      <c r="M1054" s="73"/>
      <c r="N1054" s="73"/>
      <c r="R1054" s="73"/>
      <c r="S1054" s="72" t="s">
        <v>99</v>
      </c>
      <c r="T1054" s="72" t="s">
        <v>14410</v>
      </c>
      <c r="U1054" s="73"/>
      <c r="W1054" s="73"/>
      <c r="X1054" s="73"/>
      <c r="Y1054" s="72" t="s">
        <v>14379</v>
      </c>
      <c r="AO1054" s="71">
        <v>50.93</v>
      </c>
      <c r="AT1054" s="73"/>
      <c r="AU1054" s="73"/>
      <c r="AV1054" s="73"/>
      <c r="AW1054" s="74" t="s">
        <v>15445</v>
      </c>
      <c r="BC1054" s="73"/>
    </row>
    <row r="1055" spans="1:56">
      <c r="A1055" s="70" t="str">
        <f t="shared" si="33"/>
        <v>2026-01</v>
      </c>
      <c r="B1055" s="5" t="str">
        <f>_xlfn.XLOOKUP(G1055,过机服务商重量差!A:A,过机服务商重量差!G:G)</f>
        <v>帅时莹</v>
      </c>
      <c r="C1055" s="32" t="str">
        <f t="shared" si="32"/>
        <v>渠道</v>
      </c>
      <c r="D1055" s="63">
        <f>ROUND(IF(AND(AO1055&gt;=0,Y1055="正常走货"),_xlfn.XLOOKUP(G1055,过机服务商重量差!A:A,过机服务商重量差!L:L),"0"),2)</f>
        <v>1</v>
      </c>
      <c r="E1055" s="64">
        <f>ROUND(IF(B1055="小旋风",$D1055/提成!$D$4*提成!$E$4,$D1055/提成!$D$3*提成!$E$3),2)</f>
        <v>0.01</v>
      </c>
      <c r="F1055" s="5" t="str">
        <f ca="1">IFERROR(LOOKUP(1,0/((B1055=名单!B:B)*(VALUE(AW1055)&gt;=名单!E:E)*(VALUE(AW1055)&lt;=名单!G:G)*(Y1055="正常走货")),名单!H:H),"否")</f>
        <v>否</v>
      </c>
      <c r="G1055" s="71" t="s">
        <v>3278</v>
      </c>
      <c r="H1055" s="71" t="s">
        <v>3280</v>
      </c>
      <c r="J1055" s="72" t="s">
        <v>140</v>
      </c>
      <c r="L1055" s="71" t="s">
        <v>18</v>
      </c>
      <c r="M1055" s="73"/>
      <c r="N1055" s="73"/>
      <c r="R1055" s="73"/>
      <c r="S1055" s="72" t="s">
        <v>562</v>
      </c>
      <c r="T1055" s="72" t="s">
        <v>14410</v>
      </c>
      <c r="U1055" s="73"/>
      <c r="W1055" s="73"/>
      <c r="X1055" s="73"/>
      <c r="Y1055" s="72" t="s">
        <v>14379</v>
      </c>
      <c r="AO1055" s="71">
        <v>61.04</v>
      </c>
      <c r="AS1055" s="73"/>
      <c r="AT1055" s="73"/>
      <c r="AV1055" s="73"/>
      <c r="AW1055" s="74" t="s">
        <v>15446</v>
      </c>
      <c r="BC1055" s="73"/>
      <c r="BD1055" s="73"/>
    </row>
    <row r="1056" spans="1:56">
      <c r="A1056" s="70" t="str">
        <f t="shared" si="33"/>
        <v>2026-01</v>
      </c>
      <c r="B1056" s="5" t="str">
        <f>_xlfn.XLOOKUP(G1056,过机服务商重量差!A:A,过机服务商重量差!G:G)</f>
        <v>玉麒麟</v>
      </c>
      <c r="C1056" s="32" t="str">
        <f t="shared" si="32"/>
        <v>渠道</v>
      </c>
      <c r="D1056" s="63">
        <f>ROUND(IF(AND(AO1056&gt;=0,Y1056="正常走货"),_xlfn.XLOOKUP(G1056,过机服务商重量差!A:A,过机服务商重量差!L:L),"0"),2)</f>
        <v>38</v>
      </c>
      <c r="E1056" s="64">
        <f>ROUND(IF(B1056="小旋风",$D1056/提成!$D$4*提成!$E$4,$D1056/提成!$D$3*提成!$E$3),2)</f>
        <v>0.38</v>
      </c>
      <c r="F1056" s="5" t="str">
        <f ca="1">IFERROR(LOOKUP(1,0/((B1056=名单!B:B)*(VALUE(AW1056)&gt;=名单!E:E)*(VALUE(AW1056)&lt;=名单!G:G)*(Y1056="正常走货")),名单!H:H),"否")</f>
        <v>否</v>
      </c>
      <c r="G1056" s="71" t="s">
        <v>3281</v>
      </c>
      <c r="H1056" s="71" t="s">
        <v>3283</v>
      </c>
      <c r="J1056" s="72" t="s">
        <v>17</v>
      </c>
      <c r="L1056" s="71" t="s">
        <v>18</v>
      </c>
      <c r="M1056" s="73"/>
      <c r="N1056" s="73"/>
      <c r="R1056" s="73"/>
      <c r="S1056" s="72" t="s">
        <v>562</v>
      </c>
      <c r="T1056" s="72" t="s">
        <v>14410</v>
      </c>
      <c r="U1056" s="73"/>
      <c r="W1056" s="73"/>
      <c r="X1056" s="73"/>
      <c r="Y1056" s="72" t="s">
        <v>14379</v>
      </c>
      <c r="AO1056" s="71">
        <v>95</v>
      </c>
      <c r="AS1056" s="73"/>
      <c r="AT1056" s="73"/>
      <c r="AV1056" s="73"/>
      <c r="AW1056" s="74" t="s">
        <v>15447</v>
      </c>
      <c r="BC1056" s="73"/>
      <c r="BD1056" s="73"/>
    </row>
    <row r="1057" spans="1:56">
      <c r="A1057" s="70" t="str">
        <f t="shared" si="33"/>
        <v>2026-01</v>
      </c>
      <c r="B1057" s="5" t="str">
        <f>_xlfn.XLOOKUP(G1057,过机服务商重量差!A:A,过机服务商重量差!G:G)</f>
        <v>帅时莹</v>
      </c>
      <c r="C1057" s="32" t="str">
        <f t="shared" si="32"/>
        <v>渠道</v>
      </c>
      <c r="D1057" s="63">
        <f>ROUND(IF(AND(AO1057&gt;=0,Y1057="正常走货"),_xlfn.XLOOKUP(G1057,过机服务商重量差!A:A,过机服务商重量差!L:L),"0"),2)</f>
        <v>5</v>
      </c>
      <c r="E1057" s="64">
        <f>ROUND(IF(B1057="小旋风",$D1057/提成!$D$4*提成!$E$4,$D1057/提成!$D$3*提成!$E$3),2)</f>
        <v>0.05</v>
      </c>
      <c r="F1057" s="5" t="str">
        <f ca="1">IFERROR(LOOKUP(1,0/((B1057=名单!B:B)*(VALUE(AW1057)&gt;=名单!E:E)*(VALUE(AW1057)&lt;=名单!G:G)*(Y1057="正常走货")),名单!H:H),"否")</f>
        <v>否</v>
      </c>
      <c r="G1057" s="71" t="s">
        <v>3284</v>
      </c>
      <c r="H1057" s="71" t="s">
        <v>3286</v>
      </c>
      <c r="J1057" s="72" t="s">
        <v>140</v>
      </c>
      <c r="L1057" s="71" t="s">
        <v>18</v>
      </c>
      <c r="M1057" s="73"/>
      <c r="N1057" s="73"/>
      <c r="R1057" s="73"/>
      <c r="S1057" s="72" t="s">
        <v>562</v>
      </c>
      <c r="T1057" s="72" t="s">
        <v>14410</v>
      </c>
      <c r="U1057" s="73"/>
      <c r="W1057" s="73"/>
      <c r="X1057" s="73"/>
      <c r="Y1057" s="72" t="s">
        <v>14379</v>
      </c>
      <c r="AO1057" s="71">
        <v>67.45</v>
      </c>
      <c r="AS1057" s="73"/>
      <c r="AT1057" s="73"/>
      <c r="AV1057" s="73"/>
      <c r="AW1057" s="74" t="s">
        <v>15448</v>
      </c>
      <c r="BC1057" s="73"/>
    </row>
    <row r="1058" spans="1:56">
      <c r="A1058" s="70" t="str">
        <f t="shared" si="33"/>
        <v>2026-01</v>
      </c>
      <c r="B1058" s="5" t="str">
        <f>_xlfn.XLOOKUP(G1058,过机服务商重量差!A:A,过机服务商重量差!G:G)</f>
        <v>玉麒麟</v>
      </c>
      <c r="C1058" s="32" t="str">
        <f t="shared" si="32"/>
        <v>渠道</v>
      </c>
      <c r="D1058" s="63">
        <f>ROUND(IF(AND(AO1058&gt;=0,Y1058="正常走货"),_xlfn.XLOOKUP(G1058,过机服务商重量差!A:A,过机服务商重量差!L:L),"0"),2)</f>
        <v>1</v>
      </c>
      <c r="E1058" s="64">
        <f>ROUND(IF(B1058="小旋风",$D1058/提成!$D$4*提成!$E$4,$D1058/提成!$D$3*提成!$E$3),2)</f>
        <v>0.01</v>
      </c>
      <c r="F1058" s="5" t="str">
        <f ca="1">IFERROR(LOOKUP(1,0/((B1058=名单!B:B)*(VALUE(AW1058)&gt;=名单!E:E)*(VALUE(AW1058)&lt;=名单!G:G)*(Y1058="正常走货")),名单!H:H),"否")</f>
        <v>否</v>
      </c>
      <c r="G1058" s="71" t="s">
        <v>3287</v>
      </c>
      <c r="H1058" s="71" t="s">
        <v>3289</v>
      </c>
      <c r="J1058" s="72" t="s">
        <v>17</v>
      </c>
      <c r="L1058" s="71" t="s">
        <v>18</v>
      </c>
      <c r="M1058" s="73"/>
      <c r="N1058" s="73"/>
      <c r="R1058" s="73"/>
      <c r="S1058" s="72" t="s">
        <v>292</v>
      </c>
      <c r="T1058" s="72" t="s">
        <v>14410</v>
      </c>
      <c r="U1058" s="73"/>
      <c r="W1058" s="73"/>
      <c r="X1058" s="73"/>
      <c r="Y1058" s="72" t="s">
        <v>14379</v>
      </c>
      <c r="AO1058" s="71">
        <v>36.1</v>
      </c>
      <c r="AS1058" s="73"/>
      <c r="AT1058" s="73"/>
      <c r="AU1058" s="73"/>
      <c r="AV1058" s="73"/>
      <c r="AW1058" s="74" t="s">
        <v>15449</v>
      </c>
      <c r="BC1058" s="73"/>
    </row>
    <row r="1059" spans="1:56">
      <c r="A1059" s="70" t="str">
        <f t="shared" si="33"/>
        <v>2026-01</v>
      </c>
      <c r="B1059" s="5" t="str">
        <f>_xlfn.XLOOKUP(G1059,过机服务商重量差!A:A,过机服务商重量差!G:G)</f>
        <v>玉麒麟</v>
      </c>
      <c r="C1059" s="32" t="str">
        <f t="shared" si="32"/>
        <v>渠道</v>
      </c>
      <c r="D1059" s="63">
        <f>ROUND(IF(AND(AO1059&gt;=0,Y1059="正常走货"),_xlfn.XLOOKUP(G1059,过机服务商重量差!A:A,过机服务商重量差!L:L),"0"),2)</f>
        <v>1.5</v>
      </c>
      <c r="E1059" s="64">
        <f>ROUND(IF(B1059="小旋风",$D1059/提成!$D$4*提成!$E$4,$D1059/提成!$D$3*提成!$E$3),2)</f>
        <v>0.02</v>
      </c>
      <c r="F1059" s="5" t="str">
        <f ca="1">IFERROR(LOOKUP(1,0/((B1059=名单!B:B)*(VALUE(AW1059)&gt;=名单!E:E)*(VALUE(AW1059)&lt;=名单!G:G)*(Y1059="正常走货")),名单!H:H),"否")</f>
        <v>否</v>
      </c>
      <c r="G1059" s="71" t="s">
        <v>3290</v>
      </c>
      <c r="H1059" s="71" t="s">
        <v>36</v>
      </c>
      <c r="J1059" s="72" t="s">
        <v>17</v>
      </c>
      <c r="L1059" s="71" t="s">
        <v>18</v>
      </c>
      <c r="M1059" s="73"/>
      <c r="N1059" s="73"/>
      <c r="R1059" s="73"/>
      <c r="S1059" s="72" t="s">
        <v>227</v>
      </c>
      <c r="T1059" s="72" t="s">
        <v>14410</v>
      </c>
      <c r="U1059" s="73"/>
      <c r="W1059" s="73"/>
      <c r="X1059" s="73"/>
      <c r="Y1059" s="72" t="s">
        <v>14379</v>
      </c>
      <c r="AO1059" s="71">
        <v>50</v>
      </c>
      <c r="AT1059" s="73"/>
      <c r="AU1059" s="73"/>
      <c r="AV1059" s="73"/>
      <c r="AW1059" s="74" t="s">
        <v>15450</v>
      </c>
      <c r="BC1059" s="73"/>
    </row>
    <row r="1060" spans="1:56">
      <c r="A1060" s="70" t="str">
        <f t="shared" si="33"/>
        <v>2026-01</v>
      </c>
      <c r="B1060" s="5" t="str">
        <f>_xlfn.XLOOKUP(G1060,过机服务商重量差!A:A,过机服务商重量差!G:G)</f>
        <v>无崖子</v>
      </c>
      <c r="C1060" s="32" t="str">
        <f t="shared" si="32"/>
        <v>渠道</v>
      </c>
      <c r="D1060" s="63">
        <f>ROUND(IF(AND(AO1060&gt;=0,Y1060="正常走货"),_xlfn.XLOOKUP(G1060,过机服务商重量差!A:A,过机服务商重量差!L:L),"0"),2)</f>
        <v>19.5</v>
      </c>
      <c r="E1060" s="64">
        <f>ROUND(IF(B1060="小旋风",$D1060/提成!$D$4*提成!$E$4,$D1060/提成!$D$3*提成!$E$3),2)</f>
        <v>0.2</v>
      </c>
      <c r="F1060" s="5" t="str">
        <f ca="1">IFERROR(LOOKUP(1,0/((B1060=名单!B:B)*(VALUE(AW1060)&gt;=名单!E:E)*(VALUE(AW1060)&lt;=名单!G:G)*(Y1060="正常走货")),名单!H:H),"否")</f>
        <v>否</v>
      </c>
      <c r="G1060" s="71" t="s">
        <v>3292</v>
      </c>
      <c r="H1060" s="71" t="s">
        <v>3294</v>
      </c>
      <c r="J1060" s="72" t="s">
        <v>590</v>
      </c>
      <c r="L1060" s="71" t="s">
        <v>18</v>
      </c>
      <c r="M1060" s="73"/>
      <c r="N1060" s="73"/>
      <c r="R1060" s="73"/>
      <c r="S1060" s="72" t="s">
        <v>120</v>
      </c>
      <c r="T1060" s="71" t="s">
        <v>14382</v>
      </c>
      <c r="U1060" s="73"/>
      <c r="W1060" s="73"/>
      <c r="X1060" s="73"/>
      <c r="Y1060" s="72" t="s">
        <v>14379</v>
      </c>
      <c r="AO1060" s="71">
        <v>118.3</v>
      </c>
      <c r="AS1060" s="73"/>
      <c r="AT1060" s="73"/>
      <c r="AU1060" s="73"/>
      <c r="AV1060" s="73"/>
      <c r="AW1060" s="74" t="s">
        <v>15451</v>
      </c>
      <c r="BC1060" s="73"/>
    </row>
    <row r="1061" spans="1:56">
      <c r="A1061" s="70" t="str">
        <f t="shared" si="33"/>
        <v>2026-01</v>
      </c>
      <c r="B1061" s="5" t="str">
        <f>_xlfn.XLOOKUP(G1061,过机服务商重量差!A:A,过机服务商重量差!G:G)</f>
        <v>帅时莹</v>
      </c>
      <c r="C1061" s="32" t="str">
        <f t="shared" si="32"/>
        <v/>
      </c>
      <c r="D1061" s="63">
        <f>ROUND(IF(AND(AO1061&gt;=0,Y1061="正常走货"),_xlfn.XLOOKUP(G1061,过机服务商重量差!A:A,过机服务商重量差!L:L),"0"),2)</f>
        <v>0</v>
      </c>
      <c r="E1061" s="64">
        <f>ROUND(IF(B1061="小旋风",$D1061/提成!$D$4*提成!$E$4,$D1061/提成!$D$3*提成!$E$3),2)</f>
        <v>0</v>
      </c>
      <c r="F1061" s="5" t="str">
        <f ca="1">IFERROR(LOOKUP(1,0/((B1061=名单!B:B)*(VALUE(AW1061)&gt;=名单!E:E)*(VALUE(AW1061)&lt;=名单!G:G)*(Y1061="正常走货")),名单!H:H),"否")</f>
        <v>否</v>
      </c>
      <c r="G1061" s="71" t="s">
        <v>3295</v>
      </c>
      <c r="H1061" s="71" t="s">
        <v>3297</v>
      </c>
      <c r="J1061" s="72" t="s">
        <v>287</v>
      </c>
      <c r="L1061" s="71" t="s">
        <v>18</v>
      </c>
      <c r="M1061" s="73"/>
      <c r="N1061" s="73"/>
      <c r="R1061" s="73"/>
      <c r="S1061" s="72" t="s">
        <v>288</v>
      </c>
      <c r="T1061" s="71" t="s">
        <v>14410</v>
      </c>
      <c r="U1061" s="73"/>
      <c r="W1061" s="73"/>
      <c r="X1061" s="73"/>
      <c r="Y1061" s="72" t="s">
        <v>14379</v>
      </c>
      <c r="AO1061" s="71">
        <v>-12.7</v>
      </c>
      <c r="AS1061" s="73"/>
      <c r="AT1061" s="73"/>
      <c r="AU1061" s="73"/>
      <c r="AV1061" s="73"/>
      <c r="AW1061" s="74" t="s">
        <v>15452</v>
      </c>
      <c r="BC1061" s="73"/>
      <c r="BD1061" s="73"/>
    </row>
    <row r="1062" spans="1:56">
      <c r="A1062" s="70" t="str">
        <f t="shared" si="33"/>
        <v>2026-01</v>
      </c>
      <c r="B1062" s="5" t="str">
        <f>_xlfn.XLOOKUP(G1062,过机服务商重量差!A:A,过机服务商重量差!G:G)</f>
        <v>玉麒麟</v>
      </c>
      <c r="C1062" s="32" t="str">
        <f t="shared" si="32"/>
        <v>渠道</v>
      </c>
      <c r="D1062" s="63">
        <f>ROUND(IF(AND(AO1062&gt;=0,Y1062="正常走货"),_xlfn.XLOOKUP(G1062,过机服务商重量差!A:A,过机服务商重量差!L:L),"0"),2)</f>
        <v>5</v>
      </c>
      <c r="E1062" s="64">
        <f>ROUND(IF(B1062="小旋风",$D1062/提成!$D$4*提成!$E$4,$D1062/提成!$D$3*提成!$E$3),2)</f>
        <v>0.05</v>
      </c>
      <c r="F1062" s="5" t="str">
        <f ca="1">IFERROR(LOOKUP(1,0/((B1062=名单!B:B)*(VALUE(AW1062)&gt;=名单!E:E)*(VALUE(AW1062)&lt;=名单!G:G)*(Y1062="正常走货")),名单!H:H),"否")</f>
        <v>否</v>
      </c>
      <c r="G1062" s="71" t="s">
        <v>3298</v>
      </c>
      <c r="H1062" s="71" t="s">
        <v>3300</v>
      </c>
      <c r="J1062" s="72" t="s">
        <v>17</v>
      </c>
      <c r="L1062" s="71" t="s">
        <v>18</v>
      </c>
      <c r="M1062" s="73"/>
      <c r="N1062" s="73"/>
      <c r="R1062" s="73"/>
      <c r="S1062" s="72" t="s">
        <v>1262</v>
      </c>
      <c r="T1062" s="71" t="s">
        <v>14382</v>
      </c>
      <c r="U1062" s="73"/>
      <c r="W1062" s="73"/>
      <c r="X1062" s="73"/>
      <c r="Y1062" s="72" t="s">
        <v>14379</v>
      </c>
      <c r="AO1062" s="71">
        <v>126.12</v>
      </c>
      <c r="AS1062" s="73"/>
      <c r="AT1062" s="73"/>
      <c r="AU1062" s="73"/>
      <c r="AV1062" s="73"/>
      <c r="AW1062" s="74" t="s">
        <v>15453</v>
      </c>
      <c r="BC1062" s="73"/>
    </row>
    <row r="1063" spans="1:56">
      <c r="A1063" s="70" t="str">
        <f t="shared" si="33"/>
        <v>2026-01</v>
      </c>
      <c r="B1063" s="5" t="str">
        <f>_xlfn.XLOOKUP(G1063,过机服务商重量差!A:A,过机服务商重量差!G:G)</f>
        <v>小旋风</v>
      </c>
      <c r="C1063" s="32" t="str">
        <f t="shared" si="32"/>
        <v>渠道</v>
      </c>
      <c r="D1063" s="63">
        <f>ROUND(IF(AND(AO1063&gt;=0,Y1063="正常走货"),_xlfn.XLOOKUP(G1063,过机服务商重量差!A:A,过机服务商重量差!L:L),"0"),2)</f>
        <v>139</v>
      </c>
      <c r="E1063" s="64">
        <f>ROUND(IF(B1063="小旋风",$D1063/提成!$D$4*提成!$E$4,$D1063/提成!$D$3*提成!$E$3),2)</f>
        <v>1.39</v>
      </c>
      <c r="F1063" s="5" t="str">
        <f ca="1">IFERROR(LOOKUP(1,0/((B1063=名单!B:B)*(VALUE(AW1063)&gt;=名单!E:E)*(VALUE(AW1063)&lt;=名单!G:G)*(Y1063="正常走货")),名单!H:H),"否")</f>
        <v>是</v>
      </c>
      <c r="G1063" s="71" t="s">
        <v>3301</v>
      </c>
      <c r="H1063" s="71" t="s">
        <v>3303</v>
      </c>
      <c r="J1063" s="72" t="s">
        <v>85</v>
      </c>
      <c r="L1063" s="71" t="s">
        <v>18</v>
      </c>
      <c r="M1063" s="73"/>
      <c r="N1063" s="73"/>
      <c r="R1063" s="73"/>
      <c r="S1063" s="72" t="s">
        <v>337</v>
      </c>
      <c r="T1063" s="72" t="s">
        <v>14378</v>
      </c>
      <c r="U1063" s="73"/>
      <c r="W1063" s="73"/>
      <c r="X1063" s="73"/>
      <c r="Y1063" s="72" t="s">
        <v>14379</v>
      </c>
      <c r="AO1063" s="71">
        <v>556</v>
      </c>
      <c r="AS1063" s="73"/>
      <c r="AT1063" s="73"/>
      <c r="AU1063" s="73"/>
      <c r="AV1063" s="73"/>
      <c r="AW1063" s="74" t="s">
        <v>15454</v>
      </c>
      <c r="BC1063" s="73"/>
    </row>
    <row r="1064" spans="1:56">
      <c r="A1064" s="70" t="str">
        <f t="shared" si="33"/>
        <v>2026-01</v>
      </c>
      <c r="B1064" s="5" t="str">
        <f>_xlfn.XLOOKUP(G1064,过机服务商重量差!A:A,过机服务商重量差!G:G)</f>
        <v>无崖子</v>
      </c>
      <c r="C1064" s="32" t="str">
        <f t="shared" si="32"/>
        <v>渠道</v>
      </c>
      <c r="D1064" s="63">
        <f>ROUND(IF(AND(AO1064&gt;=0,Y1064="正常走货"),_xlfn.XLOOKUP(G1064,过机服务商重量差!A:A,过机服务商重量差!L:L),"0"),2)</f>
        <v>20.5</v>
      </c>
      <c r="E1064" s="64">
        <f>ROUND(IF(B1064="小旋风",$D1064/提成!$D$4*提成!$E$4,$D1064/提成!$D$3*提成!$E$3),2)</f>
        <v>0.21</v>
      </c>
      <c r="F1064" s="5" t="str">
        <f ca="1">IFERROR(LOOKUP(1,0/((B1064=名单!B:B)*(VALUE(AW1064)&gt;=名单!E:E)*(VALUE(AW1064)&lt;=名单!G:G)*(Y1064="正常走货")),名单!H:H),"否")</f>
        <v>否</v>
      </c>
      <c r="G1064" s="71" t="s">
        <v>3304</v>
      </c>
      <c r="H1064" s="71" t="s">
        <v>3306</v>
      </c>
      <c r="J1064" s="72" t="s">
        <v>465</v>
      </c>
      <c r="L1064" s="71" t="s">
        <v>18</v>
      </c>
      <c r="M1064" s="73"/>
      <c r="N1064" s="73"/>
      <c r="R1064" s="73"/>
      <c r="S1064" s="72" t="s">
        <v>227</v>
      </c>
      <c r="T1064" s="72" t="s">
        <v>14410</v>
      </c>
      <c r="U1064" s="73"/>
      <c r="W1064" s="73"/>
      <c r="X1064" s="73"/>
      <c r="Y1064" s="72" t="s">
        <v>14379</v>
      </c>
      <c r="AO1064" s="71">
        <v>188.05</v>
      </c>
      <c r="AS1064" s="73"/>
      <c r="AT1064" s="73"/>
      <c r="AU1064" s="73"/>
      <c r="AV1064" s="73"/>
      <c r="AW1064" s="74" t="s">
        <v>15455</v>
      </c>
      <c r="BC1064" s="73"/>
    </row>
    <row r="1065" spans="1:56">
      <c r="A1065" s="70" t="str">
        <f t="shared" si="33"/>
        <v>2026-01</v>
      </c>
      <c r="B1065" s="5" t="str">
        <f>_xlfn.XLOOKUP(G1065,过机服务商重量差!A:A,过机服务商重量差!G:G)</f>
        <v>风清扬</v>
      </c>
      <c r="C1065" s="32" t="str">
        <f t="shared" si="32"/>
        <v>渠道</v>
      </c>
      <c r="D1065" s="63">
        <f>ROUND(IF(AND(AO1065&gt;=0,Y1065="正常走货"),_xlfn.XLOOKUP(G1065,过机服务商重量差!A:A,过机服务商重量差!L:L),"0"),2)</f>
        <v>21</v>
      </c>
      <c r="E1065" s="64">
        <f>ROUND(IF(B1065="小旋风",$D1065/提成!$D$4*提成!$E$4,$D1065/提成!$D$3*提成!$E$3),2)</f>
        <v>0.21</v>
      </c>
      <c r="F1065" s="5" t="str">
        <f ca="1">IFERROR(LOOKUP(1,0/((B1065=名单!B:B)*(VALUE(AW1065)&gt;=名单!E:E)*(VALUE(AW1065)&lt;=名单!G:G)*(Y1065="正常走货")),名单!H:H),"否")</f>
        <v>是</v>
      </c>
      <c r="G1065" s="71" t="s">
        <v>3307</v>
      </c>
      <c r="H1065" s="71" t="s">
        <v>50</v>
      </c>
      <c r="J1065" s="72" t="s">
        <v>194</v>
      </c>
      <c r="L1065" s="71" t="s">
        <v>18</v>
      </c>
      <c r="M1065" s="73"/>
      <c r="N1065" s="73"/>
      <c r="R1065" s="73"/>
      <c r="S1065" s="72" t="s">
        <v>3182</v>
      </c>
      <c r="T1065" s="72" t="s">
        <v>15410</v>
      </c>
      <c r="U1065" s="73"/>
      <c r="W1065" s="73"/>
      <c r="X1065" s="73"/>
      <c r="Y1065" s="72" t="s">
        <v>14379</v>
      </c>
      <c r="AO1065" s="71">
        <v>31.5</v>
      </c>
      <c r="AS1065" s="73"/>
      <c r="AT1065" s="73"/>
      <c r="AU1065" s="73"/>
      <c r="AV1065" s="73"/>
      <c r="AW1065" s="74" t="s">
        <v>15456</v>
      </c>
      <c r="BC1065" s="73"/>
    </row>
    <row r="1066" spans="1:56">
      <c r="A1066" s="70" t="str">
        <f t="shared" si="33"/>
        <v>2026-01</v>
      </c>
      <c r="B1066" s="5" t="str">
        <f>_xlfn.XLOOKUP(G1066,过机服务商重量差!A:A,过机服务商重量差!G:G)</f>
        <v>帅时莹</v>
      </c>
      <c r="C1066" s="32" t="str">
        <f t="shared" si="32"/>
        <v>渠道</v>
      </c>
      <c r="D1066" s="63">
        <f>ROUND(IF(AND(AO1066&gt;=0,Y1066="正常走货"),_xlfn.XLOOKUP(G1066,过机服务商重量差!A:A,过机服务商重量差!L:L),"0"),2)</f>
        <v>22</v>
      </c>
      <c r="E1066" s="64">
        <f>ROUND(IF(B1066="小旋风",$D1066/提成!$D$4*提成!$E$4,$D1066/提成!$D$3*提成!$E$3),2)</f>
        <v>0.22</v>
      </c>
      <c r="F1066" s="5" t="str">
        <f ca="1">IFERROR(LOOKUP(1,0/((B1066=名单!B:B)*(VALUE(AW1066)&gt;=名单!E:E)*(VALUE(AW1066)&lt;=名单!G:G)*(Y1066="正常走货")),名单!H:H),"否")</f>
        <v>否</v>
      </c>
      <c r="G1066" s="71" t="s">
        <v>3309</v>
      </c>
      <c r="H1066" s="71" t="s">
        <v>3311</v>
      </c>
      <c r="J1066" s="72" t="s">
        <v>97</v>
      </c>
      <c r="L1066" s="71" t="s">
        <v>18</v>
      </c>
      <c r="M1066" s="73"/>
      <c r="N1066" s="73"/>
      <c r="R1066" s="73"/>
      <c r="S1066" s="72" t="s">
        <v>292</v>
      </c>
      <c r="T1066" s="72" t="s">
        <v>14410</v>
      </c>
      <c r="U1066" s="73"/>
      <c r="W1066" s="73"/>
      <c r="X1066" s="73"/>
      <c r="Y1066" s="72" t="s">
        <v>14379</v>
      </c>
      <c r="AO1066" s="71">
        <v>205</v>
      </c>
      <c r="AS1066" s="73"/>
      <c r="AT1066" s="73"/>
      <c r="AU1066" s="73"/>
      <c r="AV1066" s="73"/>
      <c r="AW1066" s="74" t="s">
        <v>15457</v>
      </c>
      <c r="BC1066" s="73"/>
    </row>
    <row r="1067" spans="1:56">
      <c r="A1067" s="70" t="str">
        <f t="shared" si="33"/>
        <v>2026-01</v>
      </c>
      <c r="B1067" s="5" t="str">
        <f>_xlfn.XLOOKUP(G1067,过机服务商重量差!A:A,过机服务商重量差!G:G)</f>
        <v>风清扬</v>
      </c>
      <c r="C1067" s="32" t="str">
        <f t="shared" si="32"/>
        <v>渠道</v>
      </c>
      <c r="D1067" s="63">
        <f>ROUND(IF(AND(AO1067&gt;=0,Y1067="正常走货"),_xlfn.XLOOKUP(G1067,过机服务商重量差!A:A,过机服务商重量差!L:L),"0"),2)</f>
        <v>50</v>
      </c>
      <c r="E1067" s="64">
        <f>ROUND(IF(B1067="小旋风",$D1067/提成!$D$4*提成!$E$4,$D1067/提成!$D$3*提成!$E$3),2)</f>
        <v>0.5</v>
      </c>
      <c r="F1067" s="5" t="str">
        <f ca="1">IFERROR(LOOKUP(1,0/((B1067=名单!B:B)*(VALUE(AW1067)&gt;=名单!E:E)*(VALUE(AW1067)&lt;=名单!G:G)*(Y1067="正常走货")),名单!H:H),"否")</f>
        <v>是</v>
      </c>
      <c r="G1067" s="71" t="s">
        <v>3312</v>
      </c>
      <c r="H1067" s="71" t="s">
        <v>50</v>
      </c>
      <c r="J1067" s="72" t="s">
        <v>194</v>
      </c>
      <c r="L1067" s="71" t="s">
        <v>18</v>
      </c>
      <c r="M1067" s="73"/>
      <c r="N1067" s="73"/>
      <c r="R1067" s="73"/>
      <c r="S1067" s="72" t="s">
        <v>3182</v>
      </c>
      <c r="T1067" s="72" t="s">
        <v>15410</v>
      </c>
      <c r="U1067" s="73"/>
      <c r="W1067" s="73"/>
      <c r="X1067" s="73"/>
      <c r="Y1067" s="72" t="s">
        <v>14379</v>
      </c>
      <c r="AO1067" s="71">
        <v>75</v>
      </c>
      <c r="AS1067" s="73"/>
      <c r="AT1067" s="73"/>
      <c r="AU1067" s="73"/>
      <c r="AV1067" s="73"/>
      <c r="AW1067" s="74" t="s">
        <v>15458</v>
      </c>
      <c r="BC1067" s="73"/>
    </row>
    <row r="1068" spans="1:56">
      <c r="A1068" s="70" t="str">
        <f t="shared" si="33"/>
        <v>2026-01</v>
      </c>
      <c r="B1068" s="5" t="str">
        <f>_xlfn.XLOOKUP(G1068,过机服务商重量差!A:A,过机服务商重量差!G:G)</f>
        <v>风清扬</v>
      </c>
      <c r="C1068" s="32" t="str">
        <f t="shared" si="32"/>
        <v/>
      </c>
      <c r="D1068" s="63">
        <f>ROUND(IF(AND(AO1068&gt;=0,Y1068="正常走货"),_xlfn.XLOOKUP(G1068,过机服务商重量差!A:A,过机服务商重量差!L:L),"0"),2)</f>
        <v>0</v>
      </c>
      <c r="E1068" s="64">
        <f>ROUND(IF(B1068="小旋风",$D1068/提成!$D$4*提成!$E$4,$D1068/提成!$D$3*提成!$E$3),2)</f>
        <v>0</v>
      </c>
      <c r="F1068" s="5" t="str">
        <f ca="1">IFERROR(LOOKUP(1,0/((B1068=名单!B:B)*(VALUE(AW1068)&gt;=名单!E:E)*(VALUE(AW1068)&lt;=名单!G:G)*(Y1068="正常走货")),名单!H:H),"否")</f>
        <v>是</v>
      </c>
      <c r="G1068" s="71" t="s">
        <v>3314</v>
      </c>
      <c r="H1068" s="71" t="s">
        <v>50</v>
      </c>
      <c r="J1068" s="72" t="s">
        <v>194</v>
      </c>
      <c r="L1068" s="71" t="s">
        <v>18</v>
      </c>
      <c r="M1068" s="73"/>
      <c r="N1068" s="73"/>
      <c r="R1068" s="73"/>
      <c r="S1068" s="72" t="s">
        <v>3182</v>
      </c>
      <c r="T1068" s="71" t="s">
        <v>15410</v>
      </c>
      <c r="U1068" s="73"/>
      <c r="W1068" s="73"/>
      <c r="X1068" s="73"/>
      <c r="Y1068" s="72" t="s">
        <v>14379</v>
      </c>
      <c r="Z1068" s="73"/>
      <c r="AO1068" s="71">
        <v>-24.4999999999999</v>
      </c>
      <c r="AT1068" s="73"/>
      <c r="AU1068" s="73"/>
      <c r="AV1068" s="73"/>
      <c r="AW1068" s="74" t="s">
        <v>15459</v>
      </c>
      <c r="BC1068" s="73"/>
    </row>
    <row r="1069" spans="1:56">
      <c r="A1069" s="70" t="str">
        <f t="shared" si="33"/>
        <v>2026-01</v>
      </c>
      <c r="B1069" s="5" t="str">
        <f>_xlfn.XLOOKUP(G1069,过机服务商重量差!A:A,过机服务商重量差!G:G)</f>
        <v>风清扬</v>
      </c>
      <c r="C1069" s="32" t="str">
        <f t="shared" si="32"/>
        <v>渠道</v>
      </c>
      <c r="D1069" s="63">
        <f>ROUND(IF(AND(AO1069&gt;=0,Y1069="正常走货"),_xlfn.XLOOKUP(G1069,过机服务商重量差!A:A,过机服务商重量差!L:L),"0"),2)</f>
        <v>51</v>
      </c>
      <c r="E1069" s="64">
        <f>ROUND(IF(B1069="小旋风",$D1069/提成!$D$4*提成!$E$4,$D1069/提成!$D$3*提成!$E$3),2)</f>
        <v>0.51</v>
      </c>
      <c r="F1069" s="5" t="str">
        <f ca="1">IFERROR(LOOKUP(1,0/((B1069=名单!B:B)*(VALUE(AW1069)&gt;=名单!E:E)*(VALUE(AW1069)&lt;=名单!G:G)*(Y1069="正常走货")),名单!H:H),"否")</f>
        <v>是</v>
      </c>
      <c r="G1069" s="71" t="s">
        <v>3316</v>
      </c>
      <c r="H1069" s="71" t="s">
        <v>50</v>
      </c>
      <c r="J1069" s="71" t="s">
        <v>194</v>
      </c>
      <c r="L1069" s="71" t="s">
        <v>18</v>
      </c>
      <c r="M1069" s="73"/>
      <c r="N1069" s="73"/>
      <c r="R1069" s="73"/>
      <c r="S1069" s="72" t="s">
        <v>3182</v>
      </c>
      <c r="T1069" s="72" t="s">
        <v>15410</v>
      </c>
      <c r="U1069" s="73"/>
      <c r="W1069" s="73"/>
      <c r="X1069" s="73"/>
      <c r="Y1069" s="72" t="s">
        <v>14379</v>
      </c>
      <c r="AO1069" s="71">
        <v>25.5</v>
      </c>
      <c r="AS1069" s="73"/>
      <c r="AT1069" s="73"/>
      <c r="AU1069" s="73"/>
      <c r="AV1069" s="73"/>
      <c r="AW1069" s="74" t="s">
        <v>15460</v>
      </c>
      <c r="BA1069" s="73"/>
      <c r="BC1069" s="73"/>
    </row>
    <row r="1070" spans="1:56">
      <c r="A1070" s="70" t="str">
        <f t="shared" si="33"/>
        <v>2026-01</v>
      </c>
      <c r="B1070" s="5" t="str">
        <f>_xlfn.XLOOKUP(G1070,过机服务商重量差!A:A,过机服务商重量差!G:G)</f>
        <v>风清扬</v>
      </c>
      <c r="C1070" s="32" t="str">
        <f t="shared" si="32"/>
        <v>渠道</v>
      </c>
      <c r="D1070" s="63">
        <f>ROUND(IF(AND(AO1070&gt;=0,Y1070="正常走货"),_xlfn.XLOOKUP(G1070,过机服务商重量差!A:A,过机服务商重量差!L:L),"0"),2)</f>
        <v>21</v>
      </c>
      <c r="E1070" s="64">
        <f>ROUND(IF(B1070="小旋风",$D1070/提成!$D$4*提成!$E$4,$D1070/提成!$D$3*提成!$E$3),2)</f>
        <v>0.21</v>
      </c>
      <c r="F1070" s="5" t="str">
        <f ca="1">IFERROR(LOOKUP(1,0/((B1070=名单!B:B)*(VALUE(AW1070)&gt;=名单!E:E)*(VALUE(AW1070)&lt;=名单!G:G)*(Y1070="正常走货")),名单!H:H),"否")</f>
        <v>是</v>
      </c>
      <c r="G1070" s="71" t="s">
        <v>3318</v>
      </c>
      <c r="H1070" s="71" t="s">
        <v>50</v>
      </c>
      <c r="J1070" s="71" t="s">
        <v>194</v>
      </c>
      <c r="L1070" s="71" t="s">
        <v>18</v>
      </c>
      <c r="M1070" s="73"/>
      <c r="N1070" s="73"/>
      <c r="R1070" s="73"/>
      <c r="S1070" s="72" t="s">
        <v>3182</v>
      </c>
      <c r="T1070" s="72" t="s">
        <v>15410</v>
      </c>
      <c r="U1070" s="73"/>
      <c r="W1070" s="73"/>
      <c r="X1070" s="73"/>
      <c r="Y1070" s="72" t="s">
        <v>14379</v>
      </c>
      <c r="AO1070" s="71">
        <v>231.5</v>
      </c>
      <c r="AS1070" s="73"/>
      <c r="AT1070" s="73"/>
      <c r="AU1070" s="73"/>
      <c r="AV1070" s="73"/>
      <c r="AW1070" s="74" t="s">
        <v>15461</v>
      </c>
      <c r="BC1070" s="73"/>
    </row>
    <row r="1071" spans="1:56">
      <c r="A1071" s="70" t="str">
        <f t="shared" si="33"/>
        <v>2026-01</v>
      </c>
      <c r="B1071" s="5" t="str">
        <f>_xlfn.XLOOKUP(G1071,过机服务商重量差!A:A,过机服务商重量差!G:G)</f>
        <v>007</v>
      </c>
      <c r="C1071" s="32" t="str">
        <f t="shared" si="32"/>
        <v>渠道</v>
      </c>
      <c r="D1071" s="63">
        <f>ROUND(IF(AND(AO1071&gt;=0,Y1071="正常走货"),_xlfn.XLOOKUP(G1071,过机服务商重量差!A:A,过机服务商重量差!L:L),"0"),2)</f>
        <v>33</v>
      </c>
      <c r="E1071" s="64">
        <f>ROUND(IF(B1071="小旋风",$D1071/提成!$D$4*提成!$E$4,$D1071/提成!$D$3*提成!$E$3),2)</f>
        <v>0.33</v>
      </c>
      <c r="F1071" s="5" t="str">
        <f ca="1">IFERROR(LOOKUP(1,0/((B1071=名单!B:B)*(VALUE(AW1071)&gt;=名单!E:E)*(VALUE(AW1071)&lt;=名单!G:G)*(Y1071="正常走货")),名单!H:H),"否")</f>
        <v>否</v>
      </c>
      <c r="G1071" s="71" t="s">
        <v>3320</v>
      </c>
      <c r="H1071" s="71" t="s">
        <v>3322</v>
      </c>
      <c r="J1071" s="71" t="s">
        <v>283</v>
      </c>
      <c r="L1071" s="71" t="s">
        <v>18</v>
      </c>
      <c r="M1071" s="73"/>
      <c r="N1071" s="73"/>
      <c r="R1071" s="73"/>
      <c r="S1071" s="72" t="s">
        <v>145</v>
      </c>
      <c r="T1071" s="72" t="s">
        <v>14407</v>
      </c>
      <c r="U1071" s="73"/>
      <c r="W1071" s="73"/>
      <c r="X1071" s="73"/>
      <c r="Y1071" s="72" t="s">
        <v>14379</v>
      </c>
      <c r="AO1071" s="71">
        <v>260.7</v>
      </c>
      <c r="AS1071" s="73"/>
      <c r="AT1071" s="73"/>
      <c r="AU1071" s="73"/>
      <c r="AV1071" s="73"/>
      <c r="AW1071" s="74" t="s">
        <v>15462</v>
      </c>
      <c r="BC1071" s="73"/>
    </row>
    <row r="1072" spans="1:56">
      <c r="A1072" s="70" t="str">
        <f t="shared" si="33"/>
        <v>2026-01</v>
      </c>
      <c r="B1072" s="5" t="str">
        <f>_xlfn.XLOOKUP(G1072,过机服务商重量差!A:A,过机服务商重量差!G:G)</f>
        <v>帅时莹</v>
      </c>
      <c r="C1072" s="32" t="str">
        <f t="shared" si="32"/>
        <v>渠道</v>
      </c>
      <c r="D1072" s="63">
        <f>ROUND(IF(AND(AO1072&gt;=0,Y1072="正常走货"),_xlfn.XLOOKUP(G1072,过机服务商重量差!A:A,过机服务商重量差!L:L),"0"),2)</f>
        <v>14</v>
      </c>
      <c r="E1072" s="64">
        <f>ROUND(IF(B1072="小旋风",$D1072/提成!$D$4*提成!$E$4,$D1072/提成!$D$3*提成!$E$3),2)</f>
        <v>0.14</v>
      </c>
      <c r="F1072" s="5" t="str">
        <f ca="1">IFERROR(LOOKUP(1,0/((B1072=名单!B:B)*(VALUE(AW1072)&gt;=名单!E:E)*(VALUE(AW1072)&lt;=名单!G:G)*(Y1072="正常走货")),名单!H:H),"否")</f>
        <v>否</v>
      </c>
      <c r="G1072" s="71" t="s">
        <v>3323</v>
      </c>
      <c r="H1072" s="71" t="s">
        <v>3325</v>
      </c>
      <c r="J1072" s="72" t="s">
        <v>738</v>
      </c>
      <c r="L1072" s="71" t="s">
        <v>18</v>
      </c>
      <c r="M1072" s="73"/>
      <c r="N1072" s="73"/>
      <c r="R1072" s="73"/>
      <c r="S1072" s="72" t="s">
        <v>292</v>
      </c>
      <c r="T1072" s="72" t="s">
        <v>14410</v>
      </c>
      <c r="U1072" s="73"/>
      <c r="W1072" s="73"/>
      <c r="X1072" s="73"/>
      <c r="Y1072" s="72" t="s">
        <v>14379</v>
      </c>
      <c r="AO1072" s="71">
        <v>245.21</v>
      </c>
      <c r="AS1072" s="73"/>
      <c r="AT1072" s="73"/>
      <c r="AU1072" s="73"/>
      <c r="AV1072" s="73"/>
      <c r="AW1072" s="74" t="s">
        <v>15463</v>
      </c>
      <c r="BC1072" s="73"/>
    </row>
    <row r="1073" spans="1:56">
      <c r="A1073" s="70" t="str">
        <f t="shared" si="33"/>
        <v>2026-01</v>
      </c>
      <c r="B1073" s="5" t="str">
        <f>_xlfn.XLOOKUP(G1073,过机服务商重量差!A:A,过机服务商重量差!G:G)</f>
        <v>玉麒麟</v>
      </c>
      <c r="C1073" s="32" t="str">
        <f t="shared" si="32"/>
        <v>渠道</v>
      </c>
      <c r="D1073" s="63">
        <f>ROUND(IF(AND(AO1073&gt;=0,Y1073="正常走货"),_xlfn.XLOOKUP(G1073,过机服务商重量差!A:A,过机服务商重量差!L:L),"0"),2)</f>
        <v>21</v>
      </c>
      <c r="E1073" s="64">
        <f>ROUND(IF(B1073="小旋风",$D1073/提成!$D$4*提成!$E$4,$D1073/提成!$D$3*提成!$E$3),2)</f>
        <v>0.21</v>
      </c>
      <c r="F1073" s="5" t="str">
        <f ca="1">IFERROR(LOOKUP(1,0/((B1073=名单!B:B)*(VALUE(AW1073)&gt;=名单!E:E)*(VALUE(AW1073)&lt;=名单!G:G)*(Y1073="正常走货")),名单!H:H),"否")</f>
        <v>否</v>
      </c>
      <c r="G1073" s="71" t="s">
        <v>3326</v>
      </c>
      <c r="H1073" s="71" t="s">
        <v>3328</v>
      </c>
      <c r="J1073" s="71" t="s">
        <v>17</v>
      </c>
      <c r="L1073" s="71" t="s">
        <v>18</v>
      </c>
      <c r="M1073" s="73"/>
      <c r="N1073" s="73"/>
      <c r="R1073" s="73"/>
      <c r="S1073" s="72" t="s">
        <v>145</v>
      </c>
      <c r="T1073" s="72" t="s">
        <v>14407</v>
      </c>
      <c r="U1073" s="73"/>
      <c r="W1073" s="73"/>
      <c r="X1073" s="73"/>
      <c r="Y1073" s="72" t="s">
        <v>14379</v>
      </c>
      <c r="AO1073" s="71">
        <v>73.5</v>
      </c>
      <c r="AS1073" s="73"/>
      <c r="AT1073" s="73"/>
      <c r="AV1073" s="73"/>
      <c r="AW1073" s="74" t="s">
        <v>15464</v>
      </c>
      <c r="BC1073" s="73"/>
    </row>
    <row r="1074" spans="1:56">
      <c r="A1074" s="70" t="str">
        <f t="shared" si="33"/>
        <v>2026-01</v>
      </c>
      <c r="B1074" s="5" t="str">
        <f>_xlfn.XLOOKUP(G1074,过机服务商重量差!A:A,过机服务商重量差!G:G)</f>
        <v>无崖子</v>
      </c>
      <c r="C1074" s="32" t="str">
        <f t="shared" si="32"/>
        <v>渠道</v>
      </c>
      <c r="D1074" s="63">
        <f>ROUND(IF(AND(AO1074&gt;=0,Y1074="正常走货"),_xlfn.XLOOKUP(G1074,过机服务商重量差!A:A,过机服务商重量差!L:L),"0"),2)</f>
        <v>1.5</v>
      </c>
      <c r="E1074" s="64">
        <f>ROUND(IF(B1074="小旋风",$D1074/提成!$D$4*提成!$E$4,$D1074/提成!$D$3*提成!$E$3),2)</f>
        <v>0.02</v>
      </c>
      <c r="F1074" s="5" t="str">
        <f ca="1">IFERROR(LOOKUP(1,0/((B1074=名单!B:B)*(VALUE(AW1074)&gt;=名单!E:E)*(VALUE(AW1074)&lt;=名单!G:G)*(Y1074="正常走货")),名单!H:H),"否")</f>
        <v>否</v>
      </c>
      <c r="G1074" s="71" t="s">
        <v>3329</v>
      </c>
      <c r="H1074" s="71" t="s">
        <v>3331</v>
      </c>
      <c r="J1074" s="72" t="s">
        <v>160</v>
      </c>
      <c r="L1074" s="71" t="s">
        <v>18</v>
      </c>
      <c r="M1074" s="73"/>
      <c r="N1074" s="73"/>
      <c r="R1074" s="73"/>
      <c r="S1074" s="72" t="s">
        <v>145</v>
      </c>
      <c r="T1074" s="72" t="s">
        <v>14407</v>
      </c>
      <c r="U1074" s="73"/>
      <c r="W1074" s="73"/>
      <c r="X1074" s="73"/>
      <c r="Y1074" s="72" t="s">
        <v>14379</v>
      </c>
      <c r="AO1074" s="71">
        <v>0</v>
      </c>
      <c r="AS1074" s="73"/>
      <c r="AT1074" s="73"/>
      <c r="AV1074" s="73"/>
      <c r="AW1074" s="74" t="s">
        <v>15465</v>
      </c>
      <c r="BC1074" s="73"/>
    </row>
    <row r="1075" spans="1:56">
      <c r="A1075" s="70" t="str">
        <f t="shared" si="33"/>
        <v>2026-01</v>
      </c>
      <c r="B1075" s="5" t="str">
        <f>_xlfn.XLOOKUP(G1075,过机服务商重量差!A:A,过机服务商重量差!G:G)</f>
        <v>玉麒麟</v>
      </c>
      <c r="C1075" s="32" t="str">
        <f t="shared" si="32"/>
        <v>渠道</v>
      </c>
      <c r="D1075" s="63">
        <f>ROUND(IF(AND(AO1075&gt;=0,Y1075="正常走货"),_xlfn.XLOOKUP(G1075,过机服务商重量差!A:A,过机服务商重量差!L:L),"0"),2)</f>
        <v>0.5</v>
      </c>
      <c r="E1075" s="64">
        <f>ROUND(IF(B1075="小旋风",$D1075/提成!$D$4*提成!$E$4,$D1075/提成!$D$3*提成!$E$3),2)</f>
        <v>0.01</v>
      </c>
      <c r="F1075" s="5" t="str">
        <f ca="1">IFERROR(LOOKUP(1,0/((B1075=名单!B:B)*(VALUE(AW1075)&gt;=名单!E:E)*(VALUE(AW1075)&lt;=名单!G:G)*(Y1075="正常走货")),名单!H:H),"否")</f>
        <v>否</v>
      </c>
      <c r="G1075" s="71" t="s">
        <v>3332</v>
      </c>
      <c r="H1075" s="71" t="s">
        <v>3334</v>
      </c>
      <c r="J1075" s="72" t="s">
        <v>17</v>
      </c>
      <c r="L1075" s="71" t="s">
        <v>18</v>
      </c>
      <c r="M1075" s="73"/>
      <c r="N1075" s="73"/>
      <c r="R1075" s="73"/>
      <c r="S1075" s="72" t="s">
        <v>145</v>
      </c>
      <c r="T1075" s="72" t="s">
        <v>14407</v>
      </c>
      <c r="U1075" s="73"/>
      <c r="W1075" s="73"/>
      <c r="X1075" s="73"/>
      <c r="Y1075" s="72" t="s">
        <v>14379</v>
      </c>
      <c r="AO1075" s="71">
        <v>50</v>
      </c>
      <c r="AS1075" s="73"/>
      <c r="AT1075" s="73"/>
      <c r="AV1075" s="73"/>
      <c r="AW1075" s="74" t="s">
        <v>15466</v>
      </c>
      <c r="BC1075" s="73"/>
    </row>
    <row r="1076" spans="1:56">
      <c r="A1076" s="70" t="str">
        <f t="shared" si="33"/>
        <v>2026-01</v>
      </c>
      <c r="B1076" s="5" t="str">
        <f>_xlfn.XLOOKUP(G1076,过机服务商重量差!A:A,过机服务商重量差!G:G)</f>
        <v>风清扬</v>
      </c>
      <c r="C1076" s="32" t="str">
        <f t="shared" si="32"/>
        <v>渠道</v>
      </c>
      <c r="D1076" s="63">
        <f>ROUND(IF(AND(AO1076&gt;=0,Y1076="正常走货"),_xlfn.XLOOKUP(G1076,过机服务商重量差!A:A,过机服务商重量差!L:L),"0"),2)</f>
        <v>297</v>
      </c>
      <c r="E1076" s="64">
        <f>ROUND(IF(B1076="小旋风",$D1076/提成!$D$4*提成!$E$4,$D1076/提成!$D$3*提成!$E$3),2)</f>
        <v>2.97</v>
      </c>
      <c r="F1076" s="5" t="str">
        <f ca="1">IFERROR(LOOKUP(1,0/((B1076=名单!B:B)*(VALUE(AW1076)&gt;=名单!E:E)*(VALUE(AW1076)&lt;=名单!G:G)*(Y1076="正常走货")),名单!H:H),"否")</f>
        <v>是</v>
      </c>
      <c r="G1076" s="71" t="s">
        <v>3335</v>
      </c>
      <c r="H1076" s="71" t="s">
        <v>3337</v>
      </c>
      <c r="J1076" s="72" t="s">
        <v>231</v>
      </c>
      <c r="L1076" s="71" t="s">
        <v>18</v>
      </c>
      <c r="M1076" s="73"/>
      <c r="N1076" s="73"/>
      <c r="R1076" s="73"/>
      <c r="S1076" s="72" t="s">
        <v>421</v>
      </c>
      <c r="T1076" s="72" t="s">
        <v>14382</v>
      </c>
      <c r="U1076" s="73"/>
      <c r="W1076" s="73"/>
      <c r="X1076" s="73"/>
      <c r="Y1076" s="72" t="s">
        <v>14379</v>
      </c>
      <c r="AO1076" s="71">
        <v>387</v>
      </c>
      <c r="AT1076" s="73"/>
      <c r="AV1076" s="73"/>
      <c r="AW1076" s="74" t="s">
        <v>15467</v>
      </c>
      <c r="BC1076" s="73"/>
    </row>
    <row r="1077" spans="1:56">
      <c r="A1077" s="70" t="str">
        <f t="shared" si="33"/>
        <v>2026-01</v>
      </c>
      <c r="B1077" s="5" t="str">
        <f>_xlfn.XLOOKUP(G1077,过机服务商重量差!A:A,过机服务商重量差!G:G)</f>
        <v>玉麒麟</v>
      </c>
      <c r="C1077" s="32" t="str">
        <f t="shared" si="32"/>
        <v>渠道</v>
      </c>
      <c r="D1077" s="63">
        <f>ROUND(IF(AND(AO1077&gt;=0,Y1077="正常走货"),_xlfn.XLOOKUP(G1077,过机服务商重量差!A:A,过机服务商重量差!L:L),"0"),2)</f>
        <v>78</v>
      </c>
      <c r="E1077" s="64">
        <f>ROUND(IF(B1077="小旋风",$D1077/提成!$D$4*提成!$E$4,$D1077/提成!$D$3*提成!$E$3),2)</f>
        <v>0.78</v>
      </c>
      <c r="F1077" s="5" t="str">
        <f ca="1">IFERROR(LOOKUP(1,0/((B1077=名单!B:B)*(VALUE(AW1077)&gt;=名单!E:E)*(VALUE(AW1077)&lt;=名单!G:G)*(Y1077="正常走货")),名单!H:H),"否")</f>
        <v>否</v>
      </c>
      <c r="G1077" s="71" t="s">
        <v>3338</v>
      </c>
      <c r="H1077" s="71" t="s">
        <v>3340</v>
      </c>
      <c r="J1077" s="72" t="s">
        <v>17</v>
      </c>
      <c r="L1077" s="71" t="s">
        <v>18</v>
      </c>
      <c r="M1077" s="73"/>
      <c r="N1077" s="73"/>
      <c r="R1077" s="73"/>
      <c r="S1077" s="72" t="s">
        <v>558</v>
      </c>
      <c r="T1077" s="72" t="s">
        <v>14410</v>
      </c>
      <c r="U1077" s="73"/>
      <c r="W1077" s="73"/>
      <c r="X1077" s="73"/>
      <c r="Y1077" s="72" t="s">
        <v>14379</v>
      </c>
      <c r="AO1077" s="71">
        <v>196.6</v>
      </c>
      <c r="AS1077" s="73"/>
      <c r="AT1077" s="73"/>
      <c r="AV1077" s="73"/>
      <c r="AW1077" s="74" t="s">
        <v>15468</v>
      </c>
      <c r="BC1077" s="73"/>
      <c r="BD1077" s="73"/>
    </row>
    <row r="1078" spans="1:56">
      <c r="A1078" s="70" t="str">
        <f t="shared" si="33"/>
        <v>2026-01</v>
      </c>
      <c r="B1078" s="5" t="str">
        <f>_xlfn.XLOOKUP(G1078,过机服务商重量差!A:A,过机服务商重量差!G:G)</f>
        <v>帅时莹</v>
      </c>
      <c r="C1078" s="32" t="str">
        <f t="shared" si="32"/>
        <v>渠道</v>
      </c>
      <c r="D1078" s="63">
        <f>ROUND(IF(AND(AO1078&gt;=0,Y1078="正常走货"),_xlfn.XLOOKUP(G1078,过机服务商重量差!A:A,过机服务商重量差!L:L),"0"),2)</f>
        <v>44</v>
      </c>
      <c r="E1078" s="64">
        <f>ROUND(IF(B1078="小旋风",$D1078/提成!$D$4*提成!$E$4,$D1078/提成!$D$3*提成!$E$3),2)</f>
        <v>0.44</v>
      </c>
      <c r="F1078" s="5" t="str">
        <f ca="1">IFERROR(LOOKUP(1,0/((B1078=名单!B:B)*(VALUE(AW1078)&gt;=名单!E:E)*(VALUE(AW1078)&lt;=名单!G:G)*(Y1078="正常走货")),名单!H:H),"否")</f>
        <v>否</v>
      </c>
      <c r="G1078" s="71" t="s">
        <v>3341</v>
      </c>
      <c r="H1078" s="71" t="s">
        <v>3343</v>
      </c>
      <c r="J1078" s="72" t="s">
        <v>287</v>
      </c>
      <c r="L1078" s="71" t="s">
        <v>18</v>
      </c>
      <c r="M1078" s="73"/>
      <c r="N1078" s="73"/>
      <c r="R1078" s="73"/>
      <c r="S1078" s="72" t="s">
        <v>191</v>
      </c>
      <c r="T1078" s="72" t="s">
        <v>14410</v>
      </c>
      <c r="U1078" s="73"/>
      <c r="W1078" s="73"/>
      <c r="X1078" s="73"/>
      <c r="Y1078" s="72" t="s">
        <v>14379</v>
      </c>
      <c r="AO1078" s="71">
        <v>961.6</v>
      </c>
      <c r="AT1078" s="73"/>
      <c r="AV1078" s="73"/>
      <c r="AW1078" s="74" t="s">
        <v>15469</v>
      </c>
      <c r="BC1078" s="73"/>
    </row>
    <row r="1079" spans="1:56">
      <c r="A1079" s="70" t="str">
        <f t="shared" si="33"/>
        <v>2026-01</v>
      </c>
      <c r="B1079" s="5" t="str">
        <f>_xlfn.XLOOKUP(G1079,过机服务商重量差!A:A,过机服务商重量差!G:G)</f>
        <v>帅时莹</v>
      </c>
      <c r="C1079" s="32" t="str">
        <f t="shared" si="32"/>
        <v>渠道</v>
      </c>
      <c r="D1079" s="63">
        <f>ROUND(IF(AND(AO1079&gt;=0,Y1079="正常走货"),_xlfn.XLOOKUP(G1079,过机服务商重量差!A:A,过机服务商重量差!L:L),"0"),2)</f>
        <v>35</v>
      </c>
      <c r="E1079" s="64">
        <f>ROUND(IF(B1079="小旋风",$D1079/提成!$D$4*提成!$E$4,$D1079/提成!$D$3*提成!$E$3),2)</f>
        <v>0.35</v>
      </c>
      <c r="F1079" s="5" t="str">
        <f ca="1">IFERROR(LOOKUP(1,0/((B1079=名单!B:B)*(VALUE(AW1079)&gt;=名单!E:E)*(VALUE(AW1079)&lt;=名单!G:G)*(Y1079="正常走货")),名单!H:H),"否")</f>
        <v>否</v>
      </c>
      <c r="G1079" s="71" t="s">
        <v>3344</v>
      </c>
      <c r="H1079" s="71" t="s">
        <v>3346</v>
      </c>
      <c r="J1079" s="72" t="s">
        <v>938</v>
      </c>
      <c r="L1079" s="71" t="s">
        <v>18</v>
      </c>
      <c r="M1079" s="73"/>
      <c r="N1079" s="73"/>
      <c r="R1079" s="73"/>
      <c r="S1079" s="72" t="s">
        <v>3347</v>
      </c>
      <c r="T1079" s="72" t="s">
        <v>14410</v>
      </c>
      <c r="U1079" s="73"/>
      <c r="W1079" s="73"/>
      <c r="X1079" s="73"/>
      <c r="Y1079" s="72" t="s">
        <v>14379</v>
      </c>
      <c r="AO1079" s="71">
        <v>69</v>
      </c>
      <c r="AT1079" s="73"/>
      <c r="AV1079" s="73"/>
      <c r="AW1079" s="74" t="s">
        <v>15470</v>
      </c>
      <c r="BA1079" s="73"/>
      <c r="BC1079" s="73"/>
    </row>
    <row r="1080" spans="1:56">
      <c r="A1080" s="70" t="str">
        <f t="shared" si="33"/>
        <v>2026-01</v>
      </c>
      <c r="B1080" s="5" t="str">
        <f>_xlfn.XLOOKUP(G1080,过机服务商重量差!A:A,过机服务商重量差!G:G)</f>
        <v>无崖子</v>
      </c>
      <c r="C1080" s="32" t="str">
        <f t="shared" si="32"/>
        <v>渠道</v>
      </c>
      <c r="D1080" s="63">
        <f>ROUND(IF(AND(AO1080&gt;=0,Y1080="正常走货"),_xlfn.XLOOKUP(G1080,过机服务商重量差!A:A,过机服务商重量差!L:L),"0"),2)</f>
        <v>5.5</v>
      </c>
      <c r="E1080" s="64">
        <f>ROUND(IF(B1080="小旋风",$D1080/提成!$D$4*提成!$E$4,$D1080/提成!$D$3*提成!$E$3),2)</f>
        <v>0.06</v>
      </c>
      <c r="F1080" s="5" t="str">
        <f ca="1">IFERROR(LOOKUP(1,0/((B1080=名单!B:B)*(VALUE(AW1080)&gt;=名单!E:E)*(VALUE(AW1080)&lt;=名单!G:G)*(Y1080="正常走货")),名单!H:H),"否")</f>
        <v>否</v>
      </c>
      <c r="G1080" s="71" t="s">
        <v>3348</v>
      </c>
      <c r="H1080" s="71" t="s">
        <v>3350</v>
      </c>
      <c r="J1080" s="72" t="s">
        <v>128</v>
      </c>
      <c r="L1080" s="71" t="s">
        <v>18</v>
      </c>
      <c r="M1080" s="73"/>
      <c r="N1080" s="73"/>
      <c r="R1080" s="73"/>
      <c r="S1080" s="72" t="s">
        <v>227</v>
      </c>
      <c r="T1080" s="72" t="s">
        <v>14410</v>
      </c>
      <c r="U1080" s="73"/>
      <c r="W1080" s="73"/>
      <c r="X1080" s="73"/>
      <c r="Y1080" s="72" t="s">
        <v>14379</v>
      </c>
      <c r="AO1080" s="71">
        <v>89.57</v>
      </c>
      <c r="AT1080" s="73"/>
      <c r="AU1080" s="73"/>
      <c r="AV1080" s="73"/>
      <c r="AW1080" s="74" t="s">
        <v>15471</v>
      </c>
      <c r="BC1080" s="73"/>
    </row>
    <row r="1081" spans="1:56">
      <c r="A1081" s="70" t="str">
        <f t="shared" si="33"/>
        <v>2026-01</v>
      </c>
      <c r="B1081" s="5" t="str">
        <f>_xlfn.XLOOKUP(G1081,过机服务商重量差!A:A,过机服务商重量差!G:G)</f>
        <v>玉麒麟</v>
      </c>
      <c r="C1081" s="32" t="str">
        <f t="shared" si="32"/>
        <v>渠道</v>
      </c>
      <c r="D1081" s="63">
        <f>ROUND(IF(AND(AO1081&gt;=0,Y1081="正常走货"),_xlfn.XLOOKUP(G1081,过机服务商重量差!A:A,过机服务商重量差!L:L),"0"),2)</f>
        <v>6.5</v>
      </c>
      <c r="E1081" s="64">
        <f>ROUND(IF(B1081="小旋风",$D1081/提成!$D$4*提成!$E$4,$D1081/提成!$D$3*提成!$E$3),2)</f>
        <v>0.07</v>
      </c>
      <c r="F1081" s="5" t="str">
        <f ca="1">IFERROR(LOOKUP(1,0/((B1081=名单!B:B)*(VALUE(AW1081)&gt;=名单!E:E)*(VALUE(AW1081)&lt;=名单!G:G)*(Y1081="正常走货")),名单!H:H),"否")</f>
        <v>否</v>
      </c>
      <c r="G1081" s="71" t="s">
        <v>3351</v>
      </c>
      <c r="H1081" s="71" t="s">
        <v>3353</v>
      </c>
      <c r="J1081" s="72" t="s">
        <v>17</v>
      </c>
      <c r="L1081" s="71" t="s">
        <v>18</v>
      </c>
      <c r="M1081" s="73"/>
      <c r="N1081" s="73"/>
      <c r="R1081" s="73"/>
      <c r="S1081" s="72" t="s">
        <v>540</v>
      </c>
      <c r="T1081" s="72" t="s">
        <v>14410</v>
      </c>
      <c r="U1081" s="73"/>
      <c r="W1081" s="73"/>
      <c r="X1081" s="73"/>
      <c r="Y1081" s="72" t="s">
        <v>14379</v>
      </c>
      <c r="AO1081" s="71">
        <v>172.2</v>
      </c>
      <c r="AT1081" s="73"/>
      <c r="AV1081" s="73"/>
      <c r="AW1081" s="74" t="s">
        <v>15472</v>
      </c>
      <c r="BC1081" s="73"/>
    </row>
    <row r="1082" spans="1:56">
      <c r="A1082" s="70" t="str">
        <f t="shared" si="33"/>
        <v>2026-01</v>
      </c>
      <c r="B1082" s="5" t="str">
        <f>_xlfn.XLOOKUP(G1082,过机服务商重量差!A:A,过机服务商重量差!G:G)</f>
        <v>无崖子</v>
      </c>
      <c r="C1082" s="32" t="str">
        <f t="shared" si="32"/>
        <v>渠道</v>
      </c>
      <c r="D1082" s="63">
        <f>ROUND(IF(AND(AO1082&gt;=0,Y1082="正常走货"),_xlfn.XLOOKUP(G1082,过机服务商重量差!A:A,过机服务商重量差!L:L),"0"),2)</f>
        <v>13.5</v>
      </c>
      <c r="E1082" s="64">
        <f>ROUND(IF(B1082="小旋风",$D1082/提成!$D$4*提成!$E$4,$D1082/提成!$D$3*提成!$E$3),2)</f>
        <v>0.14</v>
      </c>
      <c r="F1082" s="5" t="str">
        <f ca="1">IFERROR(LOOKUP(1,0/((B1082=名单!B:B)*(VALUE(AW1082)&gt;=名单!E:E)*(VALUE(AW1082)&lt;=名单!G:G)*(Y1082="正常走货")),名单!H:H),"否")</f>
        <v>否</v>
      </c>
      <c r="G1082" s="71" t="s">
        <v>3354</v>
      </c>
      <c r="H1082" s="71" t="s">
        <v>3356</v>
      </c>
      <c r="J1082" s="72" t="s">
        <v>336</v>
      </c>
      <c r="L1082" s="71" t="s">
        <v>18</v>
      </c>
      <c r="M1082" s="73"/>
      <c r="N1082" s="73"/>
      <c r="R1082" s="73"/>
      <c r="S1082" s="72" t="s">
        <v>203</v>
      </c>
      <c r="T1082" s="72" t="s">
        <v>14378</v>
      </c>
      <c r="U1082" s="73"/>
      <c r="W1082" s="73"/>
      <c r="X1082" s="73"/>
      <c r="Y1082" s="72" t="s">
        <v>14379</v>
      </c>
      <c r="AO1082" s="71">
        <v>0</v>
      </c>
      <c r="AT1082" s="73"/>
      <c r="AV1082" s="73"/>
      <c r="AW1082" s="74" t="s">
        <v>15473</v>
      </c>
      <c r="BA1082" s="73"/>
      <c r="BC1082" s="73"/>
    </row>
    <row r="1083" spans="1:56">
      <c r="A1083" s="70" t="str">
        <f t="shared" si="33"/>
        <v>2026-01</v>
      </c>
      <c r="B1083" s="5" t="str">
        <f>_xlfn.XLOOKUP(G1083,过机服务商重量差!A:A,过机服务商重量差!G:G)</f>
        <v>玉麒麟</v>
      </c>
      <c r="C1083" s="32" t="str">
        <f t="shared" si="32"/>
        <v>渠道</v>
      </c>
      <c r="D1083" s="63">
        <f>ROUND(IF(AND(AO1083&gt;=0,Y1083="正常走货"),_xlfn.XLOOKUP(G1083,过机服务商重量差!A:A,过机服务商重量差!L:L),"0"),2)</f>
        <v>33</v>
      </c>
      <c r="E1083" s="64">
        <f>ROUND(IF(B1083="小旋风",$D1083/提成!$D$4*提成!$E$4,$D1083/提成!$D$3*提成!$E$3),2)</f>
        <v>0.33</v>
      </c>
      <c r="F1083" s="5" t="str">
        <f ca="1">IFERROR(LOOKUP(1,0/((B1083=名单!B:B)*(VALUE(AW1083)&gt;=名单!E:E)*(VALUE(AW1083)&lt;=名单!G:G)*(Y1083="正常走货")),名单!H:H),"否")</f>
        <v>否</v>
      </c>
      <c r="G1083" s="71" t="s">
        <v>3357</v>
      </c>
      <c r="H1083" s="71" t="s">
        <v>3359</v>
      </c>
      <c r="J1083" s="72" t="s">
        <v>17</v>
      </c>
      <c r="L1083" s="71" t="s">
        <v>18</v>
      </c>
      <c r="M1083" s="73"/>
      <c r="N1083" s="73"/>
      <c r="R1083" s="73"/>
      <c r="S1083" s="72" t="s">
        <v>408</v>
      </c>
      <c r="T1083" s="72" t="s">
        <v>14378</v>
      </c>
      <c r="U1083" s="73"/>
      <c r="W1083" s="73"/>
      <c r="X1083" s="73"/>
      <c r="Y1083" s="72" t="s">
        <v>14379</v>
      </c>
      <c r="AO1083" s="71">
        <v>93.0999999999999</v>
      </c>
      <c r="AT1083" s="73"/>
      <c r="AV1083" s="73"/>
      <c r="AW1083" s="74" t="s">
        <v>15474</v>
      </c>
      <c r="BC1083" s="73"/>
    </row>
    <row r="1084" spans="1:56">
      <c r="A1084" s="70" t="str">
        <f t="shared" si="33"/>
        <v>2026-01</v>
      </c>
      <c r="B1084" s="5" t="str">
        <f>_xlfn.XLOOKUP(G1084,过机服务商重量差!A:A,过机服务商重量差!G:G)</f>
        <v>玉麒麟</v>
      </c>
      <c r="C1084" s="32" t="str">
        <f t="shared" si="32"/>
        <v>渠道</v>
      </c>
      <c r="D1084" s="63">
        <f>ROUND(IF(AND(AO1084&gt;=0,Y1084="正常走货"),_xlfn.XLOOKUP(G1084,过机服务商重量差!A:A,过机服务商重量差!L:L),"0"),2)</f>
        <v>30</v>
      </c>
      <c r="E1084" s="64">
        <f>ROUND(IF(B1084="小旋风",$D1084/提成!$D$4*提成!$E$4,$D1084/提成!$D$3*提成!$E$3),2)</f>
        <v>0.3</v>
      </c>
      <c r="F1084" s="5" t="str">
        <f ca="1">IFERROR(LOOKUP(1,0/((B1084=名单!B:B)*(VALUE(AW1084)&gt;=名单!E:E)*(VALUE(AW1084)&lt;=名单!G:G)*(Y1084="正常走货")),名单!H:H),"否")</f>
        <v>否</v>
      </c>
      <c r="G1084" s="71" t="s">
        <v>3360</v>
      </c>
      <c r="H1084" s="71" t="s">
        <v>3362</v>
      </c>
      <c r="J1084" s="72" t="s">
        <v>17</v>
      </c>
      <c r="L1084" s="71" t="s">
        <v>18</v>
      </c>
      <c r="M1084" s="73"/>
      <c r="N1084" s="73"/>
      <c r="R1084" s="73"/>
      <c r="S1084" s="72" t="s">
        <v>540</v>
      </c>
      <c r="T1084" s="72" t="s">
        <v>14410</v>
      </c>
      <c r="U1084" s="73"/>
      <c r="W1084" s="73"/>
      <c r="X1084" s="73"/>
      <c r="Y1084" s="72" t="s">
        <v>14379</v>
      </c>
      <c r="AO1084" s="71">
        <v>210</v>
      </c>
      <c r="AT1084" s="73"/>
      <c r="AU1084" s="73"/>
      <c r="AV1084" s="73"/>
      <c r="AW1084" s="74" t="s">
        <v>15475</v>
      </c>
      <c r="BC1084" s="73"/>
    </row>
    <row r="1085" spans="1:56">
      <c r="A1085" s="70" t="str">
        <f t="shared" si="33"/>
        <v>2026-01</v>
      </c>
      <c r="B1085" s="5" t="str">
        <f>_xlfn.XLOOKUP(G1085,过机服务商重量差!A:A,过机服务商重量差!G:G)</f>
        <v>风清扬</v>
      </c>
      <c r="C1085" s="32" t="str">
        <f t="shared" si="32"/>
        <v>渠道</v>
      </c>
      <c r="D1085" s="63">
        <f>ROUND(IF(AND(AO1085&gt;=0,Y1085="正常走货"),_xlfn.XLOOKUP(G1085,过机服务商重量差!A:A,过机服务商重量差!L:L),"0"),2)</f>
        <v>26</v>
      </c>
      <c r="E1085" s="64">
        <f>ROUND(IF(B1085="小旋风",$D1085/提成!$D$4*提成!$E$4,$D1085/提成!$D$3*提成!$E$3),2)</f>
        <v>0.26</v>
      </c>
      <c r="F1085" s="5" t="str">
        <f ca="1">IFERROR(LOOKUP(1,0/((B1085=名单!B:B)*(VALUE(AW1085)&gt;=名单!E:E)*(VALUE(AW1085)&lt;=名单!G:G)*(Y1085="正常走货")),名单!H:H),"否")</f>
        <v>是</v>
      </c>
      <c r="G1085" s="71" t="s">
        <v>3363</v>
      </c>
      <c r="H1085" s="71" t="s">
        <v>3365</v>
      </c>
      <c r="J1085" s="72" t="s">
        <v>51</v>
      </c>
      <c r="L1085" s="71" t="s">
        <v>18</v>
      </c>
      <c r="M1085" s="73"/>
      <c r="N1085" s="73"/>
      <c r="R1085" s="73"/>
      <c r="S1085" s="72" t="s">
        <v>1567</v>
      </c>
      <c r="T1085" s="71" t="s">
        <v>14386</v>
      </c>
      <c r="U1085" s="73"/>
      <c r="W1085" s="73"/>
      <c r="X1085" s="73"/>
      <c r="Y1085" s="72" t="s">
        <v>14379</v>
      </c>
      <c r="AO1085" s="71">
        <v>34.9</v>
      </c>
      <c r="AT1085" s="73"/>
      <c r="AV1085" s="73"/>
      <c r="AW1085" s="74" t="s">
        <v>15476</v>
      </c>
      <c r="BC1085" s="73"/>
    </row>
    <row r="1086" spans="1:56">
      <c r="A1086" s="70" t="str">
        <f t="shared" si="33"/>
        <v>2026-01</v>
      </c>
      <c r="B1086" s="5" t="str">
        <f>_xlfn.XLOOKUP(G1086,过机服务商重量差!A:A,过机服务商重量差!G:G)</f>
        <v>帅时莹</v>
      </c>
      <c r="C1086" s="32" t="str">
        <f t="shared" si="32"/>
        <v/>
      </c>
      <c r="D1086" s="63">
        <f>ROUND(IF(AND(AO1086&gt;=0,Y1086="正常走货"),_xlfn.XLOOKUP(G1086,过机服务商重量差!A:A,过机服务商重量差!L:L),"0"),2)</f>
        <v>0</v>
      </c>
      <c r="E1086" s="64">
        <f>ROUND(IF(B1086="小旋风",$D1086/提成!$D$4*提成!$E$4,$D1086/提成!$D$3*提成!$E$3),2)</f>
        <v>0</v>
      </c>
      <c r="F1086" s="5" t="str">
        <f ca="1">IFERROR(LOOKUP(1,0/((B1086=名单!B:B)*(VALUE(AW1086)&gt;=名单!E:E)*(VALUE(AW1086)&lt;=名单!G:G)*(Y1086="正常走货")),名单!H:H),"否")</f>
        <v>否</v>
      </c>
      <c r="G1086" s="71" t="s">
        <v>3366</v>
      </c>
      <c r="H1086" s="71" t="s">
        <v>3368</v>
      </c>
      <c r="J1086" s="72" t="s">
        <v>97</v>
      </c>
      <c r="L1086" s="71" t="s">
        <v>18</v>
      </c>
      <c r="M1086" s="73"/>
      <c r="N1086" s="73"/>
      <c r="R1086" s="73"/>
      <c r="S1086" s="72" t="s">
        <v>558</v>
      </c>
      <c r="T1086" s="71" t="s">
        <v>14410</v>
      </c>
      <c r="U1086" s="73"/>
      <c r="W1086" s="73"/>
      <c r="X1086" s="73"/>
      <c r="Y1086" s="72" t="s">
        <v>14379</v>
      </c>
      <c r="AO1086" s="71">
        <v>-864</v>
      </c>
      <c r="AT1086" s="73"/>
      <c r="AU1086" s="73"/>
      <c r="AV1086" s="73"/>
      <c r="AW1086" s="74" t="s">
        <v>15477</v>
      </c>
    </row>
    <row r="1087" spans="1:56">
      <c r="A1087" s="70" t="str">
        <f t="shared" si="33"/>
        <v>2026-01</v>
      </c>
      <c r="B1087" s="5" t="str">
        <f>_xlfn.XLOOKUP(G1087,过机服务商重量差!A:A,过机服务商重量差!G:G)</f>
        <v>无崖子</v>
      </c>
      <c r="C1087" s="32" t="str">
        <f t="shared" si="32"/>
        <v>渠道</v>
      </c>
      <c r="D1087" s="63">
        <f>ROUND(IF(AND(AO1087&gt;=0,Y1087="正常走货"),_xlfn.XLOOKUP(G1087,过机服务商重量差!A:A,过机服务商重量差!L:L),"0"),2)</f>
        <v>5</v>
      </c>
      <c r="E1087" s="64">
        <f>ROUND(IF(B1087="小旋风",$D1087/提成!$D$4*提成!$E$4,$D1087/提成!$D$3*提成!$E$3),2)</f>
        <v>0.05</v>
      </c>
      <c r="F1087" s="5" t="str">
        <f ca="1">IFERROR(LOOKUP(1,0/((B1087=名单!B:B)*(VALUE(AW1087)&gt;=名单!E:E)*(VALUE(AW1087)&lt;=名单!G:G)*(Y1087="正常走货")),名单!H:H),"否")</f>
        <v>否</v>
      </c>
      <c r="G1087" s="71" t="s">
        <v>3369</v>
      </c>
      <c r="H1087" s="71" t="s">
        <v>3371</v>
      </c>
      <c r="J1087" s="72" t="s">
        <v>2292</v>
      </c>
      <c r="L1087" s="71" t="s">
        <v>18</v>
      </c>
      <c r="M1087" s="73"/>
      <c r="N1087" s="73"/>
      <c r="R1087" s="73"/>
      <c r="S1087" s="72" t="s">
        <v>203</v>
      </c>
      <c r="T1087" s="72" t="s">
        <v>14378</v>
      </c>
      <c r="U1087" s="73"/>
      <c r="W1087" s="73"/>
      <c r="X1087" s="73"/>
      <c r="Y1087" s="72" t="s">
        <v>14379</v>
      </c>
      <c r="AO1087" s="71">
        <v>0</v>
      </c>
      <c r="AT1087" s="73"/>
      <c r="AV1087" s="73"/>
      <c r="AW1087" s="74" t="s">
        <v>15478</v>
      </c>
      <c r="BA1087" s="73"/>
    </row>
    <row r="1088" spans="1:56">
      <c r="A1088" s="70" t="str">
        <f t="shared" si="33"/>
        <v>2026-01</v>
      </c>
      <c r="B1088" s="5" t="str">
        <f>_xlfn.XLOOKUP(G1088,过机服务商重量差!A:A,过机服务商重量差!G:G)</f>
        <v>玉麒麟</v>
      </c>
      <c r="C1088" s="32" t="str">
        <f t="shared" si="32"/>
        <v>渠道</v>
      </c>
      <c r="D1088" s="63">
        <f>ROUND(IF(AND(AO1088&gt;=0,Y1088="正常走货"),_xlfn.XLOOKUP(G1088,过机服务商重量差!A:A,过机服务商重量差!L:L),"0"),2)</f>
        <v>0.5</v>
      </c>
      <c r="E1088" s="64">
        <f>ROUND(IF(B1088="小旋风",$D1088/提成!$D$4*提成!$E$4,$D1088/提成!$D$3*提成!$E$3),2)</f>
        <v>0.01</v>
      </c>
      <c r="F1088" s="5" t="str">
        <f ca="1">IFERROR(LOOKUP(1,0/((B1088=名单!B:B)*(VALUE(AW1088)&gt;=名单!E:E)*(VALUE(AW1088)&lt;=名单!G:G)*(Y1088="正常走货")),名单!H:H),"否")</f>
        <v>否</v>
      </c>
      <c r="G1088" s="71" t="s">
        <v>3372</v>
      </c>
      <c r="H1088" s="71" t="s">
        <v>3374</v>
      </c>
      <c r="J1088" s="72" t="s">
        <v>17</v>
      </c>
      <c r="L1088" s="71" t="s">
        <v>18</v>
      </c>
      <c r="M1088" s="73"/>
      <c r="N1088" s="73"/>
      <c r="R1088" s="73"/>
      <c r="S1088" s="72" t="s">
        <v>90</v>
      </c>
      <c r="T1088" s="71" t="s">
        <v>14407</v>
      </c>
      <c r="U1088" s="73"/>
      <c r="W1088" s="73"/>
      <c r="X1088" s="73"/>
      <c r="Y1088" s="72" t="s">
        <v>14379</v>
      </c>
      <c r="AO1088" s="71">
        <v>34.8</v>
      </c>
      <c r="AT1088" s="73"/>
      <c r="AV1088" s="73"/>
      <c r="AW1088" s="74" t="s">
        <v>15479</v>
      </c>
      <c r="BA1088" s="73"/>
    </row>
    <row r="1089" spans="1:56">
      <c r="A1089" s="70" t="str">
        <f t="shared" si="33"/>
        <v>2026-01</v>
      </c>
      <c r="B1089" s="5" t="str">
        <f>_xlfn.XLOOKUP(G1089,过机服务商重量差!A:A,过机服务商重量差!G:G)</f>
        <v>玉麒麟</v>
      </c>
      <c r="C1089" s="32" t="str">
        <f t="shared" si="32"/>
        <v>渠道</v>
      </c>
      <c r="D1089" s="63">
        <f>ROUND(IF(AND(AO1089&gt;=0,Y1089="正常走货"),_xlfn.XLOOKUP(G1089,过机服务商重量差!A:A,过机服务商重量差!L:L),"0"),2)</f>
        <v>4.5</v>
      </c>
      <c r="E1089" s="64">
        <f>ROUND(IF(B1089="小旋风",$D1089/提成!$D$4*提成!$E$4,$D1089/提成!$D$3*提成!$E$3),2)</f>
        <v>0.05</v>
      </c>
      <c r="F1089" s="5" t="str">
        <f ca="1">IFERROR(LOOKUP(1,0/((B1089=名单!B:B)*(VALUE(AW1089)&gt;=名单!E:E)*(VALUE(AW1089)&lt;=名单!G:G)*(Y1089="正常走货")),名单!H:H),"否")</f>
        <v>否</v>
      </c>
      <c r="G1089" s="71" t="s">
        <v>3375</v>
      </c>
      <c r="H1089" s="71" t="s">
        <v>3377</v>
      </c>
      <c r="J1089" s="72" t="s">
        <v>24</v>
      </c>
      <c r="L1089" s="71" t="s">
        <v>18</v>
      </c>
      <c r="M1089" s="73"/>
      <c r="N1089" s="73"/>
      <c r="R1089" s="73"/>
      <c r="S1089" s="72" t="s">
        <v>211</v>
      </c>
      <c r="T1089" s="72" t="s">
        <v>14407</v>
      </c>
      <c r="U1089" s="73"/>
      <c r="W1089" s="73"/>
      <c r="X1089" s="73"/>
      <c r="Y1089" s="72" t="s">
        <v>14379</v>
      </c>
      <c r="AO1089" s="71">
        <v>38</v>
      </c>
      <c r="AS1089" s="73"/>
      <c r="AT1089" s="73"/>
      <c r="AU1089" s="73"/>
      <c r="AV1089" s="73"/>
      <c r="AW1089" s="74" t="s">
        <v>15480</v>
      </c>
      <c r="BC1089" s="73"/>
    </row>
    <row r="1090" spans="1:56">
      <c r="A1090" s="70" t="str">
        <f t="shared" si="33"/>
        <v>2026-01</v>
      </c>
      <c r="B1090" s="5" t="str">
        <f>_xlfn.XLOOKUP(G1090,过机服务商重量差!A:A,过机服务商重量差!G:G)</f>
        <v>无崖子</v>
      </c>
      <c r="C1090" s="32" t="str">
        <f t="shared" ref="C1090:C1153" si="34">IF(OR(AO1090&lt;0,L1090="FBA海运"),"","渠道")</f>
        <v>渠道</v>
      </c>
      <c r="D1090" s="63">
        <f>ROUND(IF(AND(AO1090&gt;=0,Y1090="正常走货"),_xlfn.XLOOKUP(G1090,过机服务商重量差!A:A,过机服务商重量差!L:L),"0"),2)</f>
        <v>38</v>
      </c>
      <c r="E1090" s="64">
        <f>ROUND(IF(B1090="小旋风",$D1090/提成!$D$4*提成!$E$4,$D1090/提成!$D$3*提成!$E$3),2)</f>
        <v>0.38</v>
      </c>
      <c r="F1090" s="5" t="str">
        <f ca="1">IFERROR(LOOKUP(1,0/((B1090=名单!B:B)*(VALUE(AW1090)&gt;=名单!E:E)*(VALUE(AW1090)&lt;=名单!G:G)*(Y1090="正常走货")),名单!H:H),"否")</f>
        <v>否</v>
      </c>
      <c r="G1090" s="71" t="s">
        <v>3378</v>
      </c>
      <c r="H1090" s="71" t="s">
        <v>3380</v>
      </c>
      <c r="J1090" s="72" t="s">
        <v>590</v>
      </c>
      <c r="L1090" s="71" t="s">
        <v>18</v>
      </c>
      <c r="M1090" s="73"/>
      <c r="N1090" s="73"/>
      <c r="R1090" s="73"/>
      <c r="S1090" s="72" t="s">
        <v>120</v>
      </c>
      <c r="T1090" s="72" t="s">
        <v>14382</v>
      </c>
      <c r="U1090" s="73"/>
      <c r="W1090" s="73"/>
      <c r="X1090" s="73"/>
      <c r="Y1090" s="72" t="s">
        <v>14379</v>
      </c>
      <c r="AO1090" s="71">
        <v>200.26</v>
      </c>
      <c r="AS1090" s="73"/>
      <c r="AT1090" s="73"/>
      <c r="AU1090" s="73"/>
      <c r="AV1090" s="73"/>
      <c r="AW1090" s="74" t="s">
        <v>15481</v>
      </c>
      <c r="BC1090" s="73"/>
    </row>
    <row r="1091" spans="1:56">
      <c r="A1091" s="70" t="str">
        <f t="shared" ref="A1091:A1154" si="35">MID(AW1091,1,7)</f>
        <v>2026-01</v>
      </c>
      <c r="B1091" s="5" t="str">
        <f>_xlfn.XLOOKUP(G1091,过机服务商重量差!A:A,过机服务商重量差!G:G)</f>
        <v>玉麒麟</v>
      </c>
      <c r="C1091" s="32" t="str">
        <f t="shared" si="34"/>
        <v>渠道</v>
      </c>
      <c r="D1091" s="63">
        <f>ROUND(IF(AND(AO1091&gt;=0,Y1091="正常走货"),_xlfn.XLOOKUP(G1091,过机服务商重量差!A:A,过机服务商重量差!L:L),"0"),2)</f>
        <v>6.5</v>
      </c>
      <c r="E1091" s="64">
        <f>ROUND(IF(B1091="小旋风",$D1091/提成!$D$4*提成!$E$4,$D1091/提成!$D$3*提成!$E$3),2)</f>
        <v>0.07</v>
      </c>
      <c r="F1091" s="5" t="str">
        <f ca="1">IFERROR(LOOKUP(1,0/((B1091=名单!B:B)*(VALUE(AW1091)&gt;=名单!E:E)*(VALUE(AW1091)&lt;=名单!G:G)*(Y1091="正常走货")),名单!H:H),"否")</f>
        <v>否</v>
      </c>
      <c r="G1091" s="71" t="s">
        <v>3381</v>
      </c>
      <c r="H1091" s="71" t="s">
        <v>3383</v>
      </c>
      <c r="J1091" s="72" t="s">
        <v>17</v>
      </c>
      <c r="L1091" s="71" t="s">
        <v>18</v>
      </c>
      <c r="M1091" s="73"/>
      <c r="N1091" s="73"/>
      <c r="R1091" s="73"/>
      <c r="S1091" s="72" t="s">
        <v>152</v>
      </c>
      <c r="T1091" s="72" t="s">
        <v>14382</v>
      </c>
      <c r="U1091" s="73"/>
      <c r="W1091" s="73"/>
      <c r="X1091" s="73"/>
      <c r="Y1091" s="72" t="s">
        <v>14379</v>
      </c>
      <c r="AO1091" s="71">
        <v>54.18</v>
      </c>
      <c r="AS1091" s="73"/>
      <c r="AT1091" s="73"/>
      <c r="AU1091" s="73"/>
      <c r="AV1091" s="73"/>
      <c r="AW1091" s="74" t="s">
        <v>15482</v>
      </c>
      <c r="BC1091" s="73"/>
    </row>
    <row r="1092" spans="1:56">
      <c r="A1092" s="70" t="str">
        <f t="shared" si="35"/>
        <v>2026-01</v>
      </c>
      <c r="B1092" s="5" t="str">
        <f>_xlfn.XLOOKUP(G1092,过机服务商重量差!A:A,过机服务商重量差!G:G)</f>
        <v>玉麒麟</v>
      </c>
      <c r="C1092" s="32" t="str">
        <f t="shared" si="34"/>
        <v>渠道</v>
      </c>
      <c r="D1092" s="63">
        <f>ROUND(IF(AND(AO1092&gt;=0,Y1092="正常走货"),_xlfn.XLOOKUP(G1092,过机服务商重量差!A:A,过机服务商重量差!L:L),"0"),2)</f>
        <v>36</v>
      </c>
      <c r="E1092" s="64">
        <f>ROUND(IF(B1092="小旋风",$D1092/提成!$D$4*提成!$E$4,$D1092/提成!$D$3*提成!$E$3),2)</f>
        <v>0.36</v>
      </c>
      <c r="F1092" s="5" t="str">
        <f ca="1">IFERROR(LOOKUP(1,0/((B1092=名单!B:B)*(VALUE(AW1092)&gt;=名单!E:E)*(VALUE(AW1092)&lt;=名单!G:G)*(Y1092="正常走货")),名单!H:H),"否")</f>
        <v>否</v>
      </c>
      <c r="G1092" s="71" t="s">
        <v>3384</v>
      </c>
      <c r="H1092" s="71" t="s">
        <v>3386</v>
      </c>
      <c r="J1092" s="72" t="s">
        <v>256</v>
      </c>
      <c r="L1092" s="71" t="s">
        <v>18</v>
      </c>
      <c r="M1092" s="73"/>
      <c r="N1092" s="73"/>
      <c r="R1092" s="73"/>
      <c r="S1092" s="72" t="s">
        <v>820</v>
      </c>
      <c r="T1092" s="72" t="s">
        <v>14407</v>
      </c>
      <c r="U1092" s="73"/>
      <c r="W1092" s="73"/>
      <c r="X1092" s="73"/>
      <c r="Y1092" s="72" t="s">
        <v>14379</v>
      </c>
      <c r="AO1092" s="71">
        <v>373</v>
      </c>
      <c r="AS1092" s="73"/>
      <c r="AT1092" s="73"/>
      <c r="AU1092" s="73"/>
      <c r="AV1092" s="73"/>
      <c r="AW1092" s="74" t="s">
        <v>15483</v>
      </c>
      <c r="BC1092" s="73"/>
      <c r="BD1092" s="73"/>
    </row>
    <row r="1093" spans="1:56">
      <c r="A1093" s="70" t="str">
        <f t="shared" si="35"/>
        <v>2026-01</v>
      </c>
      <c r="B1093" s="5" t="str">
        <f>_xlfn.XLOOKUP(G1093,过机服务商重量差!A:A,过机服务商重量差!G:G)</f>
        <v>玉麒麟</v>
      </c>
      <c r="C1093" s="32" t="str">
        <f t="shared" si="34"/>
        <v>渠道</v>
      </c>
      <c r="D1093" s="63">
        <f>ROUND(IF(AND(AO1093&gt;=0,Y1093="正常走货"),_xlfn.XLOOKUP(G1093,过机服务商重量差!A:A,过机服务商重量差!L:L),"0"),2)</f>
        <v>11</v>
      </c>
      <c r="E1093" s="64">
        <f>ROUND(IF(B1093="小旋风",$D1093/提成!$D$4*提成!$E$4,$D1093/提成!$D$3*提成!$E$3),2)</f>
        <v>0.11</v>
      </c>
      <c r="F1093" s="5" t="str">
        <f ca="1">IFERROR(LOOKUP(1,0/((B1093=名单!B:B)*(VALUE(AW1093)&gt;=名单!E:E)*(VALUE(AW1093)&lt;=名单!G:G)*(Y1093="正常走货")),名单!H:H),"否")</f>
        <v>否</v>
      </c>
      <c r="G1093" s="71" t="s">
        <v>3387</v>
      </c>
      <c r="H1093" s="71" t="s">
        <v>3389</v>
      </c>
      <c r="J1093" s="72" t="s">
        <v>17</v>
      </c>
      <c r="L1093" s="71" t="s">
        <v>18</v>
      </c>
      <c r="M1093" s="73"/>
      <c r="N1093" s="73"/>
      <c r="R1093" s="73"/>
      <c r="S1093" s="72" t="s">
        <v>292</v>
      </c>
      <c r="T1093" s="72" t="s">
        <v>14410</v>
      </c>
      <c r="U1093" s="73"/>
      <c r="W1093" s="73"/>
      <c r="X1093" s="73"/>
      <c r="Y1093" s="72" t="s">
        <v>14379</v>
      </c>
      <c r="AO1093" s="71">
        <v>188.9</v>
      </c>
      <c r="AT1093" s="73"/>
      <c r="AV1093" s="73"/>
      <c r="AW1093" s="74" t="s">
        <v>15484</v>
      </c>
      <c r="BC1093" s="73"/>
    </row>
    <row r="1094" spans="1:56">
      <c r="A1094" s="70" t="str">
        <f t="shared" si="35"/>
        <v>2026-01</v>
      </c>
      <c r="B1094" s="5" t="str">
        <f>_xlfn.XLOOKUP(G1094,过机服务商重量差!A:A,过机服务商重量差!G:G)</f>
        <v>玉麒麟</v>
      </c>
      <c r="C1094" s="32" t="str">
        <f t="shared" si="34"/>
        <v/>
      </c>
      <c r="D1094" s="63">
        <f>ROUND(IF(AND(AO1094&gt;=0,Y1094="正常走货"),_xlfn.XLOOKUP(G1094,过机服务商重量差!A:A,过机服务商重量差!L:L),"0"),2)</f>
        <v>0</v>
      </c>
      <c r="E1094" s="64">
        <f>ROUND(IF(B1094="小旋风",$D1094/提成!$D$4*提成!$E$4,$D1094/提成!$D$3*提成!$E$3),2)</f>
        <v>0</v>
      </c>
      <c r="F1094" s="5" t="str">
        <f ca="1">IFERROR(LOOKUP(1,0/((B1094=名单!B:B)*(VALUE(AW1094)&gt;=名单!E:E)*(VALUE(AW1094)&lt;=名单!G:G)*(Y1094="正常走货")),名单!H:H),"否")</f>
        <v>否</v>
      </c>
      <c r="G1094" s="71" t="s">
        <v>3390</v>
      </c>
      <c r="H1094" s="71" t="s">
        <v>3392</v>
      </c>
      <c r="J1094" s="72" t="s">
        <v>17</v>
      </c>
      <c r="L1094" s="71" t="s">
        <v>18</v>
      </c>
      <c r="M1094" s="73"/>
      <c r="N1094" s="73"/>
      <c r="R1094" s="73"/>
      <c r="S1094" s="72" t="s">
        <v>454</v>
      </c>
      <c r="T1094" s="72" t="s">
        <v>14407</v>
      </c>
      <c r="U1094" s="73"/>
      <c r="W1094" s="73"/>
      <c r="X1094" s="73"/>
      <c r="Y1094" s="72" t="s">
        <v>14379</v>
      </c>
      <c r="AO1094" s="71">
        <v>-28.3</v>
      </c>
      <c r="AS1094" s="73"/>
      <c r="AT1094" s="73"/>
      <c r="AV1094" s="73"/>
      <c r="AW1094" s="74" t="s">
        <v>15485</v>
      </c>
      <c r="BC1094" s="73"/>
    </row>
    <row r="1095" spans="1:56">
      <c r="A1095" s="70" t="str">
        <f t="shared" si="35"/>
        <v>2026-01</v>
      </c>
      <c r="B1095" s="5" t="str">
        <f>_xlfn.XLOOKUP(G1095,过机服务商重量差!A:A,过机服务商重量差!G:G)</f>
        <v>小旋风</v>
      </c>
      <c r="C1095" s="32" t="str">
        <f t="shared" si="34"/>
        <v>渠道</v>
      </c>
      <c r="D1095" s="63">
        <f>ROUND(IF(AND(AO1095&gt;=0,Y1095="正常走货"),_xlfn.XLOOKUP(G1095,过机服务商重量差!A:A,过机服务商重量差!L:L),"0"),2)</f>
        <v>36</v>
      </c>
      <c r="E1095" s="64">
        <f>ROUND(IF(B1095="小旋风",$D1095/提成!$D$4*提成!$E$4,$D1095/提成!$D$3*提成!$E$3),2)</f>
        <v>0.36</v>
      </c>
      <c r="F1095" s="5" t="str">
        <f ca="1">IFERROR(LOOKUP(1,0/((B1095=名单!B:B)*(VALUE(AW1095)&gt;=名单!E:E)*(VALUE(AW1095)&lt;=名单!G:G)*(Y1095="正常走货")),名单!H:H),"否")</f>
        <v>是</v>
      </c>
      <c r="G1095" s="71" t="s">
        <v>3393</v>
      </c>
      <c r="H1095" s="71" t="s">
        <v>3395</v>
      </c>
      <c r="J1095" s="71" t="s">
        <v>85</v>
      </c>
      <c r="L1095" s="71" t="s">
        <v>18</v>
      </c>
      <c r="M1095" s="73"/>
      <c r="N1095" s="73"/>
      <c r="R1095" s="73"/>
      <c r="S1095" s="72" t="s">
        <v>398</v>
      </c>
      <c r="T1095" s="72" t="s">
        <v>14382</v>
      </c>
      <c r="U1095" s="73"/>
      <c r="W1095" s="73"/>
      <c r="X1095" s="73"/>
      <c r="Y1095" s="72" t="s">
        <v>14379</v>
      </c>
      <c r="AO1095" s="71">
        <v>151.2</v>
      </c>
      <c r="AS1095" s="73"/>
      <c r="AT1095" s="73"/>
      <c r="AU1095" s="73"/>
      <c r="AV1095" s="73"/>
      <c r="AW1095" s="74" t="s">
        <v>15486</v>
      </c>
      <c r="BC1095" s="73"/>
    </row>
    <row r="1096" spans="1:56">
      <c r="A1096" s="70" t="str">
        <f t="shared" si="35"/>
        <v>2026-01</v>
      </c>
      <c r="B1096" s="5" t="str">
        <f>_xlfn.XLOOKUP(G1096,过机服务商重量差!A:A,过机服务商重量差!G:G)</f>
        <v>无崖子</v>
      </c>
      <c r="C1096" s="32" t="str">
        <f t="shared" si="34"/>
        <v>渠道</v>
      </c>
      <c r="D1096" s="63">
        <f>ROUND(IF(AND(AO1096&gt;=0,Y1096="正常走货"),_xlfn.XLOOKUP(G1096,过机服务商重量差!A:A,过机服务商重量差!L:L),"0"),2)</f>
        <v>9</v>
      </c>
      <c r="E1096" s="64">
        <f>ROUND(IF(B1096="小旋风",$D1096/提成!$D$4*提成!$E$4,$D1096/提成!$D$3*提成!$E$3),2)</f>
        <v>0.09</v>
      </c>
      <c r="F1096" s="5" t="str">
        <f ca="1">IFERROR(LOOKUP(1,0/((B1096=名单!B:B)*(VALUE(AW1096)&gt;=名单!E:E)*(VALUE(AW1096)&lt;=名单!G:G)*(Y1096="正常走货")),名单!H:H),"否")</f>
        <v>否</v>
      </c>
      <c r="G1096" s="71" t="s">
        <v>3396</v>
      </c>
      <c r="H1096" s="71" t="s">
        <v>3398</v>
      </c>
      <c r="J1096" s="72" t="s">
        <v>2334</v>
      </c>
      <c r="L1096" s="71" t="s">
        <v>18</v>
      </c>
      <c r="M1096" s="73"/>
      <c r="N1096" s="73"/>
      <c r="R1096" s="73"/>
      <c r="S1096" s="72" t="s">
        <v>145</v>
      </c>
      <c r="T1096" s="72" t="s">
        <v>14407</v>
      </c>
      <c r="U1096" s="73"/>
      <c r="W1096" s="73"/>
      <c r="X1096" s="73"/>
      <c r="Y1096" s="72" t="s">
        <v>14379</v>
      </c>
      <c r="AO1096" s="71">
        <v>0</v>
      </c>
      <c r="AT1096" s="73"/>
      <c r="AV1096" s="73"/>
      <c r="AW1096" s="74" t="s">
        <v>15487</v>
      </c>
    </row>
    <row r="1097" spans="1:56">
      <c r="A1097" s="70" t="str">
        <f t="shared" si="35"/>
        <v>2026-01</v>
      </c>
      <c r="B1097" s="5" t="str">
        <f>_xlfn.XLOOKUP(G1097,过机服务商重量差!A:A,过机服务商重量差!G:G)</f>
        <v>玉麒麟</v>
      </c>
      <c r="C1097" s="32" t="str">
        <f t="shared" si="34"/>
        <v>渠道</v>
      </c>
      <c r="D1097" s="63">
        <f>ROUND(IF(AND(AO1097&gt;=0,Y1097="正常走货"),_xlfn.XLOOKUP(G1097,过机服务商重量差!A:A,过机服务商重量差!L:L),"0"),2)</f>
        <v>7</v>
      </c>
      <c r="E1097" s="64">
        <f>ROUND(IF(B1097="小旋风",$D1097/提成!$D$4*提成!$E$4,$D1097/提成!$D$3*提成!$E$3),2)</f>
        <v>0.07</v>
      </c>
      <c r="F1097" s="5" t="str">
        <f ca="1">IFERROR(LOOKUP(1,0/((B1097=名单!B:B)*(VALUE(AW1097)&gt;=名单!E:E)*(VALUE(AW1097)&lt;=名单!G:G)*(Y1097="正常走货")),名单!H:H),"否")</f>
        <v>否</v>
      </c>
      <c r="G1097" s="71" t="s">
        <v>3399</v>
      </c>
      <c r="H1097" s="71" t="s">
        <v>3401</v>
      </c>
      <c r="J1097" s="72" t="s">
        <v>24</v>
      </c>
      <c r="L1097" s="71" t="s">
        <v>18</v>
      </c>
      <c r="M1097" s="73"/>
      <c r="N1097" s="73"/>
      <c r="R1097" s="73"/>
      <c r="S1097" s="72" t="s">
        <v>232</v>
      </c>
      <c r="T1097" s="72" t="s">
        <v>14386</v>
      </c>
      <c r="U1097" s="73"/>
      <c r="W1097" s="73"/>
      <c r="X1097" s="73"/>
      <c r="Y1097" s="72" t="s">
        <v>14379</v>
      </c>
      <c r="AO1097" s="71">
        <v>50.6</v>
      </c>
      <c r="AT1097" s="73"/>
      <c r="AV1097" s="73"/>
      <c r="AW1097" s="74" t="s">
        <v>15488</v>
      </c>
    </row>
    <row r="1098" spans="1:56">
      <c r="A1098" s="70" t="str">
        <f t="shared" si="35"/>
        <v>2026-01</v>
      </c>
      <c r="B1098" s="5" t="str">
        <f>_xlfn.XLOOKUP(G1098,过机服务商重量差!A:A,过机服务商重量差!G:G)</f>
        <v>风清扬</v>
      </c>
      <c r="C1098" s="32" t="str">
        <f t="shared" si="34"/>
        <v>渠道</v>
      </c>
      <c r="D1098" s="63">
        <f>ROUND(IF(AND(AO1098&gt;=0,Y1098="正常走货"),_xlfn.XLOOKUP(G1098,过机服务商重量差!A:A,过机服务商重量差!L:L),"0"),2)</f>
        <v>60</v>
      </c>
      <c r="E1098" s="64">
        <f>ROUND(IF(B1098="小旋风",$D1098/提成!$D$4*提成!$E$4,$D1098/提成!$D$3*提成!$E$3),2)</f>
        <v>0.6</v>
      </c>
      <c r="F1098" s="5" t="str">
        <f ca="1">IFERROR(LOOKUP(1,0/((B1098=名单!B:B)*(VALUE(AW1098)&gt;=名单!E:E)*(VALUE(AW1098)&lt;=名单!G:G)*(Y1098="正常走货")),名单!H:H),"否")</f>
        <v>是</v>
      </c>
      <c r="G1098" s="71" t="s">
        <v>3402</v>
      </c>
      <c r="H1098" s="71" t="s">
        <v>3404</v>
      </c>
      <c r="J1098" s="72" t="s">
        <v>880</v>
      </c>
      <c r="L1098" s="71" t="s">
        <v>18</v>
      </c>
      <c r="M1098" s="73"/>
      <c r="N1098" s="73"/>
      <c r="R1098" s="73"/>
      <c r="S1098" s="72" t="s">
        <v>232</v>
      </c>
      <c r="T1098" s="71" t="s">
        <v>14386</v>
      </c>
      <c r="U1098" s="73"/>
      <c r="W1098" s="73"/>
      <c r="X1098" s="73"/>
      <c r="Y1098" s="72" t="s">
        <v>14379</v>
      </c>
      <c r="AO1098" s="71">
        <v>150</v>
      </c>
      <c r="AS1098" s="73"/>
      <c r="AT1098" s="73"/>
      <c r="AU1098" s="73"/>
      <c r="AV1098" s="73"/>
      <c r="AW1098" s="74" t="s">
        <v>15489</v>
      </c>
      <c r="BC1098" s="73"/>
    </row>
    <row r="1099" spans="1:56">
      <c r="A1099" s="70" t="str">
        <f t="shared" si="35"/>
        <v>2026-01</v>
      </c>
      <c r="B1099" s="5" t="str">
        <f>_xlfn.XLOOKUP(G1099,过机服务商重量差!A:A,过机服务商重量差!G:G)</f>
        <v>玉麒麟</v>
      </c>
      <c r="C1099" s="32" t="str">
        <f t="shared" si="34"/>
        <v>渠道</v>
      </c>
      <c r="D1099" s="63">
        <f>ROUND(IF(AND(AO1099&gt;=0,Y1099="正常走货"),_xlfn.XLOOKUP(G1099,过机服务商重量差!A:A,过机服务商重量差!L:L),"0"),2)</f>
        <v>15</v>
      </c>
      <c r="E1099" s="64">
        <f>ROUND(IF(B1099="小旋风",$D1099/提成!$D$4*提成!$E$4,$D1099/提成!$D$3*提成!$E$3),2)</f>
        <v>0.15</v>
      </c>
      <c r="F1099" s="5" t="str">
        <f ca="1">IFERROR(LOOKUP(1,0/((B1099=名单!B:B)*(VALUE(AW1099)&gt;=名单!E:E)*(VALUE(AW1099)&lt;=名单!G:G)*(Y1099="正常走货")),名单!H:H),"否")</f>
        <v>否</v>
      </c>
      <c r="G1099" s="71" t="s">
        <v>3405</v>
      </c>
      <c r="H1099" s="71" t="s">
        <v>3407</v>
      </c>
      <c r="J1099" s="72" t="s">
        <v>256</v>
      </c>
      <c r="L1099" s="71" t="s">
        <v>18</v>
      </c>
      <c r="M1099" s="73"/>
      <c r="N1099" s="73"/>
      <c r="R1099" s="73"/>
      <c r="S1099" s="72" t="s">
        <v>232</v>
      </c>
      <c r="T1099" s="72" t="s">
        <v>14386</v>
      </c>
      <c r="U1099" s="73"/>
      <c r="W1099" s="73"/>
      <c r="X1099" s="73"/>
      <c r="Y1099" s="72" t="s">
        <v>14379</v>
      </c>
      <c r="AO1099" s="71">
        <v>50.41</v>
      </c>
      <c r="AS1099" s="73"/>
      <c r="AT1099" s="73"/>
      <c r="AV1099" s="73"/>
      <c r="AW1099" s="74" t="s">
        <v>15490</v>
      </c>
      <c r="BC1099" s="73"/>
      <c r="BD1099" s="73"/>
    </row>
    <row r="1100" spans="1:56">
      <c r="A1100" s="70" t="str">
        <f t="shared" si="35"/>
        <v>2026-01</v>
      </c>
      <c r="B1100" s="5" t="str">
        <f>_xlfn.XLOOKUP(G1100,过机服务商重量差!A:A,过机服务商重量差!G:G)</f>
        <v>无崖子</v>
      </c>
      <c r="C1100" s="32" t="str">
        <f t="shared" si="34"/>
        <v>渠道</v>
      </c>
      <c r="D1100" s="63">
        <f>ROUND(IF(AND(AO1100&gt;=0,Y1100="正常走货"),_xlfn.XLOOKUP(G1100,过机服务商重量差!A:A,过机服务商重量差!L:L),"0"),2)</f>
        <v>10.5</v>
      </c>
      <c r="E1100" s="64">
        <f>ROUND(IF(B1100="小旋风",$D1100/提成!$D$4*提成!$E$4,$D1100/提成!$D$3*提成!$E$3),2)</f>
        <v>0.11</v>
      </c>
      <c r="F1100" s="5" t="str">
        <f ca="1">IFERROR(LOOKUP(1,0/((B1100=名单!B:B)*(VALUE(AW1100)&gt;=名单!E:E)*(VALUE(AW1100)&lt;=名单!G:G)*(Y1100="正常走货")),名单!H:H),"否")</f>
        <v>否</v>
      </c>
      <c r="G1100" s="71" t="s">
        <v>3408</v>
      </c>
      <c r="H1100" s="71" t="s">
        <v>3410</v>
      </c>
      <c r="J1100" s="72" t="s">
        <v>845</v>
      </c>
      <c r="L1100" s="71" t="s">
        <v>18</v>
      </c>
      <c r="M1100" s="73"/>
      <c r="N1100" s="73"/>
      <c r="R1100" s="73"/>
      <c r="S1100" s="72" t="s">
        <v>145</v>
      </c>
      <c r="T1100" s="72" t="s">
        <v>14407</v>
      </c>
      <c r="U1100" s="73"/>
      <c r="W1100" s="73"/>
      <c r="X1100" s="73"/>
      <c r="Y1100" s="72" t="s">
        <v>14379</v>
      </c>
      <c r="AO1100" s="71">
        <v>0</v>
      </c>
      <c r="AT1100" s="73"/>
      <c r="AU1100" s="73"/>
      <c r="AV1100" s="73"/>
      <c r="AW1100" s="74" t="s">
        <v>15491</v>
      </c>
      <c r="BC1100" s="73"/>
      <c r="BD1100" s="73"/>
    </row>
    <row r="1101" spans="1:56">
      <c r="A1101" s="70" t="str">
        <f t="shared" si="35"/>
        <v>2026-01</v>
      </c>
      <c r="B1101" s="5" t="str">
        <f>_xlfn.XLOOKUP(G1101,过机服务商重量差!A:A,过机服务商重量差!G:G)</f>
        <v>小旋风</v>
      </c>
      <c r="C1101" s="32" t="str">
        <f t="shared" si="34"/>
        <v>渠道</v>
      </c>
      <c r="D1101" s="63">
        <f>ROUND(IF(AND(AO1101&gt;=0,Y1101="正常走货"),_xlfn.XLOOKUP(G1101,过机服务商重量差!A:A,过机服务商重量差!L:L),"0"),2)</f>
        <v>120</v>
      </c>
      <c r="E1101" s="64">
        <f>ROUND(IF(B1101="小旋风",$D1101/提成!$D$4*提成!$E$4,$D1101/提成!$D$3*提成!$E$3),2)</f>
        <v>1.2</v>
      </c>
      <c r="F1101" s="5" t="str">
        <f ca="1">IFERROR(LOOKUP(1,0/((B1101=名单!B:B)*(VALUE(AW1101)&gt;=名单!E:E)*(VALUE(AW1101)&lt;=名单!G:G)*(Y1101="正常走货")),名单!H:H),"否")</f>
        <v>是</v>
      </c>
      <c r="G1101" s="71" t="s">
        <v>3411</v>
      </c>
      <c r="H1101" s="71" t="s">
        <v>3413</v>
      </c>
      <c r="J1101" s="72" t="s">
        <v>274</v>
      </c>
      <c r="L1101" s="71" t="s">
        <v>18</v>
      </c>
      <c r="M1101" s="73"/>
      <c r="N1101" s="73"/>
      <c r="R1101" s="73"/>
      <c r="S1101" s="72" t="s">
        <v>558</v>
      </c>
      <c r="T1101" s="72" t="s">
        <v>14410</v>
      </c>
      <c r="U1101" s="73"/>
      <c r="W1101" s="73"/>
      <c r="X1101" s="73"/>
      <c r="Y1101" s="72" t="s">
        <v>14379</v>
      </c>
      <c r="AO1101" s="71">
        <v>60</v>
      </c>
      <c r="AS1101" s="73"/>
      <c r="AT1101" s="73"/>
      <c r="AV1101" s="73"/>
      <c r="AW1101" s="74" t="s">
        <v>15492</v>
      </c>
      <c r="BC1101" s="73"/>
      <c r="BD1101" s="73"/>
    </row>
    <row r="1102" spans="1:56">
      <c r="A1102" s="70" t="str">
        <f t="shared" si="35"/>
        <v>2026-01</v>
      </c>
      <c r="B1102" s="5" t="str">
        <f>_xlfn.XLOOKUP(G1102,过机服务商重量差!A:A,过机服务商重量差!G:G)</f>
        <v>帅时莹</v>
      </c>
      <c r="C1102" s="32" t="str">
        <f t="shared" si="34"/>
        <v>渠道</v>
      </c>
      <c r="D1102" s="63">
        <f>ROUND(IF(AND(AO1102&gt;=0,Y1102="正常走货"),_xlfn.XLOOKUP(G1102,过机服务商重量差!A:A,过机服务商重量差!L:L),"0"),2)</f>
        <v>32</v>
      </c>
      <c r="E1102" s="64">
        <f>ROUND(IF(B1102="小旋风",$D1102/提成!$D$4*提成!$E$4,$D1102/提成!$D$3*提成!$E$3),2)</f>
        <v>0.32</v>
      </c>
      <c r="F1102" s="5" t="str">
        <f ca="1">IFERROR(LOOKUP(1,0/((B1102=名单!B:B)*(VALUE(AW1102)&gt;=名单!E:E)*(VALUE(AW1102)&lt;=名单!G:G)*(Y1102="正常走货")),名单!H:H),"否")</f>
        <v>否</v>
      </c>
      <c r="G1102" s="71" t="s">
        <v>3414</v>
      </c>
      <c r="H1102" s="71" t="s">
        <v>3416</v>
      </c>
      <c r="J1102" s="72" t="s">
        <v>140</v>
      </c>
      <c r="L1102" s="71" t="s">
        <v>18</v>
      </c>
      <c r="M1102" s="73"/>
      <c r="N1102" s="73"/>
      <c r="R1102" s="73"/>
      <c r="S1102" s="72" t="s">
        <v>562</v>
      </c>
      <c r="T1102" s="72" t="s">
        <v>14410</v>
      </c>
      <c r="U1102" s="73"/>
      <c r="W1102" s="73"/>
      <c r="X1102" s="73"/>
      <c r="Y1102" s="72" t="s">
        <v>14379</v>
      </c>
      <c r="AO1102" s="71">
        <v>407.52</v>
      </c>
      <c r="AS1102" s="73"/>
      <c r="AT1102" s="73"/>
      <c r="AV1102" s="73"/>
      <c r="AW1102" s="74" t="s">
        <v>15493</v>
      </c>
      <c r="BC1102" s="73"/>
    </row>
    <row r="1103" spans="1:56">
      <c r="A1103" s="70" t="str">
        <f t="shared" si="35"/>
        <v>2026-01</v>
      </c>
      <c r="B1103" s="5" t="str">
        <f>_xlfn.XLOOKUP(G1103,过机服务商重量差!A:A,过机服务商重量差!G:G)</f>
        <v>无崖子</v>
      </c>
      <c r="C1103" s="32" t="str">
        <f t="shared" si="34"/>
        <v>渠道</v>
      </c>
      <c r="D1103" s="63">
        <f>ROUND(IF(AND(AO1103&gt;=0,Y1103="正常走货"),_xlfn.XLOOKUP(G1103,过机服务商重量差!A:A,过机服务商重量差!L:L),"0"),2)</f>
        <v>1</v>
      </c>
      <c r="E1103" s="64">
        <f>ROUND(IF(B1103="小旋风",$D1103/提成!$D$4*提成!$E$4,$D1103/提成!$D$3*提成!$E$3),2)</f>
        <v>0.01</v>
      </c>
      <c r="F1103" s="5" t="str">
        <f ca="1">IFERROR(LOOKUP(1,0/((B1103=名单!B:B)*(VALUE(AW1103)&gt;=名单!E:E)*(VALUE(AW1103)&lt;=名单!G:G)*(Y1103="正常走货")),名单!H:H),"否")</f>
        <v>否</v>
      </c>
      <c r="G1103" s="71" t="s">
        <v>3417</v>
      </c>
      <c r="H1103" s="71" t="s">
        <v>3419</v>
      </c>
      <c r="J1103" s="71" t="s">
        <v>603</v>
      </c>
      <c r="L1103" s="71" t="s">
        <v>18</v>
      </c>
      <c r="M1103" s="73"/>
      <c r="N1103" s="73"/>
      <c r="R1103" s="73"/>
      <c r="S1103" s="72" t="s">
        <v>562</v>
      </c>
      <c r="T1103" s="71" t="s">
        <v>14410</v>
      </c>
      <c r="U1103" s="73"/>
      <c r="W1103" s="73"/>
      <c r="X1103" s="73"/>
      <c r="Y1103" s="72" t="s">
        <v>14379</v>
      </c>
      <c r="AO1103" s="71">
        <v>136.32</v>
      </c>
      <c r="AS1103" s="73"/>
      <c r="AT1103" s="73"/>
      <c r="AU1103" s="73"/>
      <c r="AV1103" s="73"/>
      <c r="AW1103" s="74" t="s">
        <v>15494</v>
      </c>
      <c r="BA1103" s="73"/>
      <c r="BC1103" s="73"/>
    </row>
    <row r="1104" spans="1:56">
      <c r="A1104" s="70" t="str">
        <f t="shared" si="35"/>
        <v>2026-01</v>
      </c>
      <c r="B1104" s="5" t="str">
        <f>_xlfn.XLOOKUP(G1104,过机服务商重量差!A:A,过机服务商重量差!G:G)</f>
        <v>小旋风</v>
      </c>
      <c r="C1104" s="32" t="str">
        <f t="shared" si="34"/>
        <v>渠道</v>
      </c>
      <c r="D1104" s="63">
        <f>ROUND(IF(AND(AO1104&gt;=0,Y1104="正常走货"),_xlfn.XLOOKUP(G1104,过机服务商重量差!A:A,过机服务商重量差!L:L),"0"),2)</f>
        <v>0.5</v>
      </c>
      <c r="E1104" s="64">
        <f>ROUND(IF(B1104="小旋风",$D1104/提成!$D$4*提成!$E$4,$D1104/提成!$D$3*提成!$E$3),2)</f>
        <v>0</v>
      </c>
      <c r="F1104" s="5" t="str">
        <f ca="1">IFERROR(LOOKUP(1,0/((B1104=名单!B:B)*(VALUE(AW1104)&gt;=名单!E:E)*(VALUE(AW1104)&lt;=名单!G:G)*(Y1104="正常走货")),名单!H:H),"否")</f>
        <v>是</v>
      </c>
      <c r="G1104" s="71" t="s">
        <v>3420</v>
      </c>
      <c r="H1104" s="71" t="s">
        <v>3422</v>
      </c>
      <c r="J1104" s="72" t="s">
        <v>28</v>
      </c>
      <c r="L1104" s="71" t="s">
        <v>18</v>
      </c>
      <c r="M1104" s="73"/>
      <c r="N1104" s="73"/>
      <c r="R1104" s="73"/>
      <c r="S1104" s="72" t="s">
        <v>3423</v>
      </c>
      <c r="T1104" s="72" t="s">
        <v>14386</v>
      </c>
      <c r="U1104" s="73"/>
      <c r="W1104" s="73"/>
      <c r="X1104" s="73"/>
      <c r="Y1104" s="72" t="s">
        <v>14379</v>
      </c>
      <c r="AO1104" s="71">
        <v>191</v>
      </c>
      <c r="AT1104" s="73"/>
      <c r="AV1104" s="73"/>
      <c r="AW1104" s="74" t="s">
        <v>15495</v>
      </c>
      <c r="BA1104" s="73"/>
      <c r="BC1104" s="73"/>
    </row>
    <row r="1105" spans="1:56">
      <c r="A1105" s="70" t="str">
        <f t="shared" si="35"/>
        <v>2026-01</v>
      </c>
      <c r="B1105" s="5" t="str">
        <f>_xlfn.XLOOKUP(G1105,过机服务商重量差!A:A,过机服务商重量差!G:G)</f>
        <v>无崖子</v>
      </c>
      <c r="C1105" s="32" t="str">
        <f t="shared" si="34"/>
        <v>渠道</v>
      </c>
      <c r="D1105" s="63">
        <f>ROUND(IF(AND(AO1105&gt;=0,Y1105="正常走货"),_xlfn.XLOOKUP(G1105,过机服务商重量差!A:A,过机服务商重量差!L:L),"0"),2)</f>
        <v>0</v>
      </c>
      <c r="E1105" s="64">
        <f>ROUND(IF(B1105="小旋风",$D1105/提成!$D$4*提成!$E$4,$D1105/提成!$D$3*提成!$E$3),2)</f>
        <v>0</v>
      </c>
      <c r="F1105" s="5" t="str">
        <f ca="1">IFERROR(LOOKUP(1,0/((B1105=名单!B:B)*(VALUE(AW1105)&gt;=名单!E:E)*(VALUE(AW1105)&lt;=名单!G:G)*(Y1105="正常走货")),名单!H:H),"否")</f>
        <v>否</v>
      </c>
      <c r="G1105" s="71" t="s">
        <v>3424</v>
      </c>
      <c r="H1105" s="71" t="s">
        <v>3426</v>
      </c>
      <c r="J1105" s="71" t="s">
        <v>3427</v>
      </c>
      <c r="L1105" s="71" t="s">
        <v>18</v>
      </c>
      <c r="M1105" s="73"/>
      <c r="N1105" s="73"/>
      <c r="R1105" s="73"/>
      <c r="S1105" s="72" t="s">
        <v>203</v>
      </c>
      <c r="T1105" s="72" t="s">
        <v>14378</v>
      </c>
      <c r="U1105" s="73"/>
      <c r="W1105" s="73"/>
      <c r="X1105" s="73"/>
      <c r="Y1105" s="72" t="s">
        <v>14379</v>
      </c>
      <c r="AO1105" s="71">
        <v>0</v>
      </c>
      <c r="AS1105" s="73"/>
      <c r="AT1105" s="73"/>
      <c r="AU1105" s="73"/>
      <c r="AV1105" s="73"/>
      <c r="AW1105" s="74" t="s">
        <v>15496</v>
      </c>
      <c r="BA1105" s="73"/>
      <c r="BC1105" s="73"/>
    </row>
    <row r="1106" spans="1:56">
      <c r="A1106" s="70" t="str">
        <f t="shared" si="35"/>
        <v>2026-01</v>
      </c>
      <c r="B1106" s="5" t="str">
        <f>_xlfn.XLOOKUP(G1106,过机服务商重量差!A:A,过机服务商重量差!G:G)</f>
        <v>帅时莹</v>
      </c>
      <c r="C1106" s="32" t="str">
        <f t="shared" si="34"/>
        <v>渠道</v>
      </c>
      <c r="D1106" s="63">
        <f>ROUND(IF(AND(AO1106&gt;=0,Y1106="正常走货"),_xlfn.XLOOKUP(G1106,过机服务商重量差!A:A,过机服务商重量差!L:L),"0"),2)</f>
        <v>40</v>
      </c>
      <c r="E1106" s="64">
        <f>ROUND(IF(B1106="小旋风",$D1106/提成!$D$4*提成!$E$4,$D1106/提成!$D$3*提成!$E$3),2)</f>
        <v>0.4</v>
      </c>
      <c r="F1106" s="5" t="str">
        <f ca="1">IFERROR(LOOKUP(1,0/((B1106=名单!B:B)*(VALUE(AW1106)&gt;=名单!E:E)*(VALUE(AW1106)&lt;=名单!G:G)*(Y1106="正常走货")),名单!H:H),"否")</f>
        <v>否</v>
      </c>
      <c r="G1106" s="71" t="s">
        <v>3428</v>
      </c>
      <c r="H1106" s="71" t="s">
        <v>3430</v>
      </c>
      <c r="J1106" s="72" t="s">
        <v>287</v>
      </c>
      <c r="L1106" s="71" t="s">
        <v>18</v>
      </c>
      <c r="M1106" s="73"/>
      <c r="N1106" s="73"/>
      <c r="R1106" s="73"/>
      <c r="S1106" s="72" t="s">
        <v>199</v>
      </c>
      <c r="T1106" s="72" t="s">
        <v>14439</v>
      </c>
      <c r="U1106" s="73"/>
      <c r="W1106" s="73"/>
      <c r="X1106" s="73"/>
      <c r="Y1106" s="72" t="s">
        <v>14379</v>
      </c>
      <c r="AO1106" s="71">
        <v>380</v>
      </c>
      <c r="AS1106" s="73"/>
      <c r="AT1106" s="73"/>
      <c r="AU1106" s="73"/>
      <c r="AV1106" s="73"/>
      <c r="AW1106" s="74" t="s">
        <v>15497</v>
      </c>
      <c r="BC1106" s="73"/>
    </row>
    <row r="1107" spans="1:56">
      <c r="A1107" s="70" t="str">
        <f t="shared" si="35"/>
        <v>2026-01</v>
      </c>
      <c r="B1107" s="5" t="str">
        <f>_xlfn.XLOOKUP(G1107,过机服务商重量差!A:A,过机服务商重量差!G:G)</f>
        <v>小旋风</v>
      </c>
      <c r="C1107" s="32" t="str">
        <f t="shared" si="34"/>
        <v>渠道</v>
      </c>
      <c r="D1107" s="63">
        <f>ROUND(IF(AND(AO1107&gt;=0,Y1107="正常走货"),_xlfn.XLOOKUP(G1107,过机服务商重量差!A:A,过机服务商重量差!L:L),"0"),2)</f>
        <v>67</v>
      </c>
      <c r="E1107" s="64">
        <f>ROUND(IF(B1107="小旋风",$D1107/提成!$D$4*提成!$E$4,$D1107/提成!$D$3*提成!$E$3),2)</f>
        <v>0.67</v>
      </c>
      <c r="F1107" s="5" t="str">
        <f ca="1">IFERROR(LOOKUP(1,0/((B1107=名单!B:B)*(VALUE(AW1107)&gt;=名单!E:E)*(VALUE(AW1107)&lt;=名单!G:G)*(Y1107="正常走货")),名单!H:H),"否")</f>
        <v>是</v>
      </c>
      <c r="G1107" s="71" t="s">
        <v>3431</v>
      </c>
      <c r="H1107" s="71" t="s">
        <v>3433</v>
      </c>
      <c r="J1107" s="71" t="s">
        <v>1377</v>
      </c>
      <c r="L1107" s="71" t="s">
        <v>18</v>
      </c>
      <c r="M1107" s="73"/>
      <c r="N1107" s="73"/>
      <c r="R1107" s="73"/>
      <c r="S1107" s="72" t="s">
        <v>145</v>
      </c>
      <c r="T1107" s="72" t="s">
        <v>14407</v>
      </c>
      <c r="U1107" s="73"/>
      <c r="W1107" s="73"/>
      <c r="X1107" s="73"/>
      <c r="Y1107" s="72" t="s">
        <v>14379</v>
      </c>
      <c r="AO1107" s="71">
        <v>67</v>
      </c>
      <c r="AS1107" s="73"/>
      <c r="AT1107" s="73"/>
      <c r="AV1107" s="73"/>
      <c r="AW1107" s="74" t="s">
        <v>15498</v>
      </c>
      <c r="BC1107" s="73"/>
      <c r="BD1107" s="73"/>
    </row>
    <row r="1108" spans="1:56">
      <c r="A1108" s="70" t="str">
        <f t="shared" si="35"/>
        <v>2026-01</v>
      </c>
      <c r="B1108" s="5" t="str">
        <f>_xlfn.XLOOKUP(G1108,过机服务商重量差!A:A,过机服务商重量差!G:G)</f>
        <v>小旋风</v>
      </c>
      <c r="C1108" s="32" t="str">
        <f t="shared" si="34"/>
        <v>渠道</v>
      </c>
      <c r="D1108" s="63">
        <f>ROUND(IF(AND(AO1108&gt;=0,Y1108="正常走货"),_xlfn.XLOOKUP(G1108,过机服务商重量差!A:A,过机服务商重量差!L:L),"0"),2)</f>
        <v>120</v>
      </c>
      <c r="E1108" s="64">
        <f>ROUND(IF(B1108="小旋风",$D1108/提成!$D$4*提成!$E$4,$D1108/提成!$D$3*提成!$E$3),2)</f>
        <v>1.2</v>
      </c>
      <c r="F1108" s="5" t="str">
        <f ca="1">IFERROR(LOOKUP(1,0/((B1108=名单!B:B)*(VALUE(AW1108)&gt;=名单!E:E)*(VALUE(AW1108)&lt;=名单!G:G)*(Y1108="正常走货")),名单!H:H),"否")</f>
        <v>是</v>
      </c>
      <c r="G1108" s="71" t="s">
        <v>3434</v>
      </c>
      <c r="H1108" s="71" t="s">
        <v>3436</v>
      </c>
      <c r="J1108" s="71" t="s">
        <v>78</v>
      </c>
      <c r="L1108" s="71" t="s">
        <v>18</v>
      </c>
      <c r="M1108" s="73"/>
      <c r="N1108" s="73"/>
      <c r="R1108" s="73"/>
      <c r="S1108" s="72" t="s">
        <v>90</v>
      </c>
      <c r="T1108" s="72" t="s">
        <v>14407</v>
      </c>
      <c r="U1108" s="73"/>
      <c r="W1108" s="73"/>
      <c r="X1108" s="73"/>
      <c r="Y1108" s="72" t="s">
        <v>14379</v>
      </c>
      <c r="AO1108" s="71">
        <v>488</v>
      </c>
      <c r="AT1108" s="73"/>
      <c r="AV1108" s="73"/>
      <c r="AW1108" s="74" t="s">
        <v>15499</v>
      </c>
      <c r="BC1108" s="73"/>
    </row>
    <row r="1109" spans="1:56">
      <c r="A1109" s="70" t="str">
        <f t="shared" si="35"/>
        <v>2026-01</v>
      </c>
      <c r="B1109" s="5" t="str">
        <f>_xlfn.XLOOKUP(G1109,过机服务商重量差!A:A,过机服务商重量差!G:G)</f>
        <v>帅时莹</v>
      </c>
      <c r="C1109" s="32" t="str">
        <f t="shared" si="34"/>
        <v>渠道</v>
      </c>
      <c r="D1109" s="63">
        <f>ROUND(IF(AND(AO1109&gt;=0,Y1109="正常走货"),_xlfn.XLOOKUP(G1109,过机服务商重量差!A:A,过机服务商重量差!L:L),"0"),2)</f>
        <v>41</v>
      </c>
      <c r="E1109" s="64">
        <f>ROUND(IF(B1109="小旋风",$D1109/提成!$D$4*提成!$E$4,$D1109/提成!$D$3*提成!$E$3),2)</f>
        <v>0.41</v>
      </c>
      <c r="F1109" s="5" t="str">
        <f ca="1">IFERROR(LOOKUP(1,0/((B1109=名单!B:B)*(VALUE(AW1109)&gt;=名单!E:E)*(VALUE(AW1109)&lt;=名单!G:G)*(Y1109="正常走货")),名单!H:H),"否")</f>
        <v>否</v>
      </c>
      <c r="G1109" s="71" t="s">
        <v>3437</v>
      </c>
      <c r="H1109" s="71" t="s">
        <v>3439</v>
      </c>
      <c r="J1109" s="72" t="s">
        <v>938</v>
      </c>
      <c r="L1109" s="71" t="s">
        <v>18</v>
      </c>
      <c r="M1109" s="73"/>
      <c r="N1109" s="73"/>
      <c r="R1109" s="73"/>
      <c r="S1109" s="72" t="s">
        <v>292</v>
      </c>
      <c r="T1109" s="71" t="s">
        <v>14410</v>
      </c>
      <c r="U1109" s="73"/>
      <c r="W1109" s="73"/>
      <c r="X1109" s="73"/>
      <c r="Y1109" s="72" t="s">
        <v>14379</v>
      </c>
      <c r="AO1109" s="71">
        <v>328</v>
      </c>
      <c r="AS1109" s="73"/>
      <c r="AT1109" s="73"/>
      <c r="AV1109" s="73"/>
      <c r="AW1109" s="74" t="s">
        <v>15500</v>
      </c>
      <c r="BC1109" s="73"/>
    </row>
    <row r="1110" spans="1:56">
      <c r="A1110" s="70" t="str">
        <f t="shared" si="35"/>
        <v>2026-01</v>
      </c>
      <c r="B1110" s="5" t="str">
        <f>_xlfn.XLOOKUP(G1110,过机服务商重量差!A:A,过机服务商重量差!G:G)</f>
        <v>风清扬</v>
      </c>
      <c r="C1110" s="32" t="str">
        <f t="shared" si="34"/>
        <v>渠道</v>
      </c>
      <c r="D1110" s="63">
        <f>ROUND(IF(AND(AO1110&gt;=0,Y1110="正常走货"),_xlfn.XLOOKUP(G1110,过机服务商重量差!A:A,过机服务商重量差!L:L),"0"),2)</f>
        <v>12</v>
      </c>
      <c r="E1110" s="64">
        <f>ROUND(IF(B1110="小旋风",$D1110/提成!$D$4*提成!$E$4,$D1110/提成!$D$3*提成!$E$3),2)</f>
        <v>0.12</v>
      </c>
      <c r="F1110" s="5" t="str">
        <f ca="1">IFERROR(LOOKUP(1,0/((B1110=名单!B:B)*(VALUE(AW1110)&gt;=名单!E:E)*(VALUE(AW1110)&lt;=名单!G:G)*(Y1110="正常走货")),名单!H:H),"否")</f>
        <v>是</v>
      </c>
      <c r="G1110" s="71" t="s">
        <v>3440</v>
      </c>
      <c r="H1110" s="71" t="s">
        <v>3442</v>
      </c>
      <c r="J1110" s="72" t="s">
        <v>332</v>
      </c>
      <c r="L1110" s="71" t="s">
        <v>18</v>
      </c>
      <c r="M1110" s="73"/>
      <c r="N1110" s="73"/>
      <c r="R1110" s="73"/>
      <c r="S1110" s="72" t="s">
        <v>421</v>
      </c>
      <c r="T1110" s="72" t="s">
        <v>14382</v>
      </c>
      <c r="U1110" s="73"/>
      <c r="W1110" s="73"/>
      <c r="X1110" s="73"/>
      <c r="Y1110" s="72" t="s">
        <v>14379</v>
      </c>
      <c r="AO1110" s="71">
        <v>0</v>
      </c>
      <c r="AT1110" s="73"/>
      <c r="AU1110" s="73"/>
      <c r="AV1110" s="73"/>
      <c r="AW1110" s="74" t="s">
        <v>15501</v>
      </c>
      <c r="BC1110" s="73"/>
    </row>
    <row r="1111" spans="1:56">
      <c r="A1111" s="70" t="str">
        <f t="shared" si="35"/>
        <v>2026-01</v>
      </c>
      <c r="B1111" s="5" t="str">
        <f>_xlfn.XLOOKUP(G1111,过机服务商重量差!A:A,过机服务商重量差!G:G)</f>
        <v>玉麒麟</v>
      </c>
      <c r="C1111" s="32" t="str">
        <f t="shared" si="34"/>
        <v>渠道</v>
      </c>
      <c r="D1111" s="63">
        <f>ROUND(IF(AND(AO1111&gt;=0,Y1111="正常走货"),_xlfn.XLOOKUP(G1111,过机服务商重量差!A:A,过机服务商重量差!L:L),"0"),2)</f>
        <v>65</v>
      </c>
      <c r="E1111" s="64">
        <f>ROUND(IF(B1111="小旋风",$D1111/提成!$D$4*提成!$E$4,$D1111/提成!$D$3*提成!$E$3),2)</f>
        <v>0.65</v>
      </c>
      <c r="F1111" s="5" t="str">
        <f ca="1">IFERROR(LOOKUP(1,0/((B1111=名单!B:B)*(VALUE(AW1111)&gt;=名单!E:E)*(VALUE(AW1111)&lt;=名单!G:G)*(Y1111="正常走货")),名单!H:H),"否")</f>
        <v>否</v>
      </c>
      <c r="G1111" s="71" t="s">
        <v>3443</v>
      </c>
      <c r="H1111" s="71" t="s">
        <v>3445</v>
      </c>
      <c r="J1111" s="72" t="s">
        <v>24</v>
      </c>
      <c r="L1111" s="72" t="s">
        <v>18</v>
      </c>
      <c r="M1111" s="73"/>
      <c r="N1111" s="73"/>
      <c r="R1111" s="73"/>
      <c r="S1111" s="72" t="s">
        <v>612</v>
      </c>
      <c r="T1111" s="72" t="s">
        <v>14407</v>
      </c>
      <c r="U1111" s="73"/>
      <c r="W1111" s="73"/>
      <c r="X1111" s="73"/>
      <c r="Y1111" s="72" t="s">
        <v>14379</v>
      </c>
      <c r="AO1111" s="71">
        <v>548.2</v>
      </c>
      <c r="AS1111" s="73"/>
      <c r="AT1111" s="73"/>
      <c r="AV1111" s="73"/>
      <c r="AW1111" s="74" t="s">
        <v>15502</v>
      </c>
    </row>
    <row r="1112" spans="1:56">
      <c r="A1112" s="70" t="str">
        <f t="shared" si="35"/>
        <v>2026-01</v>
      </c>
      <c r="B1112" s="5" t="str">
        <f>_xlfn.XLOOKUP(G1112,过机服务商重量差!A:A,过机服务商重量差!G:G)</f>
        <v>风清扬</v>
      </c>
      <c r="C1112" s="32" t="str">
        <f t="shared" si="34"/>
        <v>渠道</v>
      </c>
      <c r="D1112" s="63">
        <f>ROUND(IF(AND(AO1112&gt;=0,Y1112="正常走货"),_xlfn.XLOOKUP(G1112,过机服务商重量差!A:A,过机服务商重量差!L:L),"0"),2)</f>
        <v>61</v>
      </c>
      <c r="E1112" s="64">
        <f>ROUND(IF(B1112="小旋风",$D1112/提成!$D$4*提成!$E$4,$D1112/提成!$D$3*提成!$E$3),2)</f>
        <v>0.61</v>
      </c>
      <c r="F1112" s="5" t="str">
        <f ca="1">IFERROR(LOOKUP(1,0/((B1112=名单!B:B)*(VALUE(AW1112)&gt;=名单!E:E)*(VALUE(AW1112)&lt;=名单!G:G)*(Y1112="正常走货")),名单!H:H),"否")</f>
        <v>是</v>
      </c>
      <c r="G1112" s="71" t="s">
        <v>3446</v>
      </c>
      <c r="H1112" s="71" t="s">
        <v>3448</v>
      </c>
      <c r="J1112" s="71" t="s">
        <v>51</v>
      </c>
      <c r="L1112" s="71" t="s">
        <v>18</v>
      </c>
      <c r="M1112" s="73"/>
      <c r="N1112" s="73"/>
      <c r="R1112" s="73"/>
      <c r="S1112" s="72" t="s">
        <v>421</v>
      </c>
      <c r="T1112" s="72" t="s">
        <v>14382</v>
      </c>
      <c r="U1112" s="73"/>
      <c r="W1112" s="73"/>
      <c r="X1112" s="73"/>
      <c r="Y1112" s="72" t="s">
        <v>14379</v>
      </c>
      <c r="AO1112" s="71">
        <v>244</v>
      </c>
      <c r="AS1112" s="73"/>
      <c r="AT1112" s="73"/>
      <c r="AV1112" s="73"/>
      <c r="AW1112" s="74" t="s">
        <v>15503</v>
      </c>
      <c r="BC1112" s="73"/>
    </row>
    <row r="1113" spans="1:56">
      <c r="A1113" s="70" t="str">
        <f t="shared" si="35"/>
        <v>2026-01</v>
      </c>
      <c r="B1113" s="5" t="str">
        <f>_xlfn.XLOOKUP(G1113,过机服务商重量差!A:A,过机服务商重量差!G:G)</f>
        <v>无崖子</v>
      </c>
      <c r="C1113" s="32" t="str">
        <f t="shared" si="34"/>
        <v>渠道</v>
      </c>
      <c r="D1113" s="63">
        <f>ROUND(IF(AND(AO1113&gt;=0,Y1113="正常走货"),_xlfn.XLOOKUP(G1113,过机服务商重量差!A:A,过机服务商重量差!L:L),"0"),2)</f>
        <v>47</v>
      </c>
      <c r="E1113" s="64">
        <f>ROUND(IF(B1113="小旋风",$D1113/提成!$D$4*提成!$E$4,$D1113/提成!$D$3*提成!$E$3),2)</f>
        <v>0.47</v>
      </c>
      <c r="F1113" s="5" t="str">
        <f ca="1">IFERROR(LOOKUP(1,0/((B1113=名单!B:B)*(VALUE(AW1113)&gt;=名单!E:E)*(VALUE(AW1113)&lt;=名单!G:G)*(Y1113="正常走货")),名单!H:H),"否")</f>
        <v>否</v>
      </c>
      <c r="G1113" s="71" t="s">
        <v>3449</v>
      </c>
      <c r="H1113" s="71" t="s">
        <v>3451</v>
      </c>
      <c r="J1113" s="71" t="s">
        <v>128</v>
      </c>
      <c r="L1113" s="71" t="s">
        <v>18</v>
      </c>
      <c r="M1113" s="73"/>
      <c r="N1113" s="73"/>
      <c r="R1113" s="73"/>
      <c r="S1113" s="72" t="s">
        <v>820</v>
      </c>
      <c r="T1113" s="72" t="s">
        <v>14407</v>
      </c>
      <c r="U1113" s="73"/>
      <c r="W1113" s="73"/>
      <c r="X1113" s="73"/>
      <c r="Y1113" s="72" t="s">
        <v>14379</v>
      </c>
      <c r="AO1113" s="71">
        <v>205.3</v>
      </c>
      <c r="AS1113" s="73"/>
      <c r="AT1113" s="73"/>
      <c r="AU1113" s="73"/>
      <c r="AV1113" s="73"/>
      <c r="AW1113" s="74" t="s">
        <v>15504</v>
      </c>
      <c r="BC1113" s="73"/>
    </row>
    <row r="1114" spans="1:56">
      <c r="A1114" s="70" t="str">
        <f t="shared" si="35"/>
        <v>2026-01</v>
      </c>
      <c r="B1114" s="5" t="str">
        <f>_xlfn.XLOOKUP(G1114,过机服务商重量差!A:A,过机服务商重量差!G:G)</f>
        <v>无崖子</v>
      </c>
      <c r="C1114" s="32" t="str">
        <f t="shared" si="34"/>
        <v>渠道</v>
      </c>
      <c r="D1114" s="63">
        <f>ROUND(IF(AND(AO1114&gt;=0,Y1114="正常走货"),_xlfn.XLOOKUP(G1114,过机服务商重量差!A:A,过机服务商重量差!L:L),"0"),2)</f>
        <v>10</v>
      </c>
      <c r="E1114" s="64">
        <f>ROUND(IF(B1114="小旋风",$D1114/提成!$D$4*提成!$E$4,$D1114/提成!$D$3*提成!$E$3),2)</f>
        <v>0.1</v>
      </c>
      <c r="F1114" s="5" t="str">
        <f ca="1">IFERROR(LOOKUP(1,0/((B1114=名单!B:B)*(VALUE(AW1114)&gt;=名单!E:E)*(VALUE(AW1114)&lt;=名单!G:G)*(Y1114="正常走货")),名单!H:H),"否")</f>
        <v>否</v>
      </c>
      <c r="G1114" s="71" t="s">
        <v>3452</v>
      </c>
      <c r="H1114" s="71" t="s">
        <v>3454</v>
      </c>
      <c r="J1114" s="72" t="s">
        <v>3455</v>
      </c>
      <c r="L1114" s="71" t="s">
        <v>18</v>
      </c>
      <c r="M1114" s="73"/>
      <c r="N1114" s="73"/>
      <c r="R1114" s="73"/>
      <c r="S1114" s="72" t="s">
        <v>203</v>
      </c>
      <c r="T1114" s="72" t="s">
        <v>14378</v>
      </c>
      <c r="U1114" s="73"/>
      <c r="W1114" s="73"/>
      <c r="X1114" s="73"/>
      <c r="Y1114" s="72" t="s">
        <v>14379</v>
      </c>
      <c r="AO1114" s="71">
        <v>0</v>
      </c>
      <c r="AT1114" s="73"/>
      <c r="AV1114" s="73"/>
      <c r="AW1114" s="74" t="s">
        <v>15505</v>
      </c>
      <c r="BC1114" s="73"/>
    </row>
    <row r="1115" spans="1:56">
      <c r="A1115" s="70" t="str">
        <f t="shared" si="35"/>
        <v>2026-01</v>
      </c>
      <c r="B1115" s="5" t="str">
        <f>_xlfn.XLOOKUP(G1115,过机服务商重量差!A:A,过机服务商重量差!G:G)</f>
        <v>小旋风</v>
      </c>
      <c r="C1115" s="32" t="str">
        <f t="shared" si="34"/>
        <v>渠道</v>
      </c>
      <c r="D1115" s="63">
        <f>ROUND(IF(AND(AO1115&gt;=0,Y1115="正常走货"),_xlfn.XLOOKUP(G1115,过机服务商重量差!A:A,过机服务商重量差!L:L),"0"),2)</f>
        <v>53</v>
      </c>
      <c r="E1115" s="64">
        <f>ROUND(IF(B1115="小旋风",$D1115/提成!$D$4*提成!$E$4,$D1115/提成!$D$3*提成!$E$3),2)</f>
        <v>0.53</v>
      </c>
      <c r="F1115" s="5" t="str">
        <f ca="1">IFERROR(LOOKUP(1,0/((B1115=名单!B:B)*(VALUE(AW1115)&gt;=名单!E:E)*(VALUE(AW1115)&lt;=名单!G:G)*(Y1115="正常走货")),名单!H:H),"否")</f>
        <v>是</v>
      </c>
      <c r="G1115" s="71" t="s">
        <v>3456</v>
      </c>
      <c r="H1115" s="71" t="s">
        <v>3458</v>
      </c>
      <c r="J1115" s="72" t="s">
        <v>85</v>
      </c>
      <c r="L1115" s="71" t="s">
        <v>18</v>
      </c>
      <c r="M1115" s="73"/>
      <c r="N1115" s="73"/>
      <c r="R1115" s="73"/>
      <c r="S1115" s="72" t="s">
        <v>421</v>
      </c>
      <c r="T1115" s="72" t="s">
        <v>14382</v>
      </c>
      <c r="U1115" s="73"/>
      <c r="W1115" s="73"/>
      <c r="X1115" s="73"/>
      <c r="Y1115" s="72" t="s">
        <v>14379</v>
      </c>
      <c r="AO1115" s="71">
        <v>302.1</v>
      </c>
      <c r="AS1115" s="73"/>
      <c r="AT1115" s="73"/>
      <c r="AU1115" s="73"/>
      <c r="AV1115" s="73"/>
      <c r="AW1115" s="74" t="s">
        <v>15506</v>
      </c>
      <c r="BC1115" s="73"/>
      <c r="BD1115" s="73"/>
    </row>
    <row r="1116" spans="1:56">
      <c r="A1116" s="70" t="str">
        <f t="shared" si="35"/>
        <v>2026-01</v>
      </c>
      <c r="B1116" s="5" t="str">
        <f>_xlfn.XLOOKUP(G1116,过机服务商重量差!A:A,过机服务商重量差!G:G)</f>
        <v>玉麒麟</v>
      </c>
      <c r="C1116" s="32" t="str">
        <f t="shared" si="34"/>
        <v>渠道</v>
      </c>
      <c r="D1116" s="63">
        <f>ROUND(IF(AND(AO1116&gt;=0,Y1116="正常走货"),_xlfn.XLOOKUP(G1116,过机服务商重量差!A:A,过机服务商重量差!L:L),"0"),2)</f>
        <v>90</v>
      </c>
      <c r="E1116" s="64">
        <f>ROUND(IF(B1116="小旋风",$D1116/提成!$D$4*提成!$E$4,$D1116/提成!$D$3*提成!$E$3),2)</f>
        <v>0.9</v>
      </c>
      <c r="F1116" s="5" t="str">
        <f ca="1">IFERROR(LOOKUP(1,0/((B1116=名单!B:B)*(VALUE(AW1116)&gt;=名单!E:E)*(VALUE(AW1116)&lt;=名单!G:G)*(Y1116="正常走货")),名单!H:H),"否")</f>
        <v>否</v>
      </c>
      <c r="G1116" s="71" t="s">
        <v>3459</v>
      </c>
      <c r="H1116" s="71" t="s">
        <v>3461</v>
      </c>
      <c r="J1116" s="72" t="s">
        <v>17</v>
      </c>
      <c r="L1116" s="71" t="s">
        <v>18</v>
      </c>
      <c r="M1116" s="73"/>
      <c r="N1116" s="73"/>
      <c r="R1116" s="73"/>
      <c r="S1116" s="72" t="s">
        <v>1269</v>
      </c>
      <c r="T1116" s="72" t="s">
        <v>14386</v>
      </c>
      <c r="U1116" s="73"/>
      <c r="W1116" s="73"/>
      <c r="X1116" s="73"/>
      <c r="Y1116" s="72" t="s">
        <v>14379</v>
      </c>
      <c r="AO1116" s="71">
        <v>323</v>
      </c>
      <c r="AS1116" s="73"/>
      <c r="AT1116" s="73"/>
      <c r="AV1116" s="73"/>
      <c r="AW1116" s="74" t="s">
        <v>15507</v>
      </c>
      <c r="BC1116" s="73"/>
    </row>
    <row r="1117" spans="1:56">
      <c r="A1117" s="70" t="str">
        <f t="shared" si="35"/>
        <v>2026-01</v>
      </c>
      <c r="B1117" s="5" t="str">
        <f>_xlfn.XLOOKUP(G1117,过机服务商重量差!A:A,过机服务商重量差!G:G)</f>
        <v>007</v>
      </c>
      <c r="C1117" s="32" t="str">
        <f t="shared" si="34"/>
        <v>渠道</v>
      </c>
      <c r="D1117" s="63">
        <f>ROUND(IF(AND(AO1117&gt;=0,Y1117="正常走货"),_xlfn.XLOOKUP(G1117,过机服务商重量差!A:A,过机服务商重量差!L:L),"0"),2)</f>
        <v>74</v>
      </c>
      <c r="E1117" s="64">
        <f>ROUND(IF(B1117="小旋风",$D1117/提成!$D$4*提成!$E$4,$D1117/提成!$D$3*提成!$E$3),2)</f>
        <v>0.74</v>
      </c>
      <c r="F1117" s="5" t="str">
        <f ca="1">IFERROR(LOOKUP(1,0/((B1117=名单!B:B)*(VALUE(AW1117)&gt;=名单!E:E)*(VALUE(AW1117)&lt;=名单!G:G)*(Y1117="正常走货")),名单!H:H),"否")</f>
        <v>否</v>
      </c>
      <c r="G1117" s="71" t="s">
        <v>3462</v>
      </c>
      <c r="H1117" s="71" t="s">
        <v>3464</v>
      </c>
      <c r="J1117" s="72" t="s">
        <v>266</v>
      </c>
      <c r="L1117" s="71" t="s">
        <v>18</v>
      </c>
      <c r="M1117" s="73"/>
      <c r="N1117" s="73"/>
      <c r="R1117" s="73"/>
      <c r="S1117" s="72" t="s">
        <v>442</v>
      </c>
      <c r="T1117" s="72" t="s">
        <v>14410</v>
      </c>
      <c r="U1117" s="73"/>
      <c r="W1117" s="73"/>
      <c r="X1117" s="73"/>
      <c r="Y1117" s="72" t="s">
        <v>14379</v>
      </c>
      <c r="AO1117" s="71">
        <v>510.6</v>
      </c>
      <c r="AS1117" s="73"/>
      <c r="AT1117" s="73"/>
      <c r="AV1117" s="73"/>
      <c r="AW1117" s="74" t="s">
        <v>15508</v>
      </c>
      <c r="BC1117" s="73"/>
    </row>
    <row r="1118" spans="1:56">
      <c r="A1118" s="70" t="str">
        <f t="shared" si="35"/>
        <v>2026-01</v>
      </c>
      <c r="B1118" s="5" t="str">
        <f>_xlfn.XLOOKUP(G1118,过机服务商重量差!A:A,过机服务商重量差!G:G)</f>
        <v>无崖子</v>
      </c>
      <c r="C1118" s="32" t="str">
        <f t="shared" si="34"/>
        <v>渠道</v>
      </c>
      <c r="D1118" s="63">
        <f>ROUND(IF(AND(AO1118&gt;=0,Y1118="正常走货"),_xlfn.XLOOKUP(G1118,过机服务商重量差!A:A,过机服务商重量差!L:L),"0"),2)</f>
        <v>4</v>
      </c>
      <c r="E1118" s="64">
        <f>ROUND(IF(B1118="小旋风",$D1118/提成!$D$4*提成!$E$4,$D1118/提成!$D$3*提成!$E$3),2)</f>
        <v>0.04</v>
      </c>
      <c r="F1118" s="5" t="str">
        <f ca="1">IFERROR(LOOKUP(1,0/((B1118=名单!B:B)*(VALUE(AW1118)&gt;=名单!E:E)*(VALUE(AW1118)&lt;=名单!G:G)*(Y1118="正常走货")),名单!H:H),"否")</f>
        <v>否</v>
      </c>
      <c r="G1118" s="71" t="s">
        <v>3465</v>
      </c>
      <c r="H1118" s="71" t="s">
        <v>3467</v>
      </c>
      <c r="J1118" s="72" t="s">
        <v>128</v>
      </c>
      <c r="L1118" s="71" t="s">
        <v>18</v>
      </c>
      <c r="M1118" s="73"/>
      <c r="N1118" s="73"/>
      <c r="R1118" s="73"/>
      <c r="S1118" s="72" t="s">
        <v>353</v>
      </c>
      <c r="T1118" s="72" t="s">
        <v>14386</v>
      </c>
      <c r="U1118" s="73"/>
      <c r="W1118" s="73"/>
      <c r="X1118" s="73"/>
      <c r="Y1118" s="72" t="s">
        <v>14379</v>
      </c>
      <c r="AO1118" s="71">
        <v>55.69</v>
      </c>
      <c r="AS1118" s="73"/>
      <c r="AT1118" s="73"/>
      <c r="AU1118" s="73"/>
      <c r="AV1118" s="73"/>
      <c r="AW1118" s="74" t="s">
        <v>15509</v>
      </c>
      <c r="BC1118" s="73"/>
    </row>
    <row r="1119" spans="1:56">
      <c r="A1119" s="70" t="str">
        <f t="shared" si="35"/>
        <v>2026-01</v>
      </c>
      <c r="B1119" s="5" t="str">
        <f>_xlfn.XLOOKUP(G1119,过机服务商重量差!A:A,过机服务商重量差!G:G)</f>
        <v>玉麒麟</v>
      </c>
      <c r="C1119" s="32" t="str">
        <f t="shared" si="34"/>
        <v>渠道</v>
      </c>
      <c r="D1119" s="63">
        <f>ROUND(IF(AND(AO1119&gt;=0,Y1119="正常走货"),_xlfn.XLOOKUP(G1119,过机服务商重量差!A:A,过机服务商重量差!L:L),"0"),2)</f>
        <v>5</v>
      </c>
      <c r="E1119" s="64">
        <f>ROUND(IF(B1119="小旋风",$D1119/提成!$D$4*提成!$E$4,$D1119/提成!$D$3*提成!$E$3),2)</f>
        <v>0.05</v>
      </c>
      <c r="F1119" s="5" t="str">
        <f ca="1">IFERROR(LOOKUP(1,0/((B1119=名单!B:B)*(VALUE(AW1119)&gt;=名单!E:E)*(VALUE(AW1119)&lt;=名单!G:G)*(Y1119="正常走货")),名单!H:H),"否")</f>
        <v>否</v>
      </c>
      <c r="G1119" s="71" t="s">
        <v>3468</v>
      </c>
      <c r="H1119" s="71" t="s">
        <v>3470</v>
      </c>
      <c r="J1119" s="72" t="s">
        <v>17</v>
      </c>
      <c r="L1119" s="71" t="s">
        <v>18</v>
      </c>
      <c r="M1119" s="73"/>
      <c r="N1119" s="73"/>
      <c r="R1119" s="73"/>
      <c r="S1119" s="72" t="s">
        <v>232</v>
      </c>
      <c r="T1119" s="72" t="s">
        <v>14386</v>
      </c>
      <c r="U1119" s="73"/>
      <c r="W1119" s="73"/>
      <c r="X1119" s="73"/>
      <c r="Y1119" s="72" t="s">
        <v>14379</v>
      </c>
      <c r="AO1119" s="71">
        <v>50.3</v>
      </c>
      <c r="AT1119" s="73"/>
      <c r="AU1119" s="73"/>
      <c r="AV1119" s="73"/>
      <c r="AW1119" s="74" t="s">
        <v>15510</v>
      </c>
      <c r="BA1119" s="73"/>
      <c r="BC1119" s="73"/>
    </row>
    <row r="1120" spans="1:56">
      <c r="A1120" s="70" t="str">
        <f t="shared" si="35"/>
        <v>2026-01</v>
      </c>
      <c r="B1120" s="5" t="str">
        <f>_xlfn.XLOOKUP(G1120,过机服务商重量差!A:A,过机服务商重量差!G:G)</f>
        <v>风清扬</v>
      </c>
      <c r="C1120" s="32" t="str">
        <f t="shared" si="34"/>
        <v>渠道</v>
      </c>
      <c r="D1120" s="63">
        <f>ROUND(IF(AND(AO1120&gt;=0,Y1120="正常走货"),_xlfn.XLOOKUP(G1120,过机服务商重量差!A:A,过机服务商重量差!L:L),"0"),2)</f>
        <v>21</v>
      </c>
      <c r="E1120" s="64">
        <f>ROUND(IF(B1120="小旋风",$D1120/提成!$D$4*提成!$E$4,$D1120/提成!$D$3*提成!$E$3),2)</f>
        <v>0.21</v>
      </c>
      <c r="F1120" s="5" t="str">
        <f ca="1">IFERROR(LOOKUP(1,0/((B1120=名单!B:B)*(VALUE(AW1120)&gt;=名单!E:E)*(VALUE(AW1120)&lt;=名单!G:G)*(Y1120="正常走货")),名单!H:H),"否")</f>
        <v>是</v>
      </c>
      <c r="G1120" s="71" t="s">
        <v>3471</v>
      </c>
      <c r="H1120" s="71" t="s">
        <v>3473</v>
      </c>
      <c r="J1120" s="71" t="s">
        <v>332</v>
      </c>
      <c r="L1120" s="71" t="s">
        <v>18</v>
      </c>
      <c r="M1120" s="73"/>
      <c r="N1120" s="73"/>
      <c r="R1120" s="73"/>
      <c r="S1120" s="72" t="s">
        <v>199</v>
      </c>
      <c r="T1120" s="72" t="s">
        <v>14439</v>
      </c>
      <c r="U1120" s="73"/>
      <c r="W1120" s="73"/>
      <c r="X1120" s="73"/>
      <c r="Y1120" s="72" t="s">
        <v>14379</v>
      </c>
      <c r="AO1120" s="71">
        <v>0</v>
      </c>
      <c r="AS1120" s="73"/>
      <c r="AT1120" s="73"/>
      <c r="AU1120" s="73"/>
      <c r="AV1120" s="73"/>
      <c r="AW1120" s="74" t="s">
        <v>15511</v>
      </c>
      <c r="BC1120" s="73"/>
    </row>
    <row r="1121" spans="1:56">
      <c r="A1121" s="70" t="str">
        <f t="shared" si="35"/>
        <v>2026-01</v>
      </c>
      <c r="B1121" s="5" t="str">
        <f>_xlfn.XLOOKUP(G1121,过机服务商重量差!A:A,过机服务商重量差!G:G)</f>
        <v>风清扬</v>
      </c>
      <c r="C1121" s="32" t="str">
        <f t="shared" si="34"/>
        <v>渠道</v>
      </c>
      <c r="D1121" s="63">
        <f>ROUND(IF(AND(AO1121&gt;=0,Y1121="正常走货"),_xlfn.XLOOKUP(G1121,过机服务商重量差!A:A,过机服务商重量差!L:L),"0"),2)</f>
        <v>60</v>
      </c>
      <c r="E1121" s="64">
        <f>ROUND(IF(B1121="小旋风",$D1121/提成!$D$4*提成!$E$4,$D1121/提成!$D$3*提成!$E$3),2)</f>
        <v>0.6</v>
      </c>
      <c r="F1121" s="5" t="str">
        <f ca="1">IFERROR(LOOKUP(1,0/((B1121=名单!B:B)*(VALUE(AW1121)&gt;=名单!E:E)*(VALUE(AW1121)&lt;=名单!G:G)*(Y1121="正常走货")),名单!H:H),"否")</f>
        <v>是</v>
      </c>
      <c r="G1121" s="71" t="s">
        <v>3474</v>
      </c>
      <c r="H1121" s="71" t="s">
        <v>3476</v>
      </c>
      <c r="J1121" s="72" t="s">
        <v>332</v>
      </c>
      <c r="L1121" s="71" t="s">
        <v>18</v>
      </c>
      <c r="M1121" s="73"/>
      <c r="N1121" s="73"/>
      <c r="R1121" s="73"/>
      <c r="S1121" s="72" t="s">
        <v>161</v>
      </c>
      <c r="T1121" s="72" t="s">
        <v>14378</v>
      </c>
      <c r="U1121" s="73"/>
      <c r="W1121" s="73"/>
      <c r="X1121" s="73"/>
      <c r="Y1121" s="72" t="s">
        <v>14379</v>
      </c>
      <c r="AO1121" s="71">
        <v>0</v>
      </c>
      <c r="AT1121" s="73"/>
      <c r="AV1121" s="73"/>
      <c r="AW1121" s="74" t="s">
        <v>15512</v>
      </c>
      <c r="BC1121" s="73"/>
    </row>
    <row r="1122" spans="1:56">
      <c r="A1122" s="70" t="str">
        <f t="shared" si="35"/>
        <v>2026-01</v>
      </c>
      <c r="B1122" s="5" t="str">
        <f>_xlfn.XLOOKUP(G1122,过机服务商重量差!A:A,过机服务商重量差!G:G)</f>
        <v>007</v>
      </c>
      <c r="C1122" s="32" t="str">
        <f t="shared" si="34"/>
        <v>渠道</v>
      </c>
      <c r="D1122" s="63">
        <f>ROUND(IF(AND(AO1122&gt;=0,Y1122="正常走货"),_xlfn.XLOOKUP(G1122,过机服务商重量差!A:A,过机服务商重量差!L:L),"0"),2)</f>
        <v>21</v>
      </c>
      <c r="E1122" s="64">
        <f>ROUND(IF(B1122="小旋风",$D1122/提成!$D$4*提成!$E$4,$D1122/提成!$D$3*提成!$E$3),2)</f>
        <v>0.21</v>
      </c>
      <c r="F1122" s="5" t="str">
        <f ca="1">IFERROR(LOOKUP(1,0/((B1122=名单!B:B)*(VALUE(AW1122)&gt;=名单!E:E)*(VALUE(AW1122)&lt;=名单!G:G)*(Y1122="正常走货")),名单!H:H),"否")</f>
        <v>否</v>
      </c>
      <c r="G1122" s="71" t="s">
        <v>3477</v>
      </c>
      <c r="H1122" s="71" t="s">
        <v>3479</v>
      </c>
      <c r="J1122" s="72" t="s">
        <v>283</v>
      </c>
      <c r="L1122" s="71" t="s">
        <v>18</v>
      </c>
      <c r="M1122" s="73"/>
      <c r="N1122" s="73"/>
      <c r="R1122" s="73"/>
      <c r="S1122" s="72" t="s">
        <v>191</v>
      </c>
      <c r="T1122" s="72" t="s">
        <v>14410</v>
      </c>
      <c r="U1122" s="73"/>
      <c r="W1122" s="73"/>
      <c r="X1122" s="73"/>
      <c r="Y1122" s="72" t="s">
        <v>14379</v>
      </c>
      <c r="AO1122" s="71">
        <v>300</v>
      </c>
      <c r="AT1122" s="73"/>
      <c r="AV1122" s="73"/>
      <c r="AW1122" s="74" t="s">
        <v>15513</v>
      </c>
      <c r="BC1122" s="73"/>
    </row>
    <row r="1123" spans="1:56">
      <c r="A1123" s="70" t="str">
        <f t="shared" si="35"/>
        <v>2026-01</v>
      </c>
      <c r="B1123" s="5" t="str">
        <f>_xlfn.XLOOKUP(G1123,过机服务商重量差!A:A,过机服务商重量差!G:G)</f>
        <v>无崖子</v>
      </c>
      <c r="C1123" s="32" t="str">
        <f t="shared" si="34"/>
        <v>渠道</v>
      </c>
      <c r="D1123" s="63">
        <f>ROUND(IF(AND(AO1123&gt;=0,Y1123="正常走货"),_xlfn.XLOOKUP(G1123,过机服务商重量差!A:A,过机服务商重量差!L:L),"0"),2)</f>
        <v>175</v>
      </c>
      <c r="E1123" s="64">
        <f>ROUND(IF(B1123="小旋风",$D1123/提成!$D$4*提成!$E$4,$D1123/提成!$D$3*提成!$E$3),2)</f>
        <v>1.75</v>
      </c>
      <c r="F1123" s="5" t="str">
        <f ca="1">IFERROR(LOOKUP(1,0/((B1123=名单!B:B)*(VALUE(AW1123)&gt;=名单!E:E)*(VALUE(AW1123)&lt;=名单!G:G)*(Y1123="正常走货")),名单!H:H),"否")</f>
        <v>否</v>
      </c>
      <c r="G1123" s="71" t="s">
        <v>3480</v>
      </c>
      <c r="H1123" s="71" t="s">
        <v>3482</v>
      </c>
      <c r="J1123" s="72" t="s">
        <v>603</v>
      </c>
      <c r="L1123" s="71" t="s">
        <v>18</v>
      </c>
      <c r="M1123" s="73"/>
      <c r="N1123" s="73"/>
      <c r="R1123" s="73"/>
      <c r="S1123" s="72" t="s">
        <v>540</v>
      </c>
      <c r="T1123" s="72" t="s">
        <v>14410</v>
      </c>
      <c r="U1123" s="73"/>
      <c r="W1123" s="73"/>
      <c r="X1123" s="73"/>
      <c r="Y1123" s="72" t="s">
        <v>14379</v>
      </c>
      <c r="AO1123" s="71">
        <v>1391.3</v>
      </c>
      <c r="AT1123" s="73"/>
      <c r="AV1123" s="73"/>
      <c r="AW1123" s="74" t="s">
        <v>15514</v>
      </c>
      <c r="BC1123" s="73"/>
    </row>
    <row r="1124" spans="1:56">
      <c r="A1124" s="70" t="str">
        <f t="shared" si="35"/>
        <v>2026-01</v>
      </c>
      <c r="B1124" s="5" t="str">
        <f>_xlfn.XLOOKUP(G1124,过机服务商重量差!A:A,过机服务商重量差!G:G)</f>
        <v>风清扬</v>
      </c>
      <c r="C1124" s="32" t="str">
        <f t="shared" si="34"/>
        <v>渠道</v>
      </c>
      <c r="D1124" s="63">
        <f>ROUND(IF(AND(AO1124&gt;=0,Y1124="正常走货"),_xlfn.XLOOKUP(G1124,过机服务商重量差!A:A,过机服务商重量差!L:L),"0"),2)</f>
        <v>819</v>
      </c>
      <c r="E1124" s="64">
        <f>ROUND(IF(B1124="小旋风",$D1124/提成!$D$4*提成!$E$4,$D1124/提成!$D$3*提成!$E$3),2)</f>
        <v>8.19</v>
      </c>
      <c r="F1124" s="5" t="str">
        <f ca="1">IFERROR(LOOKUP(1,0/((B1124=名单!B:B)*(VALUE(AW1124)&gt;=名单!E:E)*(VALUE(AW1124)&lt;=名单!G:G)*(Y1124="正常走货")),名单!H:H),"否")</f>
        <v>是</v>
      </c>
      <c r="G1124" s="71" t="s">
        <v>3483</v>
      </c>
      <c r="H1124" s="71" t="s">
        <v>3485</v>
      </c>
      <c r="J1124" s="72" t="s">
        <v>3486</v>
      </c>
      <c r="L1124" s="71" t="s">
        <v>18</v>
      </c>
      <c r="M1124" s="73"/>
      <c r="N1124" s="73"/>
      <c r="R1124" s="73"/>
      <c r="S1124" s="72" t="s">
        <v>161</v>
      </c>
      <c r="T1124" s="72" t="s">
        <v>14378</v>
      </c>
      <c r="U1124" s="73"/>
      <c r="W1124" s="73"/>
      <c r="X1124" s="73"/>
      <c r="Y1124" s="72" t="s">
        <v>14379</v>
      </c>
      <c r="AO1124" s="71">
        <v>0</v>
      </c>
      <c r="AS1124" s="73"/>
      <c r="AT1124" s="73"/>
      <c r="AV1124" s="73"/>
      <c r="AW1124" s="74" t="s">
        <v>15515</v>
      </c>
      <c r="BC1124" s="73"/>
    </row>
    <row r="1125" spans="1:56">
      <c r="A1125" s="70" t="str">
        <f t="shared" si="35"/>
        <v>2026-01</v>
      </c>
      <c r="B1125" s="5" t="str">
        <f>_xlfn.XLOOKUP(G1125,过机服务商重量差!A:A,过机服务商重量差!G:G)</f>
        <v>无崖子</v>
      </c>
      <c r="C1125" s="32" t="str">
        <f t="shared" si="34"/>
        <v>渠道</v>
      </c>
      <c r="D1125" s="63">
        <f>ROUND(IF(AND(AO1125&gt;=0,Y1125="正常走货"),_xlfn.XLOOKUP(G1125,过机服务商重量差!A:A,过机服务商重量差!L:L),"0"),2)</f>
        <v>48</v>
      </c>
      <c r="E1125" s="64">
        <f>ROUND(IF(B1125="小旋风",$D1125/提成!$D$4*提成!$E$4,$D1125/提成!$D$3*提成!$E$3),2)</f>
        <v>0.48</v>
      </c>
      <c r="F1125" s="5" t="str">
        <f ca="1">IFERROR(LOOKUP(1,0/((B1125=名单!B:B)*(VALUE(AW1125)&gt;=名单!E:E)*(VALUE(AW1125)&lt;=名单!G:G)*(Y1125="正常走货")),名单!H:H),"否")</f>
        <v>否</v>
      </c>
      <c r="G1125" s="71" t="s">
        <v>3487</v>
      </c>
      <c r="H1125" s="71" t="s">
        <v>3489</v>
      </c>
      <c r="J1125" s="72" t="s">
        <v>1936</v>
      </c>
      <c r="L1125" s="71" t="s">
        <v>18</v>
      </c>
      <c r="M1125" s="73"/>
      <c r="N1125" s="73"/>
      <c r="R1125" s="73"/>
      <c r="S1125" s="72" t="s">
        <v>442</v>
      </c>
      <c r="T1125" s="72" t="s">
        <v>14410</v>
      </c>
      <c r="U1125" s="73"/>
      <c r="W1125" s="73"/>
      <c r="X1125" s="73"/>
      <c r="Y1125" s="72" t="s">
        <v>14379</v>
      </c>
      <c r="AO1125" s="71">
        <v>100.6</v>
      </c>
      <c r="AT1125" s="73"/>
      <c r="AU1125" s="73"/>
      <c r="AV1125" s="73"/>
      <c r="AW1125" s="74" t="s">
        <v>15516</v>
      </c>
      <c r="BA1125" s="73"/>
      <c r="BC1125" s="73"/>
    </row>
    <row r="1126" spans="1:56">
      <c r="A1126" s="70" t="str">
        <f t="shared" si="35"/>
        <v>2026-01</v>
      </c>
      <c r="B1126" s="5" t="str">
        <f>_xlfn.XLOOKUP(G1126,过机服务商重量差!A:A,过机服务商重量差!G:G)</f>
        <v>小旋风</v>
      </c>
      <c r="C1126" s="32" t="str">
        <f t="shared" si="34"/>
        <v>渠道</v>
      </c>
      <c r="D1126" s="63">
        <f>ROUND(IF(AND(AO1126&gt;=0,Y1126="正常走货"),_xlfn.XLOOKUP(G1126,过机服务商重量差!A:A,过机服务商重量差!L:L),"0"),2)</f>
        <v>163</v>
      </c>
      <c r="E1126" s="64">
        <f>ROUND(IF(B1126="小旋风",$D1126/提成!$D$4*提成!$E$4,$D1126/提成!$D$3*提成!$E$3),2)</f>
        <v>1.63</v>
      </c>
      <c r="F1126" s="5" t="str">
        <f ca="1">IFERROR(LOOKUP(1,0/((B1126=名单!B:B)*(VALUE(AW1126)&gt;=名单!E:E)*(VALUE(AW1126)&lt;=名单!G:G)*(Y1126="正常走货")),名单!H:H),"否")</f>
        <v>是</v>
      </c>
      <c r="G1126" s="71" t="s">
        <v>3490</v>
      </c>
      <c r="H1126" s="71" t="s">
        <v>3492</v>
      </c>
      <c r="J1126" s="72" t="s">
        <v>1993</v>
      </c>
      <c r="L1126" s="71" t="s">
        <v>18</v>
      </c>
      <c r="M1126" s="73"/>
      <c r="N1126" s="73"/>
      <c r="R1126" s="73"/>
      <c r="S1126" s="72" t="s">
        <v>191</v>
      </c>
      <c r="T1126" s="72" t="s">
        <v>14410</v>
      </c>
      <c r="U1126" s="73"/>
      <c r="W1126" s="73"/>
      <c r="X1126" s="73"/>
      <c r="Y1126" s="72" t="s">
        <v>14379</v>
      </c>
      <c r="AO1126" s="71">
        <v>181.5</v>
      </c>
      <c r="AT1126" s="73"/>
      <c r="AU1126" s="73"/>
      <c r="AV1126" s="73"/>
      <c r="AW1126" s="74" t="s">
        <v>15517</v>
      </c>
      <c r="BA1126" s="73"/>
      <c r="BC1126" s="73"/>
    </row>
    <row r="1127" spans="1:56">
      <c r="A1127" s="70" t="str">
        <f t="shared" si="35"/>
        <v>2026-01</v>
      </c>
      <c r="B1127" s="5" t="str">
        <f>_xlfn.XLOOKUP(G1127,过机服务商重量差!A:A,过机服务商重量差!G:G)</f>
        <v>无崖子</v>
      </c>
      <c r="C1127" s="32" t="str">
        <f t="shared" si="34"/>
        <v>渠道</v>
      </c>
      <c r="D1127" s="63">
        <f>ROUND(IF(AND(AO1127&gt;=0,Y1127="正常走货"),_xlfn.XLOOKUP(G1127,过机服务商重量差!A:A,过机服务商重量差!L:L),"0"),2)</f>
        <v>8</v>
      </c>
      <c r="E1127" s="64">
        <f>ROUND(IF(B1127="小旋风",$D1127/提成!$D$4*提成!$E$4,$D1127/提成!$D$3*提成!$E$3),2)</f>
        <v>0.08</v>
      </c>
      <c r="F1127" s="5" t="str">
        <f ca="1">IFERROR(LOOKUP(1,0/((B1127=名单!B:B)*(VALUE(AW1127)&gt;=名单!E:E)*(VALUE(AW1127)&lt;=名单!G:G)*(Y1127="正常走货")),名单!H:H),"否")</f>
        <v>否</v>
      </c>
      <c r="G1127" s="71" t="s">
        <v>3493</v>
      </c>
      <c r="H1127" s="71" t="s">
        <v>3495</v>
      </c>
      <c r="J1127" s="72" t="s">
        <v>3253</v>
      </c>
      <c r="L1127" s="71" t="s">
        <v>18</v>
      </c>
      <c r="M1127" s="73"/>
      <c r="N1127" s="73"/>
      <c r="R1127" s="73"/>
      <c r="S1127" s="72" t="s">
        <v>161</v>
      </c>
      <c r="T1127" s="72" t="s">
        <v>14378</v>
      </c>
      <c r="U1127" s="73"/>
      <c r="W1127" s="73"/>
      <c r="X1127" s="73"/>
      <c r="Y1127" s="72" t="s">
        <v>14379</v>
      </c>
      <c r="AO1127" s="71">
        <v>0</v>
      </c>
      <c r="AS1127" s="73"/>
      <c r="AT1127" s="73"/>
      <c r="AV1127" s="73"/>
      <c r="AW1127" s="74" t="s">
        <v>15518</v>
      </c>
      <c r="BA1127" s="73"/>
      <c r="BC1127" s="73"/>
    </row>
    <row r="1128" spans="1:56">
      <c r="A1128" s="70" t="str">
        <f t="shared" si="35"/>
        <v>2026-01</v>
      </c>
      <c r="B1128" s="5" t="str">
        <f>_xlfn.XLOOKUP(G1128,过机服务商重量差!A:A,过机服务商重量差!G:G)</f>
        <v>小旋风</v>
      </c>
      <c r="C1128" s="32" t="str">
        <f t="shared" si="34"/>
        <v>渠道</v>
      </c>
      <c r="D1128" s="63">
        <f>ROUND(IF(AND(AO1128&gt;=0,Y1128="正常走货"),_xlfn.XLOOKUP(G1128,过机服务商重量差!A:A,过机服务商重量差!L:L),"0"),2)</f>
        <v>7.5</v>
      </c>
      <c r="E1128" s="64">
        <f>ROUND(IF(B1128="小旋风",$D1128/提成!$D$4*提成!$E$4,$D1128/提成!$D$3*提成!$E$3),2)</f>
        <v>0.07</v>
      </c>
      <c r="F1128" s="5" t="str">
        <f ca="1">IFERROR(LOOKUP(1,0/((B1128=名单!B:B)*(VALUE(AW1128)&gt;=名单!E:E)*(VALUE(AW1128)&lt;=名单!G:G)*(Y1128="正常走货")),名单!H:H),"否")</f>
        <v>是</v>
      </c>
      <c r="G1128" s="71" t="s">
        <v>3496</v>
      </c>
      <c r="H1128" s="71" t="s">
        <v>3498</v>
      </c>
      <c r="J1128" s="72" t="s">
        <v>78</v>
      </c>
      <c r="L1128" s="71" t="s">
        <v>18</v>
      </c>
      <c r="M1128" s="73"/>
      <c r="N1128" s="73"/>
      <c r="R1128" s="73"/>
      <c r="S1128" s="72" t="s">
        <v>1701</v>
      </c>
      <c r="T1128" s="72" t="s">
        <v>14410</v>
      </c>
      <c r="U1128" s="73"/>
      <c r="W1128" s="73"/>
      <c r="X1128" s="73"/>
      <c r="Y1128" s="72" t="s">
        <v>14379</v>
      </c>
      <c r="AO1128" s="71">
        <v>55.25</v>
      </c>
      <c r="AT1128" s="73"/>
      <c r="AV1128" s="73"/>
      <c r="AW1128" s="74" t="s">
        <v>15519</v>
      </c>
      <c r="BA1128" s="73"/>
      <c r="BC1128" s="73"/>
    </row>
    <row r="1129" spans="1:56">
      <c r="A1129" s="70" t="str">
        <f t="shared" si="35"/>
        <v>2026-01</v>
      </c>
      <c r="B1129" s="5" t="str">
        <f>_xlfn.XLOOKUP(G1129,过机服务商重量差!A:A,过机服务商重量差!G:G)</f>
        <v>玉麒麟</v>
      </c>
      <c r="C1129" s="32" t="str">
        <f t="shared" si="34"/>
        <v>渠道</v>
      </c>
      <c r="D1129" s="63">
        <f>ROUND(IF(AND(AO1129&gt;=0,Y1129="正常走货"),_xlfn.XLOOKUP(G1129,过机服务商重量差!A:A,过机服务商重量差!L:L),"0"),2)</f>
        <v>17.5</v>
      </c>
      <c r="E1129" s="64">
        <f>ROUND(IF(B1129="小旋风",$D1129/提成!$D$4*提成!$E$4,$D1129/提成!$D$3*提成!$E$3),2)</f>
        <v>0.18</v>
      </c>
      <c r="F1129" s="5" t="str">
        <f ca="1">IFERROR(LOOKUP(1,0/((B1129=名单!B:B)*(VALUE(AW1129)&gt;=名单!E:E)*(VALUE(AW1129)&lt;=名单!G:G)*(Y1129="正常走货")),名单!H:H),"否")</f>
        <v>否</v>
      </c>
      <c r="G1129" s="71" t="s">
        <v>3499</v>
      </c>
      <c r="H1129" s="71" t="s">
        <v>3501</v>
      </c>
      <c r="J1129" s="72" t="s">
        <v>17</v>
      </c>
      <c r="L1129" s="71" t="s">
        <v>18</v>
      </c>
      <c r="M1129" s="73"/>
      <c r="N1129" s="73"/>
      <c r="R1129" s="73"/>
      <c r="S1129" s="72" t="s">
        <v>288</v>
      </c>
      <c r="T1129" s="72" t="s">
        <v>14410</v>
      </c>
      <c r="U1129" s="73"/>
      <c r="W1129" s="73"/>
      <c r="X1129" s="73"/>
      <c r="Y1129" s="72" t="s">
        <v>14379</v>
      </c>
      <c r="AO1129" s="71">
        <v>116</v>
      </c>
      <c r="AT1129" s="73"/>
      <c r="AV1129" s="73"/>
      <c r="AW1129" s="74" t="s">
        <v>15520</v>
      </c>
      <c r="BA1129" s="73"/>
      <c r="BC1129" s="73"/>
    </row>
    <row r="1130" spans="1:56">
      <c r="A1130" s="70" t="str">
        <f t="shared" si="35"/>
        <v>2026-01</v>
      </c>
      <c r="B1130" s="5" t="str">
        <f>_xlfn.XLOOKUP(G1130,过机服务商重量差!A:A,过机服务商重量差!G:G)</f>
        <v>玉麒麟</v>
      </c>
      <c r="C1130" s="32" t="str">
        <f t="shared" si="34"/>
        <v>渠道</v>
      </c>
      <c r="D1130" s="63">
        <f>ROUND(IF(AND(AO1130&gt;=0,Y1130="正常走货"),_xlfn.XLOOKUP(G1130,过机服务商重量差!A:A,过机服务商重量差!L:L),"0"),2)</f>
        <v>2.5</v>
      </c>
      <c r="E1130" s="64">
        <f>ROUND(IF(B1130="小旋风",$D1130/提成!$D$4*提成!$E$4,$D1130/提成!$D$3*提成!$E$3),2)</f>
        <v>0.03</v>
      </c>
      <c r="F1130" s="5" t="str">
        <f ca="1">IFERROR(LOOKUP(1,0/((B1130=名单!B:B)*(VALUE(AW1130)&gt;=名单!E:E)*(VALUE(AW1130)&lt;=名单!G:G)*(Y1130="正常走货")),名单!H:H),"否")</f>
        <v>否</v>
      </c>
      <c r="G1130" s="71" t="s">
        <v>3502</v>
      </c>
      <c r="H1130" s="71" t="s">
        <v>3504</v>
      </c>
      <c r="J1130" s="72" t="s">
        <v>24</v>
      </c>
      <c r="L1130" s="71" t="s">
        <v>18</v>
      </c>
      <c r="M1130" s="73"/>
      <c r="N1130" s="73"/>
      <c r="R1130" s="73"/>
      <c r="S1130" s="72" t="s">
        <v>1373</v>
      </c>
      <c r="T1130" s="72" t="s">
        <v>14382</v>
      </c>
      <c r="U1130" s="73"/>
      <c r="W1130" s="73"/>
      <c r="X1130" s="73"/>
      <c r="Y1130" s="72" t="s">
        <v>14379</v>
      </c>
      <c r="AO1130" s="71">
        <v>195.1</v>
      </c>
      <c r="AT1130" s="73"/>
      <c r="AU1130" s="73"/>
      <c r="AV1130" s="73"/>
      <c r="AW1130" s="74" t="s">
        <v>15521</v>
      </c>
      <c r="BC1130" s="73"/>
    </row>
    <row r="1131" spans="1:56">
      <c r="A1131" s="70" t="str">
        <f t="shared" si="35"/>
        <v>2026-01</v>
      </c>
      <c r="B1131" s="5" t="str">
        <f>_xlfn.XLOOKUP(G1131,过机服务商重量差!A:A,过机服务商重量差!G:G)</f>
        <v>小旋风</v>
      </c>
      <c r="C1131" s="32" t="str">
        <f t="shared" si="34"/>
        <v>渠道</v>
      </c>
      <c r="D1131" s="63">
        <f>ROUND(IF(AND(AO1131&gt;=0,Y1131="正常走货"),_xlfn.XLOOKUP(G1131,过机服务商重量差!A:A,过机服务商重量差!L:L),"0"),2)</f>
        <v>0.3</v>
      </c>
      <c r="E1131" s="64">
        <f>ROUND(IF(B1131="小旋风",$D1131/提成!$D$4*提成!$E$4,$D1131/提成!$D$3*提成!$E$3),2)</f>
        <v>0</v>
      </c>
      <c r="F1131" s="5" t="str">
        <f ca="1">IFERROR(LOOKUP(1,0/((B1131=名单!B:B)*(VALUE(AW1131)&gt;=名单!E:E)*(VALUE(AW1131)&lt;=名单!G:G)*(Y1131="正常走货")),名单!H:H),"否")</f>
        <v>是</v>
      </c>
      <c r="G1131" s="71" t="s">
        <v>3505</v>
      </c>
      <c r="H1131" s="71" t="s">
        <v>3507</v>
      </c>
      <c r="J1131" s="72" t="s">
        <v>28</v>
      </c>
      <c r="L1131" s="71" t="s">
        <v>18</v>
      </c>
      <c r="M1131" s="73"/>
      <c r="N1131" s="73"/>
      <c r="R1131" s="73"/>
      <c r="S1131" s="72" t="s">
        <v>687</v>
      </c>
      <c r="T1131" s="72" t="s">
        <v>14407</v>
      </c>
      <c r="U1131" s="73"/>
      <c r="W1131" s="73"/>
      <c r="X1131" s="73"/>
      <c r="Y1131" s="72" t="s">
        <v>14379</v>
      </c>
      <c r="AO1131" s="71">
        <v>320</v>
      </c>
      <c r="AT1131" s="73"/>
      <c r="AU1131" s="73"/>
      <c r="AV1131" s="73"/>
      <c r="AW1131" s="74" t="s">
        <v>15522</v>
      </c>
      <c r="BC1131" s="73"/>
    </row>
    <row r="1132" spans="1:56">
      <c r="A1132" s="70" t="str">
        <f t="shared" si="35"/>
        <v>2026-01</v>
      </c>
      <c r="B1132" s="5" t="str">
        <f>_xlfn.XLOOKUP(G1132,过机服务商重量差!A:A,过机服务商重量差!G:G)</f>
        <v>玉麒麟</v>
      </c>
      <c r="C1132" s="32" t="str">
        <f t="shared" si="34"/>
        <v>渠道</v>
      </c>
      <c r="D1132" s="63">
        <f>ROUND(IF(AND(AO1132&gt;=0,Y1132="正常走货"),_xlfn.XLOOKUP(G1132,过机服务商重量差!A:A,过机服务商重量差!L:L),"0"),2)</f>
        <v>55</v>
      </c>
      <c r="E1132" s="64">
        <f>ROUND(IF(B1132="小旋风",$D1132/提成!$D$4*提成!$E$4,$D1132/提成!$D$3*提成!$E$3),2)</f>
        <v>0.55</v>
      </c>
      <c r="F1132" s="5" t="str">
        <f ca="1">IFERROR(LOOKUP(1,0/((B1132=名单!B:B)*(VALUE(AW1132)&gt;=名单!E:E)*(VALUE(AW1132)&lt;=名单!G:G)*(Y1132="正常走货")),名单!H:H),"否")</f>
        <v>否</v>
      </c>
      <c r="G1132" s="71" t="s">
        <v>3508</v>
      </c>
      <c r="H1132" s="71" t="s">
        <v>3510</v>
      </c>
      <c r="J1132" s="72" t="s">
        <v>24</v>
      </c>
      <c r="L1132" s="71" t="s">
        <v>18</v>
      </c>
      <c r="M1132" s="73"/>
      <c r="N1132" s="73"/>
      <c r="R1132" s="73"/>
      <c r="S1132" s="72" t="s">
        <v>120</v>
      </c>
      <c r="T1132" s="72" t="s">
        <v>14382</v>
      </c>
      <c r="U1132" s="73"/>
      <c r="W1132" s="73"/>
      <c r="X1132" s="73"/>
      <c r="Y1132" s="72" t="s">
        <v>14379</v>
      </c>
      <c r="AO1132" s="71">
        <v>256.6</v>
      </c>
      <c r="AS1132" s="73"/>
      <c r="AT1132" s="73"/>
      <c r="AV1132" s="73"/>
      <c r="AW1132" s="74" t="s">
        <v>15523</v>
      </c>
      <c r="BC1132" s="73"/>
    </row>
    <row r="1133" spans="1:56">
      <c r="A1133" s="70" t="str">
        <f t="shared" si="35"/>
        <v>2026-01</v>
      </c>
      <c r="B1133" s="5" t="str">
        <f>_xlfn.XLOOKUP(G1133,过机服务商重量差!A:A,过机服务商重量差!G:G)</f>
        <v>玉麒麟</v>
      </c>
      <c r="C1133" s="32" t="str">
        <f t="shared" si="34"/>
        <v>渠道</v>
      </c>
      <c r="D1133" s="63">
        <f>ROUND(IF(AND(AO1133&gt;=0,Y1133="正常走货"),_xlfn.XLOOKUP(G1133,过机服务商重量差!A:A,过机服务商重量差!L:L),"0"),2)</f>
        <v>63</v>
      </c>
      <c r="E1133" s="64">
        <f>ROUND(IF(B1133="小旋风",$D1133/提成!$D$4*提成!$E$4,$D1133/提成!$D$3*提成!$E$3),2)</f>
        <v>0.63</v>
      </c>
      <c r="F1133" s="5" t="str">
        <f ca="1">IFERROR(LOOKUP(1,0/((B1133=名单!B:B)*(VALUE(AW1133)&gt;=名单!E:E)*(VALUE(AW1133)&lt;=名单!G:G)*(Y1133="正常走货")),名单!H:H),"否")</f>
        <v>否</v>
      </c>
      <c r="G1133" s="71" t="s">
        <v>3511</v>
      </c>
      <c r="H1133" s="71" t="s">
        <v>3513</v>
      </c>
      <c r="J1133" s="72" t="s">
        <v>24</v>
      </c>
      <c r="L1133" s="71" t="s">
        <v>18</v>
      </c>
      <c r="M1133" s="73"/>
      <c r="N1133" s="73"/>
      <c r="R1133" s="73"/>
      <c r="S1133" s="72" t="s">
        <v>120</v>
      </c>
      <c r="T1133" s="72" t="s">
        <v>14382</v>
      </c>
      <c r="U1133" s="73"/>
      <c r="W1133" s="73"/>
      <c r="X1133" s="73"/>
      <c r="Y1133" s="72" t="s">
        <v>14379</v>
      </c>
      <c r="AO1133" s="71">
        <v>1232.6</v>
      </c>
      <c r="AT1133" s="73"/>
      <c r="AV1133" s="73"/>
      <c r="AW1133" s="74" t="s">
        <v>15524</v>
      </c>
      <c r="BC1133" s="73"/>
      <c r="BD1133" s="73"/>
    </row>
    <row r="1134" spans="1:56">
      <c r="A1134" s="70" t="str">
        <f t="shared" si="35"/>
        <v>2026-01</v>
      </c>
      <c r="B1134" s="5" t="str">
        <f>_xlfn.XLOOKUP(G1134,过机服务商重量差!A:A,过机服务商重量差!G:G)</f>
        <v>玉麒麟</v>
      </c>
      <c r="C1134" s="32" t="str">
        <f t="shared" si="34"/>
        <v>渠道</v>
      </c>
      <c r="D1134" s="63">
        <f>ROUND(IF(AND(AO1134&gt;=0,Y1134="正常走货"),_xlfn.XLOOKUP(G1134,过机服务商重量差!A:A,过机服务商重量差!L:L),"0"),2)</f>
        <v>2</v>
      </c>
      <c r="E1134" s="64">
        <f>ROUND(IF(B1134="小旋风",$D1134/提成!$D$4*提成!$E$4,$D1134/提成!$D$3*提成!$E$3),2)</f>
        <v>0.02</v>
      </c>
      <c r="F1134" s="5" t="str">
        <f ca="1">IFERROR(LOOKUP(1,0/((B1134=名单!B:B)*(VALUE(AW1134)&gt;=名单!E:E)*(VALUE(AW1134)&lt;=名单!G:G)*(Y1134="正常走货")),名单!H:H),"否")</f>
        <v>否</v>
      </c>
      <c r="G1134" s="71" t="s">
        <v>3514</v>
      </c>
      <c r="H1134" s="71" t="s">
        <v>3516</v>
      </c>
      <c r="J1134" s="72" t="s">
        <v>17</v>
      </c>
      <c r="L1134" s="71" t="s">
        <v>18</v>
      </c>
      <c r="M1134" s="73"/>
      <c r="N1134" s="73"/>
      <c r="R1134" s="73"/>
      <c r="S1134" s="72" t="s">
        <v>421</v>
      </c>
      <c r="T1134" s="72" t="s">
        <v>14382</v>
      </c>
      <c r="U1134" s="73"/>
      <c r="W1134" s="73"/>
      <c r="X1134" s="73"/>
      <c r="Y1134" s="72" t="s">
        <v>14379</v>
      </c>
      <c r="AO1134" s="71">
        <v>50</v>
      </c>
      <c r="AT1134" s="73"/>
      <c r="AU1134" s="73"/>
      <c r="AV1134" s="73"/>
      <c r="AW1134" s="74" t="s">
        <v>15525</v>
      </c>
      <c r="BC1134" s="73"/>
    </row>
    <row r="1135" spans="1:56">
      <c r="A1135" s="70" t="str">
        <f t="shared" si="35"/>
        <v>2026-01</v>
      </c>
      <c r="B1135" s="5" t="str">
        <f>_xlfn.XLOOKUP(G1135,过机服务商重量差!A:A,过机服务商重量差!G:G)</f>
        <v>玉麒麟</v>
      </c>
      <c r="C1135" s="32" t="str">
        <f t="shared" si="34"/>
        <v>渠道</v>
      </c>
      <c r="D1135" s="63">
        <f>ROUND(IF(AND(AO1135&gt;=0,Y1135="正常走货"),_xlfn.XLOOKUP(G1135,过机服务商重量差!A:A,过机服务商重量差!L:L),"0"),2)</f>
        <v>33</v>
      </c>
      <c r="E1135" s="64">
        <f>ROUND(IF(B1135="小旋风",$D1135/提成!$D$4*提成!$E$4,$D1135/提成!$D$3*提成!$E$3),2)</f>
        <v>0.33</v>
      </c>
      <c r="F1135" s="5" t="str">
        <f ca="1">IFERROR(LOOKUP(1,0/((B1135=名单!B:B)*(VALUE(AW1135)&gt;=名单!E:E)*(VALUE(AW1135)&lt;=名单!G:G)*(Y1135="正常走货")),名单!H:H),"否")</f>
        <v>否</v>
      </c>
      <c r="G1135" s="71" t="s">
        <v>3517</v>
      </c>
      <c r="H1135" s="71" t="s">
        <v>3519</v>
      </c>
      <c r="J1135" s="72" t="s">
        <v>17</v>
      </c>
      <c r="L1135" s="71" t="s">
        <v>18</v>
      </c>
      <c r="M1135" s="73"/>
      <c r="N1135" s="73"/>
      <c r="R1135" s="73"/>
      <c r="S1135" s="72" t="s">
        <v>145</v>
      </c>
      <c r="T1135" s="72" t="s">
        <v>14407</v>
      </c>
      <c r="U1135" s="73"/>
      <c r="W1135" s="73"/>
      <c r="X1135" s="73"/>
      <c r="Y1135" s="72" t="s">
        <v>14379</v>
      </c>
      <c r="AO1135" s="71">
        <v>406.6</v>
      </c>
      <c r="AT1135" s="73"/>
      <c r="AU1135" s="73"/>
      <c r="AV1135" s="73"/>
      <c r="AW1135" s="74" t="s">
        <v>15526</v>
      </c>
      <c r="BC1135" s="73"/>
    </row>
    <row r="1136" spans="1:56">
      <c r="A1136" s="70" t="str">
        <f t="shared" si="35"/>
        <v>2026-01</v>
      </c>
      <c r="B1136" s="5" t="str">
        <f>_xlfn.XLOOKUP(G1136,过机服务商重量差!A:A,过机服务商重量差!G:G)</f>
        <v>玉麒麟</v>
      </c>
      <c r="C1136" s="32" t="str">
        <f t="shared" si="34"/>
        <v>渠道</v>
      </c>
      <c r="D1136" s="63">
        <f>ROUND(IF(AND(AO1136&gt;=0,Y1136="正常走货"),_xlfn.XLOOKUP(G1136,过机服务商重量差!A:A,过机服务商重量差!L:L),"0"),2)</f>
        <v>15</v>
      </c>
      <c r="E1136" s="64">
        <f>ROUND(IF(B1136="小旋风",$D1136/提成!$D$4*提成!$E$4,$D1136/提成!$D$3*提成!$E$3),2)</f>
        <v>0.15</v>
      </c>
      <c r="F1136" s="5" t="str">
        <f ca="1">IFERROR(LOOKUP(1,0/((B1136=名单!B:B)*(VALUE(AW1136)&gt;=名单!E:E)*(VALUE(AW1136)&lt;=名单!G:G)*(Y1136="正常走货")),名单!H:H),"否")</f>
        <v>否</v>
      </c>
      <c r="G1136" s="71" t="s">
        <v>3520</v>
      </c>
      <c r="H1136" s="71" t="s">
        <v>3522</v>
      </c>
      <c r="J1136" s="72" t="s">
        <v>256</v>
      </c>
      <c r="L1136" s="71" t="s">
        <v>18</v>
      </c>
      <c r="M1136" s="73"/>
      <c r="N1136" s="73"/>
      <c r="R1136" s="73"/>
      <c r="S1136" s="72" t="s">
        <v>421</v>
      </c>
      <c r="T1136" s="72" t="s">
        <v>14382</v>
      </c>
      <c r="U1136" s="73"/>
      <c r="W1136" s="73"/>
      <c r="X1136" s="73"/>
      <c r="Y1136" s="72" t="s">
        <v>14379</v>
      </c>
      <c r="AO1136" s="71">
        <v>163.61</v>
      </c>
      <c r="AT1136" s="73"/>
      <c r="AU1136" s="73"/>
      <c r="AV1136" s="73"/>
      <c r="AW1136" s="74" t="s">
        <v>15527</v>
      </c>
      <c r="BC1136" s="73"/>
    </row>
    <row r="1137" spans="1:56">
      <c r="A1137" s="70" t="str">
        <f t="shared" si="35"/>
        <v>2026-01</v>
      </c>
      <c r="B1137" s="5" t="str">
        <f>_xlfn.XLOOKUP(G1137,过机服务商重量差!A:A,过机服务商重量差!G:G)</f>
        <v>小旋风</v>
      </c>
      <c r="C1137" s="32" t="str">
        <f t="shared" si="34"/>
        <v>渠道</v>
      </c>
      <c r="D1137" s="63">
        <f>ROUND(IF(AND(AO1137&gt;=0,Y1137="正常走货"),_xlfn.XLOOKUP(G1137,过机服务商重量差!A:A,过机服务商重量差!L:L),"0"),2)</f>
        <v>32</v>
      </c>
      <c r="E1137" s="64">
        <f>ROUND(IF(B1137="小旋风",$D1137/提成!$D$4*提成!$E$4,$D1137/提成!$D$3*提成!$E$3),2)</f>
        <v>0.32</v>
      </c>
      <c r="F1137" s="5" t="str">
        <f ca="1">IFERROR(LOOKUP(1,0/((B1137=名单!B:B)*(VALUE(AW1137)&gt;=名单!E:E)*(VALUE(AW1137)&lt;=名单!G:G)*(Y1137="正常走货")),名单!H:H),"否")</f>
        <v>是</v>
      </c>
      <c r="G1137" s="71" t="s">
        <v>3523</v>
      </c>
      <c r="H1137" s="71" t="s">
        <v>3525</v>
      </c>
      <c r="J1137" s="72" t="s">
        <v>85</v>
      </c>
      <c r="L1137" s="71" t="s">
        <v>18</v>
      </c>
      <c r="M1137" s="73"/>
      <c r="N1137" s="73"/>
      <c r="R1137" s="73"/>
      <c r="S1137" s="72" t="s">
        <v>1488</v>
      </c>
      <c r="T1137" s="72" t="s">
        <v>14386</v>
      </c>
      <c r="U1137" s="73"/>
      <c r="W1137" s="73"/>
      <c r="X1137" s="73"/>
      <c r="Y1137" s="72" t="s">
        <v>14379</v>
      </c>
      <c r="AO1137" s="71">
        <v>590.4</v>
      </c>
      <c r="AT1137" s="73"/>
      <c r="AU1137" s="73"/>
      <c r="AV1137" s="73"/>
      <c r="AW1137" s="74" t="s">
        <v>15528</v>
      </c>
      <c r="BC1137" s="73"/>
    </row>
    <row r="1138" spans="1:56">
      <c r="A1138" s="70" t="str">
        <f t="shared" si="35"/>
        <v>2026-01</v>
      </c>
      <c r="B1138" s="5" t="str">
        <f>_xlfn.XLOOKUP(G1138,过机服务商重量差!A:A,过机服务商重量差!G:G)</f>
        <v>玉麒麟</v>
      </c>
      <c r="C1138" s="32" t="str">
        <f t="shared" si="34"/>
        <v>渠道</v>
      </c>
      <c r="D1138" s="63">
        <f>ROUND(IF(AND(AO1138&gt;=0,Y1138="正常走货"),_xlfn.XLOOKUP(G1138,过机服务商重量差!A:A,过机服务商重量差!L:L),"0"),2)</f>
        <v>34</v>
      </c>
      <c r="E1138" s="64">
        <f>ROUND(IF(B1138="小旋风",$D1138/提成!$D$4*提成!$E$4,$D1138/提成!$D$3*提成!$E$3),2)</f>
        <v>0.34</v>
      </c>
      <c r="F1138" s="5" t="str">
        <f ca="1">IFERROR(LOOKUP(1,0/((B1138=名单!B:B)*(VALUE(AW1138)&gt;=名单!E:E)*(VALUE(AW1138)&lt;=名单!G:G)*(Y1138="正常走货")),名单!H:H),"否")</f>
        <v>否</v>
      </c>
      <c r="G1138" s="71" t="s">
        <v>3526</v>
      </c>
      <c r="H1138" s="71" t="s">
        <v>3528</v>
      </c>
      <c r="J1138" s="72" t="s">
        <v>24</v>
      </c>
      <c r="L1138" s="71" t="s">
        <v>18</v>
      </c>
      <c r="M1138" s="73"/>
      <c r="N1138" s="73"/>
      <c r="R1138" s="73"/>
      <c r="S1138" s="72" t="s">
        <v>187</v>
      </c>
      <c r="T1138" s="72" t="s">
        <v>14410</v>
      </c>
      <c r="U1138" s="73"/>
      <c r="W1138" s="73"/>
      <c r="X1138" s="73"/>
      <c r="Y1138" s="72" t="s">
        <v>14379</v>
      </c>
      <c r="AO1138" s="71">
        <v>186</v>
      </c>
      <c r="AT1138" s="73"/>
      <c r="AV1138" s="73"/>
      <c r="AW1138" s="74" t="s">
        <v>15529</v>
      </c>
      <c r="BC1138" s="73"/>
    </row>
    <row r="1139" spans="1:56">
      <c r="A1139" s="70" t="str">
        <f t="shared" si="35"/>
        <v>2026-01</v>
      </c>
      <c r="B1139" s="5" t="str">
        <f>_xlfn.XLOOKUP(G1139,过机服务商重量差!A:A,过机服务商重量差!G:G)</f>
        <v>帅时莹</v>
      </c>
      <c r="C1139" s="32" t="str">
        <f t="shared" si="34"/>
        <v>渠道</v>
      </c>
      <c r="D1139" s="63">
        <f>ROUND(IF(AND(AO1139&gt;=0,Y1139="正常走货"),_xlfn.XLOOKUP(G1139,过机服务商重量差!A:A,过机服务商重量差!L:L),"0"),2)</f>
        <v>36</v>
      </c>
      <c r="E1139" s="64">
        <f>ROUND(IF(B1139="小旋风",$D1139/提成!$D$4*提成!$E$4,$D1139/提成!$D$3*提成!$E$3),2)</f>
        <v>0.36</v>
      </c>
      <c r="F1139" s="5" t="str">
        <f ca="1">IFERROR(LOOKUP(1,0/((B1139=名单!B:B)*(VALUE(AW1139)&gt;=名单!E:E)*(VALUE(AW1139)&lt;=名单!G:G)*(Y1139="正常走货")),名单!H:H),"否")</f>
        <v>否</v>
      </c>
      <c r="G1139" s="71" t="s">
        <v>3529</v>
      </c>
      <c r="H1139" s="71" t="s">
        <v>3531</v>
      </c>
      <c r="J1139" s="72" t="s">
        <v>287</v>
      </c>
      <c r="L1139" s="71" t="s">
        <v>18</v>
      </c>
      <c r="M1139" s="73"/>
      <c r="N1139" s="73"/>
      <c r="R1139" s="73"/>
      <c r="S1139" s="72" t="s">
        <v>227</v>
      </c>
      <c r="T1139" s="72" t="s">
        <v>14410</v>
      </c>
      <c r="U1139" s="73"/>
      <c r="W1139" s="73"/>
      <c r="X1139" s="73"/>
      <c r="Y1139" s="72" t="s">
        <v>14379</v>
      </c>
      <c r="AO1139" s="71">
        <v>180</v>
      </c>
      <c r="AT1139" s="73"/>
      <c r="AV1139" s="73"/>
      <c r="AW1139" s="74" t="s">
        <v>15530</v>
      </c>
      <c r="BC1139" s="73"/>
    </row>
    <row r="1140" spans="1:56">
      <c r="A1140" s="70" t="str">
        <f t="shared" si="35"/>
        <v>2026-01</v>
      </c>
      <c r="B1140" s="5" t="str">
        <f>_xlfn.XLOOKUP(G1140,过机服务商重量差!A:A,过机服务商重量差!G:G)</f>
        <v>帅时莹</v>
      </c>
      <c r="C1140" s="32" t="str">
        <f t="shared" si="34"/>
        <v>渠道</v>
      </c>
      <c r="D1140" s="63">
        <f>ROUND(IF(AND(AO1140&gt;=0,Y1140="正常走货"),_xlfn.XLOOKUP(G1140,过机服务商重量差!A:A,过机服务商重量差!L:L),"0"),2)</f>
        <v>21</v>
      </c>
      <c r="E1140" s="64">
        <f>ROUND(IF(B1140="小旋风",$D1140/提成!$D$4*提成!$E$4,$D1140/提成!$D$3*提成!$E$3),2)</f>
        <v>0.21</v>
      </c>
      <c r="F1140" s="5" t="str">
        <f ca="1">IFERROR(LOOKUP(1,0/((B1140=名单!B:B)*(VALUE(AW1140)&gt;=名单!E:E)*(VALUE(AW1140)&lt;=名单!G:G)*(Y1140="正常走货")),名单!H:H),"否")</f>
        <v>否</v>
      </c>
      <c r="G1140" s="71" t="s">
        <v>3532</v>
      </c>
      <c r="H1140" s="71" t="s">
        <v>3534</v>
      </c>
      <c r="J1140" s="72" t="s">
        <v>287</v>
      </c>
      <c r="L1140" s="71" t="s">
        <v>18</v>
      </c>
      <c r="M1140" s="73"/>
      <c r="N1140" s="73"/>
      <c r="P1140" s="73"/>
      <c r="R1140" s="73"/>
      <c r="S1140" s="72" t="s">
        <v>227</v>
      </c>
      <c r="T1140" s="72" t="s">
        <v>14410</v>
      </c>
      <c r="U1140" s="73"/>
      <c r="W1140" s="73"/>
      <c r="X1140" s="73"/>
      <c r="Y1140" s="72" t="s">
        <v>14379</v>
      </c>
      <c r="AO1140" s="71">
        <v>42</v>
      </c>
      <c r="AS1140" s="73"/>
      <c r="AT1140" s="73"/>
      <c r="AV1140" s="73"/>
      <c r="AW1140" s="74" t="s">
        <v>15531</v>
      </c>
      <c r="BC1140" s="73"/>
    </row>
    <row r="1141" spans="1:56">
      <c r="A1141" s="70" t="str">
        <f t="shared" si="35"/>
        <v>2026-01</v>
      </c>
      <c r="B1141" s="5" t="str">
        <f>_xlfn.XLOOKUP(G1141,过机服务商重量差!A:A,过机服务商重量差!G:G)</f>
        <v>玉麒麟</v>
      </c>
      <c r="C1141" s="32" t="str">
        <f t="shared" si="34"/>
        <v>渠道</v>
      </c>
      <c r="D1141" s="63">
        <f>ROUND(IF(AND(AO1141&gt;=0,Y1141="正常走货"),_xlfn.XLOOKUP(G1141,过机服务商重量差!A:A,过机服务商重量差!L:L),"0"),2)</f>
        <v>12</v>
      </c>
      <c r="E1141" s="64">
        <f>ROUND(IF(B1141="小旋风",$D1141/提成!$D$4*提成!$E$4,$D1141/提成!$D$3*提成!$E$3),2)</f>
        <v>0.12</v>
      </c>
      <c r="F1141" s="5" t="str">
        <f ca="1">IFERROR(LOOKUP(1,0/((B1141=名单!B:B)*(VALUE(AW1141)&gt;=名单!E:E)*(VALUE(AW1141)&lt;=名单!G:G)*(Y1141="正常走货")),名单!H:H),"否")</f>
        <v>否</v>
      </c>
      <c r="G1141" s="71" t="s">
        <v>3535</v>
      </c>
      <c r="H1141" s="71" t="s">
        <v>3537</v>
      </c>
      <c r="J1141" s="72" t="s">
        <v>17</v>
      </c>
      <c r="L1141" s="71" t="s">
        <v>18</v>
      </c>
      <c r="M1141" s="73"/>
      <c r="N1141" s="73"/>
      <c r="R1141" s="73"/>
      <c r="S1141" s="72" t="s">
        <v>227</v>
      </c>
      <c r="T1141" s="72" t="s">
        <v>14410</v>
      </c>
      <c r="U1141" s="73"/>
      <c r="W1141" s="73"/>
      <c r="X1141" s="73"/>
      <c r="Y1141" s="72" t="s">
        <v>14379</v>
      </c>
      <c r="AO1141" s="71">
        <v>276</v>
      </c>
      <c r="AT1141" s="73"/>
      <c r="AV1141" s="73"/>
      <c r="AW1141" s="74" t="s">
        <v>15532</v>
      </c>
      <c r="BC1141" s="73"/>
    </row>
    <row r="1142" spans="1:56">
      <c r="A1142" s="70" t="str">
        <f t="shared" si="35"/>
        <v>2026-01</v>
      </c>
      <c r="B1142" s="5" t="str">
        <f>_xlfn.XLOOKUP(G1142,过机服务商重量差!A:A,过机服务商重量差!G:G)</f>
        <v>风清扬</v>
      </c>
      <c r="C1142" s="32" t="str">
        <f t="shared" si="34"/>
        <v>渠道</v>
      </c>
      <c r="D1142" s="63">
        <f>ROUND(IF(AND(AO1142&gt;=0,Y1142="正常走货"),_xlfn.XLOOKUP(G1142,过机服务商重量差!A:A,过机服务商重量差!L:L),"0"),2)</f>
        <v>105</v>
      </c>
      <c r="E1142" s="64">
        <f>ROUND(IF(B1142="小旋风",$D1142/提成!$D$4*提成!$E$4,$D1142/提成!$D$3*提成!$E$3),2)</f>
        <v>1.05</v>
      </c>
      <c r="F1142" s="5" t="str">
        <f ca="1">IFERROR(LOOKUP(1,0/((B1142=名单!B:B)*(VALUE(AW1142)&gt;=名单!E:E)*(VALUE(AW1142)&lt;=名单!G:G)*(Y1142="正常走货")),名单!H:H),"否")</f>
        <v>是</v>
      </c>
      <c r="G1142" s="71" t="s">
        <v>3538</v>
      </c>
      <c r="H1142" s="71" t="s">
        <v>3540</v>
      </c>
      <c r="J1142" s="72" t="s">
        <v>51</v>
      </c>
      <c r="L1142" s="71" t="s">
        <v>18</v>
      </c>
      <c r="M1142" s="73"/>
      <c r="N1142" s="73"/>
      <c r="R1142" s="73"/>
      <c r="S1142" s="72" t="s">
        <v>39</v>
      </c>
      <c r="T1142" s="72" t="s">
        <v>14386</v>
      </c>
      <c r="U1142" s="73"/>
      <c r="W1142" s="73"/>
      <c r="X1142" s="73"/>
      <c r="Y1142" s="72" t="s">
        <v>14379</v>
      </c>
      <c r="AO1142" s="71">
        <v>17.5</v>
      </c>
      <c r="AT1142" s="73"/>
      <c r="AV1142" s="73"/>
      <c r="AW1142" s="74" t="s">
        <v>15533</v>
      </c>
      <c r="BC1142" s="73"/>
    </row>
    <row r="1143" spans="1:56">
      <c r="A1143" s="70" t="str">
        <f t="shared" si="35"/>
        <v>2026-01</v>
      </c>
      <c r="B1143" s="5" t="str">
        <f>_xlfn.XLOOKUP(G1143,过机服务商重量差!A:A,过机服务商重量差!G:G)</f>
        <v>玉麒麟</v>
      </c>
      <c r="C1143" s="32" t="str">
        <f t="shared" si="34"/>
        <v>渠道</v>
      </c>
      <c r="D1143" s="63">
        <f>ROUND(IF(AND(AO1143&gt;=0,Y1143="正常走货"),_xlfn.XLOOKUP(G1143,过机服务商重量差!A:A,过机服务商重量差!L:L),"0"),2)</f>
        <v>0</v>
      </c>
      <c r="E1143" s="64">
        <f>ROUND(IF(B1143="小旋风",$D1143/提成!$D$4*提成!$E$4,$D1143/提成!$D$3*提成!$E$3),2)</f>
        <v>0</v>
      </c>
      <c r="F1143" s="5" t="str">
        <f ca="1">IFERROR(LOOKUP(1,0/((B1143=名单!B:B)*(VALUE(AW1143)&gt;=名单!E:E)*(VALUE(AW1143)&lt;=名单!G:G)*(Y1143="正常走货")),名单!H:H),"否")</f>
        <v>否</v>
      </c>
      <c r="G1143" s="71" t="s">
        <v>3541</v>
      </c>
      <c r="H1143" s="71" t="s">
        <v>36</v>
      </c>
      <c r="J1143" s="72" t="s">
        <v>24</v>
      </c>
      <c r="L1143" s="71" t="s">
        <v>18</v>
      </c>
      <c r="M1143" s="73"/>
      <c r="N1143" s="73"/>
      <c r="R1143" s="73"/>
      <c r="S1143" s="72" t="s">
        <v>211</v>
      </c>
      <c r="T1143" s="72" t="s">
        <v>14407</v>
      </c>
      <c r="U1143" s="73"/>
      <c r="W1143" s="73"/>
      <c r="X1143" s="73"/>
      <c r="Y1143" s="72" t="s">
        <v>14434</v>
      </c>
      <c r="AO1143" s="71">
        <v>0</v>
      </c>
      <c r="AT1143" s="73"/>
      <c r="AU1143" s="73"/>
      <c r="AV1143" s="73"/>
      <c r="AW1143" s="74" t="s">
        <v>15534</v>
      </c>
      <c r="BC1143" s="73"/>
    </row>
    <row r="1144" spans="1:56">
      <c r="A1144" s="70" t="str">
        <f t="shared" si="35"/>
        <v>2026-01</v>
      </c>
      <c r="B1144" s="5" t="str">
        <f>_xlfn.XLOOKUP(G1144,过机服务商重量差!A:A,过机服务商重量差!G:G)</f>
        <v>玉麒麟</v>
      </c>
      <c r="C1144" s="32" t="str">
        <f t="shared" si="34"/>
        <v>渠道</v>
      </c>
      <c r="D1144" s="63">
        <f>ROUND(IF(AND(AO1144&gt;=0,Y1144="正常走货"),_xlfn.XLOOKUP(G1144,过机服务商重量差!A:A,过机服务商重量差!L:L),"0"),2)</f>
        <v>56</v>
      </c>
      <c r="E1144" s="64">
        <f>ROUND(IF(B1144="小旋风",$D1144/提成!$D$4*提成!$E$4,$D1144/提成!$D$3*提成!$E$3),2)</f>
        <v>0.56</v>
      </c>
      <c r="F1144" s="5" t="str">
        <f ca="1">IFERROR(LOOKUP(1,0/((B1144=名单!B:B)*(VALUE(AW1144)&gt;=名单!E:E)*(VALUE(AW1144)&lt;=名单!G:G)*(Y1144="正常走货")),名单!H:H),"否")</f>
        <v>否</v>
      </c>
      <c r="G1144" s="71" t="s">
        <v>3543</v>
      </c>
      <c r="H1144" s="71" t="s">
        <v>3545</v>
      </c>
      <c r="J1144" s="72" t="s">
        <v>256</v>
      </c>
      <c r="L1144" s="71" t="s">
        <v>18</v>
      </c>
      <c r="M1144" s="73"/>
      <c r="N1144" s="73"/>
      <c r="R1144" s="73"/>
      <c r="S1144" s="72" t="s">
        <v>30</v>
      </c>
      <c r="T1144" s="72" t="s">
        <v>14382</v>
      </c>
      <c r="U1144" s="73"/>
      <c r="W1144" s="73"/>
      <c r="X1144" s="73"/>
      <c r="Y1144" s="72" t="s">
        <v>14379</v>
      </c>
      <c r="AO1144" s="71">
        <v>309.6</v>
      </c>
      <c r="AT1144" s="73"/>
      <c r="AV1144" s="73"/>
      <c r="AW1144" s="74" t="s">
        <v>15535</v>
      </c>
      <c r="BC1144" s="73"/>
    </row>
    <row r="1145" spans="1:56">
      <c r="A1145" s="70" t="str">
        <f t="shared" si="35"/>
        <v>2026-01</v>
      </c>
      <c r="B1145" s="5" t="str">
        <f>_xlfn.XLOOKUP(G1145,过机服务商重量差!A:A,过机服务商重量差!G:G)</f>
        <v>小旋风</v>
      </c>
      <c r="C1145" s="32" t="str">
        <f t="shared" si="34"/>
        <v>渠道</v>
      </c>
      <c r="D1145" s="63">
        <f>ROUND(IF(AND(AO1145&gt;=0,Y1145="正常走货"),_xlfn.XLOOKUP(G1145,过机服务商重量差!A:A,过机服务商重量差!L:L),"0"),2)</f>
        <v>238</v>
      </c>
      <c r="E1145" s="64">
        <f>ROUND(IF(B1145="小旋风",$D1145/提成!$D$4*提成!$E$4,$D1145/提成!$D$3*提成!$E$3),2)</f>
        <v>2.38</v>
      </c>
      <c r="F1145" s="5" t="str">
        <f ca="1">IFERROR(LOOKUP(1,0/((B1145=名单!B:B)*(VALUE(AW1145)&gt;=名单!E:E)*(VALUE(AW1145)&lt;=名单!G:G)*(Y1145="正常走货")),名单!H:H),"否")</f>
        <v>是</v>
      </c>
      <c r="G1145" s="71" t="s">
        <v>3546</v>
      </c>
      <c r="H1145" s="71" t="s">
        <v>3548</v>
      </c>
      <c r="J1145" s="72" t="s">
        <v>78</v>
      </c>
      <c r="L1145" s="71" t="s">
        <v>18</v>
      </c>
      <c r="M1145" s="73"/>
      <c r="N1145" s="73"/>
      <c r="R1145" s="73"/>
      <c r="S1145" s="72" t="s">
        <v>328</v>
      </c>
      <c r="T1145" s="72" t="s">
        <v>14382</v>
      </c>
      <c r="U1145" s="73"/>
      <c r="W1145" s="73"/>
      <c r="X1145" s="73"/>
      <c r="Y1145" s="72" t="s">
        <v>14379</v>
      </c>
      <c r="AO1145" s="71">
        <v>642.6</v>
      </c>
      <c r="AT1145" s="73"/>
      <c r="AU1145" s="73"/>
      <c r="AV1145" s="73"/>
      <c r="AW1145" s="74" t="s">
        <v>15536</v>
      </c>
      <c r="BC1145" s="73"/>
    </row>
    <row r="1146" spans="1:56">
      <c r="A1146" s="70" t="str">
        <f t="shared" si="35"/>
        <v>2026-01</v>
      </c>
      <c r="B1146" s="5" t="str">
        <f>_xlfn.XLOOKUP(G1146,过机服务商重量差!A:A,过机服务商重量差!G:G)</f>
        <v>小旋风</v>
      </c>
      <c r="C1146" s="32" t="str">
        <f t="shared" si="34"/>
        <v>渠道</v>
      </c>
      <c r="D1146" s="63">
        <f>ROUND(IF(AND(AO1146&gt;=0,Y1146="正常走货"),_xlfn.XLOOKUP(G1146,过机服务商重量差!A:A,过机服务商重量差!L:L),"0"),2)</f>
        <v>271</v>
      </c>
      <c r="E1146" s="64">
        <f>ROUND(IF(B1146="小旋风",$D1146/提成!$D$4*提成!$E$4,$D1146/提成!$D$3*提成!$E$3),2)</f>
        <v>2.71</v>
      </c>
      <c r="F1146" s="5" t="str">
        <f ca="1">IFERROR(LOOKUP(1,0/((B1146=名单!B:B)*(VALUE(AW1146)&gt;=名单!E:E)*(VALUE(AW1146)&lt;=名单!G:G)*(Y1146="正常走货")),名单!H:H),"否")</f>
        <v>是</v>
      </c>
      <c r="G1146" s="71" t="s">
        <v>3549</v>
      </c>
      <c r="H1146" s="71" t="s">
        <v>3551</v>
      </c>
      <c r="J1146" s="72" t="s">
        <v>364</v>
      </c>
      <c r="L1146" s="71" t="s">
        <v>18</v>
      </c>
      <c r="M1146" s="73"/>
      <c r="N1146" s="73"/>
      <c r="R1146" s="73"/>
      <c r="S1146" s="72" t="s">
        <v>328</v>
      </c>
      <c r="T1146" s="72" t="s">
        <v>14382</v>
      </c>
      <c r="U1146" s="73"/>
      <c r="W1146" s="73"/>
      <c r="X1146" s="73"/>
      <c r="Y1146" s="72" t="s">
        <v>14379</v>
      </c>
      <c r="AO1146" s="71">
        <v>1897</v>
      </c>
      <c r="AT1146" s="73"/>
      <c r="AU1146" s="73"/>
      <c r="AV1146" s="73"/>
      <c r="AW1146" s="74" t="s">
        <v>15537</v>
      </c>
      <c r="BC1146" s="73"/>
    </row>
    <row r="1147" spans="1:56">
      <c r="A1147" s="70" t="str">
        <f t="shared" si="35"/>
        <v>2026-01</v>
      </c>
      <c r="B1147" s="5" t="str">
        <f>_xlfn.XLOOKUP(G1147,过机服务商重量差!A:A,过机服务商重量差!G:G)</f>
        <v>风清扬</v>
      </c>
      <c r="C1147" s="32" t="str">
        <f t="shared" si="34"/>
        <v>渠道</v>
      </c>
      <c r="D1147" s="63">
        <f>ROUND(IF(AND(AO1147&gt;=0,Y1147="正常走货"),_xlfn.XLOOKUP(G1147,过机服务商重量差!A:A,过机服务商重量差!L:L),"0"),2)</f>
        <v>43</v>
      </c>
      <c r="E1147" s="64">
        <f>ROUND(IF(B1147="小旋风",$D1147/提成!$D$4*提成!$E$4,$D1147/提成!$D$3*提成!$E$3),2)</f>
        <v>0.43</v>
      </c>
      <c r="F1147" s="5" t="str">
        <f ca="1">IFERROR(LOOKUP(1,0/((B1147=名单!B:B)*(VALUE(AW1147)&gt;=名单!E:E)*(VALUE(AW1147)&lt;=名单!G:G)*(Y1147="正常走货")),名单!H:H),"否")</f>
        <v>是</v>
      </c>
      <c r="G1147" s="71" t="s">
        <v>3552</v>
      </c>
      <c r="H1147" s="71" t="s">
        <v>50</v>
      </c>
      <c r="J1147" s="72" t="s">
        <v>633</v>
      </c>
      <c r="L1147" s="71" t="s">
        <v>18</v>
      </c>
      <c r="M1147" s="73"/>
      <c r="N1147" s="73"/>
      <c r="R1147" s="73"/>
      <c r="S1147" s="72" t="s">
        <v>156</v>
      </c>
      <c r="T1147" s="72" t="s">
        <v>14386</v>
      </c>
      <c r="U1147" s="73"/>
      <c r="W1147" s="73"/>
      <c r="X1147" s="73"/>
      <c r="Y1147" s="72" t="s">
        <v>14379</v>
      </c>
      <c r="AO1147" s="71">
        <v>124.1</v>
      </c>
      <c r="AT1147" s="73"/>
      <c r="AU1147" s="73"/>
      <c r="AV1147" s="73"/>
      <c r="AW1147" s="74" t="s">
        <v>15538</v>
      </c>
      <c r="BC1147" s="73"/>
    </row>
    <row r="1148" spans="1:56">
      <c r="A1148" s="70" t="str">
        <f t="shared" si="35"/>
        <v>2026-01</v>
      </c>
      <c r="B1148" s="5" t="str">
        <f>_xlfn.XLOOKUP(G1148,过机服务商重量差!A:A,过机服务商重量差!G:G)</f>
        <v>007</v>
      </c>
      <c r="C1148" s="32" t="str">
        <f t="shared" si="34"/>
        <v>渠道</v>
      </c>
      <c r="D1148" s="63">
        <f>ROUND(IF(AND(AO1148&gt;=0,Y1148="正常走货"),_xlfn.XLOOKUP(G1148,过机服务商重量差!A:A,过机服务商重量差!L:L),"0"),2)</f>
        <v>0</v>
      </c>
      <c r="E1148" s="64">
        <f>ROUND(IF(B1148="小旋风",$D1148/提成!$D$4*提成!$E$4,$D1148/提成!$D$3*提成!$E$3),2)</f>
        <v>0</v>
      </c>
      <c r="F1148" s="5" t="str">
        <f ca="1">IFERROR(LOOKUP(1,0/((B1148=名单!B:B)*(VALUE(AW1148)&gt;=名单!E:E)*(VALUE(AW1148)&lt;=名单!G:G)*(Y1148="正常走货")),名单!H:H),"否")</f>
        <v>否</v>
      </c>
      <c r="G1148" s="71" t="s">
        <v>3554</v>
      </c>
      <c r="H1148" s="71" t="s">
        <v>36</v>
      </c>
      <c r="J1148" s="71" t="s">
        <v>266</v>
      </c>
      <c r="L1148" s="71" t="s">
        <v>18</v>
      </c>
      <c r="M1148" s="73"/>
      <c r="N1148" s="73"/>
      <c r="R1148" s="73"/>
      <c r="S1148" s="72" t="s">
        <v>156</v>
      </c>
      <c r="T1148" s="72" t="s">
        <v>14386</v>
      </c>
      <c r="U1148" s="73"/>
      <c r="W1148" s="73"/>
      <c r="X1148" s="73"/>
      <c r="Y1148" s="72" t="s">
        <v>14434</v>
      </c>
      <c r="AO1148" s="71">
        <v>0</v>
      </c>
      <c r="AT1148" s="73"/>
      <c r="AU1148" s="73"/>
      <c r="AV1148" s="73"/>
      <c r="AW1148" s="74" t="s">
        <v>15539</v>
      </c>
      <c r="BC1148" s="73"/>
    </row>
    <row r="1149" spans="1:56">
      <c r="A1149" s="70" t="str">
        <f t="shared" si="35"/>
        <v>2026-01</v>
      </c>
      <c r="B1149" s="5" t="str">
        <f>_xlfn.XLOOKUP(G1149,过机服务商重量差!A:A,过机服务商重量差!G:G)</f>
        <v>玉麒麟</v>
      </c>
      <c r="C1149" s="32" t="str">
        <f t="shared" si="34"/>
        <v>渠道</v>
      </c>
      <c r="D1149" s="63">
        <f>ROUND(IF(AND(AO1149&gt;=0,Y1149="正常走货"),_xlfn.XLOOKUP(G1149,过机服务商重量差!A:A,过机服务商重量差!L:L),"0"),2)</f>
        <v>0.5</v>
      </c>
      <c r="E1149" s="64">
        <f>ROUND(IF(B1149="小旋风",$D1149/提成!$D$4*提成!$E$4,$D1149/提成!$D$3*提成!$E$3),2)</f>
        <v>0.01</v>
      </c>
      <c r="F1149" s="5" t="str">
        <f ca="1">IFERROR(LOOKUP(1,0/((B1149=名单!B:B)*(VALUE(AW1149)&gt;=名单!E:E)*(VALUE(AW1149)&lt;=名单!G:G)*(Y1149="正常走货")),名单!H:H),"否")</f>
        <v>否</v>
      </c>
      <c r="G1149" s="71" t="s">
        <v>3556</v>
      </c>
      <c r="H1149" s="71" t="s">
        <v>3558</v>
      </c>
      <c r="J1149" s="72" t="s">
        <v>17</v>
      </c>
      <c r="L1149" s="71" t="s">
        <v>18</v>
      </c>
      <c r="M1149" s="73"/>
      <c r="N1149" s="73"/>
      <c r="R1149" s="73"/>
      <c r="S1149" s="72" t="s">
        <v>191</v>
      </c>
      <c r="T1149" s="72" t="s">
        <v>14410</v>
      </c>
      <c r="U1149" s="73"/>
      <c r="W1149" s="73"/>
      <c r="X1149" s="73"/>
      <c r="Y1149" s="72" t="s">
        <v>14379</v>
      </c>
      <c r="AO1149" s="71">
        <v>150.5</v>
      </c>
      <c r="AT1149" s="73"/>
      <c r="AU1149" s="73"/>
      <c r="AV1149" s="73"/>
      <c r="AW1149" s="74" t="s">
        <v>15540</v>
      </c>
      <c r="BC1149" s="73"/>
    </row>
    <row r="1150" spans="1:56">
      <c r="A1150" s="70" t="str">
        <f t="shared" si="35"/>
        <v>2026-01</v>
      </c>
      <c r="B1150" s="5" t="str">
        <f>_xlfn.XLOOKUP(G1150,过机服务商重量差!A:A,过机服务商重量差!G:G)</f>
        <v>帅时莹</v>
      </c>
      <c r="C1150" s="32" t="str">
        <f t="shared" si="34"/>
        <v>渠道</v>
      </c>
      <c r="D1150" s="63">
        <f>ROUND(IF(AND(AO1150&gt;=0,Y1150="正常走货"),_xlfn.XLOOKUP(G1150,过机服务商重量差!A:A,过机服务商重量差!L:L),"0"),2)</f>
        <v>21</v>
      </c>
      <c r="E1150" s="64">
        <f>ROUND(IF(B1150="小旋风",$D1150/提成!$D$4*提成!$E$4,$D1150/提成!$D$3*提成!$E$3),2)</f>
        <v>0.21</v>
      </c>
      <c r="F1150" s="5" t="str">
        <f ca="1">IFERROR(LOOKUP(1,0/((B1150=名单!B:B)*(VALUE(AW1150)&gt;=名单!E:E)*(VALUE(AW1150)&lt;=名单!G:G)*(Y1150="正常走货")),名单!H:H),"否")</f>
        <v>否</v>
      </c>
      <c r="G1150" s="71" t="s">
        <v>3559</v>
      </c>
      <c r="H1150" s="71" t="s">
        <v>3561</v>
      </c>
      <c r="J1150" s="72" t="s">
        <v>287</v>
      </c>
      <c r="L1150" s="71" t="s">
        <v>18</v>
      </c>
      <c r="M1150" s="73"/>
      <c r="N1150" s="73"/>
      <c r="R1150" s="73"/>
      <c r="S1150" s="72" t="s">
        <v>292</v>
      </c>
      <c r="T1150" s="72" t="s">
        <v>14410</v>
      </c>
      <c r="U1150" s="73"/>
      <c r="W1150" s="73"/>
      <c r="X1150" s="73"/>
      <c r="Y1150" s="72" t="s">
        <v>14379</v>
      </c>
      <c r="AO1150" s="71">
        <v>60.9</v>
      </c>
      <c r="AT1150" s="73"/>
      <c r="AV1150" s="73"/>
      <c r="AW1150" s="74" t="s">
        <v>15541</v>
      </c>
      <c r="BC1150" s="73"/>
    </row>
    <row r="1151" spans="1:56">
      <c r="A1151" s="70" t="str">
        <f t="shared" si="35"/>
        <v>2026-01</v>
      </c>
      <c r="B1151" s="5" t="str">
        <f>_xlfn.XLOOKUP(G1151,过机服务商重量差!A:A,过机服务商重量差!G:G)</f>
        <v>小旋风</v>
      </c>
      <c r="C1151" s="32" t="str">
        <f t="shared" si="34"/>
        <v>渠道</v>
      </c>
      <c r="D1151" s="63">
        <f>ROUND(IF(AND(AO1151&gt;=0,Y1151="正常走货"),_xlfn.XLOOKUP(G1151,过机服务商重量差!A:A,过机服务商重量差!L:L),"0"),2)</f>
        <v>132</v>
      </c>
      <c r="E1151" s="64">
        <f>ROUND(IF(B1151="小旋风",$D1151/提成!$D$4*提成!$E$4,$D1151/提成!$D$3*提成!$E$3),2)</f>
        <v>1.32</v>
      </c>
      <c r="F1151" s="5" t="str">
        <f ca="1">IFERROR(LOOKUP(1,0/((B1151=名单!B:B)*(VALUE(AW1151)&gt;=名单!E:E)*(VALUE(AW1151)&lt;=名单!G:G)*(Y1151="正常走货")),名单!H:H),"否")</f>
        <v>是</v>
      </c>
      <c r="G1151" s="71" t="s">
        <v>3562</v>
      </c>
      <c r="H1151" s="71" t="s">
        <v>3564</v>
      </c>
      <c r="J1151" s="72" t="s">
        <v>78</v>
      </c>
      <c r="L1151" s="71" t="s">
        <v>18</v>
      </c>
      <c r="M1151" s="73"/>
      <c r="N1151" s="73"/>
      <c r="R1151" s="73"/>
      <c r="S1151" s="72" t="s">
        <v>3565</v>
      </c>
      <c r="T1151" s="72" t="s">
        <v>14473</v>
      </c>
      <c r="U1151" s="73"/>
      <c r="W1151" s="73"/>
      <c r="X1151" s="73"/>
      <c r="Y1151" s="72" t="s">
        <v>14379</v>
      </c>
      <c r="AO1151" s="71">
        <v>263.4</v>
      </c>
      <c r="AT1151" s="73"/>
      <c r="AU1151" s="73"/>
      <c r="AV1151" s="73"/>
      <c r="AW1151" s="74" t="s">
        <v>15542</v>
      </c>
      <c r="BC1151" s="73"/>
    </row>
    <row r="1152" spans="1:56">
      <c r="A1152" s="70" t="str">
        <f t="shared" si="35"/>
        <v>2026-01</v>
      </c>
      <c r="B1152" s="5" t="str">
        <f>_xlfn.XLOOKUP(G1152,过机服务商重量差!A:A,过机服务商重量差!G:G)</f>
        <v>007</v>
      </c>
      <c r="C1152" s="32" t="str">
        <f t="shared" si="34"/>
        <v>渠道</v>
      </c>
      <c r="D1152" s="63">
        <f>ROUND(IF(AND(AO1152&gt;=0,Y1152="正常走货"),_xlfn.XLOOKUP(G1152,过机服务商重量差!A:A,过机服务商重量差!L:L),"0"),2)</f>
        <v>35</v>
      </c>
      <c r="E1152" s="64">
        <f>ROUND(IF(B1152="小旋风",$D1152/提成!$D$4*提成!$E$4,$D1152/提成!$D$3*提成!$E$3),2)</f>
        <v>0.35</v>
      </c>
      <c r="F1152" s="5" t="str">
        <f ca="1">IFERROR(LOOKUP(1,0/((B1152=名单!B:B)*(VALUE(AW1152)&gt;=名单!E:E)*(VALUE(AW1152)&lt;=名单!G:G)*(Y1152="正常走货")),名单!H:H),"否")</f>
        <v>否</v>
      </c>
      <c r="G1152" s="71" t="s">
        <v>3566</v>
      </c>
      <c r="H1152" s="71" t="s">
        <v>3568</v>
      </c>
      <c r="J1152" s="72" t="s">
        <v>168</v>
      </c>
      <c r="L1152" s="71" t="s">
        <v>18</v>
      </c>
      <c r="M1152" s="73"/>
      <c r="N1152" s="73"/>
      <c r="R1152" s="73"/>
      <c r="S1152" s="72" t="s">
        <v>215</v>
      </c>
      <c r="T1152" s="72" t="s">
        <v>14378</v>
      </c>
      <c r="U1152" s="73"/>
      <c r="W1152" s="73"/>
      <c r="X1152" s="73"/>
      <c r="Y1152" s="72" t="s">
        <v>14379</v>
      </c>
      <c r="AO1152" s="71">
        <v>402.5</v>
      </c>
      <c r="AS1152" s="73"/>
      <c r="AT1152" s="73"/>
      <c r="AU1152" s="73"/>
      <c r="AV1152" s="73"/>
      <c r="AW1152" s="74" t="s">
        <v>15543</v>
      </c>
      <c r="BD1152" s="73"/>
    </row>
    <row r="1153" spans="1:56">
      <c r="A1153" s="70" t="str">
        <f t="shared" si="35"/>
        <v>2026-01</v>
      </c>
      <c r="B1153" s="5" t="str">
        <f>_xlfn.XLOOKUP(G1153,过机服务商重量差!A:A,过机服务商重量差!G:G)</f>
        <v>风清扬</v>
      </c>
      <c r="C1153" s="32" t="str">
        <f t="shared" si="34"/>
        <v>渠道</v>
      </c>
      <c r="D1153" s="63">
        <f>ROUND(IF(AND(AO1153&gt;=0,Y1153="正常走货"),_xlfn.XLOOKUP(G1153,过机服务商重量差!A:A,过机服务商重量差!L:L),"0"),2)</f>
        <v>49</v>
      </c>
      <c r="E1153" s="64">
        <f>ROUND(IF(B1153="小旋风",$D1153/提成!$D$4*提成!$E$4,$D1153/提成!$D$3*提成!$E$3),2)</f>
        <v>0.49</v>
      </c>
      <c r="F1153" s="5" t="str">
        <f ca="1">IFERROR(LOOKUP(1,0/((B1153=名单!B:B)*(VALUE(AW1153)&gt;=名单!E:E)*(VALUE(AW1153)&lt;=名单!G:G)*(Y1153="正常走货")),名单!H:H),"否")</f>
        <v>是</v>
      </c>
      <c r="G1153" s="71" t="s">
        <v>3569</v>
      </c>
      <c r="H1153" s="71" t="s">
        <v>3571</v>
      </c>
      <c r="J1153" s="72" t="s">
        <v>2375</v>
      </c>
      <c r="L1153" s="71" t="s">
        <v>18</v>
      </c>
      <c r="M1153" s="73"/>
      <c r="N1153" s="73"/>
      <c r="R1153" s="73"/>
      <c r="S1153" s="72" t="s">
        <v>215</v>
      </c>
      <c r="T1153" s="72" t="s">
        <v>14378</v>
      </c>
      <c r="U1153" s="73"/>
      <c r="W1153" s="73"/>
      <c r="X1153" s="73"/>
      <c r="Y1153" s="72" t="s">
        <v>14379</v>
      </c>
      <c r="AO1153" s="71">
        <v>100</v>
      </c>
      <c r="AT1153" s="73"/>
      <c r="AU1153" s="73"/>
      <c r="AV1153" s="73"/>
      <c r="AW1153" s="74" t="s">
        <v>15544</v>
      </c>
      <c r="BD1153" s="73"/>
    </row>
    <row r="1154" spans="1:56">
      <c r="A1154" s="70" t="str">
        <f t="shared" si="35"/>
        <v>2026-01</v>
      </c>
      <c r="B1154" s="5" t="str">
        <f>_xlfn.XLOOKUP(G1154,过机服务商重量差!A:A,过机服务商重量差!G:G)</f>
        <v>007</v>
      </c>
      <c r="C1154" s="32" t="str">
        <f t="shared" ref="C1154:C1217" si="36">IF(OR(AO1154&lt;0,L1154="FBA海运"),"","渠道")</f>
        <v>渠道</v>
      </c>
      <c r="D1154" s="63">
        <f>ROUND(IF(AND(AO1154&gt;=0,Y1154="正常走货"),_xlfn.XLOOKUP(G1154,过机服务商重量差!A:A,过机服务商重量差!L:L),"0"),2)</f>
        <v>43</v>
      </c>
      <c r="E1154" s="64">
        <f>ROUND(IF(B1154="小旋风",$D1154/提成!$D$4*提成!$E$4,$D1154/提成!$D$3*提成!$E$3),2)</f>
        <v>0.43</v>
      </c>
      <c r="F1154" s="5" t="str">
        <f ca="1">IFERROR(LOOKUP(1,0/((B1154=名单!B:B)*(VALUE(AW1154)&gt;=名单!E:E)*(VALUE(AW1154)&lt;=名单!G:G)*(Y1154="正常走货")),名单!H:H),"否")</f>
        <v>否</v>
      </c>
      <c r="G1154" s="71" t="s">
        <v>3572</v>
      </c>
      <c r="H1154" s="71" t="s">
        <v>3574</v>
      </c>
      <c r="J1154" s="72" t="s">
        <v>168</v>
      </c>
      <c r="L1154" s="71" t="s">
        <v>18</v>
      </c>
      <c r="M1154" s="73"/>
      <c r="N1154" s="73"/>
      <c r="R1154" s="73"/>
      <c r="S1154" s="72" t="s">
        <v>215</v>
      </c>
      <c r="T1154" s="72" t="s">
        <v>14378</v>
      </c>
      <c r="U1154" s="73"/>
      <c r="W1154" s="73"/>
      <c r="X1154" s="73"/>
      <c r="Y1154" s="72" t="s">
        <v>14379</v>
      </c>
      <c r="AO1154" s="71">
        <v>494.5</v>
      </c>
      <c r="AS1154" s="73"/>
      <c r="AT1154" s="73"/>
      <c r="AU1154" s="73"/>
      <c r="AV1154" s="73"/>
      <c r="AW1154" s="74" t="s">
        <v>15545</v>
      </c>
      <c r="BC1154" s="73"/>
    </row>
    <row r="1155" spans="1:56">
      <c r="A1155" s="70" t="str">
        <f t="shared" ref="A1155:A1218" si="37">MID(AW1155,1,7)</f>
        <v>2026-01</v>
      </c>
      <c r="B1155" s="5" t="str">
        <f>_xlfn.XLOOKUP(G1155,过机服务商重量差!A:A,过机服务商重量差!G:G)</f>
        <v>帅时莹</v>
      </c>
      <c r="C1155" s="32" t="str">
        <f t="shared" si="36"/>
        <v>渠道</v>
      </c>
      <c r="D1155" s="63">
        <f>ROUND(IF(AND(AO1155&gt;=0,Y1155="正常走货"),_xlfn.XLOOKUP(G1155,过机服务商重量差!A:A,过机服务商重量差!L:L),"0"),2)</f>
        <v>133</v>
      </c>
      <c r="E1155" s="64">
        <f>ROUND(IF(B1155="小旋风",$D1155/提成!$D$4*提成!$E$4,$D1155/提成!$D$3*提成!$E$3),2)</f>
        <v>1.33</v>
      </c>
      <c r="F1155" s="5" t="str">
        <f ca="1">IFERROR(LOOKUP(1,0/((B1155=名单!B:B)*(VALUE(AW1155)&gt;=名单!E:E)*(VALUE(AW1155)&lt;=名单!G:G)*(Y1155="正常走货")),名单!H:H),"否")</f>
        <v>否</v>
      </c>
      <c r="G1155" s="71" t="s">
        <v>3575</v>
      </c>
      <c r="H1155" s="71" t="s">
        <v>3577</v>
      </c>
      <c r="J1155" s="72" t="s">
        <v>287</v>
      </c>
      <c r="L1155" s="71" t="s">
        <v>18</v>
      </c>
      <c r="M1155" s="73"/>
      <c r="N1155" s="73"/>
      <c r="R1155" s="73"/>
      <c r="S1155" s="72" t="s">
        <v>540</v>
      </c>
      <c r="T1155" s="72" t="s">
        <v>14410</v>
      </c>
      <c r="U1155" s="73"/>
      <c r="W1155" s="73"/>
      <c r="X1155" s="73"/>
      <c r="Y1155" s="72" t="s">
        <v>14379</v>
      </c>
      <c r="AO1155" s="71">
        <v>398.9</v>
      </c>
      <c r="AT1155" s="73"/>
      <c r="AV1155" s="73"/>
      <c r="AW1155" s="74" t="s">
        <v>15546</v>
      </c>
      <c r="BC1155" s="73"/>
    </row>
    <row r="1156" spans="1:56">
      <c r="A1156" s="70" t="str">
        <f t="shared" si="37"/>
        <v>2026-01</v>
      </c>
      <c r="B1156" s="5" t="str">
        <f>_xlfn.XLOOKUP(G1156,过机服务商重量差!A:A,过机服务商重量差!G:G)</f>
        <v>无崖子</v>
      </c>
      <c r="C1156" s="32" t="str">
        <f t="shared" si="36"/>
        <v>渠道</v>
      </c>
      <c r="D1156" s="63">
        <f>ROUND(IF(AND(AO1156&gt;=0,Y1156="正常走货"),_xlfn.XLOOKUP(G1156,过机服务商重量差!A:A,过机服务商重量差!L:L),"0"),2)</f>
        <v>4</v>
      </c>
      <c r="E1156" s="64">
        <f>ROUND(IF(B1156="小旋风",$D1156/提成!$D$4*提成!$E$4,$D1156/提成!$D$3*提成!$E$3),2)</f>
        <v>0.04</v>
      </c>
      <c r="F1156" s="5" t="str">
        <f ca="1">IFERROR(LOOKUP(1,0/((B1156=名单!B:B)*(VALUE(AW1156)&gt;=名单!E:E)*(VALUE(AW1156)&lt;=名单!G:G)*(Y1156="正常走货")),名单!H:H),"否")</f>
        <v>否</v>
      </c>
      <c r="G1156" s="71" t="s">
        <v>3578</v>
      </c>
      <c r="H1156" s="71" t="s">
        <v>3580</v>
      </c>
      <c r="J1156" s="72" t="s">
        <v>3253</v>
      </c>
      <c r="L1156" s="71" t="s">
        <v>18</v>
      </c>
      <c r="M1156" s="73"/>
      <c r="N1156" s="73"/>
      <c r="R1156" s="73"/>
      <c r="S1156" s="72" t="s">
        <v>86</v>
      </c>
      <c r="T1156" s="72" t="s">
        <v>14378</v>
      </c>
      <c r="U1156" s="73"/>
      <c r="W1156" s="73"/>
      <c r="X1156" s="73"/>
      <c r="Y1156" s="72" t="s">
        <v>14379</v>
      </c>
      <c r="AO1156" s="71">
        <v>0</v>
      </c>
      <c r="AT1156" s="73"/>
      <c r="AV1156" s="73"/>
      <c r="AW1156" s="74" t="s">
        <v>15547</v>
      </c>
      <c r="BC1156" s="73"/>
    </row>
    <row r="1157" spans="1:56">
      <c r="A1157" s="70" t="str">
        <f t="shared" si="37"/>
        <v>2026-01</v>
      </c>
      <c r="B1157" s="5" t="str">
        <f>_xlfn.XLOOKUP(G1157,过机服务商重量差!A:A,过机服务商重量差!G:G)</f>
        <v>风清扬</v>
      </c>
      <c r="C1157" s="32" t="str">
        <f t="shared" si="36"/>
        <v>渠道</v>
      </c>
      <c r="D1157" s="63">
        <f>ROUND(IF(AND(AO1157&gt;=0,Y1157="正常走货"),_xlfn.XLOOKUP(G1157,过机服务商重量差!A:A,过机服务商重量差!L:L),"0"),2)</f>
        <v>45</v>
      </c>
      <c r="E1157" s="64">
        <f>ROUND(IF(B1157="小旋风",$D1157/提成!$D$4*提成!$E$4,$D1157/提成!$D$3*提成!$E$3),2)</f>
        <v>0.45</v>
      </c>
      <c r="F1157" s="5" t="str">
        <f ca="1">IFERROR(LOOKUP(1,0/((B1157=名单!B:B)*(VALUE(AW1157)&gt;=名单!E:E)*(VALUE(AW1157)&lt;=名单!G:G)*(Y1157="正常走货")),名单!H:H),"否")</f>
        <v>是</v>
      </c>
      <c r="G1157" s="71" t="s">
        <v>3581</v>
      </c>
      <c r="H1157" s="71" t="s">
        <v>50</v>
      </c>
      <c r="J1157" s="72" t="s">
        <v>1093</v>
      </c>
      <c r="L1157" s="71" t="s">
        <v>18</v>
      </c>
      <c r="M1157" s="73"/>
      <c r="N1157" s="73"/>
      <c r="R1157" s="73"/>
      <c r="S1157" s="72" t="s">
        <v>145</v>
      </c>
      <c r="T1157" s="72" t="s">
        <v>14407</v>
      </c>
      <c r="U1157" s="73"/>
      <c r="W1157" s="73"/>
      <c r="X1157" s="73"/>
      <c r="Y1157" s="72" t="s">
        <v>14379</v>
      </c>
      <c r="AO1157" s="71">
        <v>93</v>
      </c>
      <c r="AS1157" s="73"/>
      <c r="AT1157" s="73"/>
      <c r="AU1157" s="73"/>
      <c r="AV1157" s="73"/>
      <c r="AW1157" s="74" t="s">
        <v>15548</v>
      </c>
      <c r="BC1157" s="73"/>
    </row>
    <row r="1158" spans="1:56">
      <c r="A1158" s="70" t="str">
        <f t="shared" si="37"/>
        <v>2026-01</v>
      </c>
      <c r="B1158" s="5" t="str">
        <f>_xlfn.XLOOKUP(G1158,过机服务商重量差!A:A,过机服务商重量差!G:G)</f>
        <v>小旋风</v>
      </c>
      <c r="C1158" s="32" t="str">
        <f t="shared" si="36"/>
        <v>渠道</v>
      </c>
      <c r="D1158" s="63">
        <f>ROUND(IF(AND(AO1158&gt;=0,Y1158="正常走货"),_xlfn.XLOOKUP(G1158,过机服务商重量差!A:A,过机服务商重量差!L:L),"0"),2)</f>
        <v>33</v>
      </c>
      <c r="E1158" s="64">
        <f>ROUND(IF(B1158="小旋风",$D1158/提成!$D$4*提成!$E$4,$D1158/提成!$D$3*提成!$E$3),2)</f>
        <v>0.33</v>
      </c>
      <c r="F1158" s="5" t="str">
        <f ca="1">IFERROR(LOOKUP(1,0/((B1158=名单!B:B)*(VALUE(AW1158)&gt;=名单!E:E)*(VALUE(AW1158)&lt;=名单!G:G)*(Y1158="正常走货")),名单!H:H),"否")</f>
        <v>是</v>
      </c>
      <c r="G1158" s="71" t="s">
        <v>3583</v>
      </c>
      <c r="H1158" s="71" t="s">
        <v>3585</v>
      </c>
      <c r="J1158" s="72" t="s">
        <v>3586</v>
      </c>
      <c r="L1158" s="71" t="s">
        <v>18</v>
      </c>
      <c r="M1158" s="73"/>
      <c r="N1158" s="73"/>
      <c r="R1158" s="73"/>
      <c r="S1158" s="72" t="s">
        <v>145</v>
      </c>
      <c r="T1158" s="72" t="s">
        <v>14407</v>
      </c>
      <c r="U1158" s="73"/>
      <c r="W1158" s="73"/>
      <c r="X1158" s="73"/>
      <c r="Y1158" s="72" t="s">
        <v>14379</v>
      </c>
      <c r="AO1158" s="71">
        <v>6.59999999999999</v>
      </c>
      <c r="AS1158" s="73"/>
      <c r="AT1158" s="73"/>
      <c r="AU1158" s="73"/>
      <c r="AV1158" s="73"/>
      <c r="AW1158" s="74" t="s">
        <v>15549</v>
      </c>
      <c r="BC1158" s="73"/>
    </row>
    <row r="1159" spans="1:56">
      <c r="A1159" s="70" t="str">
        <f t="shared" si="37"/>
        <v>2026-01</v>
      </c>
      <c r="B1159" s="5" t="str">
        <f>_xlfn.XLOOKUP(G1159,过机服务商重量差!A:A,过机服务商重量差!G:G)</f>
        <v>无崖子</v>
      </c>
      <c r="C1159" s="32" t="str">
        <f t="shared" si="36"/>
        <v>渠道</v>
      </c>
      <c r="D1159" s="63">
        <f>ROUND(IF(AND(AO1159&gt;=0,Y1159="正常走货"),_xlfn.XLOOKUP(G1159,过机服务商重量差!A:A,过机服务商重量差!L:L),"0"),2)</f>
        <v>219</v>
      </c>
      <c r="E1159" s="64">
        <f>ROUND(IF(B1159="小旋风",$D1159/提成!$D$4*提成!$E$4,$D1159/提成!$D$3*提成!$E$3),2)</f>
        <v>2.19</v>
      </c>
      <c r="F1159" s="5" t="str">
        <f ca="1">IFERROR(LOOKUP(1,0/((B1159=名单!B:B)*(VALUE(AW1159)&gt;=名单!E:E)*(VALUE(AW1159)&lt;=名单!G:G)*(Y1159="正常走货")),名单!H:H),"否")</f>
        <v>否</v>
      </c>
      <c r="G1159" s="71" t="s">
        <v>3587</v>
      </c>
      <c r="H1159" s="71" t="s">
        <v>3587</v>
      </c>
      <c r="J1159" s="72" t="s">
        <v>128</v>
      </c>
      <c r="L1159" s="71" t="s">
        <v>18</v>
      </c>
      <c r="M1159" s="73"/>
      <c r="N1159" s="73"/>
      <c r="R1159" s="73"/>
      <c r="S1159" s="72" t="s">
        <v>1410</v>
      </c>
      <c r="T1159" s="72" t="s">
        <v>14407</v>
      </c>
      <c r="U1159" s="73"/>
      <c r="W1159" s="73"/>
      <c r="X1159" s="73"/>
      <c r="Y1159" s="72" t="s">
        <v>14379</v>
      </c>
      <c r="AO1159" s="71">
        <v>222.2</v>
      </c>
      <c r="AT1159" s="73"/>
      <c r="AV1159" s="73"/>
      <c r="AW1159" s="74" t="s">
        <v>15550</v>
      </c>
      <c r="BC1159" s="73"/>
    </row>
    <row r="1160" spans="1:56">
      <c r="A1160" s="70" t="str">
        <f t="shared" si="37"/>
        <v>2026-01</v>
      </c>
      <c r="B1160" s="5" t="str">
        <f>_xlfn.XLOOKUP(G1160,过机服务商重量差!A:A,过机服务商重量差!G:G)</f>
        <v>玉麒麟</v>
      </c>
      <c r="C1160" s="32" t="str">
        <f t="shared" si="36"/>
        <v>渠道</v>
      </c>
      <c r="D1160" s="63">
        <f>ROUND(IF(AND(AO1160&gt;=0,Y1160="正常走货"),_xlfn.XLOOKUP(G1160,过机服务商重量差!A:A,过机服务商重量差!L:L),"0"),2)</f>
        <v>6</v>
      </c>
      <c r="E1160" s="64">
        <f>ROUND(IF(B1160="小旋风",$D1160/提成!$D$4*提成!$E$4,$D1160/提成!$D$3*提成!$E$3),2)</f>
        <v>0.06</v>
      </c>
      <c r="F1160" s="5" t="str">
        <f ca="1">IFERROR(LOOKUP(1,0/((B1160=名单!B:B)*(VALUE(AW1160)&gt;=名单!E:E)*(VALUE(AW1160)&lt;=名单!G:G)*(Y1160="正常走货")),名单!H:H),"否")</f>
        <v>否</v>
      </c>
      <c r="G1160" s="71" t="s">
        <v>3589</v>
      </c>
      <c r="H1160" s="71" t="s">
        <v>3591</v>
      </c>
      <c r="J1160" s="72" t="s">
        <v>17</v>
      </c>
      <c r="L1160" s="71" t="s">
        <v>18</v>
      </c>
      <c r="M1160" s="73"/>
      <c r="N1160" s="73"/>
      <c r="R1160" s="73"/>
      <c r="S1160" s="72" t="s">
        <v>1567</v>
      </c>
      <c r="T1160" s="72" t="s">
        <v>14386</v>
      </c>
      <c r="U1160" s="73"/>
      <c r="W1160" s="73"/>
      <c r="X1160" s="73"/>
      <c r="Y1160" s="72" t="s">
        <v>14379</v>
      </c>
      <c r="AO1160" s="71">
        <v>85.5</v>
      </c>
      <c r="AS1160" s="73"/>
      <c r="AT1160" s="73"/>
      <c r="AU1160" s="73"/>
      <c r="AV1160" s="73"/>
      <c r="AW1160" s="74" t="s">
        <v>15551</v>
      </c>
      <c r="BC1160" s="73"/>
    </row>
    <row r="1161" spans="1:56">
      <c r="A1161" s="70" t="str">
        <f t="shared" si="37"/>
        <v>2026-01</v>
      </c>
      <c r="B1161" s="5" t="str">
        <f>_xlfn.XLOOKUP(G1161,过机服务商重量差!A:A,过机服务商重量差!G:G)</f>
        <v>风清扬</v>
      </c>
      <c r="C1161" s="32" t="str">
        <f t="shared" si="36"/>
        <v>渠道</v>
      </c>
      <c r="D1161" s="63">
        <f>ROUND(IF(AND(AO1161&gt;=0,Y1161="正常走货"),_xlfn.XLOOKUP(G1161,过机服务商重量差!A:A,过机服务商重量差!L:L),"0"),2)</f>
        <v>281</v>
      </c>
      <c r="E1161" s="64">
        <f>ROUND(IF(B1161="小旋风",$D1161/提成!$D$4*提成!$E$4,$D1161/提成!$D$3*提成!$E$3),2)</f>
        <v>2.81</v>
      </c>
      <c r="F1161" s="5" t="str">
        <f ca="1">IFERROR(LOOKUP(1,0/((B1161=名单!B:B)*(VALUE(AW1161)&gt;=名单!E:E)*(VALUE(AW1161)&lt;=名单!G:G)*(Y1161="正常走货")),名单!H:H),"否")</f>
        <v>是</v>
      </c>
      <c r="G1161" s="71" t="s">
        <v>3592</v>
      </c>
      <c r="H1161" s="71" t="s">
        <v>50</v>
      </c>
      <c r="J1161" s="72" t="s">
        <v>231</v>
      </c>
      <c r="L1161" s="71" t="s">
        <v>18</v>
      </c>
      <c r="M1161" s="73"/>
      <c r="N1161" s="73"/>
      <c r="R1161" s="73"/>
      <c r="S1161" s="72" t="s">
        <v>223</v>
      </c>
      <c r="T1161" s="72" t="s">
        <v>14410</v>
      </c>
      <c r="U1161" s="73"/>
      <c r="W1161" s="73"/>
      <c r="X1161" s="73"/>
      <c r="Y1161" s="72" t="s">
        <v>14379</v>
      </c>
      <c r="AO1161" s="71">
        <v>134</v>
      </c>
      <c r="AS1161" s="73"/>
      <c r="AT1161" s="73"/>
      <c r="AU1161" s="73"/>
      <c r="AV1161" s="73"/>
      <c r="AW1161" s="74" t="s">
        <v>15552</v>
      </c>
      <c r="BC1161" s="73"/>
    </row>
    <row r="1162" spans="1:56">
      <c r="A1162" s="70" t="str">
        <f t="shared" si="37"/>
        <v>2026-01</v>
      </c>
      <c r="B1162" s="5" t="str">
        <f>_xlfn.XLOOKUP(G1162,过机服务商重量差!A:A,过机服务商重量差!G:G)</f>
        <v>玉麒麟</v>
      </c>
      <c r="C1162" s="32" t="str">
        <f t="shared" si="36"/>
        <v>渠道</v>
      </c>
      <c r="D1162" s="63">
        <f>ROUND(IF(AND(AO1162&gt;=0,Y1162="正常走货"),_xlfn.XLOOKUP(G1162,过机服务商重量差!A:A,过机服务商重量差!L:L),"0"),2)</f>
        <v>21</v>
      </c>
      <c r="E1162" s="64">
        <f>ROUND(IF(B1162="小旋风",$D1162/提成!$D$4*提成!$E$4,$D1162/提成!$D$3*提成!$E$3),2)</f>
        <v>0.21</v>
      </c>
      <c r="F1162" s="5" t="str">
        <f ca="1">IFERROR(LOOKUP(1,0/((B1162=名单!B:B)*(VALUE(AW1162)&gt;=名单!E:E)*(VALUE(AW1162)&lt;=名单!G:G)*(Y1162="正常走货")),名单!H:H),"否")</f>
        <v>否</v>
      </c>
      <c r="G1162" s="71" t="s">
        <v>3594</v>
      </c>
      <c r="H1162" s="71" t="s">
        <v>3596</v>
      </c>
      <c r="J1162" s="72" t="s">
        <v>17</v>
      </c>
      <c r="L1162" s="71" t="s">
        <v>18</v>
      </c>
      <c r="M1162" s="73"/>
      <c r="N1162" s="73"/>
      <c r="R1162" s="73"/>
      <c r="S1162" s="72" t="s">
        <v>442</v>
      </c>
      <c r="T1162" s="72" t="s">
        <v>14410</v>
      </c>
      <c r="U1162" s="73"/>
      <c r="W1162" s="73"/>
      <c r="X1162" s="73"/>
      <c r="Y1162" s="72" t="s">
        <v>14379</v>
      </c>
      <c r="AO1162" s="71">
        <v>21</v>
      </c>
      <c r="AS1162" s="73"/>
      <c r="AT1162" s="73"/>
      <c r="AU1162" s="73"/>
      <c r="AV1162" s="73"/>
      <c r="AW1162" s="74" t="s">
        <v>15553</v>
      </c>
      <c r="BC1162" s="73"/>
    </row>
    <row r="1163" spans="1:56">
      <c r="A1163" s="70" t="str">
        <f t="shared" si="37"/>
        <v>2026-01</v>
      </c>
      <c r="B1163" s="5" t="str">
        <f>_xlfn.XLOOKUP(G1163,过机服务商重量差!A:A,过机服务商重量差!G:G)</f>
        <v>风清扬</v>
      </c>
      <c r="C1163" s="32" t="str">
        <f t="shared" si="36"/>
        <v>渠道</v>
      </c>
      <c r="D1163" s="63">
        <f>ROUND(IF(AND(AO1163&gt;=0,Y1163="正常走货"),_xlfn.XLOOKUP(G1163,过机服务商重量差!A:A,过机服务商重量差!L:L),"0"),2)</f>
        <v>1844</v>
      </c>
      <c r="E1163" s="64">
        <f>ROUND(IF(B1163="小旋风",$D1163/提成!$D$4*提成!$E$4,$D1163/提成!$D$3*提成!$E$3),2)</f>
        <v>18.44</v>
      </c>
      <c r="F1163" s="5" t="str">
        <f ca="1">IFERROR(LOOKUP(1,0/((B1163=名单!B:B)*(VALUE(AW1163)&gt;=名单!E:E)*(VALUE(AW1163)&lt;=名单!G:G)*(Y1163="正常走货")),名单!H:H),"否")</f>
        <v>是</v>
      </c>
      <c r="G1163" s="71" t="s">
        <v>3597</v>
      </c>
      <c r="H1163" s="71" t="s">
        <v>50</v>
      </c>
      <c r="J1163" s="72" t="s">
        <v>1516</v>
      </c>
      <c r="L1163" s="71" t="s">
        <v>18</v>
      </c>
      <c r="M1163" s="73"/>
      <c r="N1163" s="73"/>
      <c r="R1163" s="73"/>
      <c r="S1163" s="72" t="s">
        <v>145</v>
      </c>
      <c r="T1163" s="72" t="s">
        <v>14407</v>
      </c>
      <c r="U1163" s="73"/>
      <c r="W1163" s="73"/>
      <c r="X1163" s="73"/>
      <c r="Y1163" s="72" t="s">
        <v>14379</v>
      </c>
      <c r="AO1163" s="71">
        <v>1917.2</v>
      </c>
      <c r="AS1163" s="73"/>
      <c r="AT1163" s="73"/>
      <c r="AU1163" s="73"/>
      <c r="AV1163" s="73"/>
      <c r="AW1163" s="74" t="s">
        <v>15554</v>
      </c>
      <c r="BC1163" s="73"/>
    </row>
    <row r="1164" spans="1:56">
      <c r="A1164" s="70" t="str">
        <f t="shared" si="37"/>
        <v>2026-01</v>
      </c>
      <c r="B1164" s="5" t="str">
        <f>_xlfn.XLOOKUP(G1164,过机服务商重量差!A:A,过机服务商重量差!G:G)</f>
        <v>玉麒麟</v>
      </c>
      <c r="C1164" s="32" t="str">
        <f t="shared" si="36"/>
        <v>渠道</v>
      </c>
      <c r="D1164" s="63">
        <f>ROUND(IF(AND(AO1164&gt;=0,Y1164="正常走货"),_xlfn.XLOOKUP(G1164,过机服务商重量差!A:A,过机服务商重量差!L:L),"0"),2)</f>
        <v>6</v>
      </c>
      <c r="E1164" s="64">
        <f>ROUND(IF(B1164="小旋风",$D1164/提成!$D$4*提成!$E$4,$D1164/提成!$D$3*提成!$E$3),2)</f>
        <v>0.06</v>
      </c>
      <c r="F1164" s="5" t="str">
        <f ca="1">IFERROR(LOOKUP(1,0/((B1164=名单!B:B)*(VALUE(AW1164)&gt;=名单!E:E)*(VALUE(AW1164)&lt;=名单!G:G)*(Y1164="正常走货")),名单!H:H),"否")</f>
        <v>否</v>
      </c>
      <c r="G1164" s="71" t="s">
        <v>3599</v>
      </c>
      <c r="H1164" s="71" t="s">
        <v>3601</v>
      </c>
      <c r="J1164" s="72" t="s">
        <v>17</v>
      </c>
      <c r="L1164" s="71" t="s">
        <v>18</v>
      </c>
      <c r="M1164" s="73"/>
      <c r="N1164" s="73"/>
      <c r="R1164" s="73"/>
      <c r="S1164" s="72" t="s">
        <v>2305</v>
      </c>
      <c r="T1164" s="72" t="s">
        <v>14410</v>
      </c>
      <c r="U1164" s="73"/>
      <c r="W1164" s="73"/>
      <c r="X1164" s="73"/>
      <c r="Y1164" s="72" t="s">
        <v>14379</v>
      </c>
      <c r="AO1164" s="71">
        <v>105.3</v>
      </c>
      <c r="AS1164" s="73"/>
      <c r="AT1164" s="73"/>
      <c r="AU1164" s="73"/>
      <c r="AV1164" s="73"/>
      <c r="AW1164" s="74" t="s">
        <v>15555</v>
      </c>
      <c r="BC1164" s="73"/>
    </row>
    <row r="1165" spans="1:56">
      <c r="A1165" s="70" t="str">
        <f t="shared" si="37"/>
        <v>2026-01</v>
      </c>
      <c r="B1165" s="5" t="str">
        <f>_xlfn.XLOOKUP(G1165,过机服务商重量差!A:A,过机服务商重量差!G:G)</f>
        <v>小旋风</v>
      </c>
      <c r="C1165" s="32" t="str">
        <f t="shared" si="36"/>
        <v>渠道</v>
      </c>
      <c r="D1165" s="63">
        <f>ROUND(IF(AND(AO1165&gt;=0,Y1165="正常走货"),_xlfn.XLOOKUP(G1165,过机服务商重量差!A:A,过机服务商重量差!L:L),"0"),2)</f>
        <v>1.5</v>
      </c>
      <c r="E1165" s="64">
        <f>ROUND(IF(B1165="小旋风",$D1165/提成!$D$4*提成!$E$4,$D1165/提成!$D$3*提成!$E$3),2)</f>
        <v>0.01</v>
      </c>
      <c r="F1165" s="5" t="str">
        <f ca="1">IFERROR(LOOKUP(1,0/((B1165=名单!B:B)*(VALUE(AW1165)&gt;=名单!E:E)*(VALUE(AW1165)&lt;=名单!G:G)*(Y1165="正常走货")),名单!H:H),"否")</f>
        <v>是</v>
      </c>
      <c r="G1165" s="71" t="s">
        <v>3602</v>
      </c>
      <c r="H1165" s="71" t="s">
        <v>3604</v>
      </c>
      <c r="J1165" s="72" t="s">
        <v>310</v>
      </c>
      <c r="L1165" s="71" t="s">
        <v>18</v>
      </c>
      <c r="M1165" s="73"/>
      <c r="N1165" s="73"/>
      <c r="R1165" s="73"/>
      <c r="S1165" s="72" t="s">
        <v>130</v>
      </c>
      <c r="T1165" s="72" t="s">
        <v>14419</v>
      </c>
      <c r="U1165" s="73"/>
      <c r="W1165" s="73"/>
      <c r="X1165" s="73"/>
      <c r="Y1165" s="72" t="s">
        <v>14379</v>
      </c>
      <c r="AO1165" s="71">
        <v>31</v>
      </c>
      <c r="AS1165" s="73"/>
      <c r="AT1165" s="73"/>
      <c r="AU1165" s="73"/>
      <c r="AV1165" s="73"/>
      <c r="AW1165" s="74" t="s">
        <v>15556</v>
      </c>
      <c r="BC1165" s="73"/>
    </row>
    <row r="1166" spans="1:56">
      <c r="A1166" s="70" t="str">
        <f t="shared" si="37"/>
        <v>2026-01</v>
      </c>
      <c r="B1166" s="5" t="str">
        <f>_xlfn.XLOOKUP(G1166,过机服务商重量差!A:A,过机服务商重量差!G:G)</f>
        <v>007</v>
      </c>
      <c r="C1166" s="32" t="str">
        <f t="shared" si="36"/>
        <v>渠道</v>
      </c>
      <c r="D1166" s="63">
        <f>ROUND(IF(AND(AO1166&gt;=0,Y1166="正常走货"),_xlfn.XLOOKUP(G1166,过机服务商重量差!A:A,过机服务商重量差!L:L),"0"),2)</f>
        <v>30</v>
      </c>
      <c r="E1166" s="64">
        <f>ROUND(IF(B1166="小旋风",$D1166/提成!$D$4*提成!$E$4,$D1166/提成!$D$3*提成!$E$3),2)</f>
        <v>0.3</v>
      </c>
      <c r="F1166" s="5" t="str">
        <f ca="1">IFERROR(LOOKUP(1,0/((B1166=名单!B:B)*(VALUE(AW1166)&gt;=名单!E:E)*(VALUE(AW1166)&lt;=名单!G:G)*(Y1166="正常走货")),名单!H:H),"否")</f>
        <v>否</v>
      </c>
      <c r="G1166" s="71" t="s">
        <v>3605</v>
      </c>
      <c r="H1166" s="71" t="s">
        <v>3607</v>
      </c>
      <c r="J1166" s="72" t="s">
        <v>266</v>
      </c>
      <c r="L1166" s="71" t="s">
        <v>18</v>
      </c>
      <c r="M1166" s="73"/>
      <c r="N1166" s="73"/>
      <c r="R1166" s="73"/>
      <c r="S1166" s="72" t="s">
        <v>471</v>
      </c>
      <c r="T1166" s="72" t="s">
        <v>14386</v>
      </c>
      <c r="U1166" s="73"/>
      <c r="W1166" s="73"/>
      <c r="X1166" s="73"/>
      <c r="Y1166" s="72" t="s">
        <v>14379</v>
      </c>
      <c r="AO1166" s="71">
        <v>348</v>
      </c>
      <c r="AT1166" s="73"/>
      <c r="AV1166" s="73"/>
      <c r="AW1166" s="74" t="s">
        <v>15557</v>
      </c>
      <c r="BC1166" s="73"/>
    </row>
    <row r="1167" spans="1:56">
      <c r="A1167" s="70" t="str">
        <f t="shared" si="37"/>
        <v>2026-01</v>
      </c>
      <c r="B1167" s="5" t="str">
        <f>_xlfn.XLOOKUP(G1167,过机服务商重量差!A:A,过机服务商重量差!G:G)</f>
        <v>小旋风</v>
      </c>
      <c r="C1167" s="32" t="str">
        <f t="shared" si="36"/>
        <v>渠道</v>
      </c>
      <c r="D1167" s="63">
        <f>ROUND(IF(AND(AO1167&gt;=0,Y1167="正常走货"),_xlfn.XLOOKUP(G1167,过机服务商重量差!A:A,过机服务商重量差!L:L),"0"),2)</f>
        <v>0</v>
      </c>
      <c r="E1167" s="64">
        <f>ROUND(IF(B1167="小旋风",$D1167/提成!$D$4*提成!$E$4,$D1167/提成!$D$3*提成!$E$3),2)</f>
        <v>0</v>
      </c>
      <c r="F1167" s="5" t="str">
        <f ca="1">IFERROR(LOOKUP(1,0/((B1167=名单!B:B)*(VALUE(AW1167)&gt;=名单!E:E)*(VALUE(AW1167)&lt;=名单!G:G)*(Y1167="正常走货")),名单!H:H),"否")</f>
        <v>否</v>
      </c>
      <c r="G1167" s="71" t="s">
        <v>3608</v>
      </c>
      <c r="H1167" s="71" t="s">
        <v>36</v>
      </c>
      <c r="J1167" s="72" t="s">
        <v>3059</v>
      </c>
      <c r="L1167" s="71" t="s">
        <v>18</v>
      </c>
      <c r="M1167" s="73"/>
      <c r="N1167" s="73"/>
      <c r="R1167" s="73"/>
      <c r="S1167" s="72" t="s">
        <v>687</v>
      </c>
      <c r="T1167" s="72" t="s">
        <v>14407</v>
      </c>
      <c r="U1167" s="73"/>
      <c r="W1167" s="73"/>
      <c r="X1167" s="73"/>
      <c r="Y1167" s="72" t="s">
        <v>14434</v>
      </c>
      <c r="AO1167" s="71">
        <v>0</v>
      </c>
      <c r="AT1167" s="73"/>
      <c r="AV1167" s="73"/>
      <c r="AW1167" s="74" t="s">
        <v>15558</v>
      </c>
      <c r="BC1167" s="73"/>
    </row>
    <row r="1168" spans="1:56">
      <c r="A1168" s="70" t="str">
        <f t="shared" si="37"/>
        <v>2026-01</v>
      </c>
      <c r="B1168" s="5" t="str">
        <f>_xlfn.XLOOKUP(G1168,过机服务商重量差!A:A,过机服务商重量差!G:G)</f>
        <v>玉麒麟</v>
      </c>
      <c r="C1168" s="32" t="str">
        <f t="shared" si="36"/>
        <v>渠道</v>
      </c>
      <c r="D1168" s="63">
        <f>ROUND(IF(AND(AO1168&gt;=0,Y1168="正常走货"),_xlfn.XLOOKUP(G1168,过机服务商重量差!A:A,过机服务商重量差!L:L),"0"),2)</f>
        <v>23</v>
      </c>
      <c r="E1168" s="64">
        <f>ROUND(IF(B1168="小旋风",$D1168/提成!$D$4*提成!$E$4,$D1168/提成!$D$3*提成!$E$3),2)</f>
        <v>0.23</v>
      </c>
      <c r="F1168" s="5" t="str">
        <f ca="1">IFERROR(LOOKUP(1,0/((B1168=名单!B:B)*(VALUE(AW1168)&gt;=名单!E:E)*(VALUE(AW1168)&lt;=名单!G:G)*(Y1168="正常走货")),名单!H:H),"否")</f>
        <v>否</v>
      </c>
      <c r="G1168" s="71" t="s">
        <v>3610</v>
      </c>
      <c r="H1168" s="71" t="s">
        <v>3612</v>
      </c>
      <c r="J1168" s="72" t="s">
        <v>1080</v>
      </c>
      <c r="L1168" s="71" t="s">
        <v>18</v>
      </c>
      <c r="M1168" s="73"/>
      <c r="N1168" s="73"/>
      <c r="R1168" s="73"/>
      <c r="S1168" s="72" t="s">
        <v>2376</v>
      </c>
      <c r="T1168" s="72" t="s">
        <v>14578</v>
      </c>
      <c r="U1168" s="73"/>
      <c r="W1168" s="73"/>
      <c r="X1168" s="73"/>
      <c r="Y1168" s="72" t="s">
        <v>14379</v>
      </c>
      <c r="AO1168" s="71">
        <v>319.6</v>
      </c>
      <c r="AS1168" s="73"/>
      <c r="AT1168" s="73"/>
      <c r="AU1168" s="73"/>
      <c r="AV1168" s="73"/>
      <c r="AW1168" s="74" t="s">
        <v>15559</v>
      </c>
      <c r="BC1168" s="73"/>
    </row>
    <row r="1169" spans="1:56">
      <c r="A1169" s="70" t="str">
        <f t="shared" si="37"/>
        <v>2026-01</v>
      </c>
      <c r="B1169" s="5" t="str">
        <f>_xlfn.XLOOKUP(G1169,过机服务商重量差!A:A,过机服务商重量差!G:G)</f>
        <v>玉麒麟</v>
      </c>
      <c r="C1169" s="32" t="str">
        <f t="shared" si="36"/>
        <v>渠道</v>
      </c>
      <c r="D1169" s="63">
        <f>ROUND(IF(AND(AO1169&gt;=0,Y1169="正常走货"),_xlfn.XLOOKUP(G1169,过机服务商重量差!A:A,过机服务商重量差!L:L),"0"),2)</f>
        <v>33</v>
      </c>
      <c r="E1169" s="64">
        <f>ROUND(IF(B1169="小旋风",$D1169/提成!$D$4*提成!$E$4,$D1169/提成!$D$3*提成!$E$3),2)</f>
        <v>0.33</v>
      </c>
      <c r="F1169" s="5" t="str">
        <f ca="1">IFERROR(LOOKUP(1,0/((B1169=名单!B:B)*(VALUE(AW1169)&gt;=名单!E:E)*(VALUE(AW1169)&lt;=名单!G:G)*(Y1169="正常走货")),名单!H:H),"否")</f>
        <v>否</v>
      </c>
      <c r="G1169" s="71" t="s">
        <v>3613</v>
      </c>
      <c r="H1169" s="71" t="s">
        <v>3615</v>
      </c>
      <c r="J1169" s="72" t="s">
        <v>1283</v>
      </c>
      <c r="L1169" s="71" t="s">
        <v>18</v>
      </c>
      <c r="M1169" s="73"/>
      <c r="N1169" s="73"/>
      <c r="R1169" s="73"/>
      <c r="S1169" s="72" t="s">
        <v>86</v>
      </c>
      <c r="T1169" s="72" t="s">
        <v>14378</v>
      </c>
      <c r="U1169" s="73"/>
      <c r="W1169" s="73"/>
      <c r="X1169" s="73"/>
      <c r="Y1169" s="72" t="s">
        <v>14379</v>
      </c>
      <c r="AO1169" s="71">
        <v>0</v>
      </c>
      <c r="AS1169" s="73"/>
      <c r="AT1169" s="73"/>
      <c r="AU1169" s="73"/>
      <c r="AV1169" s="73"/>
      <c r="AW1169" s="74" t="s">
        <v>15560</v>
      </c>
      <c r="BA1169" s="73"/>
      <c r="BC1169" s="73"/>
    </row>
    <row r="1170" spans="1:56">
      <c r="A1170" s="70" t="str">
        <f t="shared" si="37"/>
        <v>2026-01</v>
      </c>
      <c r="B1170" s="5" t="str">
        <f>_xlfn.XLOOKUP(G1170,过机服务商重量差!A:A,过机服务商重量差!G:G)</f>
        <v>玉麒麟</v>
      </c>
      <c r="C1170" s="32" t="str">
        <f t="shared" si="36"/>
        <v>渠道</v>
      </c>
      <c r="D1170" s="63">
        <f>ROUND(IF(AND(AO1170&gt;=0,Y1170="正常走货"),_xlfn.XLOOKUP(G1170,过机服务商重量差!A:A,过机服务商重量差!L:L),"0"),2)</f>
        <v>115</v>
      </c>
      <c r="E1170" s="64">
        <f>ROUND(IF(B1170="小旋风",$D1170/提成!$D$4*提成!$E$4,$D1170/提成!$D$3*提成!$E$3),2)</f>
        <v>1.15</v>
      </c>
      <c r="F1170" s="5" t="str">
        <f ca="1">IFERROR(LOOKUP(1,0/((B1170=名单!B:B)*(VALUE(AW1170)&gt;=名单!E:E)*(VALUE(AW1170)&lt;=名单!G:G)*(Y1170="正常走货")),名单!H:H),"否")</f>
        <v>否</v>
      </c>
      <c r="G1170" s="71" t="s">
        <v>3616</v>
      </c>
      <c r="H1170" s="71" t="s">
        <v>3618</v>
      </c>
      <c r="J1170" s="72" t="s">
        <v>17</v>
      </c>
      <c r="L1170" s="71" t="s">
        <v>18</v>
      </c>
      <c r="M1170" s="73"/>
      <c r="N1170" s="73"/>
      <c r="R1170" s="73"/>
      <c r="S1170" s="72" t="s">
        <v>558</v>
      </c>
      <c r="T1170" s="72" t="s">
        <v>14410</v>
      </c>
      <c r="U1170" s="73"/>
      <c r="W1170" s="73"/>
      <c r="X1170" s="73"/>
      <c r="Y1170" s="72" t="s">
        <v>14379</v>
      </c>
      <c r="AO1170" s="71">
        <v>406</v>
      </c>
      <c r="AS1170" s="73"/>
      <c r="AT1170" s="73"/>
      <c r="AU1170" s="73"/>
      <c r="AV1170" s="73"/>
      <c r="AW1170" s="74" t="s">
        <v>15561</v>
      </c>
      <c r="BA1170" s="73"/>
      <c r="BC1170" s="73"/>
    </row>
    <row r="1171" spans="1:56">
      <c r="A1171" s="70" t="str">
        <f t="shared" si="37"/>
        <v>2026-01</v>
      </c>
      <c r="B1171" s="5" t="str">
        <f>_xlfn.XLOOKUP(G1171,过机服务商重量差!A:A,过机服务商重量差!G:G)</f>
        <v>无崖子</v>
      </c>
      <c r="C1171" s="32" t="str">
        <f t="shared" si="36"/>
        <v>渠道</v>
      </c>
      <c r="D1171" s="63">
        <f>ROUND(IF(AND(AO1171&gt;=0,Y1171="正常走货"),_xlfn.XLOOKUP(G1171,过机服务商重量差!A:A,过机服务商重量差!L:L),"0"),2)</f>
        <v>14</v>
      </c>
      <c r="E1171" s="64">
        <f>ROUND(IF(B1171="小旋风",$D1171/提成!$D$4*提成!$E$4,$D1171/提成!$D$3*提成!$E$3),2)</f>
        <v>0.14</v>
      </c>
      <c r="F1171" s="5" t="str">
        <f ca="1">IFERROR(LOOKUP(1,0/((B1171=名单!B:B)*(VALUE(AW1171)&gt;=名单!E:E)*(VALUE(AW1171)&lt;=名单!G:G)*(Y1171="正常走货")),名单!H:H),"否")</f>
        <v>否</v>
      </c>
      <c r="G1171" s="71" t="s">
        <v>3619</v>
      </c>
      <c r="H1171" s="71" t="s">
        <v>3621</v>
      </c>
      <c r="J1171" s="72" t="s">
        <v>590</v>
      </c>
      <c r="L1171" s="71" t="s">
        <v>18</v>
      </c>
      <c r="M1171" s="73"/>
      <c r="N1171" s="73"/>
      <c r="R1171" s="73"/>
      <c r="S1171" s="72" t="s">
        <v>120</v>
      </c>
      <c r="T1171" s="72" t="s">
        <v>14382</v>
      </c>
      <c r="U1171" s="73"/>
      <c r="W1171" s="73"/>
      <c r="X1171" s="73"/>
      <c r="Y1171" s="72" t="s">
        <v>14379</v>
      </c>
      <c r="AO1171" s="71">
        <v>99.72</v>
      </c>
      <c r="AS1171" s="73"/>
      <c r="AT1171" s="73"/>
      <c r="AU1171" s="73"/>
      <c r="AV1171" s="73"/>
      <c r="AW1171" s="74" t="s">
        <v>15562</v>
      </c>
      <c r="BC1171" s="73"/>
    </row>
    <row r="1172" spans="1:56">
      <c r="A1172" s="70" t="str">
        <f t="shared" si="37"/>
        <v>2026-01</v>
      </c>
      <c r="B1172" s="5" t="str">
        <f>_xlfn.XLOOKUP(G1172,过机服务商重量差!A:A,过机服务商重量差!G:G)</f>
        <v>玉麒麟</v>
      </c>
      <c r="C1172" s="32" t="str">
        <f t="shared" si="36"/>
        <v>渠道</v>
      </c>
      <c r="D1172" s="63">
        <f>ROUND(IF(AND(AO1172&gt;=0,Y1172="正常走货"),_xlfn.XLOOKUP(G1172,过机服务商重量差!A:A,过机服务商重量差!L:L),"0"),2)</f>
        <v>5.5</v>
      </c>
      <c r="E1172" s="64">
        <f>ROUND(IF(B1172="小旋风",$D1172/提成!$D$4*提成!$E$4,$D1172/提成!$D$3*提成!$E$3),2)</f>
        <v>0.06</v>
      </c>
      <c r="F1172" s="5" t="str">
        <f ca="1">IFERROR(LOOKUP(1,0/((B1172=名单!B:B)*(VALUE(AW1172)&gt;=名单!E:E)*(VALUE(AW1172)&lt;=名单!G:G)*(Y1172="正常走货")),名单!H:H),"否")</f>
        <v>否</v>
      </c>
      <c r="G1172" s="71" t="s">
        <v>3622</v>
      </c>
      <c r="H1172" s="71" t="s">
        <v>3624</v>
      </c>
      <c r="J1172" s="72" t="s">
        <v>17</v>
      </c>
      <c r="L1172" s="71" t="s">
        <v>18</v>
      </c>
      <c r="M1172" s="73"/>
      <c r="N1172" s="73"/>
      <c r="R1172" s="73"/>
      <c r="S1172" s="72" t="s">
        <v>152</v>
      </c>
      <c r="T1172" s="72" t="s">
        <v>14382</v>
      </c>
      <c r="U1172" s="73"/>
      <c r="W1172" s="73"/>
      <c r="X1172" s="73"/>
      <c r="Y1172" s="72" t="s">
        <v>14379</v>
      </c>
      <c r="AO1172" s="71">
        <v>40</v>
      </c>
      <c r="AS1172" s="73"/>
      <c r="AT1172" s="73"/>
      <c r="AU1172" s="73"/>
      <c r="AV1172" s="73"/>
      <c r="AW1172" s="74" t="s">
        <v>15563</v>
      </c>
      <c r="BA1172" s="73"/>
      <c r="BC1172" s="73"/>
    </row>
    <row r="1173" spans="1:56">
      <c r="A1173" s="70" t="str">
        <f t="shared" si="37"/>
        <v>2026-01</v>
      </c>
      <c r="B1173" s="5" t="str">
        <f>_xlfn.XLOOKUP(G1173,过机服务商重量差!A:A,过机服务商重量差!G:G)</f>
        <v>玉麒麟</v>
      </c>
      <c r="C1173" s="32" t="str">
        <f t="shared" si="36"/>
        <v>渠道</v>
      </c>
      <c r="D1173" s="63">
        <f>ROUND(IF(AND(AO1173&gt;=0,Y1173="正常走货"),_xlfn.XLOOKUP(G1173,过机服务商重量差!A:A,过机服务商重量差!L:L),"0"),2)</f>
        <v>15</v>
      </c>
      <c r="E1173" s="64">
        <f>ROUND(IF(B1173="小旋风",$D1173/提成!$D$4*提成!$E$4,$D1173/提成!$D$3*提成!$E$3),2)</f>
        <v>0.15</v>
      </c>
      <c r="F1173" s="5" t="str">
        <f ca="1">IFERROR(LOOKUP(1,0/((B1173=名单!B:B)*(VALUE(AW1173)&gt;=名单!E:E)*(VALUE(AW1173)&lt;=名单!G:G)*(Y1173="正常走货")),名单!H:H),"否")</f>
        <v>否</v>
      </c>
      <c r="G1173" s="71" t="s">
        <v>3625</v>
      </c>
      <c r="H1173" s="71" t="s">
        <v>3627</v>
      </c>
      <c r="J1173" s="72" t="s">
        <v>17</v>
      </c>
      <c r="L1173" s="71" t="s">
        <v>18</v>
      </c>
      <c r="M1173" s="73"/>
      <c r="N1173" s="73"/>
      <c r="R1173" s="73"/>
      <c r="S1173" s="72" t="s">
        <v>442</v>
      </c>
      <c r="T1173" s="72" t="s">
        <v>14410</v>
      </c>
      <c r="U1173" s="73"/>
      <c r="W1173" s="73"/>
      <c r="X1173" s="73"/>
      <c r="Y1173" s="72" t="s">
        <v>14379</v>
      </c>
      <c r="AO1173" s="71">
        <v>0</v>
      </c>
      <c r="AS1173" s="73"/>
      <c r="AT1173" s="73"/>
      <c r="AU1173" s="73"/>
      <c r="AV1173" s="73"/>
      <c r="AW1173" s="74" t="s">
        <v>15564</v>
      </c>
      <c r="BA1173" s="73"/>
      <c r="BC1173" s="73"/>
    </row>
    <row r="1174" spans="1:56">
      <c r="A1174" s="70" t="str">
        <f t="shared" si="37"/>
        <v>2026-01</v>
      </c>
      <c r="B1174" s="5" t="str">
        <f>_xlfn.XLOOKUP(G1174,过机服务商重量差!A:A,过机服务商重量差!G:G)</f>
        <v>玉麒麟</v>
      </c>
      <c r="C1174" s="32" t="str">
        <f t="shared" si="36"/>
        <v>渠道</v>
      </c>
      <c r="D1174" s="63">
        <f>ROUND(IF(AND(AO1174&gt;=0,Y1174="正常走货"),_xlfn.XLOOKUP(G1174,过机服务商重量差!A:A,过机服务商重量差!L:L),"0"),2)</f>
        <v>22</v>
      </c>
      <c r="E1174" s="64">
        <f>ROUND(IF(B1174="小旋风",$D1174/提成!$D$4*提成!$E$4,$D1174/提成!$D$3*提成!$E$3),2)</f>
        <v>0.22</v>
      </c>
      <c r="F1174" s="5" t="str">
        <f ca="1">IFERROR(LOOKUP(1,0/((B1174=名单!B:B)*(VALUE(AW1174)&gt;=名单!E:E)*(VALUE(AW1174)&lt;=名单!G:G)*(Y1174="正常走货")),名单!H:H),"否")</f>
        <v>否</v>
      </c>
      <c r="G1174" s="71" t="s">
        <v>3628</v>
      </c>
      <c r="H1174" s="71" t="s">
        <v>3630</v>
      </c>
      <c r="J1174" s="72" t="s">
        <v>24</v>
      </c>
      <c r="L1174" s="71" t="s">
        <v>18</v>
      </c>
      <c r="M1174" s="73"/>
      <c r="N1174" s="73"/>
      <c r="R1174" s="73"/>
      <c r="S1174" s="72" t="s">
        <v>1113</v>
      </c>
      <c r="T1174" s="72" t="s">
        <v>14410</v>
      </c>
      <c r="U1174" s="73"/>
      <c r="W1174" s="73"/>
      <c r="X1174" s="73"/>
      <c r="Y1174" s="72" t="s">
        <v>14379</v>
      </c>
      <c r="AO1174" s="71">
        <v>403.6</v>
      </c>
      <c r="AS1174" s="73"/>
      <c r="AT1174" s="73"/>
      <c r="AU1174" s="73"/>
      <c r="AV1174" s="73"/>
      <c r="AW1174" s="74" t="s">
        <v>15565</v>
      </c>
      <c r="BC1174" s="73"/>
    </row>
    <row r="1175" spans="1:56">
      <c r="A1175" s="70" t="str">
        <f t="shared" si="37"/>
        <v>2026-01</v>
      </c>
      <c r="B1175" s="5" t="str">
        <f>_xlfn.XLOOKUP(G1175,过机服务商重量差!A:A,过机服务商重量差!G:G)</f>
        <v>风清扬</v>
      </c>
      <c r="C1175" s="32" t="str">
        <f t="shared" si="36"/>
        <v>渠道</v>
      </c>
      <c r="D1175" s="63">
        <f>ROUND(IF(AND(AO1175&gt;=0,Y1175="正常走货"),_xlfn.XLOOKUP(G1175,过机服务商重量差!A:A,过机服务商重量差!L:L),"0"),2)</f>
        <v>250</v>
      </c>
      <c r="E1175" s="64">
        <f>ROUND(IF(B1175="小旋风",$D1175/提成!$D$4*提成!$E$4,$D1175/提成!$D$3*提成!$E$3),2)</f>
        <v>2.5</v>
      </c>
      <c r="F1175" s="5" t="str">
        <f ca="1">IFERROR(LOOKUP(1,0/((B1175=名单!B:B)*(VALUE(AW1175)&gt;=名单!E:E)*(VALUE(AW1175)&lt;=名单!G:G)*(Y1175="正常走货")),名单!H:H),"否")</f>
        <v>是</v>
      </c>
      <c r="G1175" s="71" t="s">
        <v>3631</v>
      </c>
      <c r="H1175" s="71" t="s">
        <v>50</v>
      </c>
      <c r="J1175" s="72" t="s">
        <v>3633</v>
      </c>
      <c r="L1175" s="71" t="s">
        <v>18</v>
      </c>
      <c r="M1175" s="73"/>
      <c r="N1175" s="73"/>
      <c r="R1175" s="73"/>
      <c r="S1175" s="72" t="s">
        <v>3634</v>
      </c>
      <c r="T1175" s="72" t="s">
        <v>14473</v>
      </c>
      <c r="U1175" s="73"/>
      <c r="W1175" s="73"/>
      <c r="X1175" s="73"/>
      <c r="Y1175" s="72" t="s">
        <v>14379</v>
      </c>
      <c r="AO1175" s="71">
        <v>259</v>
      </c>
      <c r="AS1175" s="73"/>
      <c r="AT1175" s="73"/>
      <c r="AU1175" s="73"/>
      <c r="AV1175" s="73"/>
      <c r="AW1175" s="74" t="s">
        <v>15566</v>
      </c>
      <c r="BC1175" s="73"/>
    </row>
    <row r="1176" spans="1:56">
      <c r="A1176" s="70" t="str">
        <f t="shared" si="37"/>
        <v>2026-01</v>
      </c>
      <c r="B1176" s="5" t="str">
        <f>_xlfn.XLOOKUP(G1176,过机服务商重量差!A:A,过机服务商重量差!G:G)</f>
        <v>帅时莹</v>
      </c>
      <c r="C1176" s="32" t="str">
        <f t="shared" si="36"/>
        <v>渠道</v>
      </c>
      <c r="D1176" s="63">
        <f>ROUND(IF(AND(AO1176&gt;=0,Y1176="正常走货"),_xlfn.XLOOKUP(G1176,过机服务商重量差!A:A,过机服务商重量差!L:L),"0"),2)</f>
        <v>9</v>
      </c>
      <c r="E1176" s="64">
        <f>ROUND(IF(B1176="小旋风",$D1176/提成!$D$4*提成!$E$4,$D1176/提成!$D$3*提成!$E$3),2)</f>
        <v>0.09</v>
      </c>
      <c r="F1176" s="5" t="str">
        <f ca="1">IFERROR(LOOKUP(1,0/((B1176=名单!B:B)*(VALUE(AW1176)&gt;=名单!E:E)*(VALUE(AW1176)&lt;=名单!G:G)*(Y1176="正常走货")),名单!H:H),"否")</f>
        <v>否</v>
      </c>
      <c r="G1176" s="71" t="s">
        <v>3635</v>
      </c>
      <c r="H1176" s="71" t="s">
        <v>3637</v>
      </c>
      <c r="J1176" s="72" t="s">
        <v>140</v>
      </c>
      <c r="L1176" s="71" t="s">
        <v>18</v>
      </c>
      <c r="M1176" s="73"/>
      <c r="N1176" s="73"/>
      <c r="R1176" s="73"/>
      <c r="S1176" s="72" t="s">
        <v>199</v>
      </c>
      <c r="T1176" s="72" t="s">
        <v>14439</v>
      </c>
      <c r="U1176" s="73"/>
      <c r="W1176" s="73"/>
      <c r="X1176" s="73"/>
      <c r="Y1176" s="72" t="s">
        <v>14379</v>
      </c>
      <c r="AO1176" s="71">
        <v>289.96</v>
      </c>
      <c r="AT1176" s="73"/>
      <c r="AU1176" s="73"/>
      <c r="AV1176" s="73"/>
      <c r="AW1176" s="74" t="s">
        <v>15567</v>
      </c>
      <c r="BC1176" s="73"/>
    </row>
    <row r="1177" spans="1:56">
      <c r="A1177" s="70" t="str">
        <f t="shared" si="37"/>
        <v>2026-01</v>
      </c>
      <c r="B1177" s="5" t="str">
        <f>_xlfn.XLOOKUP(G1177,过机服务商重量差!A:A,过机服务商重量差!G:G)</f>
        <v>帅时莹</v>
      </c>
      <c r="C1177" s="32" t="str">
        <f t="shared" si="36"/>
        <v>渠道</v>
      </c>
      <c r="D1177" s="63">
        <f>ROUND(IF(AND(AO1177&gt;=0,Y1177="正常走货"),_xlfn.XLOOKUP(G1177,过机服务商重量差!A:A,过机服务商重量差!L:L),"0"),2)</f>
        <v>9</v>
      </c>
      <c r="E1177" s="64">
        <f>ROUND(IF(B1177="小旋风",$D1177/提成!$D$4*提成!$E$4,$D1177/提成!$D$3*提成!$E$3),2)</f>
        <v>0.09</v>
      </c>
      <c r="F1177" s="5" t="str">
        <f ca="1">IFERROR(LOOKUP(1,0/((B1177=名单!B:B)*(VALUE(AW1177)&gt;=名单!E:E)*(VALUE(AW1177)&lt;=名单!G:G)*(Y1177="正常走货")),名单!H:H),"否")</f>
        <v>否</v>
      </c>
      <c r="G1177" s="71" t="s">
        <v>3638</v>
      </c>
      <c r="H1177" s="71" t="s">
        <v>3640</v>
      </c>
      <c r="J1177" s="72" t="s">
        <v>140</v>
      </c>
      <c r="L1177" s="71" t="s">
        <v>18</v>
      </c>
      <c r="M1177" s="73"/>
      <c r="N1177" s="73"/>
      <c r="R1177" s="73"/>
      <c r="S1177" s="72" t="s">
        <v>199</v>
      </c>
      <c r="T1177" s="72" t="s">
        <v>14439</v>
      </c>
      <c r="U1177" s="73"/>
      <c r="W1177" s="73"/>
      <c r="X1177" s="73"/>
      <c r="Y1177" s="72" t="s">
        <v>14379</v>
      </c>
      <c r="AO1177" s="71">
        <v>289.96</v>
      </c>
      <c r="AT1177" s="73"/>
      <c r="AU1177" s="73"/>
      <c r="AV1177" s="73"/>
      <c r="AW1177" s="74" t="s">
        <v>15568</v>
      </c>
      <c r="BC1177" s="73"/>
      <c r="BD1177" s="73"/>
    </row>
    <row r="1178" spans="1:56">
      <c r="A1178" s="70" t="str">
        <f t="shared" si="37"/>
        <v>2026-01</v>
      </c>
      <c r="B1178" s="5" t="str">
        <f>_xlfn.XLOOKUP(G1178,过机服务商重量差!A:A,过机服务商重量差!G:G)</f>
        <v>帅时莹</v>
      </c>
      <c r="C1178" s="32" t="str">
        <f t="shared" si="36"/>
        <v>渠道</v>
      </c>
      <c r="D1178" s="63">
        <f>ROUND(IF(AND(AO1178&gt;=0,Y1178="正常走货"),_xlfn.XLOOKUP(G1178,过机服务商重量差!A:A,过机服务商重量差!L:L),"0"),2)</f>
        <v>12</v>
      </c>
      <c r="E1178" s="64">
        <f>ROUND(IF(B1178="小旋风",$D1178/提成!$D$4*提成!$E$4,$D1178/提成!$D$3*提成!$E$3),2)</f>
        <v>0.12</v>
      </c>
      <c r="F1178" s="5" t="str">
        <f ca="1">IFERROR(LOOKUP(1,0/((B1178=名单!B:B)*(VALUE(AW1178)&gt;=名单!E:E)*(VALUE(AW1178)&lt;=名单!G:G)*(Y1178="正常走货")),名单!H:H),"否")</f>
        <v>否</v>
      </c>
      <c r="G1178" s="71" t="s">
        <v>3641</v>
      </c>
      <c r="H1178" s="71" t="s">
        <v>3643</v>
      </c>
      <c r="J1178" s="72" t="s">
        <v>140</v>
      </c>
      <c r="L1178" s="72" t="s">
        <v>18</v>
      </c>
      <c r="M1178" s="73"/>
      <c r="N1178" s="73"/>
      <c r="R1178" s="73"/>
      <c r="S1178" s="72" t="s">
        <v>199</v>
      </c>
      <c r="T1178" s="72" t="s">
        <v>14439</v>
      </c>
      <c r="U1178" s="73"/>
      <c r="W1178" s="73"/>
      <c r="X1178" s="73"/>
      <c r="Y1178" s="72" t="s">
        <v>14379</v>
      </c>
      <c r="AO1178" s="71">
        <v>119.84</v>
      </c>
      <c r="AT1178" s="73"/>
      <c r="AU1178" s="73"/>
      <c r="AV1178" s="73"/>
      <c r="AW1178" s="74" t="s">
        <v>15569</v>
      </c>
      <c r="BC1178" s="73"/>
      <c r="BD1178" s="73"/>
    </row>
    <row r="1179" spans="1:56">
      <c r="A1179" s="70" t="str">
        <f t="shared" si="37"/>
        <v>2026-01</v>
      </c>
      <c r="B1179" s="5" t="str">
        <f>_xlfn.XLOOKUP(G1179,过机服务商重量差!A:A,过机服务商重量差!G:G)</f>
        <v>玉麒麟</v>
      </c>
      <c r="C1179" s="32" t="str">
        <f t="shared" si="36"/>
        <v>渠道</v>
      </c>
      <c r="D1179" s="63">
        <f>ROUND(IF(AND(AO1179&gt;=0,Y1179="正常走货"),_xlfn.XLOOKUP(G1179,过机服务商重量差!A:A,过机服务商重量差!L:L),"0"),2)</f>
        <v>1</v>
      </c>
      <c r="E1179" s="64">
        <f>ROUND(IF(B1179="小旋风",$D1179/提成!$D$4*提成!$E$4,$D1179/提成!$D$3*提成!$E$3),2)</f>
        <v>0.01</v>
      </c>
      <c r="F1179" s="5" t="str">
        <f ca="1">IFERROR(LOOKUP(1,0/((B1179=名单!B:B)*(VALUE(AW1179)&gt;=名单!E:E)*(VALUE(AW1179)&lt;=名单!G:G)*(Y1179="正常走货")),名单!H:H),"否")</f>
        <v>否</v>
      </c>
      <c r="G1179" s="71" t="s">
        <v>3644</v>
      </c>
      <c r="H1179" s="71" t="s">
        <v>3646</v>
      </c>
      <c r="J1179" s="71" t="s">
        <v>24</v>
      </c>
      <c r="L1179" s="71" t="s">
        <v>18</v>
      </c>
      <c r="M1179" s="73"/>
      <c r="N1179" s="73"/>
      <c r="R1179" s="73"/>
      <c r="S1179" s="72" t="s">
        <v>120</v>
      </c>
      <c r="T1179" s="72" t="s">
        <v>14382</v>
      </c>
      <c r="U1179" s="73"/>
      <c r="W1179" s="73"/>
      <c r="X1179" s="73"/>
      <c r="Y1179" s="72" t="s">
        <v>14379</v>
      </c>
      <c r="AO1179" s="71">
        <v>25.1</v>
      </c>
      <c r="AS1179" s="73"/>
      <c r="AT1179" s="73"/>
      <c r="AU1179" s="73"/>
      <c r="AV1179" s="73"/>
      <c r="AW1179" s="74" t="s">
        <v>15570</v>
      </c>
      <c r="BC1179" s="73"/>
    </row>
    <row r="1180" spans="1:56">
      <c r="A1180" s="70" t="str">
        <f t="shared" si="37"/>
        <v>2026-01</v>
      </c>
      <c r="B1180" s="5" t="str">
        <f>_xlfn.XLOOKUP(G1180,过机服务商重量差!A:A,过机服务商重量差!G:G)</f>
        <v>帅时莹</v>
      </c>
      <c r="C1180" s="32" t="str">
        <f t="shared" si="36"/>
        <v/>
      </c>
      <c r="D1180" s="63">
        <f>ROUND(IF(AND(AO1180&gt;=0,Y1180="正常走货"),_xlfn.XLOOKUP(G1180,过机服务商重量差!A:A,过机服务商重量差!L:L),"0"),2)</f>
        <v>0</v>
      </c>
      <c r="E1180" s="64">
        <f>ROUND(IF(B1180="小旋风",$D1180/提成!$D$4*提成!$E$4,$D1180/提成!$D$3*提成!$E$3),2)</f>
        <v>0</v>
      </c>
      <c r="F1180" s="5" t="str">
        <f ca="1">IFERROR(LOOKUP(1,0/((B1180=名单!B:B)*(VALUE(AW1180)&gt;=名单!E:E)*(VALUE(AW1180)&lt;=名单!G:G)*(Y1180="正常走货")),名单!H:H),"否")</f>
        <v>否</v>
      </c>
      <c r="G1180" s="71" t="s">
        <v>3647</v>
      </c>
      <c r="H1180" s="71" t="s">
        <v>3649</v>
      </c>
      <c r="J1180" s="72" t="s">
        <v>938</v>
      </c>
      <c r="L1180" s="71" t="s">
        <v>18</v>
      </c>
      <c r="M1180" s="73"/>
      <c r="N1180" s="73"/>
      <c r="R1180" s="73"/>
      <c r="S1180" s="72" t="s">
        <v>3347</v>
      </c>
      <c r="T1180" s="72" t="s">
        <v>14410</v>
      </c>
      <c r="U1180" s="73"/>
      <c r="W1180" s="73"/>
      <c r="X1180" s="73"/>
      <c r="Y1180" s="72" t="s">
        <v>14379</v>
      </c>
      <c r="AO1180" s="71">
        <v>-62</v>
      </c>
      <c r="AS1180" s="73"/>
      <c r="AT1180" s="73"/>
      <c r="AU1180" s="73"/>
      <c r="AV1180" s="73"/>
      <c r="AW1180" s="74" t="s">
        <v>15571</v>
      </c>
      <c r="BC1180" s="73"/>
    </row>
    <row r="1181" spans="1:56">
      <c r="A1181" s="70" t="str">
        <f t="shared" si="37"/>
        <v>2026-01</v>
      </c>
      <c r="B1181" s="5" t="str">
        <f>_xlfn.XLOOKUP(G1181,过机服务商重量差!A:A,过机服务商重量差!G:G)</f>
        <v>小旋风</v>
      </c>
      <c r="C1181" s="32" t="str">
        <f t="shared" si="36"/>
        <v>渠道</v>
      </c>
      <c r="D1181" s="63">
        <f>ROUND(IF(AND(AO1181&gt;=0,Y1181="正常走货"),_xlfn.XLOOKUP(G1181,过机服务商重量差!A:A,过机服务商重量差!L:L),"0"),2)</f>
        <v>1.1</v>
      </c>
      <c r="E1181" s="64">
        <f>ROUND(IF(B1181="小旋风",$D1181/提成!$D$4*提成!$E$4,$D1181/提成!$D$3*提成!$E$3),2)</f>
        <v>0.01</v>
      </c>
      <c r="F1181" s="5" t="str">
        <f ca="1">IFERROR(LOOKUP(1,0/((B1181=名单!B:B)*(VALUE(AW1181)&gt;=名单!E:E)*(VALUE(AW1181)&lt;=名单!G:G)*(Y1181="正常走货")),名单!H:H),"否")</f>
        <v>是</v>
      </c>
      <c r="G1181" s="71" t="s">
        <v>3650</v>
      </c>
      <c r="H1181" s="71" t="s">
        <v>3652</v>
      </c>
      <c r="J1181" s="71" t="s">
        <v>28</v>
      </c>
      <c r="L1181" s="71" t="s">
        <v>18</v>
      </c>
      <c r="M1181" s="73"/>
      <c r="N1181" s="73"/>
      <c r="R1181" s="73"/>
      <c r="S1181" s="72" t="s">
        <v>30</v>
      </c>
      <c r="T1181" s="71" t="s">
        <v>14382</v>
      </c>
      <c r="U1181" s="73"/>
      <c r="W1181" s="73"/>
      <c r="X1181" s="73"/>
      <c r="Y1181" s="72" t="s">
        <v>14379</v>
      </c>
      <c r="AO1181" s="71">
        <v>132</v>
      </c>
      <c r="AT1181" s="73"/>
      <c r="AU1181" s="73"/>
      <c r="AV1181" s="73"/>
      <c r="AW1181" s="74" t="s">
        <v>15572</v>
      </c>
      <c r="BC1181" s="73"/>
    </row>
    <row r="1182" spans="1:56">
      <c r="A1182" s="70" t="str">
        <f t="shared" si="37"/>
        <v>2026-01</v>
      </c>
      <c r="B1182" s="5" t="str">
        <f>_xlfn.XLOOKUP(G1182,过机服务商重量差!A:A,过机服务商重量差!G:G)</f>
        <v>玉麒麟</v>
      </c>
      <c r="C1182" s="32" t="str">
        <f t="shared" si="36"/>
        <v>渠道</v>
      </c>
      <c r="D1182" s="63">
        <f>ROUND(IF(AND(AO1182&gt;=0,Y1182="正常走货"),_xlfn.XLOOKUP(G1182,过机服务商重量差!A:A,过机服务商重量差!L:L),"0"),2)</f>
        <v>1</v>
      </c>
      <c r="E1182" s="64">
        <f>ROUND(IF(B1182="小旋风",$D1182/提成!$D$4*提成!$E$4,$D1182/提成!$D$3*提成!$E$3),2)</f>
        <v>0.01</v>
      </c>
      <c r="F1182" s="5" t="str">
        <f ca="1">IFERROR(LOOKUP(1,0/((B1182=名单!B:B)*(VALUE(AW1182)&gt;=名单!E:E)*(VALUE(AW1182)&lt;=名单!G:G)*(Y1182="正常走货")),名单!H:H),"否")</f>
        <v>否</v>
      </c>
      <c r="G1182" s="71" t="s">
        <v>3653</v>
      </c>
      <c r="H1182" s="71" t="s">
        <v>3655</v>
      </c>
      <c r="J1182" s="72" t="s">
        <v>17</v>
      </c>
      <c r="L1182" s="71" t="s">
        <v>18</v>
      </c>
      <c r="M1182" s="73"/>
      <c r="N1182" s="73"/>
      <c r="R1182" s="73"/>
      <c r="S1182" s="72" t="s">
        <v>694</v>
      </c>
      <c r="T1182" s="72" t="s">
        <v>14386</v>
      </c>
      <c r="U1182" s="73"/>
      <c r="W1182" s="73"/>
      <c r="X1182" s="73"/>
      <c r="Y1182" s="72" t="s">
        <v>14379</v>
      </c>
      <c r="AO1182" s="71">
        <v>22.2</v>
      </c>
      <c r="AS1182" s="73"/>
      <c r="AT1182" s="73"/>
      <c r="AU1182" s="73"/>
      <c r="AV1182" s="73"/>
      <c r="AW1182" s="74" t="s">
        <v>15573</v>
      </c>
      <c r="BC1182" s="73"/>
      <c r="BD1182" s="73"/>
    </row>
    <row r="1183" spans="1:56">
      <c r="A1183" s="70" t="str">
        <f t="shared" si="37"/>
        <v>2026-01</v>
      </c>
      <c r="B1183" s="5" t="str">
        <f>_xlfn.XLOOKUP(G1183,过机服务商重量差!A:A,过机服务商重量差!G:G)</f>
        <v>玉麒麟</v>
      </c>
      <c r="C1183" s="32" t="str">
        <f t="shared" si="36"/>
        <v>渠道</v>
      </c>
      <c r="D1183" s="63">
        <f>ROUND(IF(AND(AO1183&gt;=0,Y1183="正常走货"),_xlfn.XLOOKUP(G1183,过机服务商重量差!A:A,过机服务商重量差!L:L),"0"),2)</f>
        <v>0.5</v>
      </c>
      <c r="E1183" s="64">
        <f>ROUND(IF(B1183="小旋风",$D1183/提成!$D$4*提成!$E$4,$D1183/提成!$D$3*提成!$E$3),2)</f>
        <v>0.01</v>
      </c>
      <c r="F1183" s="5" t="str">
        <f ca="1">IFERROR(LOOKUP(1,0/((B1183=名单!B:B)*(VALUE(AW1183)&gt;=名单!E:E)*(VALUE(AW1183)&lt;=名单!G:G)*(Y1183="正常走货")),名单!H:H),"否")</f>
        <v>否</v>
      </c>
      <c r="G1183" s="71" t="s">
        <v>3656</v>
      </c>
      <c r="H1183" s="71" t="s">
        <v>3658</v>
      </c>
      <c r="J1183" s="72" t="s">
        <v>17</v>
      </c>
      <c r="L1183" s="71" t="s">
        <v>18</v>
      </c>
      <c r="M1183" s="73"/>
      <c r="N1183" s="73"/>
      <c r="R1183" s="73"/>
      <c r="S1183" s="72" t="s">
        <v>694</v>
      </c>
      <c r="T1183" s="72" t="s">
        <v>14386</v>
      </c>
      <c r="U1183" s="73"/>
      <c r="W1183" s="73"/>
      <c r="X1183" s="73"/>
      <c r="Y1183" s="72" t="s">
        <v>14379</v>
      </c>
      <c r="AO1183" s="71">
        <v>60.4</v>
      </c>
      <c r="AS1183" s="73"/>
      <c r="AT1183" s="73"/>
      <c r="AV1183" s="73"/>
      <c r="AW1183" s="74" t="s">
        <v>15574</v>
      </c>
      <c r="BC1183" s="73"/>
    </row>
    <row r="1184" spans="1:56">
      <c r="A1184" s="70" t="str">
        <f t="shared" si="37"/>
        <v>2026-01</v>
      </c>
      <c r="B1184" s="5" t="str">
        <f>_xlfn.XLOOKUP(G1184,过机服务商重量差!A:A,过机服务商重量差!G:G)</f>
        <v>无崖子</v>
      </c>
      <c r="C1184" s="32" t="str">
        <f t="shared" si="36"/>
        <v>渠道</v>
      </c>
      <c r="D1184" s="63">
        <f>ROUND(IF(AND(AO1184&gt;=0,Y1184="正常走货"),_xlfn.XLOOKUP(G1184,过机服务商重量差!A:A,过机服务商重量差!L:L),"0"),2)</f>
        <v>2</v>
      </c>
      <c r="E1184" s="64">
        <f>ROUND(IF(B1184="小旋风",$D1184/提成!$D$4*提成!$E$4,$D1184/提成!$D$3*提成!$E$3),2)</f>
        <v>0.02</v>
      </c>
      <c r="F1184" s="5" t="str">
        <f ca="1">IFERROR(LOOKUP(1,0/((B1184=名单!B:B)*(VALUE(AW1184)&gt;=名单!E:E)*(VALUE(AW1184)&lt;=名单!G:G)*(Y1184="正常走货")),名单!H:H),"否")</f>
        <v>否</v>
      </c>
      <c r="G1184" s="71" t="s">
        <v>3659</v>
      </c>
      <c r="H1184" s="71" t="s">
        <v>3661</v>
      </c>
      <c r="J1184" s="72" t="s">
        <v>128</v>
      </c>
      <c r="L1184" s="71" t="s">
        <v>18</v>
      </c>
      <c r="M1184" s="73"/>
      <c r="N1184" s="73"/>
      <c r="R1184" s="73"/>
      <c r="S1184" s="72" t="s">
        <v>3662</v>
      </c>
      <c r="T1184" s="72" t="s">
        <v>15575</v>
      </c>
      <c r="U1184" s="73"/>
      <c r="W1184" s="73"/>
      <c r="X1184" s="73"/>
      <c r="Y1184" s="72" t="s">
        <v>14379</v>
      </c>
      <c r="AO1184" s="71">
        <v>67.67</v>
      </c>
      <c r="AT1184" s="73"/>
      <c r="AV1184" s="73"/>
      <c r="AW1184" s="74" t="s">
        <v>15576</v>
      </c>
      <c r="BC1184" s="73"/>
    </row>
    <row r="1185" spans="1:56">
      <c r="A1185" s="70" t="str">
        <f t="shared" si="37"/>
        <v>2026-01</v>
      </c>
      <c r="B1185" s="5" t="str">
        <f>_xlfn.XLOOKUP(G1185,过机服务商重量差!A:A,过机服务商重量差!G:G)</f>
        <v>玉麒麟</v>
      </c>
      <c r="C1185" s="32" t="str">
        <f t="shared" si="36"/>
        <v>渠道</v>
      </c>
      <c r="D1185" s="63">
        <f>ROUND(IF(AND(AO1185&gt;=0,Y1185="正常走货"),_xlfn.XLOOKUP(G1185,过机服务商重量差!A:A,过机服务商重量差!L:L),"0"),2)</f>
        <v>12</v>
      </c>
      <c r="E1185" s="64">
        <f>ROUND(IF(B1185="小旋风",$D1185/提成!$D$4*提成!$E$4,$D1185/提成!$D$3*提成!$E$3),2)</f>
        <v>0.12</v>
      </c>
      <c r="F1185" s="5" t="str">
        <f ca="1">IFERROR(LOOKUP(1,0/((B1185=名单!B:B)*(VALUE(AW1185)&gt;=名单!E:E)*(VALUE(AW1185)&lt;=名单!G:G)*(Y1185="正常走货")),名单!H:H),"否")</f>
        <v>否</v>
      </c>
      <c r="G1185" s="71" t="s">
        <v>3663</v>
      </c>
      <c r="H1185" s="71" t="s">
        <v>3665</v>
      </c>
      <c r="J1185" s="72" t="s">
        <v>17</v>
      </c>
      <c r="L1185" s="71" t="s">
        <v>18</v>
      </c>
      <c r="M1185" s="73"/>
      <c r="N1185" s="73"/>
      <c r="R1185" s="73"/>
      <c r="S1185" s="72" t="s">
        <v>604</v>
      </c>
      <c r="T1185" s="72" t="s">
        <v>14407</v>
      </c>
      <c r="U1185" s="73"/>
      <c r="W1185" s="73"/>
      <c r="X1185" s="73"/>
      <c r="Y1185" s="72" t="s">
        <v>14379</v>
      </c>
      <c r="AO1185" s="71">
        <v>152</v>
      </c>
      <c r="AS1185" s="73"/>
      <c r="AT1185" s="73"/>
      <c r="AV1185" s="73"/>
      <c r="AW1185" s="74" t="s">
        <v>15577</v>
      </c>
      <c r="BC1185" s="73"/>
    </row>
    <row r="1186" spans="1:56">
      <c r="A1186" s="70" t="str">
        <f t="shared" si="37"/>
        <v>2026-01</v>
      </c>
      <c r="B1186" s="5" t="str">
        <f>_xlfn.XLOOKUP(G1186,过机服务商重量差!A:A,过机服务商重量差!G:G)</f>
        <v>小旋风</v>
      </c>
      <c r="C1186" s="32" t="str">
        <f t="shared" si="36"/>
        <v>渠道</v>
      </c>
      <c r="D1186" s="63">
        <f>ROUND(IF(AND(AO1186&gt;=0,Y1186="正常走货"),_xlfn.XLOOKUP(G1186,过机服务商重量差!A:A,过机服务商重量差!L:L),"0"),2)</f>
        <v>4.3</v>
      </c>
      <c r="E1186" s="64">
        <f>ROUND(IF(B1186="小旋风",$D1186/提成!$D$4*提成!$E$4,$D1186/提成!$D$3*提成!$E$3),2)</f>
        <v>0.04</v>
      </c>
      <c r="F1186" s="5" t="str">
        <f ca="1">IFERROR(LOOKUP(1,0/((B1186=名单!B:B)*(VALUE(AW1186)&gt;=名单!E:E)*(VALUE(AW1186)&lt;=名单!G:G)*(Y1186="正常走货")),名单!H:H),"否")</f>
        <v>是</v>
      </c>
      <c r="G1186" s="71" t="s">
        <v>3666</v>
      </c>
      <c r="H1186" s="71" t="s">
        <v>3668</v>
      </c>
      <c r="J1186" s="72" t="s">
        <v>28</v>
      </c>
      <c r="L1186" s="71" t="s">
        <v>18</v>
      </c>
      <c r="M1186" s="73"/>
      <c r="N1186" s="73"/>
      <c r="R1186" s="73"/>
      <c r="S1186" s="72" t="s">
        <v>156</v>
      </c>
      <c r="T1186" s="72" t="s">
        <v>14386</v>
      </c>
      <c r="U1186" s="73"/>
      <c r="W1186" s="73"/>
      <c r="X1186" s="73"/>
      <c r="Y1186" s="72" t="s">
        <v>14379</v>
      </c>
      <c r="AO1186" s="71">
        <v>516</v>
      </c>
      <c r="AT1186" s="73"/>
      <c r="AU1186" s="73"/>
      <c r="AV1186" s="73"/>
      <c r="AW1186" s="74" t="s">
        <v>15578</v>
      </c>
      <c r="BC1186" s="73"/>
    </row>
    <row r="1187" spans="1:56">
      <c r="A1187" s="70" t="str">
        <f t="shared" si="37"/>
        <v>2026-01</v>
      </c>
      <c r="B1187" s="5" t="str">
        <f>_xlfn.XLOOKUP(G1187,过机服务商重量差!A:A,过机服务商重量差!G:G)</f>
        <v>玉麒麟</v>
      </c>
      <c r="C1187" s="32" t="str">
        <f t="shared" si="36"/>
        <v>渠道</v>
      </c>
      <c r="D1187" s="63">
        <f>ROUND(IF(AND(AO1187&gt;=0,Y1187="正常走货"),_xlfn.XLOOKUP(G1187,过机服务商重量差!A:A,过机服务商重量差!L:L),"0"),2)</f>
        <v>38</v>
      </c>
      <c r="E1187" s="64">
        <f>ROUND(IF(B1187="小旋风",$D1187/提成!$D$4*提成!$E$4,$D1187/提成!$D$3*提成!$E$3),2)</f>
        <v>0.38</v>
      </c>
      <c r="F1187" s="5" t="str">
        <f ca="1">IFERROR(LOOKUP(1,0/((B1187=名单!B:B)*(VALUE(AW1187)&gt;=名单!E:E)*(VALUE(AW1187)&lt;=名单!G:G)*(Y1187="正常走货")),名单!H:H),"否")</f>
        <v>否</v>
      </c>
      <c r="G1187" s="71" t="s">
        <v>3669</v>
      </c>
      <c r="H1187" s="71" t="s">
        <v>3671</v>
      </c>
      <c r="J1187" s="72" t="s">
        <v>17</v>
      </c>
      <c r="L1187" s="71" t="s">
        <v>18</v>
      </c>
      <c r="M1187" s="73"/>
      <c r="N1187" s="73"/>
      <c r="R1187" s="73"/>
      <c r="S1187" s="72" t="s">
        <v>1269</v>
      </c>
      <c r="T1187" s="72" t="s">
        <v>14386</v>
      </c>
      <c r="U1187" s="73"/>
      <c r="W1187" s="73"/>
      <c r="X1187" s="73"/>
      <c r="Y1187" s="72" t="s">
        <v>14379</v>
      </c>
      <c r="AO1187" s="71">
        <v>220.4</v>
      </c>
      <c r="AS1187" s="73"/>
      <c r="AT1187" s="73"/>
      <c r="AU1187" s="73"/>
      <c r="AV1187" s="73"/>
      <c r="AW1187" s="74" t="s">
        <v>15579</v>
      </c>
      <c r="BC1187" s="73"/>
    </row>
    <row r="1188" spans="1:56">
      <c r="A1188" s="70" t="str">
        <f t="shared" si="37"/>
        <v>2026-01</v>
      </c>
      <c r="B1188" s="5" t="str">
        <f>_xlfn.XLOOKUP(G1188,过机服务商重量差!A:A,过机服务商重量差!G:G)</f>
        <v>无崖子</v>
      </c>
      <c r="C1188" s="32" t="str">
        <f t="shared" si="36"/>
        <v>渠道</v>
      </c>
      <c r="D1188" s="63">
        <f>ROUND(IF(AND(AO1188&gt;=0,Y1188="正常走货"),_xlfn.XLOOKUP(G1188,过机服务商重量差!A:A,过机服务商重量差!L:L),"0"),2)</f>
        <v>12.5</v>
      </c>
      <c r="E1188" s="64">
        <f>ROUND(IF(B1188="小旋风",$D1188/提成!$D$4*提成!$E$4,$D1188/提成!$D$3*提成!$E$3),2)</f>
        <v>0.13</v>
      </c>
      <c r="F1188" s="5" t="str">
        <f ca="1">IFERROR(LOOKUP(1,0/((B1188=名单!B:B)*(VALUE(AW1188)&gt;=名单!E:E)*(VALUE(AW1188)&lt;=名单!G:G)*(Y1188="正常走货")),名单!H:H),"否")</f>
        <v>否</v>
      </c>
      <c r="G1188" s="71" t="s">
        <v>3672</v>
      </c>
      <c r="H1188" s="71" t="s">
        <v>3674</v>
      </c>
      <c r="J1188" s="72" t="s">
        <v>845</v>
      </c>
      <c r="L1188" s="71" t="s">
        <v>18</v>
      </c>
      <c r="M1188" s="73"/>
      <c r="N1188" s="73"/>
      <c r="R1188" s="73"/>
      <c r="S1188" s="72" t="s">
        <v>1269</v>
      </c>
      <c r="T1188" s="72" t="s">
        <v>14386</v>
      </c>
      <c r="U1188" s="73"/>
      <c r="W1188" s="73"/>
      <c r="X1188" s="73"/>
      <c r="Y1188" s="72" t="s">
        <v>14379</v>
      </c>
      <c r="AO1188" s="71">
        <v>0</v>
      </c>
      <c r="AT1188" s="73"/>
      <c r="AV1188" s="73"/>
      <c r="AW1188" s="74" t="s">
        <v>15580</v>
      </c>
      <c r="BC1188" s="73"/>
    </row>
    <row r="1189" spans="1:56">
      <c r="A1189" s="70" t="str">
        <f t="shared" si="37"/>
        <v>2026-01</v>
      </c>
      <c r="B1189" s="5" t="str">
        <f>_xlfn.XLOOKUP(G1189,过机服务商重量差!A:A,过机服务商重量差!G:G)</f>
        <v>帅时莹</v>
      </c>
      <c r="C1189" s="32" t="str">
        <f t="shared" si="36"/>
        <v>渠道</v>
      </c>
      <c r="D1189" s="63">
        <f>ROUND(IF(AND(AO1189&gt;=0,Y1189="正常走货"),_xlfn.XLOOKUP(G1189,过机服务商重量差!A:A,过机服务商重量差!L:L),"0"),2)</f>
        <v>9</v>
      </c>
      <c r="E1189" s="64">
        <f>ROUND(IF(B1189="小旋风",$D1189/提成!$D$4*提成!$E$4,$D1189/提成!$D$3*提成!$E$3),2)</f>
        <v>0.09</v>
      </c>
      <c r="F1189" s="5" t="str">
        <f ca="1">IFERROR(LOOKUP(1,0/((B1189=名单!B:B)*(VALUE(AW1189)&gt;=名单!E:E)*(VALUE(AW1189)&lt;=名单!G:G)*(Y1189="正常走货")),名单!H:H),"否")</f>
        <v>否</v>
      </c>
      <c r="G1189" s="71" t="s">
        <v>3675</v>
      </c>
      <c r="H1189" s="71" t="s">
        <v>3677</v>
      </c>
      <c r="J1189" s="72" t="s">
        <v>738</v>
      </c>
      <c r="L1189" s="71" t="s">
        <v>18</v>
      </c>
      <c r="M1189" s="73"/>
      <c r="N1189" s="73"/>
      <c r="R1189" s="73"/>
      <c r="S1189" s="72" t="s">
        <v>130</v>
      </c>
      <c r="T1189" s="72" t="s">
        <v>14419</v>
      </c>
      <c r="U1189" s="73"/>
      <c r="W1189" s="73"/>
      <c r="X1189" s="73"/>
      <c r="Y1189" s="72" t="s">
        <v>14379</v>
      </c>
      <c r="AO1189" s="71">
        <v>338.2</v>
      </c>
      <c r="AT1189" s="73"/>
      <c r="AU1189" s="73"/>
      <c r="AV1189" s="73"/>
      <c r="AW1189" s="74" t="s">
        <v>15581</v>
      </c>
      <c r="BC1189" s="73"/>
    </row>
    <row r="1190" spans="1:56">
      <c r="A1190" s="70" t="str">
        <f t="shared" si="37"/>
        <v>2026-01</v>
      </c>
      <c r="B1190" s="5" t="str">
        <f>_xlfn.XLOOKUP(G1190,过机服务商重量差!A:A,过机服务商重量差!G:G)</f>
        <v>玉麒麟</v>
      </c>
      <c r="C1190" s="32" t="str">
        <f t="shared" si="36"/>
        <v>渠道</v>
      </c>
      <c r="D1190" s="63">
        <f>ROUND(IF(AND(AO1190&gt;=0,Y1190="正常走货"),_xlfn.XLOOKUP(G1190,过机服务商重量差!A:A,过机服务商重量差!L:L),"0"),2)</f>
        <v>12</v>
      </c>
      <c r="E1190" s="64">
        <f>ROUND(IF(B1190="小旋风",$D1190/提成!$D$4*提成!$E$4,$D1190/提成!$D$3*提成!$E$3),2)</f>
        <v>0.12</v>
      </c>
      <c r="F1190" s="5" t="str">
        <f ca="1">IFERROR(LOOKUP(1,0/((B1190=名单!B:B)*(VALUE(AW1190)&gt;=名单!E:E)*(VALUE(AW1190)&lt;=名单!G:G)*(Y1190="正常走货")),名单!H:H),"否")</f>
        <v>否</v>
      </c>
      <c r="G1190" s="71" t="s">
        <v>3678</v>
      </c>
      <c r="H1190" s="71" t="s">
        <v>3680</v>
      </c>
      <c r="J1190" s="72" t="s">
        <v>17</v>
      </c>
      <c r="L1190" s="71" t="s">
        <v>18</v>
      </c>
      <c r="M1190" s="73"/>
      <c r="N1190" s="73"/>
      <c r="R1190" s="73"/>
      <c r="S1190" s="72" t="s">
        <v>103</v>
      </c>
      <c r="T1190" s="72" t="s">
        <v>14382</v>
      </c>
      <c r="U1190" s="73"/>
      <c r="W1190" s="73"/>
      <c r="X1190" s="73"/>
      <c r="Y1190" s="72" t="s">
        <v>14379</v>
      </c>
      <c r="AO1190" s="71">
        <v>101.6</v>
      </c>
      <c r="AT1190" s="73"/>
      <c r="AU1190" s="73"/>
      <c r="AV1190" s="73"/>
      <c r="AW1190" s="74" t="s">
        <v>15582</v>
      </c>
      <c r="BC1190" s="73"/>
    </row>
    <row r="1191" spans="1:56">
      <c r="A1191" s="70" t="str">
        <f t="shared" si="37"/>
        <v>2026-01</v>
      </c>
      <c r="B1191" s="5" t="str">
        <f>_xlfn.XLOOKUP(G1191,过机服务商重量差!A:A,过机服务商重量差!G:G)</f>
        <v>玉麒麟</v>
      </c>
      <c r="C1191" s="32" t="str">
        <f t="shared" si="36"/>
        <v>渠道</v>
      </c>
      <c r="D1191" s="63">
        <f>ROUND(IF(AND(AO1191&gt;=0,Y1191="正常走货"),_xlfn.XLOOKUP(G1191,过机服务商重量差!A:A,过机服务商重量差!L:L),"0"),2)</f>
        <v>9</v>
      </c>
      <c r="E1191" s="64">
        <f>ROUND(IF(B1191="小旋风",$D1191/提成!$D$4*提成!$E$4,$D1191/提成!$D$3*提成!$E$3),2)</f>
        <v>0.09</v>
      </c>
      <c r="F1191" s="5" t="str">
        <f ca="1">IFERROR(LOOKUP(1,0/((B1191=名单!B:B)*(VALUE(AW1191)&gt;=名单!E:E)*(VALUE(AW1191)&lt;=名单!G:G)*(Y1191="正常走货")),名单!H:H),"否")</f>
        <v>否</v>
      </c>
      <c r="G1191" s="71" t="s">
        <v>3681</v>
      </c>
      <c r="H1191" s="71" t="s">
        <v>3683</v>
      </c>
      <c r="J1191" s="72" t="s">
        <v>17</v>
      </c>
      <c r="L1191" s="71" t="s">
        <v>18</v>
      </c>
      <c r="M1191" s="73"/>
      <c r="N1191" s="73"/>
      <c r="R1191" s="73"/>
      <c r="S1191" s="72" t="s">
        <v>103</v>
      </c>
      <c r="T1191" s="72" t="s">
        <v>14382</v>
      </c>
      <c r="U1191" s="73"/>
      <c r="W1191" s="73"/>
      <c r="X1191" s="73"/>
      <c r="Y1191" s="72" t="s">
        <v>14379</v>
      </c>
      <c r="AO1191" s="71">
        <v>134.7</v>
      </c>
      <c r="AT1191" s="73"/>
      <c r="AU1191" s="73"/>
      <c r="AV1191" s="73"/>
      <c r="AW1191" s="74" t="s">
        <v>15583</v>
      </c>
      <c r="BC1191" s="73"/>
    </row>
    <row r="1192" spans="1:56">
      <c r="A1192" s="70" t="str">
        <f t="shared" si="37"/>
        <v>2026-01</v>
      </c>
      <c r="B1192" s="5" t="str">
        <f>_xlfn.XLOOKUP(G1192,过机服务商重量差!A:A,过机服务商重量差!G:G)</f>
        <v>玉麒麟</v>
      </c>
      <c r="C1192" s="32" t="str">
        <f t="shared" si="36"/>
        <v>渠道</v>
      </c>
      <c r="D1192" s="63">
        <f>ROUND(IF(AND(AO1192&gt;=0,Y1192="正常走货"),_xlfn.XLOOKUP(G1192,过机服务商重量差!A:A,过机服务商重量差!L:L),"0"),2)</f>
        <v>12</v>
      </c>
      <c r="E1192" s="64">
        <f>ROUND(IF(B1192="小旋风",$D1192/提成!$D$4*提成!$E$4,$D1192/提成!$D$3*提成!$E$3),2)</f>
        <v>0.12</v>
      </c>
      <c r="F1192" s="5" t="str">
        <f ca="1">IFERROR(LOOKUP(1,0/((B1192=名单!B:B)*(VALUE(AW1192)&gt;=名单!E:E)*(VALUE(AW1192)&lt;=名单!G:G)*(Y1192="正常走货")),名单!H:H),"否")</f>
        <v>否</v>
      </c>
      <c r="G1192" s="71" t="s">
        <v>3684</v>
      </c>
      <c r="H1192" s="71" t="s">
        <v>3686</v>
      </c>
      <c r="J1192" s="72" t="s">
        <v>17</v>
      </c>
      <c r="L1192" s="71" t="s">
        <v>18</v>
      </c>
      <c r="M1192" s="73"/>
      <c r="N1192" s="73"/>
      <c r="R1192" s="73"/>
      <c r="S1192" s="72" t="s">
        <v>103</v>
      </c>
      <c r="T1192" s="72" t="s">
        <v>14382</v>
      </c>
      <c r="U1192" s="73"/>
      <c r="W1192" s="73"/>
      <c r="X1192" s="73"/>
      <c r="Y1192" s="72" t="s">
        <v>14379</v>
      </c>
      <c r="AO1192" s="71">
        <v>31</v>
      </c>
      <c r="AS1192" s="73"/>
      <c r="AT1192" s="73"/>
      <c r="AU1192" s="73"/>
      <c r="AV1192" s="73"/>
      <c r="AW1192" s="74" t="s">
        <v>15584</v>
      </c>
      <c r="BA1192" s="73"/>
      <c r="BC1192" s="73"/>
    </row>
    <row r="1193" spans="1:56">
      <c r="A1193" s="70" t="str">
        <f t="shared" si="37"/>
        <v>2026-01</v>
      </c>
      <c r="B1193" s="5" t="str">
        <f>_xlfn.XLOOKUP(G1193,过机服务商重量差!A:A,过机服务商重量差!G:G)</f>
        <v>玉麒麟</v>
      </c>
      <c r="C1193" s="32" t="str">
        <f t="shared" si="36"/>
        <v>渠道</v>
      </c>
      <c r="D1193" s="63">
        <f>ROUND(IF(AND(AO1193&gt;=0,Y1193="正常走货"),_xlfn.XLOOKUP(G1193,过机服务商重量差!A:A,过机服务商重量差!L:L),"0"),2)</f>
        <v>3.5</v>
      </c>
      <c r="E1193" s="64">
        <f>ROUND(IF(B1193="小旋风",$D1193/提成!$D$4*提成!$E$4,$D1193/提成!$D$3*提成!$E$3),2)</f>
        <v>0.04</v>
      </c>
      <c r="F1193" s="5" t="str">
        <f ca="1">IFERROR(LOOKUP(1,0/((B1193=名单!B:B)*(VALUE(AW1193)&gt;=名单!E:E)*(VALUE(AW1193)&lt;=名单!G:G)*(Y1193="正常走货")),名单!H:H),"否")</f>
        <v>否</v>
      </c>
      <c r="G1193" s="71" t="s">
        <v>3687</v>
      </c>
      <c r="H1193" s="71" t="s">
        <v>3689</v>
      </c>
      <c r="J1193" s="72" t="s">
        <v>17</v>
      </c>
      <c r="L1193" s="71" t="s">
        <v>18</v>
      </c>
      <c r="M1193" s="73"/>
      <c r="N1193" s="73"/>
      <c r="R1193" s="73"/>
      <c r="S1193" s="72" t="s">
        <v>116</v>
      </c>
      <c r="T1193" s="72" t="s">
        <v>14382</v>
      </c>
      <c r="U1193" s="73"/>
      <c r="W1193" s="73"/>
      <c r="X1193" s="73"/>
      <c r="Y1193" s="72" t="s">
        <v>14379</v>
      </c>
      <c r="AO1193" s="71">
        <v>35.45</v>
      </c>
      <c r="AS1193" s="73"/>
      <c r="AT1193" s="73"/>
      <c r="AU1193" s="73"/>
      <c r="AV1193" s="73"/>
      <c r="AW1193" s="74" t="s">
        <v>15585</v>
      </c>
      <c r="BA1193" s="73"/>
      <c r="BC1193" s="73"/>
      <c r="BD1193" s="73"/>
    </row>
    <row r="1194" spans="1:56">
      <c r="A1194" s="70" t="str">
        <f t="shared" si="37"/>
        <v>2026-01</v>
      </c>
      <c r="B1194" s="5" t="str">
        <f>_xlfn.XLOOKUP(G1194,过机服务商重量差!A:A,过机服务商重量差!G:G)</f>
        <v>风清扬</v>
      </c>
      <c r="C1194" s="32" t="str">
        <f t="shared" si="36"/>
        <v>渠道</v>
      </c>
      <c r="D1194" s="63">
        <f>ROUND(IF(AND(AO1194&gt;=0,Y1194="正常走货"),_xlfn.XLOOKUP(G1194,过机服务商重量差!A:A,过机服务商重量差!L:L),"0"),2)</f>
        <v>21</v>
      </c>
      <c r="E1194" s="64">
        <f>ROUND(IF(B1194="小旋风",$D1194/提成!$D$4*提成!$E$4,$D1194/提成!$D$3*提成!$E$3),2)</f>
        <v>0.21</v>
      </c>
      <c r="F1194" s="5" t="str">
        <f ca="1">IFERROR(LOOKUP(1,0/((B1194=名单!B:B)*(VALUE(AW1194)&gt;=名单!E:E)*(VALUE(AW1194)&lt;=名单!G:G)*(Y1194="正常走货")),名单!H:H),"否")</f>
        <v>是</v>
      </c>
      <c r="G1194" s="71" t="s">
        <v>3690</v>
      </c>
      <c r="H1194" s="71" t="s">
        <v>50</v>
      </c>
      <c r="J1194" s="72" t="s">
        <v>1071</v>
      </c>
      <c r="L1194" s="71" t="s">
        <v>18</v>
      </c>
      <c r="M1194" s="73"/>
      <c r="N1194" s="73"/>
      <c r="R1194" s="73"/>
      <c r="S1194" s="72" t="s">
        <v>896</v>
      </c>
      <c r="T1194" s="72" t="s">
        <v>14578</v>
      </c>
      <c r="U1194" s="73"/>
      <c r="W1194" s="73"/>
      <c r="X1194" s="73"/>
      <c r="Y1194" s="72" t="s">
        <v>14379</v>
      </c>
      <c r="AO1194" s="71">
        <v>31.5</v>
      </c>
      <c r="AT1194" s="73"/>
      <c r="AV1194" s="73"/>
      <c r="AW1194" s="74" t="s">
        <v>15586</v>
      </c>
      <c r="BC1194" s="73"/>
    </row>
    <row r="1195" spans="1:56">
      <c r="A1195" s="70" t="str">
        <f t="shared" si="37"/>
        <v>2026-01</v>
      </c>
      <c r="B1195" s="5" t="str">
        <f>_xlfn.XLOOKUP(G1195,过机服务商重量差!A:A,过机服务商重量差!G:G)</f>
        <v>玉麒麟</v>
      </c>
      <c r="C1195" s="32" t="str">
        <f t="shared" si="36"/>
        <v>渠道</v>
      </c>
      <c r="D1195" s="63">
        <f>ROUND(IF(AND(AO1195&gt;=0,Y1195="正常走货"),_xlfn.XLOOKUP(G1195,过机服务商重量差!A:A,过机服务商重量差!L:L),"0"),2)</f>
        <v>24</v>
      </c>
      <c r="E1195" s="64">
        <f>ROUND(IF(B1195="小旋风",$D1195/提成!$D$4*提成!$E$4,$D1195/提成!$D$3*提成!$E$3),2)</f>
        <v>0.24</v>
      </c>
      <c r="F1195" s="5" t="str">
        <f ca="1">IFERROR(LOOKUP(1,0/((B1195=名单!B:B)*(VALUE(AW1195)&gt;=名单!E:E)*(VALUE(AW1195)&lt;=名单!G:G)*(Y1195="正常走货")),名单!H:H),"否")</f>
        <v>否</v>
      </c>
      <c r="G1195" s="71" t="s">
        <v>3692</v>
      </c>
      <c r="H1195" s="71" t="s">
        <v>3694</v>
      </c>
      <c r="J1195" s="72" t="s">
        <v>24</v>
      </c>
      <c r="L1195" s="71" t="s">
        <v>18</v>
      </c>
      <c r="M1195" s="73"/>
      <c r="N1195" s="73"/>
      <c r="R1195" s="73"/>
      <c r="S1195" s="72" t="s">
        <v>246</v>
      </c>
      <c r="T1195" s="72" t="s">
        <v>14386</v>
      </c>
      <c r="U1195" s="73"/>
      <c r="W1195" s="73"/>
      <c r="X1195" s="73"/>
      <c r="Y1195" s="72" t="s">
        <v>14379</v>
      </c>
      <c r="AO1195" s="71">
        <v>463.6</v>
      </c>
      <c r="AT1195" s="73"/>
      <c r="AV1195" s="73"/>
      <c r="AW1195" s="74" t="s">
        <v>15587</v>
      </c>
      <c r="BC1195" s="73"/>
    </row>
    <row r="1196" spans="1:56">
      <c r="A1196" s="70" t="str">
        <f t="shared" si="37"/>
        <v>2026-01</v>
      </c>
      <c r="B1196" s="5" t="str">
        <f>_xlfn.XLOOKUP(G1196,过机服务商重量差!A:A,过机服务商重量差!G:G)</f>
        <v>玉麒麟</v>
      </c>
      <c r="C1196" s="32" t="str">
        <f t="shared" si="36"/>
        <v>渠道</v>
      </c>
      <c r="D1196" s="63">
        <f>ROUND(IF(AND(AO1196&gt;=0,Y1196="正常走货"),_xlfn.XLOOKUP(G1196,过机服务商重量差!A:A,过机服务商重量差!L:L),"0"),2)</f>
        <v>25</v>
      </c>
      <c r="E1196" s="64">
        <f>ROUND(IF(B1196="小旋风",$D1196/提成!$D$4*提成!$E$4,$D1196/提成!$D$3*提成!$E$3),2)</f>
        <v>0.25</v>
      </c>
      <c r="F1196" s="5" t="str">
        <f ca="1">IFERROR(LOOKUP(1,0/((B1196=名单!B:B)*(VALUE(AW1196)&gt;=名单!E:E)*(VALUE(AW1196)&lt;=名单!G:G)*(Y1196="正常走货")),名单!H:H),"否")</f>
        <v>否</v>
      </c>
      <c r="G1196" s="71" t="s">
        <v>3695</v>
      </c>
      <c r="H1196" s="71" t="s">
        <v>3697</v>
      </c>
      <c r="J1196" s="72" t="s">
        <v>24</v>
      </c>
      <c r="L1196" s="71" t="s">
        <v>18</v>
      </c>
      <c r="M1196" s="73"/>
      <c r="N1196" s="73"/>
      <c r="R1196" s="73"/>
      <c r="S1196" s="72" t="s">
        <v>246</v>
      </c>
      <c r="T1196" s="72" t="s">
        <v>14386</v>
      </c>
      <c r="U1196" s="73"/>
      <c r="W1196" s="73"/>
      <c r="X1196" s="73"/>
      <c r="Y1196" s="72" t="s">
        <v>14379</v>
      </c>
      <c r="AO1196" s="71">
        <v>413.6</v>
      </c>
      <c r="AT1196" s="73"/>
      <c r="AV1196" s="73"/>
      <c r="AW1196" s="74" t="s">
        <v>15588</v>
      </c>
      <c r="BC1196" s="73"/>
    </row>
    <row r="1197" spans="1:56">
      <c r="A1197" s="70" t="str">
        <f t="shared" si="37"/>
        <v>2026-01</v>
      </c>
      <c r="B1197" s="5" t="str">
        <f>_xlfn.XLOOKUP(G1197,过机服务商重量差!A:A,过机服务商重量差!G:G)</f>
        <v>玉麒麟</v>
      </c>
      <c r="C1197" s="32" t="str">
        <f t="shared" si="36"/>
        <v>渠道</v>
      </c>
      <c r="D1197" s="63">
        <f>ROUND(IF(AND(AO1197&gt;=0,Y1197="正常走货"),_xlfn.XLOOKUP(G1197,过机服务商重量差!A:A,过机服务商重量差!L:L),"0"),2)</f>
        <v>25</v>
      </c>
      <c r="E1197" s="64">
        <f>ROUND(IF(B1197="小旋风",$D1197/提成!$D$4*提成!$E$4,$D1197/提成!$D$3*提成!$E$3),2)</f>
        <v>0.25</v>
      </c>
      <c r="F1197" s="5" t="str">
        <f ca="1">IFERROR(LOOKUP(1,0/((B1197=名单!B:B)*(VALUE(AW1197)&gt;=名单!E:E)*(VALUE(AW1197)&lt;=名单!G:G)*(Y1197="正常走货")),名单!H:H),"否")</f>
        <v>否</v>
      </c>
      <c r="G1197" s="71" t="s">
        <v>3698</v>
      </c>
      <c r="H1197" s="71" t="s">
        <v>3700</v>
      </c>
      <c r="J1197" s="72" t="s">
        <v>24</v>
      </c>
      <c r="L1197" s="71" t="s">
        <v>18</v>
      </c>
      <c r="M1197" s="73"/>
      <c r="N1197" s="73"/>
      <c r="R1197" s="73"/>
      <c r="S1197" s="72" t="s">
        <v>246</v>
      </c>
      <c r="T1197" s="72" t="s">
        <v>14386</v>
      </c>
      <c r="U1197" s="73"/>
      <c r="W1197" s="73"/>
      <c r="X1197" s="73"/>
      <c r="Y1197" s="72" t="s">
        <v>14379</v>
      </c>
      <c r="AO1197" s="71">
        <v>413.6</v>
      </c>
      <c r="AT1197" s="73"/>
      <c r="AV1197" s="73"/>
      <c r="AW1197" s="74" t="s">
        <v>15589</v>
      </c>
      <c r="BC1197" s="73"/>
    </row>
    <row r="1198" spans="1:56">
      <c r="A1198" s="70" t="str">
        <f t="shared" si="37"/>
        <v>2026-01</v>
      </c>
      <c r="B1198" s="5" t="str">
        <f>_xlfn.XLOOKUP(G1198,过机服务商重量差!A:A,过机服务商重量差!G:G)</f>
        <v>玉麒麟</v>
      </c>
      <c r="C1198" s="32" t="str">
        <f t="shared" si="36"/>
        <v>渠道</v>
      </c>
      <c r="D1198" s="63">
        <f>ROUND(IF(AND(AO1198&gt;=0,Y1198="正常走货"),_xlfn.XLOOKUP(G1198,过机服务商重量差!A:A,过机服务商重量差!L:L),"0"),2)</f>
        <v>25</v>
      </c>
      <c r="E1198" s="64">
        <f>ROUND(IF(B1198="小旋风",$D1198/提成!$D$4*提成!$E$4,$D1198/提成!$D$3*提成!$E$3),2)</f>
        <v>0.25</v>
      </c>
      <c r="F1198" s="5" t="str">
        <f ca="1">IFERROR(LOOKUP(1,0/((B1198=名单!B:B)*(VALUE(AW1198)&gt;=名单!E:E)*(VALUE(AW1198)&lt;=名单!G:G)*(Y1198="正常走货")),名单!H:H),"否")</f>
        <v>否</v>
      </c>
      <c r="G1198" s="71" t="s">
        <v>3701</v>
      </c>
      <c r="H1198" s="71" t="s">
        <v>3703</v>
      </c>
      <c r="J1198" s="72" t="s">
        <v>24</v>
      </c>
      <c r="L1198" s="71" t="s">
        <v>18</v>
      </c>
      <c r="M1198" s="73"/>
      <c r="N1198" s="73"/>
      <c r="R1198" s="73"/>
      <c r="S1198" s="72" t="s">
        <v>246</v>
      </c>
      <c r="T1198" s="72" t="s">
        <v>14386</v>
      </c>
      <c r="U1198" s="73"/>
      <c r="W1198" s="73"/>
      <c r="X1198" s="73"/>
      <c r="Y1198" s="72" t="s">
        <v>14379</v>
      </c>
      <c r="AO1198" s="71">
        <v>413.6</v>
      </c>
      <c r="AT1198" s="73"/>
      <c r="AV1198" s="73"/>
      <c r="AW1198" s="74" t="s">
        <v>15590</v>
      </c>
      <c r="BC1198" s="73"/>
    </row>
    <row r="1199" spans="1:56">
      <c r="A1199" s="70" t="str">
        <f t="shared" si="37"/>
        <v>2026-01</v>
      </c>
      <c r="B1199" s="5" t="str">
        <f>_xlfn.XLOOKUP(G1199,过机服务商重量差!A:A,过机服务商重量差!G:G)</f>
        <v>玉麒麟</v>
      </c>
      <c r="C1199" s="32" t="str">
        <f t="shared" si="36"/>
        <v>渠道</v>
      </c>
      <c r="D1199" s="63">
        <f>ROUND(IF(AND(AO1199&gt;=0,Y1199="正常走货"),_xlfn.XLOOKUP(G1199,过机服务商重量差!A:A,过机服务商重量差!L:L),"0"),2)</f>
        <v>24</v>
      </c>
      <c r="E1199" s="64">
        <f>ROUND(IF(B1199="小旋风",$D1199/提成!$D$4*提成!$E$4,$D1199/提成!$D$3*提成!$E$3),2)</f>
        <v>0.24</v>
      </c>
      <c r="F1199" s="5" t="str">
        <f ca="1">IFERROR(LOOKUP(1,0/((B1199=名单!B:B)*(VALUE(AW1199)&gt;=名单!E:E)*(VALUE(AW1199)&lt;=名单!G:G)*(Y1199="正常走货")),名单!H:H),"否")</f>
        <v>否</v>
      </c>
      <c r="G1199" s="71" t="s">
        <v>3704</v>
      </c>
      <c r="H1199" s="71" t="s">
        <v>3706</v>
      </c>
      <c r="J1199" s="72" t="s">
        <v>24</v>
      </c>
      <c r="L1199" s="71" t="s">
        <v>18</v>
      </c>
      <c r="M1199" s="73"/>
      <c r="N1199" s="73"/>
      <c r="R1199" s="73"/>
      <c r="S1199" s="72" t="s">
        <v>246</v>
      </c>
      <c r="T1199" s="72" t="s">
        <v>14386</v>
      </c>
      <c r="U1199" s="73"/>
      <c r="W1199" s="73"/>
      <c r="X1199" s="73"/>
      <c r="Y1199" s="72" t="s">
        <v>14379</v>
      </c>
      <c r="AO1199" s="71">
        <v>463.6</v>
      </c>
      <c r="AT1199" s="73"/>
      <c r="AV1199" s="73"/>
      <c r="AW1199" s="74" t="s">
        <v>15591</v>
      </c>
      <c r="BC1199" s="73"/>
    </row>
    <row r="1200" spans="1:56">
      <c r="A1200" s="70" t="str">
        <f t="shared" si="37"/>
        <v>2026-01</v>
      </c>
      <c r="B1200" s="5" t="str">
        <f>_xlfn.XLOOKUP(G1200,过机服务商重量差!A:A,过机服务商重量差!G:G)</f>
        <v>玉麒麟</v>
      </c>
      <c r="C1200" s="32" t="str">
        <f t="shared" si="36"/>
        <v>渠道</v>
      </c>
      <c r="D1200" s="63">
        <f>ROUND(IF(AND(AO1200&gt;=0,Y1200="正常走货"),_xlfn.XLOOKUP(G1200,过机服务商重量差!A:A,过机服务商重量差!L:L),"0"),2)</f>
        <v>25</v>
      </c>
      <c r="E1200" s="64">
        <f>ROUND(IF(B1200="小旋风",$D1200/提成!$D$4*提成!$E$4,$D1200/提成!$D$3*提成!$E$3),2)</f>
        <v>0.25</v>
      </c>
      <c r="F1200" s="5" t="str">
        <f ca="1">IFERROR(LOOKUP(1,0/((B1200=名单!B:B)*(VALUE(AW1200)&gt;=名单!E:E)*(VALUE(AW1200)&lt;=名单!G:G)*(Y1200="正常走货")),名单!H:H),"否")</f>
        <v>否</v>
      </c>
      <c r="G1200" s="71" t="s">
        <v>3707</v>
      </c>
      <c r="H1200" s="71" t="s">
        <v>3709</v>
      </c>
      <c r="J1200" s="72" t="s">
        <v>24</v>
      </c>
      <c r="L1200" s="71" t="s">
        <v>18</v>
      </c>
      <c r="M1200" s="73"/>
      <c r="N1200" s="73"/>
      <c r="R1200" s="73"/>
      <c r="S1200" s="72" t="s">
        <v>246</v>
      </c>
      <c r="T1200" s="72" t="s">
        <v>14386</v>
      </c>
      <c r="U1200" s="73"/>
      <c r="W1200" s="73"/>
      <c r="X1200" s="73"/>
      <c r="Y1200" s="72" t="s">
        <v>14379</v>
      </c>
      <c r="AO1200" s="71">
        <v>355.6</v>
      </c>
      <c r="AT1200" s="73"/>
      <c r="AV1200" s="73"/>
      <c r="AW1200" s="74" t="s">
        <v>15592</v>
      </c>
      <c r="BC1200" s="73"/>
    </row>
    <row r="1201" spans="1:55">
      <c r="A1201" s="70" t="str">
        <f t="shared" si="37"/>
        <v>2026-01</v>
      </c>
      <c r="B1201" s="5" t="str">
        <f>_xlfn.XLOOKUP(G1201,过机服务商重量差!A:A,过机服务商重量差!G:G)</f>
        <v>玉麒麟</v>
      </c>
      <c r="C1201" s="32" t="str">
        <f t="shared" si="36"/>
        <v>渠道</v>
      </c>
      <c r="D1201" s="63">
        <f>ROUND(IF(AND(AO1201&gt;=0,Y1201="正常走货"),_xlfn.XLOOKUP(G1201,过机服务商重量差!A:A,过机服务商重量差!L:L),"0"),2)</f>
        <v>25</v>
      </c>
      <c r="E1201" s="64">
        <f>ROUND(IF(B1201="小旋风",$D1201/提成!$D$4*提成!$E$4,$D1201/提成!$D$3*提成!$E$3),2)</f>
        <v>0.25</v>
      </c>
      <c r="F1201" s="5" t="str">
        <f ca="1">IFERROR(LOOKUP(1,0/((B1201=名单!B:B)*(VALUE(AW1201)&gt;=名单!E:E)*(VALUE(AW1201)&lt;=名单!G:G)*(Y1201="正常走货")),名单!H:H),"否")</f>
        <v>否</v>
      </c>
      <c r="G1201" s="71" t="s">
        <v>3710</v>
      </c>
      <c r="H1201" s="71" t="s">
        <v>3712</v>
      </c>
      <c r="J1201" s="72" t="s">
        <v>24</v>
      </c>
      <c r="L1201" s="71" t="s">
        <v>18</v>
      </c>
      <c r="M1201" s="73"/>
      <c r="N1201" s="73"/>
      <c r="R1201" s="73"/>
      <c r="S1201" s="72" t="s">
        <v>246</v>
      </c>
      <c r="T1201" s="72" t="s">
        <v>14386</v>
      </c>
      <c r="U1201" s="73"/>
      <c r="W1201" s="73"/>
      <c r="X1201" s="73"/>
      <c r="Y1201" s="72" t="s">
        <v>14379</v>
      </c>
      <c r="AO1201" s="71">
        <v>413.6</v>
      </c>
      <c r="AT1201" s="73"/>
      <c r="AV1201" s="73"/>
      <c r="AW1201" s="74" t="s">
        <v>15593</v>
      </c>
      <c r="BC1201" s="73"/>
    </row>
    <row r="1202" spans="1:55">
      <c r="A1202" s="70" t="str">
        <f t="shared" si="37"/>
        <v>2026-01</v>
      </c>
      <c r="B1202" s="5" t="str">
        <f>_xlfn.XLOOKUP(G1202,过机服务商重量差!A:A,过机服务商重量差!G:G)</f>
        <v>风清扬</v>
      </c>
      <c r="C1202" s="32" t="str">
        <f t="shared" si="36"/>
        <v>渠道</v>
      </c>
      <c r="D1202" s="63">
        <f>ROUND(IF(AND(AO1202&gt;=0,Y1202="正常走货"),_xlfn.XLOOKUP(G1202,过机服务商重量差!A:A,过机服务商重量差!L:L),"0"),2)</f>
        <v>1034</v>
      </c>
      <c r="E1202" s="64">
        <f>ROUND(IF(B1202="小旋风",$D1202/提成!$D$4*提成!$E$4,$D1202/提成!$D$3*提成!$E$3),2)</f>
        <v>10.34</v>
      </c>
      <c r="F1202" s="5" t="str">
        <f ca="1">IFERROR(LOOKUP(1,0/((B1202=名单!B:B)*(VALUE(AW1202)&gt;=名单!E:E)*(VALUE(AW1202)&lt;=名单!G:G)*(Y1202="正常走货")),名单!H:H),"否")</f>
        <v>是</v>
      </c>
      <c r="G1202" s="71" t="s">
        <v>3713</v>
      </c>
      <c r="H1202" s="71" t="s">
        <v>3715</v>
      </c>
      <c r="J1202" s="72" t="s">
        <v>967</v>
      </c>
      <c r="L1202" s="71" t="s">
        <v>18</v>
      </c>
      <c r="M1202" s="73"/>
      <c r="N1202" s="73"/>
      <c r="R1202" s="73"/>
      <c r="S1202" s="72" t="s">
        <v>3634</v>
      </c>
      <c r="T1202" s="72" t="s">
        <v>14473</v>
      </c>
      <c r="U1202" s="73"/>
      <c r="W1202" s="73"/>
      <c r="X1202" s="73"/>
      <c r="Y1202" s="72" t="s">
        <v>14379</v>
      </c>
      <c r="AO1202" s="71">
        <v>6298</v>
      </c>
      <c r="AT1202" s="73"/>
      <c r="AV1202" s="73"/>
      <c r="AW1202" s="74" t="s">
        <v>15594</v>
      </c>
      <c r="BC1202" s="73"/>
    </row>
    <row r="1203" spans="1:55">
      <c r="A1203" s="70" t="str">
        <f t="shared" si="37"/>
        <v>2026-01</v>
      </c>
      <c r="B1203" s="5" t="str">
        <f>_xlfn.XLOOKUP(G1203,过机服务商重量差!A:A,过机服务商重量差!G:G)</f>
        <v>玉麒麟</v>
      </c>
      <c r="C1203" s="32" t="str">
        <f t="shared" si="36"/>
        <v>渠道</v>
      </c>
      <c r="D1203" s="63">
        <f>ROUND(IF(AND(AO1203&gt;=0,Y1203="正常走货"),_xlfn.XLOOKUP(G1203,过机服务商重量差!A:A,过机服务商重量差!L:L),"0"),2)</f>
        <v>8.5</v>
      </c>
      <c r="E1203" s="64">
        <f>ROUND(IF(B1203="小旋风",$D1203/提成!$D$4*提成!$E$4,$D1203/提成!$D$3*提成!$E$3),2)</f>
        <v>0.09</v>
      </c>
      <c r="F1203" s="5" t="str">
        <f ca="1">IFERROR(LOOKUP(1,0/((B1203=名单!B:B)*(VALUE(AW1203)&gt;=名单!E:E)*(VALUE(AW1203)&lt;=名单!G:G)*(Y1203="正常走货")),名单!H:H),"否")</f>
        <v>否</v>
      </c>
      <c r="G1203" s="71" t="s">
        <v>3716</v>
      </c>
      <c r="H1203" s="71" t="s">
        <v>3718</v>
      </c>
      <c r="J1203" s="72" t="s">
        <v>17</v>
      </c>
      <c r="L1203" s="71" t="s">
        <v>18</v>
      </c>
      <c r="M1203" s="73"/>
      <c r="N1203" s="73"/>
      <c r="R1203" s="73"/>
      <c r="S1203" s="72" t="s">
        <v>679</v>
      </c>
      <c r="T1203" s="72" t="s">
        <v>14419</v>
      </c>
      <c r="U1203" s="73"/>
      <c r="W1203" s="73"/>
      <c r="X1203" s="73"/>
      <c r="Y1203" s="72" t="s">
        <v>14379</v>
      </c>
      <c r="AO1203" s="71">
        <v>25.8</v>
      </c>
      <c r="AT1203" s="73"/>
      <c r="AV1203" s="73"/>
      <c r="AW1203" s="74" t="s">
        <v>15595</v>
      </c>
      <c r="BC1203" s="73"/>
    </row>
    <row r="1204" spans="1:55">
      <c r="A1204" s="70" t="str">
        <f t="shared" si="37"/>
        <v>2026-01</v>
      </c>
      <c r="B1204" s="5" t="str">
        <f>_xlfn.XLOOKUP(G1204,过机服务商重量差!A:A,过机服务商重量差!G:G)</f>
        <v>小旋风</v>
      </c>
      <c r="C1204" s="32" t="str">
        <f t="shared" si="36"/>
        <v>渠道</v>
      </c>
      <c r="D1204" s="63">
        <f>ROUND(IF(AND(AO1204&gt;=0,Y1204="正常走货"),_xlfn.XLOOKUP(G1204,过机服务商重量差!A:A,过机服务商重量差!L:L),"0"),2)</f>
        <v>114</v>
      </c>
      <c r="E1204" s="64">
        <f>ROUND(IF(B1204="小旋风",$D1204/提成!$D$4*提成!$E$4,$D1204/提成!$D$3*提成!$E$3),2)</f>
        <v>1.14</v>
      </c>
      <c r="F1204" s="5" t="str">
        <f ca="1">IFERROR(LOOKUP(1,0/((B1204=名单!B:B)*(VALUE(AW1204)&gt;=名单!E:E)*(VALUE(AW1204)&lt;=名单!G:G)*(Y1204="正常走货")),名单!H:H),"否")</f>
        <v>是</v>
      </c>
      <c r="G1204" s="71" t="s">
        <v>3719</v>
      </c>
      <c r="H1204" s="71" t="s">
        <v>3721</v>
      </c>
      <c r="J1204" s="72" t="s">
        <v>85</v>
      </c>
      <c r="L1204" s="71" t="s">
        <v>18</v>
      </c>
      <c r="M1204" s="73"/>
      <c r="N1204" s="73"/>
      <c r="R1204" s="73"/>
      <c r="S1204" s="72" t="s">
        <v>767</v>
      </c>
      <c r="T1204" s="72" t="s">
        <v>14382</v>
      </c>
      <c r="U1204" s="73"/>
      <c r="W1204" s="73"/>
      <c r="X1204" s="73"/>
      <c r="Y1204" s="72" t="s">
        <v>14379</v>
      </c>
      <c r="AO1204" s="71">
        <v>478.8</v>
      </c>
      <c r="AT1204" s="73"/>
      <c r="AV1204" s="73"/>
      <c r="AW1204" s="74" t="s">
        <v>15596</v>
      </c>
      <c r="BC1204" s="73"/>
    </row>
    <row r="1205" spans="1:55">
      <c r="A1205" s="70" t="str">
        <f t="shared" si="37"/>
        <v>2026-01</v>
      </c>
      <c r="B1205" s="5" t="str">
        <f>_xlfn.XLOOKUP(G1205,过机服务商重量差!A:A,过机服务商重量差!G:G)</f>
        <v>玉麒麟</v>
      </c>
      <c r="C1205" s="32" t="str">
        <f t="shared" si="36"/>
        <v>渠道</v>
      </c>
      <c r="D1205" s="63">
        <f>ROUND(IF(AND(AO1205&gt;=0,Y1205="正常走货"),_xlfn.XLOOKUP(G1205,过机服务商重量差!A:A,过机服务商重量差!L:L),"0"),2)</f>
        <v>72</v>
      </c>
      <c r="E1205" s="64">
        <f>ROUND(IF(B1205="小旋风",$D1205/提成!$D$4*提成!$E$4,$D1205/提成!$D$3*提成!$E$3),2)</f>
        <v>0.72</v>
      </c>
      <c r="F1205" s="5" t="str">
        <f ca="1">IFERROR(LOOKUP(1,0/((B1205=名单!B:B)*(VALUE(AW1205)&gt;=名单!E:E)*(VALUE(AW1205)&lt;=名单!G:G)*(Y1205="正常走货")),名单!H:H),"否")</f>
        <v>否</v>
      </c>
      <c r="G1205" s="71" t="s">
        <v>3722</v>
      </c>
      <c r="H1205" s="71" t="s">
        <v>3724</v>
      </c>
      <c r="J1205" s="72" t="s">
        <v>1080</v>
      </c>
      <c r="L1205" s="71" t="s">
        <v>18</v>
      </c>
      <c r="M1205" s="73"/>
      <c r="N1205" s="73"/>
      <c r="R1205" s="73"/>
      <c r="S1205" s="72" t="s">
        <v>2376</v>
      </c>
      <c r="T1205" s="72" t="s">
        <v>14578</v>
      </c>
      <c r="U1205" s="73"/>
      <c r="W1205" s="73"/>
      <c r="X1205" s="73"/>
      <c r="Y1205" s="72" t="s">
        <v>14379</v>
      </c>
      <c r="AO1205" s="71">
        <v>1265.6</v>
      </c>
      <c r="AT1205" s="73"/>
      <c r="AV1205" s="73"/>
      <c r="AW1205" s="74" t="s">
        <v>15597</v>
      </c>
      <c r="BA1205" s="73"/>
      <c r="BC1205" s="73"/>
    </row>
    <row r="1206" spans="1:55">
      <c r="A1206" s="70" t="str">
        <f t="shared" si="37"/>
        <v>2026-01</v>
      </c>
      <c r="B1206" s="5" t="str">
        <f>_xlfn.XLOOKUP(G1206,过机服务商重量差!A:A,过机服务商重量差!G:G)</f>
        <v>无崖子</v>
      </c>
      <c r="C1206" s="32" t="str">
        <f t="shared" si="36"/>
        <v>渠道</v>
      </c>
      <c r="D1206" s="63">
        <f>ROUND(IF(AND(AO1206&gt;=0,Y1206="正常走货"),_xlfn.XLOOKUP(G1206,过机服务商重量差!A:A,过机服务商重量差!L:L),"0"),2)</f>
        <v>152</v>
      </c>
      <c r="E1206" s="64">
        <f>ROUND(IF(B1206="小旋风",$D1206/提成!$D$4*提成!$E$4,$D1206/提成!$D$3*提成!$E$3),2)</f>
        <v>1.52</v>
      </c>
      <c r="F1206" s="5" t="str">
        <f ca="1">IFERROR(LOOKUP(1,0/((B1206=名单!B:B)*(VALUE(AW1206)&gt;=名单!E:E)*(VALUE(AW1206)&lt;=名单!G:G)*(Y1206="正常走货")),名单!H:H),"否")</f>
        <v>否</v>
      </c>
      <c r="G1206" s="71" t="s">
        <v>3725</v>
      </c>
      <c r="H1206" s="71" t="s">
        <v>3727</v>
      </c>
      <c r="J1206" s="72" t="s">
        <v>728</v>
      </c>
      <c r="L1206" s="71" t="s">
        <v>18</v>
      </c>
      <c r="M1206" s="73"/>
      <c r="N1206" s="73"/>
      <c r="R1206" s="73"/>
      <c r="S1206" s="72" t="s">
        <v>20</v>
      </c>
      <c r="T1206" s="72" t="s">
        <v>14378</v>
      </c>
      <c r="U1206" s="73"/>
      <c r="W1206" s="73"/>
      <c r="X1206" s="73"/>
      <c r="Y1206" s="72" t="s">
        <v>14379</v>
      </c>
      <c r="AO1206" s="71">
        <v>1320.8</v>
      </c>
      <c r="AS1206" s="73"/>
      <c r="AT1206" s="73"/>
      <c r="AU1206" s="73"/>
      <c r="AV1206" s="73"/>
      <c r="AW1206" s="74" t="s">
        <v>15598</v>
      </c>
      <c r="BC1206" s="73"/>
    </row>
    <row r="1207" spans="1:55">
      <c r="A1207" s="70" t="str">
        <f t="shared" si="37"/>
        <v>2026-01</v>
      </c>
      <c r="B1207" s="5" t="str">
        <f>_xlfn.XLOOKUP(G1207,过机服务商重量差!A:A,过机服务商重量差!G:G)</f>
        <v>无崖子</v>
      </c>
      <c r="C1207" s="32" t="str">
        <f t="shared" si="36"/>
        <v>渠道</v>
      </c>
      <c r="D1207" s="63">
        <f>ROUND(IF(AND(AO1207&gt;=0,Y1207="正常走货"),_xlfn.XLOOKUP(G1207,过机服务商重量差!A:A,过机服务商重量差!L:L),"0"),2)</f>
        <v>2.5</v>
      </c>
      <c r="E1207" s="64">
        <f>ROUND(IF(B1207="小旋风",$D1207/提成!$D$4*提成!$E$4,$D1207/提成!$D$3*提成!$E$3),2)</f>
        <v>0.03</v>
      </c>
      <c r="F1207" s="5" t="str">
        <f ca="1">IFERROR(LOOKUP(1,0/((B1207=名单!B:B)*(VALUE(AW1207)&gt;=名单!E:E)*(VALUE(AW1207)&lt;=名单!G:G)*(Y1207="正常走货")),名单!H:H),"否")</f>
        <v>否</v>
      </c>
      <c r="G1207" s="71" t="s">
        <v>3728</v>
      </c>
      <c r="H1207" s="71" t="s">
        <v>3730</v>
      </c>
      <c r="J1207" s="72" t="s">
        <v>160</v>
      </c>
      <c r="L1207" s="71" t="s">
        <v>18</v>
      </c>
      <c r="M1207" s="73"/>
      <c r="N1207" s="73"/>
      <c r="R1207" s="73"/>
      <c r="S1207" s="72" t="s">
        <v>337</v>
      </c>
      <c r="T1207" s="72" t="s">
        <v>14378</v>
      </c>
      <c r="U1207" s="73"/>
      <c r="W1207" s="73"/>
      <c r="X1207" s="73"/>
      <c r="Y1207" s="72" t="s">
        <v>14379</v>
      </c>
      <c r="AO1207" s="71">
        <v>0</v>
      </c>
      <c r="AS1207" s="73"/>
      <c r="AT1207" s="73"/>
      <c r="AU1207" s="73"/>
      <c r="AV1207" s="73"/>
      <c r="AW1207" s="74" t="s">
        <v>15599</v>
      </c>
      <c r="BC1207" s="73"/>
    </row>
    <row r="1208" spans="1:55">
      <c r="A1208" s="70" t="str">
        <f t="shared" si="37"/>
        <v>2026-01</v>
      </c>
      <c r="B1208" s="5" t="str">
        <f>_xlfn.XLOOKUP(G1208,过机服务商重量差!A:A,过机服务商重量差!G:G)</f>
        <v>无崖子</v>
      </c>
      <c r="C1208" s="32" t="str">
        <f t="shared" si="36"/>
        <v>渠道</v>
      </c>
      <c r="D1208" s="63">
        <f>ROUND(IF(AND(AO1208&gt;=0,Y1208="正常走货"),_xlfn.XLOOKUP(G1208,过机服务商重量差!A:A,过机服务商重量差!L:L),"0"),2)</f>
        <v>3.5</v>
      </c>
      <c r="E1208" s="64">
        <f>ROUND(IF(B1208="小旋风",$D1208/提成!$D$4*提成!$E$4,$D1208/提成!$D$3*提成!$E$3),2)</f>
        <v>0.04</v>
      </c>
      <c r="F1208" s="5" t="str">
        <f ca="1">IFERROR(LOOKUP(1,0/((B1208=名单!B:B)*(VALUE(AW1208)&gt;=名单!E:E)*(VALUE(AW1208)&lt;=名单!G:G)*(Y1208="正常走货")),名单!H:H),"否")</f>
        <v>否</v>
      </c>
      <c r="G1208" s="71" t="s">
        <v>3731</v>
      </c>
      <c r="H1208" s="71" t="s">
        <v>3733</v>
      </c>
      <c r="J1208" s="72" t="s">
        <v>160</v>
      </c>
      <c r="L1208" s="71" t="s">
        <v>18</v>
      </c>
      <c r="M1208" s="73"/>
      <c r="N1208" s="73"/>
      <c r="R1208" s="73"/>
      <c r="S1208" s="72" t="s">
        <v>337</v>
      </c>
      <c r="T1208" s="72" t="s">
        <v>14378</v>
      </c>
      <c r="U1208" s="73"/>
      <c r="W1208" s="73"/>
      <c r="X1208" s="73"/>
      <c r="Y1208" s="72" t="s">
        <v>14379</v>
      </c>
      <c r="AO1208" s="71">
        <v>0</v>
      </c>
      <c r="AS1208" s="73"/>
      <c r="AT1208" s="73"/>
      <c r="AU1208" s="73"/>
      <c r="AV1208" s="73"/>
      <c r="AW1208" s="74" t="s">
        <v>15600</v>
      </c>
      <c r="BC1208" s="73"/>
    </row>
    <row r="1209" spans="1:55">
      <c r="A1209" s="70" t="str">
        <f t="shared" si="37"/>
        <v>2026-01</v>
      </c>
      <c r="B1209" s="5" t="str">
        <f>_xlfn.XLOOKUP(G1209,过机服务商重量差!A:A,过机服务商重量差!G:G)</f>
        <v>无崖子</v>
      </c>
      <c r="C1209" s="32" t="str">
        <f t="shared" si="36"/>
        <v>渠道</v>
      </c>
      <c r="D1209" s="63">
        <f>ROUND(IF(AND(AO1209&gt;=0,Y1209="正常走货"),_xlfn.XLOOKUP(G1209,过机服务商重量差!A:A,过机服务商重量差!L:L),"0"),2)</f>
        <v>2.5</v>
      </c>
      <c r="E1209" s="64">
        <f>ROUND(IF(B1209="小旋风",$D1209/提成!$D$4*提成!$E$4,$D1209/提成!$D$3*提成!$E$3),2)</f>
        <v>0.03</v>
      </c>
      <c r="F1209" s="5" t="str">
        <f ca="1">IFERROR(LOOKUP(1,0/((B1209=名单!B:B)*(VALUE(AW1209)&gt;=名单!E:E)*(VALUE(AW1209)&lt;=名单!G:G)*(Y1209="正常走货")),名单!H:H),"否")</f>
        <v>否</v>
      </c>
      <c r="G1209" s="71" t="s">
        <v>3734</v>
      </c>
      <c r="H1209" s="71" t="s">
        <v>3736</v>
      </c>
      <c r="J1209" s="72" t="s">
        <v>160</v>
      </c>
      <c r="L1209" s="71" t="s">
        <v>18</v>
      </c>
      <c r="M1209" s="73"/>
      <c r="N1209" s="73"/>
      <c r="R1209" s="73"/>
      <c r="S1209" s="72" t="s">
        <v>337</v>
      </c>
      <c r="T1209" s="72" t="s">
        <v>14378</v>
      </c>
      <c r="U1209" s="73"/>
      <c r="W1209" s="73"/>
      <c r="X1209" s="73"/>
      <c r="Y1209" s="72" t="s">
        <v>14379</v>
      </c>
      <c r="AO1209" s="71">
        <v>0</v>
      </c>
      <c r="AT1209" s="73"/>
      <c r="AV1209" s="73"/>
      <c r="AW1209" s="74" t="s">
        <v>15601</v>
      </c>
      <c r="BA1209" s="73"/>
      <c r="BC1209" s="73"/>
    </row>
    <row r="1210" spans="1:55">
      <c r="A1210" s="70" t="str">
        <f t="shared" si="37"/>
        <v>2026-01</v>
      </c>
      <c r="B1210" s="5" t="str">
        <f>_xlfn.XLOOKUP(G1210,过机服务商重量差!A:A,过机服务商重量差!G:G)</f>
        <v>无崖子</v>
      </c>
      <c r="C1210" s="32" t="str">
        <f t="shared" si="36"/>
        <v>渠道</v>
      </c>
      <c r="D1210" s="63">
        <f>ROUND(IF(AND(AO1210&gt;=0,Y1210="正常走货"),_xlfn.XLOOKUP(G1210,过机服务商重量差!A:A,过机服务商重量差!L:L),"0"),2)</f>
        <v>3</v>
      </c>
      <c r="E1210" s="64">
        <f>ROUND(IF(B1210="小旋风",$D1210/提成!$D$4*提成!$E$4,$D1210/提成!$D$3*提成!$E$3),2)</f>
        <v>0.03</v>
      </c>
      <c r="F1210" s="5" t="str">
        <f ca="1">IFERROR(LOOKUP(1,0/((B1210=名单!B:B)*(VALUE(AW1210)&gt;=名单!E:E)*(VALUE(AW1210)&lt;=名单!G:G)*(Y1210="正常走货")),名单!H:H),"否")</f>
        <v>否</v>
      </c>
      <c r="G1210" s="71" t="s">
        <v>3737</v>
      </c>
      <c r="H1210" s="71" t="s">
        <v>3739</v>
      </c>
      <c r="J1210" s="72" t="s">
        <v>160</v>
      </c>
      <c r="L1210" s="71" t="s">
        <v>18</v>
      </c>
      <c r="M1210" s="73"/>
      <c r="N1210" s="73"/>
      <c r="R1210" s="73"/>
      <c r="S1210" s="72" t="s">
        <v>337</v>
      </c>
      <c r="T1210" s="72" t="s">
        <v>14378</v>
      </c>
      <c r="U1210" s="73"/>
      <c r="W1210" s="73"/>
      <c r="X1210" s="73"/>
      <c r="Y1210" s="72" t="s">
        <v>14379</v>
      </c>
      <c r="AO1210" s="71">
        <v>0</v>
      </c>
      <c r="AT1210" s="73"/>
      <c r="AV1210" s="73"/>
      <c r="AW1210" s="74" t="s">
        <v>15602</v>
      </c>
      <c r="BC1210" s="73"/>
    </row>
    <row r="1211" spans="1:55">
      <c r="A1211" s="70" t="str">
        <f t="shared" si="37"/>
        <v>2026-01</v>
      </c>
      <c r="B1211" s="5" t="str">
        <f>_xlfn.XLOOKUP(G1211,过机服务商重量差!A:A,过机服务商重量差!G:G)</f>
        <v>无崖子</v>
      </c>
      <c r="C1211" s="32" t="str">
        <f t="shared" si="36"/>
        <v>渠道</v>
      </c>
      <c r="D1211" s="63">
        <f>ROUND(IF(AND(AO1211&gt;=0,Y1211="正常走货"),_xlfn.XLOOKUP(G1211,过机服务商重量差!A:A,过机服务商重量差!L:L),"0"),2)</f>
        <v>3</v>
      </c>
      <c r="E1211" s="64">
        <f>ROUND(IF(B1211="小旋风",$D1211/提成!$D$4*提成!$E$4,$D1211/提成!$D$3*提成!$E$3),2)</f>
        <v>0.03</v>
      </c>
      <c r="F1211" s="5" t="str">
        <f ca="1">IFERROR(LOOKUP(1,0/((B1211=名单!B:B)*(VALUE(AW1211)&gt;=名单!E:E)*(VALUE(AW1211)&lt;=名单!G:G)*(Y1211="正常走货")),名单!H:H),"否")</f>
        <v>否</v>
      </c>
      <c r="G1211" s="71" t="s">
        <v>3740</v>
      </c>
      <c r="H1211" s="71" t="s">
        <v>3742</v>
      </c>
      <c r="J1211" s="71" t="s">
        <v>160</v>
      </c>
      <c r="L1211" s="71" t="s">
        <v>18</v>
      </c>
      <c r="M1211" s="73"/>
      <c r="N1211" s="73"/>
      <c r="R1211" s="73"/>
      <c r="S1211" s="72" t="s">
        <v>337</v>
      </c>
      <c r="T1211" s="72" t="s">
        <v>14378</v>
      </c>
      <c r="U1211" s="73"/>
      <c r="W1211" s="73"/>
      <c r="X1211" s="73"/>
      <c r="Y1211" s="72" t="s">
        <v>14379</v>
      </c>
      <c r="AO1211" s="71">
        <v>0</v>
      </c>
      <c r="AT1211" s="73"/>
      <c r="AV1211" s="73"/>
      <c r="AW1211" s="74" t="s">
        <v>15603</v>
      </c>
      <c r="BC1211" s="73"/>
    </row>
    <row r="1212" spans="1:55">
      <c r="A1212" s="70" t="str">
        <f t="shared" si="37"/>
        <v>2026-01</v>
      </c>
      <c r="B1212" s="5" t="str">
        <f>_xlfn.XLOOKUP(G1212,过机服务商重量差!A:A,过机服务商重量差!G:G)</f>
        <v>无崖子</v>
      </c>
      <c r="C1212" s="32" t="str">
        <f t="shared" si="36"/>
        <v>渠道</v>
      </c>
      <c r="D1212" s="63">
        <f>ROUND(IF(AND(AO1212&gt;=0,Y1212="正常走货"),_xlfn.XLOOKUP(G1212,过机服务商重量差!A:A,过机服务商重量差!L:L),"0"),2)</f>
        <v>2.5</v>
      </c>
      <c r="E1212" s="64">
        <f>ROUND(IF(B1212="小旋风",$D1212/提成!$D$4*提成!$E$4,$D1212/提成!$D$3*提成!$E$3),2)</f>
        <v>0.03</v>
      </c>
      <c r="F1212" s="5" t="str">
        <f ca="1">IFERROR(LOOKUP(1,0/((B1212=名单!B:B)*(VALUE(AW1212)&gt;=名单!E:E)*(VALUE(AW1212)&lt;=名单!G:G)*(Y1212="正常走货")),名单!H:H),"否")</f>
        <v>否</v>
      </c>
      <c r="G1212" s="71" t="s">
        <v>3743</v>
      </c>
      <c r="H1212" s="71" t="s">
        <v>3745</v>
      </c>
      <c r="J1212" s="72" t="s">
        <v>160</v>
      </c>
      <c r="L1212" s="72" t="s">
        <v>18</v>
      </c>
      <c r="M1212" s="73"/>
      <c r="N1212" s="73"/>
      <c r="R1212" s="73"/>
      <c r="S1212" s="72" t="s">
        <v>337</v>
      </c>
      <c r="T1212" s="72" t="s">
        <v>14378</v>
      </c>
      <c r="U1212" s="73"/>
      <c r="W1212" s="73"/>
      <c r="X1212" s="73"/>
      <c r="Y1212" s="72" t="s">
        <v>14379</v>
      </c>
      <c r="AO1212" s="71">
        <v>0</v>
      </c>
      <c r="AT1212" s="73"/>
      <c r="AV1212" s="73"/>
      <c r="AW1212" s="74" t="s">
        <v>15604</v>
      </c>
      <c r="BA1212" s="73"/>
      <c r="BC1212" s="73"/>
    </row>
    <row r="1213" spans="1:55">
      <c r="A1213" s="70" t="str">
        <f t="shared" si="37"/>
        <v>2026-01</v>
      </c>
      <c r="B1213" s="5" t="str">
        <f>_xlfn.XLOOKUP(G1213,过机服务商重量差!A:A,过机服务商重量差!G:G)</f>
        <v>无崖子</v>
      </c>
      <c r="C1213" s="32" t="str">
        <f t="shared" si="36"/>
        <v>渠道</v>
      </c>
      <c r="D1213" s="63">
        <f>ROUND(IF(AND(AO1213&gt;=0,Y1213="正常走货"),_xlfn.XLOOKUP(G1213,过机服务商重量差!A:A,过机服务商重量差!L:L),"0"),2)</f>
        <v>3.5</v>
      </c>
      <c r="E1213" s="64">
        <f>ROUND(IF(B1213="小旋风",$D1213/提成!$D$4*提成!$E$4,$D1213/提成!$D$3*提成!$E$3),2)</f>
        <v>0.04</v>
      </c>
      <c r="F1213" s="5" t="str">
        <f ca="1">IFERROR(LOOKUP(1,0/((B1213=名单!B:B)*(VALUE(AW1213)&gt;=名单!E:E)*(VALUE(AW1213)&lt;=名单!G:G)*(Y1213="正常走货")),名单!H:H),"否")</f>
        <v>否</v>
      </c>
      <c r="G1213" s="71" t="s">
        <v>3746</v>
      </c>
      <c r="H1213" s="71" t="s">
        <v>3748</v>
      </c>
      <c r="J1213" s="72" t="s">
        <v>160</v>
      </c>
      <c r="L1213" s="71" t="s">
        <v>18</v>
      </c>
      <c r="M1213" s="73"/>
      <c r="N1213" s="73"/>
      <c r="R1213" s="73"/>
      <c r="S1213" s="72" t="s">
        <v>337</v>
      </c>
      <c r="T1213" s="72" t="s">
        <v>14378</v>
      </c>
      <c r="U1213" s="73"/>
      <c r="W1213" s="73"/>
      <c r="X1213" s="73"/>
      <c r="Y1213" s="72" t="s">
        <v>14379</v>
      </c>
      <c r="AO1213" s="71">
        <v>0</v>
      </c>
      <c r="AT1213" s="73"/>
      <c r="AV1213" s="73"/>
      <c r="AW1213" s="74" t="s">
        <v>15605</v>
      </c>
      <c r="BC1213" s="73"/>
    </row>
    <row r="1214" spans="1:55">
      <c r="A1214" s="70" t="str">
        <f t="shared" si="37"/>
        <v>2026-01</v>
      </c>
      <c r="B1214" s="5" t="str">
        <f>_xlfn.XLOOKUP(G1214,过机服务商重量差!A:A,过机服务商重量差!G:G)</f>
        <v>无崖子</v>
      </c>
      <c r="C1214" s="32" t="str">
        <f t="shared" si="36"/>
        <v>渠道</v>
      </c>
      <c r="D1214" s="63">
        <f>ROUND(IF(AND(AO1214&gt;=0,Y1214="正常走货"),_xlfn.XLOOKUP(G1214,过机服务商重量差!A:A,过机服务商重量差!L:L),"0"),2)</f>
        <v>2.5</v>
      </c>
      <c r="E1214" s="64">
        <f>ROUND(IF(B1214="小旋风",$D1214/提成!$D$4*提成!$E$4,$D1214/提成!$D$3*提成!$E$3),2)</f>
        <v>0.03</v>
      </c>
      <c r="F1214" s="5" t="str">
        <f ca="1">IFERROR(LOOKUP(1,0/((B1214=名单!B:B)*(VALUE(AW1214)&gt;=名单!E:E)*(VALUE(AW1214)&lt;=名单!G:G)*(Y1214="正常走货")),名单!H:H),"否")</f>
        <v>否</v>
      </c>
      <c r="G1214" s="71" t="s">
        <v>3749</v>
      </c>
      <c r="H1214" s="71" t="s">
        <v>3751</v>
      </c>
      <c r="J1214" s="71" t="s">
        <v>160</v>
      </c>
      <c r="L1214" s="71" t="s">
        <v>18</v>
      </c>
      <c r="M1214" s="73"/>
      <c r="N1214" s="73"/>
      <c r="R1214" s="73"/>
      <c r="S1214" s="72" t="s">
        <v>337</v>
      </c>
      <c r="T1214" s="72" t="s">
        <v>14378</v>
      </c>
      <c r="U1214" s="73"/>
      <c r="W1214" s="73"/>
      <c r="X1214" s="73"/>
      <c r="Y1214" s="72" t="s">
        <v>14379</v>
      </c>
      <c r="AO1214" s="71">
        <v>0</v>
      </c>
      <c r="AT1214" s="73"/>
      <c r="AV1214" s="73"/>
      <c r="AW1214" s="74" t="s">
        <v>15606</v>
      </c>
    </row>
    <row r="1215" spans="1:55">
      <c r="A1215" s="70" t="str">
        <f t="shared" si="37"/>
        <v>2026-01</v>
      </c>
      <c r="B1215" s="5" t="str">
        <f>_xlfn.XLOOKUP(G1215,过机服务商重量差!A:A,过机服务商重量差!G:G)</f>
        <v>无崖子</v>
      </c>
      <c r="C1215" s="32" t="str">
        <f t="shared" si="36"/>
        <v>渠道</v>
      </c>
      <c r="D1215" s="63">
        <f>ROUND(IF(AND(AO1215&gt;=0,Y1215="正常走货"),_xlfn.XLOOKUP(G1215,过机服务商重量差!A:A,过机服务商重量差!L:L),"0"),2)</f>
        <v>3.5</v>
      </c>
      <c r="E1215" s="64">
        <f>ROUND(IF(B1215="小旋风",$D1215/提成!$D$4*提成!$E$4,$D1215/提成!$D$3*提成!$E$3),2)</f>
        <v>0.04</v>
      </c>
      <c r="F1215" s="5" t="str">
        <f ca="1">IFERROR(LOOKUP(1,0/((B1215=名单!B:B)*(VALUE(AW1215)&gt;=名单!E:E)*(VALUE(AW1215)&lt;=名单!G:G)*(Y1215="正常走货")),名单!H:H),"否")</f>
        <v>否</v>
      </c>
      <c r="G1215" s="71" t="s">
        <v>3752</v>
      </c>
      <c r="H1215" s="71" t="s">
        <v>3754</v>
      </c>
      <c r="J1215" s="72" t="s">
        <v>160</v>
      </c>
      <c r="L1215" s="71" t="s">
        <v>18</v>
      </c>
      <c r="M1215" s="73"/>
      <c r="N1215" s="73"/>
      <c r="R1215" s="73"/>
      <c r="S1215" s="72" t="s">
        <v>337</v>
      </c>
      <c r="T1215" s="72" t="s">
        <v>14378</v>
      </c>
      <c r="U1215" s="73"/>
      <c r="W1215" s="73"/>
      <c r="X1215" s="73"/>
      <c r="Y1215" s="72" t="s">
        <v>14379</v>
      </c>
      <c r="AO1215" s="71">
        <v>0</v>
      </c>
      <c r="AS1215" s="73"/>
      <c r="AT1215" s="73"/>
      <c r="AV1215" s="73"/>
      <c r="AW1215" s="74" t="s">
        <v>15607</v>
      </c>
      <c r="BC1215" s="73"/>
    </row>
    <row r="1216" spans="1:55">
      <c r="A1216" s="70" t="str">
        <f t="shared" si="37"/>
        <v>2026-01</v>
      </c>
      <c r="B1216" s="5" t="str">
        <f>_xlfn.XLOOKUP(G1216,过机服务商重量差!A:A,过机服务商重量差!G:G)</f>
        <v>无崖子</v>
      </c>
      <c r="C1216" s="32" t="str">
        <f t="shared" si="36"/>
        <v>渠道</v>
      </c>
      <c r="D1216" s="63">
        <f>ROUND(IF(AND(AO1216&gt;=0,Y1216="正常走货"),_xlfn.XLOOKUP(G1216,过机服务商重量差!A:A,过机服务商重量差!L:L),"0"),2)</f>
        <v>2.5</v>
      </c>
      <c r="E1216" s="64">
        <f>ROUND(IF(B1216="小旋风",$D1216/提成!$D$4*提成!$E$4,$D1216/提成!$D$3*提成!$E$3),2)</f>
        <v>0.03</v>
      </c>
      <c r="F1216" s="5" t="str">
        <f ca="1">IFERROR(LOOKUP(1,0/((B1216=名单!B:B)*(VALUE(AW1216)&gt;=名单!E:E)*(VALUE(AW1216)&lt;=名单!G:G)*(Y1216="正常走货")),名单!H:H),"否")</f>
        <v>否</v>
      </c>
      <c r="G1216" s="71" t="s">
        <v>3755</v>
      </c>
      <c r="H1216" s="71" t="s">
        <v>3757</v>
      </c>
      <c r="J1216" s="72" t="s">
        <v>160</v>
      </c>
      <c r="L1216" s="71" t="s">
        <v>18</v>
      </c>
      <c r="M1216" s="73"/>
      <c r="N1216" s="73"/>
      <c r="R1216" s="73"/>
      <c r="S1216" s="72" t="s">
        <v>337</v>
      </c>
      <c r="T1216" s="72" t="s">
        <v>14378</v>
      </c>
      <c r="U1216" s="73"/>
      <c r="W1216" s="73"/>
      <c r="X1216" s="73"/>
      <c r="Y1216" s="72" t="s">
        <v>14379</v>
      </c>
      <c r="AO1216" s="71">
        <v>0</v>
      </c>
      <c r="AS1216" s="73"/>
      <c r="AT1216" s="73"/>
      <c r="AU1216" s="73"/>
      <c r="AV1216" s="73"/>
      <c r="AW1216" s="74" t="s">
        <v>15608</v>
      </c>
      <c r="BC1216" s="73"/>
    </row>
    <row r="1217" spans="1:56">
      <c r="A1217" s="70" t="str">
        <f t="shared" si="37"/>
        <v>2026-01</v>
      </c>
      <c r="B1217" s="5" t="str">
        <f>_xlfn.XLOOKUP(G1217,过机服务商重量差!A:A,过机服务商重量差!G:G)</f>
        <v>无崖子</v>
      </c>
      <c r="C1217" s="32" t="str">
        <f t="shared" si="36"/>
        <v>渠道</v>
      </c>
      <c r="D1217" s="63">
        <f>ROUND(IF(AND(AO1217&gt;=0,Y1217="正常走货"),_xlfn.XLOOKUP(G1217,过机服务商重量差!A:A,过机服务商重量差!L:L),"0"),2)</f>
        <v>3.5</v>
      </c>
      <c r="E1217" s="64">
        <f>ROUND(IF(B1217="小旋风",$D1217/提成!$D$4*提成!$E$4,$D1217/提成!$D$3*提成!$E$3),2)</f>
        <v>0.04</v>
      </c>
      <c r="F1217" s="5" t="str">
        <f ca="1">IFERROR(LOOKUP(1,0/((B1217=名单!B:B)*(VALUE(AW1217)&gt;=名单!E:E)*(VALUE(AW1217)&lt;=名单!G:G)*(Y1217="正常走货")),名单!H:H),"否")</f>
        <v>否</v>
      </c>
      <c r="G1217" s="71" t="s">
        <v>3758</v>
      </c>
      <c r="H1217" s="71" t="s">
        <v>3760</v>
      </c>
      <c r="J1217" s="72" t="s">
        <v>160</v>
      </c>
      <c r="L1217" s="71" t="s">
        <v>18</v>
      </c>
      <c r="M1217" s="73"/>
      <c r="N1217" s="73"/>
      <c r="R1217" s="73"/>
      <c r="S1217" s="72" t="s">
        <v>337</v>
      </c>
      <c r="T1217" s="72" t="s">
        <v>14378</v>
      </c>
      <c r="U1217" s="73"/>
      <c r="W1217" s="73"/>
      <c r="X1217" s="73"/>
      <c r="Y1217" s="72" t="s">
        <v>14379</v>
      </c>
      <c r="AO1217" s="71">
        <v>0</v>
      </c>
      <c r="AT1217" s="73"/>
      <c r="AV1217" s="73"/>
      <c r="AW1217" s="74" t="s">
        <v>15609</v>
      </c>
      <c r="BC1217" s="73"/>
    </row>
    <row r="1218" spans="1:56">
      <c r="A1218" s="70" t="str">
        <f t="shared" si="37"/>
        <v>2026-01</v>
      </c>
      <c r="B1218" s="5" t="str">
        <f>_xlfn.XLOOKUP(G1218,过机服务商重量差!A:A,过机服务商重量差!G:G)</f>
        <v>无崖子</v>
      </c>
      <c r="C1218" s="32" t="str">
        <f t="shared" ref="C1218:C1281" si="38">IF(OR(AO1218&lt;0,L1218="FBA海运"),"","渠道")</f>
        <v>渠道</v>
      </c>
      <c r="D1218" s="63">
        <f>ROUND(IF(AND(AO1218&gt;=0,Y1218="正常走货"),_xlfn.XLOOKUP(G1218,过机服务商重量差!A:A,过机服务商重量差!L:L),"0"),2)</f>
        <v>3</v>
      </c>
      <c r="E1218" s="64">
        <f>ROUND(IF(B1218="小旋风",$D1218/提成!$D$4*提成!$E$4,$D1218/提成!$D$3*提成!$E$3),2)</f>
        <v>0.03</v>
      </c>
      <c r="F1218" s="5" t="str">
        <f ca="1">IFERROR(LOOKUP(1,0/((B1218=名单!B:B)*(VALUE(AW1218)&gt;=名单!E:E)*(VALUE(AW1218)&lt;=名单!G:G)*(Y1218="正常走货")),名单!H:H),"否")</f>
        <v>否</v>
      </c>
      <c r="G1218" s="71" t="s">
        <v>3761</v>
      </c>
      <c r="H1218" s="71" t="s">
        <v>3763</v>
      </c>
      <c r="J1218" s="72" t="s">
        <v>160</v>
      </c>
      <c r="L1218" s="71" t="s">
        <v>18</v>
      </c>
      <c r="M1218" s="73"/>
      <c r="N1218" s="73"/>
      <c r="R1218" s="73"/>
      <c r="S1218" s="72" t="s">
        <v>337</v>
      </c>
      <c r="T1218" s="72" t="s">
        <v>14378</v>
      </c>
      <c r="U1218" s="73"/>
      <c r="W1218" s="73"/>
      <c r="X1218" s="73"/>
      <c r="Y1218" s="72" t="s">
        <v>14379</v>
      </c>
      <c r="AO1218" s="71">
        <v>0</v>
      </c>
      <c r="AS1218" s="73"/>
      <c r="AT1218" s="73"/>
      <c r="AV1218" s="73"/>
      <c r="AW1218" s="74" t="s">
        <v>15610</v>
      </c>
      <c r="BC1218" s="73"/>
    </row>
    <row r="1219" spans="1:56">
      <c r="A1219" s="70" t="str">
        <f t="shared" ref="A1219:A1282" si="39">MID(AW1219,1,7)</f>
        <v>2026-01</v>
      </c>
      <c r="B1219" s="5" t="str">
        <f>_xlfn.XLOOKUP(G1219,过机服务商重量差!A:A,过机服务商重量差!G:G)</f>
        <v>无崖子</v>
      </c>
      <c r="C1219" s="32" t="str">
        <f t="shared" si="38"/>
        <v>渠道</v>
      </c>
      <c r="D1219" s="63">
        <f>ROUND(IF(AND(AO1219&gt;=0,Y1219="正常走货"),_xlfn.XLOOKUP(G1219,过机服务商重量差!A:A,过机服务商重量差!L:L),"0"),2)</f>
        <v>3.5</v>
      </c>
      <c r="E1219" s="64">
        <f>ROUND(IF(B1219="小旋风",$D1219/提成!$D$4*提成!$E$4,$D1219/提成!$D$3*提成!$E$3),2)</f>
        <v>0.04</v>
      </c>
      <c r="F1219" s="5" t="str">
        <f ca="1">IFERROR(LOOKUP(1,0/((B1219=名单!B:B)*(VALUE(AW1219)&gt;=名单!E:E)*(VALUE(AW1219)&lt;=名单!G:G)*(Y1219="正常走货")),名单!H:H),"否")</f>
        <v>否</v>
      </c>
      <c r="G1219" s="71" t="s">
        <v>3764</v>
      </c>
      <c r="H1219" s="71" t="s">
        <v>3766</v>
      </c>
      <c r="J1219" s="72" t="s">
        <v>160</v>
      </c>
      <c r="L1219" s="71" t="s">
        <v>18</v>
      </c>
      <c r="M1219" s="73"/>
      <c r="N1219" s="73"/>
      <c r="R1219" s="73"/>
      <c r="S1219" s="72" t="s">
        <v>337</v>
      </c>
      <c r="T1219" s="72" t="s">
        <v>14378</v>
      </c>
      <c r="U1219" s="73"/>
      <c r="W1219" s="73"/>
      <c r="X1219" s="73"/>
      <c r="Y1219" s="72" t="s">
        <v>14379</v>
      </c>
      <c r="AO1219" s="71">
        <v>0</v>
      </c>
      <c r="AT1219" s="73"/>
      <c r="AU1219" s="73"/>
      <c r="AV1219" s="73"/>
      <c r="AW1219" s="74" t="s">
        <v>15611</v>
      </c>
      <c r="BC1219" s="73"/>
    </row>
    <row r="1220" spans="1:56">
      <c r="A1220" s="70" t="str">
        <f t="shared" si="39"/>
        <v>2026-01</v>
      </c>
      <c r="B1220" s="5" t="str">
        <f>_xlfn.XLOOKUP(G1220,过机服务商重量差!A:A,过机服务商重量差!G:G)</f>
        <v>无崖子</v>
      </c>
      <c r="C1220" s="32" t="str">
        <f t="shared" si="38"/>
        <v>渠道</v>
      </c>
      <c r="D1220" s="63">
        <f>ROUND(IF(AND(AO1220&gt;=0,Y1220="正常走货"),_xlfn.XLOOKUP(G1220,过机服务商重量差!A:A,过机服务商重量差!L:L),"0"),2)</f>
        <v>3</v>
      </c>
      <c r="E1220" s="64">
        <f>ROUND(IF(B1220="小旋风",$D1220/提成!$D$4*提成!$E$4,$D1220/提成!$D$3*提成!$E$3),2)</f>
        <v>0.03</v>
      </c>
      <c r="F1220" s="5" t="str">
        <f ca="1">IFERROR(LOOKUP(1,0/((B1220=名单!B:B)*(VALUE(AW1220)&gt;=名单!E:E)*(VALUE(AW1220)&lt;=名单!G:G)*(Y1220="正常走货")),名单!H:H),"否")</f>
        <v>否</v>
      </c>
      <c r="G1220" s="71" t="s">
        <v>3767</v>
      </c>
      <c r="H1220" s="71" t="s">
        <v>3769</v>
      </c>
      <c r="J1220" s="71" t="s">
        <v>160</v>
      </c>
      <c r="L1220" s="71" t="s">
        <v>18</v>
      </c>
      <c r="M1220" s="73"/>
      <c r="N1220" s="73"/>
      <c r="R1220" s="73"/>
      <c r="S1220" s="72" t="s">
        <v>337</v>
      </c>
      <c r="T1220" s="72" t="s">
        <v>14378</v>
      </c>
      <c r="U1220" s="73"/>
      <c r="W1220" s="73"/>
      <c r="X1220" s="73"/>
      <c r="Y1220" s="72" t="s">
        <v>14379</v>
      </c>
      <c r="Z1220" s="73"/>
      <c r="AO1220" s="71">
        <v>0</v>
      </c>
      <c r="AT1220" s="73"/>
      <c r="AV1220" s="73"/>
      <c r="AW1220" s="74" t="s">
        <v>15612</v>
      </c>
      <c r="BC1220" s="73"/>
    </row>
    <row r="1221" spans="1:56">
      <c r="A1221" s="70" t="str">
        <f t="shared" si="39"/>
        <v>2026-01</v>
      </c>
      <c r="B1221" s="5" t="str">
        <f>_xlfn.XLOOKUP(G1221,过机服务商重量差!A:A,过机服务商重量差!G:G)</f>
        <v>无崖子</v>
      </c>
      <c r="C1221" s="32" t="str">
        <f t="shared" si="38"/>
        <v>渠道</v>
      </c>
      <c r="D1221" s="63">
        <f>ROUND(IF(AND(AO1221&gt;=0,Y1221="正常走货"),_xlfn.XLOOKUP(G1221,过机服务商重量差!A:A,过机服务商重量差!L:L),"0"),2)</f>
        <v>2.5</v>
      </c>
      <c r="E1221" s="64">
        <f>ROUND(IF(B1221="小旋风",$D1221/提成!$D$4*提成!$E$4,$D1221/提成!$D$3*提成!$E$3),2)</f>
        <v>0.03</v>
      </c>
      <c r="F1221" s="5" t="str">
        <f ca="1">IFERROR(LOOKUP(1,0/((B1221=名单!B:B)*(VALUE(AW1221)&gt;=名单!E:E)*(VALUE(AW1221)&lt;=名单!G:G)*(Y1221="正常走货")),名单!H:H),"否")</f>
        <v>否</v>
      </c>
      <c r="G1221" s="71" t="s">
        <v>3770</v>
      </c>
      <c r="H1221" s="71" t="s">
        <v>3772</v>
      </c>
      <c r="J1221" s="72" t="s">
        <v>160</v>
      </c>
      <c r="L1221" s="71" t="s">
        <v>18</v>
      </c>
      <c r="M1221" s="73"/>
      <c r="N1221" s="73"/>
      <c r="R1221" s="73"/>
      <c r="S1221" s="72" t="s">
        <v>337</v>
      </c>
      <c r="T1221" s="72" t="s">
        <v>14378</v>
      </c>
      <c r="U1221" s="73"/>
      <c r="W1221" s="73"/>
      <c r="X1221" s="73"/>
      <c r="Y1221" s="72" t="s">
        <v>14379</v>
      </c>
      <c r="AO1221" s="71">
        <v>0</v>
      </c>
      <c r="AT1221" s="73"/>
      <c r="AV1221" s="73"/>
      <c r="AW1221" s="74" t="s">
        <v>15613</v>
      </c>
      <c r="BC1221" s="73"/>
    </row>
    <row r="1222" spans="1:56">
      <c r="A1222" s="70" t="str">
        <f t="shared" si="39"/>
        <v>2026-01</v>
      </c>
      <c r="B1222" s="5" t="str">
        <f>_xlfn.XLOOKUP(G1222,过机服务商重量差!A:A,过机服务商重量差!G:G)</f>
        <v>无崖子</v>
      </c>
      <c r="C1222" s="32" t="str">
        <f t="shared" si="38"/>
        <v>渠道</v>
      </c>
      <c r="D1222" s="63">
        <f>ROUND(IF(AND(AO1222&gt;=0,Y1222="正常走货"),_xlfn.XLOOKUP(G1222,过机服务商重量差!A:A,过机服务商重量差!L:L),"0"),2)</f>
        <v>2.5</v>
      </c>
      <c r="E1222" s="64">
        <f>ROUND(IF(B1222="小旋风",$D1222/提成!$D$4*提成!$E$4,$D1222/提成!$D$3*提成!$E$3),2)</f>
        <v>0.03</v>
      </c>
      <c r="F1222" s="5" t="str">
        <f ca="1">IFERROR(LOOKUP(1,0/((B1222=名单!B:B)*(VALUE(AW1222)&gt;=名单!E:E)*(VALUE(AW1222)&lt;=名单!G:G)*(Y1222="正常走货")),名单!H:H),"否")</f>
        <v>否</v>
      </c>
      <c r="G1222" s="71" t="s">
        <v>3773</v>
      </c>
      <c r="H1222" s="71" t="s">
        <v>3775</v>
      </c>
      <c r="J1222" s="72" t="s">
        <v>160</v>
      </c>
      <c r="L1222" s="71" t="s">
        <v>18</v>
      </c>
      <c r="M1222" s="73"/>
      <c r="N1222" s="73"/>
      <c r="R1222" s="73"/>
      <c r="S1222" s="72" t="s">
        <v>337</v>
      </c>
      <c r="T1222" s="72" t="s">
        <v>14378</v>
      </c>
      <c r="U1222" s="73"/>
      <c r="W1222" s="73"/>
      <c r="X1222" s="73"/>
      <c r="Y1222" s="72" t="s">
        <v>14379</v>
      </c>
      <c r="AO1222" s="71">
        <v>0</v>
      </c>
      <c r="AT1222" s="73"/>
      <c r="AV1222" s="73"/>
      <c r="AW1222" s="74" t="s">
        <v>15614</v>
      </c>
      <c r="BC1222" s="73"/>
    </row>
    <row r="1223" spans="1:56">
      <c r="A1223" s="70" t="str">
        <f t="shared" si="39"/>
        <v>2026-01</v>
      </c>
      <c r="B1223" s="5" t="str">
        <f>_xlfn.XLOOKUP(G1223,过机服务商重量差!A:A,过机服务商重量差!G:G)</f>
        <v>无崖子</v>
      </c>
      <c r="C1223" s="32" t="str">
        <f t="shared" si="38"/>
        <v>渠道</v>
      </c>
      <c r="D1223" s="63">
        <f>ROUND(IF(AND(AO1223&gt;=0,Y1223="正常走货"),_xlfn.XLOOKUP(G1223,过机服务商重量差!A:A,过机服务商重量差!L:L),"0"),2)</f>
        <v>3.5</v>
      </c>
      <c r="E1223" s="64">
        <f>ROUND(IF(B1223="小旋风",$D1223/提成!$D$4*提成!$E$4,$D1223/提成!$D$3*提成!$E$3),2)</f>
        <v>0.04</v>
      </c>
      <c r="F1223" s="5" t="str">
        <f ca="1">IFERROR(LOOKUP(1,0/((B1223=名单!B:B)*(VALUE(AW1223)&gt;=名单!E:E)*(VALUE(AW1223)&lt;=名单!G:G)*(Y1223="正常走货")),名单!H:H),"否")</f>
        <v>否</v>
      </c>
      <c r="G1223" s="71" t="s">
        <v>3776</v>
      </c>
      <c r="H1223" s="71" t="s">
        <v>3778</v>
      </c>
      <c r="J1223" s="72" t="s">
        <v>160</v>
      </c>
      <c r="L1223" s="71" t="s">
        <v>18</v>
      </c>
      <c r="M1223" s="73"/>
      <c r="N1223" s="73"/>
      <c r="R1223" s="73"/>
      <c r="S1223" s="72" t="s">
        <v>337</v>
      </c>
      <c r="T1223" s="72" t="s">
        <v>14378</v>
      </c>
      <c r="U1223" s="73"/>
      <c r="W1223" s="73"/>
      <c r="X1223" s="73"/>
      <c r="Y1223" s="72" t="s">
        <v>14379</v>
      </c>
      <c r="AO1223" s="71">
        <v>0</v>
      </c>
      <c r="AT1223" s="73"/>
      <c r="AV1223" s="73"/>
      <c r="AW1223" s="74" t="s">
        <v>15615</v>
      </c>
      <c r="BA1223" s="73"/>
      <c r="BC1223" s="73"/>
    </row>
    <row r="1224" spans="1:56">
      <c r="A1224" s="70" t="str">
        <f t="shared" si="39"/>
        <v>2026-01</v>
      </c>
      <c r="B1224" s="5" t="str">
        <f>_xlfn.XLOOKUP(G1224,过机服务商重量差!A:A,过机服务商重量差!G:G)</f>
        <v>无崖子</v>
      </c>
      <c r="C1224" s="32" t="str">
        <f t="shared" si="38"/>
        <v>渠道</v>
      </c>
      <c r="D1224" s="63">
        <f>ROUND(IF(AND(AO1224&gt;=0,Y1224="正常走货"),_xlfn.XLOOKUP(G1224,过机服务商重量差!A:A,过机服务商重量差!L:L),"0"),2)</f>
        <v>3</v>
      </c>
      <c r="E1224" s="64">
        <f>ROUND(IF(B1224="小旋风",$D1224/提成!$D$4*提成!$E$4,$D1224/提成!$D$3*提成!$E$3),2)</f>
        <v>0.03</v>
      </c>
      <c r="F1224" s="5" t="str">
        <f ca="1">IFERROR(LOOKUP(1,0/((B1224=名单!B:B)*(VALUE(AW1224)&gt;=名单!E:E)*(VALUE(AW1224)&lt;=名单!G:G)*(Y1224="正常走货")),名单!H:H),"否")</f>
        <v>否</v>
      </c>
      <c r="G1224" s="71" t="s">
        <v>3779</v>
      </c>
      <c r="H1224" s="71" t="s">
        <v>3781</v>
      </c>
      <c r="J1224" s="72" t="s">
        <v>160</v>
      </c>
      <c r="L1224" s="71" t="s">
        <v>18</v>
      </c>
      <c r="M1224" s="73"/>
      <c r="N1224" s="73"/>
      <c r="R1224" s="73"/>
      <c r="S1224" s="72" t="s">
        <v>337</v>
      </c>
      <c r="T1224" s="71" t="s">
        <v>14378</v>
      </c>
      <c r="U1224" s="73"/>
      <c r="W1224" s="73"/>
      <c r="X1224" s="73"/>
      <c r="Y1224" s="72" t="s">
        <v>14379</v>
      </c>
      <c r="AO1224" s="71">
        <v>0</v>
      </c>
      <c r="AS1224" s="73"/>
      <c r="AT1224" s="73"/>
      <c r="AV1224" s="73"/>
      <c r="AW1224" s="74" t="s">
        <v>15616</v>
      </c>
      <c r="BC1224" s="73"/>
      <c r="BD1224" s="73"/>
    </row>
    <row r="1225" spans="1:56">
      <c r="A1225" s="70" t="str">
        <f t="shared" si="39"/>
        <v>2026-01</v>
      </c>
      <c r="B1225" s="5" t="str">
        <f>_xlfn.XLOOKUP(G1225,过机服务商重量差!A:A,过机服务商重量差!G:G)</f>
        <v>无崖子</v>
      </c>
      <c r="C1225" s="32" t="str">
        <f t="shared" si="38"/>
        <v>渠道</v>
      </c>
      <c r="D1225" s="63">
        <f>ROUND(IF(AND(AO1225&gt;=0,Y1225="正常走货"),_xlfn.XLOOKUP(G1225,过机服务商重量差!A:A,过机服务商重量差!L:L),"0"),2)</f>
        <v>2.5</v>
      </c>
      <c r="E1225" s="64">
        <f>ROUND(IF(B1225="小旋风",$D1225/提成!$D$4*提成!$E$4,$D1225/提成!$D$3*提成!$E$3),2)</f>
        <v>0.03</v>
      </c>
      <c r="F1225" s="5" t="str">
        <f ca="1">IFERROR(LOOKUP(1,0/((B1225=名单!B:B)*(VALUE(AW1225)&gt;=名单!E:E)*(VALUE(AW1225)&lt;=名单!G:G)*(Y1225="正常走货")),名单!H:H),"否")</f>
        <v>否</v>
      </c>
      <c r="G1225" s="71" t="s">
        <v>3782</v>
      </c>
      <c r="H1225" s="71" t="s">
        <v>3784</v>
      </c>
      <c r="J1225" s="72" t="s">
        <v>160</v>
      </c>
      <c r="L1225" s="71" t="s">
        <v>18</v>
      </c>
      <c r="M1225" s="73"/>
      <c r="N1225" s="73"/>
      <c r="R1225" s="73"/>
      <c r="S1225" s="72" t="s">
        <v>337</v>
      </c>
      <c r="T1225" s="71" t="s">
        <v>14378</v>
      </c>
      <c r="U1225" s="73"/>
      <c r="W1225" s="73"/>
      <c r="X1225" s="73"/>
      <c r="Y1225" s="72" t="s">
        <v>14379</v>
      </c>
      <c r="AO1225" s="71">
        <v>0</v>
      </c>
      <c r="AS1225" s="73"/>
      <c r="AT1225" s="73"/>
      <c r="AU1225" s="73"/>
      <c r="AV1225" s="73"/>
      <c r="AW1225" s="74" t="s">
        <v>15617</v>
      </c>
      <c r="BA1225" s="73"/>
      <c r="BC1225" s="73"/>
    </row>
    <row r="1226" spans="1:56">
      <c r="A1226" s="70" t="str">
        <f t="shared" si="39"/>
        <v>2026-01</v>
      </c>
      <c r="B1226" s="5" t="str">
        <f>_xlfn.XLOOKUP(G1226,过机服务商重量差!A:A,过机服务商重量差!G:G)</f>
        <v>无崖子</v>
      </c>
      <c r="C1226" s="32" t="str">
        <f t="shared" si="38"/>
        <v>渠道</v>
      </c>
      <c r="D1226" s="63">
        <f>ROUND(IF(AND(AO1226&gt;=0,Y1226="正常走货"),_xlfn.XLOOKUP(G1226,过机服务商重量差!A:A,过机服务商重量差!L:L),"0"),2)</f>
        <v>2.5</v>
      </c>
      <c r="E1226" s="64">
        <f>ROUND(IF(B1226="小旋风",$D1226/提成!$D$4*提成!$E$4,$D1226/提成!$D$3*提成!$E$3),2)</f>
        <v>0.03</v>
      </c>
      <c r="F1226" s="5" t="str">
        <f ca="1">IFERROR(LOOKUP(1,0/((B1226=名单!B:B)*(VALUE(AW1226)&gt;=名单!E:E)*(VALUE(AW1226)&lt;=名单!G:G)*(Y1226="正常走货")),名单!H:H),"否")</f>
        <v>否</v>
      </c>
      <c r="G1226" s="71" t="s">
        <v>3785</v>
      </c>
      <c r="H1226" s="71" t="s">
        <v>3787</v>
      </c>
      <c r="J1226" s="72" t="s">
        <v>160</v>
      </c>
      <c r="L1226" s="71" t="s">
        <v>18</v>
      </c>
      <c r="M1226" s="73"/>
      <c r="N1226" s="73"/>
      <c r="R1226" s="73"/>
      <c r="S1226" s="72" t="s">
        <v>337</v>
      </c>
      <c r="T1226" s="72" t="s">
        <v>14378</v>
      </c>
      <c r="U1226" s="73"/>
      <c r="W1226" s="73"/>
      <c r="X1226" s="73"/>
      <c r="Y1226" s="72" t="s">
        <v>14379</v>
      </c>
      <c r="AO1226" s="71">
        <v>0</v>
      </c>
      <c r="AT1226" s="73"/>
      <c r="AV1226" s="73"/>
      <c r="AW1226" s="74" t="s">
        <v>15618</v>
      </c>
      <c r="BC1226" s="73"/>
      <c r="BD1226" s="73"/>
    </row>
    <row r="1227" spans="1:56">
      <c r="A1227" s="70" t="str">
        <f t="shared" si="39"/>
        <v>2026-01</v>
      </c>
      <c r="B1227" s="5" t="str">
        <f>_xlfn.XLOOKUP(G1227,过机服务商重量差!A:A,过机服务商重量差!G:G)</f>
        <v>无崖子</v>
      </c>
      <c r="C1227" s="32" t="str">
        <f t="shared" si="38"/>
        <v>渠道</v>
      </c>
      <c r="D1227" s="63">
        <f>ROUND(IF(AND(AO1227&gt;=0,Y1227="正常走货"),_xlfn.XLOOKUP(G1227,过机服务商重量差!A:A,过机服务商重量差!L:L),"0"),2)</f>
        <v>2.5</v>
      </c>
      <c r="E1227" s="64">
        <f>ROUND(IF(B1227="小旋风",$D1227/提成!$D$4*提成!$E$4,$D1227/提成!$D$3*提成!$E$3),2)</f>
        <v>0.03</v>
      </c>
      <c r="F1227" s="5" t="str">
        <f ca="1">IFERROR(LOOKUP(1,0/((B1227=名单!B:B)*(VALUE(AW1227)&gt;=名单!E:E)*(VALUE(AW1227)&lt;=名单!G:G)*(Y1227="正常走货")),名单!H:H),"否")</f>
        <v>否</v>
      </c>
      <c r="G1227" s="71" t="s">
        <v>3788</v>
      </c>
      <c r="H1227" s="71" t="s">
        <v>3790</v>
      </c>
      <c r="J1227" s="72" t="s">
        <v>160</v>
      </c>
      <c r="L1227" s="71" t="s">
        <v>18</v>
      </c>
      <c r="M1227" s="73"/>
      <c r="N1227" s="73"/>
      <c r="R1227" s="73"/>
      <c r="S1227" s="72" t="s">
        <v>337</v>
      </c>
      <c r="T1227" s="72" t="s">
        <v>14378</v>
      </c>
      <c r="U1227" s="73"/>
      <c r="W1227" s="73"/>
      <c r="X1227" s="73"/>
      <c r="Y1227" s="72" t="s">
        <v>14379</v>
      </c>
      <c r="AO1227" s="71">
        <v>0</v>
      </c>
      <c r="AT1227" s="73"/>
      <c r="AV1227" s="73"/>
      <c r="AW1227" s="74" t="s">
        <v>15619</v>
      </c>
      <c r="BC1227" s="73"/>
    </row>
    <row r="1228" spans="1:56">
      <c r="A1228" s="70" t="str">
        <f t="shared" si="39"/>
        <v>2026-01</v>
      </c>
      <c r="B1228" s="5" t="str">
        <f>_xlfn.XLOOKUP(G1228,过机服务商重量差!A:A,过机服务商重量差!G:G)</f>
        <v>小旋风</v>
      </c>
      <c r="C1228" s="32" t="str">
        <f t="shared" si="38"/>
        <v>渠道</v>
      </c>
      <c r="D1228" s="63">
        <f>ROUND(IF(AND(AO1228&gt;=0,Y1228="正常走货"),_xlfn.XLOOKUP(G1228,过机服务商重量差!A:A,过机服务商重量差!L:L),"0"),2)</f>
        <v>100</v>
      </c>
      <c r="E1228" s="64">
        <f>ROUND(IF(B1228="小旋风",$D1228/提成!$D$4*提成!$E$4,$D1228/提成!$D$3*提成!$E$3),2)</f>
        <v>1</v>
      </c>
      <c r="F1228" s="5" t="str">
        <f ca="1">IFERROR(LOOKUP(1,0/((B1228=名单!B:B)*(VALUE(AW1228)&gt;=名单!E:E)*(VALUE(AW1228)&lt;=名单!G:G)*(Y1228="正常走货")),名单!H:H),"否")</f>
        <v>是</v>
      </c>
      <c r="G1228" s="71" t="s">
        <v>3791</v>
      </c>
      <c r="H1228" s="71" t="s">
        <v>3793</v>
      </c>
      <c r="J1228" s="72" t="s">
        <v>78</v>
      </c>
      <c r="L1228" s="71" t="s">
        <v>18</v>
      </c>
      <c r="M1228" s="73"/>
      <c r="N1228" s="73"/>
      <c r="R1228" s="73"/>
      <c r="S1228" s="72" t="s">
        <v>90</v>
      </c>
      <c r="T1228" s="72" t="s">
        <v>14407</v>
      </c>
      <c r="U1228" s="73"/>
      <c r="W1228" s="73"/>
      <c r="X1228" s="73"/>
      <c r="Y1228" s="72" t="s">
        <v>14379</v>
      </c>
      <c r="AO1228" s="71">
        <v>217.6</v>
      </c>
      <c r="AS1228" s="73"/>
      <c r="AT1228" s="73"/>
      <c r="AU1228" s="73"/>
      <c r="AV1228" s="73"/>
      <c r="AW1228" s="74" t="s">
        <v>15620</v>
      </c>
      <c r="BC1228" s="73"/>
    </row>
    <row r="1229" spans="1:56">
      <c r="A1229" s="70" t="str">
        <f t="shared" si="39"/>
        <v>2026-01</v>
      </c>
      <c r="B1229" s="5" t="str">
        <f>_xlfn.XLOOKUP(G1229,过机服务商重量差!A:A,过机服务商重量差!G:G)</f>
        <v>玉麒麟</v>
      </c>
      <c r="C1229" s="32" t="str">
        <f t="shared" si="38"/>
        <v>渠道</v>
      </c>
      <c r="D1229" s="63">
        <f>ROUND(IF(AND(AO1229&gt;=0,Y1229="正常走货"),_xlfn.XLOOKUP(G1229,过机服务商重量差!A:A,过机服务商重量差!L:L),"0"),2)</f>
        <v>35</v>
      </c>
      <c r="E1229" s="64">
        <f>ROUND(IF(B1229="小旋风",$D1229/提成!$D$4*提成!$E$4,$D1229/提成!$D$3*提成!$E$3),2)</f>
        <v>0.35</v>
      </c>
      <c r="F1229" s="5" t="str">
        <f ca="1">IFERROR(LOOKUP(1,0/((B1229=名单!B:B)*(VALUE(AW1229)&gt;=名单!E:E)*(VALUE(AW1229)&lt;=名单!G:G)*(Y1229="正常走货")),名单!H:H),"否")</f>
        <v>否</v>
      </c>
      <c r="G1229" s="71" t="s">
        <v>3794</v>
      </c>
      <c r="H1229" s="71" t="s">
        <v>3796</v>
      </c>
      <c r="J1229" s="72" t="s">
        <v>17</v>
      </c>
      <c r="L1229" s="71" t="s">
        <v>18</v>
      </c>
      <c r="M1229" s="73"/>
      <c r="N1229" s="73"/>
      <c r="R1229" s="73"/>
      <c r="S1229" s="72" t="s">
        <v>239</v>
      </c>
      <c r="T1229" s="72" t="s">
        <v>14386</v>
      </c>
      <c r="U1229" s="73"/>
      <c r="W1229" s="73"/>
      <c r="X1229" s="73"/>
      <c r="Y1229" s="72" t="s">
        <v>14379</v>
      </c>
      <c r="AO1229" s="71">
        <v>199.5</v>
      </c>
      <c r="AS1229" s="73"/>
      <c r="AT1229" s="73"/>
      <c r="AU1229" s="73"/>
      <c r="AV1229" s="73"/>
      <c r="AW1229" s="74" t="s">
        <v>15621</v>
      </c>
      <c r="BC1229" s="73"/>
    </row>
    <row r="1230" spans="1:56">
      <c r="A1230" s="70" t="str">
        <f t="shared" si="39"/>
        <v>2026-01</v>
      </c>
      <c r="B1230" s="5" t="str">
        <f>_xlfn.XLOOKUP(G1230,过机服务商重量差!A:A,过机服务商重量差!G:G)</f>
        <v>帅时莹</v>
      </c>
      <c r="C1230" s="32" t="str">
        <f t="shared" si="38"/>
        <v>渠道</v>
      </c>
      <c r="D1230" s="63">
        <f>ROUND(IF(AND(AO1230&gt;=0,Y1230="正常走货"),_xlfn.XLOOKUP(G1230,过机服务商重量差!A:A,过机服务商重量差!L:L),"0"),2)</f>
        <v>26</v>
      </c>
      <c r="E1230" s="64">
        <f>ROUND(IF(B1230="小旋风",$D1230/提成!$D$4*提成!$E$4,$D1230/提成!$D$3*提成!$E$3),2)</f>
        <v>0.26</v>
      </c>
      <c r="F1230" s="5" t="str">
        <f ca="1">IFERROR(LOOKUP(1,0/((B1230=名单!B:B)*(VALUE(AW1230)&gt;=名单!E:E)*(VALUE(AW1230)&lt;=名单!G:G)*(Y1230="正常走货")),名单!H:H),"否")</f>
        <v>否</v>
      </c>
      <c r="G1230" s="71" t="s">
        <v>3797</v>
      </c>
      <c r="H1230" s="71" t="s">
        <v>3799</v>
      </c>
      <c r="J1230" s="72" t="s">
        <v>1452</v>
      </c>
      <c r="L1230" s="71" t="s">
        <v>18</v>
      </c>
      <c r="M1230" s="73"/>
      <c r="N1230" s="73"/>
      <c r="R1230" s="73"/>
      <c r="S1230" s="72" t="s">
        <v>130</v>
      </c>
      <c r="T1230" s="72" t="s">
        <v>14419</v>
      </c>
      <c r="U1230" s="73"/>
      <c r="W1230" s="73"/>
      <c r="X1230" s="73"/>
      <c r="Y1230" s="72" t="s">
        <v>14379</v>
      </c>
      <c r="AO1230" s="71">
        <v>48</v>
      </c>
      <c r="AT1230" s="73"/>
      <c r="AV1230" s="73"/>
      <c r="AW1230" s="74" t="s">
        <v>15622</v>
      </c>
      <c r="BC1230" s="73"/>
    </row>
    <row r="1231" spans="1:56">
      <c r="A1231" s="70" t="str">
        <f t="shared" si="39"/>
        <v>2026-01</v>
      </c>
      <c r="B1231" s="5" t="str">
        <f>_xlfn.XLOOKUP(G1231,过机服务商重量差!A:A,过机服务商重量差!G:G)</f>
        <v>无崖子</v>
      </c>
      <c r="C1231" s="32" t="str">
        <f t="shared" si="38"/>
        <v>渠道</v>
      </c>
      <c r="D1231" s="63">
        <f>ROUND(IF(AND(AO1231&gt;=0,Y1231="正常走货"),_xlfn.XLOOKUP(G1231,过机服务商重量差!A:A,过机服务商重量差!L:L),"0"),2)</f>
        <v>10.5</v>
      </c>
      <c r="E1231" s="64">
        <f>ROUND(IF(B1231="小旋风",$D1231/提成!$D$4*提成!$E$4,$D1231/提成!$D$3*提成!$E$3),2)</f>
        <v>0.11</v>
      </c>
      <c r="F1231" s="5" t="str">
        <f ca="1">IFERROR(LOOKUP(1,0/((B1231=名单!B:B)*(VALUE(AW1231)&gt;=名单!E:E)*(VALUE(AW1231)&lt;=名单!G:G)*(Y1231="正常走货")),名单!H:H),"否")</f>
        <v>否</v>
      </c>
      <c r="G1231" s="71" t="s">
        <v>3800</v>
      </c>
      <c r="H1231" s="71" t="s">
        <v>3802</v>
      </c>
      <c r="J1231" s="72" t="s">
        <v>128</v>
      </c>
      <c r="L1231" s="71" t="s">
        <v>18</v>
      </c>
      <c r="M1231" s="73"/>
      <c r="N1231" s="73"/>
      <c r="R1231" s="73"/>
      <c r="S1231" s="72" t="s">
        <v>130</v>
      </c>
      <c r="T1231" s="72" t="s">
        <v>14419</v>
      </c>
      <c r="U1231" s="73"/>
      <c r="W1231" s="73"/>
      <c r="X1231" s="73"/>
      <c r="Y1231" s="72" t="s">
        <v>14379</v>
      </c>
      <c r="AO1231" s="71">
        <v>57.34</v>
      </c>
      <c r="AT1231" s="73"/>
      <c r="AV1231" s="73"/>
      <c r="AW1231" s="74" t="s">
        <v>15623</v>
      </c>
      <c r="BC1231" s="73"/>
    </row>
    <row r="1232" spans="1:56">
      <c r="A1232" s="70" t="str">
        <f t="shared" si="39"/>
        <v>2026-01</v>
      </c>
      <c r="B1232" s="5" t="str">
        <f>_xlfn.XLOOKUP(G1232,过机服务商重量差!A:A,过机服务商重量差!G:G)</f>
        <v>无崖子</v>
      </c>
      <c r="C1232" s="32" t="str">
        <f t="shared" si="38"/>
        <v>渠道</v>
      </c>
      <c r="D1232" s="63">
        <f>ROUND(IF(AND(AO1232&gt;=0,Y1232="正常走货"),_xlfn.XLOOKUP(G1232,过机服务商重量差!A:A,过机服务商重量差!L:L),"0"),2)</f>
        <v>8</v>
      </c>
      <c r="E1232" s="64">
        <f>ROUND(IF(B1232="小旋风",$D1232/提成!$D$4*提成!$E$4,$D1232/提成!$D$3*提成!$E$3),2)</f>
        <v>0.08</v>
      </c>
      <c r="F1232" s="5" t="str">
        <f ca="1">IFERROR(LOOKUP(1,0/((B1232=名单!B:B)*(VALUE(AW1232)&gt;=名单!E:E)*(VALUE(AW1232)&lt;=名单!G:G)*(Y1232="正常走货")),名单!H:H),"否")</f>
        <v>否</v>
      </c>
      <c r="G1232" s="71" t="s">
        <v>3803</v>
      </c>
      <c r="H1232" s="71" t="s">
        <v>3805</v>
      </c>
      <c r="J1232" s="72" t="s">
        <v>128</v>
      </c>
      <c r="L1232" s="71" t="s">
        <v>18</v>
      </c>
      <c r="M1232" s="73"/>
      <c r="N1232" s="73"/>
      <c r="R1232" s="73"/>
      <c r="S1232" s="72" t="s">
        <v>130</v>
      </c>
      <c r="T1232" s="72" t="s">
        <v>14419</v>
      </c>
      <c r="U1232" s="73"/>
      <c r="W1232" s="73"/>
      <c r="X1232" s="73"/>
      <c r="Y1232" s="72" t="s">
        <v>14379</v>
      </c>
      <c r="AO1232" s="71">
        <v>198.84</v>
      </c>
      <c r="AT1232" s="73"/>
      <c r="AU1232" s="73"/>
      <c r="AV1232" s="73"/>
      <c r="AW1232" s="74" t="s">
        <v>15624</v>
      </c>
      <c r="BC1232" s="73"/>
    </row>
    <row r="1233" spans="1:56">
      <c r="A1233" s="70" t="str">
        <f t="shared" si="39"/>
        <v>2026-01</v>
      </c>
      <c r="B1233" s="5" t="str">
        <f>_xlfn.XLOOKUP(G1233,过机服务商重量差!A:A,过机服务商重量差!G:G)</f>
        <v>风清扬</v>
      </c>
      <c r="C1233" s="32" t="str">
        <f t="shared" si="38"/>
        <v>渠道</v>
      </c>
      <c r="D1233" s="63">
        <f>ROUND(IF(AND(AO1233&gt;=0,Y1233="正常走货"),_xlfn.XLOOKUP(G1233,过机服务商重量差!A:A,过机服务商重量差!L:L),"0"),2)</f>
        <v>170</v>
      </c>
      <c r="E1233" s="64">
        <f>ROUND(IF(B1233="小旋风",$D1233/提成!$D$4*提成!$E$4,$D1233/提成!$D$3*提成!$E$3),2)</f>
        <v>1.7</v>
      </c>
      <c r="F1233" s="5" t="str">
        <f ca="1">IFERROR(LOOKUP(1,0/((B1233=名单!B:B)*(VALUE(AW1233)&gt;=名单!E:E)*(VALUE(AW1233)&lt;=名单!G:G)*(Y1233="正常走货")),名单!H:H),"否")</f>
        <v>是</v>
      </c>
      <c r="G1233" s="71" t="s">
        <v>3806</v>
      </c>
      <c r="H1233" s="71" t="s">
        <v>3808</v>
      </c>
      <c r="J1233" s="72" t="s">
        <v>880</v>
      </c>
      <c r="L1233" s="71" t="s">
        <v>18</v>
      </c>
      <c r="M1233" s="73"/>
      <c r="N1233" s="73"/>
      <c r="R1233" s="73"/>
      <c r="S1233" s="72" t="s">
        <v>90</v>
      </c>
      <c r="T1233" s="72" t="s">
        <v>14407</v>
      </c>
      <c r="U1233" s="73"/>
      <c r="W1233" s="73"/>
      <c r="X1233" s="73"/>
      <c r="Y1233" s="72" t="s">
        <v>14379</v>
      </c>
      <c r="AO1233" s="71">
        <v>414</v>
      </c>
      <c r="AT1233" s="73"/>
      <c r="AV1233" s="73"/>
      <c r="AW1233" s="74" t="s">
        <v>15625</v>
      </c>
      <c r="BC1233" s="73"/>
    </row>
    <row r="1234" spans="1:56">
      <c r="A1234" s="70" t="str">
        <f t="shared" si="39"/>
        <v>2026-01</v>
      </c>
      <c r="B1234" s="5" t="str">
        <f>_xlfn.XLOOKUP(G1234,过机服务商重量差!A:A,过机服务商重量差!G:G)</f>
        <v>无崖子</v>
      </c>
      <c r="C1234" s="32" t="str">
        <f t="shared" si="38"/>
        <v>渠道</v>
      </c>
      <c r="D1234" s="63">
        <f>ROUND(IF(AND(AO1234&gt;=0,Y1234="正常走货"),_xlfn.XLOOKUP(G1234,过机服务商重量差!A:A,过机服务商重量差!L:L),"0"),2)</f>
        <v>27</v>
      </c>
      <c r="E1234" s="64">
        <f>ROUND(IF(B1234="小旋风",$D1234/提成!$D$4*提成!$E$4,$D1234/提成!$D$3*提成!$E$3),2)</f>
        <v>0.27</v>
      </c>
      <c r="F1234" s="5" t="str">
        <f ca="1">IFERROR(LOOKUP(1,0/((B1234=名单!B:B)*(VALUE(AW1234)&gt;=名单!E:E)*(VALUE(AW1234)&lt;=名单!G:G)*(Y1234="正常走货")),名单!H:H),"否")</f>
        <v>否</v>
      </c>
      <c r="G1234" s="71" t="s">
        <v>3809</v>
      </c>
      <c r="H1234" s="71" t="s">
        <v>3811</v>
      </c>
      <c r="J1234" s="72" t="s">
        <v>2455</v>
      </c>
      <c r="L1234" s="71" t="s">
        <v>18</v>
      </c>
      <c r="M1234" s="73"/>
      <c r="N1234" s="73"/>
      <c r="R1234" s="73"/>
      <c r="S1234" s="72" t="s">
        <v>86</v>
      </c>
      <c r="T1234" s="72" t="s">
        <v>14378</v>
      </c>
      <c r="U1234" s="73"/>
      <c r="W1234" s="73"/>
      <c r="X1234" s="73"/>
      <c r="Y1234" s="72" t="s">
        <v>14379</v>
      </c>
      <c r="AO1234" s="71">
        <v>0</v>
      </c>
      <c r="AT1234" s="73"/>
      <c r="AU1234" s="73"/>
      <c r="AV1234" s="73"/>
      <c r="AW1234" s="74" t="s">
        <v>15626</v>
      </c>
      <c r="BC1234" s="73"/>
      <c r="BD1234" s="73"/>
    </row>
    <row r="1235" spans="1:56">
      <c r="A1235" s="70" t="str">
        <f t="shared" si="39"/>
        <v>2026-01</v>
      </c>
      <c r="B1235" s="5" t="str">
        <f>_xlfn.XLOOKUP(G1235,过机服务商重量差!A:A,过机服务商重量差!G:G)</f>
        <v>玉麒麟</v>
      </c>
      <c r="C1235" s="32" t="str">
        <f t="shared" si="38"/>
        <v>渠道</v>
      </c>
      <c r="D1235" s="63">
        <f>ROUND(IF(AND(AO1235&gt;=0,Y1235="正常走货"),_xlfn.XLOOKUP(G1235,过机服务商重量差!A:A,过机服务商重量差!L:L),"0"),2)</f>
        <v>7</v>
      </c>
      <c r="E1235" s="64">
        <f>ROUND(IF(B1235="小旋风",$D1235/提成!$D$4*提成!$E$4,$D1235/提成!$D$3*提成!$E$3),2)</f>
        <v>0.07</v>
      </c>
      <c r="F1235" s="5" t="str">
        <f ca="1">IFERROR(LOOKUP(1,0/((B1235=名单!B:B)*(VALUE(AW1235)&gt;=名单!E:E)*(VALUE(AW1235)&lt;=名单!G:G)*(Y1235="正常走货")),名单!H:H),"否")</f>
        <v>否</v>
      </c>
      <c r="G1235" s="71" t="s">
        <v>3812</v>
      </c>
      <c r="H1235" s="71" t="s">
        <v>3814</v>
      </c>
      <c r="J1235" s="72" t="s">
        <v>17</v>
      </c>
      <c r="L1235" s="71" t="s">
        <v>18</v>
      </c>
      <c r="M1235" s="73"/>
      <c r="N1235" s="73"/>
      <c r="R1235" s="73"/>
      <c r="S1235" s="72" t="s">
        <v>90</v>
      </c>
      <c r="T1235" s="72" t="s">
        <v>14407</v>
      </c>
      <c r="U1235" s="73"/>
      <c r="W1235" s="73"/>
      <c r="X1235" s="73"/>
      <c r="Y1235" s="72" t="s">
        <v>14379</v>
      </c>
      <c r="AO1235" s="71">
        <v>55.6</v>
      </c>
      <c r="AT1235" s="73"/>
      <c r="AV1235" s="73"/>
      <c r="AW1235" s="74" t="s">
        <v>15627</v>
      </c>
      <c r="BC1235" s="73"/>
    </row>
    <row r="1236" spans="1:56">
      <c r="A1236" s="70" t="str">
        <f t="shared" si="39"/>
        <v>2026-01</v>
      </c>
      <c r="B1236" s="5" t="str">
        <f>_xlfn.XLOOKUP(G1236,过机服务商重量差!A:A,过机服务商重量差!G:G)</f>
        <v>玉麒麟</v>
      </c>
      <c r="C1236" s="32" t="str">
        <f t="shared" si="38"/>
        <v>渠道</v>
      </c>
      <c r="D1236" s="63">
        <f>ROUND(IF(AND(AO1236&gt;=0,Y1236="正常走货"),_xlfn.XLOOKUP(G1236,过机服务商重量差!A:A,过机服务商重量差!L:L),"0"),2)</f>
        <v>3</v>
      </c>
      <c r="E1236" s="64">
        <f>ROUND(IF(B1236="小旋风",$D1236/提成!$D$4*提成!$E$4,$D1236/提成!$D$3*提成!$E$3),2)</f>
        <v>0.03</v>
      </c>
      <c r="F1236" s="5" t="str">
        <f ca="1">IFERROR(LOOKUP(1,0/((B1236=名单!B:B)*(VALUE(AW1236)&gt;=名单!E:E)*(VALUE(AW1236)&lt;=名单!G:G)*(Y1236="正常走货")),名单!H:H),"否")</f>
        <v>否</v>
      </c>
      <c r="G1236" s="71" t="s">
        <v>3815</v>
      </c>
      <c r="H1236" s="71" t="s">
        <v>3817</v>
      </c>
      <c r="J1236" s="71" t="s">
        <v>17</v>
      </c>
      <c r="L1236" s="71" t="s">
        <v>18</v>
      </c>
      <c r="M1236" s="73"/>
      <c r="N1236" s="73"/>
      <c r="R1236" s="73"/>
      <c r="S1236" s="72" t="s">
        <v>152</v>
      </c>
      <c r="T1236" s="72" t="s">
        <v>14382</v>
      </c>
      <c r="U1236" s="73"/>
      <c r="W1236" s="73"/>
      <c r="X1236" s="73"/>
      <c r="Y1236" s="72" t="s">
        <v>14379</v>
      </c>
      <c r="AO1236" s="71">
        <v>39.25</v>
      </c>
      <c r="AS1236" s="73"/>
      <c r="AT1236" s="73"/>
      <c r="AU1236" s="73"/>
      <c r="AV1236" s="73"/>
      <c r="AW1236" s="74" t="s">
        <v>15628</v>
      </c>
      <c r="BC1236" s="73"/>
    </row>
    <row r="1237" spans="1:56">
      <c r="A1237" s="70" t="str">
        <f t="shared" si="39"/>
        <v>2026-01</v>
      </c>
      <c r="B1237" s="5" t="str">
        <f>_xlfn.XLOOKUP(G1237,过机服务商重量差!A:A,过机服务商重量差!G:G)</f>
        <v>帅时莹</v>
      </c>
      <c r="C1237" s="32" t="str">
        <f t="shared" si="38"/>
        <v>渠道</v>
      </c>
      <c r="D1237" s="63">
        <f>ROUND(IF(AND(AO1237&gt;=0,Y1237="正常走货"),_xlfn.XLOOKUP(G1237,过机服务商重量差!A:A,过机服务商重量差!L:L),"0"),2)</f>
        <v>56</v>
      </c>
      <c r="E1237" s="64">
        <f>ROUND(IF(B1237="小旋风",$D1237/提成!$D$4*提成!$E$4,$D1237/提成!$D$3*提成!$E$3),2)</f>
        <v>0.56</v>
      </c>
      <c r="F1237" s="5" t="str">
        <f ca="1">IFERROR(LOOKUP(1,0/((B1237=名单!B:B)*(VALUE(AW1237)&gt;=名单!E:E)*(VALUE(AW1237)&lt;=名单!G:G)*(Y1237="正常走货")),名单!H:H),"否")</f>
        <v>否</v>
      </c>
      <c r="G1237" s="71" t="s">
        <v>3818</v>
      </c>
      <c r="H1237" s="71" t="s">
        <v>3820</v>
      </c>
      <c r="J1237" s="72" t="s">
        <v>140</v>
      </c>
      <c r="L1237" s="71" t="s">
        <v>18</v>
      </c>
      <c r="M1237" s="73"/>
      <c r="N1237" s="73"/>
      <c r="R1237" s="73"/>
      <c r="S1237" s="72" t="s">
        <v>99</v>
      </c>
      <c r="T1237" s="71" t="s">
        <v>14410</v>
      </c>
      <c r="U1237" s="73"/>
      <c r="W1237" s="73"/>
      <c r="X1237" s="73"/>
      <c r="Y1237" s="72" t="s">
        <v>14379</v>
      </c>
      <c r="AO1237" s="71">
        <v>468.1</v>
      </c>
      <c r="AT1237" s="73"/>
      <c r="AU1237" s="73"/>
      <c r="AV1237" s="73"/>
      <c r="AW1237" s="74" t="s">
        <v>15629</v>
      </c>
      <c r="BC1237" s="73"/>
    </row>
    <row r="1238" spans="1:56">
      <c r="A1238" s="70" t="str">
        <f t="shared" si="39"/>
        <v>2026-01</v>
      </c>
      <c r="B1238" s="5" t="str">
        <f>_xlfn.XLOOKUP(G1238,过机服务商重量差!A:A,过机服务商重量差!G:G)</f>
        <v>无崖子</v>
      </c>
      <c r="C1238" s="32" t="str">
        <f t="shared" si="38"/>
        <v>渠道</v>
      </c>
      <c r="D1238" s="63">
        <f>ROUND(IF(AND(AO1238&gt;=0,Y1238="正常走货"),_xlfn.XLOOKUP(G1238,过机服务商重量差!A:A,过机服务商重量差!L:L),"0"),2)</f>
        <v>27</v>
      </c>
      <c r="E1238" s="64">
        <f>ROUND(IF(B1238="小旋风",$D1238/提成!$D$4*提成!$E$4,$D1238/提成!$D$3*提成!$E$3),2)</f>
        <v>0.27</v>
      </c>
      <c r="F1238" s="5" t="str">
        <f ca="1">IFERROR(LOOKUP(1,0/((B1238=名单!B:B)*(VALUE(AW1238)&gt;=名单!E:E)*(VALUE(AW1238)&lt;=名单!G:G)*(Y1238="正常走货")),名单!H:H),"否")</f>
        <v>否</v>
      </c>
      <c r="G1238" s="71" t="s">
        <v>3821</v>
      </c>
      <c r="H1238" s="71" t="s">
        <v>3823</v>
      </c>
      <c r="J1238" s="72" t="s">
        <v>2455</v>
      </c>
      <c r="L1238" s="71" t="s">
        <v>18</v>
      </c>
      <c r="M1238" s="73"/>
      <c r="N1238" s="73"/>
      <c r="R1238" s="73"/>
      <c r="S1238" s="72" t="s">
        <v>86</v>
      </c>
      <c r="T1238" s="72" t="s">
        <v>14378</v>
      </c>
      <c r="U1238" s="73"/>
      <c r="W1238" s="73"/>
      <c r="X1238" s="73"/>
      <c r="Y1238" s="72" t="s">
        <v>14379</v>
      </c>
      <c r="AO1238" s="71">
        <v>0</v>
      </c>
      <c r="AS1238" s="73"/>
      <c r="AT1238" s="73"/>
      <c r="AU1238" s="73"/>
      <c r="AV1238" s="73"/>
      <c r="AW1238" s="74" t="s">
        <v>15630</v>
      </c>
      <c r="BC1238" s="73"/>
    </row>
    <row r="1239" spans="1:56">
      <c r="A1239" s="70" t="str">
        <f t="shared" si="39"/>
        <v>2026-01</v>
      </c>
      <c r="B1239" s="5" t="str">
        <f>_xlfn.XLOOKUP(G1239,过机服务商重量差!A:A,过机服务商重量差!G:G)</f>
        <v>小旋风</v>
      </c>
      <c r="C1239" s="32" t="str">
        <f t="shared" si="38"/>
        <v>渠道</v>
      </c>
      <c r="D1239" s="63">
        <f>ROUND(IF(AND(AO1239&gt;=0,Y1239="正常走货"),_xlfn.XLOOKUP(G1239,过机服务商重量差!A:A,过机服务商重量差!L:L),"0"),2)</f>
        <v>109</v>
      </c>
      <c r="E1239" s="64">
        <f>ROUND(IF(B1239="小旋风",$D1239/提成!$D$4*提成!$E$4,$D1239/提成!$D$3*提成!$E$3),2)</f>
        <v>1.09</v>
      </c>
      <c r="F1239" s="5" t="str">
        <f ca="1">IFERROR(LOOKUP(1,0/((B1239=名单!B:B)*(VALUE(AW1239)&gt;=名单!E:E)*(VALUE(AW1239)&lt;=名单!G:G)*(Y1239="正常走货")),名单!H:H),"否")</f>
        <v>是</v>
      </c>
      <c r="G1239" s="71" t="s">
        <v>3824</v>
      </c>
      <c r="H1239" s="71" t="s">
        <v>3826</v>
      </c>
      <c r="J1239" s="72" t="s">
        <v>274</v>
      </c>
      <c r="L1239" s="71" t="s">
        <v>18</v>
      </c>
      <c r="M1239" s="73"/>
      <c r="N1239" s="73"/>
      <c r="R1239" s="73"/>
      <c r="S1239" s="72" t="s">
        <v>90</v>
      </c>
      <c r="T1239" s="72" t="s">
        <v>14407</v>
      </c>
      <c r="U1239" s="73"/>
      <c r="W1239" s="73"/>
      <c r="X1239" s="73"/>
      <c r="Y1239" s="72" t="s">
        <v>14379</v>
      </c>
      <c r="AO1239" s="71">
        <v>54.5</v>
      </c>
      <c r="AT1239" s="73"/>
      <c r="AU1239" s="73"/>
      <c r="AV1239" s="73"/>
      <c r="AW1239" s="74" t="s">
        <v>15631</v>
      </c>
      <c r="BC1239" s="73"/>
    </row>
    <row r="1240" spans="1:56">
      <c r="A1240" s="70" t="str">
        <f t="shared" si="39"/>
        <v>2026-01</v>
      </c>
      <c r="B1240" s="5" t="str">
        <f>_xlfn.XLOOKUP(G1240,过机服务商重量差!A:A,过机服务商重量差!G:G)</f>
        <v>小旋风</v>
      </c>
      <c r="C1240" s="32" t="str">
        <f t="shared" si="38"/>
        <v>渠道</v>
      </c>
      <c r="D1240" s="63">
        <f>ROUND(IF(AND(AO1240&gt;=0,Y1240="正常走货"),_xlfn.XLOOKUP(G1240,过机服务商重量差!A:A,过机服务商重量差!L:L),"0"),2)</f>
        <v>10.5</v>
      </c>
      <c r="E1240" s="64">
        <f>ROUND(IF(B1240="小旋风",$D1240/提成!$D$4*提成!$E$4,$D1240/提成!$D$3*提成!$E$3),2)</f>
        <v>0.1</v>
      </c>
      <c r="F1240" s="5" t="str">
        <f ca="1">IFERROR(LOOKUP(1,0/((B1240=名单!B:B)*(VALUE(AW1240)&gt;=名单!E:E)*(VALUE(AW1240)&lt;=名单!G:G)*(Y1240="正常走货")),名单!H:H),"否")</f>
        <v>是</v>
      </c>
      <c r="G1240" s="71" t="s">
        <v>3827</v>
      </c>
      <c r="H1240" s="71" t="s">
        <v>3829</v>
      </c>
      <c r="J1240" s="72" t="s">
        <v>78</v>
      </c>
      <c r="L1240" s="71" t="s">
        <v>18</v>
      </c>
      <c r="M1240" s="73"/>
      <c r="N1240" s="73"/>
      <c r="R1240" s="73"/>
      <c r="S1240" s="72" t="s">
        <v>442</v>
      </c>
      <c r="T1240" s="72" t="s">
        <v>14410</v>
      </c>
      <c r="U1240" s="73"/>
      <c r="W1240" s="73"/>
      <c r="X1240" s="73"/>
      <c r="Y1240" s="72" t="s">
        <v>14379</v>
      </c>
      <c r="AO1240" s="71">
        <v>64.75</v>
      </c>
      <c r="AS1240" s="73"/>
      <c r="AT1240" s="73"/>
      <c r="AV1240" s="73"/>
      <c r="AW1240" s="74" t="s">
        <v>15632</v>
      </c>
      <c r="BC1240" s="73"/>
    </row>
    <row r="1241" spans="1:56">
      <c r="A1241" s="70" t="str">
        <f t="shared" si="39"/>
        <v>2026-01</v>
      </c>
      <c r="B1241" s="5" t="str">
        <f>_xlfn.XLOOKUP(G1241,过机服务商重量差!A:A,过机服务商重量差!G:G)</f>
        <v>帅时莹</v>
      </c>
      <c r="C1241" s="32" t="str">
        <f t="shared" si="38"/>
        <v>渠道</v>
      </c>
      <c r="D1241" s="63">
        <f>ROUND(IF(AND(AO1241&gt;=0,Y1241="正常走货"),_xlfn.XLOOKUP(G1241,过机服务商重量差!A:A,过机服务商重量差!L:L),"0"),2)</f>
        <v>11</v>
      </c>
      <c r="E1241" s="64">
        <f>ROUND(IF(B1241="小旋风",$D1241/提成!$D$4*提成!$E$4,$D1241/提成!$D$3*提成!$E$3),2)</f>
        <v>0.11</v>
      </c>
      <c r="F1241" s="5" t="str">
        <f ca="1">IFERROR(LOOKUP(1,0/((B1241=名单!B:B)*(VALUE(AW1241)&gt;=名单!E:E)*(VALUE(AW1241)&lt;=名单!G:G)*(Y1241="正常走货")),名单!H:H),"否")</f>
        <v>否</v>
      </c>
      <c r="G1241" s="71" t="s">
        <v>3830</v>
      </c>
      <c r="H1241" s="71" t="s">
        <v>3832</v>
      </c>
      <c r="J1241" s="72" t="s">
        <v>287</v>
      </c>
      <c r="L1241" s="71" t="s">
        <v>18</v>
      </c>
      <c r="M1241" s="73"/>
      <c r="N1241" s="73"/>
      <c r="R1241" s="73"/>
      <c r="S1241" s="72" t="s">
        <v>442</v>
      </c>
      <c r="T1241" s="72" t="s">
        <v>14410</v>
      </c>
      <c r="U1241" s="73"/>
      <c r="W1241" s="73"/>
      <c r="X1241" s="73"/>
      <c r="Y1241" s="72" t="s">
        <v>14379</v>
      </c>
      <c r="AO1241" s="71">
        <v>32.4</v>
      </c>
      <c r="AS1241" s="73"/>
      <c r="AT1241" s="73"/>
      <c r="AU1241" s="73"/>
      <c r="AV1241" s="73"/>
      <c r="AW1241" s="74" t="s">
        <v>15633</v>
      </c>
      <c r="BC1241" s="73"/>
      <c r="BD1241" s="73"/>
    </row>
    <row r="1242" spans="1:56">
      <c r="A1242" s="70" t="str">
        <f t="shared" si="39"/>
        <v>2026-01</v>
      </c>
      <c r="B1242" s="5" t="str">
        <f>_xlfn.XLOOKUP(G1242,过机服务商重量差!A:A,过机服务商重量差!G:G)</f>
        <v>风清扬</v>
      </c>
      <c r="C1242" s="32" t="str">
        <f t="shared" si="38"/>
        <v>渠道</v>
      </c>
      <c r="D1242" s="63">
        <f>ROUND(IF(AND(AO1242&gt;=0,Y1242="正常走货"),_xlfn.XLOOKUP(G1242,过机服务商重量差!A:A,过机服务商重量差!L:L),"0"),2)</f>
        <v>175</v>
      </c>
      <c r="E1242" s="64">
        <f>ROUND(IF(B1242="小旋风",$D1242/提成!$D$4*提成!$E$4,$D1242/提成!$D$3*提成!$E$3),2)</f>
        <v>1.75</v>
      </c>
      <c r="F1242" s="5" t="str">
        <f ca="1">IFERROR(LOOKUP(1,0/((B1242=名单!B:B)*(VALUE(AW1242)&gt;=名单!E:E)*(VALUE(AW1242)&lt;=名单!G:G)*(Y1242="正常走货")),名单!H:H),"否")</f>
        <v>是</v>
      </c>
      <c r="G1242" s="71" t="s">
        <v>3833</v>
      </c>
      <c r="H1242" s="71" t="s">
        <v>50</v>
      </c>
      <c r="J1242" s="72" t="s">
        <v>231</v>
      </c>
      <c r="L1242" s="71" t="s">
        <v>18</v>
      </c>
      <c r="M1242" s="73"/>
      <c r="N1242" s="73"/>
      <c r="R1242" s="73"/>
      <c r="S1242" s="72" t="s">
        <v>39</v>
      </c>
      <c r="T1242" s="72" t="s">
        <v>14386</v>
      </c>
      <c r="U1242" s="73"/>
      <c r="W1242" s="73"/>
      <c r="X1242" s="73"/>
      <c r="Y1242" s="72" t="s">
        <v>14379</v>
      </c>
      <c r="AO1242" s="71">
        <v>350</v>
      </c>
      <c r="AT1242" s="73"/>
      <c r="AU1242" s="73"/>
      <c r="AV1242" s="73"/>
      <c r="AW1242" s="74" t="s">
        <v>15634</v>
      </c>
      <c r="BC1242" s="73"/>
    </row>
    <row r="1243" spans="1:56">
      <c r="A1243" s="70" t="str">
        <f t="shared" si="39"/>
        <v>2026-01</v>
      </c>
      <c r="B1243" s="5" t="str">
        <f>_xlfn.XLOOKUP(G1243,过机服务商重量差!A:A,过机服务商重量差!G:G)</f>
        <v>风清扬</v>
      </c>
      <c r="C1243" s="32" t="str">
        <f t="shared" si="38"/>
        <v>渠道</v>
      </c>
      <c r="D1243" s="63">
        <f>ROUND(IF(AND(AO1243&gt;=0,Y1243="正常走货"),_xlfn.XLOOKUP(G1243,过机服务商重量差!A:A,过机服务商重量差!L:L),"0"),2)</f>
        <v>897</v>
      </c>
      <c r="E1243" s="64">
        <f>ROUND(IF(B1243="小旋风",$D1243/提成!$D$4*提成!$E$4,$D1243/提成!$D$3*提成!$E$3),2)</f>
        <v>8.97</v>
      </c>
      <c r="F1243" s="5" t="str">
        <f ca="1">IFERROR(LOOKUP(1,0/((B1243=名单!B:B)*(VALUE(AW1243)&gt;=名单!E:E)*(VALUE(AW1243)&lt;=名单!G:G)*(Y1243="正常走货")),名单!H:H),"否")</f>
        <v>是</v>
      </c>
      <c r="G1243" s="71" t="s">
        <v>3835</v>
      </c>
      <c r="H1243" s="71" t="s">
        <v>50</v>
      </c>
      <c r="J1243" s="72" t="s">
        <v>231</v>
      </c>
      <c r="L1243" s="71" t="s">
        <v>18</v>
      </c>
      <c r="M1243" s="73"/>
      <c r="N1243" s="73"/>
      <c r="R1243" s="73"/>
      <c r="S1243" s="72" t="s">
        <v>39</v>
      </c>
      <c r="T1243" s="72" t="s">
        <v>14386</v>
      </c>
      <c r="U1243" s="73"/>
      <c r="W1243" s="73"/>
      <c r="X1243" s="73"/>
      <c r="Y1243" s="72" t="s">
        <v>14379</v>
      </c>
      <c r="AO1243" s="71">
        <v>3588</v>
      </c>
      <c r="AT1243" s="73"/>
      <c r="AU1243" s="73"/>
      <c r="AV1243" s="73"/>
      <c r="AW1243" s="74" t="s">
        <v>15635</v>
      </c>
      <c r="BC1243" s="73"/>
    </row>
    <row r="1244" spans="1:56">
      <c r="A1244" s="70" t="str">
        <f t="shared" si="39"/>
        <v>2026-01</v>
      </c>
      <c r="B1244" s="5" t="str">
        <f>_xlfn.XLOOKUP(G1244,过机服务商重量差!A:A,过机服务商重量差!G:G)</f>
        <v>风清扬</v>
      </c>
      <c r="C1244" s="32" t="str">
        <f t="shared" si="38"/>
        <v/>
      </c>
      <c r="D1244" s="63">
        <f>ROUND(IF(AND(AO1244&gt;=0,Y1244="正常走货"),_xlfn.XLOOKUP(G1244,过机服务商重量差!A:A,过机服务商重量差!L:L),"0"),2)</f>
        <v>0</v>
      </c>
      <c r="E1244" s="64">
        <f>ROUND(IF(B1244="小旋风",$D1244/提成!$D$4*提成!$E$4,$D1244/提成!$D$3*提成!$E$3),2)</f>
        <v>0</v>
      </c>
      <c r="F1244" s="5" t="str">
        <f ca="1">IFERROR(LOOKUP(1,0/((B1244=名单!B:B)*(VALUE(AW1244)&gt;=名单!E:E)*(VALUE(AW1244)&lt;=名单!G:G)*(Y1244="正常走货")),名单!H:H),"否")</f>
        <v>是</v>
      </c>
      <c r="G1244" s="71" t="s">
        <v>3837</v>
      </c>
      <c r="H1244" s="71" t="s">
        <v>50</v>
      </c>
      <c r="J1244" s="72" t="s">
        <v>231</v>
      </c>
      <c r="L1244" s="71" t="s">
        <v>18</v>
      </c>
      <c r="M1244" s="73"/>
      <c r="N1244" s="73"/>
      <c r="R1244" s="73"/>
      <c r="S1244" s="72" t="s">
        <v>39</v>
      </c>
      <c r="T1244" s="72" t="s">
        <v>14386</v>
      </c>
      <c r="U1244" s="73"/>
      <c r="W1244" s="73"/>
      <c r="X1244" s="73"/>
      <c r="Y1244" s="72" t="s">
        <v>14379</v>
      </c>
      <c r="AO1244" s="71">
        <v>-74</v>
      </c>
      <c r="AT1244" s="73"/>
      <c r="AU1244" s="73"/>
      <c r="AV1244" s="73"/>
      <c r="AW1244" s="74" t="s">
        <v>15636</v>
      </c>
      <c r="BC1244" s="73"/>
    </row>
    <row r="1245" spans="1:56">
      <c r="A1245" s="70" t="str">
        <f t="shared" si="39"/>
        <v>2026-01</v>
      </c>
      <c r="B1245" s="5" t="str">
        <f>_xlfn.XLOOKUP(G1245,过机服务商重量差!A:A,过机服务商重量差!G:G)</f>
        <v>小旋风</v>
      </c>
      <c r="C1245" s="32" t="str">
        <f t="shared" si="38"/>
        <v>渠道</v>
      </c>
      <c r="D1245" s="63">
        <f>ROUND(IF(AND(AO1245&gt;=0,Y1245="正常走货"),_xlfn.XLOOKUP(G1245,过机服务商重量差!A:A,过机服务商重量差!L:L),"0"),2)</f>
        <v>58</v>
      </c>
      <c r="E1245" s="64">
        <f>ROUND(IF(B1245="小旋风",$D1245/提成!$D$4*提成!$E$4,$D1245/提成!$D$3*提成!$E$3),2)</f>
        <v>0.58</v>
      </c>
      <c r="F1245" s="5" t="str">
        <f ca="1">IFERROR(LOOKUP(1,0/((B1245=名单!B:B)*(VALUE(AW1245)&gt;=名单!E:E)*(VALUE(AW1245)&lt;=名单!G:G)*(Y1245="正常走货")),名单!H:H),"否")</f>
        <v>是</v>
      </c>
      <c r="G1245" s="71" t="s">
        <v>3839</v>
      </c>
      <c r="H1245" s="71" t="s">
        <v>3841</v>
      </c>
      <c r="J1245" s="72" t="s">
        <v>274</v>
      </c>
      <c r="L1245" s="71" t="s">
        <v>18</v>
      </c>
      <c r="M1245" s="73"/>
      <c r="N1245" s="73"/>
      <c r="R1245" s="73"/>
      <c r="S1245" s="72" t="s">
        <v>275</v>
      </c>
      <c r="T1245" s="72" t="s">
        <v>14407</v>
      </c>
      <c r="U1245" s="73"/>
      <c r="W1245" s="73"/>
      <c r="X1245" s="73"/>
      <c r="Y1245" s="72" t="s">
        <v>14379</v>
      </c>
      <c r="AO1245" s="71">
        <v>58</v>
      </c>
      <c r="AT1245" s="73"/>
      <c r="AV1245" s="73"/>
      <c r="AW1245" s="74" t="s">
        <v>15637</v>
      </c>
      <c r="BC1245" s="73"/>
    </row>
    <row r="1246" spans="1:56">
      <c r="A1246" s="70" t="str">
        <f t="shared" si="39"/>
        <v>2026-01</v>
      </c>
      <c r="B1246" s="5" t="str">
        <f>_xlfn.XLOOKUP(G1246,过机服务商重量差!A:A,过机服务商重量差!G:G)</f>
        <v>帅时莹</v>
      </c>
      <c r="C1246" s="32" t="str">
        <f t="shared" si="38"/>
        <v>渠道</v>
      </c>
      <c r="D1246" s="63">
        <f>ROUND(IF(AND(AO1246&gt;=0,Y1246="正常走货"),_xlfn.XLOOKUP(G1246,过机服务商重量差!A:A,过机服务商重量差!L:L),"0"),2)</f>
        <v>22</v>
      </c>
      <c r="E1246" s="64">
        <f>ROUND(IF(B1246="小旋风",$D1246/提成!$D$4*提成!$E$4,$D1246/提成!$D$3*提成!$E$3),2)</f>
        <v>0.22</v>
      </c>
      <c r="F1246" s="5" t="str">
        <f ca="1">IFERROR(LOOKUP(1,0/((B1246=名单!B:B)*(VALUE(AW1246)&gt;=名单!E:E)*(VALUE(AW1246)&lt;=名单!G:G)*(Y1246="正常走货")),名单!H:H),"否")</f>
        <v>否</v>
      </c>
      <c r="G1246" s="71" t="s">
        <v>3842</v>
      </c>
      <c r="H1246" s="71" t="s">
        <v>3844</v>
      </c>
      <c r="J1246" s="72" t="s">
        <v>140</v>
      </c>
      <c r="L1246" s="71" t="s">
        <v>18</v>
      </c>
      <c r="M1246" s="73"/>
      <c r="N1246" s="73"/>
      <c r="R1246" s="73"/>
      <c r="S1246" s="72" t="s">
        <v>199</v>
      </c>
      <c r="T1246" s="72" t="s">
        <v>14439</v>
      </c>
      <c r="U1246" s="73"/>
      <c r="W1246" s="73"/>
      <c r="X1246" s="73"/>
      <c r="Y1246" s="72" t="s">
        <v>14379</v>
      </c>
      <c r="AO1246" s="71">
        <v>200.8</v>
      </c>
      <c r="AT1246" s="73"/>
      <c r="AV1246" s="73"/>
      <c r="AW1246" s="74" t="s">
        <v>15638</v>
      </c>
      <c r="BC1246" s="73"/>
    </row>
    <row r="1247" spans="1:56">
      <c r="A1247" s="70" t="str">
        <f t="shared" si="39"/>
        <v>2026-01</v>
      </c>
      <c r="B1247" s="5" t="str">
        <f>_xlfn.XLOOKUP(G1247,过机服务商重量差!A:A,过机服务商重量差!G:G)</f>
        <v>帅时莹</v>
      </c>
      <c r="C1247" s="32" t="str">
        <f t="shared" si="38"/>
        <v>渠道</v>
      </c>
      <c r="D1247" s="63">
        <f>ROUND(IF(AND(AO1247&gt;=0,Y1247="正常走货"),_xlfn.XLOOKUP(G1247,过机服务商重量差!A:A,过机服务商重量差!L:L),"0"),2)</f>
        <v>22</v>
      </c>
      <c r="E1247" s="64">
        <f>ROUND(IF(B1247="小旋风",$D1247/提成!$D$4*提成!$E$4,$D1247/提成!$D$3*提成!$E$3),2)</f>
        <v>0.22</v>
      </c>
      <c r="F1247" s="5" t="str">
        <f ca="1">IFERROR(LOOKUP(1,0/((B1247=名单!B:B)*(VALUE(AW1247)&gt;=名单!E:E)*(VALUE(AW1247)&lt;=名单!G:G)*(Y1247="正常走货")),名单!H:H),"否")</f>
        <v>否</v>
      </c>
      <c r="G1247" s="71" t="s">
        <v>3845</v>
      </c>
      <c r="H1247" s="71" t="s">
        <v>3847</v>
      </c>
      <c r="J1247" s="72" t="s">
        <v>140</v>
      </c>
      <c r="L1247" s="71" t="s">
        <v>18</v>
      </c>
      <c r="M1247" s="73"/>
      <c r="N1247" s="73"/>
      <c r="R1247" s="73"/>
      <c r="S1247" s="72" t="s">
        <v>199</v>
      </c>
      <c r="T1247" s="72" t="s">
        <v>14439</v>
      </c>
      <c r="U1247" s="73"/>
      <c r="W1247" s="73"/>
      <c r="X1247" s="73"/>
      <c r="Y1247" s="72" t="s">
        <v>14379</v>
      </c>
      <c r="AO1247" s="71">
        <v>200.8</v>
      </c>
      <c r="AT1247" s="73"/>
      <c r="AV1247" s="73"/>
      <c r="AW1247" s="74" t="s">
        <v>15639</v>
      </c>
      <c r="BC1247" s="73"/>
      <c r="BD1247" s="73"/>
    </row>
    <row r="1248" spans="1:56">
      <c r="A1248" s="70" t="str">
        <f t="shared" si="39"/>
        <v>2026-01</v>
      </c>
      <c r="B1248" s="5" t="str">
        <f>_xlfn.XLOOKUP(G1248,过机服务商重量差!A:A,过机服务商重量差!G:G)</f>
        <v>帅时莹</v>
      </c>
      <c r="C1248" s="32" t="str">
        <f t="shared" si="38"/>
        <v>渠道</v>
      </c>
      <c r="D1248" s="63">
        <f>ROUND(IF(AND(AO1248&gt;=0,Y1248="正常走货"),_xlfn.XLOOKUP(G1248,过机服务商重量差!A:A,过机服务商重量差!L:L),"0"),2)</f>
        <v>20</v>
      </c>
      <c r="E1248" s="64">
        <f>ROUND(IF(B1248="小旋风",$D1248/提成!$D$4*提成!$E$4,$D1248/提成!$D$3*提成!$E$3),2)</f>
        <v>0.2</v>
      </c>
      <c r="F1248" s="5" t="str">
        <f ca="1">IFERROR(LOOKUP(1,0/((B1248=名单!B:B)*(VALUE(AW1248)&gt;=名单!E:E)*(VALUE(AW1248)&lt;=名单!G:G)*(Y1248="正常走货")),名单!H:H),"否")</f>
        <v>否</v>
      </c>
      <c r="G1248" s="71" t="s">
        <v>3848</v>
      </c>
      <c r="H1248" s="71" t="s">
        <v>3850</v>
      </c>
      <c r="J1248" s="72" t="s">
        <v>140</v>
      </c>
      <c r="L1248" s="71" t="s">
        <v>18</v>
      </c>
      <c r="M1248" s="73"/>
      <c r="N1248" s="73"/>
      <c r="R1248" s="73"/>
      <c r="S1248" s="72" t="s">
        <v>199</v>
      </c>
      <c r="T1248" s="71" t="s">
        <v>14439</v>
      </c>
      <c r="U1248" s="73"/>
      <c r="W1248" s="73"/>
      <c r="X1248" s="73"/>
      <c r="Y1248" s="72" t="s">
        <v>14379</v>
      </c>
      <c r="AO1248" s="71">
        <v>276.82</v>
      </c>
      <c r="AT1248" s="73"/>
      <c r="AV1248" s="73"/>
      <c r="AW1248" s="74" t="s">
        <v>15640</v>
      </c>
      <c r="BC1248" s="73"/>
      <c r="BD1248" s="73"/>
    </row>
    <row r="1249" spans="1:56">
      <c r="A1249" s="70" t="str">
        <f t="shared" si="39"/>
        <v>2026-01</v>
      </c>
      <c r="B1249" s="5" t="str">
        <f>_xlfn.XLOOKUP(G1249,过机服务商重量差!A:A,过机服务商重量差!G:G)</f>
        <v>帅时莹</v>
      </c>
      <c r="C1249" s="32" t="str">
        <f t="shared" si="38"/>
        <v>渠道</v>
      </c>
      <c r="D1249" s="63">
        <f>ROUND(IF(AND(AO1249&gt;=0,Y1249="正常走货"),_xlfn.XLOOKUP(G1249,过机服务商重量差!A:A,过机服务商重量差!L:L),"0"),2)</f>
        <v>27</v>
      </c>
      <c r="E1249" s="64">
        <f>ROUND(IF(B1249="小旋风",$D1249/提成!$D$4*提成!$E$4,$D1249/提成!$D$3*提成!$E$3),2)</f>
        <v>0.27</v>
      </c>
      <c r="F1249" s="5" t="str">
        <f ca="1">IFERROR(LOOKUP(1,0/((B1249=名单!B:B)*(VALUE(AW1249)&gt;=名单!E:E)*(VALUE(AW1249)&lt;=名单!G:G)*(Y1249="正常走货")),名单!H:H),"否")</f>
        <v>否</v>
      </c>
      <c r="G1249" s="71" t="s">
        <v>3851</v>
      </c>
      <c r="H1249" s="71" t="s">
        <v>3853</v>
      </c>
      <c r="J1249" s="72" t="s">
        <v>140</v>
      </c>
      <c r="L1249" s="71" t="s">
        <v>18</v>
      </c>
      <c r="M1249" s="73"/>
      <c r="N1249" s="73"/>
      <c r="R1249" s="73"/>
      <c r="S1249" s="72" t="s">
        <v>199</v>
      </c>
      <c r="T1249" s="71" t="s">
        <v>14439</v>
      </c>
      <c r="U1249" s="73"/>
      <c r="W1249" s="73"/>
      <c r="X1249" s="73"/>
      <c r="Y1249" s="72" t="s">
        <v>14379</v>
      </c>
      <c r="AO1249" s="71">
        <v>550.8</v>
      </c>
      <c r="AS1249" s="73"/>
      <c r="AT1249" s="73"/>
      <c r="AV1249" s="73"/>
      <c r="AW1249" s="74" t="s">
        <v>15641</v>
      </c>
      <c r="BC1249" s="73"/>
    </row>
    <row r="1250" spans="1:56">
      <c r="A1250" s="70" t="str">
        <f t="shared" si="39"/>
        <v>2026-01</v>
      </c>
      <c r="B1250" s="5" t="str">
        <f>_xlfn.XLOOKUP(G1250,过机服务商重量差!A:A,过机服务商重量差!G:G)</f>
        <v>帅时莹</v>
      </c>
      <c r="C1250" s="32" t="str">
        <f t="shared" si="38"/>
        <v>渠道</v>
      </c>
      <c r="D1250" s="63">
        <f>ROUND(IF(AND(AO1250&gt;=0,Y1250="正常走货"),_xlfn.XLOOKUP(G1250,过机服务商重量差!A:A,过机服务商重量差!L:L),"0"),2)</f>
        <v>48</v>
      </c>
      <c r="E1250" s="64">
        <f>ROUND(IF(B1250="小旋风",$D1250/提成!$D$4*提成!$E$4,$D1250/提成!$D$3*提成!$E$3),2)</f>
        <v>0.48</v>
      </c>
      <c r="F1250" s="5" t="str">
        <f ca="1">IFERROR(LOOKUP(1,0/((B1250=名单!B:B)*(VALUE(AW1250)&gt;=名单!E:E)*(VALUE(AW1250)&lt;=名单!G:G)*(Y1250="正常走货")),名单!H:H),"否")</f>
        <v>否</v>
      </c>
      <c r="G1250" s="71" t="s">
        <v>3854</v>
      </c>
      <c r="H1250" s="71" t="s">
        <v>3856</v>
      </c>
      <c r="J1250" s="71" t="s">
        <v>738</v>
      </c>
      <c r="L1250" s="71" t="s">
        <v>18</v>
      </c>
      <c r="M1250" s="73"/>
      <c r="N1250" s="73"/>
      <c r="R1250" s="73"/>
      <c r="S1250" s="72" t="s">
        <v>191</v>
      </c>
      <c r="T1250" s="72" t="s">
        <v>14410</v>
      </c>
      <c r="U1250" s="73"/>
      <c r="W1250" s="73"/>
      <c r="X1250" s="73"/>
      <c r="Y1250" s="72" t="s">
        <v>14379</v>
      </c>
      <c r="AO1250" s="71">
        <v>1279.8</v>
      </c>
      <c r="AT1250" s="73"/>
      <c r="AV1250" s="73"/>
      <c r="AW1250" s="74" t="s">
        <v>15642</v>
      </c>
      <c r="BC1250" s="73"/>
    </row>
    <row r="1251" spans="1:56">
      <c r="A1251" s="70" t="str">
        <f t="shared" si="39"/>
        <v>2026-01</v>
      </c>
      <c r="B1251" s="5" t="str">
        <f>_xlfn.XLOOKUP(G1251,过机服务商重量差!A:A,过机服务商重量差!G:G)</f>
        <v>帅时莹</v>
      </c>
      <c r="C1251" s="32" t="str">
        <f t="shared" si="38"/>
        <v>渠道</v>
      </c>
      <c r="D1251" s="63">
        <f>ROUND(IF(AND(AO1251&gt;=0,Y1251="正常走货"),_xlfn.XLOOKUP(G1251,过机服务商重量差!A:A,过机服务商重量差!L:L),"0"),2)</f>
        <v>33</v>
      </c>
      <c r="E1251" s="64">
        <f>ROUND(IF(B1251="小旋风",$D1251/提成!$D$4*提成!$E$4,$D1251/提成!$D$3*提成!$E$3),2)</f>
        <v>0.33</v>
      </c>
      <c r="F1251" s="5" t="str">
        <f ca="1">IFERROR(LOOKUP(1,0/((B1251=名单!B:B)*(VALUE(AW1251)&gt;=名单!E:E)*(VALUE(AW1251)&lt;=名单!G:G)*(Y1251="正常走货")),名单!H:H),"否")</f>
        <v>否</v>
      </c>
      <c r="G1251" s="71" t="s">
        <v>3857</v>
      </c>
      <c r="H1251" s="71" t="s">
        <v>3859</v>
      </c>
      <c r="J1251" s="72" t="s">
        <v>738</v>
      </c>
      <c r="L1251" s="71" t="s">
        <v>18</v>
      </c>
      <c r="M1251" s="73"/>
      <c r="N1251" s="73"/>
      <c r="R1251" s="73"/>
      <c r="S1251" s="72" t="s">
        <v>191</v>
      </c>
      <c r="T1251" s="72" t="s">
        <v>14410</v>
      </c>
      <c r="U1251" s="73"/>
      <c r="W1251" s="73"/>
      <c r="X1251" s="73"/>
      <c r="Y1251" s="72" t="s">
        <v>14379</v>
      </c>
      <c r="AO1251" s="71">
        <v>526.8</v>
      </c>
      <c r="AS1251" s="73"/>
      <c r="AT1251" s="73"/>
      <c r="AU1251" s="73"/>
      <c r="AV1251" s="73"/>
      <c r="AW1251" s="74" t="s">
        <v>15643</v>
      </c>
      <c r="BA1251" s="73"/>
      <c r="BC1251" s="73"/>
    </row>
    <row r="1252" spans="1:56">
      <c r="A1252" s="70" t="str">
        <f t="shared" si="39"/>
        <v>2026-01</v>
      </c>
      <c r="B1252" s="5" t="str">
        <f>_xlfn.XLOOKUP(G1252,过机服务商重量差!A:A,过机服务商重量差!G:G)</f>
        <v>帅时莹</v>
      </c>
      <c r="C1252" s="32" t="str">
        <f t="shared" si="38"/>
        <v>渠道</v>
      </c>
      <c r="D1252" s="63">
        <f>ROUND(IF(AND(AO1252&gt;=0,Y1252="正常走货"),_xlfn.XLOOKUP(G1252,过机服务商重量差!A:A,过机服务商重量差!L:L),"0"),2)</f>
        <v>88</v>
      </c>
      <c r="E1252" s="64">
        <f>ROUND(IF(B1252="小旋风",$D1252/提成!$D$4*提成!$E$4,$D1252/提成!$D$3*提成!$E$3),2)</f>
        <v>0.88</v>
      </c>
      <c r="F1252" s="5" t="str">
        <f ca="1">IFERROR(LOOKUP(1,0/((B1252=名单!B:B)*(VALUE(AW1252)&gt;=名单!E:E)*(VALUE(AW1252)&lt;=名单!G:G)*(Y1252="正常走货")),名单!H:H),"否")</f>
        <v>否</v>
      </c>
      <c r="G1252" s="71" t="s">
        <v>3860</v>
      </c>
      <c r="H1252" s="71" t="s">
        <v>3862</v>
      </c>
      <c r="J1252" s="72" t="s">
        <v>186</v>
      </c>
      <c r="L1252" s="71" t="s">
        <v>18</v>
      </c>
      <c r="M1252" s="73"/>
      <c r="N1252" s="73"/>
      <c r="R1252" s="73"/>
      <c r="S1252" s="72" t="s">
        <v>191</v>
      </c>
      <c r="T1252" s="72" t="s">
        <v>14410</v>
      </c>
      <c r="U1252" s="73"/>
      <c r="W1252" s="73"/>
      <c r="X1252" s="73"/>
      <c r="Y1252" s="72" t="s">
        <v>14379</v>
      </c>
      <c r="AO1252" s="71">
        <v>800.8</v>
      </c>
      <c r="AS1252" s="73"/>
      <c r="AT1252" s="73"/>
      <c r="AU1252" s="73"/>
      <c r="AV1252" s="73"/>
      <c r="AW1252" s="74" t="s">
        <v>15644</v>
      </c>
      <c r="BC1252" s="73"/>
    </row>
    <row r="1253" spans="1:56">
      <c r="A1253" s="70" t="str">
        <f t="shared" si="39"/>
        <v>2026-01</v>
      </c>
      <c r="B1253" s="5" t="str">
        <f>_xlfn.XLOOKUP(G1253,过机服务商重量差!A:A,过机服务商重量差!G:G)</f>
        <v>玉麒麟</v>
      </c>
      <c r="C1253" s="32" t="str">
        <f t="shared" si="38"/>
        <v>渠道</v>
      </c>
      <c r="D1253" s="63">
        <f>ROUND(IF(AND(AO1253&gt;=0,Y1253="正常走货"),_xlfn.XLOOKUP(G1253,过机服务商重量差!A:A,过机服务商重量差!L:L),"0"),2)</f>
        <v>6</v>
      </c>
      <c r="E1253" s="64">
        <f>ROUND(IF(B1253="小旋风",$D1253/提成!$D$4*提成!$E$4,$D1253/提成!$D$3*提成!$E$3),2)</f>
        <v>0.06</v>
      </c>
      <c r="F1253" s="5" t="str">
        <f ca="1">IFERROR(LOOKUP(1,0/((B1253=名单!B:B)*(VALUE(AW1253)&gt;=名单!E:E)*(VALUE(AW1253)&lt;=名单!G:G)*(Y1253="正常走货")),名单!H:H),"否")</f>
        <v>否</v>
      </c>
      <c r="G1253" s="71" t="s">
        <v>3863</v>
      </c>
      <c r="H1253" s="71" t="s">
        <v>3865</v>
      </c>
      <c r="J1253" s="72" t="s">
        <v>17</v>
      </c>
      <c r="L1253" s="71" t="s">
        <v>18</v>
      </c>
      <c r="M1253" s="73"/>
      <c r="N1253" s="73"/>
      <c r="R1253" s="73"/>
      <c r="S1253" s="72" t="s">
        <v>99</v>
      </c>
      <c r="T1253" s="72" t="s">
        <v>14410</v>
      </c>
      <c r="U1253" s="73"/>
      <c r="W1253" s="73"/>
      <c r="X1253" s="73"/>
      <c r="Y1253" s="72" t="s">
        <v>14379</v>
      </c>
      <c r="AO1253" s="71">
        <v>245.4</v>
      </c>
      <c r="AT1253" s="73"/>
      <c r="AV1253" s="73"/>
      <c r="AW1253" s="74" t="s">
        <v>15645</v>
      </c>
      <c r="BC1253" s="73"/>
    </row>
    <row r="1254" spans="1:56">
      <c r="A1254" s="70" t="str">
        <f t="shared" si="39"/>
        <v>2026-01</v>
      </c>
      <c r="B1254" s="5" t="str">
        <f>_xlfn.XLOOKUP(G1254,过机服务商重量差!A:A,过机服务商重量差!G:G)</f>
        <v>帅时莹</v>
      </c>
      <c r="C1254" s="32" t="str">
        <f t="shared" si="38"/>
        <v>渠道</v>
      </c>
      <c r="D1254" s="63">
        <f>ROUND(IF(AND(AO1254&gt;=0,Y1254="正常走货"),_xlfn.XLOOKUP(G1254,过机服务商重量差!A:A,过机服务商重量差!L:L),"0"),2)</f>
        <v>0</v>
      </c>
      <c r="E1254" s="64">
        <f>ROUND(IF(B1254="小旋风",$D1254/提成!$D$4*提成!$E$4,$D1254/提成!$D$3*提成!$E$3),2)</f>
        <v>0</v>
      </c>
      <c r="F1254" s="5" t="str">
        <f ca="1">IFERROR(LOOKUP(1,0/((B1254=名单!B:B)*(VALUE(AW1254)&gt;=名单!E:E)*(VALUE(AW1254)&lt;=名单!G:G)*(Y1254="正常走货")),名单!H:H),"否")</f>
        <v>否</v>
      </c>
      <c r="G1254" s="71" t="s">
        <v>3866</v>
      </c>
      <c r="H1254" s="71" t="s">
        <v>3868</v>
      </c>
      <c r="J1254" s="72" t="s">
        <v>140</v>
      </c>
      <c r="L1254" s="71" t="s">
        <v>18</v>
      </c>
      <c r="M1254" s="73"/>
      <c r="N1254" s="73"/>
      <c r="R1254" s="73"/>
      <c r="S1254" s="72" t="s">
        <v>191</v>
      </c>
      <c r="T1254" s="72" t="s">
        <v>14410</v>
      </c>
      <c r="U1254" s="73"/>
      <c r="W1254" s="73"/>
      <c r="X1254" s="73"/>
      <c r="Y1254" s="72" t="s">
        <v>14434</v>
      </c>
      <c r="AO1254" s="71">
        <v>0</v>
      </c>
      <c r="AS1254" s="73"/>
      <c r="AT1254" s="73"/>
      <c r="AV1254" s="73"/>
      <c r="AW1254" s="74" t="s">
        <v>15646</v>
      </c>
      <c r="BC1254" s="73"/>
    </row>
    <row r="1255" spans="1:56">
      <c r="A1255" s="70" t="str">
        <f t="shared" si="39"/>
        <v>2026-01</v>
      </c>
      <c r="B1255" s="5" t="str">
        <f>_xlfn.XLOOKUP(G1255,过机服务商重量差!A:A,过机服务商重量差!G:G)</f>
        <v>玉麒麟</v>
      </c>
      <c r="C1255" s="32" t="str">
        <f t="shared" si="38"/>
        <v>渠道</v>
      </c>
      <c r="D1255" s="63">
        <f>ROUND(IF(AND(AO1255&gt;=0,Y1255="正常走货"),_xlfn.XLOOKUP(G1255,过机服务商重量差!A:A,过机服务商重量差!L:L),"0"),2)</f>
        <v>0.5</v>
      </c>
      <c r="E1255" s="64">
        <f>ROUND(IF(B1255="小旋风",$D1255/提成!$D$4*提成!$E$4,$D1255/提成!$D$3*提成!$E$3),2)</f>
        <v>0.01</v>
      </c>
      <c r="F1255" s="5" t="str">
        <f ca="1">IFERROR(LOOKUP(1,0/((B1255=名单!B:B)*(VALUE(AW1255)&gt;=名单!E:E)*(VALUE(AW1255)&lt;=名单!G:G)*(Y1255="正常走货")),名单!H:H),"否")</f>
        <v>否</v>
      </c>
      <c r="G1255" s="71" t="s">
        <v>3869</v>
      </c>
      <c r="H1255" s="71" t="s">
        <v>3871</v>
      </c>
      <c r="J1255" s="72" t="s">
        <v>17</v>
      </c>
      <c r="L1255" s="71" t="s">
        <v>18</v>
      </c>
      <c r="M1255" s="73"/>
      <c r="N1255" s="73"/>
      <c r="R1255" s="73"/>
      <c r="S1255" s="72" t="s">
        <v>215</v>
      </c>
      <c r="T1255" s="72" t="s">
        <v>14378</v>
      </c>
      <c r="U1255" s="73"/>
      <c r="W1255" s="73"/>
      <c r="X1255" s="73"/>
      <c r="Y1255" s="72" t="s">
        <v>14379</v>
      </c>
      <c r="AO1255" s="71">
        <v>40.6</v>
      </c>
      <c r="AT1255" s="73"/>
      <c r="AU1255" s="73"/>
      <c r="AV1255" s="73"/>
      <c r="AW1255" s="74" t="s">
        <v>15647</v>
      </c>
      <c r="BC1255" s="73"/>
      <c r="BD1255" s="73"/>
    </row>
    <row r="1256" spans="1:56">
      <c r="A1256" s="70" t="str">
        <f t="shared" si="39"/>
        <v>2026-01</v>
      </c>
      <c r="B1256" s="5" t="str">
        <f>_xlfn.XLOOKUP(G1256,过机服务商重量差!A:A,过机服务商重量差!G:G)</f>
        <v>007</v>
      </c>
      <c r="C1256" s="32" t="str">
        <f t="shared" si="38"/>
        <v>渠道</v>
      </c>
      <c r="D1256" s="63">
        <f>ROUND(IF(AND(AO1256&gt;=0,Y1256="正常走货"),_xlfn.XLOOKUP(G1256,过机服务商重量差!A:A,过机服务商重量差!L:L),"0"),2)</f>
        <v>147</v>
      </c>
      <c r="E1256" s="64">
        <f>ROUND(IF(B1256="小旋风",$D1256/提成!$D$4*提成!$E$4,$D1256/提成!$D$3*提成!$E$3),2)</f>
        <v>1.47</v>
      </c>
      <c r="F1256" s="5" t="str">
        <f ca="1">IFERROR(LOOKUP(1,0/((B1256=名单!B:B)*(VALUE(AW1256)&gt;=名单!E:E)*(VALUE(AW1256)&lt;=名单!G:G)*(Y1256="正常走货")),名单!H:H),"否")</f>
        <v>否</v>
      </c>
      <c r="G1256" s="71" t="s">
        <v>3872</v>
      </c>
      <c r="H1256" s="71" t="s">
        <v>3874</v>
      </c>
      <c r="J1256" s="72" t="s">
        <v>168</v>
      </c>
      <c r="L1256" s="71" t="s">
        <v>18</v>
      </c>
      <c r="M1256" s="73"/>
      <c r="N1256" s="73"/>
      <c r="R1256" s="73"/>
      <c r="S1256" s="72" t="s">
        <v>215</v>
      </c>
      <c r="T1256" s="72" t="s">
        <v>14378</v>
      </c>
      <c r="U1256" s="73"/>
      <c r="W1256" s="73"/>
      <c r="X1256" s="73"/>
      <c r="Y1256" s="72" t="s">
        <v>14379</v>
      </c>
      <c r="AO1256" s="71">
        <v>1690.5</v>
      </c>
      <c r="AS1256" s="73"/>
      <c r="AT1256" s="73"/>
      <c r="AU1256" s="73"/>
      <c r="AV1256" s="73"/>
      <c r="AW1256" s="74" t="s">
        <v>15648</v>
      </c>
      <c r="BC1256" s="73"/>
      <c r="BD1256" s="73"/>
    </row>
    <row r="1257" spans="1:56">
      <c r="A1257" s="70" t="str">
        <f t="shared" si="39"/>
        <v>2026-01</v>
      </c>
      <c r="B1257" s="5" t="str">
        <f>_xlfn.XLOOKUP(G1257,过机服务商重量差!A:A,过机服务商重量差!G:G)</f>
        <v>帅时莹</v>
      </c>
      <c r="C1257" s="32" t="str">
        <f t="shared" si="38"/>
        <v>渠道</v>
      </c>
      <c r="D1257" s="63">
        <f>ROUND(IF(AND(AO1257&gt;=0,Y1257="正常走货"),_xlfn.XLOOKUP(G1257,过机服务商重量差!A:A,过机服务商重量差!L:L),"0"),2)</f>
        <v>2.5</v>
      </c>
      <c r="E1257" s="64">
        <f>ROUND(IF(B1257="小旋风",$D1257/提成!$D$4*提成!$E$4,$D1257/提成!$D$3*提成!$E$3),2)</f>
        <v>0.03</v>
      </c>
      <c r="F1257" s="5" t="str">
        <f ca="1">IFERROR(LOOKUP(1,0/((B1257=名单!B:B)*(VALUE(AW1257)&gt;=名单!E:E)*(VALUE(AW1257)&lt;=名单!G:G)*(Y1257="正常走货")),名单!H:H),"否")</f>
        <v>否</v>
      </c>
      <c r="G1257" s="71" t="s">
        <v>3875</v>
      </c>
      <c r="H1257" s="71" t="s">
        <v>3877</v>
      </c>
      <c r="J1257" s="72" t="s">
        <v>458</v>
      </c>
      <c r="L1257" s="71" t="s">
        <v>18</v>
      </c>
      <c r="M1257" s="73"/>
      <c r="N1257" s="73"/>
      <c r="R1257" s="73"/>
      <c r="S1257" s="72" t="s">
        <v>223</v>
      </c>
      <c r="T1257" s="72" t="s">
        <v>14410</v>
      </c>
      <c r="U1257" s="73"/>
      <c r="W1257" s="73"/>
      <c r="X1257" s="73"/>
      <c r="Y1257" s="72" t="s">
        <v>14379</v>
      </c>
      <c r="AO1257" s="71">
        <v>76</v>
      </c>
      <c r="AT1257" s="73"/>
      <c r="AU1257" s="73"/>
      <c r="AV1257" s="73"/>
      <c r="AW1257" s="74" t="s">
        <v>15649</v>
      </c>
      <c r="BC1257" s="73"/>
    </row>
    <row r="1258" spans="1:56">
      <c r="A1258" s="70" t="str">
        <f t="shared" si="39"/>
        <v>2026-01</v>
      </c>
      <c r="B1258" s="5" t="str">
        <f>_xlfn.XLOOKUP(G1258,过机服务商重量差!A:A,过机服务商重量差!G:G)</f>
        <v>帅时莹</v>
      </c>
      <c r="C1258" s="32" t="str">
        <f t="shared" si="38"/>
        <v>渠道</v>
      </c>
      <c r="D1258" s="63">
        <f>ROUND(IF(AND(AO1258&gt;=0,Y1258="正常走货"),_xlfn.XLOOKUP(G1258,过机服务商重量差!A:A,过机服务商重量差!L:L),"0"),2)</f>
        <v>2.5</v>
      </c>
      <c r="E1258" s="64">
        <f>ROUND(IF(B1258="小旋风",$D1258/提成!$D$4*提成!$E$4,$D1258/提成!$D$3*提成!$E$3),2)</f>
        <v>0.03</v>
      </c>
      <c r="F1258" s="5" t="str">
        <f ca="1">IFERROR(LOOKUP(1,0/((B1258=名单!B:B)*(VALUE(AW1258)&gt;=名单!E:E)*(VALUE(AW1258)&lt;=名单!G:G)*(Y1258="正常走货")),名单!H:H),"否")</f>
        <v>否</v>
      </c>
      <c r="G1258" s="71" t="s">
        <v>3878</v>
      </c>
      <c r="H1258" s="71" t="s">
        <v>3880</v>
      </c>
      <c r="J1258" s="72" t="s">
        <v>458</v>
      </c>
      <c r="L1258" s="71" t="s">
        <v>18</v>
      </c>
      <c r="M1258" s="73"/>
      <c r="N1258" s="73"/>
      <c r="R1258" s="73"/>
      <c r="S1258" s="72" t="s">
        <v>223</v>
      </c>
      <c r="T1258" s="72" t="s">
        <v>14410</v>
      </c>
      <c r="U1258" s="73"/>
      <c r="W1258" s="73"/>
      <c r="X1258" s="73"/>
      <c r="Y1258" s="72" t="s">
        <v>14379</v>
      </c>
      <c r="AO1258" s="71">
        <v>76</v>
      </c>
      <c r="AS1258" s="73"/>
      <c r="AT1258" s="73"/>
      <c r="AU1258" s="73"/>
      <c r="AV1258" s="73"/>
      <c r="AW1258" s="74" t="s">
        <v>15650</v>
      </c>
      <c r="BC1258" s="73"/>
    </row>
    <row r="1259" spans="1:56">
      <c r="A1259" s="70" t="str">
        <f t="shared" si="39"/>
        <v>2026-01</v>
      </c>
      <c r="B1259" s="5" t="str">
        <f>_xlfn.XLOOKUP(G1259,过机服务商重量差!A:A,过机服务商重量差!G:G)</f>
        <v>帅时莹</v>
      </c>
      <c r="C1259" s="32" t="str">
        <f t="shared" si="38"/>
        <v>渠道</v>
      </c>
      <c r="D1259" s="63">
        <f>ROUND(IF(AND(AO1259&gt;=0,Y1259="正常走货"),_xlfn.XLOOKUP(G1259,过机服务商重量差!A:A,过机服务商重量差!L:L),"0"),2)</f>
        <v>2.5</v>
      </c>
      <c r="E1259" s="64">
        <f>ROUND(IF(B1259="小旋风",$D1259/提成!$D$4*提成!$E$4,$D1259/提成!$D$3*提成!$E$3),2)</f>
        <v>0.03</v>
      </c>
      <c r="F1259" s="5" t="str">
        <f ca="1">IFERROR(LOOKUP(1,0/((B1259=名单!B:B)*(VALUE(AW1259)&gt;=名单!E:E)*(VALUE(AW1259)&lt;=名单!G:G)*(Y1259="正常走货")),名单!H:H),"否")</f>
        <v>否</v>
      </c>
      <c r="G1259" s="71" t="s">
        <v>3881</v>
      </c>
      <c r="H1259" s="71" t="s">
        <v>3883</v>
      </c>
      <c r="J1259" s="72" t="s">
        <v>458</v>
      </c>
      <c r="L1259" s="71" t="s">
        <v>18</v>
      </c>
      <c r="M1259" s="73"/>
      <c r="N1259" s="73"/>
      <c r="R1259" s="73"/>
      <c r="S1259" s="72" t="s">
        <v>223</v>
      </c>
      <c r="T1259" s="72" t="s">
        <v>14410</v>
      </c>
      <c r="U1259" s="73"/>
      <c r="W1259" s="73"/>
      <c r="X1259" s="73"/>
      <c r="Y1259" s="72" t="s">
        <v>14379</v>
      </c>
      <c r="AO1259" s="71">
        <v>76</v>
      </c>
      <c r="AS1259" s="73"/>
      <c r="AT1259" s="73"/>
      <c r="AU1259" s="73"/>
      <c r="AV1259" s="73"/>
      <c r="AW1259" s="74" t="s">
        <v>15651</v>
      </c>
      <c r="BC1259" s="73"/>
    </row>
    <row r="1260" spans="1:56">
      <c r="A1260" s="70" t="str">
        <f t="shared" si="39"/>
        <v>2026-01</v>
      </c>
      <c r="B1260" s="5" t="str">
        <f>_xlfn.XLOOKUP(G1260,过机服务商重量差!A:A,过机服务商重量差!G:G)</f>
        <v>帅时莹</v>
      </c>
      <c r="C1260" s="32" t="str">
        <f t="shared" si="38"/>
        <v>渠道</v>
      </c>
      <c r="D1260" s="63">
        <f>ROUND(IF(AND(AO1260&gt;=0,Y1260="正常走货"),_xlfn.XLOOKUP(G1260,过机服务商重量差!A:A,过机服务商重量差!L:L),"0"),2)</f>
        <v>4</v>
      </c>
      <c r="E1260" s="64">
        <f>ROUND(IF(B1260="小旋风",$D1260/提成!$D$4*提成!$E$4,$D1260/提成!$D$3*提成!$E$3),2)</f>
        <v>0.04</v>
      </c>
      <c r="F1260" s="5" t="str">
        <f ca="1">IFERROR(LOOKUP(1,0/((B1260=名单!B:B)*(VALUE(AW1260)&gt;=名单!E:E)*(VALUE(AW1260)&lt;=名单!G:G)*(Y1260="正常走货")),名单!H:H),"否")</f>
        <v>否</v>
      </c>
      <c r="G1260" s="71" t="s">
        <v>3884</v>
      </c>
      <c r="H1260" s="71" t="s">
        <v>3886</v>
      </c>
      <c r="J1260" s="72" t="s">
        <v>458</v>
      </c>
      <c r="L1260" s="71" t="s">
        <v>18</v>
      </c>
      <c r="M1260" s="73"/>
      <c r="N1260" s="73"/>
      <c r="R1260" s="73"/>
      <c r="S1260" s="72" t="s">
        <v>223</v>
      </c>
      <c r="T1260" s="71" t="s">
        <v>14410</v>
      </c>
      <c r="U1260" s="73"/>
      <c r="W1260" s="73"/>
      <c r="X1260" s="73"/>
      <c r="Y1260" s="72" t="s">
        <v>14379</v>
      </c>
      <c r="AO1260" s="71">
        <v>115</v>
      </c>
      <c r="AT1260" s="73"/>
      <c r="AV1260" s="73"/>
      <c r="AW1260" s="74" t="s">
        <v>15652</v>
      </c>
      <c r="BC1260" s="73"/>
    </row>
    <row r="1261" spans="1:56">
      <c r="A1261" s="70" t="str">
        <f t="shared" si="39"/>
        <v>2026-01</v>
      </c>
      <c r="B1261" s="5" t="str">
        <f>_xlfn.XLOOKUP(G1261,过机服务商重量差!A:A,过机服务商重量差!G:G)</f>
        <v>帅时莹</v>
      </c>
      <c r="C1261" s="32" t="str">
        <f t="shared" si="38"/>
        <v>渠道</v>
      </c>
      <c r="D1261" s="63">
        <f>ROUND(IF(AND(AO1261&gt;=0,Y1261="正常走货"),_xlfn.XLOOKUP(G1261,过机服务商重量差!A:A,过机服务商重量差!L:L),"0"),2)</f>
        <v>4</v>
      </c>
      <c r="E1261" s="64">
        <f>ROUND(IF(B1261="小旋风",$D1261/提成!$D$4*提成!$E$4,$D1261/提成!$D$3*提成!$E$3),2)</f>
        <v>0.04</v>
      </c>
      <c r="F1261" s="5" t="str">
        <f ca="1">IFERROR(LOOKUP(1,0/((B1261=名单!B:B)*(VALUE(AW1261)&gt;=名单!E:E)*(VALUE(AW1261)&lt;=名单!G:G)*(Y1261="正常走货")),名单!H:H),"否")</f>
        <v>否</v>
      </c>
      <c r="G1261" s="71" t="s">
        <v>3887</v>
      </c>
      <c r="H1261" s="71" t="s">
        <v>3889</v>
      </c>
      <c r="J1261" s="72" t="s">
        <v>458</v>
      </c>
      <c r="L1261" s="71" t="s">
        <v>18</v>
      </c>
      <c r="M1261" s="73"/>
      <c r="N1261" s="73"/>
      <c r="R1261" s="73"/>
      <c r="S1261" s="72" t="s">
        <v>223</v>
      </c>
      <c r="T1261" s="72" t="s">
        <v>14410</v>
      </c>
      <c r="U1261" s="73"/>
      <c r="W1261" s="73"/>
      <c r="X1261" s="73"/>
      <c r="Y1261" s="72" t="s">
        <v>14379</v>
      </c>
      <c r="AO1261" s="71">
        <v>115</v>
      </c>
      <c r="AT1261" s="73"/>
      <c r="AV1261" s="73"/>
      <c r="AW1261" s="74" t="s">
        <v>15653</v>
      </c>
      <c r="BA1261" s="73"/>
      <c r="BC1261" s="73"/>
      <c r="BD1261" s="73"/>
    </row>
    <row r="1262" spans="1:56">
      <c r="A1262" s="70" t="str">
        <f t="shared" si="39"/>
        <v>2026-01</v>
      </c>
      <c r="B1262" s="5" t="str">
        <f>_xlfn.XLOOKUP(G1262,过机服务商重量差!A:A,过机服务商重量差!G:G)</f>
        <v>007</v>
      </c>
      <c r="C1262" s="32" t="str">
        <f t="shared" si="38"/>
        <v>渠道</v>
      </c>
      <c r="D1262" s="63">
        <f>ROUND(IF(AND(AO1262&gt;=0,Y1262="正常走货"),_xlfn.XLOOKUP(G1262,过机服务商重量差!A:A,过机服务商重量差!L:L),"0"),2)</f>
        <v>151</v>
      </c>
      <c r="E1262" s="64">
        <f>ROUND(IF(B1262="小旋风",$D1262/提成!$D$4*提成!$E$4,$D1262/提成!$D$3*提成!$E$3),2)</f>
        <v>1.51</v>
      </c>
      <c r="F1262" s="5" t="str">
        <f ca="1">IFERROR(LOOKUP(1,0/((B1262=名单!B:B)*(VALUE(AW1262)&gt;=名单!E:E)*(VALUE(AW1262)&lt;=名单!G:G)*(Y1262="正常走货")),名单!H:H),"否")</f>
        <v>否</v>
      </c>
      <c r="G1262" s="71" t="s">
        <v>3890</v>
      </c>
      <c r="H1262" s="71" t="s">
        <v>3892</v>
      </c>
      <c r="J1262" s="72" t="s">
        <v>168</v>
      </c>
      <c r="L1262" s="71" t="s">
        <v>18</v>
      </c>
      <c r="M1262" s="73"/>
      <c r="N1262" s="73"/>
      <c r="R1262" s="73"/>
      <c r="S1262" s="72" t="s">
        <v>215</v>
      </c>
      <c r="T1262" s="72" t="s">
        <v>14378</v>
      </c>
      <c r="U1262" s="73"/>
      <c r="W1262" s="73"/>
      <c r="X1262" s="73"/>
      <c r="Y1262" s="72" t="s">
        <v>14379</v>
      </c>
      <c r="Z1262" s="73"/>
      <c r="AO1262" s="71">
        <v>2491.5</v>
      </c>
      <c r="AT1262" s="73"/>
      <c r="AV1262" s="73"/>
      <c r="AW1262" s="74" t="s">
        <v>15654</v>
      </c>
      <c r="BC1262" s="73"/>
      <c r="BD1262" s="73"/>
    </row>
    <row r="1263" spans="1:56">
      <c r="A1263" s="70" t="str">
        <f t="shared" si="39"/>
        <v>2026-01</v>
      </c>
      <c r="B1263" s="5" t="str">
        <f>_xlfn.XLOOKUP(G1263,过机服务商重量差!A:A,过机服务商重量差!G:G)</f>
        <v>帅时莹</v>
      </c>
      <c r="C1263" s="32" t="str">
        <f t="shared" si="38"/>
        <v>渠道</v>
      </c>
      <c r="D1263" s="63">
        <f>ROUND(IF(AND(AO1263&gt;=0,Y1263="正常走货"),_xlfn.XLOOKUP(G1263,过机服务商重量差!A:A,过机服务商重量差!L:L),"0"),2)</f>
        <v>2.5</v>
      </c>
      <c r="E1263" s="64">
        <f>ROUND(IF(B1263="小旋风",$D1263/提成!$D$4*提成!$E$4,$D1263/提成!$D$3*提成!$E$3),2)</f>
        <v>0.03</v>
      </c>
      <c r="F1263" s="5" t="str">
        <f ca="1">IFERROR(LOOKUP(1,0/((B1263=名单!B:B)*(VALUE(AW1263)&gt;=名单!E:E)*(VALUE(AW1263)&lt;=名单!G:G)*(Y1263="正常走货")),名单!H:H),"否")</f>
        <v>否</v>
      </c>
      <c r="G1263" s="71" t="s">
        <v>3893</v>
      </c>
      <c r="H1263" s="71" t="s">
        <v>3895</v>
      </c>
      <c r="J1263" s="72" t="s">
        <v>458</v>
      </c>
      <c r="L1263" s="71" t="s">
        <v>18</v>
      </c>
      <c r="M1263" s="73"/>
      <c r="N1263" s="73"/>
      <c r="R1263" s="73"/>
      <c r="S1263" s="72" t="s">
        <v>223</v>
      </c>
      <c r="T1263" s="72" t="s">
        <v>14410</v>
      </c>
      <c r="U1263" s="73"/>
      <c r="W1263" s="73"/>
      <c r="X1263" s="73"/>
      <c r="Y1263" s="72" t="s">
        <v>14379</v>
      </c>
      <c r="AO1263" s="71">
        <v>76</v>
      </c>
      <c r="AS1263" s="73"/>
      <c r="AT1263" s="73"/>
      <c r="AU1263" s="73"/>
      <c r="AV1263" s="73"/>
      <c r="AW1263" s="74" t="s">
        <v>15655</v>
      </c>
      <c r="BA1263" s="73"/>
      <c r="BC1263" s="73"/>
    </row>
    <row r="1264" spans="1:56">
      <c r="A1264" s="70" t="str">
        <f t="shared" si="39"/>
        <v>2026-01</v>
      </c>
      <c r="B1264" s="5" t="str">
        <f>_xlfn.XLOOKUP(G1264,过机服务商重量差!A:A,过机服务商重量差!G:G)</f>
        <v>帅时莹</v>
      </c>
      <c r="C1264" s="32" t="str">
        <f t="shared" si="38"/>
        <v>渠道</v>
      </c>
      <c r="D1264" s="63">
        <f>ROUND(IF(AND(AO1264&gt;=0,Y1264="正常走货"),_xlfn.XLOOKUP(G1264,过机服务商重量差!A:A,过机服务商重量差!L:L),"0"),2)</f>
        <v>2.5</v>
      </c>
      <c r="E1264" s="64">
        <f>ROUND(IF(B1264="小旋风",$D1264/提成!$D$4*提成!$E$4,$D1264/提成!$D$3*提成!$E$3),2)</f>
        <v>0.03</v>
      </c>
      <c r="F1264" s="5" t="str">
        <f ca="1">IFERROR(LOOKUP(1,0/((B1264=名单!B:B)*(VALUE(AW1264)&gt;=名单!E:E)*(VALUE(AW1264)&lt;=名单!G:G)*(Y1264="正常走货")),名单!H:H),"否")</f>
        <v>否</v>
      </c>
      <c r="G1264" s="71" t="s">
        <v>3896</v>
      </c>
      <c r="H1264" s="71" t="s">
        <v>3898</v>
      </c>
      <c r="J1264" s="72" t="s">
        <v>458</v>
      </c>
      <c r="L1264" s="71" t="s">
        <v>18</v>
      </c>
      <c r="M1264" s="73"/>
      <c r="N1264" s="73"/>
      <c r="R1264" s="73"/>
      <c r="S1264" s="72" t="s">
        <v>223</v>
      </c>
      <c r="T1264" s="72" t="s">
        <v>14410</v>
      </c>
      <c r="U1264" s="73"/>
      <c r="W1264" s="73"/>
      <c r="X1264" s="73"/>
      <c r="Y1264" s="72" t="s">
        <v>14379</v>
      </c>
      <c r="AO1264" s="71">
        <v>76</v>
      </c>
      <c r="AT1264" s="73"/>
      <c r="AV1264" s="73"/>
      <c r="AW1264" s="74" t="s">
        <v>15656</v>
      </c>
      <c r="BA1264" s="73"/>
      <c r="BC1264" s="73"/>
    </row>
    <row r="1265" spans="1:56">
      <c r="A1265" s="70" t="str">
        <f t="shared" si="39"/>
        <v>2026-01</v>
      </c>
      <c r="B1265" s="5" t="str">
        <f>_xlfn.XLOOKUP(G1265,过机服务商重量差!A:A,过机服务商重量差!G:G)</f>
        <v>玉麒麟</v>
      </c>
      <c r="C1265" s="32" t="str">
        <f t="shared" si="38"/>
        <v>渠道</v>
      </c>
      <c r="D1265" s="63">
        <f>ROUND(IF(AND(AO1265&gt;=0,Y1265="正常走货"),_xlfn.XLOOKUP(G1265,过机服务商重量差!A:A,过机服务商重量差!L:L),"0"),2)</f>
        <v>1</v>
      </c>
      <c r="E1265" s="64">
        <f>ROUND(IF(B1265="小旋风",$D1265/提成!$D$4*提成!$E$4,$D1265/提成!$D$3*提成!$E$3),2)</f>
        <v>0.01</v>
      </c>
      <c r="F1265" s="5" t="str">
        <f ca="1">IFERROR(LOOKUP(1,0/((B1265=名单!B:B)*(VALUE(AW1265)&gt;=名单!E:E)*(VALUE(AW1265)&lt;=名单!G:G)*(Y1265="正常走货")),名单!H:H),"否")</f>
        <v>否</v>
      </c>
      <c r="G1265" s="71" t="s">
        <v>3899</v>
      </c>
      <c r="H1265" s="71" t="s">
        <v>3901</v>
      </c>
      <c r="J1265" s="72" t="s">
        <v>17</v>
      </c>
      <c r="L1265" s="71" t="s">
        <v>18</v>
      </c>
      <c r="M1265" s="73"/>
      <c r="N1265" s="73"/>
      <c r="R1265" s="73"/>
      <c r="S1265" s="72" t="s">
        <v>215</v>
      </c>
      <c r="T1265" s="72" t="s">
        <v>14378</v>
      </c>
      <c r="U1265" s="73"/>
      <c r="W1265" s="73"/>
      <c r="X1265" s="73"/>
      <c r="Y1265" s="72" t="s">
        <v>14379</v>
      </c>
      <c r="AO1265" s="71">
        <v>85</v>
      </c>
      <c r="AS1265" s="73"/>
      <c r="AT1265" s="73"/>
      <c r="AU1265" s="73"/>
      <c r="AV1265" s="73"/>
      <c r="AW1265" s="74" t="s">
        <v>15657</v>
      </c>
      <c r="BA1265" s="73"/>
      <c r="BC1265" s="73"/>
      <c r="BD1265" s="73"/>
    </row>
    <row r="1266" spans="1:56">
      <c r="A1266" s="70" t="str">
        <f t="shared" si="39"/>
        <v>2026-01</v>
      </c>
      <c r="B1266" s="5" t="str">
        <f>_xlfn.XLOOKUP(G1266,过机服务商重量差!A:A,过机服务商重量差!G:G)</f>
        <v>玉麒麟</v>
      </c>
      <c r="C1266" s="32" t="str">
        <f t="shared" si="38"/>
        <v>渠道</v>
      </c>
      <c r="D1266" s="63">
        <f>ROUND(IF(AND(AO1266&gt;=0,Y1266="正常走货"),_xlfn.XLOOKUP(G1266,过机服务商重量差!A:A,过机服务商重量差!L:L),"0"),2)</f>
        <v>25</v>
      </c>
      <c r="E1266" s="64">
        <f>ROUND(IF(B1266="小旋风",$D1266/提成!$D$4*提成!$E$4,$D1266/提成!$D$3*提成!$E$3),2)</f>
        <v>0.25</v>
      </c>
      <c r="F1266" s="5" t="str">
        <f ca="1">IFERROR(LOOKUP(1,0/((B1266=名单!B:B)*(VALUE(AW1266)&gt;=名单!E:E)*(VALUE(AW1266)&lt;=名单!G:G)*(Y1266="正常走货")),名单!H:H),"否")</f>
        <v>否</v>
      </c>
      <c r="G1266" s="71" t="s">
        <v>3902</v>
      </c>
      <c r="H1266" s="71" t="s">
        <v>3904</v>
      </c>
      <c r="J1266" s="72" t="s">
        <v>17</v>
      </c>
      <c r="L1266" s="71" t="s">
        <v>18</v>
      </c>
      <c r="M1266" s="73"/>
      <c r="N1266" s="73"/>
      <c r="R1266" s="73"/>
      <c r="S1266" s="72" t="s">
        <v>1262</v>
      </c>
      <c r="T1266" s="72" t="s">
        <v>14382</v>
      </c>
      <c r="U1266" s="73"/>
      <c r="W1266" s="73"/>
      <c r="X1266" s="73"/>
      <c r="Y1266" s="72" t="s">
        <v>14379</v>
      </c>
      <c r="AO1266" s="71">
        <v>106.36</v>
      </c>
      <c r="AT1266" s="73"/>
      <c r="AU1266" s="73"/>
      <c r="AV1266" s="73"/>
      <c r="AW1266" s="74" t="s">
        <v>15658</v>
      </c>
      <c r="BC1266" s="73"/>
      <c r="BD1266" s="73"/>
    </row>
    <row r="1267" spans="1:56">
      <c r="A1267" s="70" t="str">
        <f t="shared" si="39"/>
        <v>2026-01</v>
      </c>
      <c r="B1267" s="5" t="str">
        <f>_xlfn.XLOOKUP(G1267,过机服务商重量差!A:A,过机服务商重量差!G:G)</f>
        <v>玉麒麟</v>
      </c>
      <c r="C1267" s="32" t="str">
        <f t="shared" si="38"/>
        <v>渠道</v>
      </c>
      <c r="D1267" s="63">
        <f>ROUND(IF(AND(AO1267&gt;=0,Y1267="正常走货"),_xlfn.XLOOKUP(G1267,过机服务商重量差!A:A,过机服务商重量差!L:L),"0"),2)</f>
        <v>14.5</v>
      </c>
      <c r="E1267" s="64">
        <f>ROUND(IF(B1267="小旋风",$D1267/提成!$D$4*提成!$E$4,$D1267/提成!$D$3*提成!$E$3),2)</f>
        <v>0.15</v>
      </c>
      <c r="F1267" s="5" t="str">
        <f ca="1">IFERROR(LOOKUP(1,0/((B1267=名单!B:B)*(VALUE(AW1267)&gt;=名单!E:E)*(VALUE(AW1267)&lt;=名单!G:G)*(Y1267="正常走货")),名单!H:H),"否")</f>
        <v>否</v>
      </c>
      <c r="G1267" s="71" t="s">
        <v>3905</v>
      </c>
      <c r="H1267" s="71" t="s">
        <v>3907</v>
      </c>
      <c r="J1267" s="72" t="s">
        <v>17</v>
      </c>
      <c r="L1267" s="71" t="s">
        <v>18</v>
      </c>
      <c r="M1267" s="73"/>
      <c r="N1267" s="73"/>
      <c r="R1267" s="73"/>
      <c r="S1267" s="72" t="s">
        <v>454</v>
      </c>
      <c r="T1267" s="72" t="s">
        <v>14407</v>
      </c>
      <c r="U1267" s="73"/>
      <c r="W1267" s="73"/>
      <c r="X1267" s="73"/>
      <c r="Y1267" s="72" t="s">
        <v>14379</v>
      </c>
      <c r="AO1267" s="71">
        <v>89.76</v>
      </c>
      <c r="AT1267" s="73"/>
      <c r="AU1267" s="73"/>
      <c r="AV1267" s="73"/>
      <c r="AW1267" s="74" t="s">
        <v>15659</v>
      </c>
      <c r="BC1267" s="73"/>
      <c r="BD1267" s="73"/>
    </row>
    <row r="1268" spans="1:56">
      <c r="A1268" s="70" t="str">
        <f t="shared" si="39"/>
        <v>2026-01</v>
      </c>
      <c r="B1268" s="5" t="str">
        <f>_xlfn.XLOOKUP(G1268,过机服务商重量差!A:A,过机服务商重量差!G:G)</f>
        <v>帅时莹</v>
      </c>
      <c r="C1268" s="32" t="str">
        <f t="shared" si="38"/>
        <v>渠道</v>
      </c>
      <c r="D1268" s="63">
        <f>ROUND(IF(AND(AO1268&gt;=0,Y1268="正常走货"),_xlfn.XLOOKUP(G1268,过机服务商重量差!A:A,过机服务商重量差!L:L),"0"),2)</f>
        <v>20</v>
      </c>
      <c r="E1268" s="64">
        <f>ROUND(IF(B1268="小旋风",$D1268/提成!$D$4*提成!$E$4,$D1268/提成!$D$3*提成!$E$3),2)</f>
        <v>0.2</v>
      </c>
      <c r="F1268" s="5" t="str">
        <f ca="1">IFERROR(LOOKUP(1,0/((B1268=名单!B:B)*(VALUE(AW1268)&gt;=名单!E:E)*(VALUE(AW1268)&lt;=名单!G:G)*(Y1268="正常走货")),名单!H:H),"否")</f>
        <v>否</v>
      </c>
      <c r="G1268" s="71" t="s">
        <v>3908</v>
      </c>
      <c r="H1268" s="71" t="s">
        <v>3910</v>
      </c>
      <c r="J1268" s="72" t="s">
        <v>186</v>
      </c>
      <c r="L1268" s="71" t="s">
        <v>18</v>
      </c>
      <c r="M1268" s="73"/>
      <c r="N1268" s="73"/>
      <c r="R1268" s="73"/>
      <c r="S1268" s="72" t="s">
        <v>99</v>
      </c>
      <c r="T1268" s="72" t="s">
        <v>14410</v>
      </c>
      <c r="U1268" s="73"/>
      <c r="W1268" s="73"/>
      <c r="X1268" s="73"/>
      <c r="Y1268" s="72" t="s">
        <v>14379</v>
      </c>
      <c r="AO1268" s="71">
        <v>137</v>
      </c>
      <c r="AT1268" s="73"/>
      <c r="AU1268" s="73"/>
      <c r="AV1268" s="73"/>
      <c r="AW1268" s="74" t="s">
        <v>15660</v>
      </c>
      <c r="BC1268" s="73"/>
      <c r="BD1268" s="73"/>
    </row>
    <row r="1269" spans="1:56">
      <c r="A1269" s="70" t="str">
        <f t="shared" si="39"/>
        <v>2026-01</v>
      </c>
      <c r="B1269" s="5" t="str">
        <f>_xlfn.XLOOKUP(G1269,过机服务商重量差!A:A,过机服务商重量差!G:G)</f>
        <v>无崖子</v>
      </c>
      <c r="C1269" s="32" t="str">
        <f t="shared" si="38"/>
        <v>渠道</v>
      </c>
      <c r="D1269" s="63">
        <f>ROUND(IF(AND(AO1269&gt;=0,Y1269="正常走货"),_xlfn.XLOOKUP(G1269,过机服务商重量差!A:A,过机服务商重量差!L:L),"0"),2)</f>
        <v>37</v>
      </c>
      <c r="E1269" s="64">
        <f>ROUND(IF(B1269="小旋风",$D1269/提成!$D$4*提成!$E$4,$D1269/提成!$D$3*提成!$E$3),2)</f>
        <v>0.37</v>
      </c>
      <c r="F1269" s="5" t="str">
        <f ca="1">IFERROR(LOOKUP(1,0/((B1269=名单!B:B)*(VALUE(AW1269)&gt;=名单!E:E)*(VALUE(AW1269)&lt;=名单!G:G)*(Y1269="正常走货")),名单!H:H),"否")</f>
        <v>否</v>
      </c>
      <c r="G1269" s="71" t="s">
        <v>3911</v>
      </c>
      <c r="H1269" s="71" t="s">
        <v>3913</v>
      </c>
      <c r="J1269" s="72" t="s">
        <v>465</v>
      </c>
      <c r="L1269" s="71" t="s">
        <v>18</v>
      </c>
      <c r="M1269" s="73"/>
      <c r="N1269" s="73"/>
      <c r="R1269" s="73"/>
      <c r="S1269" s="72" t="s">
        <v>191</v>
      </c>
      <c r="T1269" s="72" t="s">
        <v>14410</v>
      </c>
      <c r="U1269" s="73"/>
      <c r="W1269" s="73"/>
      <c r="X1269" s="73"/>
      <c r="Y1269" s="72" t="s">
        <v>14379</v>
      </c>
      <c r="AO1269" s="71">
        <v>514.6</v>
      </c>
      <c r="AT1269" s="73"/>
      <c r="AV1269" s="73"/>
      <c r="AW1269" s="74" t="s">
        <v>15661</v>
      </c>
      <c r="BC1269" s="73"/>
    </row>
    <row r="1270" spans="1:56">
      <c r="A1270" s="70" t="str">
        <f t="shared" si="39"/>
        <v>2026-01</v>
      </c>
      <c r="B1270" s="5" t="str">
        <f>_xlfn.XLOOKUP(G1270,过机服务商重量差!A:A,过机服务商重量差!G:G)</f>
        <v>玉麒麟</v>
      </c>
      <c r="C1270" s="32" t="str">
        <f t="shared" si="38"/>
        <v>渠道</v>
      </c>
      <c r="D1270" s="63">
        <f>ROUND(IF(AND(AO1270&gt;=0,Y1270="正常走货"),_xlfn.XLOOKUP(G1270,过机服务商重量差!A:A,过机服务商重量差!L:L),"0"),2)</f>
        <v>27</v>
      </c>
      <c r="E1270" s="64">
        <f>ROUND(IF(B1270="小旋风",$D1270/提成!$D$4*提成!$E$4,$D1270/提成!$D$3*提成!$E$3),2)</f>
        <v>0.27</v>
      </c>
      <c r="F1270" s="5" t="str">
        <f ca="1">IFERROR(LOOKUP(1,0/((B1270=名单!B:B)*(VALUE(AW1270)&gt;=名单!E:E)*(VALUE(AW1270)&lt;=名单!G:G)*(Y1270="正常走货")),名单!H:H),"否")</f>
        <v>否</v>
      </c>
      <c r="G1270" s="71" t="s">
        <v>3914</v>
      </c>
      <c r="H1270" s="71" t="s">
        <v>3916</v>
      </c>
      <c r="J1270" s="72" t="s">
        <v>17</v>
      </c>
      <c r="L1270" s="71" t="s">
        <v>18</v>
      </c>
      <c r="M1270" s="73"/>
      <c r="N1270" s="73"/>
      <c r="R1270" s="73"/>
      <c r="S1270" s="72" t="s">
        <v>145</v>
      </c>
      <c r="T1270" s="72" t="s">
        <v>14407</v>
      </c>
      <c r="U1270" s="73"/>
      <c r="W1270" s="73"/>
      <c r="X1270" s="73"/>
      <c r="Y1270" s="72" t="s">
        <v>14379</v>
      </c>
      <c r="AO1270" s="71">
        <v>169</v>
      </c>
      <c r="AT1270" s="73"/>
      <c r="AV1270" s="73"/>
      <c r="AW1270" s="74" t="s">
        <v>15662</v>
      </c>
      <c r="BA1270" s="73"/>
      <c r="BC1270" s="73"/>
    </row>
    <row r="1271" spans="1:56">
      <c r="A1271" s="70" t="str">
        <f t="shared" si="39"/>
        <v>2026-01</v>
      </c>
      <c r="B1271" s="5" t="str">
        <f>_xlfn.XLOOKUP(G1271,过机服务商重量差!A:A,过机服务商重量差!G:G)</f>
        <v>小旋风</v>
      </c>
      <c r="C1271" s="32" t="str">
        <f t="shared" si="38"/>
        <v>渠道</v>
      </c>
      <c r="D1271" s="63">
        <f>ROUND(IF(AND(AO1271&gt;=0,Y1271="正常走货"),_xlfn.XLOOKUP(G1271,过机服务商重量差!A:A,过机服务商重量差!L:L),"0"),2)</f>
        <v>468</v>
      </c>
      <c r="E1271" s="64">
        <f>ROUND(IF(B1271="小旋风",$D1271/提成!$D$4*提成!$E$4,$D1271/提成!$D$3*提成!$E$3),2)</f>
        <v>4.68</v>
      </c>
      <c r="F1271" s="5" t="str">
        <f ca="1">IFERROR(LOOKUP(1,0/((B1271=名单!B:B)*(VALUE(AW1271)&gt;=名单!E:E)*(VALUE(AW1271)&lt;=名单!G:G)*(Y1271="正常走货")),名单!H:H),"否")</f>
        <v>是</v>
      </c>
      <c r="G1271" s="71" t="s">
        <v>3917</v>
      </c>
      <c r="H1271" s="71" t="s">
        <v>3919</v>
      </c>
      <c r="J1271" s="72" t="s">
        <v>364</v>
      </c>
      <c r="L1271" s="71" t="s">
        <v>18</v>
      </c>
      <c r="M1271" s="73"/>
      <c r="N1271" s="73"/>
      <c r="R1271" s="73"/>
      <c r="S1271" s="72" t="s">
        <v>328</v>
      </c>
      <c r="T1271" s="72" t="s">
        <v>14382</v>
      </c>
      <c r="U1271" s="73"/>
      <c r="W1271" s="73"/>
      <c r="X1271" s="73"/>
      <c r="Y1271" s="72" t="s">
        <v>14379</v>
      </c>
      <c r="AO1271" s="71">
        <v>3075.87</v>
      </c>
      <c r="AT1271" s="73"/>
      <c r="AU1271" s="73"/>
      <c r="AV1271" s="73"/>
      <c r="AW1271" s="74" t="s">
        <v>15663</v>
      </c>
      <c r="BC1271" s="73"/>
      <c r="BD1271" s="73"/>
    </row>
    <row r="1272" spans="1:56">
      <c r="A1272" s="70" t="str">
        <f t="shared" si="39"/>
        <v>2026-01</v>
      </c>
      <c r="B1272" s="5" t="str">
        <f>_xlfn.XLOOKUP(G1272,过机服务商重量差!A:A,过机服务商重量差!G:G)</f>
        <v>玉麒麟</v>
      </c>
      <c r="C1272" s="32" t="str">
        <f t="shared" si="38"/>
        <v>渠道</v>
      </c>
      <c r="D1272" s="63">
        <f>ROUND(IF(AND(AO1272&gt;=0,Y1272="正常走货"),_xlfn.XLOOKUP(G1272,过机服务商重量差!A:A,过机服务商重量差!L:L),"0"),2)</f>
        <v>5</v>
      </c>
      <c r="E1272" s="64">
        <f>ROUND(IF(B1272="小旋风",$D1272/提成!$D$4*提成!$E$4,$D1272/提成!$D$3*提成!$E$3),2)</f>
        <v>0.05</v>
      </c>
      <c r="F1272" s="5" t="str">
        <f ca="1">IFERROR(LOOKUP(1,0/((B1272=名单!B:B)*(VALUE(AW1272)&gt;=名单!E:E)*(VALUE(AW1272)&lt;=名单!G:G)*(Y1272="正常走货")),名单!H:H),"否")</f>
        <v>否</v>
      </c>
      <c r="G1272" s="71" t="s">
        <v>3920</v>
      </c>
      <c r="H1272" s="71" t="s">
        <v>3922</v>
      </c>
      <c r="J1272" s="72" t="s">
        <v>24</v>
      </c>
      <c r="L1272" s="71" t="s">
        <v>18</v>
      </c>
      <c r="M1272" s="73"/>
      <c r="N1272" s="73"/>
      <c r="R1272" s="73"/>
      <c r="S1272" s="72" t="s">
        <v>120</v>
      </c>
      <c r="T1272" s="72" t="s">
        <v>14382</v>
      </c>
      <c r="U1272" s="73"/>
      <c r="W1272" s="73"/>
      <c r="X1272" s="73"/>
      <c r="Y1272" s="72" t="s">
        <v>14379</v>
      </c>
      <c r="AO1272" s="71">
        <v>61.3</v>
      </c>
      <c r="AT1272" s="73"/>
      <c r="AV1272" s="73"/>
      <c r="AW1272" s="74" t="s">
        <v>15664</v>
      </c>
      <c r="BC1272" s="73"/>
    </row>
    <row r="1273" spans="1:56">
      <c r="A1273" s="70" t="str">
        <f t="shared" si="39"/>
        <v>2026-01</v>
      </c>
      <c r="B1273" s="5" t="str">
        <f>_xlfn.XLOOKUP(G1273,过机服务商重量差!A:A,过机服务商重量差!G:G)</f>
        <v>玉麒麟</v>
      </c>
      <c r="C1273" s="32" t="str">
        <f t="shared" si="38"/>
        <v>渠道</v>
      </c>
      <c r="D1273" s="63">
        <f>ROUND(IF(AND(AO1273&gt;=0,Y1273="正常走货"),_xlfn.XLOOKUP(G1273,过机服务商重量差!A:A,过机服务商重量差!L:L),"0"),2)</f>
        <v>585</v>
      </c>
      <c r="E1273" s="64">
        <f>ROUND(IF(B1273="小旋风",$D1273/提成!$D$4*提成!$E$4,$D1273/提成!$D$3*提成!$E$3),2)</f>
        <v>5.85</v>
      </c>
      <c r="F1273" s="5" t="str">
        <f ca="1">IFERROR(LOOKUP(1,0/((B1273=名单!B:B)*(VALUE(AW1273)&gt;=名单!E:E)*(VALUE(AW1273)&lt;=名单!G:G)*(Y1273="正常走货")),名单!H:H),"否")</f>
        <v>否</v>
      </c>
      <c r="G1273" s="71" t="s">
        <v>3923</v>
      </c>
      <c r="H1273" s="71" t="s">
        <v>3925</v>
      </c>
      <c r="J1273" s="72" t="s">
        <v>17</v>
      </c>
      <c r="L1273" s="71" t="s">
        <v>18</v>
      </c>
      <c r="M1273" s="73"/>
      <c r="N1273" s="73"/>
      <c r="R1273" s="73"/>
      <c r="S1273" s="72" t="s">
        <v>99</v>
      </c>
      <c r="T1273" s="72" t="s">
        <v>14410</v>
      </c>
      <c r="U1273" s="73"/>
      <c r="W1273" s="73"/>
      <c r="X1273" s="73"/>
      <c r="Y1273" s="72" t="s">
        <v>14379</v>
      </c>
      <c r="AO1273" s="71">
        <v>1288</v>
      </c>
      <c r="AT1273" s="73"/>
      <c r="AV1273" s="73"/>
      <c r="AW1273" s="74" t="s">
        <v>15665</v>
      </c>
      <c r="BC1273" s="73"/>
    </row>
    <row r="1274" spans="1:56">
      <c r="A1274" s="70" t="str">
        <f t="shared" si="39"/>
        <v>2026-01</v>
      </c>
      <c r="B1274" s="5" t="str">
        <f>_xlfn.XLOOKUP(G1274,过机服务商重量差!A:A,过机服务商重量差!G:G)</f>
        <v>玉麒麟</v>
      </c>
      <c r="C1274" s="32" t="str">
        <f t="shared" si="38"/>
        <v>渠道</v>
      </c>
      <c r="D1274" s="63">
        <f>ROUND(IF(AND(AO1274&gt;=0,Y1274="正常走货"),_xlfn.XLOOKUP(G1274,过机服务商重量差!A:A,过机服务商重量差!L:L),"0"),2)</f>
        <v>22</v>
      </c>
      <c r="E1274" s="64">
        <f>ROUND(IF(B1274="小旋风",$D1274/提成!$D$4*提成!$E$4,$D1274/提成!$D$3*提成!$E$3),2)</f>
        <v>0.22</v>
      </c>
      <c r="F1274" s="5" t="str">
        <f ca="1">IFERROR(LOOKUP(1,0/((B1274=名单!B:B)*(VALUE(AW1274)&gt;=名单!E:E)*(VALUE(AW1274)&lt;=名单!G:G)*(Y1274="正常走货")),名单!H:H),"否")</f>
        <v>否</v>
      </c>
      <c r="G1274" s="71" t="s">
        <v>3926</v>
      </c>
      <c r="H1274" s="71" t="s">
        <v>3928</v>
      </c>
      <c r="J1274" s="72" t="s">
        <v>24</v>
      </c>
      <c r="L1274" s="71" t="s">
        <v>18</v>
      </c>
      <c r="M1274" s="73"/>
      <c r="N1274" s="73"/>
      <c r="R1274" s="73"/>
      <c r="S1274" s="72" t="s">
        <v>211</v>
      </c>
      <c r="T1274" s="72" t="s">
        <v>14407</v>
      </c>
      <c r="U1274" s="73"/>
      <c r="W1274" s="73"/>
      <c r="X1274" s="73"/>
      <c r="Y1274" s="72" t="s">
        <v>14379</v>
      </c>
      <c r="AO1274" s="71">
        <v>259.6</v>
      </c>
      <c r="AT1274" s="73"/>
      <c r="AV1274" s="73"/>
      <c r="AW1274" s="74" t="s">
        <v>15666</v>
      </c>
      <c r="BC1274" s="73"/>
      <c r="BD1274" s="73"/>
    </row>
    <row r="1275" spans="1:56">
      <c r="A1275" s="70" t="str">
        <f t="shared" si="39"/>
        <v>2026-01</v>
      </c>
      <c r="B1275" s="5" t="str">
        <f>_xlfn.XLOOKUP(G1275,过机服务商重量差!A:A,过机服务商重量差!G:G)</f>
        <v>玉麒麟</v>
      </c>
      <c r="C1275" s="32" t="str">
        <f t="shared" si="38"/>
        <v>渠道</v>
      </c>
      <c r="D1275" s="63">
        <f>ROUND(IF(AND(AO1275&gt;=0,Y1275="正常走货"),_xlfn.XLOOKUP(G1275,过机服务商重量差!A:A,过机服务商重量差!L:L),"0"),2)</f>
        <v>6.5</v>
      </c>
      <c r="E1275" s="64">
        <f>ROUND(IF(B1275="小旋风",$D1275/提成!$D$4*提成!$E$4,$D1275/提成!$D$3*提成!$E$3),2)</f>
        <v>0.07</v>
      </c>
      <c r="F1275" s="5" t="str">
        <f ca="1">IFERROR(LOOKUP(1,0/((B1275=名单!B:B)*(VALUE(AW1275)&gt;=名单!E:E)*(VALUE(AW1275)&lt;=名单!G:G)*(Y1275="正常走货")),名单!H:H),"否")</f>
        <v>否</v>
      </c>
      <c r="G1275" s="71" t="s">
        <v>3929</v>
      </c>
      <c r="H1275" s="71" t="s">
        <v>3931</v>
      </c>
      <c r="J1275" s="72" t="s">
        <v>17</v>
      </c>
      <c r="L1275" s="71" t="s">
        <v>18</v>
      </c>
      <c r="M1275" s="73"/>
      <c r="N1275" s="73"/>
      <c r="R1275" s="73"/>
      <c r="S1275" s="72" t="s">
        <v>99</v>
      </c>
      <c r="T1275" s="72" t="s">
        <v>14410</v>
      </c>
      <c r="U1275" s="73"/>
      <c r="W1275" s="73"/>
      <c r="X1275" s="73"/>
      <c r="Y1275" s="72" t="s">
        <v>14379</v>
      </c>
      <c r="AO1275" s="71">
        <v>302.4</v>
      </c>
      <c r="AT1275" s="73"/>
      <c r="AV1275" s="73"/>
      <c r="AW1275" s="74" t="s">
        <v>15667</v>
      </c>
      <c r="BC1275" s="73"/>
    </row>
    <row r="1276" spans="1:56">
      <c r="A1276" s="70" t="str">
        <f t="shared" si="39"/>
        <v>2026-01</v>
      </c>
      <c r="B1276" s="5" t="str">
        <f>_xlfn.XLOOKUP(G1276,过机服务商重量差!A:A,过机服务商重量差!G:G)</f>
        <v>玉麒麟</v>
      </c>
      <c r="C1276" s="32" t="str">
        <f t="shared" si="38"/>
        <v>渠道</v>
      </c>
      <c r="D1276" s="63">
        <f>ROUND(IF(AND(AO1276&gt;=0,Y1276="正常走货"),_xlfn.XLOOKUP(G1276,过机服务商重量差!A:A,过机服务商重量差!L:L),"0"),2)</f>
        <v>0.5</v>
      </c>
      <c r="E1276" s="64">
        <f>ROUND(IF(B1276="小旋风",$D1276/提成!$D$4*提成!$E$4,$D1276/提成!$D$3*提成!$E$3),2)</f>
        <v>0.01</v>
      </c>
      <c r="F1276" s="5" t="str">
        <f ca="1">IFERROR(LOOKUP(1,0/((B1276=名单!B:B)*(VALUE(AW1276)&gt;=名单!E:E)*(VALUE(AW1276)&lt;=名单!G:G)*(Y1276="正常走货")),名单!H:H),"否")</f>
        <v>否</v>
      </c>
      <c r="G1276" s="71" t="s">
        <v>3932</v>
      </c>
      <c r="H1276" s="71" t="s">
        <v>3934</v>
      </c>
      <c r="J1276" s="72" t="s">
        <v>24</v>
      </c>
      <c r="L1276" s="71" t="s">
        <v>18</v>
      </c>
      <c r="M1276" s="73"/>
      <c r="N1276" s="73"/>
      <c r="R1276" s="73"/>
      <c r="S1276" s="72" t="s">
        <v>120</v>
      </c>
      <c r="T1276" s="72" t="s">
        <v>14382</v>
      </c>
      <c r="U1276" s="73"/>
      <c r="W1276" s="73"/>
      <c r="X1276" s="73"/>
      <c r="Y1276" s="72" t="s">
        <v>14379</v>
      </c>
      <c r="AO1276" s="71">
        <v>24.59</v>
      </c>
      <c r="AT1276" s="73"/>
      <c r="AV1276" s="73"/>
      <c r="AW1276" s="74" t="s">
        <v>15668</v>
      </c>
      <c r="BC1276" s="73"/>
    </row>
    <row r="1277" spans="1:56">
      <c r="A1277" s="70" t="str">
        <f t="shared" si="39"/>
        <v>2026-01</v>
      </c>
      <c r="B1277" s="5" t="str">
        <f>_xlfn.XLOOKUP(G1277,过机服务商重量差!A:A,过机服务商重量差!G:G)</f>
        <v>无崖子</v>
      </c>
      <c r="C1277" s="32" t="str">
        <f t="shared" si="38"/>
        <v>渠道</v>
      </c>
      <c r="D1277" s="63">
        <f>ROUND(IF(AND(AO1277&gt;=0,Y1277="正常走货"),_xlfn.XLOOKUP(G1277,过机服务商重量差!A:A,过机服务商重量差!L:L),"0"),2)</f>
        <v>1.5</v>
      </c>
      <c r="E1277" s="64">
        <f>ROUND(IF(B1277="小旋风",$D1277/提成!$D$4*提成!$E$4,$D1277/提成!$D$3*提成!$E$3),2)</f>
        <v>0.02</v>
      </c>
      <c r="F1277" s="5" t="str">
        <f ca="1">IFERROR(LOOKUP(1,0/((B1277=名单!B:B)*(VALUE(AW1277)&gt;=名单!E:E)*(VALUE(AW1277)&lt;=名单!G:G)*(Y1277="正常走货")),名单!H:H),"否")</f>
        <v>否</v>
      </c>
      <c r="G1277" s="71" t="s">
        <v>3935</v>
      </c>
      <c r="H1277" s="71" t="s">
        <v>3937</v>
      </c>
      <c r="J1277" s="72" t="s">
        <v>160</v>
      </c>
      <c r="L1277" s="71" t="s">
        <v>18</v>
      </c>
      <c r="M1277" s="73"/>
      <c r="N1277" s="73"/>
      <c r="R1277" s="73"/>
      <c r="S1277" s="72" t="s">
        <v>161</v>
      </c>
      <c r="T1277" s="72" t="s">
        <v>14378</v>
      </c>
      <c r="U1277" s="73"/>
      <c r="W1277" s="73"/>
      <c r="X1277" s="73"/>
      <c r="Y1277" s="72" t="s">
        <v>14379</v>
      </c>
      <c r="AO1277" s="71">
        <v>0</v>
      </c>
      <c r="AT1277" s="73"/>
      <c r="AV1277" s="73"/>
      <c r="AW1277" s="74" t="s">
        <v>15669</v>
      </c>
      <c r="BA1277" s="73"/>
      <c r="BC1277" s="73"/>
    </row>
    <row r="1278" spans="1:56">
      <c r="A1278" s="70" t="str">
        <f t="shared" si="39"/>
        <v>2026-01</v>
      </c>
      <c r="B1278" s="5" t="str">
        <f>_xlfn.XLOOKUP(G1278,过机服务商重量差!A:A,过机服务商重量差!G:G)</f>
        <v>无崖子</v>
      </c>
      <c r="C1278" s="32" t="str">
        <f t="shared" si="38"/>
        <v>渠道</v>
      </c>
      <c r="D1278" s="63">
        <f>ROUND(IF(AND(AO1278&gt;=0,Y1278="正常走货"),_xlfn.XLOOKUP(G1278,过机服务商重量差!A:A,过机服务商重量差!L:L),"0"),2)</f>
        <v>17</v>
      </c>
      <c r="E1278" s="64">
        <f>ROUND(IF(B1278="小旋风",$D1278/提成!$D$4*提成!$E$4,$D1278/提成!$D$3*提成!$E$3),2)</f>
        <v>0.17</v>
      </c>
      <c r="F1278" s="5" t="str">
        <f ca="1">IFERROR(LOOKUP(1,0/((B1278=名单!B:B)*(VALUE(AW1278)&gt;=名单!E:E)*(VALUE(AW1278)&lt;=名单!G:G)*(Y1278="正常走货")),名单!H:H),"否")</f>
        <v>否</v>
      </c>
      <c r="G1278" s="71" t="s">
        <v>3938</v>
      </c>
      <c r="H1278" s="71" t="s">
        <v>3940</v>
      </c>
      <c r="J1278" s="72" t="s">
        <v>590</v>
      </c>
      <c r="L1278" s="71" t="s">
        <v>18</v>
      </c>
      <c r="M1278" s="73"/>
      <c r="N1278" s="73"/>
      <c r="R1278" s="73"/>
      <c r="S1278" s="72" t="s">
        <v>227</v>
      </c>
      <c r="T1278" s="71" t="s">
        <v>14410</v>
      </c>
      <c r="U1278" s="73"/>
      <c r="W1278" s="73"/>
      <c r="X1278" s="73"/>
      <c r="Y1278" s="72" t="s">
        <v>14379</v>
      </c>
      <c r="AO1278" s="71">
        <v>162.98</v>
      </c>
      <c r="AT1278" s="73"/>
      <c r="AV1278" s="73"/>
      <c r="AW1278" s="74" t="s">
        <v>15670</v>
      </c>
      <c r="BC1278" s="73"/>
    </row>
    <row r="1279" spans="1:56">
      <c r="A1279" s="70" t="str">
        <f t="shared" si="39"/>
        <v>2026-01</v>
      </c>
      <c r="B1279" s="5" t="str">
        <f>_xlfn.XLOOKUP(G1279,过机服务商重量差!A:A,过机服务商重量差!G:G)</f>
        <v>007</v>
      </c>
      <c r="C1279" s="32" t="str">
        <f t="shared" si="38"/>
        <v>渠道</v>
      </c>
      <c r="D1279" s="63">
        <f>ROUND(IF(AND(AO1279&gt;=0,Y1279="正常走货"),_xlfn.XLOOKUP(G1279,过机服务商重量差!A:A,过机服务商重量差!L:L),"0"),2)</f>
        <v>51</v>
      </c>
      <c r="E1279" s="64">
        <f>ROUND(IF(B1279="小旋风",$D1279/提成!$D$4*提成!$E$4,$D1279/提成!$D$3*提成!$E$3),2)</f>
        <v>0.51</v>
      </c>
      <c r="F1279" s="5" t="str">
        <f ca="1">IFERROR(LOOKUP(1,0/((B1279=名单!B:B)*(VALUE(AW1279)&gt;=名单!E:E)*(VALUE(AW1279)&lt;=名单!G:G)*(Y1279="正常走货")),名单!H:H),"否")</f>
        <v>否</v>
      </c>
      <c r="G1279" s="71" t="s">
        <v>3941</v>
      </c>
      <c r="H1279" s="71" t="s">
        <v>3943</v>
      </c>
      <c r="J1279" s="72" t="s">
        <v>266</v>
      </c>
      <c r="L1279" s="71" t="s">
        <v>18</v>
      </c>
      <c r="M1279" s="73"/>
      <c r="N1279" s="73"/>
      <c r="R1279" s="73"/>
      <c r="S1279" s="72" t="s">
        <v>227</v>
      </c>
      <c r="T1279" s="72" t="s">
        <v>14410</v>
      </c>
      <c r="U1279" s="73"/>
      <c r="W1279" s="73"/>
      <c r="X1279" s="73"/>
      <c r="Y1279" s="72" t="s">
        <v>14379</v>
      </c>
      <c r="AO1279" s="71">
        <v>630</v>
      </c>
      <c r="AT1279" s="73"/>
      <c r="AU1279" s="73"/>
      <c r="AV1279" s="73"/>
      <c r="AW1279" s="74" t="s">
        <v>15671</v>
      </c>
      <c r="BA1279" s="73"/>
      <c r="BC1279" s="73"/>
    </row>
    <row r="1280" spans="1:56">
      <c r="A1280" s="70" t="str">
        <f t="shared" si="39"/>
        <v>2026-01</v>
      </c>
      <c r="B1280" s="5" t="str">
        <f>_xlfn.XLOOKUP(G1280,过机服务商重量差!A:A,过机服务商重量差!G:G)</f>
        <v>玉麒麟</v>
      </c>
      <c r="C1280" s="32" t="str">
        <f t="shared" si="38"/>
        <v>渠道</v>
      </c>
      <c r="D1280" s="63">
        <f>ROUND(IF(AND(AO1280&gt;=0,Y1280="正常走货"),_xlfn.XLOOKUP(G1280,过机服务商重量差!A:A,过机服务商重量差!L:L),"0"),2)</f>
        <v>8.5</v>
      </c>
      <c r="E1280" s="64">
        <f>ROUND(IF(B1280="小旋风",$D1280/提成!$D$4*提成!$E$4,$D1280/提成!$D$3*提成!$E$3),2)</f>
        <v>0.09</v>
      </c>
      <c r="F1280" s="5" t="str">
        <f ca="1">IFERROR(LOOKUP(1,0/((B1280=名单!B:B)*(VALUE(AW1280)&gt;=名单!E:E)*(VALUE(AW1280)&lt;=名单!G:G)*(Y1280="正常走货")),名单!H:H),"否")</f>
        <v>否</v>
      </c>
      <c r="G1280" s="71" t="s">
        <v>3944</v>
      </c>
      <c r="H1280" s="71" t="s">
        <v>3946</v>
      </c>
      <c r="J1280" s="72" t="s">
        <v>17</v>
      </c>
      <c r="L1280" s="71" t="s">
        <v>18</v>
      </c>
      <c r="M1280" s="73"/>
      <c r="N1280" s="73"/>
      <c r="R1280" s="73"/>
      <c r="S1280" s="72" t="s">
        <v>540</v>
      </c>
      <c r="T1280" s="72" t="s">
        <v>14410</v>
      </c>
      <c r="U1280" s="73"/>
      <c r="W1280" s="73"/>
      <c r="X1280" s="73"/>
      <c r="Y1280" s="72" t="s">
        <v>14379</v>
      </c>
      <c r="AO1280" s="71">
        <v>163.93</v>
      </c>
      <c r="AS1280" s="73"/>
      <c r="AT1280" s="73"/>
      <c r="AU1280" s="73"/>
      <c r="AV1280" s="73"/>
      <c r="AW1280" s="74" t="s">
        <v>15672</v>
      </c>
      <c r="BC1280" s="73"/>
    </row>
    <row r="1281" spans="1:56">
      <c r="A1281" s="70" t="str">
        <f t="shared" si="39"/>
        <v>2026-01</v>
      </c>
      <c r="B1281" s="5" t="str">
        <f>_xlfn.XLOOKUP(G1281,过机服务商重量差!A:A,过机服务商重量差!G:G)</f>
        <v>风清扬</v>
      </c>
      <c r="C1281" s="32" t="str">
        <f t="shared" si="38"/>
        <v>渠道</v>
      </c>
      <c r="D1281" s="63">
        <f>ROUND(IF(AND(AO1281&gt;=0,Y1281="正常走货"),_xlfn.XLOOKUP(G1281,过机服务商重量差!A:A,过机服务商重量差!L:L),"0"),2)</f>
        <v>172</v>
      </c>
      <c r="E1281" s="64">
        <f>ROUND(IF(B1281="小旋风",$D1281/提成!$D$4*提成!$E$4,$D1281/提成!$D$3*提成!$E$3),2)</f>
        <v>1.72</v>
      </c>
      <c r="F1281" s="5" t="str">
        <f ca="1">IFERROR(LOOKUP(1,0/((B1281=名单!B:B)*(VALUE(AW1281)&gt;=名单!E:E)*(VALUE(AW1281)&lt;=名单!G:G)*(Y1281="正常走货")),名单!H:H),"否")</f>
        <v>是</v>
      </c>
      <c r="G1281" s="71" t="s">
        <v>3947</v>
      </c>
      <c r="H1281" s="71" t="s">
        <v>50</v>
      </c>
      <c r="J1281" s="72" t="s">
        <v>51</v>
      </c>
      <c r="L1281" s="71" t="s">
        <v>18</v>
      </c>
      <c r="M1281" s="73"/>
      <c r="N1281" s="73"/>
      <c r="R1281" s="73"/>
      <c r="S1281" s="72" t="s">
        <v>3949</v>
      </c>
      <c r="T1281" s="72" t="s">
        <v>14578</v>
      </c>
      <c r="U1281" s="73"/>
      <c r="W1281" s="73"/>
      <c r="X1281" s="73"/>
      <c r="Y1281" s="72" t="s">
        <v>14379</v>
      </c>
      <c r="AO1281" s="71">
        <v>460</v>
      </c>
      <c r="AT1281" s="73"/>
      <c r="AV1281" s="73"/>
      <c r="AW1281" s="74" t="s">
        <v>15673</v>
      </c>
      <c r="BA1281" s="73"/>
      <c r="BC1281" s="73"/>
    </row>
    <row r="1282" spans="1:56">
      <c r="A1282" s="70" t="str">
        <f t="shared" si="39"/>
        <v>2026-01</v>
      </c>
      <c r="B1282" s="5" t="str">
        <f>_xlfn.XLOOKUP(G1282,过机服务商重量差!A:A,过机服务商重量差!G:G)</f>
        <v>玉麒麟</v>
      </c>
      <c r="C1282" s="32" t="str">
        <f t="shared" ref="C1282:C1345" si="40">IF(OR(AO1282&lt;0,L1282="FBA海运"),"","渠道")</f>
        <v>渠道</v>
      </c>
      <c r="D1282" s="63">
        <f>ROUND(IF(AND(AO1282&gt;=0,Y1282="正常走货"),_xlfn.XLOOKUP(G1282,过机服务商重量差!A:A,过机服务商重量差!L:L),"0"),2)</f>
        <v>0.5</v>
      </c>
      <c r="E1282" s="64">
        <f>ROUND(IF(B1282="小旋风",$D1282/提成!$D$4*提成!$E$4,$D1282/提成!$D$3*提成!$E$3),2)</f>
        <v>0.01</v>
      </c>
      <c r="F1282" s="5" t="str">
        <f ca="1">IFERROR(LOOKUP(1,0/((B1282=名单!B:B)*(VALUE(AW1282)&gt;=名单!E:E)*(VALUE(AW1282)&lt;=名单!G:G)*(Y1282="正常走货")),名单!H:H),"否")</f>
        <v>否</v>
      </c>
      <c r="G1282" s="71" t="s">
        <v>3950</v>
      </c>
      <c r="H1282" s="71" t="s">
        <v>3952</v>
      </c>
      <c r="J1282" s="72" t="s">
        <v>17</v>
      </c>
      <c r="L1282" s="71" t="s">
        <v>18</v>
      </c>
      <c r="M1282" s="73"/>
      <c r="N1282" s="73"/>
      <c r="R1282" s="73"/>
      <c r="S1282" s="72" t="s">
        <v>353</v>
      </c>
      <c r="T1282" s="72" t="s">
        <v>14386</v>
      </c>
      <c r="U1282" s="73"/>
      <c r="W1282" s="73"/>
      <c r="X1282" s="73"/>
      <c r="Y1282" s="72" t="s">
        <v>14379</v>
      </c>
      <c r="AO1282" s="71">
        <v>37.3</v>
      </c>
      <c r="AS1282" s="73"/>
      <c r="AT1282" s="73"/>
      <c r="AV1282" s="73"/>
      <c r="AW1282" s="74" t="s">
        <v>15674</v>
      </c>
      <c r="BA1282" s="73"/>
      <c r="BC1282" s="73"/>
    </row>
    <row r="1283" spans="1:56">
      <c r="A1283" s="70" t="str">
        <f t="shared" ref="A1283:A1346" si="41">MID(AW1283,1,7)</f>
        <v>2026-01</v>
      </c>
      <c r="B1283" s="5" t="str">
        <f>_xlfn.XLOOKUP(G1283,过机服务商重量差!A:A,过机服务商重量差!G:G)</f>
        <v>帅时莹</v>
      </c>
      <c r="C1283" s="32" t="str">
        <f t="shared" si="40"/>
        <v>渠道</v>
      </c>
      <c r="D1283" s="63">
        <f>ROUND(IF(AND(AO1283&gt;=0,Y1283="正常走货"),_xlfn.XLOOKUP(G1283,过机服务商重量差!A:A,过机服务商重量差!L:L),"0"),2)</f>
        <v>81</v>
      </c>
      <c r="E1283" s="64">
        <f>ROUND(IF(B1283="小旋风",$D1283/提成!$D$4*提成!$E$4,$D1283/提成!$D$3*提成!$E$3),2)</f>
        <v>0.81</v>
      </c>
      <c r="F1283" s="5" t="str">
        <f ca="1">IFERROR(LOOKUP(1,0/((B1283=名单!B:B)*(VALUE(AW1283)&gt;=名单!E:E)*(VALUE(AW1283)&lt;=名单!G:G)*(Y1283="正常走货")),名单!H:H),"否")</f>
        <v>否</v>
      </c>
      <c r="G1283" s="71" t="s">
        <v>3953</v>
      </c>
      <c r="H1283" s="71" t="s">
        <v>3955</v>
      </c>
      <c r="J1283" s="72" t="s">
        <v>186</v>
      </c>
      <c r="L1283" s="71" t="s">
        <v>18</v>
      </c>
      <c r="M1283" s="73"/>
      <c r="N1283" s="73"/>
      <c r="R1283" s="73"/>
      <c r="S1283" s="72" t="s">
        <v>191</v>
      </c>
      <c r="T1283" s="72" t="s">
        <v>14410</v>
      </c>
      <c r="U1283" s="73"/>
      <c r="W1283" s="73"/>
      <c r="X1283" s="73"/>
      <c r="Y1283" s="72" t="s">
        <v>14379</v>
      </c>
      <c r="AO1283" s="71">
        <v>939.6</v>
      </c>
      <c r="AT1283" s="73"/>
      <c r="AU1283" s="73"/>
      <c r="AV1283" s="73"/>
      <c r="AW1283" s="74" t="s">
        <v>15675</v>
      </c>
      <c r="BC1283" s="73"/>
    </row>
    <row r="1284" spans="1:56">
      <c r="A1284" s="70" t="str">
        <f t="shared" si="41"/>
        <v>2026-01</v>
      </c>
      <c r="B1284" s="5" t="str">
        <f>_xlfn.XLOOKUP(G1284,过机服务商重量差!A:A,过机服务商重量差!G:G)</f>
        <v>玉麒麟</v>
      </c>
      <c r="C1284" s="32" t="str">
        <f t="shared" si="40"/>
        <v>渠道</v>
      </c>
      <c r="D1284" s="63">
        <f>ROUND(IF(AND(AO1284&gt;=0,Y1284="正常走货"),_xlfn.XLOOKUP(G1284,过机服务商重量差!A:A,过机服务商重量差!L:L),"0"),2)</f>
        <v>0.5</v>
      </c>
      <c r="E1284" s="64">
        <f>ROUND(IF(B1284="小旋风",$D1284/提成!$D$4*提成!$E$4,$D1284/提成!$D$3*提成!$E$3),2)</f>
        <v>0.01</v>
      </c>
      <c r="F1284" s="5" t="str">
        <f ca="1">IFERROR(LOOKUP(1,0/((B1284=名单!B:B)*(VALUE(AW1284)&gt;=名单!E:E)*(VALUE(AW1284)&lt;=名单!G:G)*(Y1284="正常走货")),名单!H:H),"否")</f>
        <v>否</v>
      </c>
      <c r="G1284" s="71" t="s">
        <v>3956</v>
      </c>
      <c r="H1284" s="71" t="s">
        <v>3958</v>
      </c>
      <c r="J1284" s="72" t="s">
        <v>24</v>
      </c>
      <c r="L1284" s="71" t="s">
        <v>18</v>
      </c>
      <c r="M1284" s="73"/>
      <c r="N1284" s="73"/>
      <c r="R1284" s="73"/>
      <c r="S1284" s="72" t="s">
        <v>232</v>
      </c>
      <c r="T1284" s="72" t="s">
        <v>14386</v>
      </c>
      <c r="U1284" s="73"/>
      <c r="W1284" s="73"/>
      <c r="X1284" s="73"/>
      <c r="Y1284" s="72" t="s">
        <v>14379</v>
      </c>
      <c r="AO1284" s="71">
        <v>30.34</v>
      </c>
      <c r="AT1284" s="73"/>
      <c r="AU1284" s="73"/>
      <c r="AV1284" s="73"/>
      <c r="AW1284" s="74" t="s">
        <v>15676</v>
      </c>
      <c r="BC1284" s="73"/>
    </row>
    <row r="1285" spans="1:56">
      <c r="A1285" s="70" t="str">
        <f t="shared" si="41"/>
        <v>2026-01</v>
      </c>
      <c r="B1285" s="5" t="str">
        <f>_xlfn.XLOOKUP(G1285,过机服务商重量差!A:A,过机服务商重量差!G:G)</f>
        <v>玉麒麟</v>
      </c>
      <c r="C1285" s="32" t="str">
        <f t="shared" si="40"/>
        <v>渠道</v>
      </c>
      <c r="D1285" s="63">
        <f>ROUND(IF(AND(AO1285&gt;=0,Y1285="正常走货"),_xlfn.XLOOKUP(G1285,过机服务商重量差!A:A,过机服务商重量差!L:L),"0"),2)</f>
        <v>18.5</v>
      </c>
      <c r="E1285" s="64">
        <f>ROUND(IF(B1285="小旋风",$D1285/提成!$D$4*提成!$E$4,$D1285/提成!$D$3*提成!$E$3),2)</f>
        <v>0.19</v>
      </c>
      <c r="F1285" s="5" t="str">
        <f ca="1">IFERROR(LOOKUP(1,0/((B1285=名单!B:B)*(VALUE(AW1285)&gt;=名单!E:E)*(VALUE(AW1285)&lt;=名单!G:G)*(Y1285="正常走货")),名单!H:H),"否")</f>
        <v>否</v>
      </c>
      <c r="G1285" s="71" t="s">
        <v>3959</v>
      </c>
      <c r="H1285" s="71" t="s">
        <v>3961</v>
      </c>
      <c r="J1285" s="72" t="s">
        <v>17</v>
      </c>
      <c r="L1285" s="71" t="s">
        <v>18</v>
      </c>
      <c r="M1285" s="73"/>
      <c r="N1285" s="73"/>
      <c r="R1285" s="73"/>
      <c r="S1285" s="72" t="s">
        <v>191</v>
      </c>
      <c r="T1285" s="72" t="s">
        <v>14410</v>
      </c>
      <c r="U1285" s="73"/>
      <c r="W1285" s="73"/>
      <c r="X1285" s="73"/>
      <c r="Y1285" s="72" t="s">
        <v>14379</v>
      </c>
      <c r="AO1285" s="71">
        <v>370.76</v>
      </c>
      <c r="AT1285" s="73"/>
      <c r="AU1285" s="73"/>
      <c r="AV1285" s="73"/>
      <c r="AW1285" s="74" t="s">
        <v>15677</v>
      </c>
      <c r="BC1285" s="73"/>
    </row>
    <row r="1286" spans="1:56">
      <c r="A1286" s="70" t="str">
        <f t="shared" si="41"/>
        <v>2026-01</v>
      </c>
      <c r="B1286" s="5" t="str">
        <f>_xlfn.XLOOKUP(G1286,过机服务商重量差!A:A,过机服务商重量差!G:G)</f>
        <v>帅时莹</v>
      </c>
      <c r="C1286" s="32" t="str">
        <f t="shared" si="40"/>
        <v>渠道</v>
      </c>
      <c r="D1286" s="63">
        <f>ROUND(IF(AND(AO1286&gt;=0,Y1286="正常走货"),_xlfn.XLOOKUP(G1286,过机服务商重量差!A:A,过机服务商重量差!L:L),"0"),2)</f>
        <v>2</v>
      </c>
      <c r="E1286" s="64">
        <f>ROUND(IF(B1286="小旋风",$D1286/提成!$D$4*提成!$E$4,$D1286/提成!$D$3*提成!$E$3),2)</f>
        <v>0.02</v>
      </c>
      <c r="F1286" s="5" t="str">
        <f ca="1">IFERROR(LOOKUP(1,0/((B1286=名单!B:B)*(VALUE(AW1286)&gt;=名单!E:E)*(VALUE(AW1286)&lt;=名单!G:G)*(Y1286="正常走货")),名单!H:H),"否")</f>
        <v>否</v>
      </c>
      <c r="G1286" s="71" t="s">
        <v>3962</v>
      </c>
      <c r="H1286" s="71" t="s">
        <v>3964</v>
      </c>
      <c r="J1286" s="72" t="s">
        <v>140</v>
      </c>
      <c r="L1286" s="71" t="s">
        <v>18</v>
      </c>
      <c r="M1286" s="73"/>
      <c r="N1286" s="73"/>
      <c r="R1286" s="73"/>
      <c r="S1286" s="72" t="s">
        <v>191</v>
      </c>
      <c r="T1286" s="72" t="s">
        <v>14410</v>
      </c>
      <c r="U1286" s="73"/>
      <c r="W1286" s="73"/>
      <c r="X1286" s="73"/>
      <c r="Y1286" s="72" t="s">
        <v>14379</v>
      </c>
      <c r="AO1286" s="71">
        <v>1188</v>
      </c>
      <c r="AT1286" s="73"/>
      <c r="AU1286" s="73"/>
      <c r="AV1286" s="73"/>
      <c r="AW1286" s="74" t="s">
        <v>15678</v>
      </c>
      <c r="BC1286" s="73"/>
    </row>
    <row r="1287" spans="1:56">
      <c r="A1287" s="70" t="str">
        <f t="shared" si="41"/>
        <v>2026-01</v>
      </c>
      <c r="B1287" s="5" t="str">
        <f>_xlfn.XLOOKUP(G1287,过机服务商重量差!A:A,过机服务商重量差!G:G)</f>
        <v>玉麒麟</v>
      </c>
      <c r="C1287" s="32" t="str">
        <f t="shared" si="40"/>
        <v>渠道</v>
      </c>
      <c r="D1287" s="63">
        <f>ROUND(IF(AND(AO1287&gt;=0,Y1287="正常走货"),_xlfn.XLOOKUP(G1287,过机服务商重量差!A:A,过机服务商重量差!L:L),"0"),2)</f>
        <v>8.5</v>
      </c>
      <c r="E1287" s="64">
        <f>ROUND(IF(B1287="小旋风",$D1287/提成!$D$4*提成!$E$4,$D1287/提成!$D$3*提成!$E$3),2)</f>
        <v>0.09</v>
      </c>
      <c r="F1287" s="5" t="str">
        <f ca="1">IFERROR(LOOKUP(1,0/((B1287=名单!B:B)*(VALUE(AW1287)&gt;=名单!E:E)*(VALUE(AW1287)&lt;=名单!G:G)*(Y1287="正常走货")),名单!H:H),"否")</f>
        <v>否</v>
      </c>
      <c r="G1287" s="71" t="s">
        <v>3965</v>
      </c>
      <c r="H1287" s="71" t="s">
        <v>3967</v>
      </c>
      <c r="J1287" s="72" t="s">
        <v>17</v>
      </c>
      <c r="L1287" s="71" t="s">
        <v>18</v>
      </c>
      <c r="M1287" s="73"/>
      <c r="N1287" s="73"/>
      <c r="R1287" s="73"/>
      <c r="S1287" s="72" t="s">
        <v>1262</v>
      </c>
      <c r="T1287" s="72" t="s">
        <v>14382</v>
      </c>
      <c r="U1287" s="73"/>
      <c r="W1287" s="73"/>
      <c r="X1287" s="73"/>
      <c r="Y1287" s="72" t="s">
        <v>14379</v>
      </c>
      <c r="AO1287" s="71">
        <v>180.46</v>
      </c>
      <c r="AS1287" s="73"/>
      <c r="AT1287" s="73"/>
      <c r="AU1287" s="73"/>
      <c r="AV1287" s="73"/>
      <c r="AW1287" s="74" t="s">
        <v>15679</v>
      </c>
      <c r="BC1287" s="73"/>
    </row>
    <row r="1288" spans="1:56">
      <c r="A1288" s="70" t="str">
        <f t="shared" si="41"/>
        <v>2026-01</v>
      </c>
      <c r="B1288" s="5" t="str">
        <f>_xlfn.XLOOKUP(G1288,过机服务商重量差!A:A,过机服务商重量差!G:G)</f>
        <v>007</v>
      </c>
      <c r="C1288" s="32" t="str">
        <f t="shared" si="40"/>
        <v>渠道</v>
      </c>
      <c r="D1288" s="63">
        <f>ROUND(IF(AND(AO1288&gt;=0,Y1288="正常走货"),_xlfn.XLOOKUP(G1288,过机服务商重量差!A:A,过机服务商重量差!L:L),"0"),2)</f>
        <v>209</v>
      </c>
      <c r="E1288" s="64">
        <f>ROUND(IF(B1288="小旋风",$D1288/提成!$D$4*提成!$E$4,$D1288/提成!$D$3*提成!$E$3),2)</f>
        <v>2.09</v>
      </c>
      <c r="F1288" s="5" t="str">
        <f ca="1">IFERROR(LOOKUP(1,0/((B1288=名单!B:B)*(VALUE(AW1288)&gt;=名单!E:E)*(VALUE(AW1288)&lt;=名单!G:G)*(Y1288="正常走货")),名单!H:H),"否")</f>
        <v>否</v>
      </c>
      <c r="G1288" s="71" t="s">
        <v>3968</v>
      </c>
      <c r="H1288" s="71" t="s">
        <v>3970</v>
      </c>
      <c r="J1288" s="72" t="s">
        <v>266</v>
      </c>
      <c r="L1288" s="71" t="s">
        <v>18</v>
      </c>
      <c r="M1288" s="73"/>
      <c r="N1288" s="73"/>
      <c r="R1288" s="73"/>
      <c r="S1288" s="72" t="s">
        <v>145</v>
      </c>
      <c r="T1288" s="72" t="s">
        <v>14407</v>
      </c>
      <c r="U1288" s="73"/>
      <c r="W1288" s="73"/>
      <c r="X1288" s="73"/>
      <c r="Y1288" s="72" t="s">
        <v>14379</v>
      </c>
      <c r="AO1288" s="71">
        <v>1379.4</v>
      </c>
      <c r="AT1288" s="73"/>
      <c r="AV1288" s="73"/>
      <c r="AW1288" s="74" t="s">
        <v>15680</v>
      </c>
      <c r="BC1288" s="73"/>
    </row>
    <row r="1289" spans="1:56">
      <c r="A1289" s="70" t="str">
        <f t="shared" si="41"/>
        <v>2026-01</v>
      </c>
      <c r="B1289" s="5" t="str">
        <f>_xlfn.XLOOKUP(G1289,过机服务商重量差!A:A,过机服务商重量差!G:G)</f>
        <v>无崖子</v>
      </c>
      <c r="C1289" s="32" t="str">
        <f t="shared" si="40"/>
        <v>渠道</v>
      </c>
      <c r="D1289" s="63">
        <f>ROUND(IF(AND(AO1289&gt;=0,Y1289="正常走货"),_xlfn.XLOOKUP(G1289,过机服务商重量差!A:A,过机服务商重量差!L:L),"0"),2)</f>
        <v>1.5</v>
      </c>
      <c r="E1289" s="64">
        <f>ROUND(IF(B1289="小旋风",$D1289/提成!$D$4*提成!$E$4,$D1289/提成!$D$3*提成!$E$3),2)</f>
        <v>0.02</v>
      </c>
      <c r="F1289" s="5" t="str">
        <f ca="1">IFERROR(LOOKUP(1,0/((B1289=名单!B:B)*(VALUE(AW1289)&gt;=名单!E:E)*(VALUE(AW1289)&lt;=名单!G:G)*(Y1289="正常走货")),名单!H:H),"否")</f>
        <v>否</v>
      </c>
      <c r="G1289" s="71" t="s">
        <v>3971</v>
      </c>
      <c r="H1289" s="71" t="s">
        <v>3973</v>
      </c>
      <c r="J1289" s="72" t="s">
        <v>128</v>
      </c>
      <c r="L1289" s="71" t="s">
        <v>18</v>
      </c>
      <c r="M1289" s="73"/>
      <c r="N1289" s="73"/>
      <c r="R1289" s="73"/>
      <c r="S1289" s="72" t="s">
        <v>442</v>
      </c>
      <c r="T1289" s="72" t="s">
        <v>14410</v>
      </c>
      <c r="U1289" s="73"/>
      <c r="W1289" s="73"/>
      <c r="X1289" s="73"/>
      <c r="Y1289" s="72" t="s">
        <v>14379</v>
      </c>
      <c r="AO1289" s="71">
        <v>92.4</v>
      </c>
      <c r="AT1289" s="73"/>
      <c r="AV1289" s="73"/>
      <c r="AW1289" s="74" t="s">
        <v>15681</v>
      </c>
      <c r="BA1289" s="73"/>
      <c r="BC1289" s="73"/>
      <c r="BD1289" s="73"/>
    </row>
    <row r="1290" spans="1:56">
      <c r="A1290" s="70" t="str">
        <f t="shared" si="41"/>
        <v>2026-01</v>
      </c>
      <c r="B1290" s="5" t="str">
        <f>_xlfn.XLOOKUP(G1290,过机服务商重量差!A:A,过机服务商重量差!G:G)</f>
        <v>玉麒麟</v>
      </c>
      <c r="C1290" s="32" t="str">
        <f t="shared" si="40"/>
        <v>渠道</v>
      </c>
      <c r="D1290" s="63">
        <f>ROUND(IF(AND(AO1290&gt;=0,Y1290="正常走货"),_xlfn.XLOOKUP(G1290,过机服务商重量差!A:A,过机服务商重量差!L:L),"0"),2)</f>
        <v>15.5</v>
      </c>
      <c r="E1290" s="64">
        <f>ROUND(IF(B1290="小旋风",$D1290/提成!$D$4*提成!$E$4,$D1290/提成!$D$3*提成!$E$3),2)</f>
        <v>0.16</v>
      </c>
      <c r="F1290" s="5" t="str">
        <f ca="1">IFERROR(LOOKUP(1,0/((B1290=名单!B:B)*(VALUE(AW1290)&gt;=名单!E:E)*(VALUE(AW1290)&lt;=名单!G:G)*(Y1290="正常走货")),名单!H:H),"否")</f>
        <v>否</v>
      </c>
      <c r="G1290" s="71" t="s">
        <v>3974</v>
      </c>
      <c r="H1290" s="71" t="s">
        <v>3976</v>
      </c>
      <c r="J1290" s="72" t="s">
        <v>17</v>
      </c>
      <c r="L1290" s="71" t="s">
        <v>18</v>
      </c>
      <c r="M1290" s="73"/>
      <c r="N1290" s="73"/>
      <c r="R1290" s="73"/>
      <c r="S1290" s="72" t="s">
        <v>152</v>
      </c>
      <c r="T1290" s="72" t="s">
        <v>14382</v>
      </c>
      <c r="U1290" s="73"/>
      <c r="W1290" s="73"/>
      <c r="X1290" s="73"/>
      <c r="Y1290" s="72" t="s">
        <v>14379</v>
      </c>
      <c r="AO1290" s="71">
        <v>19.0999999999999</v>
      </c>
      <c r="AT1290" s="73"/>
      <c r="AV1290" s="73"/>
      <c r="AW1290" s="74" t="s">
        <v>15682</v>
      </c>
      <c r="BC1290" s="73"/>
    </row>
    <row r="1291" spans="1:56">
      <c r="A1291" s="70" t="str">
        <f t="shared" si="41"/>
        <v>2026-01</v>
      </c>
      <c r="B1291" s="5" t="str">
        <f>_xlfn.XLOOKUP(G1291,过机服务商重量差!A:A,过机服务商重量差!G:G)</f>
        <v>风清扬</v>
      </c>
      <c r="C1291" s="32" t="str">
        <f t="shared" si="40"/>
        <v>渠道</v>
      </c>
      <c r="D1291" s="63">
        <f>ROUND(IF(AND(AO1291&gt;=0,Y1291="正常走货"),_xlfn.XLOOKUP(G1291,过机服务商重量差!A:A,过机服务商重量差!L:L),"0"),2)</f>
        <v>1146</v>
      </c>
      <c r="E1291" s="64">
        <f>ROUND(IF(B1291="小旋风",$D1291/提成!$D$4*提成!$E$4,$D1291/提成!$D$3*提成!$E$3),2)</f>
        <v>11.46</v>
      </c>
      <c r="F1291" s="5" t="str">
        <f ca="1">IFERROR(LOOKUP(1,0/((B1291=名单!B:B)*(VALUE(AW1291)&gt;=名单!E:E)*(VALUE(AW1291)&lt;=名单!G:G)*(Y1291="正常走货")),名单!H:H),"否")</f>
        <v>是</v>
      </c>
      <c r="G1291" s="71" t="s">
        <v>3977</v>
      </c>
      <c r="H1291" s="71" t="s">
        <v>3979</v>
      </c>
      <c r="J1291" s="72" t="s">
        <v>2246</v>
      </c>
      <c r="L1291" s="71" t="s">
        <v>18</v>
      </c>
      <c r="M1291" s="73"/>
      <c r="N1291" s="73"/>
      <c r="R1291" s="73"/>
      <c r="S1291" s="72" t="s">
        <v>203</v>
      </c>
      <c r="T1291" s="72" t="s">
        <v>14378</v>
      </c>
      <c r="U1291" s="73"/>
      <c r="W1291" s="73"/>
      <c r="X1291" s="73"/>
      <c r="Y1291" s="72" t="s">
        <v>14379</v>
      </c>
      <c r="AO1291" s="71">
        <v>3720.5</v>
      </c>
      <c r="AT1291" s="73"/>
      <c r="AV1291" s="73"/>
      <c r="AW1291" s="74" t="s">
        <v>15683</v>
      </c>
      <c r="BC1291" s="73"/>
    </row>
    <row r="1292" spans="1:56">
      <c r="A1292" s="70" t="str">
        <f t="shared" si="41"/>
        <v>2026-01</v>
      </c>
      <c r="B1292" s="5" t="str">
        <f>_xlfn.XLOOKUP(G1292,过机服务商重量差!A:A,过机服务商重量差!G:G)</f>
        <v>风清扬</v>
      </c>
      <c r="C1292" s="32" t="str">
        <f t="shared" si="40"/>
        <v/>
      </c>
      <c r="D1292" s="63">
        <f>ROUND(IF(AND(AO1292&gt;=0,Y1292="正常走货"),_xlfn.XLOOKUP(G1292,过机服务商重量差!A:A,过机服务商重量差!L:L),"0"),2)</f>
        <v>0</v>
      </c>
      <c r="E1292" s="64">
        <f>ROUND(IF(B1292="小旋风",$D1292/提成!$D$4*提成!$E$4,$D1292/提成!$D$3*提成!$E$3),2)</f>
        <v>0</v>
      </c>
      <c r="F1292" s="5" t="str">
        <f ca="1">IFERROR(LOOKUP(1,0/((B1292=名单!B:B)*(VALUE(AW1292)&gt;=名单!E:E)*(VALUE(AW1292)&lt;=名单!G:G)*(Y1292="正常走货")),名单!H:H),"否")</f>
        <v>是</v>
      </c>
      <c r="G1292" s="71" t="s">
        <v>3980</v>
      </c>
      <c r="H1292" s="71" t="s">
        <v>50</v>
      </c>
      <c r="J1292" s="72" t="s">
        <v>51</v>
      </c>
      <c r="L1292" s="71" t="s">
        <v>18</v>
      </c>
      <c r="M1292" s="73"/>
      <c r="N1292" s="73"/>
      <c r="R1292" s="73"/>
      <c r="S1292" s="72" t="s">
        <v>39</v>
      </c>
      <c r="T1292" s="72" t="s">
        <v>14386</v>
      </c>
      <c r="U1292" s="73"/>
      <c r="W1292" s="73"/>
      <c r="X1292" s="73"/>
      <c r="Y1292" s="72" t="s">
        <v>14379</v>
      </c>
      <c r="AO1292" s="71">
        <v>-196.3</v>
      </c>
      <c r="AT1292" s="73"/>
      <c r="AV1292" s="73"/>
      <c r="AW1292" s="74" t="s">
        <v>15684</v>
      </c>
      <c r="BC1292" s="73"/>
    </row>
    <row r="1293" spans="1:56">
      <c r="A1293" s="70" t="str">
        <f t="shared" si="41"/>
        <v>2026-01</v>
      </c>
      <c r="B1293" s="5" t="str">
        <f>_xlfn.XLOOKUP(G1293,过机服务商重量差!A:A,过机服务商重量差!G:G)</f>
        <v>玉麒麟</v>
      </c>
      <c r="C1293" s="32" t="str">
        <f t="shared" si="40"/>
        <v>渠道</v>
      </c>
      <c r="D1293" s="63">
        <f>ROUND(IF(AND(AO1293&gt;=0,Y1293="正常走货"),_xlfn.XLOOKUP(G1293,过机服务商重量差!A:A,过机服务商重量差!L:L),"0"),2)</f>
        <v>2</v>
      </c>
      <c r="E1293" s="64">
        <f>ROUND(IF(B1293="小旋风",$D1293/提成!$D$4*提成!$E$4,$D1293/提成!$D$3*提成!$E$3),2)</f>
        <v>0.02</v>
      </c>
      <c r="F1293" s="5" t="str">
        <f ca="1">IFERROR(LOOKUP(1,0/((B1293=名单!B:B)*(VALUE(AW1293)&gt;=名单!E:E)*(VALUE(AW1293)&lt;=名单!G:G)*(Y1293="正常走货")),名单!H:H),"否")</f>
        <v>否</v>
      </c>
      <c r="G1293" s="71" t="s">
        <v>3982</v>
      </c>
      <c r="H1293" s="71" t="s">
        <v>3984</v>
      </c>
      <c r="J1293" s="72" t="s">
        <v>17</v>
      </c>
      <c r="L1293" s="71" t="s">
        <v>18</v>
      </c>
      <c r="M1293" s="73"/>
      <c r="N1293" s="73"/>
      <c r="R1293" s="73"/>
      <c r="S1293" s="72" t="s">
        <v>239</v>
      </c>
      <c r="T1293" s="72" t="s">
        <v>14386</v>
      </c>
      <c r="U1293" s="73"/>
      <c r="W1293" s="73"/>
      <c r="X1293" s="73"/>
      <c r="Y1293" s="72" t="s">
        <v>14379</v>
      </c>
      <c r="AO1293" s="71">
        <v>96.59</v>
      </c>
      <c r="AT1293" s="73"/>
      <c r="AV1293" s="73"/>
      <c r="AW1293" s="74" t="s">
        <v>15685</v>
      </c>
      <c r="BC1293" s="73"/>
    </row>
    <row r="1294" spans="1:56">
      <c r="A1294" s="70" t="str">
        <f t="shared" si="41"/>
        <v>2026-01</v>
      </c>
      <c r="B1294" s="5" t="str">
        <f>_xlfn.XLOOKUP(G1294,过机服务商重量差!A:A,过机服务商重量差!G:G)</f>
        <v>玉麒麟</v>
      </c>
      <c r="C1294" s="32" t="str">
        <f t="shared" si="40"/>
        <v>渠道</v>
      </c>
      <c r="D1294" s="63">
        <f>ROUND(IF(AND(AO1294&gt;=0,Y1294="正常走货"),_xlfn.XLOOKUP(G1294,过机服务商重量差!A:A,过机服务商重量差!L:L),"0"),2)</f>
        <v>15.5</v>
      </c>
      <c r="E1294" s="64">
        <f>ROUND(IF(B1294="小旋风",$D1294/提成!$D$4*提成!$E$4,$D1294/提成!$D$3*提成!$E$3),2)</f>
        <v>0.16</v>
      </c>
      <c r="F1294" s="5" t="str">
        <f ca="1">IFERROR(LOOKUP(1,0/((B1294=名单!B:B)*(VALUE(AW1294)&gt;=名单!E:E)*(VALUE(AW1294)&lt;=名单!G:G)*(Y1294="正常走货")),名单!H:H),"否")</f>
        <v>否</v>
      </c>
      <c r="G1294" s="71" t="s">
        <v>3985</v>
      </c>
      <c r="H1294" s="71" t="s">
        <v>3987</v>
      </c>
      <c r="J1294" s="72" t="s">
        <v>17</v>
      </c>
      <c r="L1294" s="71" t="s">
        <v>18</v>
      </c>
      <c r="M1294" s="73"/>
      <c r="N1294" s="73"/>
      <c r="R1294" s="73"/>
      <c r="S1294" s="72" t="s">
        <v>2305</v>
      </c>
      <c r="T1294" s="72" t="s">
        <v>14410</v>
      </c>
      <c r="U1294" s="73"/>
      <c r="W1294" s="73"/>
      <c r="X1294" s="73"/>
      <c r="Y1294" s="72" t="s">
        <v>14379</v>
      </c>
      <c r="AO1294" s="71">
        <v>99.8</v>
      </c>
      <c r="AS1294" s="73"/>
      <c r="AT1294" s="73"/>
      <c r="AU1294" s="73"/>
      <c r="AV1294" s="73"/>
      <c r="AW1294" s="74" t="s">
        <v>15686</v>
      </c>
      <c r="BC1294" s="73"/>
    </row>
    <row r="1295" spans="1:56">
      <c r="A1295" s="70" t="str">
        <f t="shared" si="41"/>
        <v>2026-01</v>
      </c>
      <c r="B1295" s="5" t="str">
        <f>_xlfn.XLOOKUP(G1295,过机服务商重量差!A:A,过机服务商重量差!G:G)</f>
        <v>无崖子</v>
      </c>
      <c r="C1295" s="32" t="str">
        <f t="shared" si="40"/>
        <v>渠道</v>
      </c>
      <c r="D1295" s="63">
        <f>ROUND(IF(AND(AO1295&gt;=0,Y1295="正常走货"),_xlfn.XLOOKUP(G1295,过机服务商重量差!A:A,过机服务商重量差!L:L),"0"),2)</f>
        <v>1</v>
      </c>
      <c r="E1295" s="64">
        <f>ROUND(IF(B1295="小旋风",$D1295/提成!$D$4*提成!$E$4,$D1295/提成!$D$3*提成!$E$3),2)</f>
        <v>0.01</v>
      </c>
      <c r="F1295" s="5" t="str">
        <f ca="1">IFERROR(LOOKUP(1,0/((B1295=名单!B:B)*(VALUE(AW1295)&gt;=名单!E:E)*(VALUE(AW1295)&lt;=名单!G:G)*(Y1295="正常走货")),名单!H:H),"否")</f>
        <v>否</v>
      </c>
      <c r="G1295" s="71" t="s">
        <v>3988</v>
      </c>
      <c r="H1295" s="71" t="s">
        <v>3990</v>
      </c>
      <c r="J1295" s="72" t="s">
        <v>728</v>
      </c>
      <c r="L1295" s="71" t="s">
        <v>18</v>
      </c>
      <c r="M1295" s="73"/>
      <c r="N1295" s="73"/>
      <c r="R1295" s="73"/>
      <c r="S1295" s="72" t="s">
        <v>145</v>
      </c>
      <c r="T1295" s="72" t="s">
        <v>14407</v>
      </c>
      <c r="U1295" s="73"/>
      <c r="W1295" s="73"/>
      <c r="X1295" s="73"/>
      <c r="Y1295" s="72" t="s">
        <v>14379</v>
      </c>
      <c r="AO1295" s="71">
        <v>90.26</v>
      </c>
      <c r="AT1295" s="73"/>
      <c r="AV1295" s="73"/>
      <c r="AW1295" s="74" t="s">
        <v>15687</v>
      </c>
      <c r="BC1295" s="73"/>
    </row>
    <row r="1296" spans="1:56">
      <c r="A1296" s="70" t="str">
        <f t="shared" si="41"/>
        <v>2026-01</v>
      </c>
      <c r="B1296" s="5" t="str">
        <f>_xlfn.XLOOKUP(G1296,过机服务商重量差!A:A,过机服务商重量差!G:G)</f>
        <v>玉麒麟</v>
      </c>
      <c r="C1296" s="32" t="str">
        <f t="shared" si="40"/>
        <v>渠道</v>
      </c>
      <c r="D1296" s="63">
        <f>ROUND(IF(AND(AO1296&gt;=0,Y1296="正常走货"),_xlfn.XLOOKUP(G1296,过机服务商重量差!A:A,过机服务商重量差!L:L),"0"),2)</f>
        <v>1</v>
      </c>
      <c r="E1296" s="64">
        <f>ROUND(IF(B1296="小旋风",$D1296/提成!$D$4*提成!$E$4,$D1296/提成!$D$3*提成!$E$3),2)</f>
        <v>0.01</v>
      </c>
      <c r="F1296" s="5" t="str">
        <f ca="1">IFERROR(LOOKUP(1,0/((B1296=名单!B:B)*(VALUE(AW1296)&gt;=名单!E:E)*(VALUE(AW1296)&lt;=名单!G:G)*(Y1296="正常走货")),名单!H:H),"否")</f>
        <v>否</v>
      </c>
      <c r="G1296" s="71" t="s">
        <v>3991</v>
      </c>
      <c r="H1296" s="71" t="s">
        <v>3993</v>
      </c>
      <c r="J1296" s="72" t="s">
        <v>17</v>
      </c>
      <c r="L1296" s="71" t="s">
        <v>18</v>
      </c>
      <c r="M1296" s="73"/>
      <c r="N1296" s="73"/>
      <c r="R1296" s="73"/>
      <c r="S1296" s="72" t="s">
        <v>390</v>
      </c>
      <c r="T1296" s="72" t="s">
        <v>14386</v>
      </c>
      <c r="U1296" s="73"/>
      <c r="W1296" s="73"/>
      <c r="X1296" s="73"/>
      <c r="Y1296" s="72" t="s">
        <v>14379</v>
      </c>
      <c r="AO1296" s="71">
        <v>79.8</v>
      </c>
      <c r="AT1296" s="73"/>
      <c r="AU1296" s="73"/>
      <c r="AV1296" s="73"/>
      <c r="AW1296" s="74" t="s">
        <v>15688</v>
      </c>
      <c r="BC1296" s="73"/>
      <c r="BD1296" s="73"/>
    </row>
    <row r="1297" spans="1:56">
      <c r="A1297" s="70" t="str">
        <f t="shared" si="41"/>
        <v>2026-01</v>
      </c>
      <c r="B1297" s="5" t="str">
        <f>_xlfn.XLOOKUP(G1297,过机服务商重量差!A:A,过机服务商重量差!G:G)</f>
        <v>小旋风</v>
      </c>
      <c r="C1297" s="32" t="str">
        <f t="shared" si="40"/>
        <v>渠道</v>
      </c>
      <c r="D1297" s="63">
        <f>ROUND(IF(AND(AO1297&gt;=0,Y1297="正常走货"),_xlfn.XLOOKUP(G1297,过机服务商重量差!A:A,过机服务商重量差!L:L),"0"),2)</f>
        <v>240</v>
      </c>
      <c r="E1297" s="64">
        <f>ROUND(IF(B1297="小旋风",$D1297/提成!$D$4*提成!$E$4,$D1297/提成!$D$3*提成!$E$3),2)</f>
        <v>2.4</v>
      </c>
      <c r="F1297" s="5" t="str">
        <f ca="1">IFERROR(LOOKUP(1,0/((B1297=名单!B:B)*(VALUE(AW1297)&gt;=名单!E:E)*(VALUE(AW1297)&lt;=名单!G:G)*(Y1297="正常走货")),名单!H:H),"否")</f>
        <v>是</v>
      </c>
      <c r="G1297" s="71" t="s">
        <v>3994</v>
      </c>
      <c r="H1297" s="71" t="s">
        <v>3996</v>
      </c>
      <c r="J1297" s="72" t="s">
        <v>1377</v>
      </c>
      <c r="L1297" s="71" t="s">
        <v>18</v>
      </c>
      <c r="M1297" s="73"/>
      <c r="N1297" s="73"/>
      <c r="R1297" s="73"/>
      <c r="S1297" s="72" t="s">
        <v>203</v>
      </c>
      <c r="T1297" s="72" t="s">
        <v>14378</v>
      </c>
      <c r="U1297" s="73"/>
      <c r="W1297" s="73"/>
      <c r="X1297" s="73"/>
      <c r="Y1297" s="72" t="s">
        <v>14379</v>
      </c>
      <c r="AO1297" s="71">
        <v>120</v>
      </c>
      <c r="AT1297" s="73"/>
      <c r="AV1297" s="73"/>
      <c r="AW1297" s="74" t="s">
        <v>15689</v>
      </c>
      <c r="BA1297" s="73"/>
      <c r="BC1297" s="73"/>
    </row>
    <row r="1298" spans="1:56">
      <c r="A1298" s="70" t="str">
        <f t="shared" si="41"/>
        <v>2026-01</v>
      </c>
      <c r="B1298" s="5" t="str">
        <f>_xlfn.XLOOKUP(G1298,过机服务商重量差!A:A,过机服务商重量差!G:G)</f>
        <v>玉麒麟</v>
      </c>
      <c r="C1298" s="32" t="str">
        <f t="shared" si="40"/>
        <v>渠道</v>
      </c>
      <c r="D1298" s="63">
        <f>ROUND(IF(AND(AO1298&gt;=0,Y1298="正常走货"),_xlfn.XLOOKUP(G1298,过机服务商重量差!A:A,过机服务商重量差!L:L),"0"),2)</f>
        <v>39</v>
      </c>
      <c r="E1298" s="64">
        <f>ROUND(IF(B1298="小旋风",$D1298/提成!$D$4*提成!$E$4,$D1298/提成!$D$3*提成!$E$3),2)</f>
        <v>0.39</v>
      </c>
      <c r="F1298" s="5" t="str">
        <f ca="1">IFERROR(LOOKUP(1,0/((B1298=名单!B:B)*(VALUE(AW1298)&gt;=名单!E:E)*(VALUE(AW1298)&lt;=名单!G:G)*(Y1298="正常走货")),名单!H:H),"否")</f>
        <v>否</v>
      </c>
      <c r="G1298" s="71" t="s">
        <v>3997</v>
      </c>
      <c r="H1298" s="71" t="s">
        <v>3999</v>
      </c>
      <c r="J1298" s="72" t="s">
        <v>17</v>
      </c>
      <c r="L1298" s="71" t="s">
        <v>18</v>
      </c>
      <c r="M1298" s="73"/>
      <c r="N1298" s="73"/>
      <c r="R1298" s="73"/>
      <c r="S1298" s="72" t="s">
        <v>1262</v>
      </c>
      <c r="T1298" s="72" t="s">
        <v>14382</v>
      </c>
      <c r="U1298" s="73"/>
      <c r="W1298" s="73"/>
      <c r="X1298" s="73"/>
      <c r="Y1298" s="72" t="s">
        <v>14379</v>
      </c>
      <c r="AO1298" s="71">
        <v>70.5999999999999</v>
      </c>
      <c r="AT1298" s="73"/>
      <c r="AV1298" s="73"/>
      <c r="AW1298" s="74" t="s">
        <v>15690</v>
      </c>
      <c r="BC1298" s="73"/>
    </row>
    <row r="1299" spans="1:56">
      <c r="A1299" s="70" t="str">
        <f t="shared" si="41"/>
        <v>2026-01</v>
      </c>
      <c r="B1299" s="5" t="str">
        <f>_xlfn.XLOOKUP(G1299,过机服务商重量差!A:A,过机服务商重量差!G:G)</f>
        <v>玉麒麟</v>
      </c>
      <c r="C1299" s="32" t="str">
        <f t="shared" si="40"/>
        <v>渠道</v>
      </c>
      <c r="D1299" s="63">
        <f>ROUND(IF(AND(AO1299&gt;=0,Y1299="正常走货"),_xlfn.XLOOKUP(G1299,过机服务商重量差!A:A,过机服务商重量差!L:L),"0"),2)</f>
        <v>9.5</v>
      </c>
      <c r="E1299" s="64">
        <f>ROUND(IF(B1299="小旋风",$D1299/提成!$D$4*提成!$E$4,$D1299/提成!$D$3*提成!$E$3),2)</f>
        <v>0.1</v>
      </c>
      <c r="F1299" s="5" t="str">
        <f ca="1">IFERROR(LOOKUP(1,0/((B1299=名单!B:B)*(VALUE(AW1299)&gt;=名单!E:E)*(VALUE(AW1299)&lt;=名单!G:G)*(Y1299="正常走货")),名单!H:H),"否")</f>
        <v>否</v>
      </c>
      <c r="G1299" s="71" t="s">
        <v>4000</v>
      </c>
      <c r="H1299" s="71" t="s">
        <v>4002</v>
      </c>
      <c r="J1299" s="72" t="s">
        <v>17</v>
      </c>
      <c r="L1299" s="71" t="s">
        <v>18</v>
      </c>
      <c r="M1299" s="73"/>
      <c r="N1299" s="73"/>
      <c r="R1299" s="73"/>
      <c r="S1299" s="72" t="s">
        <v>239</v>
      </c>
      <c r="T1299" s="72" t="s">
        <v>14386</v>
      </c>
      <c r="U1299" s="73"/>
      <c r="W1299" s="73"/>
      <c r="X1299" s="73"/>
      <c r="Y1299" s="72" t="s">
        <v>14379</v>
      </c>
      <c r="AO1299" s="71">
        <v>91.47</v>
      </c>
      <c r="AS1299" s="73"/>
      <c r="AT1299" s="73"/>
      <c r="AU1299" s="73"/>
      <c r="AV1299" s="73"/>
      <c r="AW1299" s="74" t="s">
        <v>15691</v>
      </c>
      <c r="BC1299" s="73"/>
      <c r="BD1299" s="73"/>
    </row>
    <row r="1300" spans="1:56">
      <c r="A1300" s="70" t="str">
        <f t="shared" si="41"/>
        <v>2026-01</v>
      </c>
      <c r="B1300" s="5" t="str">
        <f>_xlfn.XLOOKUP(G1300,过机服务商重量差!A:A,过机服务商重量差!G:G)</f>
        <v>帅时莹</v>
      </c>
      <c r="C1300" s="32" t="str">
        <f t="shared" si="40"/>
        <v>渠道</v>
      </c>
      <c r="D1300" s="63">
        <f>ROUND(IF(AND(AO1300&gt;=0,Y1300="正常走货"),_xlfn.XLOOKUP(G1300,过机服务商重量差!A:A,过机服务商重量差!L:L),"0"),2)</f>
        <v>41</v>
      </c>
      <c r="E1300" s="64">
        <f>ROUND(IF(B1300="小旋风",$D1300/提成!$D$4*提成!$E$4,$D1300/提成!$D$3*提成!$E$3),2)</f>
        <v>0.41</v>
      </c>
      <c r="F1300" s="5" t="str">
        <f ca="1">IFERROR(LOOKUP(1,0/((B1300=名单!B:B)*(VALUE(AW1300)&gt;=名单!E:E)*(VALUE(AW1300)&lt;=名单!G:G)*(Y1300="正常走货")),名单!H:H),"否")</f>
        <v>否</v>
      </c>
      <c r="G1300" s="71" t="s">
        <v>4003</v>
      </c>
      <c r="H1300" s="71" t="s">
        <v>4005</v>
      </c>
      <c r="J1300" s="72" t="s">
        <v>186</v>
      </c>
      <c r="L1300" s="71" t="s">
        <v>18</v>
      </c>
      <c r="M1300" s="73"/>
      <c r="N1300" s="73"/>
      <c r="R1300" s="73"/>
      <c r="S1300" s="72" t="s">
        <v>199</v>
      </c>
      <c r="T1300" s="71" t="s">
        <v>14439</v>
      </c>
      <c r="U1300" s="73"/>
      <c r="W1300" s="73"/>
      <c r="X1300" s="73"/>
      <c r="Y1300" s="72" t="s">
        <v>14379</v>
      </c>
      <c r="AO1300" s="71">
        <v>702.6</v>
      </c>
      <c r="AT1300" s="73"/>
      <c r="AV1300" s="73"/>
      <c r="AW1300" s="74" t="s">
        <v>15692</v>
      </c>
      <c r="BC1300" s="73"/>
    </row>
    <row r="1301" spans="1:56">
      <c r="A1301" s="70" t="str">
        <f t="shared" si="41"/>
        <v>2026-01</v>
      </c>
      <c r="B1301" s="5" t="str">
        <f>_xlfn.XLOOKUP(G1301,过机服务商重量差!A:A,过机服务商重量差!G:G)</f>
        <v>无崖子</v>
      </c>
      <c r="C1301" s="32" t="str">
        <f t="shared" si="40"/>
        <v>渠道</v>
      </c>
      <c r="D1301" s="63">
        <f>ROUND(IF(AND(AO1301&gt;=0,Y1301="正常走货"),_xlfn.XLOOKUP(G1301,过机服务商重量差!A:A,过机服务商重量差!L:L),"0"),2)</f>
        <v>3</v>
      </c>
      <c r="E1301" s="64">
        <f>ROUND(IF(B1301="小旋风",$D1301/提成!$D$4*提成!$E$4,$D1301/提成!$D$3*提成!$E$3),2)</f>
        <v>0.03</v>
      </c>
      <c r="F1301" s="5" t="str">
        <f ca="1">IFERROR(LOOKUP(1,0/((B1301=名单!B:B)*(VALUE(AW1301)&gt;=名单!E:E)*(VALUE(AW1301)&lt;=名单!G:G)*(Y1301="正常走货")),名单!H:H),"否")</f>
        <v>否</v>
      </c>
      <c r="G1301" s="71" t="s">
        <v>4006</v>
      </c>
      <c r="H1301" s="71" t="s">
        <v>4008</v>
      </c>
      <c r="J1301" s="72" t="s">
        <v>128</v>
      </c>
      <c r="L1301" s="72" t="s">
        <v>18</v>
      </c>
      <c r="M1301" s="73"/>
      <c r="N1301" s="73"/>
      <c r="R1301" s="73"/>
      <c r="S1301" s="72" t="s">
        <v>558</v>
      </c>
      <c r="T1301" s="71" t="s">
        <v>14410</v>
      </c>
      <c r="U1301" s="73"/>
      <c r="W1301" s="73"/>
      <c r="X1301" s="73"/>
      <c r="Y1301" s="72" t="s">
        <v>14379</v>
      </c>
      <c r="AO1301" s="71">
        <v>230.61</v>
      </c>
      <c r="AT1301" s="73"/>
      <c r="AU1301" s="73"/>
      <c r="AV1301" s="73"/>
      <c r="AW1301" s="74" t="s">
        <v>15693</v>
      </c>
      <c r="BC1301" s="73"/>
      <c r="BD1301" s="73"/>
    </row>
    <row r="1302" spans="1:56">
      <c r="A1302" s="70" t="str">
        <f t="shared" si="41"/>
        <v>2026-01</v>
      </c>
      <c r="B1302" s="5" t="str">
        <f>_xlfn.XLOOKUP(G1302,过机服务商重量差!A:A,过机服务商重量差!G:G)</f>
        <v>无崖子</v>
      </c>
      <c r="C1302" s="32" t="str">
        <f t="shared" si="40"/>
        <v>渠道</v>
      </c>
      <c r="D1302" s="63">
        <f>ROUND(IF(AND(AO1302&gt;=0,Y1302="正常走货"),_xlfn.XLOOKUP(G1302,过机服务商重量差!A:A,过机服务商重量差!L:L),"0"),2)</f>
        <v>12</v>
      </c>
      <c r="E1302" s="64">
        <f>ROUND(IF(B1302="小旋风",$D1302/提成!$D$4*提成!$E$4,$D1302/提成!$D$3*提成!$E$3),2)</f>
        <v>0.12</v>
      </c>
      <c r="F1302" s="5" t="str">
        <f ca="1">IFERROR(LOOKUP(1,0/((B1302=名单!B:B)*(VALUE(AW1302)&gt;=名单!E:E)*(VALUE(AW1302)&lt;=名单!G:G)*(Y1302="正常走货")),名单!H:H),"否")</f>
        <v>否</v>
      </c>
      <c r="G1302" s="71" t="s">
        <v>4009</v>
      </c>
      <c r="H1302" s="71" t="s">
        <v>4011</v>
      </c>
      <c r="J1302" s="72" t="s">
        <v>2334</v>
      </c>
      <c r="L1302" s="71" t="s">
        <v>18</v>
      </c>
      <c r="M1302" s="73"/>
      <c r="N1302" s="73"/>
      <c r="R1302" s="73"/>
      <c r="S1302" s="72" t="s">
        <v>145</v>
      </c>
      <c r="T1302" s="72" t="s">
        <v>14407</v>
      </c>
      <c r="U1302" s="73"/>
      <c r="W1302" s="73"/>
      <c r="X1302" s="73"/>
      <c r="Y1302" s="72" t="s">
        <v>14379</v>
      </c>
      <c r="AO1302" s="71">
        <v>0</v>
      </c>
      <c r="AT1302" s="73"/>
      <c r="AV1302" s="73"/>
      <c r="AW1302" s="74" t="s">
        <v>15694</v>
      </c>
      <c r="BC1302" s="73"/>
    </row>
    <row r="1303" spans="1:56">
      <c r="A1303" s="70" t="str">
        <f t="shared" si="41"/>
        <v>2026-01</v>
      </c>
      <c r="B1303" s="5" t="str">
        <f>_xlfn.XLOOKUP(G1303,过机服务商重量差!A:A,过机服务商重量差!G:G)</f>
        <v>小旋风</v>
      </c>
      <c r="C1303" s="32" t="str">
        <f t="shared" si="40"/>
        <v>渠道</v>
      </c>
      <c r="D1303" s="63">
        <f>ROUND(IF(AND(AO1303&gt;=0,Y1303="正常走货"),_xlfn.XLOOKUP(G1303,过机服务商重量差!A:A,过机服务商重量差!L:L),"0"),2)</f>
        <v>24</v>
      </c>
      <c r="E1303" s="64">
        <f>ROUND(IF(B1303="小旋风",$D1303/提成!$D$4*提成!$E$4,$D1303/提成!$D$3*提成!$E$3),2)</f>
        <v>0.24</v>
      </c>
      <c r="F1303" s="5" t="str">
        <f ca="1">IFERROR(LOOKUP(1,0/((B1303=名单!B:B)*(VALUE(AW1303)&gt;=名单!E:E)*(VALUE(AW1303)&lt;=名单!G:G)*(Y1303="正常走货")),名单!H:H),"否")</f>
        <v>是</v>
      </c>
      <c r="G1303" s="71" t="s">
        <v>4012</v>
      </c>
      <c r="H1303" s="71" t="s">
        <v>4014</v>
      </c>
      <c r="J1303" s="72" t="s">
        <v>78</v>
      </c>
      <c r="L1303" s="71" t="s">
        <v>18</v>
      </c>
      <c r="M1303" s="73"/>
      <c r="N1303" s="73"/>
      <c r="R1303" s="73"/>
      <c r="S1303" s="72" t="s">
        <v>4015</v>
      </c>
      <c r="T1303" s="72" t="s">
        <v>14410</v>
      </c>
      <c r="U1303" s="73"/>
      <c r="W1303" s="73"/>
      <c r="X1303" s="73"/>
      <c r="Y1303" s="72" t="s">
        <v>14379</v>
      </c>
      <c r="AO1303" s="71">
        <v>240</v>
      </c>
      <c r="AT1303" s="73"/>
      <c r="AV1303" s="73"/>
      <c r="AW1303" s="74" t="s">
        <v>15695</v>
      </c>
      <c r="BC1303" s="73"/>
    </row>
    <row r="1304" spans="1:56">
      <c r="A1304" s="70" t="str">
        <f t="shared" si="41"/>
        <v>2026-01</v>
      </c>
      <c r="B1304" s="5" t="str">
        <f>_xlfn.XLOOKUP(G1304,过机服务商重量差!A:A,过机服务商重量差!G:G)</f>
        <v>小旋风</v>
      </c>
      <c r="C1304" s="32" t="str">
        <f t="shared" si="40"/>
        <v>渠道</v>
      </c>
      <c r="D1304" s="63">
        <f>ROUND(IF(AND(AO1304&gt;=0,Y1304="正常走货"),_xlfn.XLOOKUP(G1304,过机服务商重量差!A:A,过机服务商重量差!L:L),"0"),2)</f>
        <v>38.5</v>
      </c>
      <c r="E1304" s="64">
        <f>ROUND(IF(B1304="小旋风",$D1304/提成!$D$4*提成!$E$4,$D1304/提成!$D$3*提成!$E$3),2)</f>
        <v>0.38</v>
      </c>
      <c r="F1304" s="5" t="str">
        <f ca="1">IFERROR(LOOKUP(1,0/((B1304=名单!B:B)*(VALUE(AW1304)&gt;=名单!E:E)*(VALUE(AW1304)&lt;=名单!G:G)*(Y1304="正常走货")),名单!H:H),"否")</f>
        <v>是</v>
      </c>
      <c r="G1304" s="71" t="s">
        <v>4016</v>
      </c>
      <c r="H1304" s="71" t="s">
        <v>4018</v>
      </c>
      <c r="J1304" s="72" t="s">
        <v>428</v>
      </c>
      <c r="L1304" s="71" t="s">
        <v>18</v>
      </c>
      <c r="M1304" s="73"/>
      <c r="N1304" s="73"/>
      <c r="R1304" s="73"/>
      <c r="S1304" s="72" t="s">
        <v>442</v>
      </c>
      <c r="T1304" s="72" t="s">
        <v>14410</v>
      </c>
      <c r="U1304" s="73"/>
      <c r="W1304" s="73"/>
      <c r="X1304" s="73"/>
      <c r="Y1304" s="72" t="s">
        <v>14379</v>
      </c>
      <c r="AO1304" s="71">
        <v>90.5</v>
      </c>
      <c r="AS1304" s="73"/>
      <c r="AT1304" s="73"/>
      <c r="AU1304" s="73"/>
      <c r="AV1304" s="73"/>
      <c r="AW1304" s="74" t="s">
        <v>15696</v>
      </c>
      <c r="BC1304" s="73"/>
      <c r="BD1304" s="73"/>
    </row>
    <row r="1305" spans="1:56">
      <c r="A1305" s="70" t="str">
        <f t="shared" si="41"/>
        <v>2026-01</v>
      </c>
      <c r="B1305" s="5" t="str">
        <f>_xlfn.XLOOKUP(G1305,过机服务商重量差!A:A,过机服务商重量差!G:G)</f>
        <v>玉麒麟</v>
      </c>
      <c r="C1305" s="32" t="str">
        <f t="shared" si="40"/>
        <v>渠道</v>
      </c>
      <c r="D1305" s="63">
        <f>ROUND(IF(AND(AO1305&gt;=0,Y1305="正常走货"),_xlfn.XLOOKUP(G1305,过机服务商重量差!A:A,过机服务商重量差!L:L),"0"),2)</f>
        <v>10</v>
      </c>
      <c r="E1305" s="64">
        <f>ROUND(IF(B1305="小旋风",$D1305/提成!$D$4*提成!$E$4,$D1305/提成!$D$3*提成!$E$3),2)</f>
        <v>0.1</v>
      </c>
      <c r="F1305" s="5" t="str">
        <f ca="1">IFERROR(LOOKUP(1,0/((B1305=名单!B:B)*(VALUE(AW1305)&gt;=名单!E:E)*(VALUE(AW1305)&lt;=名单!G:G)*(Y1305="正常走货")),名单!H:H),"否")</f>
        <v>否</v>
      </c>
      <c r="G1305" s="71" t="s">
        <v>4019</v>
      </c>
      <c r="H1305" s="71" t="s">
        <v>4021</v>
      </c>
      <c r="J1305" s="72" t="s">
        <v>17</v>
      </c>
      <c r="L1305" s="71" t="s">
        <v>18</v>
      </c>
      <c r="M1305" s="73"/>
      <c r="N1305" s="73"/>
      <c r="R1305" s="73"/>
      <c r="S1305" s="72" t="s">
        <v>767</v>
      </c>
      <c r="T1305" s="72" t="s">
        <v>14382</v>
      </c>
      <c r="U1305" s="73"/>
      <c r="W1305" s="73"/>
      <c r="X1305" s="73"/>
      <c r="Y1305" s="72" t="s">
        <v>14379</v>
      </c>
      <c r="AO1305" s="71">
        <v>162.13</v>
      </c>
      <c r="AS1305" s="73"/>
      <c r="AT1305" s="73"/>
      <c r="AU1305" s="73"/>
      <c r="AV1305" s="73"/>
      <c r="AW1305" s="74" t="s">
        <v>15697</v>
      </c>
      <c r="BC1305" s="73"/>
    </row>
    <row r="1306" spans="1:56">
      <c r="A1306" s="70" t="str">
        <f t="shared" si="41"/>
        <v>2026-01</v>
      </c>
      <c r="B1306" s="5" t="str">
        <f>_xlfn.XLOOKUP(G1306,过机服务商重量差!A:A,过机服务商重量差!G:G)</f>
        <v>帅时莹</v>
      </c>
      <c r="C1306" s="32" t="str">
        <f t="shared" si="40"/>
        <v>渠道</v>
      </c>
      <c r="D1306" s="63">
        <f>ROUND(IF(AND(AO1306&gt;=0,Y1306="正常走货"),_xlfn.XLOOKUP(G1306,过机服务商重量差!A:A,过机服务商重量差!L:L),"0"),2)</f>
        <v>11</v>
      </c>
      <c r="E1306" s="64">
        <f>ROUND(IF(B1306="小旋风",$D1306/提成!$D$4*提成!$E$4,$D1306/提成!$D$3*提成!$E$3),2)</f>
        <v>0.11</v>
      </c>
      <c r="F1306" s="5" t="str">
        <f ca="1">IFERROR(LOOKUP(1,0/((B1306=名单!B:B)*(VALUE(AW1306)&gt;=名单!E:E)*(VALUE(AW1306)&lt;=名单!G:G)*(Y1306="正常走货")),名单!H:H),"否")</f>
        <v>否</v>
      </c>
      <c r="G1306" s="71" t="s">
        <v>4022</v>
      </c>
      <c r="H1306" s="71" t="s">
        <v>4024</v>
      </c>
      <c r="J1306" s="72" t="s">
        <v>287</v>
      </c>
      <c r="L1306" s="71" t="s">
        <v>18</v>
      </c>
      <c r="M1306" s="73"/>
      <c r="N1306" s="73"/>
      <c r="R1306" s="73"/>
      <c r="S1306" s="72" t="s">
        <v>442</v>
      </c>
      <c r="T1306" s="72" t="s">
        <v>14410</v>
      </c>
      <c r="U1306" s="73"/>
      <c r="W1306" s="73"/>
      <c r="X1306" s="73"/>
      <c r="Y1306" s="72" t="s">
        <v>14379</v>
      </c>
      <c r="AO1306" s="71">
        <v>54.4</v>
      </c>
      <c r="AT1306" s="73"/>
      <c r="AV1306" s="73"/>
      <c r="AW1306" s="74" t="s">
        <v>15698</v>
      </c>
      <c r="BC1306" s="73"/>
    </row>
    <row r="1307" spans="1:56">
      <c r="A1307" s="70" t="str">
        <f t="shared" si="41"/>
        <v>2026-01</v>
      </c>
      <c r="B1307" s="5" t="str">
        <f>_xlfn.XLOOKUP(G1307,过机服务商重量差!A:A,过机服务商重量差!G:G)</f>
        <v>帅时莹</v>
      </c>
      <c r="C1307" s="32" t="str">
        <f t="shared" si="40"/>
        <v>渠道</v>
      </c>
      <c r="D1307" s="63">
        <f>ROUND(IF(AND(AO1307&gt;=0,Y1307="正常走货"),_xlfn.XLOOKUP(G1307,过机服务商重量差!A:A,过机服务商重量差!L:L),"0"),2)</f>
        <v>37</v>
      </c>
      <c r="E1307" s="64">
        <f>ROUND(IF(B1307="小旋风",$D1307/提成!$D$4*提成!$E$4,$D1307/提成!$D$3*提成!$E$3),2)</f>
        <v>0.37</v>
      </c>
      <c r="F1307" s="5" t="str">
        <f ca="1">IFERROR(LOOKUP(1,0/((B1307=名单!B:B)*(VALUE(AW1307)&gt;=名单!E:E)*(VALUE(AW1307)&lt;=名单!G:G)*(Y1307="正常走货")),名单!H:H),"否")</f>
        <v>否</v>
      </c>
      <c r="G1307" s="71" t="s">
        <v>4025</v>
      </c>
      <c r="H1307" s="71" t="s">
        <v>4027</v>
      </c>
      <c r="J1307" s="72" t="s">
        <v>140</v>
      </c>
      <c r="L1307" s="71" t="s">
        <v>18</v>
      </c>
      <c r="M1307" s="73"/>
      <c r="N1307" s="73"/>
      <c r="R1307" s="73"/>
      <c r="S1307" s="72" t="s">
        <v>99</v>
      </c>
      <c r="T1307" s="72" t="s">
        <v>14410</v>
      </c>
      <c r="U1307" s="73"/>
      <c r="W1307" s="73"/>
      <c r="X1307" s="73"/>
      <c r="Y1307" s="72" t="s">
        <v>14379</v>
      </c>
      <c r="AO1307" s="71">
        <v>293.1</v>
      </c>
      <c r="AS1307" s="73"/>
      <c r="AT1307" s="73"/>
      <c r="AV1307" s="73"/>
      <c r="AW1307" s="74" t="s">
        <v>15699</v>
      </c>
      <c r="BA1307" s="73"/>
      <c r="BC1307" s="73"/>
    </row>
    <row r="1308" spans="1:56">
      <c r="A1308" s="70" t="str">
        <f t="shared" si="41"/>
        <v>2026-01</v>
      </c>
      <c r="B1308" s="5" t="str">
        <f>_xlfn.XLOOKUP(G1308,过机服务商重量差!A:A,过机服务商重量差!G:G)</f>
        <v>无崖子</v>
      </c>
      <c r="C1308" s="32" t="str">
        <f t="shared" si="40"/>
        <v>渠道</v>
      </c>
      <c r="D1308" s="63">
        <f>ROUND(IF(AND(AO1308&gt;=0,Y1308="正常走货"),_xlfn.XLOOKUP(G1308,过机服务商重量差!A:A,过机服务商重量差!L:L),"0"),2)</f>
        <v>8</v>
      </c>
      <c r="E1308" s="64">
        <f>ROUND(IF(B1308="小旋风",$D1308/提成!$D$4*提成!$E$4,$D1308/提成!$D$3*提成!$E$3),2)</f>
        <v>0.08</v>
      </c>
      <c r="F1308" s="5" t="str">
        <f ca="1">IFERROR(LOOKUP(1,0/((B1308=名单!B:B)*(VALUE(AW1308)&gt;=名单!E:E)*(VALUE(AW1308)&lt;=名单!G:G)*(Y1308="正常走货")),名单!H:H),"否")</f>
        <v>否</v>
      </c>
      <c r="G1308" s="71" t="s">
        <v>4028</v>
      </c>
      <c r="H1308" s="71" t="s">
        <v>4030</v>
      </c>
      <c r="J1308" s="72" t="s">
        <v>845</v>
      </c>
      <c r="L1308" s="71" t="s">
        <v>18</v>
      </c>
      <c r="M1308" s="73"/>
      <c r="N1308" s="73"/>
      <c r="R1308" s="73"/>
      <c r="S1308" s="72" t="s">
        <v>86</v>
      </c>
      <c r="T1308" s="72" t="s">
        <v>14378</v>
      </c>
      <c r="U1308" s="73"/>
      <c r="W1308" s="73"/>
      <c r="X1308" s="73"/>
      <c r="Y1308" s="72" t="s">
        <v>14379</v>
      </c>
      <c r="AO1308" s="71">
        <v>0</v>
      </c>
      <c r="AT1308" s="73"/>
      <c r="AV1308" s="73"/>
      <c r="AW1308" s="74" t="s">
        <v>15700</v>
      </c>
      <c r="BC1308" s="73"/>
    </row>
    <row r="1309" spans="1:56">
      <c r="A1309" s="70" t="str">
        <f t="shared" si="41"/>
        <v>2026-01</v>
      </c>
      <c r="B1309" s="5" t="str">
        <f>_xlfn.XLOOKUP(G1309,过机服务商重量差!A:A,过机服务商重量差!G:G)</f>
        <v>007</v>
      </c>
      <c r="C1309" s="32" t="str">
        <f t="shared" si="40"/>
        <v>渠道</v>
      </c>
      <c r="D1309" s="63">
        <f>ROUND(IF(AND(AO1309&gt;=0,Y1309="正常走货"),_xlfn.XLOOKUP(G1309,过机服务商重量差!A:A,过机服务商重量差!L:L),"0"),2)</f>
        <v>54</v>
      </c>
      <c r="E1309" s="64">
        <f>ROUND(IF(B1309="小旋风",$D1309/提成!$D$4*提成!$E$4,$D1309/提成!$D$3*提成!$E$3),2)</f>
        <v>0.54</v>
      </c>
      <c r="F1309" s="5" t="str">
        <f ca="1">IFERROR(LOOKUP(1,0/((B1309=名单!B:B)*(VALUE(AW1309)&gt;=名单!E:E)*(VALUE(AW1309)&lt;=名单!G:G)*(Y1309="正常走货")),名单!H:H),"否")</f>
        <v>否</v>
      </c>
      <c r="G1309" s="71" t="s">
        <v>4031</v>
      </c>
      <c r="H1309" s="71" t="s">
        <v>4033</v>
      </c>
      <c r="J1309" s="72" t="s">
        <v>266</v>
      </c>
      <c r="L1309" s="71" t="s">
        <v>18</v>
      </c>
      <c r="M1309" s="73"/>
      <c r="N1309" s="73"/>
      <c r="R1309" s="73"/>
      <c r="S1309" s="72" t="s">
        <v>156</v>
      </c>
      <c r="T1309" s="72" t="s">
        <v>14386</v>
      </c>
      <c r="U1309" s="73"/>
      <c r="W1309" s="73"/>
      <c r="X1309" s="73"/>
      <c r="Y1309" s="72" t="s">
        <v>14379</v>
      </c>
      <c r="Z1309" s="73"/>
      <c r="AO1309" s="71">
        <v>626.4</v>
      </c>
      <c r="AT1309" s="73"/>
      <c r="AV1309" s="73"/>
      <c r="AW1309" s="74" t="s">
        <v>15701</v>
      </c>
      <c r="BA1309" s="73"/>
      <c r="BC1309" s="73"/>
    </row>
    <row r="1310" spans="1:56">
      <c r="A1310" s="70" t="str">
        <f t="shared" si="41"/>
        <v>2026-01</v>
      </c>
      <c r="B1310" s="5" t="str">
        <f>_xlfn.XLOOKUP(G1310,过机服务商重量差!A:A,过机服务商重量差!G:G)</f>
        <v>玉麒麟</v>
      </c>
      <c r="C1310" s="32" t="str">
        <f t="shared" si="40"/>
        <v>渠道</v>
      </c>
      <c r="D1310" s="63">
        <f>ROUND(IF(AND(AO1310&gt;=0,Y1310="正常走货"),_xlfn.XLOOKUP(G1310,过机服务商重量差!A:A,过机服务商重量差!L:L),"0"),2)</f>
        <v>4.5</v>
      </c>
      <c r="E1310" s="64">
        <f>ROUND(IF(B1310="小旋风",$D1310/提成!$D$4*提成!$E$4,$D1310/提成!$D$3*提成!$E$3),2)</f>
        <v>0.05</v>
      </c>
      <c r="F1310" s="5" t="str">
        <f ca="1">IFERROR(LOOKUP(1,0/((B1310=名单!B:B)*(VALUE(AW1310)&gt;=名单!E:E)*(VALUE(AW1310)&lt;=名单!G:G)*(Y1310="正常走货")),名单!H:H),"否")</f>
        <v>否</v>
      </c>
      <c r="G1310" s="71" t="s">
        <v>4034</v>
      </c>
      <c r="H1310" s="71" t="s">
        <v>4036</v>
      </c>
      <c r="J1310" s="72" t="s">
        <v>17</v>
      </c>
      <c r="L1310" s="71" t="s">
        <v>18</v>
      </c>
      <c r="M1310" s="73"/>
      <c r="N1310" s="73"/>
      <c r="R1310" s="73"/>
      <c r="S1310" s="72" t="s">
        <v>152</v>
      </c>
      <c r="T1310" s="72" t="s">
        <v>14382</v>
      </c>
      <c r="U1310" s="73"/>
      <c r="W1310" s="73"/>
      <c r="X1310" s="73"/>
      <c r="Y1310" s="72" t="s">
        <v>14379</v>
      </c>
      <c r="Z1310" s="73"/>
      <c r="AO1310" s="71">
        <v>39.6</v>
      </c>
      <c r="AT1310" s="73"/>
      <c r="AV1310" s="73"/>
      <c r="AW1310" s="74" t="s">
        <v>15702</v>
      </c>
      <c r="BA1310" s="73"/>
      <c r="BC1310" s="73"/>
    </row>
    <row r="1311" spans="1:56">
      <c r="A1311" s="70" t="str">
        <f t="shared" si="41"/>
        <v>2026-01</v>
      </c>
      <c r="B1311" s="5" t="str">
        <f>_xlfn.XLOOKUP(G1311,过机服务商重量差!A:A,过机服务商重量差!G:G)</f>
        <v>风清扬</v>
      </c>
      <c r="C1311" s="32" t="str">
        <f t="shared" si="40"/>
        <v>渠道</v>
      </c>
      <c r="D1311" s="63">
        <f>ROUND(IF(AND(AO1311&gt;=0,Y1311="正常走货"),_xlfn.XLOOKUP(G1311,过机服务商重量差!A:A,过机服务商重量差!L:L),"0"),2)</f>
        <v>141</v>
      </c>
      <c r="E1311" s="64">
        <f>ROUND(IF(B1311="小旋风",$D1311/提成!$D$4*提成!$E$4,$D1311/提成!$D$3*提成!$E$3),2)</f>
        <v>1.41</v>
      </c>
      <c r="F1311" s="5" t="str">
        <f ca="1">IFERROR(LOOKUP(1,0/((B1311=名单!B:B)*(VALUE(AW1311)&gt;=名单!E:E)*(VALUE(AW1311)&lt;=名单!G:G)*(Y1311="正常走货")),名单!H:H),"否")</f>
        <v>是</v>
      </c>
      <c r="G1311" s="71" t="s">
        <v>4037</v>
      </c>
      <c r="H1311" s="71" t="s">
        <v>50</v>
      </c>
      <c r="J1311" s="72" t="s">
        <v>51</v>
      </c>
      <c r="L1311" s="71" t="s">
        <v>18</v>
      </c>
      <c r="M1311" s="73"/>
      <c r="N1311" s="73"/>
      <c r="R1311" s="73"/>
      <c r="S1311" s="72" t="s">
        <v>471</v>
      </c>
      <c r="T1311" s="71" t="s">
        <v>14386</v>
      </c>
      <c r="U1311" s="73"/>
      <c r="W1311" s="73"/>
      <c r="X1311" s="73"/>
      <c r="Y1311" s="72" t="s">
        <v>14379</v>
      </c>
      <c r="AO1311" s="71">
        <v>479.4</v>
      </c>
      <c r="AS1311" s="73"/>
      <c r="AT1311" s="73"/>
      <c r="AU1311" s="73"/>
      <c r="AV1311" s="73"/>
      <c r="AW1311" s="74" t="s">
        <v>15703</v>
      </c>
      <c r="BC1311" s="73"/>
    </row>
    <row r="1312" spans="1:56">
      <c r="A1312" s="70" t="str">
        <f t="shared" si="41"/>
        <v>2026-01</v>
      </c>
      <c r="B1312" s="5" t="str">
        <f>_xlfn.XLOOKUP(G1312,过机服务商重量差!A:A,过机服务商重量差!G:G)</f>
        <v>无崖子</v>
      </c>
      <c r="C1312" s="32" t="str">
        <f t="shared" si="40"/>
        <v>渠道</v>
      </c>
      <c r="D1312" s="63">
        <f>ROUND(IF(AND(AO1312&gt;=0,Y1312="正常走货"),_xlfn.XLOOKUP(G1312,过机服务商重量差!A:A,过机服务商重量差!L:L),"0"),2)</f>
        <v>2</v>
      </c>
      <c r="E1312" s="64">
        <f>ROUND(IF(B1312="小旋风",$D1312/提成!$D$4*提成!$E$4,$D1312/提成!$D$3*提成!$E$3),2)</f>
        <v>0.02</v>
      </c>
      <c r="F1312" s="5" t="str">
        <f ca="1">IFERROR(LOOKUP(1,0/((B1312=名单!B:B)*(VALUE(AW1312)&gt;=名单!E:E)*(VALUE(AW1312)&lt;=名单!G:G)*(Y1312="正常走货")),名单!H:H),"否")</f>
        <v>否</v>
      </c>
      <c r="G1312" s="71" t="s">
        <v>4039</v>
      </c>
      <c r="H1312" s="71" t="s">
        <v>4041</v>
      </c>
      <c r="J1312" s="72" t="s">
        <v>2292</v>
      </c>
      <c r="L1312" s="71" t="s">
        <v>18</v>
      </c>
      <c r="M1312" s="73"/>
      <c r="N1312" s="73"/>
      <c r="R1312" s="73"/>
      <c r="S1312" s="72" t="s">
        <v>203</v>
      </c>
      <c r="T1312" s="72" t="s">
        <v>14378</v>
      </c>
      <c r="U1312" s="73"/>
      <c r="W1312" s="73"/>
      <c r="X1312" s="73"/>
      <c r="Y1312" s="72" t="s">
        <v>14379</v>
      </c>
      <c r="AO1312" s="71">
        <v>0</v>
      </c>
      <c r="AS1312" s="73"/>
      <c r="AT1312" s="73"/>
      <c r="AV1312" s="73"/>
      <c r="AW1312" s="74" t="s">
        <v>15704</v>
      </c>
      <c r="BA1312" s="73"/>
      <c r="BC1312" s="73"/>
      <c r="BD1312" s="73"/>
    </row>
    <row r="1313" spans="1:55">
      <c r="A1313" s="70" t="str">
        <f t="shared" si="41"/>
        <v>2026-01</v>
      </c>
      <c r="B1313" s="5" t="str">
        <f>_xlfn.XLOOKUP(G1313,过机服务商重量差!A:A,过机服务商重量差!G:G)</f>
        <v>无崖子</v>
      </c>
      <c r="C1313" s="32" t="str">
        <f t="shared" si="40"/>
        <v>渠道</v>
      </c>
      <c r="D1313" s="63">
        <f>ROUND(IF(AND(AO1313&gt;=0,Y1313="正常走货"),_xlfn.XLOOKUP(G1313,过机服务商重量差!A:A,过机服务商重量差!L:L),"0"),2)</f>
        <v>8</v>
      </c>
      <c r="E1313" s="64">
        <f>ROUND(IF(B1313="小旋风",$D1313/提成!$D$4*提成!$E$4,$D1313/提成!$D$3*提成!$E$3),2)</f>
        <v>0.08</v>
      </c>
      <c r="F1313" s="5" t="str">
        <f ca="1">IFERROR(LOOKUP(1,0/((B1313=名单!B:B)*(VALUE(AW1313)&gt;=名单!E:E)*(VALUE(AW1313)&lt;=名单!G:G)*(Y1313="正常走货")),名单!H:H),"否")</f>
        <v>否</v>
      </c>
      <c r="G1313" s="71" t="s">
        <v>4042</v>
      </c>
      <c r="H1313" s="71" t="s">
        <v>4044</v>
      </c>
      <c r="J1313" s="72" t="s">
        <v>603</v>
      </c>
      <c r="L1313" s="71" t="s">
        <v>18</v>
      </c>
      <c r="M1313" s="73"/>
      <c r="N1313" s="73"/>
      <c r="R1313" s="73"/>
      <c r="S1313" s="72" t="s">
        <v>454</v>
      </c>
      <c r="T1313" s="71" t="s">
        <v>14407</v>
      </c>
      <c r="U1313" s="73"/>
      <c r="W1313" s="73"/>
      <c r="X1313" s="73"/>
      <c r="Y1313" s="72" t="s">
        <v>14379</v>
      </c>
      <c r="AO1313" s="71">
        <v>133.6</v>
      </c>
      <c r="AS1313" s="73"/>
      <c r="AT1313" s="73"/>
      <c r="AU1313" s="73"/>
      <c r="AV1313" s="73"/>
      <c r="AW1313" s="74" t="s">
        <v>15705</v>
      </c>
      <c r="BC1313" s="73"/>
    </row>
    <row r="1314" spans="1:55">
      <c r="A1314" s="70" t="str">
        <f t="shared" si="41"/>
        <v>2026-01</v>
      </c>
      <c r="B1314" s="5" t="str">
        <f>_xlfn.XLOOKUP(G1314,过机服务商重量差!A:A,过机服务商重量差!G:G)</f>
        <v>帅时莹</v>
      </c>
      <c r="C1314" s="32" t="str">
        <f t="shared" si="40"/>
        <v>渠道</v>
      </c>
      <c r="D1314" s="63">
        <f>ROUND(IF(AND(AO1314&gt;=0,Y1314="正常走货"),_xlfn.XLOOKUP(G1314,过机服务商重量差!A:A,过机服务商重量差!L:L),"0"),2)</f>
        <v>83</v>
      </c>
      <c r="E1314" s="64">
        <f>ROUND(IF(B1314="小旋风",$D1314/提成!$D$4*提成!$E$4,$D1314/提成!$D$3*提成!$E$3),2)</f>
        <v>0.83</v>
      </c>
      <c r="F1314" s="5" t="str">
        <f ca="1">IFERROR(LOOKUP(1,0/((B1314=名单!B:B)*(VALUE(AW1314)&gt;=名单!E:E)*(VALUE(AW1314)&lt;=名单!G:G)*(Y1314="正常走货")),名单!H:H),"否")</f>
        <v>否</v>
      </c>
      <c r="G1314" s="71" t="s">
        <v>4045</v>
      </c>
      <c r="H1314" s="71" t="s">
        <v>4047</v>
      </c>
      <c r="J1314" s="72" t="s">
        <v>97</v>
      </c>
      <c r="L1314" s="71" t="s">
        <v>18</v>
      </c>
      <c r="M1314" s="73"/>
      <c r="N1314" s="73"/>
      <c r="R1314" s="73"/>
      <c r="S1314" s="72" t="s">
        <v>187</v>
      </c>
      <c r="T1314" s="72" t="s">
        <v>14410</v>
      </c>
      <c r="U1314" s="73"/>
      <c r="W1314" s="73"/>
      <c r="X1314" s="73"/>
      <c r="Y1314" s="72" t="s">
        <v>14379</v>
      </c>
      <c r="AO1314" s="71">
        <v>165.1</v>
      </c>
      <c r="AS1314" s="73"/>
      <c r="AT1314" s="73"/>
      <c r="AU1314" s="73"/>
      <c r="AV1314" s="73"/>
      <c r="AW1314" s="74" t="s">
        <v>15706</v>
      </c>
      <c r="BA1314" s="73"/>
      <c r="BC1314" s="73"/>
    </row>
    <row r="1315" spans="1:55">
      <c r="A1315" s="70" t="str">
        <f t="shared" si="41"/>
        <v>2026-01</v>
      </c>
      <c r="B1315" s="5" t="str">
        <f>_xlfn.XLOOKUP(G1315,过机服务商重量差!A:A,过机服务商重量差!G:G)</f>
        <v>小旋风</v>
      </c>
      <c r="C1315" s="32" t="str">
        <f t="shared" si="40"/>
        <v>渠道</v>
      </c>
      <c r="D1315" s="63">
        <f>ROUND(IF(AND(AO1315&gt;=0,Y1315="正常走货"),_xlfn.XLOOKUP(G1315,过机服务商重量差!A:A,过机服务商重量差!L:L),"0"),2)</f>
        <v>9.5</v>
      </c>
      <c r="E1315" s="64">
        <f>ROUND(IF(B1315="小旋风",$D1315/提成!$D$4*提成!$E$4,$D1315/提成!$D$3*提成!$E$3),2)</f>
        <v>0.09</v>
      </c>
      <c r="F1315" s="5" t="str">
        <f ca="1">IFERROR(LOOKUP(1,0/((B1315=名单!B:B)*(VALUE(AW1315)&gt;=名单!E:E)*(VALUE(AW1315)&lt;=名单!G:G)*(Y1315="正常走货")),名单!H:H),"否")</f>
        <v>是</v>
      </c>
      <c r="G1315" s="71" t="s">
        <v>4048</v>
      </c>
      <c r="H1315" s="71" t="s">
        <v>4050</v>
      </c>
      <c r="J1315" s="72" t="s">
        <v>310</v>
      </c>
      <c r="L1315" s="71" t="s">
        <v>18</v>
      </c>
      <c r="M1315" s="73"/>
      <c r="N1315" s="73"/>
      <c r="R1315" s="73"/>
      <c r="S1315" s="72" t="s">
        <v>292</v>
      </c>
      <c r="T1315" s="72" t="s">
        <v>14410</v>
      </c>
      <c r="U1315" s="73"/>
      <c r="W1315" s="73"/>
      <c r="X1315" s="73"/>
      <c r="Y1315" s="72" t="s">
        <v>14379</v>
      </c>
      <c r="AO1315" s="71">
        <v>91</v>
      </c>
      <c r="AT1315" s="73"/>
      <c r="AV1315" s="73"/>
      <c r="AW1315" s="74" t="s">
        <v>15707</v>
      </c>
      <c r="BC1315" s="73"/>
    </row>
    <row r="1316" spans="1:55">
      <c r="A1316" s="70" t="str">
        <f t="shared" si="41"/>
        <v>2026-01</v>
      </c>
      <c r="B1316" s="5" t="str">
        <f>_xlfn.XLOOKUP(G1316,过机服务商重量差!A:A,过机服务商重量差!G:G)</f>
        <v>玉麒麟</v>
      </c>
      <c r="C1316" s="32" t="str">
        <f t="shared" si="40"/>
        <v>渠道</v>
      </c>
      <c r="D1316" s="63">
        <f>ROUND(IF(AND(AO1316&gt;=0,Y1316="正常走货"),_xlfn.XLOOKUP(G1316,过机服务商重量差!A:A,过机服务商重量差!L:L),"0"),2)</f>
        <v>3</v>
      </c>
      <c r="E1316" s="64">
        <f>ROUND(IF(B1316="小旋风",$D1316/提成!$D$4*提成!$E$4,$D1316/提成!$D$3*提成!$E$3),2)</f>
        <v>0.03</v>
      </c>
      <c r="F1316" s="5" t="str">
        <f ca="1">IFERROR(LOOKUP(1,0/((B1316=名单!B:B)*(VALUE(AW1316)&gt;=名单!E:E)*(VALUE(AW1316)&lt;=名单!G:G)*(Y1316="正常走货")),名单!H:H),"否")</f>
        <v>否</v>
      </c>
      <c r="G1316" s="71" t="s">
        <v>4051</v>
      </c>
      <c r="H1316" s="71" t="s">
        <v>4053</v>
      </c>
      <c r="J1316" s="72" t="s">
        <v>17</v>
      </c>
      <c r="L1316" s="71" t="s">
        <v>18</v>
      </c>
      <c r="M1316" s="73"/>
      <c r="N1316" s="73"/>
      <c r="R1316" s="73"/>
      <c r="S1316" s="72" t="s">
        <v>215</v>
      </c>
      <c r="T1316" s="72" t="s">
        <v>14378</v>
      </c>
      <c r="U1316" s="73"/>
      <c r="W1316" s="73"/>
      <c r="X1316" s="73"/>
      <c r="Y1316" s="72" t="s">
        <v>14379</v>
      </c>
      <c r="AO1316" s="71">
        <v>69.94</v>
      </c>
      <c r="AS1316" s="73"/>
      <c r="AT1316" s="73"/>
      <c r="AU1316" s="73"/>
      <c r="AV1316" s="73"/>
      <c r="AW1316" s="74" t="s">
        <v>15708</v>
      </c>
      <c r="BA1316" s="73"/>
      <c r="BC1316" s="73"/>
    </row>
    <row r="1317" spans="1:55">
      <c r="A1317" s="70" t="str">
        <f t="shared" si="41"/>
        <v>2026-01</v>
      </c>
      <c r="B1317" s="5" t="str">
        <f>_xlfn.XLOOKUP(G1317,过机服务商重量差!A:A,过机服务商重量差!G:G)</f>
        <v>帅时莹</v>
      </c>
      <c r="C1317" s="32" t="str">
        <f t="shared" si="40"/>
        <v>渠道</v>
      </c>
      <c r="D1317" s="63">
        <f>ROUND(IF(AND(AO1317&gt;=0,Y1317="正常走货"),_xlfn.XLOOKUP(G1317,过机服务商重量差!A:A,过机服务商重量差!L:L),"0"),2)</f>
        <v>29</v>
      </c>
      <c r="E1317" s="64">
        <f>ROUND(IF(B1317="小旋风",$D1317/提成!$D$4*提成!$E$4,$D1317/提成!$D$3*提成!$E$3),2)</f>
        <v>0.29</v>
      </c>
      <c r="F1317" s="5" t="str">
        <f ca="1">IFERROR(LOOKUP(1,0/((B1317=名单!B:B)*(VALUE(AW1317)&gt;=名单!E:E)*(VALUE(AW1317)&lt;=名单!G:G)*(Y1317="正常走货")),名单!H:H),"否")</f>
        <v>否</v>
      </c>
      <c r="G1317" s="71" t="s">
        <v>4054</v>
      </c>
      <c r="H1317" s="71" t="s">
        <v>4056</v>
      </c>
      <c r="J1317" s="72" t="s">
        <v>287</v>
      </c>
      <c r="L1317" s="71" t="s">
        <v>18</v>
      </c>
      <c r="M1317" s="73"/>
      <c r="N1317" s="73"/>
      <c r="R1317" s="73"/>
      <c r="S1317" s="72" t="s">
        <v>227</v>
      </c>
      <c r="T1317" s="72" t="s">
        <v>14410</v>
      </c>
      <c r="U1317" s="73"/>
      <c r="W1317" s="73"/>
      <c r="X1317" s="73"/>
      <c r="Y1317" s="72" t="s">
        <v>14379</v>
      </c>
      <c r="AO1317" s="71">
        <v>116</v>
      </c>
      <c r="AT1317" s="73"/>
      <c r="AV1317" s="73"/>
      <c r="AW1317" s="74" t="s">
        <v>15709</v>
      </c>
      <c r="BC1317" s="73"/>
    </row>
    <row r="1318" spans="1:55">
      <c r="A1318" s="70" t="str">
        <f t="shared" si="41"/>
        <v>2026-01</v>
      </c>
      <c r="B1318" s="5" t="str">
        <f>_xlfn.XLOOKUP(G1318,过机服务商重量差!A:A,过机服务商重量差!G:G)</f>
        <v>无崖子</v>
      </c>
      <c r="C1318" s="32" t="str">
        <f t="shared" si="40"/>
        <v>渠道</v>
      </c>
      <c r="D1318" s="63">
        <f>ROUND(IF(AND(AO1318&gt;=0,Y1318="正常走货"),_xlfn.XLOOKUP(G1318,过机服务商重量差!A:A,过机服务商重量差!L:L),"0"),2)</f>
        <v>45</v>
      </c>
      <c r="E1318" s="64">
        <f>ROUND(IF(B1318="小旋风",$D1318/提成!$D$4*提成!$E$4,$D1318/提成!$D$3*提成!$E$3),2)</f>
        <v>0.45</v>
      </c>
      <c r="F1318" s="5" t="str">
        <f ca="1">IFERROR(LOOKUP(1,0/((B1318=名单!B:B)*(VALUE(AW1318)&gt;=名单!E:E)*(VALUE(AW1318)&lt;=名单!G:G)*(Y1318="正常走货")),名单!H:H),"否")</f>
        <v>否</v>
      </c>
      <c r="G1318" s="71" t="s">
        <v>4057</v>
      </c>
      <c r="H1318" s="71" t="s">
        <v>4059</v>
      </c>
      <c r="J1318" s="72" t="s">
        <v>985</v>
      </c>
      <c r="L1318" s="71" t="s">
        <v>18</v>
      </c>
      <c r="M1318" s="73"/>
      <c r="N1318" s="73"/>
      <c r="R1318" s="73"/>
      <c r="S1318" s="72" t="s">
        <v>227</v>
      </c>
      <c r="T1318" s="72" t="s">
        <v>14410</v>
      </c>
      <c r="U1318" s="73"/>
      <c r="W1318" s="73"/>
      <c r="X1318" s="73"/>
      <c r="Y1318" s="72" t="s">
        <v>14379</v>
      </c>
      <c r="AO1318" s="71">
        <v>567.24</v>
      </c>
      <c r="AS1318" s="73"/>
      <c r="AT1318" s="73"/>
      <c r="AU1318" s="73"/>
      <c r="AV1318" s="73"/>
      <c r="AW1318" s="74" t="s">
        <v>15710</v>
      </c>
      <c r="BA1318" s="73"/>
      <c r="BC1318" s="73"/>
    </row>
    <row r="1319" spans="1:55">
      <c r="A1319" s="70" t="str">
        <f t="shared" si="41"/>
        <v>2026-01</v>
      </c>
      <c r="B1319" s="5" t="str">
        <f>_xlfn.XLOOKUP(G1319,过机服务商重量差!A:A,过机服务商重量差!G:G)</f>
        <v>无崖子</v>
      </c>
      <c r="C1319" s="32" t="str">
        <f t="shared" si="40"/>
        <v>渠道</v>
      </c>
      <c r="D1319" s="63">
        <f>ROUND(IF(AND(AO1319&gt;=0,Y1319="正常走货"),_xlfn.XLOOKUP(G1319,过机服务商重量差!A:A,过机服务商重量差!L:L),"0"),2)</f>
        <v>2</v>
      </c>
      <c r="E1319" s="64">
        <f>ROUND(IF(B1319="小旋风",$D1319/提成!$D$4*提成!$E$4,$D1319/提成!$D$3*提成!$E$3),2)</f>
        <v>0.02</v>
      </c>
      <c r="F1319" s="5" t="str">
        <f ca="1">IFERROR(LOOKUP(1,0/((B1319=名单!B:B)*(VALUE(AW1319)&gt;=名单!E:E)*(VALUE(AW1319)&lt;=名单!G:G)*(Y1319="正常走货")),名单!H:H),"否")</f>
        <v>否</v>
      </c>
      <c r="G1319" s="71" t="s">
        <v>4060</v>
      </c>
      <c r="H1319" s="71" t="s">
        <v>4062</v>
      </c>
      <c r="J1319" s="72" t="s">
        <v>160</v>
      </c>
      <c r="L1319" s="71" t="s">
        <v>18</v>
      </c>
      <c r="M1319" s="73"/>
      <c r="N1319" s="73"/>
      <c r="R1319" s="73"/>
      <c r="S1319" s="72" t="s">
        <v>408</v>
      </c>
      <c r="T1319" s="71" t="s">
        <v>14378</v>
      </c>
      <c r="U1319" s="73"/>
      <c r="W1319" s="73"/>
      <c r="X1319" s="73"/>
      <c r="Y1319" s="72" t="s">
        <v>14379</v>
      </c>
      <c r="AO1319" s="71">
        <v>0</v>
      </c>
      <c r="AS1319" s="73"/>
      <c r="AT1319" s="73"/>
      <c r="AU1319" s="73"/>
      <c r="AV1319" s="73"/>
      <c r="AW1319" s="74" t="s">
        <v>15711</v>
      </c>
      <c r="BC1319" s="73"/>
    </row>
    <row r="1320" spans="1:55">
      <c r="A1320" s="70" t="str">
        <f t="shared" si="41"/>
        <v>2026-01</v>
      </c>
      <c r="B1320" s="5" t="str">
        <f>_xlfn.XLOOKUP(G1320,过机服务商重量差!A:A,过机服务商重量差!G:G)</f>
        <v>玉麒麟</v>
      </c>
      <c r="C1320" s="32" t="str">
        <f t="shared" si="40"/>
        <v>渠道</v>
      </c>
      <c r="D1320" s="63">
        <f>ROUND(IF(AND(AO1320&gt;=0,Y1320="正常走货"),_xlfn.XLOOKUP(G1320,过机服务商重量差!A:A,过机服务商重量差!L:L),"0"),2)</f>
        <v>190</v>
      </c>
      <c r="E1320" s="64">
        <f>ROUND(IF(B1320="小旋风",$D1320/提成!$D$4*提成!$E$4,$D1320/提成!$D$3*提成!$E$3),2)</f>
        <v>1.9</v>
      </c>
      <c r="F1320" s="5" t="str">
        <f ca="1">IFERROR(LOOKUP(1,0/((B1320=名单!B:B)*(VALUE(AW1320)&gt;=名单!E:E)*(VALUE(AW1320)&lt;=名单!G:G)*(Y1320="正常走货")),名单!H:H),"否")</f>
        <v>否</v>
      </c>
      <c r="G1320" s="71" t="s">
        <v>4063</v>
      </c>
      <c r="H1320" s="71" t="s">
        <v>4065</v>
      </c>
      <c r="J1320" s="72" t="s">
        <v>17</v>
      </c>
      <c r="L1320" s="71" t="s">
        <v>18</v>
      </c>
      <c r="M1320" s="73"/>
      <c r="N1320" s="73"/>
      <c r="R1320" s="73"/>
      <c r="S1320" s="72" t="s">
        <v>306</v>
      </c>
      <c r="T1320" s="72" t="s">
        <v>14410</v>
      </c>
      <c r="U1320" s="73"/>
      <c r="W1320" s="73"/>
      <c r="X1320" s="73"/>
      <c r="Y1320" s="72" t="s">
        <v>14379</v>
      </c>
      <c r="AO1320" s="71">
        <v>5080.78</v>
      </c>
      <c r="AT1320" s="73"/>
      <c r="AV1320" s="73"/>
      <c r="AW1320" s="74" t="s">
        <v>15712</v>
      </c>
      <c r="BC1320" s="73"/>
    </row>
    <row r="1321" spans="1:55">
      <c r="A1321" s="70" t="str">
        <f t="shared" si="41"/>
        <v>2026-01</v>
      </c>
      <c r="B1321" s="5" t="str">
        <f>_xlfn.XLOOKUP(G1321,过机服务商重量差!A:A,过机服务商重量差!G:G)</f>
        <v>风清扬</v>
      </c>
      <c r="C1321" s="32" t="str">
        <f t="shared" si="40"/>
        <v>渠道</v>
      </c>
      <c r="D1321" s="63">
        <f>ROUND(IF(AND(AO1321&gt;=0,Y1321="正常走货"),_xlfn.XLOOKUP(G1321,过机服务商重量差!A:A,过机服务商重量差!L:L),"0"),2)</f>
        <v>5</v>
      </c>
      <c r="E1321" s="64">
        <f>ROUND(IF(B1321="小旋风",$D1321/提成!$D$4*提成!$E$4,$D1321/提成!$D$3*提成!$E$3),2)</f>
        <v>0.05</v>
      </c>
      <c r="F1321" s="5" t="str">
        <f ca="1">IFERROR(LOOKUP(1,0/((B1321=名单!B:B)*(VALUE(AW1321)&gt;=名单!E:E)*(VALUE(AW1321)&lt;=名单!G:G)*(Y1321="正常走货")),名单!H:H),"否")</f>
        <v>是</v>
      </c>
      <c r="G1321" s="71" t="s">
        <v>4066</v>
      </c>
      <c r="H1321" s="71" t="s">
        <v>4068</v>
      </c>
      <c r="J1321" s="72" t="s">
        <v>144</v>
      </c>
      <c r="L1321" s="71" t="s">
        <v>18</v>
      </c>
      <c r="M1321" s="73"/>
      <c r="N1321" s="73"/>
      <c r="R1321" s="73"/>
      <c r="S1321" s="72" t="s">
        <v>442</v>
      </c>
      <c r="T1321" s="72" t="s">
        <v>14410</v>
      </c>
      <c r="U1321" s="73"/>
      <c r="W1321" s="73"/>
      <c r="X1321" s="73"/>
      <c r="Y1321" s="72" t="s">
        <v>14379</v>
      </c>
      <c r="AO1321" s="71">
        <v>86</v>
      </c>
      <c r="AT1321" s="73"/>
      <c r="AV1321" s="73"/>
      <c r="AW1321" s="74" t="s">
        <v>15713</v>
      </c>
      <c r="BC1321" s="73"/>
    </row>
    <row r="1322" spans="1:55">
      <c r="A1322" s="70" t="str">
        <f t="shared" si="41"/>
        <v>2026-01</v>
      </c>
      <c r="B1322" s="5" t="str">
        <f>_xlfn.XLOOKUP(G1322,过机服务商重量差!A:A,过机服务商重量差!G:G)</f>
        <v>无崖子</v>
      </c>
      <c r="C1322" s="32" t="str">
        <f t="shared" si="40"/>
        <v>渠道</v>
      </c>
      <c r="D1322" s="63">
        <f>ROUND(IF(AND(AO1322&gt;=0,Y1322="正常走货"),_xlfn.XLOOKUP(G1322,过机服务商重量差!A:A,过机服务商重量差!L:L),"0"),2)</f>
        <v>59</v>
      </c>
      <c r="E1322" s="64">
        <f>ROUND(IF(B1322="小旋风",$D1322/提成!$D$4*提成!$E$4,$D1322/提成!$D$3*提成!$E$3),2)</f>
        <v>0.59</v>
      </c>
      <c r="F1322" s="5" t="str">
        <f ca="1">IFERROR(LOOKUP(1,0/((B1322=名单!B:B)*(VALUE(AW1322)&gt;=名单!E:E)*(VALUE(AW1322)&lt;=名单!G:G)*(Y1322="正常走货")),名单!H:H),"否")</f>
        <v>否</v>
      </c>
      <c r="G1322" s="71" t="s">
        <v>4069</v>
      </c>
      <c r="H1322" s="71" t="s">
        <v>4071</v>
      </c>
      <c r="J1322" s="71" t="s">
        <v>926</v>
      </c>
      <c r="L1322" s="71" t="s">
        <v>18</v>
      </c>
      <c r="M1322" s="73"/>
      <c r="N1322" s="73"/>
      <c r="R1322" s="73"/>
      <c r="S1322" s="72" t="s">
        <v>86</v>
      </c>
      <c r="T1322" s="72" t="s">
        <v>14378</v>
      </c>
      <c r="U1322" s="73"/>
      <c r="W1322" s="73"/>
      <c r="X1322" s="73"/>
      <c r="Y1322" s="72" t="s">
        <v>14379</v>
      </c>
      <c r="AO1322" s="71">
        <v>0</v>
      </c>
      <c r="AT1322" s="73"/>
      <c r="AV1322" s="73"/>
      <c r="AW1322" s="74" t="s">
        <v>15714</v>
      </c>
      <c r="BC1322" s="73"/>
    </row>
    <row r="1323" spans="1:55">
      <c r="A1323" s="70" t="str">
        <f t="shared" si="41"/>
        <v>2026-01</v>
      </c>
      <c r="B1323" s="5" t="str">
        <f>_xlfn.XLOOKUP(G1323,过机服务商重量差!A:A,过机服务商重量差!G:G)</f>
        <v>无崖子</v>
      </c>
      <c r="C1323" s="32" t="str">
        <f t="shared" si="40"/>
        <v>渠道</v>
      </c>
      <c r="D1323" s="63">
        <f>ROUND(IF(AND(AO1323&gt;=0,Y1323="正常走货"),_xlfn.XLOOKUP(G1323,过机服务商重量差!A:A,过机服务商重量差!L:L),"0"),2)</f>
        <v>59</v>
      </c>
      <c r="E1323" s="64">
        <f>ROUND(IF(B1323="小旋风",$D1323/提成!$D$4*提成!$E$4,$D1323/提成!$D$3*提成!$E$3),2)</f>
        <v>0.59</v>
      </c>
      <c r="F1323" s="5" t="str">
        <f ca="1">IFERROR(LOOKUP(1,0/((B1323=名单!B:B)*(VALUE(AW1323)&gt;=名单!E:E)*(VALUE(AW1323)&lt;=名单!G:G)*(Y1323="正常走货")),名单!H:H),"否")</f>
        <v>否</v>
      </c>
      <c r="G1323" s="71" t="s">
        <v>4072</v>
      </c>
      <c r="H1323" s="71" t="s">
        <v>4074</v>
      </c>
      <c r="J1323" s="72" t="s">
        <v>926</v>
      </c>
      <c r="L1323" s="71" t="s">
        <v>18</v>
      </c>
      <c r="M1323" s="73"/>
      <c r="N1323" s="73"/>
      <c r="R1323" s="73"/>
      <c r="S1323" s="72" t="s">
        <v>86</v>
      </c>
      <c r="T1323" s="72" t="s">
        <v>14378</v>
      </c>
      <c r="U1323" s="73"/>
      <c r="W1323" s="73"/>
      <c r="X1323" s="73"/>
      <c r="Y1323" s="72" t="s">
        <v>14379</v>
      </c>
      <c r="AO1323" s="71">
        <v>0</v>
      </c>
      <c r="AT1323" s="73"/>
      <c r="AV1323" s="73"/>
      <c r="AW1323" s="74" t="s">
        <v>15715</v>
      </c>
      <c r="BA1323" s="73"/>
      <c r="BC1323" s="73"/>
    </row>
    <row r="1324" spans="1:55">
      <c r="A1324" s="70" t="str">
        <f t="shared" si="41"/>
        <v>2026-01</v>
      </c>
      <c r="B1324" s="5" t="str">
        <f>_xlfn.XLOOKUP(G1324,过机服务商重量差!A:A,过机服务商重量差!G:G)</f>
        <v>007</v>
      </c>
      <c r="C1324" s="32" t="str">
        <f t="shared" si="40"/>
        <v>渠道</v>
      </c>
      <c r="D1324" s="63">
        <f>ROUND(IF(AND(AO1324&gt;=0,Y1324="正常走货"),_xlfn.XLOOKUP(G1324,过机服务商重量差!A:A,过机服务商重量差!L:L),"0"),2)</f>
        <v>569</v>
      </c>
      <c r="E1324" s="64">
        <f>ROUND(IF(B1324="小旋风",$D1324/提成!$D$4*提成!$E$4,$D1324/提成!$D$3*提成!$E$3),2)</f>
        <v>5.69</v>
      </c>
      <c r="F1324" s="5" t="str">
        <f ca="1">IFERROR(LOOKUP(1,0/((B1324=名单!B:B)*(VALUE(AW1324)&gt;=名单!E:E)*(VALUE(AW1324)&lt;=名单!G:G)*(Y1324="正常走货")),名单!H:H),"否")</f>
        <v>否</v>
      </c>
      <c r="G1324" s="71" t="s">
        <v>4075</v>
      </c>
      <c r="H1324" s="71" t="s">
        <v>4077</v>
      </c>
      <c r="J1324" s="72" t="s">
        <v>266</v>
      </c>
      <c r="L1324" s="71" t="s">
        <v>18</v>
      </c>
      <c r="M1324" s="73"/>
      <c r="N1324" s="73"/>
      <c r="R1324" s="73"/>
      <c r="S1324" s="72" t="s">
        <v>4078</v>
      </c>
      <c r="T1324" s="72" t="s">
        <v>14386</v>
      </c>
      <c r="U1324" s="73"/>
      <c r="W1324" s="73"/>
      <c r="X1324" s="73"/>
      <c r="Y1324" s="72" t="s">
        <v>14379</v>
      </c>
      <c r="AO1324" s="71">
        <v>4893.4</v>
      </c>
      <c r="AS1324" s="73"/>
      <c r="AT1324" s="73"/>
      <c r="AU1324" s="73"/>
      <c r="AV1324" s="73"/>
      <c r="AW1324" s="74" t="s">
        <v>15716</v>
      </c>
      <c r="BC1324" s="73"/>
    </row>
    <row r="1325" spans="1:55">
      <c r="A1325" s="70" t="str">
        <f t="shared" si="41"/>
        <v>2026-01</v>
      </c>
      <c r="B1325" s="5" t="str">
        <f>_xlfn.XLOOKUP(G1325,过机服务商重量差!A:A,过机服务商重量差!G:G)</f>
        <v>玉麒麟</v>
      </c>
      <c r="C1325" s="32" t="str">
        <f t="shared" si="40"/>
        <v>渠道</v>
      </c>
      <c r="D1325" s="63">
        <f>ROUND(IF(AND(AO1325&gt;=0,Y1325="正常走货"),_xlfn.XLOOKUP(G1325,过机服务商重量差!A:A,过机服务商重量差!L:L),"0"),2)</f>
        <v>7</v>
      </c>
      <c r="E1325" s="64">
        <f>ROUND(IF(B1325="小旋风",$D1325/提成!$D$4*提成!$E$4,$D1325/提成!$D$3*提成!$E$3),2)</f>
        <v>0.07</v>
      </c>
      <c r="F1325" s="5" t="str">
        <f ca="1">IFERROR(LOOKUP(1,0/((B1325=名单!B:B)*(VALUE(AW1325)&gt;=名单!E:E)*(VALUE(AW1325)&lt;=名单!G:G)*(Y1325="正常走货")),名单!H:H),"否")</f>
        <v>否</v>
      </c>
      <c r="G1325" s="71" t="s">
        <v>4079</v>
      </c>
      <c r="H1325" s="71" t="s">
        <v>4079</v>
      </c>
      <c r="J1325" s="72" t="s">
        <v>17</v>
      </c>
      <c r="L1325" s="71" t="s">
        <v>18</v>
      </c>
      <c r="M1325" s="73"/>
      <c r="N1325" s="73"/>
      <c r="R1325" s="73"/>
      <c r="S1325" s="72" t="s">
        <v>99</v>
      </c>
      <c r="T1325" s="72" t="s">
        <v>14410</v>
      </c>
      <c r="U1325" s="73"/>
      <c r="W1325" s="73"/>
      <c r="X1325" s="73"/>
      <c r="Y1325" s="72" t="s">
        <v>14379</v>
      </c>
      <c r="AO1325" s="71">
        <v>2</v>
      </c>
      <c r="AT1325" s="73"/>
      <c r="AU1325" s="73"/>
      <c r="AV1325" s="73"/>
      <c r="AW1325" s="74" t="s">
        <v>15717</v>
      </c>
      <c r="BA1325" s="73"/>
      <c r="BC1325" s="73"/>
    </row>
    <row r="1326" spans="1:55">
      <c r="A1326" s="70" t="str">
        <f t="shared" si="41"/>
        <v>2026-01</v>
      </c>
      <c r="B1326" s="5" t="str">
        <f>_xlfn.XLOOKUP(G1326,过机服务商重量差!A:A,过机服务商重量差!G:G)</f>
        <v>玉麒麟</v>
      </c>
      <c r="C1326" s="32" t="str">
        <f t="shared" si="40"/>
        <v>渠道</v>
      </c>
      <c r="D1326" s="63">
        <f>ROUND(IF(AND(AO1326&gt;=0,Y1326="正常走货"),_xlfn.XLOOKUP(G1326,过机服务商重量差!A:A,过机服务商重量差!L:L),"0"),2)</f>
        <v>1</v>
      </c>
      <c r="E1326" s="64">
        <f>ROUND(IF(B1326="小旋风",$D1326/提成!$D$4*提成!$E$4,$D1326/提成!$D$3*提成!$E$3),2)</f>
        <v>0.01</v>
      </c>
      <c r="F1326" s="5" t="str">
        <f ca="1">IFERROR(LOOKUP(1,0/((B1326=名单!B:B)*(VALUE(AW1326)&gt;=名单!E:E)*(VALUE(AW1326)&lt;=名单!G:G)*(Y1326="正常走货")),名单!H:H),"否")</f>
        <v>否</v>
      </c>
      <c r="G1326" s="71" t="s">
        <v>4081</v>
      </c>
      <c r="H1326" s="71" t="s">
        <v>4083</v>
      </c>
      <c r="J1326" s="72" t="s">
        <v>17</v>
      </c>
      <c r="L1326" s="71" t="s">
        <v>18</v>
      </c>
      <c r="M1326" s="73"/>
      <c r="N1326" s="73"/>
      <c r="R1326" s="73"/>
      <c r="S1326" s="72" t="s">
        <v>191</v>
      </c>
      <c r="T1326" s="72" t="s">
        <v>14410</v>
      </c>
      <c r="U1326" s="73"/>
      <c r="W1326" s="73"/>
      <c r="X1326" s="73"/>
      <c r="Y1326" s="72" t="s">
        <v>14379</v>
      </c>
      <c r="AO1326" s="71">
        <v>264.8</v>
      </c>
      <c r="AT1326" s="73"/>
      <c r="AV1326" s="73"/>
      <c r="AW1326" s="74" t="s">
        <v>15718</v>
      </c>
      <c r="BC1326" s="73"/>
    </row>
    <row r="1327" spans="1:55">
      <c r="A1327" s="70" t="str">
        <f t="shared" si="41"/>
        <v>2026-01</v>
      </c>
      <c r="B1327" s="5" t="str">
        <f>_xlfn.XLOOKUP(G1327,过机服务商重量差!A:A,过机服务商重量差!G:G)</f>
        <v>玉麒麟</v>
      </c>
      <c r="C1327" s="32" t="str">
        <f t="shared" si="40"/>
        <v>渠道</v>
      </c>
      <c r="D1327" s="63">
        <f>ROUND(IF(AND(AO1327&gt;=0,Y1327="正常走货"),_xlfn.XLOOKUP(G1327,过机服务商重量差!A:A,过机服务商重量差!L:L),"0"),2)</f>
        <v>73</v>
      </c>
      <c r="E1327" s="64">
        <f>ROUND(IF(B1327="小旋风",$D1327/提成!$D$4*提成!$E$4,$D1327/提成!$D$3*提成!$E$3),2)</f>
        <v>0.73</v>
      </c>
      <c r="F1327" s="5" t="str">
        <f ca="1">IFERROR(LOOKUP(1,0/((B1327=名单!B:B)*(VALUE(AW1327)&gt;=名单!E:E)*(VALUE(AW1327)&lt;=名单!G:G)*(Y1327="正常走货")),名单!H:H),"否")</f>
        <v>否</v>
      </c>
      <c r="G1327" s="71" t="s">
        <v>4084</v>
      </c>
      <c r="H1327" s="71" t="s">
        <v>4086</v>
      </c>
      <c r="J1327" s="72" t="s">
        <v>17</v>
      </c>
      <c r="L1327" s="71" t="s">
        <v>18</v>
      </c>
      <c r="M1327" s="73"/>
      <c r="N1327" s="73"/>
      <c r="R1327" s="73"/>
      <c r="S1327" s="72" t="s">
        <v>152</v>
      </c>
      <c r="T1327" s="72" t="s">
        <v>14382</v>
      </c>
      <c r="U1327" s="73"/>
      <c r="W1327" s="73"/>
      <c r="X1327" s="73"/>
      <c r="Y1327" s="72" t="s">
        <v>14379</v>
      </c>
      <c r="AO1327" s="71">
        <v>590.1</v>
      </c>
      <c r="AS1327" s="73"/>
      <c r="AT1327" s="73"/>
      <c r="AV1327" s="73"/>
      <c r="AW1327" s="74" t="s">
        <v>15719</v>
      </c>
      <c r="BC1327" s="73"/>
    </row>
    <row r="1328" spans="1:55">
      <c r="A1328" s="70" t="str">
        <f t="shared" si="41"/>
        <v>2026-01</v>
      </c>
      <c r="B1328" s="5" t="str">
        <f>_xlfn.XLOOKUP(G1328,过机服务商重量差!A:A,过机服务商重量差!G:G)</f>
        <v>玉麒麟</v>
      </c>
      <c r="C1328" s="32" t="str">
        <f t="shared" si="40"/>
        <v>渠道</v>
      </c>
      <c r="D1328" s="63">
        <f>ROUND(IF(AND(AO1328&gt;=0,Y1328="正常走货"),_xlfn.XLOOKUP(G1328,过机服务商重量差!A:A,过机服务商重量差!L:L),"0"),2)</f>
        <v>7</v>
      </c>
      <c r="E1328" s="64">
        <f>ROUND(IF(B1328="小旋风",$D1328/提成!$D$4*提成!$E$4,$D1328/提成!$D$3*提成!$E$3),2)</f>
        <v>0.07</v>
      </c>
      <c r="F1328" s="5" t="str">
        <f ca="1">IFERROR(LOOKUP(1,0/((B1328=名单!B:B)*(VALUE(AW1328)&gt;=名单!E:E)*(VALUE(AW1328)&lt;=名单!G:G)*(Y1328="正常走货")),名单!H:H),"否")</f>
        <v>否</v>
      </c>
      <c r="G1328" s="71" t="s">
        <v>4087</v>
      </c>
      <c r="H1328" s="71" t="s">
        <v>4089</v>
      </c>
      <c r="J1328" s="72" t="s">
        <v>17</v>
      </c>
      <c r="L1328" s="71" t="s">
        <v>18</v>
      </c>
      <c r="M1328" s="73"/>
      <c r="N1328" s="73"/>
      <c r="R1328" s="73"/>
      <c r="S1328" s="72" t="s">
        <v>152</v>
      </c>
      <c r="T1328" s="72" t="s">
        <v>14382</v>
      </c>
      <c r="U1328" s="73"/>
      <c r="W1328" s="73"/>
      <c r="X1328" s="73"/>
      <c r="Y1328" s="72" t="s">
        <v>14379</v>
      </c>
      <c r="AO1328" s="71">
        <v>66.22</v>
      </c>
      <c r="AT1328" s="73"/>
      <c r="AV1328" s="73"/>
      <c r="AW1328" s="74" t="s">
        <v>15720</v>
      </c>
      <c r="BC1328" s="73"/>
    </row>
    <row r="1329" spans="1:55">
      <c r="A1329" s="70" t="str">
        <f t="shared" si="41"/>
        <v>2026-01</v>
      </c>
      <c r="B1329" s="5" t="str">
        <f>_xlfn.XLOOKUP(G1329,过机服务商重量差!A:A,过机服务商重量差!G:G)</f>
        <v>无崖子</v>
      </c>
      <c r="C1329" s="32" t="str">
        <f t="shared" si="40"/>
        <v>渠道</v>
      </c>
      <c r="D1329" s="63">
        <f>ROUND(IF(AND(AO1329&gt;=0,Y1329="正常走货"),_xlfn.XLOOKUP(G1329,过机服务商重量差!A:A,过机服务商重量差!L:L),"0"),2)</f>
        <v>48</v>
      </c>
      <c r="E1329" s="64">
        <f>ROUND(IF(B1329="小旋风",$D1329/提成!$D$4*提成!$E$4,$D1329/提成!$D$3*提成!$E$3),2)</f>
        <v>0.48</v>
      </c>
      <c r="F1329" s="5" t="str">
        <f ca="1">IFERROR(LOOKUP(1,0/((B1329=名单!B:B)*(VALUE(AW1329)&gt;=名单!E:E)*(VALUE(AW1329)&lt;=名单!G:G)*(Y1329="正常走货")),名单!H:H),"否")</f>
        <v>否</v>
      </c>
      <c r="G1329" s="71" t="s">
        <v>4090</v>
      </c>
      <c r="H1329" s="71" t="s">
        <v>4092</v>
      </c>
      <c r="J1329" s="72" t="s">
        <v>603</v>
      </c>
      <c r="L1329" s="71" t="s">
        <v>18</v>
      </c>
      <c r="M1329" s="73"/>
      <c r="N1329" s="73"/>
      <c r="R1329" s="73"/>
      <c r="S1329" s="72" t="s">
        <v>120</v>
      </c>
      <c r="T1329" s="72" t="s">
        <v>14382</v>
      </c>
      <c r="U1329" s="73"/>
      <c r="W1329" s="73"/>
      <c r="X1329" s="73"/>
      <c r="Y1329" s="72" t="s">
        <v>14379</v>
      </c>
      <c r="AO1329" s="71">
        <v>482.2</v>
      </c>
      <c r="AS1329" s="73"/>
      <c r="AT1329" s="73"/>
      <c r="AU1329" s="73"/>
      <c r="AV1329" s="73"/>
      <c r="AW1329" s="74" t="s">
        <v>15721</v>
      </c>
      <c r="BC1329" s="73"/>
    </row>
    <row r="1330" spans="1:55">
      <c r="A1330" s="70" t="str">
        <f t="shared" si="41"/>
        <v>2026-01</v>
      </c>
      <c r="B1330" s="5" t="str">
        <f>_xlfn.XLOOKUP(G1330,过机服务商重量差!A:A,过机服务商重量差!G:G)</f>
        <v>小旋风</v>
      </c>
      <c r="C1330" s="32" t="str">
        <f t="shared" si="40"/>
        <v>渠道</v>
      </c>
      <c r="D1330" s="63">
        <f>ROUND(IF(AND(AO1330&gt;=0,Y1330="正常走货"),_xlfn.XLOOKUP(G1330,过机服务商重量差!A:A,过机服务商重量差!L:L),"0"),2)</f>
        <v>95</v>
      </c>
      <c r="E1330" s="64">
        <f>ROUND(IF(B1330="小旋风",$D1330/提成!$D$4*提成!$E$4,$D1330/提成!$D$3*提成!$E$3),2)</f>
        <v>0.95</v>
      </c>
      <c r="F1330" s="5" t="str">
        <f ca="1">IFERROR(LOOKUP(1,0/((B1330=名单!B:B)*(VALUE(AW1330)&gt;=名单!E:E)*(VALUE(AW1330)&lt;=名单!G:G)*(Y1330="正常走货")),名单!H:H),"否")</f>
        <v>是</v>
      </c>
      <c r="G1330" s="71" t="s">
        <v>4093</v>
      </c>
      <c r="H1330" s="71" t="s">
        <v>4095</v>
      </c>
      <c r="J1330" s="72" t="s">
        <v>85</v>
      </c>
      <c r="L1330" s="71" t="s">
        <v>18</v>
      </c>
      <c r="M1330" s="73"/>
      <c r="N1330" s="73"/>
      <c r="R1330" s="73"/>
      <c r="S1330" s="72" t="s">
        <v>3182</v>
      </c>
      <c r="T1330" s="71" t="s">
        <v>15410</v>
      </c>
      <c r="U1330" s="73"/>
      <c r="W1330" s="73"/>
      <c r="X1330" s="73"/>
      <c r="Y1330" s="72" t="s">
        <v>14379</v>
      </c>
      <c r="AO1330" s="71">
        <v>994</v>
      </c>
      <c r="AT1330" s="73"/>
      <c r="AV1330" s="73"/>
      <c r="AW1330" s="74" t="s">
        <v>15722</v>
      </c>
      <c r="BC1330" s="73"/>
    </row>
    <row r="1331" spans="1:55">
      <c r="A1331" s="70" t="str">
        <f t="shared" si="41"/>
        <v>2026-01</v>
      </c>
      <c r="B1331" s="5" t="str">
        <f>_xlfn.XLOOKUP(G1331,过机服务商重量差!A:A,过机服务商重量差!G:G)</f>
        <v>无崖子</v>
      </c>
      <c r="C1331" s="32" t="str">
        <f t="shared" si="40"/>
        <v>渠道</v>
      </c>
      <c r="D1331" s="63">
        <f>ROUND(IF(AND(AO1331&gt;=0,Y1331="正常走货"),_xlfn.XLOOKUP(G1331,过机服务商重量差!A:A,过机服务商重量差!L:L),"0"),2)</f>
        <v>10</v>
      </c>
      <c r="E1331" s="64">
        <f>ROUND(IF(B1331="小旋风",$D1331/提成!$D$4*提成!$E$4,$D1331/提成!$D$3*提成!$E$3),2)</f>
        <v>0.1</v>
      </c>
      <c r="F1331" s="5" t="str">
        <f ca="1">IFERROR(LOOKUP(1,0/((B1331=名单!B:B)*(VALUE(AW1331)&gt;=名单!E:E)*(VALUE(AW1331)&lt;=名单!G:G)*(Y1331="正常走货")),名单!H:H),"否")</f>
        <v>否</v>
      </c>
      <c r="G1331" s="71" t="s">
        <v>4096</v>
      </c>
      <c r="H1331" s="71" t="s">
        <v>4098</v>
      </c>
      <c r="J1331" s="72" t="s">
        <v>590</v>
      </c>
      <c r="L1331" s="71" t="s">
        <v>18</v>
      </c>
      <c r="M1331" s="73"/>
      <c r="N1331" s="73"/>
      <c r="R1331" s="73"/>
      <c r="S1331" s="72" t="s">
        <v>2305</v>
      </c>
      <c r="T1331" s="72" t="s">
        <v>14410</v>
      </c>
      <c r="U1331" s="73"/>
      <c r="W1331" s="73"/>
      <c r="X1331" s="73"/>
      <c r="Y1331" s="72" t="s">
        <v>14379</v>
      </c>
      <c r="AO1331" s="71">
        <v>90.94</v>
      </c>
      <c r="AT1331" s="73"/>
      <c r="AV1331" s="73"/>
      <c r="AW1331" s="74" t="s">
        <v>15723</v>
      </c>
      <c r="BC1331" s="73"/>
    </row>
    <row r="1332" spans="1:55">
      <c r="A1332" s="70" t="str">
        <f t="shared" si="41"/>
        <v>2026-01</v>
      </c>
      <c r="B1332" s="5" t="str">
        <f>_xlfn.XLOOKUP(G1332,过机服务商重量差!A:A,过机服务商重量差!G:G)</f>
        <v>风清扬</v>
      </c>
      <c r="C1332" s="32" t="str">
        <f t="shared" si="40"/>
        <v>渠道</v>
      </c>
      <c r="D1332" s="63">
        <f>ROUND(IF(AND(AO1332&gt;=0,Y1332="正常走货"),_xlfn.XLOOKUP(G1332,过机服务商重量差!A:A,过机服务商重量差!L:L),"0"),2)</f>
        <v>107</v>
      </c>
      <c r="E1332" s="64">
        <f>ROUND(IF(B1332="小旋风",$D1332/提成!$D$4*提成!$E$4,$D1332/提成!$D$3*提成!$E$3),2)</f>
        <v>1.07</v>
      </c>
      <c r="F1332" s="5" t="str">
        <f ca="1">IFERROR(LOOKUP(1,0/((B1332=名单!B:B)*(VALUE(AW1332)&gt;=名单!E:E)*(VALUE(AW1332)&lt;=名单!G:G)*(Y1332="正常走货")),名单!H:H),"否")</f>
        <v>是</v>
      </c>
      <c r="G1332" s="71" t="s">
        <v>4099</v>
      </c>
      <c r="H1332" s="71" t="s">
        <v>50</v>
      </c>
      <c r="J1332" s="72" t="s">
        <v>51</v>
      </c>
      <c r="L1332" s="71" t="s">
        <v>18</v>
      </c>
      <c r="M1332" s="73"/>
      <c r="N1332" s="73"/>
      <c r="R1332" s="73"/>
      <c r="S1332" s="72" t="s">
        <v>39</v>
      </c>
      <c r="T1332" s="72" t="s">
        <v>14386</v>
      </c>
      <c r="U1332" s="73"/>
      <c r="W1332" s="73"/>
      <c r="X1332" s="73"/>
      <c r="Y1332" s="72" t="s">
        <v>14379</v>
      </c>
      <c r="AO1332" s="71">
        <v>64.2</v>
      </c>
      <c r="AS1332" s="73"/>
      <c r="AT1332" s="73"/>
      <c r="AV1332" s="73"/>
      <c r="AW1332" s="74" t="s">
        <v>15724</v>
      </c>
      <c r="BC1332" s="73"/>
    </row>
    <row r="1333" spans="1:55">
      <c r="A1333" s="70" t="str">
        <f t="shared" si="41"/>
        <v>2026-01</v>
      </c>
      <c r="B1333" s="5" t="str">
        <f>_xlfn.XLOOKUP(G1333,过机服务商重量差!A:A,过机服务商重量差!G:G)</f>
        <v>风清扬</v>
      </c>
      <c r="C1333" s="32" t="str">
        <f t="shared" si="40"/>
        <v>渠道</v>
      </c>
      <c r="D1333" s="63">
        <f>ROUND(IF(AND(AO1333&gt;=0,Y1333="正常走货"),_xlfn.XLOOKUP(G1333,过机服务商重量差!A:A,过机服务商重量差!L:L),"0"),2)</f>
        <v>27</v>
      </c>
      <c r="E1333" s="64">
        <f>ROUND(IF(B1333="小旋风",$D1333/提成!$D$4*提成!$E$4,$D1333/提成!$D$3*提成!$E$3),2)</f>
        <v>0.27</v>
      </c>
      <c r="F1333" s="5" t="str">
        <f ca="1">IFERROR(LOOKUP(1,0/((B1333=名单!B:B)*(VALUE(AW1333)&gt;=名单!E:E)*(VALUE(AW1333)&lt;=名单!G:G)*(Y1333="正常走货")),名单!H:H),"否")</f>
        <v>是</v>
      </c>
      <c r="G1333" s="71" t="s">
        <v>4101</v>
      </c>
      <c r="H1333" s="71" t="s">
        <v>4103</v>
      </c>
      <c r="J1333" s="72" t="s">
        <v>144</v>
      </c>
      <c r="L1333" s="71" t="s">
        <v>18</v>
      </c>
      <c r="M1333" s="73"/>
      <c r="N1333" s="73"/>
      <c r="R1333" s="73"/>
      <c r="S1333" s="72" t="s">
        <v>292</v>
      </c>
      <c r="T1333" s="72" t="s">
        <v>14410</v>
      </c>
      <c r="U1333" s="73"/>
      <c r="W1333" s="73"/>
      <c r="X1333" s="73"/>
      <c r="Y1333" s="72" t="s">
        <v>14379</v>
      </c>
      <c r="AO1333" s="71">
        <v>241</v>
      </c>
      <c r="AT1333" s="73"/>
      <c r="AV1333" s="73"/>
      <c r="AW1333" s="74" t="s">
        <v>15725</v>
      </c>
      <c r="BC1333" s="73"/>
    </row>
    <row r="1334" spans="1:55">
      <c r="A1334" s="70" t="str">
        <f t="shared" si="41"/>
        <v>2026-01</v>
      </c>
      <c r="B1334" s="5" t="str">
        <f>_xlfn.XLOOKUP(G1334,过机服务商重量差!A:A,过机服务商重量差!G:G)</f>
        <v>玉麒麟</v>
      </c>
      <c r="C1334" s="32" t="str">
        <f t="shared" si="40"/>
        <v>渠道</v>
      </c>
      <c r="D1334" s="63">
        <f>ROUND(IF(AND(AO1334&gt;=0,Y1334="正常走货"),_xlfn.XLOOKUP(G1334,过机服务商重量差!A:A,过机服务商重量差!L:L),"0"),2)</f>
        <v>7</v>
      </c>
      <c r="E1334" s="64">
        <f>ROUND(IF(B1334="小旋风",$D1334/提成!$D$4*提成!$E$4,$D1334/提成!$D$3*提成!$E$3),2)</f>
        <v>0.07</v>
      </c>
      <c r="F1334" s="5" t="str">
        <f ca="1">IFERROR(LOOKUP(1,0/((B1334=名单!B:B)*(VALUE(AW1334)&gt;=名单!E:E)*(VALUE(AW1334)&lt;=名单!G:G)*(Y1334="正常走货")),名单!H:H),"否")</f>
        <v>否</v>
      </c>
      <c r="G1334" s="71" t="s">
        <v>4104</v>
      </c>
      <c r="H1334" s="71" t="s">
        <v>4106</v>
      </c>
      <c r="J1334" s="72" t="s">
        <v>17</v>
      </c>
      <c r="L1334" s="71" t="s">
        <v>18</v>
      </c>
      <c r="M1334" s="73"/>
      <c r="N1334" s="73"/>
      <c r="R1334" s="73"/>
      <c r="S1334" s="72" t="s">
        <v>130</v>
      </c>
      <c r="T1334" s="72" t="s">
        <v>14419</v>
      </c>
      <c r="U1334" s="73"/>
      <c r="W1334" s="73"/>
      <c r="X1334" s="73"/>
      <c r="Y1334" s="72" t="s">
        <v>14379</v>
      </c>
      <c r="AO1334" s="71">
        <v>70.5</v>
      </c>
      <c r="AT1334" s="73"/>
      <c r="AU1334" s="73"/>
      <c r="AV1334" s="73"/>
      <c r="AW1334" s="74" t="s">
        <v>15726</v>
      </c>
      <c r="BA1334" s="73"/>
      <c r="BC1334" s="73"/>
    </row>
    <row r="1335" spans="1:55">
      <c r="A1335" s="70" t="str">
        <f t="shared" si="41"/>
        <v>2026-01</v>
      </c>
      <c r="B1335" s="5" t="str">
        <f>_xlfn.XLOOKUP(G1335,过机服务商重量差!A:A,过机服务商重量差!G:G)</f>
        <v>玉麒麟</v>
      </c>
      <c r="C1335" s="32" t="str">
        <f t="shared" si="40"/>
        <v>渠道</v>
      </c>
      <c r="D1335" s="63">
        <f>ROUND(IF(AND(AO1335&gt;=0,Y1335="正常走货"),_xlfn.XLOOKUP(G1335,过机服务商重量差!A:A,过机服务商重量差!L:L),"0"),2)</f>
        <v>10</v>
      </c>
      <c r="E1335" s="64">
        <f>ROUND(IF(B1335="小旋风",$D1335/提成!$D$4*提成!$E$4,$D1335/提成!$D$3*提成!$E$3),2)</f>
        <v>0.1</v>
      </c>
      <c r="F1335" s="5" t="str">
        <f ca="1">IFERROR(LOOKUP(1,0/((B1335=名单!B:B)*(VALUE(AW1335)&gt;=名单!E:E)*(VALUE(AW1335)&lt;=名单!G:G)*(Y1335="正常走货")),名单!H:H),"否")</f>
        <v>否</v>
      </c>
      <c r="G1335" s="71" t="s">
        <v>4107</v>
      </c>
      <c r="H1335" s="71" t="s">
        <v>4109</v>
      </c>
      <c r="J1335" s="72" t="s">
        <v>17</v>
      </c>
      <c r="L1335" s="71" t="s">
        <v>18</v>
      </c>
      <c r="M1335" s="73"/>
      <c r="N1335" s="73"/>
      <c r="R1335" s="73"/>
      <c r="S1335" s="72" t="s">
        <v>152</v>
      </c>
      <c r="T1335" s="72" t="s">
        <v>14382</v>
      </c>
      <c r="U1335" s="73"/>
      <c r="W1335" s="73"/>
      <c r="X1335" s="73"/>
      <c r="Y1335" s="72" t="s">
        <v>14379</v>
      </c>
      <c r="AO1335" s="71">
        <v>48.75</v>
      </c>
      <c r="AS1335" s="73"/>
      <c r="AT1335" s="73"/>
      <c r="AU1335" s="73"/>
      <c r="AV1335" s="73"/>
      <c r="AW1335" s="74" t="s">
        <v>15727</v>
      </c>
      <c r="BC1335" s="73"/>
    </row>
    <row r="1336" spans="1:55">
      <c r="A1336" s="70" t="str">
        <f t="shared" si="41"/>
        <v>2026-01</v>
      </c>
      <c r="B1336" s="5" t="str">
        <f>_xlfn.XLOOKUP(G1336,过机服务商重量差!A:A,过机服务商重量差!G:G)</f>
        <v>风清扬</v>
      </c>
      <c r="C1336" s="32" t="str">
        <f t="shared" si="40"/>
        <v>渠道</v>
      </c>
      <c r="D1336" s="63">
        <f>ROUND(IF(AND(AO1336&gt;=0,Y1336="正常走货"),_xlfn.XLOOKUP(G1336,过机服务商重量差!A:A,过机服务商重量差!L:L),"0"),2)</f>
        <v>160</v>
      </c>
      <c r="E1336" s="64">
        <f>ROUND(IF(B1336="小旋风",$D1336/提成!$D$4*提成!$E$4,$D1336/提成!$D$3*提成!$E$3),2)</f>
        <v>1.6</v>
      </c>
      <c r="F1336" s="5" t="str">
        <f ca="1">IFERROR(LOOKUP(1,0/((B1336=名单!B:B)*(VALUE(AW1336)&gt;=名单!E:E)*(VALUE(AW1336)&lt;=名单!G:G)*(Y1336="正常走货")),名单!H:H),"否")</f>
        <v>是</v>
      </c>
      <c r="G1336" s="71" t="s">
        <v>4110</v>
      </c>
      <c r="H1336" s="71" t="s">
        <v>50</v>
      </c>
      <c r="J1336" s="72" t="s">
        <v>51</v>
      </c>
      <c r="L1336" s="71" t="s">
        <v>18</v>
      </c>
      <c r="M1336" s="73"/>
      <c r="N1336" s="73"/>
      <c r="R1336" s="73"/>
      <c r="S1336" s="72" t="s">
        <v>39</v>
      </c>
      <c r="T1336" s="72" t="s">
        <v>14386</v>
      </c>
      <c r="U1336" s="73"/>
      <c r="W1336" s="73"/>
      <c r="X1336" s="73"/>
      <c r="Y1336" s="72" t="s">
        <v>14379</v>
      </c>
      <c r="AO1336" s="71">
        <v>108</v>
      </c>
      <c r="AT1336" s="73"/>
      <c r="AV1336" s="73"/>
      <c r="AW1336" s="74" t="s">
        <v>15728</v>
      </c>
      <c r="BC1336" s="73"/>
    </row>
    <row r="1337" spans="1:55">
      <c r="A1337" s="70" t="str">
        <f t="shared" si="41"/>
        <v>2026-01</v>
      </c>
      <c r="B1337" s="5" t="str">
        <f>_xlfn.XLOOKUP(G1337,过机服务商重量差!A:A,过机服务商重量差!G:G)</f>
        <v>风清扬</v>
      </c>
      <c r="C1337" s="32" t="str">
        <f t="shared" si="40"/>
        <v>渠道</v>
      </c>
      <c r="D1337" s="63">
        <f>ROUND(IF(AND(AO1337&gt;=0,Y1337="正常走货"),_xlfn.XLOOKUP(G1337,过机服务商重量差!A:A,过机服务商重量差!L:L),"0"),2)</f>
        <v>26</v>
      </c>
      <c r="E1337" s="64">
        <f>ROUND(IF(B1337="小旋风",$D1337/提成!$D$4*提成!$E$4,$D1337/提成!$D$3*提成!$E$3),2)</f>
        <v>0.26</v>
      </c>
      <c r="F1337" s="5" t="str">
        <f ca="1">IFERROR(LOOKUP(1,0/((B1337=名单!B:B)*(VALUE(AW1337)&gt;=名单!E:E)*(VALUE(AW1337)&lt;=名单!G:G)*(Y1337="正常走货")),名单!H:H),"否")</f>
        <v>是</v>
      </c>
      <c r="G1337" s="71" t="s">
        <v>4112</v>
      </c>
      <c r="H1337" s="71" t="s">
        <v>50</v>
      </c>
      <c r="J1337" s="72" t="s">
        <v>51</v>
      </c>
      <c r="L1337" s="71" t="s">
        <v>18</v>
      </c>
      <c r="M1337" s="73"/>
      <c r="N1337" s="73"/>
      <c r="R1337" s="73"/>
      <c r="S1337" s="72" t="s">
        <v>39</v>
      </c>
      <c r="T1337" s="72" t="s">
        <v>14386</v>
      </c>
      <c r="U1337" s="73"/>
      <c r="W1337" s="73"/>
      <c r="X1337" s="73"/>
      <c r="Y1337" s="72" t="s">
        <v>14379</v>
      </c>
      <c r="AO1337" s="71">
        <v>5.19999999999999</v>
      </c>
      <c r="AT1337" s="73"/>
      <c r="AV1337" s="73"/>
      <c r="AW1337" s="74" t="s">
        <v>15729</v>
      </c>
      <c r="BC1337" s="73"/>
    </row>
    <row r="1338" spans="1:55">
      <c r="A1338" s="70" t="str">
        <f t="shared" si="41"/>
        <v>2026-01</v>
      </c>
      <c r="B1338" s="5" t="str">
        <f>_xlfn.XLOOKUP(G1338,过机服务商重量差!A:A,过机服务商重量差!G:G)</f>
        <v>风清扬</v>
      </c>
      <c r="C1338" s="32" t="str">
        <f t="shared" si="40"/>
        <v/>
      </c>
      <c r="D1338" s="63">
        <f>ROUND(IF(AND(AO1338&gt;=0,Y1338="正常走货"),_xlfn.XLOOKUP(G1338,过机服务商重量差!A:A,过机服务商重量差!L:L),"0"),2)</f>
        <v>0</v>
      </c>
      <c r="E1338" s="64">
        <f>ROUND(IF(B1338="小旋风",$D1338/提成!$D$4*提成!$E$4,$D1338/提成!$D$3*提成!$E$3),2)</f>
        <v>0</v>
      </c>
      <c r="F1338" s="5" t="str">
        <f ca="1">IFERROR(LOOKUP(1,0/((B1338=名单!B:B)*(VALUE(AW1338)&gt;=名单!E:E)*(VALUE(AW1338)&lt;=名单!G:G)*(Y1338="正常走货")),名单!H:H),"否")</f>
        <v>是</v>
      </c>
      <c r="G1338" s="71" t="s">
        <v>4114</v>
      </c>
      <c r="H1338" s="71" t="s">
        <v>50</v>
      </c>
      <c r="J1338" s="72" t="s">
        <v>51</v>
      </c>
      <c r="L1338" s="71" t="s">
        <v>18</v>
      </c>
      <c r="M1338" s="73"/>
      <c r="N1338" s="73"/>
      <c r="R1338" s="73"/>
      <c r="S1338" s="72" t="s">
        <v>39</v>
      </c>
      <c r="T1338" s="72" t="s">
        <v>14386</v>
      </c>
      <c r="U1338" s="73"/>
      <c r="W1338" s="73"/>
      <c r="X1338" s="73"/>
      <c r="Y1338" s="72" t="s">
        <v>14379</v>
      </c>
      <c r="AO1338" s="71">
        <v>-75.5</v>
      </c>
      <c r="AT1338" s="73"/>
      <c r="AV1338" s="73"/>
      <c r="AW1338" s="74" t="s">
        <v>15730</v>
      </c>
      <c r="BC1338" s="73"/>
    </row>
    <row r="1339" spans="1:55">
      <c r="A1339" s="70" t="str">
        <f t="shared" si="41"/>
        <v>2026-01</v>
      </c>
      <c r="B1339" s="5" t="str">
        <f>_xlfn.XLOOKUP(G1339,过机服务商重量差!A:A,过机服务商重量差!G:G)</f>
        <v>风清扬</v>
      </c>
      <c r="C1339" s="32" t="str">
        <f t="shared" si="40"/>
        <v>渠道</v>
      </c>
      <c r="D1339" s="63">
        <f>ROUND(IF(AND(AO1339&gt;=0,Y1339="正常走货"),_xlfn.XLOOKUP(G1339,过机服务商重量差!A:A,过机服务商重量差!L:L),"0"),2)</f>
        <v>784</v>
      </c>
      <c r="E1339" s="64">
        <f>ROUND(IF(B1339="小旋风",$D1339/提成!$D$4*提成!$E$4,$D1339/提成!$D$3*提成!$E$3),2)</f>
        <v>7.84</v>
      </c>
      <c r="F1339" s="5" t="str">
        <f ca="1">IFERROR(LOOKUP(1,0/((B1339=名单!B:B)*(VALUE(AW1339)&gt;=名单!E:E)*(VALUE(AW1339)&lt;=名单!G:G)*(Y1339="正常走货")),名单!H:H),"否")</f>
        <v>是</v>
      </c>
      <c r="G1339" s="71" t="s">
        <v>4116</v>
      </c>
      <c r="H1339" s="71" t="s">
        <v>50</v>
      </c>
      <c r="J1339" s="72" t="s">
        <v>51</v>
      </c>
      <c r="L1339" s="71" t="s">
        <v>18</v>
      </c>
      <c r="M1339" s="73"/>
      <c r="N1339" s="73"/>
      <c r="R1339" s="73"/>
      <c r="S1339" s="72" t="s">
        <v>39</v>
      </c>
      <c r="T1339" s="72" t="s">
        <v>14386</v>
      </c>
      <c r="U1339" s="73"/>
      <c r="W1339" s="73"/>
      <c r="X1339" s="73"/>
      <c r="Y1339" s="72" t="s">
        <v>14379</v>
      </c>
      <c r="AO1339" s="71">
        <v>282.4</v>
      </c>
      <c r="AT1339" s="73"/>
      <c r="AV1339" s="73"/>
      <c r="AW1339" s="74" t="s">
        <v>15731</v>
      </c>
      <c r="BC1339" s="73"/>
    </row>
    <row r="1340" spans="1:55">
      <c r="A1340" s="70" t="str">
        <f t="shared" si="41"/>
        <v>2026-01</v>
      </c>
      <c r="B1340" s="5" t="str">
        <f>_xlfn.XLOOKUP(G1340,过机服务商重量差!A:A,过机服务商重量差!G:G)</f>
        <v>帅时莹</v>
      </c>
      <c r="C1340" s="32" t="str">
        <f t="shared" si="40"/>
        <v>渠道</v>
      </c>
      <c r="D1340" s="63">
        <f>ROUND(IF(AND(AO1340&gt;=0,Y1340="正常走货"),_xlfn.XLOOKUP(G1340,过机服务商重量差!A:A,过机服务商重量差!L:L),"0"),2)</f>
        <v>196</v>
      </c>
      <c r="E1340" s="64">
        <f>ROUND(IF(B1340="小旋风",$D1340/提成!$D$4*提成!$E$4,$D1340/提成!$D$3*提成!$E$3),2)</f>
        <v>1.96</v>
      </c>
      <c r="F1340" s="5" t="str">
        <f ca="1">IFERROR(LOOKUP(1,0/((B1340=名单!B:B)*(VALUE(AW1340)&gt;=名单!E:E)*(VALUE(AW1340)&lt;=名单!G:G)*(Y1340="正常走货")),名单!H:H),"否")</f>
        <v>否</v>
      </c>
      <c r="G1340" s="71" t="s">
        <v>4118</v>
      </c>
      <c r="H1340" s="71" t="s">
        <v>4120</v>
      </c>
      <c r="J1340" s="72" t="s">
        <v>1452</v>
      </c>
      <c r="L1340" s="71" t="s">
        <v>18</v>
      </c>
      <c r="M1340" s="73"/>
      <c r="N1340" s="73"/>
      <c r="R1340" s="73"/>
      <c r="S1340" s="72" t="s">
        <v>199</v>
      </c>
      <c r="T1340" s="72" t="s">
        <v>14439</v>
      </c>
      <c r="U1340" s="73"/>
      <c r="W1340" s="73"/>
      <c r="X1340" s="73"/>
      <c r="Y1340" s="72" t="s">
        <v>14379</v>
      </c>
      <c r="AO1340" s="71">
        <v>1176</v>
      </c>
      <c r="AS1340" s="73"/>
      <c r="AT1340" s="73"/>
      <c r="AU1340" s="73"/>
      <c r="AV1340" s="73"/>
      <c r="AW1340" s="74" t="s">
        <v>15732</v>
      </c>
      <c r="BC1340" s="73"/>
    </row>
    <row r="1341" spans="1:55">
      <c r="A1341" s="70" t="str">
        <f t="shared" si="41"/>
        <v>2026-01</v>
      </c>
      <c r="B1341" s="5" t="str">
        <f>_xlfn.XLOOKUP(G1341,过机服务商重量差!A:A,过机服务商重量差!G:G)</f>
        <v>风清扬</v>
      </c>
      <c r="C1341" s="32" t="str">
        <f t="shared" si="40"/>
        <v/>
      </c>
      <c r="D1341" s="63">
        <f>ROUND(IF(AND(AO1341&gt;=0,Y1341="正常走货"),_xlfn.XLOOKUP(G1341,过机服务商重量差!A:A,过机服务商重量差!L:L),"0"),2)</f>
        <v>0</v>
      </c>
      <c r="E1341" s="64">
        <f>ROUND(IF(B1341="小旋风",$D1341/提成!$D$4*提成!$E$4,$D1341/提成!$D$3*提成!$E$3),2)</f>
        <v>0</v>
      </c>
      <c r="F1341" s="5" t="str">
        <f ca="1">IFERROR(LOOKUP(1,0/((B1341=名单!B:B)*(VALUE(AW1341)&gt;=名单!E:E)*(VALUE(AW1341)&lt;=名单!G:G)*(Y1341="正常走货")),名单!H:H),"否")</f>
        <v>是</v>
      </c>
      <c r="G1341" s="71" t="s">
        <v>4121</v>
      </c>
      <c r="H1341" s="71" t="s">
        <v>50</v>
      </c>
      <c r="J1341" s="72" t="s">
        <v>51</v>
      </c>
      <c r="L1341" s="71" t="s">
        <v>18</v>
      </c>
      <c r="M1341" s="73"/>
      <c r="N1341" s="73"/>
      <c r="R1341" s="73"/>
      <c r="S1341" s="72" t="s">
        <v>39</v>
      </c>
      <c r="T1341" s="72" t="s">
        <v>14386</v>
      </c>
      <c r="U1341" s="73"/>
      <c r="W1341" s="73"/>
      <c r="X1341" s="73"/>
      <c r="Y1341" s="72" t="s">
        <v>14379</v>
      </c>
      <c r="AO1341" s="71">
        <v>-188.3</v>
      </c>
      <c r="AT1341" s="73"/>
      <c r="AV1341" s="73"/>
      <c r="AW1341" s="74" t="s">
        <v>15733</v>
      </c>
      <c r="BC1341" s="73"/>
    </row>
    <row r="1342" spans="1:55">
      <c r="A1342" s="70" t="str">
        <f t="shared" si="41"/>
        <v>2026-01</v>
      </c>
      <c r="B1342" s="5" t="str">
        <f>_xlfn.XLOOKUP(G1342,过机服务商重量差!A:A,过机服务商重量差!G:G)</f>
        <v>风清扬</v>
      </c>
      <c r="C1342" s="32" t="str">
        <f t="shared" si="40"/>
        <v/>
      </c>
      <c r="D1342" s="63">
        <f>ROUND(IF(AND(AO1342&gt;=0,Y1342="正常走货"),_xlfn.XLOOKUP(G1342,过机服务商重量差!A:A,过机服务商重量差!L:L),"0"),2)</f>
        <v>0</v>
      </c>
      <c r="E1342" s="64">
        <f>ROUND(IF(B1342="小旋风",$D1342/提成!$D$4*提成!$E$4,$D1342/提成!$D$3*提成!$E$3),2)</f>
        <v>0</v>
      </c>
      <c r="F1342" s="5" t="str">
        <f ca="1">IFERROR(LOOKUP(1,0/((B1342=名单!B:B)*(VALUE(AW1342)&gt;=名单!E:E)*(VALUE(AW1342)&lt;=名单!G:G)*(Y1342="正常走货")),名单!H:H),"否")</f>
        <v>是</v>
      </c>
      <c r="G1342" s="71" t="s">
        <v>4123</v>
      </c>
      <c r="H1342" s="71" t="s">
        <v>50</v>
      </c>
      <c r="J1342" s="72" t="s">
        <v>51</v>
      </c>
      <c r="L1342" s="71" t="s">
        <v>18</v>
      </c>
      <c r="M1342" s="73"/>
      <c r="N1342" s="73"/>
      <c r="R1342" s="73"/>
      <c r="S1342" s="72" t="s">
        <v>39</v>
      </c>
      <c r="T1342" s="72" t="s">
        <v>14386</v>
      </c>
      <c r="U1342" s="73"/>
      <c r="W1342" s="73"/>
      <c r="X1342" s="73"/>
      <c r="Y1342" s="72" t="s">
        <v>14379</v>
      </c>
      <c r="AO1342" s="71">
        <v>-169</v>
      </c>
      <c r="AS1342" s="73"/>
      <c r="AT1342" s="73"/>
      <c r="AU1342" s="73"/>
      <c r="AV1342" s="73"/>
      <c r="AW1342" s="74" t="s">
        <v>15734</v>
      </c>
      <c r="BC1342" s="73"/>
    </row>
    <row r="1343" spans="1:55">
      <c r="A1343" s="70" t="str">
        <f t="shared" si="41"/>
        <v>2026-01</v>
      </c>
      <c r="B1343" s="5" t="str">
        <f>_xlfn.XLOOKUP(G1343,过机服务商重量差!A:A,过机服务商重量差!G:G)</f>
        <v>风清扬</v>
      </c>
      <c r="C1343" s="32" t="str">
        <f t="shared" si="40"/>
        <v>渠道</v>
      </c>
      <c r="D1343" s="63">
        <f>ROUND(IF(AND(AO1343&gt;=0,Y1343="正常走货"),_xlfn.XLOOKUP(G1343,过机服务商重量差!A:A,过机服务商重量差!L:L),"0"),2)</f>
        <v>71</v>
      </c>
      <c r="E1343" s="64">
        <f>ROUND(IF(B1343="小旋风",$D1343/提成!$D$4*提成!$E$4,$D1343/提成!$D$3*提成!$E$3),2)</f>
        <v>0.71</v>
      </c>
      <c r="F1343" s="5" t="str">
        <f ca="1">IFERROR(LOOKUP(1,0/((B1343=名单!B:B)*(VALUE(AW1343)&gt;=名单!E:E)*(VALUE(AW1343)&lt;=名单!G:G)*(Y1343="正常走货")),名单!H:H),"否")</f>
        <v>是</v>
      </c>
      <c r="G1343" s="71" t="s">
        <v>4125</v>
      </c>
      <c r="H1343" s="71" t="s">
        <v>50</v>
      </c>
      <c r="J1343" s="72" t="s">
        <v>51</v>
      </c>
      <c r="L1343" s="71" t="s">
        <v>18</v>
      </c>
      <c r="M1343" s="73"/>
      <c r="N1343" s="73"/>
      <c r="R1343" s="73"/>
      <c r="S1343" s="72" t="s">
        <v>39</v>
      </c>
      <c r="T1343" s="72" t="s">
        <v>14386</v>
      </c>
      <c r="U1343" s="73"/>
      <c r="W1343" s="73"/>
      <c r="X1343" s="73"/>
      <c r="Y1343" s="72" t="s">
        <v>14379</v>
      </c>
      <c r="AO1343" s="71">
        <v>49.9</v>
      </c>
      <c r="AT1343" s="73"/>
      <c r="AV1343" s="73"/>
      <c r="AW1343" s="74" t="s">
        <v>15735</v>
      </c>
      <c r="BC1343" s="73"/>
    </row>
    <row r="1344" spans="1:55">
      <c r="A1344" s="70" t="str">
        <f t="shared" si="41"/>
        <v>2026-01</v>
      </c>
      <c r="B1344" s="5" t="str">
        <f>_xlfn.XLOOKUP(G1344,过机服务商重量差!A:A,过机服务商重量差!G:G)</f>
        <v>风清扬</v>
      </c>
      <c r="C1344" s="32" t="str">
        <f t="shared" si="40"/>
        <v>渠道</v>
      </c>
      <c r="D1344" s="63">
        <f>ROUND(IF(AND(AO1344&gt;=0,Y1344="正常走货"),_xlfn.XLOOKUP(G1344,过机服务商重量差!A:A,过机服务商重量差!L:L),"0"),2)</f>
        <v>25</v>
      </c>
      <c r="E1344" s="64">
        <f>ROUND(IF(B1344="小旋风",$D1344/提成!$D$4*提成!$E$4,$D1344/提成!$D$3*提成!$E$3),2)</f>
        <v>0.25</v>
      </c>
      <c r="F1344" s="5" t="str">
        <f ca="1">IFERROR(LOOKUP(1,0/((B1344=名单!B:B)*(VALUE(AW1344)&gt;=名单!E:E)*(VALUE(AW1344)&lt;=名单!G:G)*(Y1344="正常走货")),名单!H:H),"否")</f>
        <v>是</v>
      </c>
      <c r="G1344" s="71" t="s">
        <v>4127</v>
      </c>
      <c r="H1344" s="71" t="s">
        <v>50</v>
      </c>
      <c r="J1344" s="72" t="s">
        <v>51</v>
      </c>
      <c r="L1344" s="71" t="s">
        <v>18</v>
      </c>
      <c r="M1344" s="73"/>
      <c r="N1344" s="73"/>
      <c r="R1344" s="73"/>
      <c r="S1344" s="72" t="s">
        <v>39</v>
      </c>
      <c r="T1344" s="72" t="s">
        <v>14386</v>
      </c>
      <c r="U1344" s="73"/>
      <c r="W1344" s="73"/>
      <c r="X1344" s="73"/>
      <c r="Y1344" s="72" t="s">
        <v>14379</v>
      </c>
      <c r="AO1344" s="71">
        <v>7.5</v>
      </c>
      <c r="AT1344" s="73"/>
      <c r="AV1344" s="73"/>
      <c r="AW1344" s="74" t="s">
        <v>15736</v>
      </c>
      <c r="BC1344" s="73"/>
    </row>
    <row r="1345" spans="1:55">
      <c r="A1345" s="70" t="str">
        <f t="shared" si="41"/>
        <v>2026-01</v>
      </c>
      <c r="B1345" s="5" t="str">
        <f>_xlfn.XLOOKUP(G1345,过机服务商重量差!A:A,过机服务商重量差!G:G)</f>
        <v>风清扬</v>
      </c>
      <c r="C1345" s="32" t="str">
        <f t="shared" si="40"/>
        <v/>
      </c>
      <c r="D1345" s="63">
        <f>ROUND(IF(AND(AO1345&gt;=0,Y1345="正常走货"),_xlfn.XLOOKUP(G1345,过机服务商重量差!A:A,过机服务商重量差!L:L),"0"),2)</f>
        <v>0</v>
      </c>
      <c r="E1345" s="64">
        <f>ROUND(IF(B1345="小旋风",$D1345/提成!$D$4*提成!$E$4,$D1345/提成!$D$3*提成!$E$3),2)</f>
        <v>0</v>
      </c>
      <c r="F1345" s="5" t="str">
        <f ca="1">IFERROR(LOOKUP(1,0/((B1345=名单!B:B)*(VALUE(AW1345)&gt;=名单!E:E)*(VALUE(AW1345)&lt;=名单!G:G)*(Y1345="正常走货")),名单!H:H),"否")</f>
        <v>是</v>
      </c>
      <c r="G1345" s="71" t="s">
        <v>4129</v>
      </c>
      <c r="H1345" s="71" t="s">
        <v>50</v>
      </c>
      <c r="J1345" s="72" t="s">
        <v>51</v>
      </c>
      <c r="L1345" s="71" t="s">
        <v>18</v>
      </c>
      <c r="M1345" s="73"/>
      <c r="N1345" s="73"/>
      <c r="R1345" s="73"/>
      <c r="S1345" s="72" t="s">
        <v>39</v>
      </c>
      <c r="T1345" s="72" t="s">
        <v>14386</v>
      </c>
      <c r="U1345" s="73"/>
      <c r="W1345" s="73"/>
      <c r="X1345" s="73"/>
      <c r="Y1345" s="72" t="s">
        <v>14379</v>
      </c>
      <c r="AO1345" s="71">
        <v>-1641.6</v>
      </c>
      <c r="AT1345" s="73"/>
      <c r="AV1345" s="73"/>
      <c r="AW1345" s="74" t="s">
        <v>15737</v>
      </c>
      <c r="BC1345" s="73"/>
    </row>
    <row r="1346" spans="1:55">
      <c r="A1346" s="70" t="str">
        <f t="shared" si="41"/>
        <v>2026-01</v>
      </c>
      <c r="B1346" s="5" t="str">
        <f>_xlfn.XLOOKUP(G1346,过机服务商重量差!A:A,过机服务商重量差!G:G)</f>
        <v>风清扬</v>
      </c>
      <c r="C1346" s="32" t="str">
        <f t="shared" ref="C1346:C1409" si="42">IF(OR(AO1346&lt;0,L1346="FBA海运"),"","渠道")</f>
        <v/>
      </c>
      <c r="D1346" s="63">
        <f>ROUND(IF(AND(AO1346&gt;=0,Y1346="正常走货"),_xlfn.XLOOKUP(G1346,过机服务商重量差!A:A,过机服务商重量差!L:L),"0"),2)</f>
        <v>0</v>
      </c>
      <c r="E1346" s="64">
        <f>ROUND(IF(B1346="小旋风",$D1346/提成!$D$4*提成!$E$4,$D1346/提成!$D$3*提成!$E$3),2)</f>
        <v>0</v>
      </c>
      <c r="F1346" s="5" t="str">
        <f ca="1">IFERROR(LOOKUP(1,0/((B1346=名单!B:B)*(VALUE(AW1346)&gt;=名单!E:E)*(VALUE(AW1346)&lt;=名单!G:G)*(Y1346="正常走货")),名单!H:H),"否")</f>
        <v>是</v>
      </c>
      <c r="G1346" s="71" t="s">
        <v>4131</v>
      </c>
      <c r="H1346" s="71" t="s">
        <v>50</v>
      </c>
      <c r="J1346" s="72" t="s">
        <v>51</v>
      </c>
      <c r="L1346" s="71" t="s">
        <v>18</v>
      </c>
      <c r="M1346" s="73"/>
      <c r="N1346" s="73"/>
      <c r="R1346" s="73"/>
      <c r="S1346" s="72" t="s">
        <v>39</v>
      </c>
      <c r="T1346" s="72" t="s">
        <v>14386</v>
      </c>
      <c r="U1346" s="73"/>
      <c r="W1346" s="73"/>
      <c r="X1346" s="73"/>
      <c r="Y1346" s="72" t="s">
        <v>14379</v>
      </c>
      <c r="AO1346" s="71">
        <v>-15.8</v>
      </c>
      <c r="AS1346" s="73"/>
      <c r="AT1346" s="73"/>
      <c r="AU1346" s="73"/>
      <c r="AV1346" s="73"/>
      <c r="AW1346" s="74" t="s">
        <v>15738</v>
      </c>
      <c r="BC1346" s="73"/>
    </row>
    <row r="1347" spans="1:55">
      <c r="A1347" s="70" t="str">
        <f t="shared" ref="A1347:A1410" si="43">MID(AW1347,1,7)</f>
        <v>2026-01</v>
      </c>
      <c r="B1347" s="5" t="str">
        <f>_xlfn.XLOOKUP(G1347,过机服务商重量差!A:A,过机服务商重量差!G:G)</f>
        <v>无崖子</v>
      </c>
      <c r="C1347" s="32" t="str">
        <f t="shared" si="42"/>
        <v>渠道</v>
      </c>
      <c r="D1347" s="63">
        <f>ROUND(IF(AND(AO1347&gt;=0,Y1347="正常走货"),_xlfn.XLOOKUP(G1347,过机服务商重量差!A:A,过机服务商重量差!L:L),"0"),2)</f>
        <v>0.5</v>
      </c>
      <c r="E1347" s="64">
        <f>ROUND(IF(B1347="小旋风",$D1347/提成!$D$4*提成!$E$4,$D1347/提成!$D$3*提成!$E$3),2)</f>
        <v>0.01</v>
      </c>
      <c r="F1347" s="5" t="str">
        <f ca="1">IFERROR(LOOKUP(1,0/((B1347=名单!B:B)*(VALUE(AW1347)&gt;=名单!E:E)*(VALUE(AW1347)&lt;=名单!G:G)*(Y1347="正常走货")),名单!H:H),"否")</f>
        <v>否</v>
      </c>
      <c r="G1347" s="71" t="s">
        <v>4133</v>
      </c>
      <c r="H1347" s="71" t="s">
        <v>4135</v>
      </c>
      <c r="J1347" s="72" t="s">
        <v>603</v>
      </c>
      <c r="L1347" s="71" t="s">
        <v>18</v>
      </c>
      <c r="M1347" s="73"/>
      <c r="N1347" s="73"/>
      <c r="R1347" s="73"/>
      <c r="S1347" s="72" t="s">
        <v>288</v>
      </c>
      <c r="T1347" s="72" t="s">
        <v>14410</v>
      </c>
      <c r="U1347" s="73"/>
      <c r="W1347" s="73"/>
      <c r="X1347" s="73"/>
      <c r="Y1347" s="72" t="s">
        <v>14379</v>
      </c>
      <c r="AO1347" s="71">
        <v>92.8</v>
      </c>
      <c r="AT1347" s="73"/>
      <c r="AV1347" s="73"/>
      <c r="AW1347" s="74" t="s">
        <v>15739</v>
      </c>
      <c r="BC1347" s="73"/>
    </row>
    <row r="1348" spans="1:55">
      <c r="A1348" s="70" t="str">
        <f t="shared" si="43"/>
        <v>2026-01</v>
      </c>
      <c r="B1348" s="5" t="str">
        <f>_xlfn.XLOOKUP(G1348,过机服务商重量差!A:A,过机服务商重量差!G:G)</f>
        <v>帅时莹</v>
      </c>
      <c r="C1348" s="32" t="str">
        <f t="shared" si="42"/>
        <v>渠道</v>
      </c>
      <c r="D1348" s="63">
        <f>ROUND(IF(AND(AO1348&gt;=0,Y1348="正常走货"),_xlfn.XLOOKUP(G1348,过机服务商重量差!A:A,过机服务商重量差!L:L),"0"),2)</f>
        <v>337</v>
      </c>
      <c r="E1348" s="64">
        <f>ROUND(IF(B1348="小旋风",$D1348/提成!$D$4*提成!$E$4,$D1348/提成!$D$3*提成!$E$3),2)</f>
        <v>3.37</v>
      </c>
      <c r="F1348" s="5" t="str">
        <f ca="1">IFERROR(LOOKUP(1,0/((B1348=名单!B:B)*(VALUE(AW1348)&gt;=名单!E:E)*(VALUE(AW1348)&lt;=名单!G:G)*(Y1348="正常走货")),名单!H:H),"否")</f>
        <v>否</v>
      </c>
      <c r="G1348" s="71" t="s">
        <v>4136</v>
      </c>
      <c r="H1348" s="71" t="s">
        <v>4138</v>
      </c>
      <c r="J1348" s="72" t="s">
        <v>97</v>
      </c>
      <c r="L1348" s="71" t="s">
        <v>18</v>
      </c>
      <c r="M1348" s="73"/>
      <c r="N1348" s="73"/>
      <c r="R1348" s="73"/>
      <c r="S1348" s="72" t="s">
        <v>558</v>
      </c>
      <c r="T1348" s="72" t="s">
        <v>14410</v>
      </c>
      <c r="U1348" s="73"/>
      <c r="W1348" s="73"/>
      <c r="X1348" s="73"/>
      <c r="Y1348" s="72" t="s">
        <v>14379</v>
      </c>
      <c r="AO1348" s="71">
        <v>233</v>
      </c>
      <c r="AT1348" s="73"/>
      <c r="AV1348" s="73"/>
      <c r="AW1348" s="74" t="s">
        <v>15740</v>
      </c>
      <c r="BC1348" s="73"/>
    </row>
    <row r="1349" spans="1:55">
      <c r="A1349" s="70" t="str">
        <f t="shared" si="43"/>
        <v>2026-01</v>
      </c>
      <c r="B1349" s="5" t="str">
        <f>_xlfn.XLOOKUP(G1349,过机服务商重量差!A:A,过机服务商重量差!G:G)</f>
        <v>玉麒麟</v>
      </c>
      <c r="C1349" s="32" t="str">
        <f t="shared" si="42"/>
        <v>渠道</v>
      </c>
      <c r="D1349" s="63">
        <f>ROUND(IF(AND(AO1349&gt;=0,Y1349="正常走货"),_xlfn.XLOOKUP(G1349,过机服务商重量差!A:A,过机服务商重量差!L:L),"0"),2)</f>
        <v>14</v>
      </c>
      <c r="E1349" s="64">
        <f>ROUND(IF(B1349="小旋风",$D1349/提成!$D$4*提成!$E$4,$D1349/提成!$D$3*提成!$E$3),2)</f>
        <v>0.14</v>
      </c>
      <c r="F1349" s="5" t="str">
        <f ca="1">IFERROR(LOOKUP(1,0/((B1349=名单!B:B)*(VALUE(AW1349)&gt;=名单!E:E)*(VALUE(AW1349)&lt;=名单!G:G)*(Y1349="正常走货")),名单!H:H),"否")</f>
        <v>否</v>
      </c>
      <c r="G1349" s="71" t="s">
        <v>4139</v>
      </c>
      <c r="H1349" s="71" t="s">
        <v>4141</v>
      </c>
      <c r="J1349" s="72" t="s">
        <v>17</v>
      </c>
      <c r="L1349" s="71" t="s">
        <v>18</v>
      </c>
      <c r="M1349" s="73"/>
      <c r="N1349" s="73"/>
      <c r="P1349" s="73"/>
      <c r="R1349" s="73"/>
      <c r="S1349" s="72" t="s">
        <v>471</v>
      </c>
      <c r="T1349" s="72" t="s">
        <v>14386</v>
      </c>
      <c r="U1349" s="73"/>
      <c r="W1349" s="73"/>
      <c r="X1349" s="73"/>
      <c r="Y1349" s="72" t="s">
        <v>14379</v>
      </c>
      <c r="AO1349" s="71">
        <v>449.14</v>
      </c>
      <c r="AS1349" s="73"/>
      <c r="AT1349" s="73"/>
      <c r="AU1349" s="73"/>
      <c r="AV1349" s="73"/>
      <c r="AW1349" s="74" t="s">
        <v>15741</v>
      </c>
      <c r="BC1349" s="73"/>
    </row>
    <row r="1350" spans="1:55">
      <c r="A1350" s="70" t="str">
        <f t="shared" si="43"/>
        <v>2026-01</v>
      </c>
      <c r="B1350" s="5" t="str">
        <f>_xlfn.XLOOKUP(G1350,过机服务商重量差!A:A,过机服务商重量差!G:G)</f>
        <v>风清扬</v>
      </c>
      <c r="C1350" s="32" t="str">
        <f t="shared" si="42"/>
        <v>渠道</v>
      </c>
      <c r="D1350" s="63">
        <f>ROUND(IF(AND(AO1350&gt;=0,Y1350="正常走货"),_xlfn.XLOOKUP(G1350,过机服务商重量差!A:A,过机服务商重量差!L:L),"0"),2)</f>
        <v>16</v>
      </c>
      <c r="E1350" s="64">
        <f>ROUND(IF(B1350="小旋风",$D1350/提成!$D$4*提成!$E$4,$D1350/提成!$D$3*提成!$E$3),2)</f>
        <v>0.16</v>
      </c>
      <c r="F1350" s="5" t="str">
        <f ca="1">IFERROR(LOOKUP(1,0/((B1350=名单!B:B)*(VALUE(AW1350)&gt;=名单!E:E)*(VALUE(AW1350)&lt;=名单!G:G)*(Y1350="正常走货")),名单!H:H),"否")</f>
        <v>是</v>
      </c>
      <c r="G1350" s="71" t="s">
        <v>4142</v>
      </c>
      <c r="H1350" s="71" t="s">
        <v>4144</v>
      </c>
      <c r="J1350" s="72" t="s">
        <v>144</v>
      </c>
      <c r="L1350" s="71" t="s">
        <v>18</v>
      </c>
      <c r="M1350" s="73"/>
      <c r="N1350" s="73"/>
      <c r="R1350" s="73"/>
      <c r="S1350" s="72" t="s">
        <v>454</v>
      </c>
      <c r="T1350" s="72" t="s">
        <v>14407</v>
      </c>
      <c r="U1350" s="73"/>
      <c r="W1350" s="73"/>
      <c r="X1350" s="73"/>
      <c r="Y1350" s="72" t="s">
        <v>14379</v>
      </c>
      <c r="AO1350" s="71">
        <v>114.5</v>
      </c>
      <c r="AT1350" s="73"/>
      <c r="AV1350" s="73"/>
      <c r="AW1350" s="74" t="s">
        <v>15742</v>
      </c>
      <c r="BC1350" s="73"/>
    </row>
    <row r="1351" spans="1:55">
      <c r="A1351" s="70" t="str">
        <f t="shared" si="43"/>
        <v>2026-01</v>
      </c>
      <c r="B1351" s="5" t="str">
        <f>_xlfn.XLOOKUP(G1351,过机服务商重量差!A:A,过机服务商重量差!G:G)</f>
        <v>小旋风</v>
      </c>
      <c r="C1351" s="32" t="str">
        <f t="shared" si="42"/>
        <v>渠道</v>
      </c>
      <c r="D1351" s="63">
        <f>ROUND(IF(AND(AO1351&gt;=0,Y1351="正常走货"),_xlfn.XLOOKUP(G1351,过机服务商重量差!A:A,过机服务商重量差!L:L),"0"),2)</f>
        <v>2</v>
      </c>
      <c r="E1351" s="64">
        <f>ROUND(IF(B1351="小旋风",$D1351/提成!$D$4*提成!$E$4,$D1351/提成!$D$3*提成!$E$3),2)</f>
        <v>0.02</v>
      </c>
      <c r="F1351" s="5" t="str">
        <f ca="1">IFERROR(LOOKUP(1,0/((B1351=名单!B:B)*(VALUE(AW1351)&gt;=名单!E:E)*(VALUE(AW1351)&lt;=名单!G:G)*(Y1351="正常走货")),名单!H:H),"否")</f>
        <v>是</v>
      </c>
      <c r="G1351" s="71" t="s">
        <v>4145</v>
      </c>
      <c r="H1351" s="71" t="s">
        <v>4147</v>
      </c>
      <c r="J1351" s="72" t="s">
        <v>310</v>
      </c>
      <c r="L1351" s="71" t="s">
        <v>18</v>
      </c>
      <c r="M1351" s="73"/>
      <c r="N1351" s="73"/>
      <c r="P1351" s="73"/>
      <c r="R1351" s="73"/>
      <c r="S1351" s="72" t="s">
        <v>1109</v>
      </c>
      <c r="T1351" s="72" t="s">
        <v>14410</v>
      </c>
      <c r="U1351" s="73"/>
      <c r="W1351" s="73"/>
      <c r="X1351" s="73"/>
      <c r="Y1351" s="72" t="s">
        <v>14379</v>
      </c>
      <c r="AO1351" s="71">
        <v>34</v>
      </c>
      <c r="AT1351" s="73"/>
      <c r="AV1351" s="73"/>
      <c r="AW1351" s="74" t="s">
        <v>15743</v>
      </c>
      <c r="BA1351" s="73"/>
      <c r="BC1351" s="73"/>
    </row>
    <row r="1352" spans="1:55">
      <c r="A1352" s="70" t="str">
        <f t="shared" si="43"/>
        <v>2026-01</v>
      </c>
      <c r="B1352" s="5" t="str">
        <f>_xlfn.XLOOKUP(G1352,过机服务商重量差!A:A,过机服务商重量差!G:G)</f>
        <v>风清扬</v>
      </c>
      <c r="C1352" s="32" t="str">
        <f t="shared" si="42"/>
        <v>渠道</v>
      </c>
      <c r="D1352" s="63">
        <f>ROUND(IF(AND(AO1352&gt;=0,Y1352="正常走货"),_xlfn.XLOOKUP(G1352,过机服务商重量差!A:A,过机服务商重量差!L:L),"0"),2)</f>
        <v>56</v>
      </c>
      <c r="E1352" s="64">
        <f>ROUND(IF(B1352="小旋风",$D1352/提成!$D$4*提成!$E$4,$D1352/提成!$D$3*提成!$E$3),2)</f>
        <v>0.56</v>
      </c>
      <c r="F1352" s="5" t="str">
        <f ca="1">IFERROR(LOOKUP(1,0/((B1352=名单!B:B)*(VALUE(AW1352)&gt;=名单!E:E)*(VALUE(AW1352)&lt;=名单!G:G)*(Y1352="正常走货")),名单!H:H),"否")</f>
        <v>是</v>
      </c>
      <c r="G1352" s="71" t="s">
        <v>4148</v>
      </c>
      <c r="H1352" s="71" t="s">
        <v>50</v>
      </c>
      <c r="J1352" s="72" t="s">
        <v>633</v>
      </c>
      <c r="L1352" s="71" t="s">
        <v>18</v>
      </c>
      <c r="M1352" s="73"/>
      <c r="N1352" s="73"/>
      <c r="P1352" s="73"/>
      <c r="R1352" s="73"/>
      <c r="S1352" s="72" t="s">
        <v>604</v>
      </c>
      <c r="T1352" s="72" t="s">
        <v>14407</v>
      </c>
      <c r="U1352" s="73"/>
      <c r="W1352" s="73"/>
      <c r="X1352" s="73"/>
      <c r="Y1352" s="72" t="s">
        <v>14379</v>
      </c>
      <c r="AO1352" s="71">
        <v>726.6</v>
      </c>
      <c r="AT1352" s="73"/>
      <c r="AV1352" s="73"/>
      <c r="AW1352" s="74" t="s">
        <v>15744</v>
      </c>
      <c r="BA1352" s="73"/>
      <c r="BC1352" s="73"/>
    </row>
    <row r="1353" spans="1:55">
      <c r="A1353" s="70" t="str">
        <f t="shared" si="43"/>
        <v>2026-01</v>
      </c>
      <c r="B1353" s="5" t="str">
        <f>_xlfn.XLOOKUP(G1353,过机服务商重量差!A:A,过机服务商重量差!G:G)</f>
        <v>风清扬</v>
      </c>
      <c r="C1353" s="32" t="str">
        <f t="shared" si="42"/>
        <v>渠道</v>
      </c>
      <c r="D1353" s="63">
        <f>ROUND(IF(AND(AO1353&gt;=0,Y1353="正常走货"),_xlfn.XLOOKUP(G1353,过机服务商重量差!A:A,过机服务商重量差!L:L),"0"),2)</f>
        <v>202</v>
      </c>
      <c r="E1353" s="64">
        <f>ROUND(IF(B1353="小旋风",$D1353/提成!$D$4*提成!$E$4,$D1353/提成!$D$3*提成!$E$3),2)</f>
        <v>2.02</v>
      </c>
      <c r="F1353" s="5" t="str">
        <f ca="1">IFERROR(LOOKUP(1,0/((B1353=名单!B:B)*(VALUE(AW1353)&gt;=名单!E:E)*(VALUE(AW1353)&lt;=名单!G:G)*(Y1353="正常走货")),名单!H:H),"否")</f>
        <v>是</v>
      </c>
      <c r="G1353" s="71" t="s">
        <v>4150</v>
      </c>
      <c r="H1353" s="71" t="s">
        <v>50</v>
      </c>
      <c r="J1353" s="72" t="s">
        <v>633</v>
      </c>
      <c r="L1353" s="71" t="s">
        <v>18</v>
      </c>
      <c r="M1353" s="73"/>
      <c r="N1353" s="73"/>
      <c r="R1353" s="73"/>
      <c r="S1353" s="72" t="s">
        <v>604</v>
      </c>
      <c r="T1353" s="72" t="s">
        <v>14407</v>
      </c>
      <c r="U1353" s="73"/>
      <c r="W1353" s="73"/>
      <c r="X1353" s="73"/>
      <c r="Y1353" s="72" t="s">
        <v>14379</v>
      </c>
      <c r="AO1353" s="71">
        <v>545.8</v>
      </c>
      <c r="AT1353" s="73"/>
      <c r="AU1353" s="73"/>
      <c r="AV1353" s="73"/>
      <c r="AW1353" s="74" t="s">
        <v>15745</v>
      </c>
      <c r="BC1353" s="73"/>
    </row>
    <row r="1354" spans="1:55">
      <c r="A1354" s="70" t="str">
        <f t="shared" si="43"/>
        <v>2026-01</v>
      </c>
      <c r="B1354" s="5" t="str">
        <f>_xlfn.XLOOKUP(G1354,过机服务商重量差!A:A,过机服务商重量差!G:G)</f>
        <v>风清扬</v>
      </c>
      <c r="C1354" s="32" t="str">
        <f t="shared" si="42"/>
        <v>渠道</v>
      </c>
      <c r="D1354" s="63">
        <f>ROUND(IF(AND(AO1354&gt;=0,Y1354="正常走货"),_xlfn.XLOOKUP(G1354,过机服务商重量差!A:A,过机服务商重量差!L:L),"0"),2)</f>
        <v>195</v>
      </c>
      <c r="E1354" s="64">
        <f>ROUND(IF(B1354="小旋风",$D1354/提成!$D$4*提成!$E$4,$D1354/提成!$D$3*提成!$E$3),2)</f>
        <v>1.95</v>
      </c>
      <c r="F1354" s="5" t="str">
        <f ca="1">IFERROR(LOOKUP(1,0/((B1354=名单!B:B)*(VALUE(AW1354)&gt;=名单!E:E)*(VALUE(AW1354)&lt;=名单!G:G)*(Y1354="正常走货")),名单!H:H),"否")</f>
        <v>是</v>
      </c>
      <c r="G1354" s="71" t="s">
        <v>4152</v>
      </c>
      <c r="H1354" s="71" t="s">
        <v>50</v>
      </c>
      <c r="J1354" s="72" t="s">
        <v>633</v>
      </c>
      <c r="L1354" s="71" t="s">
        <v>18</v>
      </c>
      <c r="M1354" s="73"/>
      <c r="N1354" s="73"/>
      <c r="R1354" s="73"/>
      <c r="S1354" s="72" t="s">
        <v>604</v>
      </c>
      <c r="T1354" s="72" t="s">
        <v>14407</v>
      </c>
      <c r="U1354" s="73"/>
      <c r="W1354" s="73"/>
      <c r="X1354" s="73"/>
      <c r="Y1354" s="72" t="s">
        <v>14379</v>
      </c>
      <c r="AO1354" s="71">
        <v>394.2</v>
      </c>
      <c r="AT1354" s="73"/>
      <c r="AU1354" s="73"/>
      <c r="AV1354" s="73"/>
      <c r="AW1354" s="74" t="s">
        <v>15746</v>
      </c>
      <c r="BC1354" s="73"/>
    </row>
    <row r="1355" spans="1:55">
      <c r="A1355" s="70" t="str">
        <f t="shared" si="43"/>
        <v>2026-01</v>
      </c>
      <c r="B1355" s="5" t="str">
        <f>_xlfn.XLOOKUP(G1355,过机服务商重量差!A:A,过机服务商重量差!G:G)</f>
        <v>玉麒麟</v>
      </c>
      <c r="C1355" s="32" t="str">
        <f t="shared" si="42"/>
        <v>渠道</v>
      </c>
      <c r="D1355" s="63">
        <f>ROUND(IF(AND(AO1355&gt;=0,Y1355="正常走货"),_xlfn.XLOOKUP(G1355,过机服务商重量差!A:A,过机服务商重量差!L:L),"0"),2)</f>
        <v>56</v>
      </c>
      <c r="E1355" s="64">
        <f>ROUND(IF(B1355="小旋风",$D1355/提成!$D$4*提成!$E$4,$D1355/提成!$D$3*提成!$E$3),2)</f>
        <v>0.56</v>
      </c>
      <c r="F1355" s="5" t="str">
        <f ca="1">IFERROR(LOOKUP(1,0/((B1355=名单!B:B)*(VALUE(AW1355)&gt;=名单!E:E)*(VALUE(AW1355)&lt;=名单!G:G)*(Y1355="正常走货")),名单!H:H),"否")</f>
        <v>否</v>
      </c>
      <c r="G1355" s="71" t="s">
        <v>4154</v>
      </c>
      <c r="H1355" s="71" t="s">
        <v>4156</v>
      </c>
      <c r="J1355" s="72" t="s">
        <v>1080</v>
      </c>
      <c r="L1355" s="71" t="s">
        <v>18</v>
      </c>
      <c r="M1355" s="73"/>
      <c r="N1355" s="73"/>
      <c r="R1355" s="73"/>
      <c r="S1355" s="72" t="s">
        <v>604</v>
      </c>
      <c r="T1355" s="72" t="s">
        <v>14407</v>
      </c>
      <c r="U1355" s="73"/>
      <c r="W1355" s="73"/>
      <c r="X1355" s="73"/>
      <c r="Y1355" s="72" t="s">
        <v>14379</v>
      </c>
      <c r="AO1355" s="71">
        <v>177.6</v>
      </c>
      <c r="AT1355" s="73"/>
      <c r="AV1355" s="73"/>
      <c r="AW1355" s="74" t="s">
        <v>15747</v>
      </c>
      <c r="BC1355" s="73"/>
    </row>
    <row r="1356" spans="1:55">
      <c r="A1356" s="70" t="str">
        <f t="shared" si="43"/>
        <v>2026-01</v>
      </c>
      <c r="B1356" s="5" t="str">
        <f>_xlfn.XLOOKUP(G1356,过机服务商重量差!A:A,过机服务商重量差!G:G)</f>
        <v>玉麒麟</v>
      </c>
      <c r="C1356" s="32" t="str">
        <f t="shared" si="42"/>
        <v>渠道</v>
      </c>
      <c r="D1356" s="63">
        <f>ROUND(IF(AND(AO1356&gt;=0,Y1356="正常走货"),_xlfn.XLOOKUP(G1356,过机服务商重量差!A:A,过机服务商重量差!L:L),"0"),2)</f>
        <v>93</v>
      </c>
      <c r="E1356" s="64">
        <f>ROUND(IF(B1356="小旋风",$D1356/提成!$D$4*提成!$E$4,$D1356/提成!$D$3*提成!$E$3),2)</f>
        <v>0.93</v>
      </c>
      <c r="F1356" s="5" t="str">
        <f ca="1">IFERROR(LOOKUP(1,0/((B1356=名单!B:B)*(VALUE(AW1356)&gt;=名单!E:E)*(VALUE(AW1356)&lt;=名单!G:G)*(Y1356="正常走货")),名单!H:H),"否")</f>
        <v>否</v>
      </c>
      <c r="G1356" s="71" t="s">
        <v>4157</v>
      </c>
      <c r="H1356" s="71" t="s">
        <v>4159</v>
      </c>
      <c r="J1356" s="72" t="s">
        <v>1080</v>
      </c>
      <c r="L1356" s="71" t="s">
        <v>18</v>
      </c>
      <c r="M1356" s="73"/>
      <c r="N1356" s="73"/>
      <c r="R1356" s="73"/>
      <c r="S1356" s="72" t="s">
        <v>604</v>
      </c>
      <c r="T1356" s="72" t="s">
        <v>14407</v>
      </c>
      <c r="U1356" s="73"/>
      <c r="W1356" s="73"/>
      <c r="X1356" s="73"/>
      <c r="Y1356" s="72" t="s">
        <v>14379</v>
      </c>
      <c r="AO1356" s="71">
        <v>355</v>
      </c>
      <c r="AS1356" s="73"/>
      <c r="AT1356" s="73"/>
      <c r="AU1356" s="73"/>
      <c r="AV1356" s="73"/>
      <c r="AW1356" s="74" t="s">
        <v>15748</v>
      </c>
      <c r="BC1356" s="73"/>
    </row>
    <row r="1357" spans="1:55">
      <c r="A1357" s="70" t="str">
        <f t="shared" si="43"/>
        <v>2026-01</v>
      </c>
      <c r="B1357" s="5" t="str">
        <f>_xlfn.XLOOKUP(G1357,过机服务商重量差!A:A,过机服务商重量差!G:G)</f>
        <v>风清扬</v>
      </c>
      <c r="C1357" s="32" t="str">
        <f t="shared" si="42"/>
        <v>渠道</v>
      </c>
      <c r="D1357" s="63">
        <f>ROUND(IF(AND(AO1357&gt;=0,Y1357="正常走货"),_xlfn.XLOOKUP(G1357,过机服务商重量差!A:A,过机服务商重量差!L:L),"0"),2)</f>
        <v>22</v>
      </c>
      <c r="E1357" s="64">
        <f>ROUND(IF(B1357="小旋风",$D1357/提成!$D$4*提成!$E$4,$D1357/提成!$D$3*提成!$E$3),2)</f>
        <v>0.22</v>
      </c>
      <c r="F1357" s="5" t="str">
        <f ca="1">IFERROR(LOOKUP(1,0/((B1357=名单!B:B)*(VALUE(AW1357)&gt;=名单!E:E)*(VALUE(AW1357)&lt;=名单!G:G)*(Y1357="正常走货")),名单!H:H),"否")</f>
        <v>是</v>
      </c>
      <c r="G1357" s="71" t="s">
        <v>4160</v>
      </c>
      <c r="H1357" s="71" t="s">
        <v>50</v>
      </c>
      <c r="J1357" s="72" t="s">
        <v>51</v>
      </c>
      <c r="L1357" s="71" t="s">
        <v>18</v>
      </c>
      <c r="M1357" s="73"/>
      <c r="N1357" s="73"/>
      <c r="R1357" s="73"/>
      <c r="S1357" s="72" t="s">
        <v>604</v>
      </c>
      <c r="T1357" s="72" t="s">
        <v>14407</v>
      </c>
      <c r="U1357" s="73"/>
      <c r="W1357" s="73"/>
      <c r="X1357" s="73"/>
      <c r="Y1357" s="72" t="s">
        <v>14379</v>
      </c>
      <c r="AO1357" s="71">
        <v>21.4</v>
      </c>
      <c r="AT1357" s="73"/>
      <c r="AV1357" s="73"/>
      <c r="AW1357" s="74" t="s">
        <v>15749</v>
      </c>
      <c r="BC1357" s="73"/>
    </row>
    <row r="1358" spans="1:55">
      <c r="A1358" s="70" t="str">
        <f t="shared" si="43"/>
        <v>2026-01</v>
      </c>
      <c r="B1358" s="5" t="str">
        <f>_xlfn.XLOOKUP(G1358,过机服务商重量差!A:A,过机服务商重量差!G:G)</f>
        <v>玉麒麟</v>
      </c>
      <c r="C1358" s="32" t="str">
        <f t="shared" si="42"/>
        <v>渠道</v>
      </c>
      <c r="D1358" s="63">
        <f>ROUND(IF(AND(AO1358&gt;=0,Y1358="正常走货"),_xlfn.XLOOKUP(G1358,过机服务商重量差!A:A,过机服务商重量差!L:L),"0"),2)</f>
        <v>33</v>
      </c>
      <c r="E1358" s="64">
        <f>ROUND(IF(B1358="小旋风",$D1358/提成!$D$4*提成!$E$4,$D1358/提成!$D$3*提成!$E$3),2)</f>
        <v>0.33</v>
      </c>
      <c r="F1358" s="5" t="str">
        <f ca="1">IFERROR(LOOKUP(1,0/((B1358=名单!B:B)*(VALUE(AW1358)&gt;=名单!E:E)*(VALUE(AW1358)&lt;=名单!G:G)*(Y1358="正常走货")),名单!H:H),"否")</f>
        <v>否</v>
      </c>
      <c r="G1358" s="71" t="s">
        <v>4162</v>
      </c>
      <c r="H1358" s="71" t="s">
        <v>4164</v>
      </c>
      <c r="J1358" s="72" t="s">
        <v>1080</v>
      </c>
      <c r="L1358" s="71" t="s">
        <v>18</v>
      </c>
      <c r="M1358" s="73"/>
      <c r="N1358" s="73"/>
      <c r="R1358" s="73"/>
      <c r="S1358" s="72" t="s">
        <v>604</v>
      </c>
      <c r="T1358" s="72" t="s">
        <v>14407</v>
      </c>
      <c r="U1358" s="73"/>
      <c r="W1358" s="73"/>
      <c r="X1358" s="73"/>
      <c r="Y1358" s="72" t="s">
        <v>14379</v>
      </c>
      <c r="AO1358" s="71">
        <v>97.0999999999999</v>
      </c>
      <c r="AS1358" s="73"/>
      <c r="AT1358" s="73"/>
      <c r="AU1358" s="73"/>
      <c r="AV1358" s="73"/>
      <c r="AW1358" s="74" t="s">
        <v>15750</v>
      </c>
      <c r="BC1358" s="73"/>
    </row>
    <row r="1359" spans="1:55">
      <c r="A1359" s="70" t="str">
        <f t="shared" si="43"/>
        <v>2026-01</v>
      </c>
      <c r="B1359" s="5" t="str">
        <f>_xlfn.XLOOKUP(G1359,过机服务商重量差!A:A,过机服务商重量差!G:G)</f>
        <v>小旋风</v>
      </c>
      <c r="C1359" s="32" t="str">
        <f t="shared" si="42"/>
        <v>渠道</v>
      </c>
      <c r="D1359" s="63">
        <f>ROUND(IF(AND(AO1359&gt;=0,Y1359="正常走货"),_xlfn.XLOOKUP(G1359,过机服务商重量差!A:A,过机服务商重量差!L:L),"0"),2)</f>
        <v>54</v>
      </c>
      <c r="E1359" s="64">
        <f>ROUND(IF(B1359="小旋风",$D1359/提成!$D$4*提成!$E$4,$D1359/提成!$D$3*提成!$E$3),2)</f>
        <v>0.54</v>
      </c>
      <c r="F1359" s="5" t="str">
        <f ca="1">IFERROR(LOOKUP(1,0/((B1359=名单!B:B)*(VALUE(AW1359)&gt;=名单!E:E)*(VALUE(AW1359)&lt;=名单!G:G)*(Y1359="正常走货")),名单!H:H),"否")</f>
        <v>是</v>
      </c>
      <c r="G1359" s="71" t="s">
        <v>4165</v>
      </c>
      <c r="H1359" s="71" t="s">
        <v>4167</v>
      </c>
      <c r="J1359" s="72" t="s">
        <v>274</v>
      </c>
      <c r="L1359" s="71" t="s">
        <v>18</v>
      </c>
      <c r="M1359" s="73"/>
      <c r="N1359" s="73"/>
      <c r="R1359" s="73"/>
      <c r="S1359" s="72" t="s">
        <v>30</v>
      </c>
      <c r="T1359" s="72" t="s">
        <v>14382</v>
      </c>
      <c r="U1359" s="73"/>
      <c r="W1359" s="73"/>
      <c r="X1359" s="73"/>
      <c r="Y1359" s="72" t="s">
        <v>14379</v>
      </c>
      <c r="AO1359" s="71">
        <v>54</v>
      </c>
      <c r="AS1359" s="73"/>
      <c r="AT1359" s="73"/>
      <c r="AU1359" s="73"/>
      <c r="AV1359" s="73"/>
      <c r="AW1359" s="74" t="s">
        <v>15751</v>
      </c>
      <c r="BC1359" s="73"/>
    </row>
    <row r="1360" spans="1:55">
      <c r="A1360" s="70" t="str">
        <f t="shared" si="43"/>
        <v>2026-01</v>
      </c>
      <c r="B1360" s="5" t="str">
        <f>_xlfn.XLOOKUP(G1360,过机服务商重量差!A:A,过机服务商重量差!G:G)</f>
        <v>玉麒麟</v>
      </c>
      <c r="C1360" s="32" t="str">
        <f t="shared" si="42"/>
        <v>渠道</v>
      </c>
      <c r="D1360" s="63">
        <f>ROUND(IF(AND(AO1360&gt;=0,Y1360="正常走货"),_xlfn.XLOOKUP(G1360,过机服务商重量差!A:A,过机服务商重量差!L:L),"0"),2)</f>
        <v>35</v>
      </c>
      <c r="E1360" s="64">
        <f>ROUND(IF(B1360="小旋风",$D1360/提成!$D$4*提成!$E$4,$D1360/提成!$D$3*提成!$E$3),2)</f>
        <v>0.35</v>
      </c>
      <c r="F1360" s="5" t="str">
        <f ca="1">IFERROR(LOOKUP(1,0/((B1360=名单!B:B)*(VALUE(AW1360)&gt;=名单!E:E)*(VALUE(AW1360)&lt;=名单!G:G)*(Y1360="正常走货")),名单!H:H),"否")</f>
        <v>否</v>
      </c>
      <c r="G1360" s="71" t="s">
        <v>4168</v>
      </c>
      <c r="H1360" s="71" t="s">
        <v>4170</v>
      </c>
      <c r="J1360" s="72" t="s">
        <v>1080</v>
      </c>
      <c r="L1360" s="71" t="s">
        <v>18</v>
      </c>
      <c r="M1360" s="73"/>
      <c r="N1360" s="73"/>
      <c r="R1360" s="73"/>
      <c r="S1360" s="72" t="s">
        <v>604</v>
      </c>
      <c r="T1360" s="72" t="s">
        <v>14407</v>
      </c>
      <c r="U1360" s="73"/>
      <c r="W1360" s="73"/>
      <c r="X1360" s="73"/>
      <c r="Y1360" s="72" t="s">
        <v>14379</v>
      </c>
      <c r="AO1360" s="71">
        <v>104.1</v>
      </c>
      <c r="AT1360" s="73"/>
      <c r="AV1360" s="73"/>
      <c r="AW1360" s="74" t="s">
        <v>15752</v>
      </c>
      <c r="BC1360" s="73"/>
    </row>
    <row r="1361" spans="1:56">
      <c r="A1361" s="70" t="str">
        <f t="shared" si="43"/>
        <v>2026-01</v>
      </c>
      <c r="B1361" s="5" t="str">
        <f>_xlfn.XLOOKUP(G1361,过机服务商重量差!A:A,过机服务商重量差!G:G)</f>
        <v>玉麒麟</v>
      </c>
      <c r="C1361" s="32" t="str">
        <f t="shared" si="42"/>
        <v>渠道</v>
      </c>
      <c r="D1361" s="63">
        <f>ROUND(IF(AND(AO1361&gt;=0,Y1361="正常走货"),_xlfn.XLOOKUP(G1361,过机服务商重量差!A:A,过机服务商重量差!L:L),"0"),2)</f>
        <v>35</v>
      </c>
      <c r="E1361" s="64">
        <f>ROUND(IF(B1361="小旋风",$D1361/提成!$D$4*提成!$E$4,$D1361/提成!$D$3*提成!$E$3),2)</f>
        <v>0.35</v>
      </c>
      <c r="F1361" s="5" t="str">
        <f ca="1">IFERROR(LOOKUP(1,0/((B1361=名单!B:B)*(VALUE(AW1361)&gt;=名单!E:E)*(VALUE(AW1361)&lt;=名单!G:G)*(Y1361="正常走货")),名单!H:H),"否")</f>
        <v>否</v>
      </c>
      <c r="G1361" s="71" t="s">
        <v>4171</v>
      </c>
      <c r="H1361" s="71" t="s">
        <v>4173</v>
      </c>
      <c r="J1361" s="72" t="s">
        <v>1080</v>
      </c>
      <c r="L1361" s="71" t="s">
        <v>18</v>
      </c>
      <c r="M1361" s="73"/>
      <c r="N1361" s="73"/>
      <c r="R1361" s="73"/>
      <c r="S1361" s="72" t="s">
        <v>604</v>
      </c>
      <c r="T1361" s="72" t="s">
        <v>14407</v>
      </c>
      <c r="U1361" s="73"/>
      <c r="W1361" s="73"/>
      <c r="X1361" s="73"/>
      <c r="Y1361" s="72" t="s">
        <v>14379</v>
      </c>
      <c r="AO1361" s="71">
        <v>104.1</v>
      </c>
      <c r="AT1361" s="73"/>
      <c r="AV1361" s="73"/>
      <c r="AW1361" s="74" t="s">
        <v>15753</v>
      </c>
      <c r="BC1361" s="73"/>
      <c r="BD1361" s="73"/>
    </row>
    <row r="1362" spans="1:56">
      <c r="A1362" s="70" t="str">
        <f t="shared" si="43"/>
        <v>2026-01</v>
      </c>
      <c r="B1362" s="5" t="str">
        <f>_xlfn.XLOOKUP(G1362,过机服务商重量差!A:A,过机服务商重量差!G:G)</f>
        <v>玉麒麟</v>
      </c>
      <c r="C1362" s="32" t="str">
        <f t="shared" si="42"/>
        <v>渠道</v>
      </c>
      <c r="D1362" s="63">
        <f>ROUND(IF(AND(AO1362&gt;=0,Y1362="正常走货"),_xlfn.XLOOKUP(G1362,过机服务商重量差!A:A,过机服务商重量差!L:L),"0"),2)</f>
        <v>0.5</v>
      </c>
      <c r="E1362" s="64">
        <f>ROUND(IF(B1362="小旋风",$D1362/提成!$D$4*提成!$E$4,$D1362/提成!$D$3*提成!$E$3),2)</f>
        <v>0.01</v>
      </c>
      <c r="F1362" s="5" t="str">
        <f ca="1">IFERROR(LOOKUP(1,0/((B1362=名单!B:B)*(VALUE(AW1362)&gt;=名单!E:E)*(VALUE(AW1362)&lt;=名单!G:G)*(Y1362="正常走货")),名单!H:H),"否")</f>
        <v>否</v>
      </c>
      <c r="G1362" s="71" t="s">
        <v>4174</v>
      </c>
      <c r="H1362" s="71" t="s">
        <v>4176</v>
      </c>
      <c r="J1362" s="72" t="s">
        <v>17</v>
      </c>
      <c r="L1362" s="71" t="s">
        <v>18</v>
      </c>
      <c r="M1362" s="73"/>
      <c r="N1362" s="73"/>
      <c r="R1362" s="73"/>
      <c r="S1362" s="72" t="s">
        <v>30</v>
      </c>
      <c r="T1362" s="72" t="s">
        <v>14382</v>
      </c>
      <c r="U1362" s="73"/>
      <c r="W1362" s="73"/>
      <c r="X1362" s="73"/>
      <c r="Y1362" s="72" t="s">
        <v>14379</v>
      </c>
      <c r="AO1362" s="71">
        <v>60.16</v>
      </c>
      <c r="AT1362" s="73"/>
      <c r="AV1362" s="73"/>
      <c r="AW1362" s="74" t="s">
        <v>15754</v>
      </c>
      <c r="BC1362" s="73"/>
    </row>
    <row r="1363" spans="1:56">
      <c r="A1363" s="70" t="str">
        <f t="shared" si="43"/>
        <v>2026-01</v>
      </c>
      <c r="B1363" s="5" t="str">
        <f>_xlfn.XLOOKUP(G1363,过机服务商重量差!A:A,过机服务商重量差!G:G)</f>
        <v>帅时莹</v>
      </c>
      <c r="C1363" s="32" t="str">
        <f t="shared" si="42"/>
        <v>渠道</v>
      </c>
      <c r="D1363" s="63">
        <f>ROUND(IF(AND(AO1363&gt;=0,Y1363="正常走货"),_xlfn.XLOOKUP(G1363,过机服务商重量差!A:A,过机服务商重量差!L:L),"0"),2)</f>
        <v>4</v>
      </c>
      <c r="E1363" s="64">
        <f>ROUND(IF(B1363="小旋风",$D1363/提成!$D$4*提成!$E$4,$D1363/提成!$D$3*提成!$E$3),2)</f>
        <v>0.04</v>
      </c>
      <c r="F1363" s="5" t="str">
        <f ca="1">IFERROR(LOOKUP(1,0/((B1363=名单!B:B)*(VALUE(AW1363)&gt;=名单!E:E)*(VALUE(AW1363)&lt;=名单!G:G)*(Y1363="正常走货")),名单!H:H),"否")</f>
        <v>否</v>
      </c>
      <c r="G1363" s="71" t="s">
        <v>4177</v>
      </c>
      <c r="H1363" s="71" t="s">
        <v>4179</v>
      </c>
      <c r="J1363" s="72" t="s">
        <v>140</v>
      </c>
      <c r="L1363" s="71" t="s">
        <v>18</v>
      </c>
      <c r="M1363" s="73"/>
      <c r="N1363" s="73"/>
      <c r="R1363" s="73"/>
      <c r="S1363" s="72" t="s">
        <v>679</v>
      </c>
      <c r="T1363" s="72" t="s">
        <v>14419</v>
      </c>
      <c r="U1363" s="73"/>
      <c r="W1363" s="73"/>
      <c r="X1363" s="73"/>
      <c r="Y1363" s="72" t="s">
        <v>14379</v>
      </c>
      <c r="AO1363" s="71">
        <v>156.95</v>
      </c>
      <c r="AT1363" s="73"/>
      <c r="AV1363" s="73"/>
      <c r="AW1363" s="74" t="s">
        <v>15755</v>
      </c>
      <c r="BC1363" s="73"/>
      <c r="BD1363" s="73"/>
    </row>
    <row r="1364" spans="1:56">
      <c r="A1364" s="70" t="str">
        <f t="shared" si="43"/>
        <v>2026-01</v>
      </c>
      <c r="B1364" s="5" t="str">
        <f>_xlfn.XLOOKUP(G1364,过机服务商重量差!A:A,过机服务商重量差!G:G)</f>
        <v>玉麒麟</v>
      </c>
      <c r="C1364" s="32" t="str">
        <f t="shared" si="42"/>
        <v>渠道</v>
      </c>
      <c r="D1364" s="63">
        <f>ROUND(IF(AND(AO1364&gt;=0,Y1364="正常走货"),_xlfn.XLOOKUP(G1364,过机服务商重量差!A:A,过机服务商重量差!L:L),"0"),2)</f>
        <v>0</v>
      </c>
      <c r="E1364" s="64">
        <f>ROUND(IF(B1364="小旋风",$D1364/提成!$D$4*提成!$E$4,$D1364/提成!$D$3*提成!$E$3),2)</f>
        <v>0</v>
      </c>
      <c r="F1364" s="5" t="str">
        <f ca="1">IFERROR(LOOKUP(1,0/((B1364=名单!B:B)*(VALUE(AW1364)&gt;=名单!E:E)*(VALUE(AW1364)&lt;=名单!G:G)*(Y1364="正常走货")),名单!H:H),"否")</f>
        <v>否</v>
      </c>
      <c r="G1364" s="71" t="s">
        <v>4180</v>
      </c>
      <c r="H1364" s="71" t="s">
        <v>36</v>
      </c>
      <c r="J1364" s="72" t="s">
        <v>256</v>
      </c>
      <c r="L1364" s="71" t="s">
        <v>18</v>
      </c>
      <c r="M1364" s="73"/>
      <c r="N1364" s="73"/>
      <c r="R1364" s="73"/>
      <c r="S1364" s="72" t="s">
        <v>604</v>
      </c>
      <c r="T1364" s="72" t="s">
        <v>14407</v>
      </c>
      <c r="U1364" s="73"/>
      <c r="W1364" s="73"/>
      <c r="X1364" s="73"/>
      <c r="Y1364" s="72" t="s">
        <v>14434</v>
      </c>
      <c r="AO1364" s="71">
        <v>0</v>
      </c>
      <c r="AS1364" s="73"/>
      <c r="AT1364" s="73"/>
      <c r="AU1364" s="73"/>
      <c r="AV1364" s="73"/>
      <c r="AW1364" s="74" t="s">
        <v>15756</v>
      </c>
      <c r="BC1364" s="73"/>
    </row>
    <row r="1365" spans="1:56">
      <c r="A1365" s="70" t="str">
        <f t="shared" si="43"/>
        <v>2026-01</v>
      </c>
      <c r="B1365" s="5" t="str">
        <f>_xlfn.XLOOKUP(G1365,过机服务商重量差!A:A,过机服务商重量差!G:G)</f>
        <v>风清扬</v>
      </c>
      <c r="C1365" s="32" t="str">
        <f t="shared" si="42"/>
        <v>渠道</v>
      </c>
      <c r="D1365" s="63">
        <f>ROUND(IF(AND(AO1365&gt;=0,Y1365="正常走货"),_xlfn.XLOOKUP(G1365,过机服务商重量差!A:A,过机服务商重量差!L:L),"0"),2)</f>
        <v>642</v>
      </c>
      <c r="E1365" s="64">
        <f>ROUND(IF(B1365="小旋风",$D1365/提成!$D$4*提成!$E$4,$D1365/提成!$D$3*提成!$E$3),2)</f>
        <v>6.42</v>
      </c>
      <c r="F1365" s="5" t="str">
        <f ca="1">IFERROR(LOOKUP(1,0/((B1365=名单!B:B)*(VALUE(AW1365)&gt;=名单!E:E)*(VALUE(AW1365)&lt;=名单!G:G)*(Y1365="正常走货")),名单!H:H),"否")</f>
        <v>是</v>
      </c>
      <c r="G1365" s="71" t="s">
        <v>4182</v>
      </c>
      <c r="H1365" s="71" t="s">
        <v>4184</v>
      </c>
      <c r="J1365" s="72" t="s">
        <v>51</v>
      </c>
      <c r="L1365" s="71" t="s">
        <v>18</v>
      </c>
      <c r="M1365" s="73"/>
      <c r="N1365" s="73"/>
      <c r="R1365" s="73"/>
      <c r="S1365" s="72" t="s">
        <v>1218</v>
      </c>
      <c r="T1365" s="72" t="s">
        <v>14578</v>
      </c>
      <c r="U1365" s="73"/>
      <c r="W1365" s="73"/>
      <c r="X1365" s="73"/>
      <c r="Y1365" s="72" t="s">
        <v>14379</v>
      </c>
      <c r="AO1365" s="71">
        <v>642</v>
      </c>
      <c r="AS1365" s="73"/>
      <c r="AT1365" s="73"/>
      <c r="AU1365" s="73"/>
      <c r="AV1365" s="73"/>
      <c r="AW1365" s="74" t="s">
        <v>15757</v>
      </c>
      <c r="BC1365" s="73"/>
    </row>
    <row r="1366" spans="1:56">
      <c r="A1366" s="70" t="str">
        <f t="shared" si="43"/>
        <v>2026-01</v>
      </c>
      <c r="B1366" s="5" t="str">
        <f>_xlfn.XLOOKUP(G1366,过机服务商重量差!A:A,过机服务商重量差!G:G)</f>
        <v>小旋风</v>
      </c>
      <c r="C1366" s="32" t="str">
        <f t="shared" si="42"/>
        <v>渠道</v>
      </c>
      <c r="D1366" s="63">
        <f>ROUND(IF(AND(AO1366&gt;=0,Y1366="正常走货"),_xlfn.XLOOKUP(G1366,过机服务商重量差!A:A,过机服务商重量差!L:L),"0"),2)</f>
        <v>22</v>
      </c>
      <c r="E1366" s="64">
        <f>ROUND(IF(B1366="小旋风",$D1366/提成!$D$4*提成!$E$4,$D1366/提成!$D$3*提成!$E$3),2)</f>
        <v>0.22</v>
      </c>
      <c r="F1366" s="5" t="str">
        <f ca="1">IFERROR(LOOKUP(1,0/((B1366=名单!B:B)*(VALUE(AW1366)&gt;=名单!E:E)*(VALUE(AW1366)&lt;=名单!G:G)*(Y1366="正常走货")),名单!H:H),"否")</f>
        <v>是</v>
      </c>
      <c r="G1366" s="71" t="s">
        <v>4185</v>
      </c>
      <c r="H1366" s="71" t="s">
        <v>4187</v>
      </c>
      <c r="J1366" s="72" t="s">
        <v>453</v>
      </c>
      <c r="L1366" s="71" t="s">
        <v>18</v>
      </c>
      <c r="M1366" s="73"/>
      <c r="N1366" s="73"/>
      <c r="R1366" s="73"/>
      <c r="S1366" s="72" t="s">
        <v>20</v>
      </c>
      <c r="T1366" s="72" t="s">
        <v>14378</v>
      </c>
      <c r="U1366" s="73"/>
      <c r="W1366" s="73"/>
      <c r="X1366" s="73"/>
      <c r="Y1366" s="72" t="s">
        <v>14379</v>
      </c>
      <c r="AO1366" s="71">
        <v>4.40000000000001</v>
      </c>
      <c r="AT1366" s="73"/>
      <c r="AV1366" s="73"/>
      <c r="AW1366" s="74" t="s">
        <v>15758</v>
      </c>
      <c r="BA1366" s="73"/>
      <c r="BC1366" s="73"/>
      <c r="BD1366" s="73"/>
    </row>
    <row r="1367" spans="1:56">
      <c r="A1367" s="70" t="str">
        <f t="shared" si="43"/>
        <v>2026-01</v>
      </c>
      <c r="B1367" s="5" t="str">
        <f>_xlfn.XLOOKUP(G1367,过机服务商重量差!A:A,过机服务商重量差!G:G)</f>
        <v>玉麒麟</v>
      </c>
      <c r="C1367" s="32" t="str">
        <f t="shared" si="42"/>
        <v>渠道</v>
      </c>
      <c r="D1367" s="63">
        <f>ROUND(IF(AND(AO1367&gt;=0,Y1367="正常走货"),_xlfn.XLOOKUP(G1367,过机服务商重量差!A:A,过机服务商重量差!L:L),"0"),2)</f>
        <v>26</v>
      </c>
      <c r="E1367" s="64">
        <f>ROUND(IF(B1367="小旋风",$D1367/提成!$D$4*提成!$E$4,$D1367/提成!$D$3*提成!$E$3),2)</f>
        <v>0.26</v>
      </c>
      <c r="F1367" s="5" t="str">
        <f ca="1">IFERROR(LOOKUP(1,0/((B1367=名单!B:B)*(VALUE(AW1367)&gt;=名单!E:E)*(VALUE(AW1367)&lt;=名单!G:G)*(Y1367="正常走货")),名单!H:H),"否")</f>
        <v>否</v>
      </c>
      <c r="G1367" s="71" t="s">
        <v>4188</v>
      </c>
      <c r="H1367" s="71" t="s">
        <v>4190</v>
      </c>
      <c r="J1367" s="72" t="s">
        <v>17</v>
      </c>
      <c r="L1367" s="71" t="s">
        <v>18</v>
      </c>
      <c r="M1367" s="73"/>
      <c r="N1367" s="73"/>
      <c r="R1367" s="73"/>
      <c r="S1367" s="72" t="s">
        <v>398</v>
      </c>
      <c r="T1367" s="72" t="s">
        <v>14382</v>
      </c>
      <c r="U1367" s="73"/>
      <c r="W1367" s="73"/>
      <c r="X1367" s="73"/>
      <c r="Y1367" s="72" t="s">
        <v>14379</v>
      </c>
      <c r="AO1367" s="71">
        <v>340.6</v>
      </c>
      <c r="AT1367" s="73"/>
      <c r="AV1367" s="73"/>
      <c r="AW1367" s="74" t="s">
        <v>15759</v>
      </c>
      <c r="BC1367" s="73"/>
    </row>
    <row r="1368" spans="1:56">
      <c r="A1368" s="70" t="str">
        <f t="shared" si="43"/>
        <v>2026-01</v>
      </c>
      <c r="B1368" s="5" t="str">
        <f>_xlfn.XLOOKUP(G1368,过机服务商重量差!A:A,过机服务商重量差!G:G)</f>
        <v>玉麒麟</v>
      </c>
      <c r="C1368" s="32" t="str">
        <f t="shared" si="42"/>
        <v>渠道</v>
      </c>
      <c r="D1368" s="63">
        <f>ROUND(IF(AND(AO1368&gt;=0,Y1368="正常走货"),_xlfn.XLOOKUP(G1368,过机服务商重量差!A:A,过机服务商重量差!L:L),"0"),2)</f>
        <v>7.5</v>
      </c>
      <c r="E1368" s="64">
        <f>ROUND(IF(B1368="小旋风",$D1368/提成!$D$4*提成!$E$4,$D1368/提成!$D$3*提成!$E$3),2)</f>
        <v>0.08</v>
      </c>
      <c r="F1368" s="5" t="str">
        <f ca="1">IFERROR(LOOKUP(1,0/((B1368=名单!B:B)*(VALUE(AW1368)&gt;=名单!E:E)*(VALUE(AW1368)&lt;=名单!G:G)*(Y1368="正常走货")),名单!H:H),"否")</f>
        <v>否</v>
      </c>
      <c r="G1368" s="71" t="s">
        <v>4191</v>
      </c>
      <c r="H1368" s="71" t="s">
        <v>4193</v>
      </c>
      <c r="J1368" s="72" t="s">
        <v>17</v>
      </c>
      <c r="L1368" s="71" t="s">
        <v>18</v>
      </c>
      <c r="M1368" s="73"/>
      <c r="N1368" s="73"/>
      <c r="R1368" s="73"/>
      <c r="S1368" s="72" t="s">
        <v>1498</v>
      </c>
      <c r="T1368" s="72" t="s">
        <v>14473</v>
      </c>
      <c r="U1368" s="73"/>
      <c r="W1368" s="73"/>
      <c r="X1368" s="73"/>
      <c r="Y1368" s="72" t="s">
        <v>14379</v>
      </c>
      <c r="AO1368" s="71">
        <v>31</v>
      </c>
      <c r="AS1368" s="73"/>
      <c r="AT1368" s="73"/>
      <c r="AU1368" s="73"/>
      <c r="AV1368" s="73"/>
      <c r="AW1368" s="74" t="s">
        <v>15760</v>
      </c>
      <c r="BC1368" s="73"/>
    </row>
    <row r="1369" spans="1:56">
      <c r="A1369" s="70" t="str">
        <f t="shared" si="43"/>
        <v>2026-01</v>
      </c>
      <c r="B1369" s="5" t="str">
        <f>_xlfn.XLOOKUP(G1369,过机服务商重量差!A:A,过机服务商重量差!G:G)</f>
        <v>小旋风</v>
      </c>
      <c r="C1369" s="32" t="str">
        <f t="shared" si="42"/>
        <v>渠道</v>
      </c>
      <c r="D1369" s="63">
        <f>ROUND(IF(AND(AO1369&gt;=0,Y1369="正常走货"),_xlfn.XLOOKUP(G1369,过机服务商重量差!A:A,过机服务商重量差!L:L),"0"),2)</f>
        <v>72</v>
      </c>
      <c r="E1369" s="64">
        <f>ROUND(IF(B1369="小旋风",$D1369/提成!$D$4*提成!$E$4,$D1369/提成!$D$3*提成!$E$3),2)</f>
        <v>0.72</v>
      </c>
      <c r="F1369" s="5" t="str">
        <f ca="1">IFERROR(LOOKUP(1,0/((B1369=名单!B:B)*(VALUE(AW1369)&gt;=名单!E:E)*(VALUE(AW1369)&lt;=名单!G:G)*(Y1369="正常走货")),名单!H:H),"否")</f>
        <v>是</v>
      </c>
      <c r="G1369" s="71" t="s">
        <v>4194</v>
      </c>
      <c r="H1369" s="71" t="s">
        <v>4196</v>
      </c>
      <c r="J1369" s="72" t="s">
        <v>85</v>
      </c>
      <c r="L1369" s="71" t="s">
        <v>18</v>
      </c>
      <c r="M1369" s="73"/>
      <c r="N1369" s="73"/>
      <c r="R1369" s="73"/>
      <c r="S1369" s="72" t="s">
        <v>1567</v>
      </c>
      <c r="T1369" s="72" t="s">
        <v>14386</v>
      </c>
      <c r="U1369" s="73"/>
      <c r="W1369" s="73"/>
      <c r="X1369" s="73"/>
      <c r="Y1369" s="72" t="s">
        <v>14379</v>
      </c>
      <c r="AO1369" s="71">
        <v>144</v>
      </c>
      <c r="AS1369" s="73"/>
      <c r="AT1369" s="73"/>
      <c r="AU1369" s="73"/>
      <c r="AV1369" s="73"/>
      <c r="AW1369" s="74" t="s">
        <v>15761</v>
      </c>
      <c r="BC1369" s="73"/>
    </row>
    <row r="1370" spans="1:56">
      <c r="A1370" s="70" t="str">
        <f t="shared" si="43"/>
        <v>2026-01</v>
      </c>
      <c r="B1370" s="5" t="str">
        <f>_xlfn.XLOOKUP(G1370,过机服务商重量差!A:A,过机服务商重量差!G:G)</f>
        <v>007</v>
      </c>
      <c r="C1370" s="32" t="str">
        <f t="shared" si="42"/>
        <v>渠道</v>
      </c>
      <c r="D1370" s="63">
        <f>ROUND(IF(AND(AO1370&gt;=0,Y1370="正常走货"),_xlfn.XLOOKUP(G1370,过机服务商重量差!A:A,过机服务商重量差!L:L),"0"),2)</f>
        <v>255</v>
      </c>
      <c r="E1370" s="64">
        <f>ROUND(IF(B1370="小旋风",$D1370/提成!$D$4*提成!$E$4,$D1370/提成!$D$3*提成!$E$3),2)</f>
        <v>2.55</v>
      </c>
      <c r="F1370" s="5" t="str">
        <f ca="1">IFERROR(LOOKUP(1,0/((B1370=名单!B:B)*(VALUE(AW1370)&gt;=名单!E:E)*(VALUE(AW1370)&lt;=名单!G:G)*(Y1370="正常走货")),名单!H:H),"否")</f>
        <v>否</v>
      </c>
      <c r="G1370" s="71" t="s">
        <v>4197</v>
      </c>
      <c r="H1370" s="71" t="s">
        <v>4199</v>
      </c>
      <c r="J1370" s="72" t="s">
        <v>266</v>
      </c>
      <c r="L1370" s="71" t="s">
        <v>18</v>
      </c>
      <c r="M1370" s="73"/>
      <c r="N1370" s="73"/>
      <c r="R1370" s="73"/>
      <c r="S1370" s="72" t="s">
        <v>1567</v>
      </c>
      <c r="T1370" s="72" t="s">
        <v>14386</v>
      </c>
      <c r="U1370" s="73"/>
      <c r="W1370" s="73"/>
      <c r="X1370" s="73"/>
      <c r="Y1370" s="72" t="s">
        <v>14379</v>
      </c>
      <c r="AO1370" s="71">
        <v>3823</v>
      </c>
      <c r="AT1370" s="73"/>
      <c r="AV1370" s="73"/>
      <c r="AW1370" s="74" t="s">
        <v>15762</v>
      </c>
      <c r="BC1370" s="73"/>
    </row>
    <row r="1371" spans="1:56">
      <c r="A1371" s="70" t="str">
        <f t="shared" si="43"/>
        <v>2026-01</v>
      </c>
      <c r="B1371" s="5" t="str">
        <f>_xlfn.XLOOKUP(G1371,过机服务商重量差!A:A,过机服务商重量差!G:G)</f>
        <v>小旋风</v>
      </c>
      <c r="C1371" s="32" t="str">
        <f t="shared" si="42"/>
        <v>渠道</v>
      </c>
      <c r="D1371" s="63">
        <f>ROUND(IF(AND(AO1371&gt;=0,Y1371="正常走货"),_xlfn.XLOOKUP(G1371,过机服务商重量差!A:A,过机服务商重量差!L:L),"0"),2)</f>
        <v>0</v>
      </c>
      <c r="E1371" s="64">
        <f>ROUND(IF(B1371="小旋风",$D1371/提成!$D$4*提成!$E$4,$D1371/提成!$D$3*提成!$E$3),2)</f>
        <v>0</v>
      </c>
      <c r="F1371" s="5" t="str">
        <f ca="1">IFERROR(LOOKUP(1,0/((B1371=名单!B:B)*(VALUE(AW1371)&gt;=名单!E:E)*(VALUE(AW1371)&lt;=名单!G:G)*(Y1371="正常走货")),名单!H:H),"否")</f>
        <v>否</v>
      </c>
      <c r="G1371" s="71" t="s">
        <v>4200</v>
      </c>
      <c r="H1371" s="71" t="s">
        <v>36</v>
      </c>
      <c r="J1371" s="72" t="s">
        <v>453</v>
      </c>
      <c r="L1371" s="71" t="s">
        <v>18</v>
      </c>
      <c r="M1371" s="73"/>
      <c r="N1371" s="73"/>
      <c r="R1371" s="73"/>
      <c r="S1371" s="72" t="s">
        <v>20</v>
      </c>
      <c r="T1371" s="72" t="s">
        <v>14378</v>
      </c>
      <c r="U1371" s="73"/>
      <c r="W1371" s="73"/>
      <c r="X1371" s="73"/>
      <c r="Y1371" s="72" t="s">
        <v>14434</v>
      </c>
      <c r="AO1371" s="71">
        <v>0</v>
      </c>
      <c r="AT1371" s="73"/>
      <c r="AV1371" s="73"/>
      <c r="AW1371" s="74" t="s">
        <v>15763</v>
      </c>
      <c r="BC1371" s="73"/>
    </row>
    <row r="1372" spans="1:56">
      <c r="A1372" s="70" t="str">
        <f t="shared" si="43"/>
        <v>2026-01</v>
      </c>
      <c r="B1372" s="5" t="str">
        <f>_xlfn.XLOOKUP(G1372,过机服务商重量差!A:A,过机服务商重量差!G:G)</f>
        <v>玉麒麟</v>
      </c>
      <c r="C1372" s="32" t="str">
        <f t="shared" si="42"/>
        <v>渠道</v>
      </c>
      <c r="D1372" s="63">
        <f>ROUND(IF(AND(AO1372&gt;=0,Y1372="正常走货"),_xlfn.XLOOKUP(G1372,过机服务商重量差!A:A,过机服务商重量差!L:L),"0"),2)</f>
        <v>0.5</v>
      </c>
      <c r="E1372" s="64">
        <f>ROUND(IF(B1372="小旋风",$D1372/提成!$D$4*提成!$E$4,$D1372/提成!$D$3*提成!$E$3),2)</f>
        <v>0.01</v>
      </c>
      <c r="F1372" s="5" t="str">
        <f ca="1">IFERROR(LOOKUP(1,0/((B1372=名单!B:B)*(VALUE(AW1372)&gt;=名单!E:E)*(VALUE(AW1372)&lt;=名单!G:G)*(Y1372="正常走货")),名单!H:H),"否")</f>
        <v>否</v>
      </c>
      <c r="G1372" s="71" t="s">
        <v>4202</v>
      </c>
      <c r="H1372" s="71" t="s">
        <v>36</v>
      </c>
      <c r="J1372" s="72" t="s">
        <v>17</v>
      </c>
      <c r="L1372" s="71" t="s">
        <v>18</v>
      </c>
      <c r="M1372" s="73"/>
      <c r="N1372" s="73"/>
      <c r="R1372" s="73"/>
      <c r="S1372" s="72" t="s">
        <v>79</v>
      </c>
      <c r="T1372" s="72" t="s">
        <v>14378</v>
      </c>
      <c r="U1372" s="73"/>
      <c r="W1372" s="73"/>
      <c r="X1372" s="73"/>
      <c r="Y1372" s="72" t="s">
        <v>14379</v>
      </c>
      <c r="AO1372" s="71">
        <v>125.4</v>
      </c>
      <c r="AT1372" s="73"/>
      <c r="AV1372" s="73"/>
      <c r="AW1372" s="74" t="s">
        <v>15764</v>
      </c>
      <c r="BC1372" s="73"/>
    </row>
    <row r="1373" spans="1:56">
      <c r="A1373" s="70" t="str">
        <f t="shared" si="43"/>
        <v>2026-01</v>
      </c>
      <c r="B1373" s="5" t="str">
        <f>_xlfn.XLOOKUP(G1373,过机服务商重量差!A:A,过机服务商重量差!G:G)</f>
        <v>小旋风</v>
      </c>
      <c r="C1373" s="32" t="str">
        <f t="shared" si="42"/>
        <v>渠道</v>
      </c>
      <c r="D1373" s="63">
        <f>ROUND(IF(AND(AO1373&gt;=0,Y1373="正常走货"),_xlfn.XLOOKUP(G1373,过机服务商重量差!A:A,过机服务商重量差!L:L),"0"),2)</f>
        <v>150</v>
      </c>
      <c r="E1373" s="64">
        <f>ROUND(IF(B1373="小旋风",$D1373/提成!$D$4*提成!$E$4,$D1373/提成!$D$3*提成!$E$3),2)</f>
        <v>1.5</v>
      </c>
      <c r="F1373" s="5" t="str">
        <f ca="1">IFERROR(LOOKUP(1,0/((B1373=名单!B:B)*(VALUE(AW1373)&gt;=名单!E:E)*(VALUE(AW1373)&lt;=名单!G:G)*(Y1373="正常走货")),名单!H:H),"否")</f>
        <v>是</v>
      </c>
      <c r="G1373" s="71" t="s">
        <v>4204</v>
      </c>
      <c r="H1373" s="71" t="s">
        <v>4206</v>
      </c>
      <c r="J1373" s="72" t="s">
        <v>85</v>
      </c>
      <c r="L1373" s="71" t="s">
        <v>18</v>
      </c>
      <c r="M1373" s="73"/>
      <c r="N1373" s="73"/>
      <c r="R1373" s="73"/>
      <c r="S1373" s="72" t="s">
        <v>90</v>
      </c>
      <c r="T1373" s="72" t="s">
        <v>14407</v>
      </c>
      <c r="U1373" s="73"/>
      <c r="W1373" s="73"/>
      <c r="X1373" s="73"/>
      <c r="Y1373" s="72" t="s">
        <v>14379</v>
      </c>
      <c r="AO1373" s="71">
        <v>752</v>
      </c>
      <c r="AS1373" s="73"/>
      <c r="AT1373" s="73"/>
      <c r="AU1373" s="73"/>
      <c r="AV1373" s="73"/>
      <c r="AW1373" s="74" t="s">
        <v>15765</v>
      </c>
      <c r="BA1373" s="73"/>
      <c r="BC1373" s="73"/>
    </row>
    <row r="1374" spans="1:56">
      <c r="A1374" s="70" t="str">
        <f t="shared" si="43"/>
        <v>2026-01</v>
      </c>
      <c r="B1374" s="5" t="str">
        <f>_xlfn.XLOOKUP(G1374,过机服务商重量差!A:A,过机服务商重量差!G:G)</f>
        <v>小旋风</v>
      </c>
      <c r="C1374" s="32" t="str">
        <f t="shared" si="42"/>
        <v>渠道</v>
      </c>
      <c r="D1374" s="63">
        <f>ROUND(IF(AND(AO1374&gt;=0,Y1374="正常走货"),_xlfn.XLOOKUP(G1374,过机服务商重量差!A:A,过机服务商重量差!L:L),"0"),2)</f>
        <v>30</v>
      </c>
      <c r="E1374" s="64">
        <f>ROUND(IF(B1374="小旋风",$D1374/提成!$D$4*提成!$E$4,$D1374/提成!$D$3*提成!$E$3),2)</f>
        <v>0.3</v>
      </c>
      <c r="F1374" s="5" t="str">
        <f ca="1">IFERROR(LOOKUP(1,0/((B1374=名单!B:B)*(VALUE(AW1374)&gt;=名单!E:E)*(VALUE(AW1374)&lt;=名单!G:G)*(Y1374="正常走货")),名单!H:H),"否")</f>
        <v>是</v>
      </c>
      <c r="G1374" s="71" t="s">
        <v>4207</v>
      </c>
      <c r="H1374" s="71" t="s">
        <v>4209</v>
      </c>
      <c r="J1374" s="72" t="s">
        <v>85</v>
      </c>
      <c r="L1374" s="71" t="s">
        <v>18</v>
      </c>
      <c r="M1374" s="73"/>
      <c r="N1374" s="73"/>
      <c r="R1374" s="73"/>
      <c r="S1374" s="72" t="s">
        <v>90</v>
      </c>
      <c r="T1374" s="72" t="s">
        <v>14407</v>
      </c>
      <c r="U1374" s="73"/>
      <c r="W1374" s="73"/>
      <c r="X1374" s="73"/>
      <c r="Y1374" s="72" t="s">
        <v>14379</v>
      </c>
      <c r="AO1374" s="71">
        <v>192</v>
      </c>
      <c r="AS1374" s="73"/>
      <c r="AT1374" s="73"/>
      <c r="AU1374" s="73"/>
      <c r="AV1374" s="73"/>
      <c r="AW1374" s="74" t="s">
        <v>15766</v>
      </c>
      <c r="BC1374" s="73"/>
    </row>
    <row r="1375" spans="1:56">
      <c r="A1375" s="70" t="str">
        <f t="shared" si="43"/>
        <v>2026-01</v>
      </c>
      <c r="B1375" s="5" t="str">
        <f>_xlfn.XLOOKUP(G1375,过机服务商重量差!A:A,过机服务商重量差!G:G)</f>
        <v>风清扬</v>
      </c>
      <c r="C1375" s="32" t="str">
        <f t="shared" si="42"/>
        <v>渠道</v>
      </c>
      <c r="D1375" s="63">
        <f>ROUND(IF(AND(AO1375&gt;=0,Y1375="正常走货"),_xlfn.XLOOKUP(G1375,过机服务商重量差!A:A,过机服务商重量差!L:L),"0"),2)</f>
        <v>21</v>
      </c>
      <c r="E1375" s="64">
        <f>ROUND(IF(B1375="小旋风",$D1375/提成!$D$4*提成!$E$4,$D1375/提成!$D$3*提成!$E$3),2)</f>
        <v>0.21</v>
      </c>
      <c r="F1375" s="5" t="str">
        <f ca="1">IFERROR(LOOKUP(1,0/((B1375=名单!B:B)*(VALUE(AW1375)&gt;=名单!E:E)*(VALUE(AW1375)&lt;=名单!G:G)*(Y1375="正常走货")),名单!H:H),"否")</f>
        <v>是</v>
      </c>
      <c r="G1375" s="71" t="s">
        <v>4210</v>
      </c>
      <c r="H1375" s="71" t="s">
        <v>4212</v>
      </c>
      <c r="J1375" s="72" t="s">
        <v>231</v>
      </c>
      <c r="L1375" s="71" t="s">
        <v>18</v>
      </c>
      <c r="M1375" s="73"/>
      <c r="N1375" s="73"/>
      <c r="R1375" s="73"/>
      <c r="S1375" s="72" t="s">
        <v>540</v>
      </c>
      <c r="T1375" s="72" t="s">
        <v>14410</v>
      </c>
      <c r="U1375" s="73"/>
      <c r="W1375" s="73"/>
      <c r="X1375" s="73"/>
      <c r="Y1375" s="72" t="s">
        <v>14379</v>
      </c>
      <c r="AO1375" s="71">
        <v>94.5</v>
      </c>
      <c r="AT1375" s="73"/>
      <c r="AV1375" s="73"/>
      <c r="AW1375" s="74" t="s">
        <v>15767</v>
      </c>
      <c r="BC1375" s="73"/>
    </row>
    <row r="1376" spans="1:56">
      <c r="A1376" s="70" t="str">
        <f t="shared" si="43"/>
        <v>2026-01</v>
      </c>
      <c r="B1376" s="5" t="str">
        <f>_xlfn.XLOOKUP(G1376,过机服务商重量差!A:A,过机服务商重量差!G:G)</f>
        <v>玉麒麟</v>
      </c>
      <c r="C1376" s="32" t="str">
        <f t="shared" si="42"/>
        <v>渠道</v>
      </c>
      <c r="D1376" s="63">
        <f>ROUND(IF(AND(AO1376&gt;=0,Y1376="正常走货"),_xlfn.XLOOKUP(G1376,过机服务商重量差!A:A,过机服务商重量差!L:L),"0"),2)</f>
        <v>52</v>
      </c>
      <c r="E1376" s="64">
        <f>ROUND(IF(B1376="小旋风",$D1376/提成!$D$4*提成!$E$4,$D1376/提成!$D$3*提成!$E$3),2)</f>
        <v>0.52</v>
      </c>
      <c r="F1376" s="5" t="str">
        <f ca="1">IFERROR(LOOKUP(1,0/((B1376=名单!B:B)*(VALUE(AW1376)&gt;=名单!E:E)*(VALUE(AW1376)&lt;=名单!G:G)*(Y1376="正常走货")),名单!H:H),"否")</f>
        <v>否</v>
      </c>
      <c r="G1376" s="71" t="s">
        <v>4213</v>
      </c>
      <c r="H1376" s="71" t="s">
        <v>4215</v>
      </c>
      <c r="J1376" s="72" t="s">
        <v>17</v>
      </c>
      <c r="L1376" s="71" t="s">
        <v>18</v>
      </c>
      <c r="M1376" s="73"/>
      <c r="N1376" s="73"/>
      <c r="R1376" s="73"/>
      <c r="S1376" s="72" t="s">
        <v>152</v>
      </c>
      <c r="T1376" s="72" t="s">
        <v>14382</v>
      </c>
      <c r="U1376" s="73"/>
      <c r="W1376" s="73"/>
      <c r="X1376" s="73"/>
      <c r="Y1376" s="72" t="s">
        <v>14379</v>
      </c>
      <c r="AO1376" s="71">
        <v>692.6</v>
      </c>
      <c r="AT1376" s="73"/>
      <c r="AU1376" s="73"/>
      <c r="AV1376" s="73"/>
      <c r="AW1376" s="74" t="s">
        <v>15768</v>
      </c>
      <c r="BC1376" s="73"/>
    </row>
    <row r="1377" spans="1:56">
      <c r="A1377" s="70" t="str">
        <f t="shared" si="43"/>
        <v>2026-01</v>
      </c>
      <c r="B1377" s="5" t="str">
        <f>_xlfn.XLOOKUP(G1377,过机服务商重量差!A:A,过机服务商重量差!G:G)</f>
        <v>无崖子</v>
      </c>
      <c r="C1377" s="32" t="str">
        <f t="shared" si="42"/>
        <v/>
      </c>
      <c r="D1377" s="63">
        <f>ROUND(IF(AND(AO1377&gt;=0,Y1377="正常走货"),_xlfn.XLOOKUP(G1377,过机服务商重量差!A:A,过机服务商重量差!L:L),"0"),2)</f>
        <v>0</v>
      </c>
      <c r="E1377" s="64">
        <f>ROUND(IF(B1377="小旋风",$D1377/提成!$D$4*提成!$E$4,$D1377/提成!$D$3*提成!$E$3),2)</f>
        <v>0</v>
      </c>
      <c r="F1377" s="5" t="str">
        <f ca="1">IFERROR(LOOKUP(1,0/((B1377=名单!B:B)*(VALUE(AW1377)&gt;=名单!E:E)*(VALUE(AW1377)&lt;=名单!G:G)*(Y1377="正常走货")),名单!H:H),"否")</f>
        <v>否</v>
      </c>
      <c r="G1377" s="71" t="s">
        <v>4216</v>
      </c>
      <c r="H1377" s="71" t="s">
        <v>4218</v>
      </c>
      <c r="J1377" s="72" t="s">
        <v>128</v>
      </c>
      <c r="L1377" s="71" t="s">
        <v>18</v>
      </c>
      <c r="M1377" s="73"/>
      <c r="N1377" s="73"/>
      <c r="R1377" s="73"/>
      <c r="S1377" s="72" t="s">
        <v>130</v>
      </c>
      <c r="T1377" s="72" t="s">
        <v>14419</v>
      </c>
      <c r="U1377" s="73"/>
      <c r="W1377" s="73"/>
      <c r="X1377" s="73"/>
      <c r="Y1377" s="72" t="s">
        <v>14379</v>
      </c>
      <c r="AO1377" s="71">
        <v>-4.58000000000004</v>
      </c>
      <c r="AT1377" s="73"/>
      <c r="AU1377" s="73"/>
      <c r="AV1377" s="73"/>
      <c r="AW1377" s="74" t="s">
        <v>15769</v>
      </c>
      <c r="BA1377" s="73"/>
      <c r="BC1377" s="73"/>
    </row>
    <row r="1378" spans="1:56">
      <c r="A1378" s="70" t="str">
        <f t="shared" si="43"/>
        <v>2026-01</v>
      </c>
      <c r="B1378" s="5" t="str">
        <f>_xlfn.XLOOKUP(G1378,过机服务商重量差!A:A,过机服务商重量差!G:G)</f>
        <v>无崖子</v>
      </c>
      <c r="C1378" s="32" t="str">
        <f t="shared" si="42"/>
        <v>渠道</v>
      </c>
      <c r="D1378" s="63">
        <f>ROUND(IF(AND(AO1378&gt;=0,Y1378="正常走货"),_xlfn.XLOOKUP(G1378,过机服务商重量差!A:A,过机服务商重量差!L:L),"0"),2)</f>
        <v>58</v>
      </c>
      <c r="E1378" s="64">
        <f>ROUND(IF(B1378="小旋风",$D1378/提成!$D$4*提成!$E$4,$D1378/提成!$D$3*提成!$E$3),2)</f>
        <v>0.58</v>
      </c>
      <c r="F1378" s="5" t="str">
        <f ca="1">IFERROR(LOOKUP(1,0/((B1378=名单!B:B)*(VALUE(AW1378)&gt;=名单!E:E)*(VALUE(AW1378)&lt;=名单!G:G)*(Y1378="正常走货")),名单!H:H),"否")</f>
        <v>否</v>
      </c>
      <c r="G1378" s="71" t="s">
        <v>4219</v>
      </c>
      <c r="H1378" s="71" t="s">
        <v>4221</v>
      </c>
      <c r="J1378" s="72" t="s">
        <v>985</v>
      </c>
      <c r="L1378" s="71" t="s">
        <v>18</v>
      </c>
      <c r="M1378" s="73"/>
      <c r="N1378" s="73"/>
      <c r="R1378" s="73"/>
      <c r="S1378" s="72" t="s">
        <v>130</v>
      </c>
      <c r="T1378" s="72" t="s">
        <v>14419</v>
      </c>
      <c r="U1378" s="73"/>
      <c r="W1378" s="73"/>
      <c r="X1378" s="73"/>
      <c r="Y1378" s="72" t="s">
        <v>14379</v>
      </c>
      <c r="AO1378" s="71">
        <v>589.74</v>
      </c>
      <c r="AS1378" s="73"/>
      <c r="AT1378" s="73"/>
      <c r="AU1378" s="73"/>
      <c r="AV1378" s="73"/>
      <c r="AW1378" s="74" t="s">
        <v>15770</v>
      </c>
      <c r="BA1378" s="73"/>
      <c r="BC1378" s="73"/>
    </row>
    <row r="1379" spans="1:56">
      <c r="A1379" s="70" t="str">
        <f t="shared" si="43"/>
        <v>2026-01</v>
      </c>
      <c r="B1379" s="5" t="str">
        <f>_xlfn.XLOOKUP(G1379,过机服务商重量差!A:A,过机服务商重量差!G:G)</f>
        <v>无崖子</v>
      </c>
      <c r="C1379" s="32" t="str">
        <f t="shared" si="42"/>
        <v>渠道</v>
      </c>
      <c r="D1379" s="63">
        <f>ROUND(IF(AND(AO1379&gt;=0,Y1379="正常走货"),_xlfn.XLOOKUP(G1379,过机服务商重量差!A:A,过机服务商重量差!L:L),"0"),2)</f>
        <v>9</v>
      </c>
      <c r="E1379" s="64">
        <f>ROUND(IF(B1379="小旋风",$D1379/提成!$D$4*提成!$E$4,$D1379/提成!$D$3*提成!$E$3),2)</f>
        <v>0.09</v>
      </c>
      <c r="F1379" s="5" t="str">
        <f ca="1">IFERROR(LOOKUP(1,0/((B1379=名单!B:B)*(VALUE(AW1379)&gt;=名单!E:E)*(VALUE(AW1379)&lt;=名单!G:G)*(Y1379="正常走货")),名单!H:H),"否")</f>
        <v>否</v>
      </c>
      <c r="G1379" s="71" t="s">
        <v>4222</v>
      </c>
      <c r="H1379" s="71" t="s">
        <v>4224</v>
      </c>
      <c r="J1379" s="72" t="s">
        <v>128</v>
      </c>
      <c r="L1379" s="71" t="s">
        <v>18</v>
      </c>
      <c r="M1379" s="73"/>
      <c r="N1379" s="73"/>
      <c r="R1379" s="73"/>
      <c r="S1379" s="72" t="s">
        <v>130</v>
      </c>
      <c r="T1379" s="72" t="s">
        <v>14419</v>
      </c>
      <c r="U1379" s="73"/>
      <c r="W1379" s="73"/>
      <c r="X1379" s="73"/>
      <c r="Y1379" s="72" t="s">
        <v>14379</v>
      </c>
      <c r="AO1379" s="71">
        <v>148.24</v>
      </c>
      <c r="AT1379" s="73"/>
      <c r="AU1379" s="73"/>
      <c r="AV1379" s="73"/>
      <c r="AW1379" s="74" t="s">
        <v>15771</v>
      </c>
      <c r="BC1379" s="73"/>
    </row>
    <row r="1380" spans="1:56">
      <c r="A1380" s="70" t="str">
        <f t="shared" si="43"/>
        <v>2026-01</v>
      </c>
      <c r="B1380" s="5" t="str">
        <f>_xlfn.XLOOKUP(G1380,过机服务商重量差!A:A,过机服务商重量差!G:G)</f>
        <v>无崖子</v>
      </c>
      <c r="C1380" s="32" t="str">
        <f t="shared" si="42"/>
        <v/>
      </c>
      <c r="D1380" s="63">
        <f>ROUND(IF(AND(AO1380&gt;=0,Y1380="正常走货"),_xlfn.XLOOKUP(G1380,过机服务商重量差!A:A,过机服务商重量差!L:L),"0"),2)</f>
        <v>0</v>
      </c>
      <c r="E1380" s="64">
        <f>ROUND(IF(B1380="小旋风",$D1380/提成!$D$4*提成!$E$4,$D1380/提成!$D$3*提成!$E$3),2)</f>
        <v>0</v>
      </c>
      <c r="F1380" s="5" t="str">
        <f ca="1">IFERROR(LOOKUP(1,0/((B1380=名单!B:B)*(VALUE(AW1380)&gt;=名单!E:E)*(VALUE(AW1380)&lt;=名单!G:G)*(Y1380="正常走货")),名单!H:H),"否")</f>
        <v>否</v>
      </c>
      <c r="G1380" s="71" t="s">
        <v>4225</v>
      </c>
      <c r="H1380" s="71" t="s">
        <v>4227</v>
      </c>
      <c r="J1380" s="72" t="s">
        <v>128</v>
      </c>
      <c r="L1380" s="71" t="s">
        <v>18</v>
      </c>
      <c r="M1380" s="73"/>
      <c r="N1380" s="73"/>
      <c r="R1380" s="73"/>
      <c r="S1380" s="72" t="s">
        <v>130</v>
      </c>
      <c r="T1380" s="72" t="s">
        <v>14419</v>
      </c>
      <c r="U1380" s="73"/>
      <c r="W1380" s="73"/>
      <c r="X1380" s="73"/>
      <c r="Y1380" s="72" t="s">
        <v>14379</v>
      </c>
      <c r="AO1380" s="71">
        <v>-21.5599999999999</v>
      </c>
      <c r="AT1380" s="73"/>
      <c r="AU1380" s="73"/>
      <c r="AV1380" s="73"/>
      <c r="AW1380" s="74" t="s">
        <v>15772</v>
      </c>
      <c r="BC1380" s="73"/>
      <c r="BD1380" s="73"/>
    </row>
    <row r="1381" spans="1:56">
      <c r="A1381" s="70" t="str">
        <f t="shared" si="43"/>
        <v>2026-01</v>
      </c>
      <c r="B1381" s="5" t="str">
        <f>_xlfn.XLOOKUP(G1381,过机服务商重量差!A:A,过机服务商重量差!G:G)</f>
        <v>帅时莹</v>
      </c>
      <c r="C1381" s="32" t="str">
        <f t="shared" si="42"/>
        <v>渠道</v>
      </c>
      <c r="D1381" s="63">
        <f>ROUND(IF(AND(AO1381&gt;=0,Y1381="正常走货"),_xlfn.XLOOKUP(G1381,过机服务商重量差!A:A,过机服务商重量差!L:L),"0"),2)</f>
        <v>8.5</v>
      </c>
      <c r="E1381" s="64">
        <f>ROUND(IF(B1381="小旋风",$D1381/提成!$D$4*提成!$E$4,$D1381/提成!$D$3*提成!$E$3),2)</f>
        <v>0.09</v>
      </c>
      <c r="F1381" s="5" t="str">
        <f ca="1">IFERROR(LOOKUP(1,0/((B1381=名单!B:B)*(VALUE(AW1381)&gt;=名单!E:E)*(VALUE(AW1381)&lt;=名单!G:G)*(Y1381="正常走货")),名单!H:H),"否")</f>
        <v>否</v>
      </c>
      <c r="G1381" s="71" t="s">
        <v>4228</v>
      </c>
      <c r="H1381" s="71" t="s">
        <v>4230</v>
      </c>
      <c r="J1381" s="72" t="s">
        <v>738</v>
      </c>
      <c r="L1381" s="71" t="s">
        <v>18</v>
      </c>
      <c r="M1381" s="73"/>
      <c r="N1381" s="73"/>
      <c r="R1381" s="73"/>
      <c r="S1381" s="72" t="s">
        <v>130</v>
      </c>
      <c r="T1381" s="72" t="s">
        <v>14419</v>
      </c>
      <c r="U1381" s="73"/>
      <c r="W1381" s="73"/>
      <c r="X1381" s="73"/>
      <c r="Y1381" s="72" t="s">
        <v>14379</v>
      </c>
      <c r="AO1381" s="71">
        <v>185</v>
      </c>
      <c r="AT1381" s="73"/>
      <c r="AU1381" s="73"/>
      <c r="AV1381" s="73"/>
      <c r="AW1381" s="74" t="s">
        <v>15773</v>
      </c>
      <c r="BC1381" s="73"/>
    </row>
    <row r="1382" spans="1:56">
      <c r="A1382" s="70" t="str">
        <f t="shared" si="43"/>
        <v>2026-01</v>
      </c>
      <c r="B1382" s="5" t="str">
        <f>_xlfn.XLOOKUP(G1382,过机服务商重量差!A:A,过机服务商重量差!G:G)</f>
        <v>小旋风</v>
      </c>
      <c r="C1382" s="32" t="str">
        <f t="shared" si="42"/>
        <v>渠道</v>
      </c>
      <c r="D1382" s="63">
        <f>ROUND(IF(AND(AO1382&gt;=0,Y1382="正常走货"),_xlfn.XLOOKUP(G1382,过机服务商重量差!A:A,过机服务商重量差!L:L),"0"),2)</f>
        <v>72</v>
      </c>
      <c r="E1382" s="64">
        <f>ROUND(IF(B1382="小旋风",$D1382/提成!$D$4*提成!$E$4,$D1382/提成!$D$3*提成!$E$3),2)</f>
        <v>0.72</v>
      </c>
      <c r="F1382" s="5" t="str">
        <f ca="1">IFERROR(LOOKUP(1,0/((B1382=名单!B:B)*(VALUE(AW1382)&gt;=名单!E:E)*(VALUE(AW1382)&lt;=名单!G:G)*(Y1382="正常走货")),名单!H:H),"否")</f>
        <v>是</v>
      </c>
      <c r="G1382" s="71" t="s">
        <v>4231</v>
      </c>
      <c r="H1382" s="71" t="s">
        <v>4233</v>
      </c>
      <c r="J1382" s="72" t="s">
        <v>85</v>
      </c>
      <c r="L1382" s="71" t="s">
        <v>18</v>
      </c>
      <c r="M1382" s="73"/>
      <c r="N1382" s="73"/>
      <c r="R1382" s="73"/>
      <c r="S1382" s="72" t="s">
        <v>90</v>
      </c>
      <c r="T1382" s="72" t="s">
        <v>14407</v>
      </c>
      <c r="U1382" s="73"/>
      <c r="W1382" s="73"/>
      <c r="X1382" s="73"/>
      <c r="Y1382" s="72" t="s">
        <v>14379</v>
      </c>
      <c r="AO1382" s="71">
        <v>338.4</v>
      </c>
      <c r="AT1382" s="73"/>
      <c r="AU1382" s="73"/>
      <c r="AV1382" s="73"/>
      <c r="AW1382" s="74" t="s">
        <v>15774</v>
      </c>
      <c r="BC1382" s="73"/>
    </row>
    <row r="1383" spans="1:56">
      <c r="A1383" s="70" t="str">
        <f t="shared" si="43"/>
        <v>2026-01</v>
      </c>
      <c r="B1383" s="5" t="str">
        <f>_xlfn.XLOOKUP(G1383,过机服务商重量差!A:A,过机服务商重量差!G:G)</f>
        <v>玉麒麟</v>
      </c>
      <c r="C1383" s="32" t="str">
        <f t="shared" si="42"/>
        <v>渠道</v>
      </c>
      <c r="D1383" s="63">
        <f>ROUND(IF(AND(AO1383&gt;=0,Y1383="正常走货"),_xlfn.XLOOKUP(G1383,过机服务商重量差!A:A,过机服务商重量差!L:L),"0"),2)</f>
        <v>15</v>
      </c>
      <c r="E1383" s="64">
        <f>ROUND(IF(B1383="小旋风",$D1383/提成!$D$4*提成!$E$4,$D1383/提成!$D$3*提成!$E$3),2)</f>
        <v>0.15</v>
      </c>
      <c r="F1383" s="5" t="str">
        <f ca="1">IFERROR(LOOKUP(1,0/((B1383=名单!B:B)*(VALUE(AW1383)&gt;=名单!E:E)*(VALUE(AW1383)&lt;=名单!G:G)*(Y1383="正常走货")),名单!H:H),"否")</f>
        <v>否</v>
      </c>
      <c r="G1383" s="71" t="s">
        <v>4234</v>
      </c>
      <c r="H1383" s="71" t="s">
        <v>4236</v>
      </c>
      <c r="J1383" s="72" t="s">
        <v>17</v>
      </c>
      <c r="L1383" s="71" t="s">
        <v>18</v>
      </c>
      <c r="M1383" s="73"/>
      <c r="N1383" s="73"/>
      <c r="R1383" s="73"/>
      <c r="S1383" s="72" t="s">
        <v>90</v>
      </c>
      <c r="T1383" s="72" t="s">
        <v>14407</v>
      </c>
      <c r="U1383" s="73"/>
      <c r="W1383" s="73"/>
      <c r="X1383" s="73"/>
      <c r="Y1383" s="72" t="s">
        <v>14379</v>
      </c>
      <c r="AO1383" s="71">
        <v>51.23</v>
      </c>
      <c r="AT1383" s="73"/>
      <c r="AU1383" s="73"/>
      <c r="AV1383" s="73"/>
      <c r="AW1383" s="74" t="s">
        <v>15775</v>
      </c>
      <c r="BC1383" s="73"/>
    </row>
    <row r="1384" spans="1:56">
      <c r="A1384" s="70" t="str">
        <f t="shared" si="43"/>
        <v>2026-01</v>
      </c>
      <c r="B1384" s="5" t="str">
        <f>_xlfn.XLOOKUP(G1384,过机服务商重量差!A:A,过机服务商重量差!G:G)</f>
        <v>帅时莹</v>
      </c>
      <c r="C1384" s="32" t="str">
        <f t="shared" si="42"/>
        <v>渠道</v>
      </c>
      <c r="D1384" s="63">
        <f>ROUND(IF(AND(AO1384&gt;=0,Y1384="正常走货"),_xlfn.XLOOKUP(G1384,过机服务商重量差!A:A,过机服务商重量差!L:L),"0"),2)</f>
        <v>28</v>
      </c>
      <c r="E1384" s="64">
        <f>ROUND(IF(B1384="小旋风",$D1384/提成!$D$4*提成!$E$4,$D1384/提成!$D$3*提成!$E$3),2)</f>
        <v>0.28</v>
      </c>
      <c r="F1384" s="5" t="str">
        <f ca="1">IFERROR(LOOKUP(1,0/((B1384=名单!B:B)*(VALUE(AW1384)&gt;=名单!E:E)*(VALUE(AW1384)&lt;=名单!G:G)*(Y1384="正常走货")),名单!H:H),"否")</f>
        <v>否</v>
      </c>
      <c r="G1384" s="71" t="s">
        <v>4237</v>
      </c>
      <c r="H1384" s="71" t="s">
        <v>4239</v>
      </c>
      <c r="J1384" s="72" t="s">
        <v>586</v>
      </c>
      <c r="L1384" s="71" t="s">
        <v>18</v>
      </c>
      <c r="M1384" s="73"/>
      <c r="N1384" s="73"/>
      <c r="R1384" s="73"/>
      <c r="S1384" s="72" t="s">
        <v>99</v>
      </c>
      <c r="T1384" s="72" t="s">
        <v>14410</v>
      </c>
      <c r="U1384" s="73"/>
      <c r="W1384" s="73"/>
      <c r="X1384" s="73"/>
      <c r="Y1384" s="72" t="s">
        <v>14379</v>
      </c>
      <c r="AO1384" s="71">
        <v>144</v>
      </c>
      <c r="AS1384" s="73"/>
      <c r="AT1384" s="73"/>
      <c r="AU1384" s="73"/>
      <c r="AV1384" s="73"/>
      <c r="AW1384" s="74" t="s">
        <v>15776</v>
      </c>
      <c r="BC1384" s="73"/>
    </row>
    <row r="1385" spans="1:56">
      <c r="A1385" s="70" t="str">
        <f t="shared" si="43"/>
        <v>2026-01</v>
      </c>
      <c r="B1385" s="5" t="str">
        <f>_xlfn.XLOOKUP(G1385,过机服务商重量差!A:A,过机服务商重量差!G:G)</f>
        <v>玉麒麟</v>
      </c>
      <c r="C1385" s="32" t="str">
        <f t="shared" si="42"/>
        <v>渠道</v>
      </c>
      <c r="D1385" s="63">
        <f>ROUND(IF(AND(AO1385&gt;=0,Y1385="正常走货"),_xlfn.XLOOKUP(G1385,过机服务商重量差!A:A,过机服务商重量差!L:L),"0"),2)</f>
        <v>46</v>
      </c>
      <c r="E1385" s="64">
        <f>ROUND(IF(B1385="小旋风",$D1385/提成!$D$4*提成!$E$4,$D1385/提成!$D$3*提成!$E$3),2)</f>
        <v>0.46</v>
      </c>
      <c r="F1385" s="5" t="str">
        <f ca="1">IFERROR(LOOKUP(1,0/((B1385=名单!B:B)*(VALUE(AW1385)&gt;=名单!E:E)*(VALUE(AW1385)&lt;=名单!G:G)*(Y1385="正常走货")),名单!H:H),"否")</f>
        <v>否</v>
      </c>
      <c r="G1385" s="71" t="s">
        <v>4240</v>
      </c>
      <c r="H1385" s="71" t="s">
        <v>4242</v>
      </c>
      <c r="J1385" s="72" t="s">
        <v>17</v>
      </c>
      <c r="L1385" s="71" t="s">
        <v>18</v>
      </c>
      <c r="M1385" s="73"/>
      <c r="N1385" s="73"/>
      <c r="R1385" s="73"/>
      <c r="S1385" s="72" t="s">
        <v>408</v>
      </c>
      <c r="T1385" s="72" t="s">
        <v>14378</v>
      </c>
      <c r="U1385" s="73"/>
      <c r="W1385" s="73"/>
      <c r="X1385" s="73"/>
      <c r="Y1385" s="72" t="s">
        <v>14379</v>
      </c>
      <c r="AO1385" s="71">
        <v>100</v>
      </c>
      <c r="AS1385" s="73"/>
      <c r="AT1385" s="73"/>
      <c r="AU1385" s="73"/>
      <c r="AV1385" s="73"/>
      <c r="AW1385" s="74" t="s">
        <v>15777</v>
      </c>
      <c r="BC1385" s="73"/>
    </row>
    <row r="1386" spans="1:56">
      <c r="A1386" s="70" t="str">
        <f t="shared" si="43"/>
        <v>2026-01</v>
      </c>
      <c r="B1386" s="5" t="str">
        <f>_xlfn.XLOOKUP(G1386,过机服务商重量差!A:A,过机服务商重量差!G:G)</f>
        <v>玉麒麟</v>
      </c>
      <c r="C1386" s="32" t="str">
        <f t="shared" si="42"/>
        <v>渠道</v>
      </c>
      <c r="D1386" s="63">
        <f>ROUND(IF(AND(AO1386&gt;=0,Y1386="正常走货"),_xlfn.XLOOKUP(G1386,过机服务商重量差!A:A,过机服务商重量差!L:L),"0"),2)</f>
        <v>11</v>
      </c>
      <c r="E1386" s="64">
        <f>ROUND(IF(B1386="小旋风",$D1386/提成!$D$4*提成!$E$4,$D1386/提成!$D$3*提成!$E$3),2)</f>
        <v>0.11</v>
      </c>
      <c r="F1386" s="5" t="str">
        <f ca="1">IFERROR(LOOKUP(1,0/((B1386=名单!B:B)*(VALUE(AW1386)&gt;=名单!E:E)*(VALUE(AW1386)&lt;=名单!G:G)*(Y1386="正常走货")),名单!H:H),"否")</f>
        <v>否</v>
      </c>
      <c r="G1386" s="71" t="s">
        <v>4243</v>
      </c>
      <c r="H1386" s="71" t="s">
        <v>4245</v>
      </c>
      <c r="J1386" s="72" t="s">
        <v>17</v>
      </c>
      <c r="L1386" s="71" t="s">
        <v>18</v>
      </c>
      <c r="M1386" s="73"/>
      <c r="N1386" s="73"/>
      <c r="R1386" s="73"/>
      <c r="S1386" s="72" t="s">
        <v>90</v>
      </c>
      <c r="T1386" s="72" t="s">
        <v>14407</v>
      </c>
      <c r="U1386" s="73"/>
      <c r="W1386" s="73"/>
      <c r="X1386" s="73"/>
      <c r="Y1386" s="72" t="s">
        <v>14379</v>
      </c>
      <c r="AO1386" s="71">
        <v>54.62</v>
      </c>
      <c r="AS1386" s="73"/>
      <c r="AT1386" s="73"/>
      <c r="AU1386" s="73"/>
      <c r="AV1386" s="73"/>
      <c r="AW1386" s="74" t="s">
        <v>15778</v>
      </c>
      <c r="BC1386" s="73"/>
    </row>
    <row r="1387" spans="1:56">
      <c r="A1387" s="70" t="str">
        <f t="shared" si="43"/>
        <v>2026-01</v>
      </c>
      <c r="B1387" s="5" t="str">
        <f>_xlfn.XLOOKUP(G1387,过机服务商重量差!A:A,过机服务商重量差!G:G)</f>
        <v>帅时莹</v>
      </c>
      <c r="C1387" s="32" t="str">
        <f t="shared" si="42"/>
        <v>渠道</v>
      </c>
      <c r="D1387" s="63">
        <f>ROUND(IF(AND(AO1387&gt;=0,Y1387="正常走货"),_xlfn.XLOOKUP(G1387,过机服务商重量差!A:A,过机服务商重量差!L:L),"0"),2)</f>
        <v>28</v>
      </c>
      <c r="E1387" s="64">
        <f>ROUND(IF(B1387="小旋风",$D1387/提成!$D$4*提成!$E$4,$D1387/提成!$D$3*提成!$E$3),2)</f>
        <v>0.28</v>
      </c>
      <c r="F1387" s="5" t="str">
        <f ca="1">IFERROR(LOOKUP(1,0/((B1387=名单!B:B)*(VALUE(AW1387)&gt;=名单!E:E)*(VALUE(AW1387)&lt;=名单!G:G)*(Y1387="正常走货")),名单!H:H),"否")</f>
        <v>否</v>
      </c>
      <c r="G1387" s="71" t="s">
        <v>4246</v>
      </c>
      <c r="H1387" s="71" t="s">
        <v>4248</v>
      </c>
      <c r="J1387" s="72" t="s">
        <v>586</v>
      </c>
      <c r="L1387" s="71" t="s">
        <v>18</v>
      </c>
      <c r="M1387" s="73"/>
      <c r="N1387" s="73"/>
      <c r="R1387" s="73"/>
      <c r="S1387" s="72" t="s">
        <v>99</v>
      </c>
      <c r="T1387" s="72" t="s">
        <v>14410</v>
      </c>
      <c r="U1387" s="73"/>
      <c r="W1387" s="73"/>
      <c r="X1387" s="73"/>
      <c r="Y1387" s="72" t="s">
        <v>14379</v>
      </c>
      <c r="AO1387" s="71">
        <v>144</v>
      </c>
      <c r="AS1387" s="73"/>
      <c r="AT1387" s="73"/>
      <c r="AU1387" s="73"/>
      <c r="AV1387" s="73"/>
      <c r="AW1387" s="74" t="s">
        <v>15779</v>
      </c>
      <c r="BC1387" s="73"/>
    </row>
    <row r="1388" spans="1:56">
      <c r="A1388" s="70" t="str">
        <f t="shared" si="43"/>
        <v>2026-01</v>
      </c>
      <c r="B1388" s="5" t="str">
        <f>_xlfn.XLOOKUP(G1388,过机服务商重量差!A:A,过机服务商重量差!G:G)</f>
        <v>玉麒麟</v>
      </c>
      <c r="C1388" s="32" t="str">
        <f t="shared" si="42"/>
        <v>渠道</v>
      </c>
      <c r="D1388" s="63">
        <f>ROUND(IF(AND(AO1388&gt;=0,Y1388="正常走货"),_xlfn.XLOOKUP(G1388,过机服务商重量差!A:A,过机服务商重量差!L:L),"0"),2)</f>
        <v>6</v>
      </c>
      <c r="E1388" s="64">
        <f>ROUND(IF(B1388="小旋风",$D1388/提成!$D$4*提成!$E$4,$D1388/提成!$D$3*提成!$E$3),2)</f>
        <v>0.06</v>
      </c>
      <c r="F1388" s="5" t="str">
        <f ca="1">IFERROR(LOOKUP(1,0/((B1388=名单!B:B)*(VALUE(AW1388)&gt;=名单!E:E)*(VALUE(AW1388)&lt;=名单!G:G)*(Y1388="正常走货")),名单!H:H),"否")</f>
        <v>否</v>
      </c>
      <c r="G1388" s="71" t="s">
        <v>4249</v>
      </c>
      <c r="H1388" s="71" t="s">
        <v>4251</v>
      </c>
      <c r="J1388" s="72" t="s">
        <v>17</v>
      </c>
      <c r="L1388" s="71" t="s">
        <v>18</v>
      </c>
      <c r="M1388" s="73"/>
      <c r="N1388" s="73"/>
      <c r="R1388" s="73"/>
      <c r="S1388" s="72" t="s">
        <v>90</v>
      </c>
      <c r="T1388" s="72" t="s">
        <v>14407</v>
      </c>
      <c r="U1388" s="73"/>
      <c r="W1388" s="73"/>
      <c r="X1388" s="73"/>
      <c r="Y1388" s="72" t="s">
        <v>14379</v>
      </c>
      <c r="AO1388" s="71">
        <v>57.28</v>
      </c>
      <c r="AS1388" s="73"/>
      <c r="AT1388" s="73"/>
      <c r="AU1388" s="73"/>
      <c r="AV1388" s="73"/>
      <c r="AW1388" s="74" t="s">
        <v>15780</v>
      </c>
      <c r="BC1388" s="73"/>
      <c r="BD1388" s="73"/>
    </row>
    <row r="1389" spans="1:56">
      <c r="A1389" s="70" t="str">
        <f t="shared" si="43"/>
        <v>2026-01</v>
      </c>
      <c r="B1389" s="5" t="str">
        <f>_xlfn.XLOOKUP(G1389,过机服务商重量差!A:A,过机服务商重量差!G:G)</f>
        <v>玉麒麟</v>
      </c>
      <c r="C1389" s="32" t="str">
        <f t="shared" si="42"/>
        <v>渠道</v>
      </c>
      <c r="D1389" s="63">
        <f>ROUND(IF(AND(AO1389&gt;=0,Y1389="正常走货"),_xlfn.XLOOKUP(G1389,过机服务商重量差!A:A,过机服务商重量差!L:L),"0"),2)</f>
        <v>0.5</v>
      </c>
      <c r="E1389" s="64">
        <f>ROUND(IF(B1389="小旋风",$D1389/提成!$D$4*提成!$E$4,$D1389/提成!$D$3*提成!$E$3),2)</f>
        <v>0.01</v>
      </c>
      <c r="F1389" s="5" t="str">
        <f ca="1">IFERROR(LOOKUP(1,0/((B1389=名单!B:B)*(VALUE(AW1389)&gt;=名单!E:E)*(VALUE(AW1389)&lt;=名单!G:G)*(Y1389="正常走货")),名单!H:H),"否")</f>
        <v>否</v>
      </c>
      <c r="G1389" s="71" t="s">
        <v>4252</v>
      </c>
      <c r="H1389" s="71" t="s">
        <v>4254</v>
      </c>
      <c r="J1389" s="72" t="s">
        <v>17</v>
      </c>
      <c r="L1389" s="71" t="s">
        <v>18</v>
      </c>
      <c r="M1389" s="73"/>
      <c r="N1389" s="73"/>
      <c r="R1389" s="73"/>
      <c r="S1389" s="72" t="s">
        <v>203</v>
      </c>
      <c r="T1389" s="72" t="s">
        <v>14378</v>
      </c>
      <c r="U1389" s="73"/>
      <c r="W1389" s="73"/>
      <c r="X1389" s="73"/>
      <c r="Y1389" s="72" t="s">
        <v>14379</v>
      </c>
      <c r="AO1389" s="71">
        <v>71.5</v>
      </c>
      <c r="AS1389" s="73"/>
      <c r="AT1389" s="73"/>
      <c r="AU1389" s="73"/>
      <c r="AV1389" s="73"/>
      <c r="AW1389" s="74" t="s">
        <v>15781</v>
      </c>
      <c r="BC1389" s="73"/>
    </row>
    <row r="1390" spans="1:56">
      <c r="A1390" s="70" t="str">
        <f t="shared" si="43"/>
        <v>2026-01</v>
      </c>
      <c r="B1390" s="5" t="str">
        <f>_xlfn.XLOOKUP(G1390,过机服务商重量差!A:A,过机服务商重量差!G:G)</f>
        <v>无崖子</v>
      </c>
      <c r="C1390" s="32" t="str">
        <f t="shared" si="42"/>
        <v>渠道</v>
      </c>
      <c r="D1390" s="63">
        <f>ROUND(IF(AND(AO1390&gt;=0,Y1390="正常走货"),_xlfn.XLOOKUP(G1390,过机服务商重量差!A:A,过机服务商重量差!L:L),"0"),2)</f>
        <v>16</v>
      </c>
      <c r="E1390" s="64">
        <f>ROUND(IF(B1390="小旋风",$D1390/提成!$D$4*提成!$E$4,$D1390/提成!$D$3*提成!$E$3),2)</f>
        <v>0.16</v>
      </c>
      <c r="F1390" s="5" t="str">
        <f ca="1">IFERROR(LOOKUP(1,0/((B1390=名单!B:B)*(VALUE(AW1390)&gt;=名单!E:E)*(VALUE(AW1390)&lt;=名单!G:G)*(Y1390="正常走货")),名单!H:H),"否")</f>
        <v>否</v>
      </c>
      <c r="G1390" s="71" t="s">
        <v>4255</v>
      </c>
      <c r="H1390" s="71" t="s">
        <v>4257</v>
      </c>
      <c r="J1390" s="71" t="s">
        <v>590</v>
      </c>
      <c r="L1390" s="71" t="s">
        <v>18</v>
      </c>
      <c r="M1390" s="73"/>
      <c r="N1390" s="73"/>
      <c r="R1390" s="73"/>
      <c r="S1390" s="72" t="s">
        <v>191</v>
      </c>
      <c r="T1390" s="72" t="s">
        <v>14410</v>
      </c>
      <c r="U1390" s="73"/>
      <c r="W1390" s="73"/>
      <c r="X1390" s="73"/>
      <c r="Y1390" s="72" t="s">
        <v>14379</v>
      </c>
      <c r="AO1390" s="71">
        <v>133.95</v>
      </c>
      <c r="AT1390" s="73"/>
      <c r="AU1390" s="73"/>
      <c r="AV1390" s="73"/>
      <c r="AW1390" s="74" t="s">
        <v>15782</v>
      </c>
      <c r="BC1390" s="73"/>
      <c r="BD1390" s="73"/>
    </row>
    <row r="1391" spans="1:56">
      <c r="A1391" s="70" t="str">
        <f t="shared" si="43"/>
        <v>2026-01</v>
      </c>
      <c r="B1391" s="5" t="str">
        <f>_xlfn.XLOOKUP(G1391,过机服务商重量差!A:A,过机服务商重量差!G:G)</f>
        <v>帅时莹</v>
      </c>
      <c r="C1391" s="32" t="str">
        <f t="shared" si="42"/>
        <v>渠道</v>
      </c>
      <c r="D1391" s="63">
        <f>ROUND(IF(AND(AO1391&gt;=0,Y1391="正常走货"),_xlfn.XLOOKUP(G1391,过机服务商重量差!A:A,过机服务商重量差!L:L),"0"),2)</f>
        <v>138</v>
      </c>
      <c r="E1391" s="64">
        <f>ROUND(IF(B1391="小旋风",$D1391/提成!$D$4*提成!$E$4,$D1391/提成!$D$3*提成!$E$3),2)</f>
        <v>1.38</v>
      </c>
      <c r="F1391" s="5" t="str">
        <f ca="1">IFERROR(LOOKUP(1,0/((B1391=名单!B:B)*(VALUE(AW1391)&gt;=名单!E:E)*(VALUE(AW1391)&lt;=名单!G:G)*(Y1391="正常走货")),名单!H:H),"否")</f>
        <v>否</v>
      </c>
      <c r="G1391" s="71" t="s">
        <v>4258</v>
      </c>
      <c r="H1391" s="71" t="s">
        <v>4260</v>
      </c>
      <c r="J1391" s="72" t="s">
        <v>186</v>
      </c>
      <c r="L1391" s="71" t="s">
        <v>18</v>
      </c>
      <c r="M1391" s="73"/>
      <c r="N1391" s="73"/>
      <c r="R1391" s="73"/>
      <c r="S1391" s="72" t="s">
        <v>187</v>
      </c>
      <c r="T1391" s="72" t="s">
        <v>14410</v>
      </c>
      <c r="U1391" s="73"/>
      <c r="W1391" s="73"/>
      <c r="X1391" s="73"/>
      <c r="Y1391" s="72" t="s">
        <v>14379</v>
      </c>
      <c r="AO1391" s="71">
        <v>289.8</v>
      </c>
      <c r="AS1391" s="73"/>
      <c r="AT1391" s="73"/>
      <c r="AV1391" s="73"/>
      <c r="AW1391" s="74" t="s">
        <v>15783</v>
      </c>
      <c r="BC1391" s="73"/>
    </row>
    <row r="1392" spans="1:56">
      <c r="A1392" s="70" t="str">
        <f t="shared" si="43"/>
        <v>2026-01</v>
      </c>
      <c r="B1392" s="5" t="str">
        <f>_xlfn.XLOOKUP(G1392,过机服务商重量差!A:A,过机服务商重量差!G:G)</f>
        <v>玉麒麟</v>
      </c>
      <c r="C1392" s="32" t="str">
        <f t="shared" si="42"/>
        <v>渠道</v>
      </c>
      <c r="D1392" s="63">
        <f>ROUND(IF(AND(AO1392&gt;=0,Y1392="正常走货"),_xlfn.XLOOKUP(G1392,过机服务商重量差!A:A,过机服务商重量差!L:L),"0"),2)</f>
        <v>4.5</v>
      </c>
      <c r="E1392" s="64">
        <f>ROUND(IF(B1392="小旋风",$D1392/提成!$D$4*提成!$E$4,$D1392/提成!$D$3*提成!$E$3),2)</f>
        <v>0.05</v>
      </c>
      <c r="F1392" s="5" t="str">
        <f ca="1">IFERROR(LOOKUP(1,0/((B1392=名单!B:B)*(VALUE(AW1392)&gt;=名单!E:E)*(VALUE(AW1392)&lt;=名单!G:G)*(Y1392="正常走货")),名单!H:H),"否")</f>
        <v>否</v>
      </c>
      <c r="G1392" s="71" t="s">
        <v>4261</v>
      </c>
      <c r="H1392" s="71" t="s">
        <v>4261</v>
      </c>
      <c r="J1392" s="72" t="s">
        <v>17</v>
      </c>
      <c r="L1392" s="71" t="s">
        <v>18</v>
      </c>
      <c r="M1392" s="73"/>
      <c r="N1392" s="73"/>
      <c r="R1392" s="73"/>
      <c r="S1392" s="72" t="s">
        <v>99</v>
      </c>
      <c r="T1392" s="72" t="s">
        <v>14410</v>
      </c>
      <c r="U1392" s="73"/>
      <c r="W1392" s="73"/>
      <c r="X1392" s="73"/>
      <c r="Y1392" s="72" t="s">
        <v>14379</v>
      </c>
      <c r="AO1392" s="71">
        <v>81</v>
      </c>
      <c r="AS1392" s="73"/>
      <c r="AT1392" s="73"/>
      <c r="AU1392" s="73"/>
      <c r="AV1392" s="73"/>
      <c r="AW1392" s="74" t="s">
        <v>15784</v>
      </c>
      <c r="BC1392" s="73"/>
    </row>
    <row r="1393" spans="1:56">
      <c r="A1393" s="70" t="str">
        <f t="shared" si="43"/>
        <v>2026-01</v>
      </c>
      <c r="B1393" s="5" t="str">
        <f>_xlfn.XLOOKUP(G1393,过机服务商重量差!A:A,过机服务商重量差!G:G)</f>
        <v>无崖子</v>
      </c>
      <c r="C1393" s="32" t="str">
        <f t="shared" si="42"/>
        <v>渠道</v>
      </c>
      <c r="D1393" s="63">
        <f>ROUND(IF(AND(AO1393&gt;=0,Y1393="正常走货"),_xlfn.XLOOKUP(G1393,过机服务商重量差!A:A,过机服务商重量差!L:L),"0"),2)</f>
        <v>75</v>
      </c>
      <c r="E1393" s="64">
        <f>ROUND(IF(B1393="小旋风",$D1393/提成!$D$4*提成!$E$4,$D1393/提成!$D$3*提成!$E$3),2)</f>
        <v>0.75</v>
      </c>
      <c r="F1393" s="5" t="str">
        <f ca="1">IFERROR(LOOKUP(1,0/((B1393=名单!B:B)*(VALUE(AW1393)&gt;=名单!E:E)*(VALUE(AW1393)&lt;=名单!G:G)*(Y1393="正常走货")),名单!H:H),"否")</f>
        <v>否</v>
      </c>
      <c r="G1393" s="71" t="s">
        <v>4263</v>
      </c>
      <c r="H1393" s="71" t="s">
        <v>4265</v>
      </c>
      <c r="J1393" s="72" t="s">
        <v>611</v>
      </c>
      <c r="L1393" s="71" t="s">
        <v>18</v>
      </c>
      <c r="M1393" s="73"/>
      <c r="N1393" s="73"/>
      <c r="R1393" s="73"/>
      <c r="S1393" s="72" t="s">
        <v>86</v>
      </c>
      <c r="T1393" s="71" t="s">
        <v>14378</v>
      </c>
      <c r="U1393" s="73"/>
      <c r="W1393" s="73"/>
      <c r="X1393" s="73"/>
      <c r="Y1393" s="72" t="s">
        <v>14379</v>
      </c>
      <c r="AO1393" s="71">
        <v>19.3000000000002</v>
      </c>
      <c r="AS1393" s="73"/>
      <c r="AT1393" s="73"/>
      <c r="AU1393" s="73"/>
      <c r="AV1393" s="73"/>
      <c r="AW1393" s="74" t="s">
        <v>15785</v>
      </c>
      <c r="BC1393" s="73"/>
    </row>
    <row r="1394" spans="1:56">
      <c r="A1394" s="70" t="str">
        <f t="shared" si="43"/>
        <v>2026-01</v>
      </c>
      <c r="B1394" s="5" t="str">
        <f>_xlfn.XLOOKUP(G1394,过机服务商重量差!A:A,过机服务商重量差!G:G)</f>
        <v>无崖子</v>
      </c>
      <c r="C1394" s="32" t="str">
        <f t="shared" si="42"/>
        <v>渠道</v>
      </c>
      <c r="D1394" s="63">
        <f>ROUND(IF(AND(AO1394&gt;=0,Y1394="正常走货"),_xlfn.XLOOKUP(G1394,过机服务商重量差!A:A,过机服务商重量差!L:L),"0"),2)</f>
        <v>2.5</v>
      </c>
      <c r="E1394" s="64">
        <f>ROUND(IF(B1394="小旋风",$D1394/提成!$D$4*提成!$E$4,$D1394/提成!$D$3*提成!$E$3),2)</f>
        <v>0.03</v>
      </c>
      <c r="F1394" s="5" t="str">
        <f ca="1">IFERROR(LOOKUP(1,0/((B1394=名单!B:B)*(VALUE(AW1394)&gt;=名单!E:E)*(VALUE(AW1394)&lt;=名单!G:G)*(Y1394="正常走货")),名单!H:H),"否")</f>
        <v>否</v>
      </c>
      <c r="G1394" s="71" t="s">
        <v>4266</v>
      </c>
      <c r="H1394" s="71" t="s">
        <v>4268</v>
      </c>
      <c r="J1394" s="72" t="s">
        <v>1025</v>
      </c>
      <c r="L1394" s="71" t="s">
        <v>18</v>
      </c>
      <c r="M1394" s="73"/>
      <c r="N1394" s="73"/>
      <c r="R1394" s="73"/>
      <c r="S1394" s="72" t="s">
        <v>199</v>
      </c>
      <c r="T1394" s="71" t="s">
        <v>14439</v>
      </c>
      <c r="U1394" s="73"/>
      <c r="W1394" s="73"/>
      <c r="X1394" s="73"/>
      <c r="Y1394" s="72" t="s">
        <v>14379</v>
      </c>
      <c r="AO1394" s="71">
        <v>48.74</v>
      </c>
      <c r="AS1394" s="73"/>
      <c r="AT1394" s="73"/>
      <c r="AU1394" s="73"/>
      <c r="AV1394" s="73"/>
      <c r="AW1394" s="74" t="s">
        <v>15786</v>
      </c>
      <c r="BC1394" s="73"/>
    </row>
    <row r="1395" spans="1:56">
      <c r="A1395" s="70" t="str">
        <f t="shared" si="43"/>
        <v>2026-01</v>
      </c>
      <c r="B1395" s="5" t="str">
        <f>_xlfn.XLOOKUP(G1395,过机服务商重量差!A:A,过机服务商重量差!G:G)</f>
        <v>帅时莹</v>
      </c>
      <c r="C1395" s="32" t="str">
        <f t="shared" si="42"/>
        <v>渠道</v>
      </c>
      <c r="D1395" s="63">
        <f>ROUND(IF(AND(AO1395&gt;=0,Y1395="正常走货"),_xlfn.XLOOKUP(G1395,过机服务商重量差!A:A,过机服务商重量差!L:L),"0"),2)</f>
        <v>493</v>
      </c>
      <c r="E1395" s="64">
        <f>ROUND(IF(B1395="小旋风",$D1395/提成!$D$4*提成!$E$4,$D1395/提成!$D$3*提成!$E$3),2)</f>
        <v>4.93</v>
      </c>
      <c r="F1395" s="5" t="str">
        <f ca="1">IFERROR(LOOKUP(1,0/((B1395=名单!B:B)*(VALUE(AW1395)&gt;=名单!E:E)*(VALUE(AW1395)&lt;=名单!G:G)*(Y1395="正常走货")),名单!H:H),"否")</f>
        <v>否</v>
      </c>
      <c r="G1395" s="71" t="s">
        <v>4269</v>
      </c>
      <c r="H1395" s="71" t="s">
        <v>4271</v>
      </c>
      <c r="J1395" s="71" t="s">
        <v>186</v>
      </c>
      <c r="L1395" s="71" t="s">
        <v>18</v>
      </c>
      <c r="M1395" s="73"/>
      <c r="N1395" s="73"/>
      <c r="R1395" s="73"/>
      <c r="S1395" s="72" t="s">
        <v>191</v>
      </c>
      <c r="T1395" s="71" t="s">
        <v>14410</v>
      </c>
      <c r="U1395" s="73"/>
      <c r="W1395" s="73"/>
      <c r="X1395" s="73"/>
      <c r="Y1395" s="72" t="s">
        <v>14379</v>
      </c>
      <c r="AO1395" s="71">
        <v>3520.3</v>
      </c>
      <c r="AS1395" s="73"/>
      <c r="AT1395" s="73"/>
      <c r="AV1395" s="73"/>
      <c r="AW1395" s="74" t="s">
        <v>15787</v>
      </c>
      <c r="BC1395" s="73"/>
    </row>
    <row r="1396" spans="1:56">
      <c r="A1396" s="70" t="str">
        <f t="shared" si="43"/>
        <v>2026-01</v>
      </c>
      <c r="B1396" s="5" t="str">
        <f>_xlfn.XLOOKUP(G1396,过机服务商重量差!A:A,过机服务商重量差!G:G)</f>
        <v>帅时莹</v>
      </c>
      <c r="C1396" s="32" t="str">
        <f t="shared" si="42"/>
        <v>渠道</v>
      </c>
      <c r="D1396" s="63">
        <f>ROUND(IF(AND(AO1396&gt;=0,Y1396="正常走货"),_xlfn.XLOOKUP(G1396,过机服务商重量差!A:A,过机服务商重量差!L:L),"0"),2)</f>
        <v>75</v>
      </c>
      <c r="E1396" s="64">
        <f>ROUND(IF(B1396="小旋风",$D1396/提成!$D$4*提成!$E$4,$D1396/提成!$D$3*提成!$E$3),2)</f>
        <v>0.75</v>
      </c>
      <c r="F1396" s="5" t="str">
        <f ca="1">IFERROR(LOOKUP(1,0/((B1396=名单!B:B)*(VALUE(AW1396)&gt;=名单!E:E)*(VALUE(AW1396)&lt;=名单!G:G)*(Y1396="正常走货")),名单!H:H),"否")</f>
        <v>否</v>
      </c>
      <c r="G1396" s="71" t="s">
        <v>4272</v>
      </c>
      <c r="H1396" s="71" t="s">
        <v>4274</v>
      </c>
      <c r="J1396" s="72" t="s">
        <v>1184</v>
      </c>
      <c r="L1396" s="71" t="s">
        <v>18</v>
      </c>
      <c r="M1396" s="73"/>
      <c r="N1396" s="73"/>
      <c r="R1396" s="73"/>
      <c r="S1396" s="72" t="s">
        <v>191</v>
      </c>
      <c r="T1396" s="72" t="s">
        <v>14410</v>
      </c>
      <c r="U1396" s="73"/>
      <c r="W1396" s="73"/>
      <c r="X1396" s="73"/>
      <c r="Y1396" s="72" t="s">
        <v>14379</v>
      </c>
      <c r="AO1396" s="71">
        <v>525</v>
      </c>
      <c r="AT1396" s="73"/>
      <c r="AV1396" s="73"/>
      <c r="AW1396" s="74" t="s">
        <v>15788</v>
      </c>
      <c r="BA1396" s="73"/>
      <c r="BC1396" s="73"/>
    </row>
    <row r="1397" spans="1:56">
      <c r="A1397" s="70" t="str">
        <f t="shared" si="43"/>
        <v>2026-01</v>
      </c>
      <c r="B1397" s="5" t="str">
        <f>_xlfn.XLOOKUP(G1397,过机服务商重量差!A:A,过机服务商重量差!G:G)</f>
        <v>玉麒麟</v>
      </c>
      <c r="C1397" s="32" t="str">
        <f t="shared" si="42"/>
        <v>渠道</v>
      </c>
      <c r="D1397" s="63">
        <f>ROUND(IF(AND(AO1397&gt;=0,Y1397="正常走货"),_xlfn.XLOOKUP(G1397,过机服务商重量差!A:A,过机服务商重量差!L:L),"0"),2)</f>
        <v>25</v>
      </c>
      <c r="E1397" s="64">
        <f>ROUND(IF(B1397="小旋风",$D1397/提成!$D$4*提成!$E$4,$D1397/提成!$D$3*提成!$E$3),2)</f>
        <v>0.25</v>
      </c>
      <c r="F1397" s="5" t="str">
        <f ca="1">IFERROR(LOOKUP(1,0/((B1397=名单!B:B)*(VALUE(AW1397)&gt;=名单!E:E)*(VALUE(AW1397)&lt;=名单!G:G)*(Y1397="正常走货")),名单!H:H),"否")</f>
        <v>否</v>
      </c>
      <c r="G1397" s="71" t="s">
        <v>4275</v>
      </c>
      <c r="H1397" s="71" t="s">
        <v>4277</v>
      </c>
      <c r="J1397" s="72" t="s">
        <v>17</v>
      </c>
      <c r="L1397" s="71" t="s">
        <v>18</v>
      </c>
      <c r="M1397" s="73"/>
      <c r="N1397" s="73"/>
      <c r="R1397" s="73"/>
      <c r="S1397" s="72" t="s">
        <v>191</v>
      </c>
      <c r="T1397" s="72" t="s">
        <v>14410</v>
      </c>
      <c r="U1397" s="73"/>
      <c r="W1397" s="73"/>
      <c r="X1397" s="73"/>
      <c r="Y1397" s="72" t="s">
        <v>14379</v>
      </c>
      <c r="AO1397" s="71">
        <v>361.97</v>
      </c>
      <c r="AS1397" s="73"/>
      <c r="AT1397" s="73"/>
      <c r="AU1397" s="73"/>
      <c r="AV1397" s="73"/>
      <c r="AW1397" s="74" t="s">
        <v>15789</v>
      </c>
      <c r="BC1397" s="73"/>
    </row>
    <row r="1398" spans="1:56">
      <c r="A1398" s="70" t="str">
        <f t="shared" si="43"/>
        <v>2026-01</v>
      </c>
      <c r="B1398" s="5" t="str">
        <f>_xlfn.XLOOKUP(G1398,过机服务商重量差!A:A,过机服务商重量差!G:G)</f>
        <v>小旋风</v>
      </c>
      <c r="C1398" s="32" t="str">
        <f t="shared" si="42"/>
        <v>渠道</v>
      </c>
      <c r="D1398" s="63">
        <f>ROUND(IF(AND(AO1398&gt;=0,Y1398="正常走货"),_xlfn.XLOOKUP(G1398,过机服务商重量差!A:A,过机服务商重量差!L:L),"0"),2)</f>
        <v>42</v>
      </c>
      <c r="E1398" s="64">
        <f>ROUND(IF(B1398="小旋风",$D1398/提成!$D$4*提成!$E$4,$D1398/提成!$D$3*提成!$E$3),2)</f>
        <v>0.42</v>
      </c>
      <c r="F1398" s="5" t="str">
        <f ca="1">IFERROR(LOOKUP(1,0/((B1398=名单!B:B)*(VALUE(AW1398)&gt;=名单!E:E)*(VALUE(AW1398)&lt;=名单!G:G)*(Y1398="正常走货")),名单!H:H),"否")</f>
        <v>是</v>
      </c>
      <c r="G1398" s="71" t="s">
        <v>4278</v>
      </c>
      <c r="H1398" s="71" t="s">
        <v>4280</v>
      </c>
      <c r="J1398" s="72" t="s">
        <v>453</v>
      </c>
      <c r="L1398" s="71" t="s">
        <v>18</v>
      </c>
      <c r="M1398" s="73"/>
      <c r="N1398" s="73"/>
      <c r="R1398" s="73"/>
      <c r="S1398" s="72" t="s">
        <v>1488</v>
      </c>
      <c r="T1398" s="72" t="s">
        <v>14386</v>
      </c>
      <c r="U1398" s="73"/>
      <c r="W1398" s="73"/>
      <c r="X1398" s="73"/>
      <c r="Y1398" s="72" t="s">
        <v>14379</v>
      </c>
      <c r="AO1398" s="71">
        <v>8.39999999999998</v>
      </c>
      <c r="AS1398" s="73"/>
      <c r="AT1398" s="73"/>
      <c r="AU1398" s="73"/>
      <c r="AV1398" s="73"/>
      <c r="AW1398" s="74" t="s">
        <v>15790</v>
      </c>
      <c r="BC1398" s="73"/>
    </row>
    <row r="1399" spans="1:56">
      <c r="A1399" s="70" t="str">
        <f t="shared" si="43"/>
        <v>2026-01</v>
      </c>
      <c r="B1399" s="5" t="str">
        <f>_xlfn.XLOOKUP(G1399,过机服务商重量差!A:A,过机服务商重量差!G:G)</f>
        <v>玉麒麟</v>
      </c>
      <c r="C1399" s="32" t="str">
        <f t="shared" si="42"/>
        <v>渠道</v>
      </c>
      <c r="D1399" s="63">
        <f>ROUND(IF(AND(AO1399&gt;=0,Y1399="正常走货"),_xlfn.XLOOKUP(G1399,过机服务商重量差!A:A,过机服务商重量差!L:L),"0"),2)</f>
        <v>14.5</v>
      </c>
      <c r="E1399" s="64">
        <f>ROUND(IF(B1399="小旋风",$D1399/提成!$D$4*提成!$E$4,$D1399/提成!$D$3*提成!$E$3),2)</f>
        <v>0.15</v>
      </c>
      <c r="F1399" s="5" t="str">
        <f ca="1">IFERROR(LOOKUP(1,0/((B1399=名单!B:B)*(VALUE(AW1399)&gt;=名单!E:E)*(VALUE(AW1399)&lt;=名单!G:G)*(Y1399="正常走货")),名单!H:H),"否")</f>
        <v>否</v>
      </c>
      <c r="G1399" s="71" t="s">
        <v>4281</v>
      </c>
      <c r="H1399" s="71" t="s">
        <v>4283</v>
      </c>
      <c r="J1399" s="72" t="s">
        <v>17</v>
      </c>
      <c r="L1399" s="71" t="s">
        <v>18</v>
      </c>
      <c r="M1399" s="73"/>
      <c r="N1399" s="73"/>
      <c r="R1399" s="73"/>
      <c r="S1399" s="72" t="s">
        <v>191</v>
      </c>
      <c r="T1399" s="72" t="s">
        <v>14410</v>
      </c>
      <c r="U1399" s="73"/>
      <c r="W1399" s="73"/>
      <c r="X1399" s="73"/>
      <c r="Y1399" s="72" t="s">
        <v>14379</v>
      </c>
      <c r="AO1399" s="71">
        <v>203</v>
      </c>
      <c r="AS1399" s="73"/>
      <c r="AT1399" s="73"/>
      <c r="AU1399" s="73"/>
      <c r="AV1399" s="73"/>
      <c r="AW1399" s="74" t="s">
        <v>15791</v>
      </c>
      <c r="BC1399" s="73"/>
    </row>
    <row r="1400" spans="1:56">
      <c r="A1400" s="70" t="str">
        <f t="shared" si="43"/>
        <v>2026-01</v>
      </c>
      <c r="B1400" s="5" t="str">
        <f>_xlfn.XLOOKUP(G1400,过机服务商重量差!A:A,过机服务商重量差!G:G)</f>
        <v>玉麒麟</v>
      </c>
      <c r="C1400" s="32" t="str">
        <f t="shared" si="42"/>
        <v>渠道</v>
      </c>
      <c r="D1400" s="63">
        <f>ROUND(IF(AND(AO1400&gt;=0,Y1400="正常走货"),_xlfn.XLOOKUP(G1400,过机服务商重量差!A:A,过机服务商重量差!L:L),"0"),2)</f>
        <v>12</v>
      </c>
      <c r="E1400" s="64">
        <f>ROUND(IF(B1400="小旋风",$D1400/提成!$D$4*提成!$E$4,$D1400/提成!$D$3*提成!$E$3),2)</f>
        <v>0.12</v>
      </c>
      <c r="F1400" s="5" t="str">
        <f ca="1">IFERROR(LOOKUP(1,0/((B1400=名单!B:B)*(VALUE(AW1400)&gt;=名单!E:E)*(VALUE(AW1400)&lt;=名单!G:G)*(Y1400="正常走货")),名单!H:H),"否")</f>
        <v>否</v>
      </c>
      <c r="G1400" s="71" t="s">
        <v>4284</v>
      </c>
      <c r="H1400" s="71" t="s">
        <v>4286</v>
      </c>
      <c r="J1400" s="72" t="s">
        <v>17</v>
      </c>
      <c r="L1400" s="71" t="s">
        <v>18</v>
      </c>
      <c r="M1400" s="73"/>
      <c r="N1400" s="73"/>
      <c r="R1400" s="73"/>
      <c r="S1400" s="72" t="s">
        <v>191</v>
      </c>
      <c r="T1400" s="72" t="s">
        <v>14410</v>
      </c>
      <c r="U1400" s="73"/>
      <c r="W1400" s="73"/>
      <c r="X1400" s="73"/>
      <c r="Y1400" s="72" t="s">
        <v>14379</v>
      </c>
      <c r="AO1400" s="71">
        <v>267</v>
      </c>
      <c r="AS1400" s="73"/>
      <c r="AT1400" s="73"/>
      <c r="AV1400" s="73"/>
      <c r="AW1400" s="74" t="s">
        <v>15792</v>
      </c>
      <c r="BC1400" s="73"/>
    </row>
    <row r="1401" spans="1:56">
      <c r="A1401" s="70" t="str">
        <f t="shared" si="43"/>
        <v>2026-01</v>
      </c>
      <c r="B1401" s="5" t="str">
        <f>_xlfn.XLOOKUP(G1401,过机服务商重量差!A:A,过机服务商重量差!G:G)</f>
        <v>无崖子</v>
      </c>
      <c r="C1401" s="32" t="str">
        <f t="shared" si="42"/>
        <v>渠道</v>
      </c>
      <c r="D1401" s="63">
        <f>ROUND(IF(AND(AO1401&gt;=0,Y1401="正常走货"),_xlfn.XLOOKUP(G1401,过机服务商重量差!A:A,过机服务商重量差!L:L),"0"),2)</f>
        <v>22</v>
      </c>
      <c r="E1401" s="64">
        <f>ROUND(IF(B1401="小旋风",$D1401/提成!$D$4*提成!$E$4,$D1401/提成!$D$3*提成!$E$3),2)</f>
        <v>0.22</v>
      </c>
      <c r="F1401" s="5" t="str">
        <f ca="1">IFERROR(LOOKUP(1,0/((B1401=名单!B:B)*(VALUE(AW1401)&gt;=名单!E:E)*(VALUE(AW1401)&lt;=名单!G:G)*(Y1401="正常走货")),名单!H:H),"否")</f>
        <v>否</v>
      </c>
      <c r="G1401" s="71" t="s">
        <v>4287</v>
      </c>
      <c r="H1401" s="71" t="s">
        <v>4289</v>
      </c>
      <c r="J1401" s="72" t="s">
        <v>4290</v>
      </c>
      <c r="L1401" s="71" t="s">
        <v>18</v>
      </c>
      <c r="M1401" s="73"/>
      <c r="N1401" s="73"/>
      <c r="R1401" s="73"/>
      <c r="S1401" s="72" t="s">
        <v>191</v>
      </c>
      <c r="T1401" s="72" t="s">
        <v>14410</v>
      </c>
      <c r="U1401" s="73"/>
      <c r="W1401" s="73"/>
      <c r="X1401" s="73"/>
      <c r="Y1401" s="72" t="s">
        <v>14379</v>
      </c>
      <c r="AO1401" s="71">
        <v>722.74</v>
      </c>
      <c r="AT1401" s="73"/>
      <c r="AU1401" s="73"/>
      <c r="AV1401" s="73"/>
      <c r="AW1401" s="74" t="s">
        <v>15793</v>
      </c>
      <c r="BC1401" s="73"/>
    </row>
    <row r="1402" spans="1:56">
      <c r="A1402" s="70" t="str">
        <f t="shared" si="43"/>
        <v>2026-01</v>
      </c>
      <c r="B1402" s="5" t="str">
        <f>_xlfn.XLOOKUP(G1402,过机服务商重量差!A:A,过机服务商重量差!G:G)</f>
        <v>无崖子</v>
      </c>
      <c r="C1402" s="32" t="str">
        <f t="shared" si="42"/>
        <v>渠道</v>
      </c>
      <c r="D1402" s="63">
        <f>ROUND(IF(AND(AO1402&gt;=0,Y1402="正常走货"),_xlfn.XLOOKUP(G1402,过机服务商重量差!A:A,过机服务商重量差!L:L),"0"),2)</f>
        <v>165</v>
      </c>
      <c r="E1402" s="64">
        <f>ROUND(IF(B1402="小旋风",$D1402/提成!$D$4*提成!$E$4,$D1402/提成!$D$3*提成!$E$3),2)</f>
        <v>1.65</v>
      </c>
      <c r="F1402" s="5" t="str">
        <f ca="1">IFERROR(LOOKUP(1,0/((B1402=名单!B:B)*(VALUE(AW1402)&gt;=名单!E:E)*(VALUE(AW1402)&lt;=名单!G:G)*(Y1402="正常走货")),名单!H:H),"否")</f>
        <v>否</v>
      </c>
      <c r="G1402" s="71" t="s">
        <v>4291</v>
      </c>
      <c r="H1402" s="71" t="s">
        <v>4293</v>
      </c>
      <c r="J1402" s="71" t="s">
        <v>128</v>
      </c>
      <c r="L1402" s="71" t="s">
        <v>18</v>
      </c>
      <c r="M1402" s="73"/>
      <c r="N1402" s="73"/>
      <c r="R1402" s="73"/>
      <c r="S1402" s="72" t="s">
        <v>2149</v>
      </c>
      <c r="T1402" s="72" t="s">
        <v>14382</v>
      </c>
      <c r="U1402" s="73"/>
      <c r="W1402" s="73"/>
      <c r="X1402" s="73"/>
      <c r="Y1402" s="72" t="s">
        <v>14379</v>
      </c>
      <c r="Z1402" s="73"/>
      <c r="AO1402" s="71">
        <v>361.42</v>
      </c>
      <c r="AT1402" s="73"/>
      <c r="AV1402" s="73"/>
      <c r="AW1402" s="74" t="s">
        <v>15794</v>
      </c>
      <c r="BC1402" s="73"/>
    </row>
    <row r="1403" spans="1:56">
      <c r="A1403" s="70" t="str">
        <f t="shared" si="43"/>
        <v>2026-01</v>
      </c>
      <c r="B1403" s="5" t="str">
        <f>_xlfn.XLOOKUP(G1403,过机服务商重量差!A:A,过机服务商重量差!G:G)</f>
        <v>玉麒麟</v>
      </c>
      <c r="C1403" s="32" t="str">
        <f t="shared" si="42"/>
        <v>渠道</v>
      </c>
      <c r="D1403" s="63">
        <f>ROUND(IF(AND(AO1403&gt;=0,Y1403="正常走货"),_xlfn.XLOOKUP(G1403,过机服务商重量差!A:A,过机服务商重量差!L:L),"0"),2)</f>
        <v>115</v>
      </c>
      <c r="E1403" s="64">
        <f>ROUND(IF(B1403="小旋风",$D1403/提成!$D$4*提成!$E$4,$D1403/提成!$D$3*提成!$E$3),2)</f>
        <v>1.15</v>
      </c>
      <c r="F1403" s="5" t="str">
        <f ca="1">IFERROR(LOOKUP(1,0/((B1403=名单!B:B)*(VALUE(AW1403)&gt;=名单!E:E)*(VALUE(AW1403)&lt;=名单!G:G)*(Y1403="正常走货")),名单!H:H),"否")</f>
        <v>否</v>
      </c>
      <c r="G1403" s="71" t="s">
        <v>4294</v>
      </c>
      <c r="H1403" s="71" t="s">
        <v>4296</v>
      </c>
      <c r="J1403" s="72" t="s">
        <v>17</v>
      </c>
      <c r="L1403" s="71" t="s">
        <v>18</v>
      </c>
      <c r="M1403" s="73"/>
      <c r="N1403" s="73"/>
      <c r="R1403" s="73"/>
      <c r="S1403" s="72" t="s">
        <v>120</v>
      </c>
      <c r="T1403" s="72" t="s">
        <v>14382</v>
      </c>
      <c r="U1403" s="73"/>
      <c r="W1403" s="73"/>
      <c r="X1403" s="73"/>
      <c r="Y1403" s="72" t="s">
        <v>14379</v>
      </c>
      <c r="AO1403" s="71">
        <v>316.5</v>
      </c>
      <c r="AT1403" s="73"/>
      <c r="AV1403" s="73"/>
      <c r="AW1403" s="74" t="s">
        <v>15795</v>
      </c>
      <c r="BA1403" s="73"/>
      <c r="BC1403" s="73"/>
      <c r="BD1403" s="73"/>
    </row>
    <row r="1404" spans="1:56">
      <c r="A1404" s="70" t="str">
        <f t="shared" si="43"/>
        <v>2026-01</v>
      </c>
      <c r="B1404" s="5" t="str">
        <f>_xlfn.XLOOKUP(G1404,过机服务商重量差!A:A,过机服务商重量差!G:G)</f>
        <v>风清扬</v>
      </c>
      <c r="C1404" s="32" t="str">
        <f t="shared" si="42"/>
        <v>渠道</v>
      </c>
      <c r="D1404" s="63">
        <f>ROUND(IF(AND(AO1404&gt;=0,Y1404="正常走货"),_xlfn.XLOOKUP(G1404,过机服务商重量差!A:A,过机服务商重量差!L:L),"0"),2)</f>
        <v>300</v>
      </c>
      <c r="E1404" s="64">
        <f>ROUND(IF(B1404="小旋风",$D1404/提成!$D$4*提成!$E$4,$D1404/提成!$D$3*提成!$E$3),2)</f>
        <v>3</v>
      </c>
      <c r="F1404" s="5" t="str">
        <f ca="1">IFERROR(LOOKUP(1,0/((B1404=名单!B:B)*(VALUE(AW1404)&gt;=名单!E:E)*(VALUE(AW1404)&lt;=名单!G:G)*(Y1404="正常走货")),名单!H:H),"否")</f>
        <v>是</v>
      </c>
      <c r="G1404" s="71" t="s">
        <v>4297</v>
      </c>
      <c r="H1404" s="71" t="s">
        <v>4299</v>
      </c>
      <c r="J1404" s="72" t="s">
        <v>683</v>
      </c>
      <c r="L1404" s="71" t="s">
        <v>18</v>
      </c>
      <c r="M1404" s="73"/>
      <c r="N1404" s="73"/>
      <c r="R1404" s="73"/>
      <c r="S1404" s="72" t="s">
        <v>156</v>
      </c>
      <c r="T1404" s="72" t="s">
        <v>14386</v>
      </c>
      <c r="U1404" s="73"/>
      <c r="W1404" s="73"/>
      <c r="X1404" s="73"/>
      <c r="Y1404" s="72" t="s">
        <v>14379</v>
      </c>
      <c r="AO1404" s="71">
        <v>300</v>
      </c>
      <c r="AT1404" s="73"/>
      <c r="AV1404" s="73"/>
      <c r="AW1404" s="74" t="s">
        <v>15796</v>
      </c>
      <c r="BC1404" s="73"/>
    </row>
    <row r="1405" spans="1:56">
      <c r="A1405" s="70" t="str">
        <f t="shared" si="43"/>
        <v>2026-01</v>
      </c>
      <c r="B1405" s="5" t="str">
        <f>_xlfn.XLOOKUP(G1405,过机服务商重量差!A:A,过机服务商重量差!G:G)</f>
        <v>风清扬</v>
      </c>
      <c r="C1405" s="32" t="str">
        <f t="shared" si="42"/>
        <v>渠道</v>
      </c>
      <c r="D1405" s="63">
        <f>ROUND(IF(AND(AO1405&gt;=0,Y1405="正常走货"),_xlfn.XLOOKUP(G1405,过机服务商重量差!A:A,过机服务商重量差!L:L),"0"),2)</f>
        <v>51</v>
      </c>
      <c r="E1405" s="64">
        <f>ROUND(IF(B1405="小旋风",$D1405/提成!$D$4*提成!$E$4,$D1405/提成!$D$3*提成!$E$3),2)</f>
        <v>0.51</v>
      </c>
      <c r="F1405" s="5" t="str">
        <f ca="1">IFERROR(LOOKUP(1,0/((B1405=名单!B:B)*(VALUE(AW1405)&gt;=名单!E:E)*(VALUE(AW1405)&lt;=名单!G:G)*(Y1405="正常走货")),名单!H:H),"否")</f>
        <v>是</v>
      </c>
      <c r="G1405" s="71" t="s">
        <v>4300</v>
      </c>
      <c r="H1405" s="71" t="s">
        <v>4302</v>
      </c>
      <c r="J1405" s="72" t="s">
        <v>51</v>
      </c>
      <c r="L1405" s="71" t="s">
        <v>18</v>
      </c>
      <c r="M1405" s="73"/>
      <c r="N1405" s="73"/>
      <c r="R1405" s="73"/>
      <c r="S1405" s="72" t="s">
        <v>116</v>
      </c>
      <c r="T1405" s="72" t="s">
        <v>14382</v>
      </c>
      <c r="U1405" s="73"/>
      <c r="W1405" s="73"/>
      <c r="X1405" s="73"/>
      <c r="Y1405" s="72" t="s">
        <v>14379</v>
      </c>
      <c r="AO1405" s="71">
        <v>75.7</v>
      </c>
      <c r="AS1405" s="73"/>
      <c r="AT1405" s="73"/>
      <c r="AV1405" s="73"/>
      <c r="AW1405" s="74" t="s">
        <v>15797</v>
      </c>
      <c r="BA1405" s="73"/>
      <c r="BC1405" s="73"/>
    </row>
    <row r="1406" spans="1:56">
      <c r="A1406" s="70" t="str">
        <f t="shared" si="43"/>
        <v>2026-01</v>
      </c>
      <c r="B1406" s="5" t="str">
        <f>_xlfn.XLOOKUP(G1406,过机服务商重量差!A:A,过机服务商重量差!G:G)</f>
        <v>风清扬</v>
      </c>
      <c r="C1406" s="32" t="str">
        <f t="shared" si="42"/>
        <v>渠道</v>
      </c>
      <c r="D1406" s="63">
        <f>ROUND(IF(AND(AO1406&gt;=0,Y1406="正常走货"),_xlfn.XLOOKUP(G1406,过机服务商重量差!A:A,过机服务商重量差!L:L),"0"),2)</f>
        <v>271</v>
      </c>
      <c r="E1406" s="64">
        <f>ROUND(IF(B1406="小旋风",$D1406/提成!$D$4*提成!$E$4,$D1406/提成!$D$3*提成!$E$3),2)</f>
        <v>2.71</v>
      </c>
      <c r="F1406" s="5" t="str">
        <f ca="1">IFERROR(LOOKUP(1,0/((B1406=名单!B:B)*(VALUE(AW1406)&gt;=名单!E:E)*(VALUE(AW1406)&lt;=名单!G:G)*(Y1406="正常走货")),名单!H:H),"否")</f>
        <v>是</v>
      </c>
      <c r="G1406" s="71" t="s">
        <v>4303</v>
      </c>
      <c r="H1406" s="71" t="s">
        <v>4305</v>
      </c>
      <c r="J1406" s="72" t="s">
        <v>683</v>
      </c>
      <c r="L1406" s="71" t="s">
        <v>18</v>
      </c>
      <c r="M1406" s="73"/>
      <c r="N1406" s="73"/>
      <c r="R1406" s="73"/>
      <c r="S1406" s="72" t="s">
        <v>156</v>
      </c>
      <c r="T1406" s="72" t="s">
        <v>14386</v>
      </c>
      <c r="U1406" s="73"/>
      <c r="W1406" s="73"/>
      <c r="X1406" s="73"/>
      <c r="Y1406" s="72" t="s">
        <v>14379</v>
      </c>
      <c r="AO1406" s="71">
        <v>271</v>
      </c>
      <c r="AT1406" s="73"/>
      <c r="AU1406" s="73"/>
      <c r="AV1406" s="73"/>
      <c r="AW1406" s="74" t="s">
        <v>15798</v>
      </c>
      <c r="BC1406" s="73"/>
    </row>
    <row r="1407" spans="1:56">
      <c r="A1407" s="70" t="str">
        <f t="shared" si="43"/>
        <v>2026-01</v>
      </c>
      <c r="B1407" s="5" t="str">
        <f>_xlfn.XLOOKUP(G1407,过机服务商重量差!A:A,过机服务商重量差!G:G)</f>
        <v>帅时莹</v>
      </c>
      <c r="C1407" s="32" t="str">
        <f t="shared" si="42"/>
        <v>渠道</v>
      </c>
      <c r="D1407" s="63">
        <f>ROUND(IF(AND(AO1407&gt;=0,Y1407="正常走货"),_xlfn.XLOOKUP(G1407,过机服务商重量差!A:A,过机服务商重量差!L:L),"0"),2)</f>
        <v>9</v>
      </c>
      <c r="E1407" s="64">
        <f>ROUND(IF(B1407="小旋风",$D1407/提成!$D$4*提成!$E$4,$D1407/提成!$D$3*提成!$E$3),2)</f>
        <v>0.09</v>
      </c>
      <c r="F1407" s="5" t="str">
        <f ca="1">IFERROR(LOOKUP(1,0/((B1407=名单!B:B)*(VALUE(AW1407)&gt;=名单!E:E)*(VALUE(AW1407)&lt;=名单!G:G)*(Y1407="正常走货")),名单!H:H),"否")</f>
        <v>否</v>
      </c>
      <c r="G1407" s="71" t="s">
        <v>4306</v>
      </c>
      <c r="H1407" s="71" t="s">
        <v>4308</v>
      </c>
      <c r="J1407" s="72" t="s">
        <v>140</v>
      </c>
      <c r="L1407" s="72" t="s">
        <v>18</v>
      </c>
      <c r="M1407" s="73"/>
      <c r="N1407" s="73"/>
      <c r="R1407" s="73"/>
      <c r="S1407" s="72" t="s">
        <v>562</v>
      </c>
      <c r="T1407" s="72" t="s">
        <v>14410</v>
      </c>
      <c r="U1407" s="73"/>
      <c r="W1407" s="73"/>
      <c r="X1407" s="73"/>
      <c r="Y1407" s="72" t="s">
        <v>14379</v>
      </c>
      <c r="AO1407" s="71">
        <v>210.84</v>
      </c>
      <c r="AS1407" s="73"/>
      <c r="AT1407" s="73"/>
      <c r="AV1407" s="73"/>
      <c r="AW1407" s="74" t="s">
        <v>15799</v>
      </c>
      <c r="BC1407" s="73"/>
      <c r="BD1407" s="73"/>
    </row>
    <row r="1408" spans="1:56">
      <c r="A1408" s="70" t="str">
        <f t="shared" si="43"/>
        <v>2026-01</v>
      </c>
      <c r="B1408" s="5" t="str">
        <f>_xlfn.XLOOKUP(G1408,过机服务商重量差!A:A,过机服务商重量差!G:G)</f>
        <v>帅时莹</v>
      </c>
      <c r="C1408" s="32" t="str">
        <f t="shared" si="42"/>
        <v>渠道</v>
      </c>
      <c r="D1408" s="63">
        <f>ROUND(IF(AND(AO1408&gt;=0,Y1408="正常走货"),_xlfn.XLOOKUP(G1408,过机服务商重量差!A:A,过机服务商重量差!L:L),"0"),2)</f>
        <v>1</v>
      </c>
      <c r="E1408" s="64">
        <f>ROUND(IF(B1408="小旋风",$D1408/提成!$D$4*提成!$E$4,$D1408/提成!$D$3*提成!$E$3),2)</f>
        <v>0.01</v>
      </c>
      <c r="F1408" s="5" t="str">
        <f ca="1">IFERROR(LOOKUP(1,0/((B1408=名单!B:B)*(VALUE(AW1408)&gt;=名单!E:E)*(VALUE(AW1408)&lt;=名单!G:G)*(Y1408="正常走货")),名单!H:H),"否")</f>
        <v>否</v>
      </c>
      <c r="G1408" s="71" t="s">
        <v>4309</v>
      </c>
      <c r="H1408" s="71" t="s">
        <v>4311</v>
      </c>
      <c r="J1408" s="72" t="s">
        <v>586</v>
      </c>
      <c r="L1408" s="71" t="s">
        <v>18</v>
      </c>
      <c r="M1408" s="73"/>
      <c r="N1408" s="73"/>
      <c r="R1408" s="73"/>
      <c r="S1408" s="72" t="s">
        <v>187</v>
      </c>
      <c r="T1408" s="72" t="s">
        <v>14410</v>
      </c>
      <c r="U1408" s="73"/>
      <c r="W1408" s="73"/>
      <c r="X1408" s="73"/>
      <c r="Y1408" s="72" t="s">
        <v>14379</v>
      </c>
      <c r="AO1408" s="71">
        <v>50.79</v>
      </c>
      <c r="AS1408" s="73"/>
      <c r="AT1408" s="73"/>
      <c r="AU1408" s="73"/>
      <c r="AV1408" s="73"/>
      <c r="AW1408" s="74" t="s">
        <v>15800</v>
      </c>
      <c r="BC1408" s="73"/>
    </row>
    <row r="1409" spans="1:56">
      <c r="A1409" s="70" t="str">
        <f t="shared" si="43"/>
        <v>2026-01</v>
      </c>
      <c r="B1409" s="5" t="str">
        <f>_xlfn.XLOOKUP(G1409,过机服务商重量差!A:A,过机服务商重量差!G:G)</f>
        <v>帅时莹</v>
      </c>
      <c r="C1409" s="32" t="str">
        <f t="shared" si="42"/>
        <v>渠道</v>
      </c>
      <c r="D1409" s="63">
        <f>ROUND(IF(AND(AO1409&gt;=0,Y1409="正常走货"),_xlfn.XLOOKUP(G1409,过机服务商重量差!A:A,过机服务商重量差!L:L),"0"),2)</f>
        <v>1</v>
      </c>
      <c r="E1409" s="64">
        <f>ROUND(IF(B1409="小旋风",$D1409/提成!$D$4*提成!$E$4,$D1409/提成!$D$3*提成!$E$3),2)</f>
        <v>0.01</v>
      </c>
      <c r="F1409" s="5" t="str">
        <f ca="1">IFERROR(LOOKUP(1,0/((B1409=名单!B:B)*(VALUE(AW1409)&gt;=名单!E:E)*(VALUE(AW1409)&lt;=名单!G:G)*(Y1409="正常走货")),名单!H:H),"否")</f>
        <v>否</v>
      </c>
      <c r="G1409" s="71" t="s">
        <v>4312</v>
      </c>
      <c r="H1409" s="71" t="s">
        <v>4314</v>
      </c>
      <c r="J1409" s="72" t="s">
        <v>140</v>
      </c>
      <c r="L1409" s="71" t="s">
        <v>18</v>
      </c>
      <c r="M1409" s="73"/>
      <c r="N1409" s="73"/>
      <c r="R1409" s="73"/>
      <c r="S1409" s="72" t="s">
        <v>191</v>
      </c>
      <c r="T1409" s="72" t="s">
        <v>14410</v>
      </c>
      <c r="U1409" s="73"/>
      <c r="W1409" s="73"/>
      <c r="X1409" s="73"/>
      <c r="Y1409" s="72" t="s">
        <v>14379</v>
      </c>
      <c r="AO1409" s="71">
        <v>42.79</v>
      </c>
      <c r="AT1409" s="73"/>
      <c r="AV1409" s="73"/>
      <c r="AW1409" s="74" t="s">
        <v>15801</v>
      </c>
      <c r="BC1409" s="73"/>
    </row>
    <row r="1410" spans="1:56">
      <c r="A1410" s="70" t="str">
        <f t="shared" si="43"/>
        <v>2026-01</v>
      </c>
      <c r="B1410" s="5" t="str">
        <f>_xlfn.XLOOKUP(G1410,过机服务商重量差!A:A,过机服务商重量差!G:G)</f>
        <v>小旋风</v>
      </c>
      <c r="C1410" s="32" t="str">
        <f t="shared" ref="C1410:C1473" si="44">IF(OR(AO1410&lt;0,L1410="FBA海运"),"","渠道")</f>
        <v>渠道</v>
      </c>
      <c r="D1410" s="63">
        <f>ROUND(IF(AND(AO1410&gt;=0,Y1410="正常走货"),_xlfn.XLOOKUP(G1410,过机服务商重量差!A:A,过机服务商重量差!L:L),"0"),2)</f>
        <v>95</v>
      </c>
      <c r="E1410" s="64">
        <f>ROUND(IF(B1410="小旋风",$D1410/提成!$D$4*提成!$E$4,$D1410/提成!$D$3*提成!$E$3),2)</f>
        <v>0.95</v>
      </c>
      <c r="F1410" s="5" t="str">
        <f ca="1">IFERROR(LOOKUP(1,0/((B1410=名单!B:B)*(VALUE(AW1410)&gt;=名单!E:E)*(VALUE(AW1410)&lt;=名单!G:G)*(Y1410="正常走货")),名单!H:H),"否")</f>
        <v>是</v>
      </c>
      <c r="G1410" s="71" t="s">
        <v>4315</v>
      </c>
      <c r="H1410" s="71" t="s">
        <v>4317</v>
      </c>
      <c r="J1410" s="72" t="s">
        <v>453</v>
      </c>
      <c r="L1410" s="71" t="s">
        <v>18</v>
      </c>
      <c r="M1410" s="73"/>
      <c r="N1410" s="73"/>
      <c r="R1410" s="73"/>
      <c r="S1410" s="72" t="s">
        <v>223</v>
      </c>
      <c r="T1410" s="72" t="s">
        <v>14410</v>
      </c>
      <c r="U1410" s="73"/>
      <c r="W1410" s="73"/>
      <c r="X1410" s="73"/>
      <c r="Y1410" s="72" t="s">
        <v>14379</v>
      </c>
      <c r="AO1410" s="71">
        <v>19</v>
      </c>
      <c r="AT1410" s="73"/>
      <c r="AU1410" s="73"/>
      <c r="AV1410" s="73"/>
      <c r="AW1410" s="74" t="s">
        <v>15802</v>
      </c>
      <c r="BC1410" s="73"/>
    </row>
    <row r="1411" spans="1:56">
      <c r="A1411" s="70" t="str">
        <f t="shared" ref="A1411:A1474" si="45">MID(AW1411,1,7)</f>
        <v>2026-01</v>
      </c>
      <c r="B1411" s="5" t="str">
        <f>_xlfn.XLOOKUP(G1411,过机服务商重量差!A:A,过机服务商重量差!G:G)</f>
        <v>帅时莹</v>
      </c>
      <c r="C1411" s="32" t="str">
        <f t="shared" si="44"/>
        <v>渠道</v>
      </c>
      <c r="D1411" s="63">
        <f>ROUND(IF(AND(AO1411&gt;=0,Y1411="正常走货"),_xlfn.XLOOKUP(G1411,过机服务商重量差!A:A,过机服务商重量差!L:L),"0"),2)</f>
        <v>1</v>
      </c>
      <c r="E1411" s="64">
        <f>ROUND(IF(B1411="小旋风",$D1411/提成!$D$4*提成!$E$4,$D1411/提成!$D$3*提成!$E$3),2)</f>
        <v>0.01</v>
      </c>
      <c r="F1411" s="5" t="str">
        <f ca="1">IFERROR(LOOKUP(1,0/((B1411=名单!B:B)*(VALUE(AW1411)&gt;=名单!E:E)*(VALUE(AW1411)&lt;=名单!G:G)*(Y1411="正常走货")),名单!H:H),"否")</f>
        <v>否</v>
      </c>
      <c r="G1411" s="71" t="s">
        <v>4318</v>
      </c>
      <c r="H1411" s="71" t="s">
        <v>4320</v>
      </c>
      <c r="J1411" s="72" t="s">
        <v>458</v>
      </c>
      <c r="L1411" s="71" t="s">
        <v>18</v>
      </c>
      <c r="M1411" s="73"/>
      <c r="N1411" s="73"/>
      <c r="R1411" s="73"/>
      <c r="S1411" s="72" t="s">
        <v>223</v>
      </c>
      <c r="T1411" s="72" t="s">
        <v>14410</v>
      </c>
      <c r="U1411" s="73"/>
      <c r="W1411" s="73"/>
      <c r="X1411" s="73"/>
      <c r="Y1411" s="72" t="s">
        <v>14379</v>
      </c>
      <c r="AO1411" s="71">
        <v>79</v>
      </c>
      <c r="AS1411" s="73"/>
      <c r="AT1411" s="73"/>
      <c r="AU1411" s="73"/>
      <c r="AV1411" s="73"/>
      <c r="AW1411" s="74" t="s">
        <v>15803</v>
      </c>
      <c r="BC1411" s="73"/>
    </row>
    <row r="1412" spans="1:56">
      <c r="A1412" s="70" t="str">
        <f t="shared" si="45"/>
        <v>2026-01</v>
      </c>
      <c r="B1412" s="5" t="str">
        <f>_xlfn.XLOOKUP(G1412,过机服务商重量差!A:A,过机服务商重量差!G:G)</f>
        <v>帅时莹</v>
      </c>
      <c r="C1412" s="32" t="str">
        <f t="shared" si="44"/>
        <v>渠道</v>
      </c>
      <c r="D1412" s="63">
        <f>ROUND(IF(AND(AO1412&gt;=0,Y1412="正常走货"),_xlfn.XLOOKUP(G1412,过机服务商重量差!A:A,过机服务商重量差!L:L),"0"),2)</f>
        <v>4</v>
      </c>
      <c r="E1412" s="64">
        <f>ROUND(IF(B1412="小旋风",$D1412/提成!$D$4*提成!$E$4,$D1412/提成!$D$3*提成!$E$3),2)</f>
        <v>0.04</v>
      </c>
      <c r="F1412" s="5" t="str">
        <f ca="1">IFERROR(LOOKUP(1,0/((B1412=名单!B:B)*(VALUE(AW1412)&gt;=名单!E:E)*(VALUE(AW1412)&lt;=名单!G:G)*(Y1412="正常走货")),名单!H:H),"否")</f>
        <v>否</v>
      </c>
      <c r="G1412" s="71" t="s">
        <v>4321</v>
      </c>
      <c r="H1412" s="71" t="s">
        <v>4323</v>
      </c>
      <c r="J1412" s="72" t="s">
        <v>458</v>
      </c>
      <c r="L1412" s="71" t="s">
        <v>18</v>
      </c>
      <c r="M1412" s="73"/>
      <c r="N1412" s="73"/>
      <c r="R1412" s="73"/>
      <c r="S1412" s="72" t="s">
        <v>223</v>
      </c>
      <c r="T1412" s="72" t="s">
        <v>14410</v>
      </c>
      <c r="U1412" s="73"/>
      <c r="W1412" s="73"/>
      <c r="X1412" s="73"/>
      <c r="Y1412" s="72" t="s">
        <v>14379</v>
      </c>
      <c r="AO1412" s="71">
        <v>115</v>
      </c>
      <c r="AS1412" s="73"/>
      <c r="AT1412" s="73"/>
      <c r="AU1412" s="73"/>
      <c r="AV1412" s="73"/>
      <c r="AW1412" s="74" t="s">
        <v>15804</v>
      </c>
      <c r="BC1412" s="73"/>
      <c r="BD1412" s="73"/>
    </row>
    <row r="1413" spans="1:56">
      <c r="A1413" s="70" t="str">
        <f t="shared" si="45"/>
        <v>2026-01</v>
      </c>
      <c r="B1413" s="5" t="str">
        <f>_xlfn.XLOOKUP(G1413,过机服务商重量差!A:A,过机服务商重量差!G:G)</f>
        <v>玉麒麟</v>
      </c>
      <c r="C1413" s="32" t="str">
        <f t="shared" si="44"/>
        <v>渠道</v>
      </c>
      <c r="D1413" s="63">
        <f>ROUND(IF(AND(AO1413&gt;=0,Y1413="正常走货"),_xlfn.XLOOKUP(G1413,过机服务商重量差!A:A,过机服务商重量差!L:L),"0"),2)</f>
        <v>47</v>
      </c>
      <c r="E1413" s="64">
        <f>ROUND(IF(B1413="小旋风",$D1413/提成!$D$4*提成!$E$4,$D1413/提成!$D$3*提成!$E$3),2)</f>
        <v>0.47</v>
      </c>
      <c r="F1413" s="5" t="str">
        <f ca="1">IFERROR(LOOKUP(1,0/((B1413=名单!B:B)*(VALUE(AW1413)&gt;=名单!E:E)*(VALUE(AW1413)&lt;=名单!G:G)*(Y1413="正常走货")),名单!H:H),"否")</f>
        <v>否</v>
      </c>
      <c r="G1413" s="71" t="s">
        <v>4324</v>
      </c>
      <c r="H1413" s="71" t="s">
        <v>4326</v>
      </c>
      <c r="J1413" s="72" t="s">
        <v>17</v>
      </c>
      <c r="L1413" s="71" t="s">
        <v>18</v>
      </c>
      <c r="M1413" s="73"/>
      <c r="N1413" s="73"/>
      <c r="R1413" s="73"/>
      <c r="S1413" s="72" t="s">
        <v>558</v>
      </c>
      <c r="T1413" s="72" t="s">
        <v>14410</v>
      </c>
      <c r="U1413" s="73"/>
      <c r="W1413" s="73"/>
      <c r="X1413" s="73"/>
      <c r="Y1413" s="72" t="s">
        <v>14379</v>
      </c>
      <c r="Z1413" s="73"/>
      <c r="AO1413" s="71">
        <v>220.9</v>
      </c>
      <c r="AT1413" s="73"/>
      <c r="AV1413" s="73"/>
      <c r="AW1413" s="74" t="s">
        <v>15805</v>
      </c>
      <c r="BC1413" s="73"/>
    </row>
    <row r="1414" spans="1:56">
      <c r="A1414" s="70" t="str">
        <f t="shared" si="45"/>
        <v>2026-01</v>
      </c>
      <c r="B1414" s="5" t="str">
        <f>_xlfn.XLOOKUP(G1414,过机服务商重量差!A:A,过机服务商重量差!G:G)</f>
        <v>玉麒麟</v>
      </c>
      <c r="C1414" s="32" t="str">
        <f t="shared" si="44"/>
        <v>渠道</v>
      </c>
      <c r="D1414" s="63">
        <f>ROUND(IF(AND(AO1414&gt;=0,Y1414="正常走货"),_xlfn.XLOOKUP(G1414,过机服务商重量差!A:A,过机服务商重量差!L:L),"0"),2)</f>
        <v>6.5</v>
      </c>
      <c r="E1414" s="64">
        <f>ROUND(IF(B1414="小旋风",$D1414/提成!$D$4*提成!$E$4,$D1414/提成!$D$3*提成!$E$3),2)</f>
        <v>0.07</v>
      </c>
      <c r="F1414" s="5" t="str">
        <f ca="1">IFERROR(LOOKUP(1,0/((B1414=名单!B:B)*(VALUE(AW1414)&gt;=名单!E:E)*(VALUE(AW1414)&lt;=名单!G:G)*(Y1414="正常走货")),名单!H:H),"否")</f>
        <v>否</v>
      </c>
      <c r="G1414" s="71" t="s">
        <v>4327</v>
      </c>
      <c r="H1414" s="71" t="s">
        <v>4329</v>
      </c>
      <c r="J1414" s="72" t="s">
        <v>17</v>
      </c>
      <c r="L1414" s="72" t="s">
        <v>18</v>
      </c>
      <c r="M1414" s="73"/>
      <c r="N1414" s="73"/>
      <c r="R1414" s="73"/>
      <c r="S1414" s="72" t="s">
        <v>152</v>
      </c>
      <c r="T1414" s="72" t="s">
        <v>14382</v>
      </c>
      <c r="U1414" s="73"/>
      <c r="W1414" s="73"/>
      <c r="X1414" s="73"/>
      <c r="Y1414" s="72" t="s">
        <v>14379</v>
      </c>
      <c r="AO1414" s="71">
        <v>109.21</v>
      </c>
      <c r="AT1414" s="73"/>
      <c r="AU1414" s="73"/>
      <c r="AV1414" s="73"/>
      <c r="AW1414" s="74" t="s">
        <v>15806</v>
      </c>
      <c r="BC1414" s="73"/>
    </row>
    <row r="1415" spans="1:56">
      <c r="A1415" s="70" t="str">
        <f t="shared" si="45"/>
        <v>2026-01</v>
      </c>
      <c r="B1415" s="5" t="str">
        <f>_xlfn.XLOOKUP(G1415,过机服务商重量差!A:A,过机服务商重量差!G:G)</f>
        <v>玉麒麟</v>
      </c>
      <c r="C1415" s="32" t="str">
        <f t="shared" si="44"/>
        <v>渠道</v>
      </c>
      <c r="D1415" s="63">
        <f>ROUND(IF(AND(AO1415&gt;=0,Y1415="正常走货"),_xlfn.XLOOKUP(G1415,过机服务商重量差!A:A,过机服务商重量差!L:L),"0"),2)</f>
        <v>2.5</v>
      </c>
      <c r="E1415" s="64">
        <f>ROUND(IF(B1415="小旋风",$D1415/提成!$D$4*提成!$E$4,$D1415/提成!$D$3*提成!$E$3),2)</f>
        <v>0.03</v>
      </c>
      <c r="F1415" s="5" t="str">
        <f ca="1">IFERROR(LOOKUP(1,0/((B1415=名单!B:B)*(VALUE(AW1415)&gt;=名单!E:E)*(VALUE(AW1415)&lt;=名单!G:G)*(Y1415="正常走货")),名单!H:H),"否")</f>
        <v>否</v>
      </c>
      <c r="G1415" s="71" t="s">
        <v>4330</v>
      </c>
      <c r="H1415" s="71" t="s">
        <v>4332</v>
      </c>
      <c r="J1415" s="72" t="s">
        <v>17</v>
      </c>
      <c r="L1415" s="71" t="s">
        <v>18</v>
      </c>
      <c r="M1415" s="73"/>
      <c r="N1415" s="73"/>
      <c r="R1415" s="73"/>
      <c r="S1415" s="72" t="s">
        <v>145</v>
      </c>
      <c r="T1415" s="72" t="s">
        <v>14407</v>
      </c>
      <c r="U1415" s="73"/>
      <c r="W1415" s="73"/>
      <c r="X1415" s="73"/>
      <c r="Y1415" s="72" t="s">
        <v>14379</v>
      </c>
      <c r="AO1415" s="71">
        <v>39.62</v>
      </c>
      <c r="AT1415" s="73"/>
      <c r="AV1415" s="73"/>
      <c r="AW1415" s="74" t="s">
        <v>15807</v>
      </c>
      <c r="BC1415" s="73"/>
    </row>
    <row r="1416" spans="1:56">
      <c r="A1416" s="70" t="str">
        <f t="shared" si="45"/>
        <v>2026-01</v>
      </c>
      <c r="B1416" s="5" t="str">
        <f>_xlfn.XLOOKUP(G1416,过机服务商重量差!A:A,过机服务商重量差!G:G)</f>
        <v>帅时莹</v>
      </c>
      <c r="C1416" s="32" t="str">
        <f t="shared" si="44"/>
        <v>渠道</v>
      </c>
      <c r="D1416" s="63">
        <f>ROUND(IF(AND(AO1416&gt;=0,Y1416="正常走货"),_xlfn.XLOOKUP(G1416,过机服务商重量差!A:A,过机服务商重量差!L:L),"0"),2)</f>
        <v>0</v>
      </c>
      <c r="E1416" s="64">
        <f>ROUND(IF(B1416="小旋风",$D1416/提成!$D$4*提成!$E$4,$D1416/提成!$D$3*提成!$E$3),2)</f>
        <v>0</v>
      </c>
      <c r="F1416" s="5" t="str">
        <f ca="1">IFERROR(LOOKUP(1,0/((B1416=名单!B:B)*(VALUE(AW1416)&gt;=名单!E:E)*(VALUE(AW1416)&lt;=名单!G:G)*(Y1416="正常走货")),名单!H:H),"否")</f>
        <v>否</v>
      </c>
      <c r="G1416" s="71" t="s">
        <v>4333</v>
      </c>
      <c r="H1416" s="71" t="s">
        <v>36</v>
      </c>
      <c r="J1416" s="72" t="s">
        <v>1184</v>
      </c>
      <c r="L1416" s="71" t="s">
        <v>18</v>
      </c>
      <c r="M1416" s="73"/>
      <c r="N1416" s="73"/>
      <c r="R1416" s="73"/>
      <c r="S1416" s="72" t="s">
        <v>442</v>
      </c>
      <c r="T1416" s="72" t="s">
        <v>14410</v>
      </c>
      <c r="U1416" s="73"/>
      <c r="W1416" s="73"/>
      <c r="X1416" s="73"/>
      <c r="Y1416" s="72" t="s">
        <v>14434</v>
      </c>
      <c r="AO1416" s="71">
        <v>0</v>
      </c>
      <c r="AT1416" s="73"/>
      <c r="AV1416" s="73"/>
      <c r="AW1416" s="74" t="s">
        <v>15808</v>
      </c>
      <c r="BC1416" s="73"/>
    </row>
    <row r="1417" spans="1:56">
      <c r="A1417" s="70" t="str">
        <f t="shared" si="45"/>
        <v>2026-01</v>
      </c>
      <c r="B1417" s="5" t="str">
        <f>_xlfn.XLOOKUP(G1417,过机服务商重量差!A:A,过机服务商重量差!G:G)</f>
        <v>玉麒麟</v>
      </c>
      <c r="C1417" s="32" t="str">
        <f t="shared" si="44"/>
        <v>渠道</v>
      </c>
      <c r="D1417" s="63">
        <f>ROUND(IF(AND(AO1417&gt;=0,Y1417="正常走货"),_xlfn.XLOOKUP(G1417,过机服务商重量差!A:A,过机服务商重量差!L:L),"0"),2)</f>
        <v>3</v>
      </c>
      <c r="E1417" s="64">
        <f>ROUND(IF(B1417="小旋风",$D1417/提成!$D$4*提成!$E$4,$D1417/提成!$D$3*提成!$E$3),2)</f>
        <v>0.03</v>
      </c>
      <c r="F1417" s="5" t="str">
        <f ca="1">IFERROR(LOOKUP(1,0/((B1417=名单!B:B)*(VALUE(AW1417)&gt;=名单!E:E)*(VALUE(AW1417)&lt;=名单!G:G)*(Y1417="正常走货")),名单!H:H),"否")</f>
        <v>否</v>
      </c>
      <c r="G1417" s="71" t="s">
        <v>4335</v>
      </c>
      <c r="H1417" s="71" t="s">
        <v>4337</v>
      </c>
      <c r="J1417" s="72" t="s">
        <v>256</v>
      </c>
      <c r="L1417" s="71" t="s">
        <v>18</v>
      </c>
      <c r="M1417" s="73"/>
      <c r="N1417" s="73"/>
      <c r="R1417" s="73"/>
      <c r="S1417" s="72" t="s">
        <v>820</v>
      </c>
      <c r="T1417" s="72" t="s">
        <v>14407</v>
      </c>
      <c r="U1417" s="73"/>
      <c r="W1417" s="73"/>
      <c r="X1417" s="73"/>
      <c r="Y1417" s="72" t="s">
        <v>14379</v>
      </c>
      <c r="AO1417" s="71">
        <v>61.05</v>
      </c>
      <c r="AS1417" s="73"/>
      <c r="AT1417" s="73"/>
      <c r="AU1417" s="73"/>
      <c r="AV1417" s="73"/>
      <c r="AW1417" s="74" t="s">
        <v>15809</v>
      </c>
      <c r="BC1417" s="73"/>
    </row>
    <row r="1418" spans="1:56">
      <c r="A1418" s="70" t="str">
        <f t="shared" si="45"/>
        <v>2026-01</v>
      </c>
      <c r="B1418" s="5" t="str">
        <f>_xlfn.XLOOKUP(G1418,过机服务商重量差!A:A,过机服务商重量差!G:G)</f>
        <v>玉麒麟</v>
      </c>
      <c r="C1418" s="32" t="str">
        <f t="shared" si="44"/>
        <v>渠道</v>
      </c>
      <c r="D1418" s="63">
        <f>ROUND(IF(AND(AO1418&gt;=0,Y1418="正常走货"),_xlfn.XLOOKUP(G1418,过机服务商重量差!A:A,过机服务商重量差!L:L),"0"),2)</f>
        <v>25</v>
      </c>
      <c r="E1418" s="64">
        <f>ROUND(IF(B1418="小旋风",$D1418/提成!$D$4*提成!$E$4,$D1418/提成!$D$3*提成!$E$3),2)</f>
        <v>0.25</v>
      </c>
      <c r="F1418" s="5" t="str">
        <f ca="1">IFERROR(LOOKUP(1,0/((B1418=名单!B:B)*(VALUE(AW1418)&gt;=名单!E:E)*(VALUE(AW1418)&lt;=名单!G:G)*(Y1418="正常走货")),名单!H:H),"否")</f>
        <v>否</v>
      </c>
      <c r="G1418" s="71" t="s">
        <v>4338</v>
      </c>
      <c r="H1418" s="71" t="s">
        <v>4340</v>
      </c>
      <c r="J1418" s="72" t="s">
        <v>17</v>
      </c>
      <c r="L1418" s="71" t="s">
        <v>18</v>
      </c>
      <c r="M1418" s="73"/>
      <c r="N1418" s="73"/>
      <c r="R1418" s="73"/>
      <c r="S1418" s="72" t="s">
        <v>1567</v>
      </c>
      <c r="T1418" s="72" t="s">
        <v>14386</v>
      </c>
      <c r="U1418" s="73"/>
      <c r="W1418" s="73"/>
      <c r="X1418" s="73"/>
      <c r="Y1418" s="72" t="s">
        <v>14379</v>
      </c>
      <c r="AO1418" s="71">
        <v>79.1099999999999</v>
      </c>
      <c r="AS1418" s="73"/>
      <c r="AT1418" s="73"/>
      <c r="AU1418" s="73"/>
      <c r="AV1418" s="73"/>
      <c r="AW1418" s="74" t="s">
        <v>15810</v>
      </c>
      <c r="BA1418" s="73"/>
      <c r="BC1418" s="73"/>
      <c r="BD1418" s="73"/>
    </row>
    <row r="1419" spans="1:56">
      <c r="A1419" s="70" t="str">
        <f t="shared" si="45"/>
        <v>2026-01</v>
      </c>
      <c r="B1419" s="5" t="str">
        <f>_xlfn.XLOOKUP(G1419,过机服务商重量差!A:A,过机服务商重量差!G:G)</f>
        <v>007</v>
      </c>
      <c r="C1419" s="32" t="str">
        <f t="shared" si="44"/>
        <v>渠道</v>
      </c>
      <c r="D1419" s="63">
        <f>ROUND(IF(AND(AO1419&gt;=0,Y1419="正常走货"),_xlfn.XLOOKUP(G1419,过机服务商重量差!A:A,过机服务商重量差!L:L),"0"),2)</f>
        <v>28</v>
      </c>
      <c r="E1419" s="64">
        <f>ROUND(IF(B1419="小旋风",$D1419/提成!$D$4*提成!$E$4,$D1419/提成!$D$3*提成!$E$3),2)</f>
        <v>0.28</v>
      </c>
      <c r="F1419" s="5" t="str">
        <f ca="1">IFERROR(LOOKUP(1,0/((B1419=名单!B:B)*(VALUE(AW1419)&gt;=名单!E:E)*(VALUE(AW1419)&lt;=名单!G:G)*(Y1419="正常走货")),名单!H:H),"否")</f>
        <v>否</v>
      </c>
      <c r="G1419" s="71" t="s">
        <v>4341</v>
      </c>
      <c r="H1419" s="71" t="s">
        <v>4343</v>
      </c>
      <c r="J1419" s="72" t="s">
        <v>266</v>
      </c>
      <c r="L1419" s="71" t="s">
        <v>18</v>
      </c>
      <c r="M1419" s="73"/>
      <c r="N1419" s="73"/>
      <c r="R1419" s="73"/>
      <c r="S1419" s="72" t="s">
        <v>20</v>
      </c>
      <c r="T1419" s="72" t="s">
        <v>14378</v>
      </c>
      <c r="U1419" s="73"/>
      <c r="W1419" s="73"/>
      <c r="X1419" s="73"/>
      <c r="Y1419" s="72" t="s">
        <v>14379</v>
      </c>
      <c r="AO1419" s="71">
        <v>240.8</v>
      </c>
      <c r="AS1419" s="73"/>
      <c r="AT1419" s="73"/>
      <c r="AU1419" s="73"/>
      <c r="AV1419" s="73"/>
      <c r="AW1419" s="74" t="s">
        <v>15811</v>
      </c>
      <c r="BC1419" s="73"/>
    </row>
    <row r="1420" spans="1:56">
      <c r="A1420" s="70" t="str">
        <f t="shared" si="45"/>
        <v>2026-01</v>
      </c>
      <c r="B1420" s="5" t="str">
        <f>_xlfn.XLOOKUP(G1420,过机服务商重量差!A:A,过机服务商重量差!G:G)</f>
        <v>玉麒麟</v>
      </c>
      <c r="C1420" s="32" t="str">
        <f t="shared" si="44"/>
        <v>渠道</v>
      </c>
      <c r="D1420" s="63">
        <f>ROUND(IF(AND(AO1420&gt;=0,Y1420="正常走货"),_xlfn.XLOOKUP(G1420,过机服务商重量差!A:A,过机服务商重量差!L:L),"0"),2)</f>
        <v>15.5</v>
      </c>
      <c r="E1420" s="64">
        <f>ROUND(IF(B1420="小旋风",$D1420/提成!$D$4*提成!$E$4,$D1420/提成!$D$3*提成!$E$3),2)</f>
        <v>0.16</v>
      </c>
      <c r="F1420" s="5" t="str">
        <f ca="1">IFERROR(LOOKUP(1,0/((B1420=名单!B:B)*(VALUE(AW1420)&gt;=名单!E:E)*(VALUE(AW1420)&lt;=名单!G:G)*(Y1420="正常走货")),名单!H:H),"否")</f>
        <v>否</v>
      </c>
      <c r="G1420" s="71" t="s">
        <v>4344</v>
      </c>
      <c r="H1420" s="71" t="s">
        <v>4346</v>
      </c>
      <c r="J1420" s="72" t="s">
        <v>17</v>
      </c>
      <c r="L1420" s="71" t="s">
        <v>18</v>
      </c>
      <c r="M1420" s="73"/>
      <c r="N1420" s="73"/>
      <c r="R1420" s="73"/>
      <c r="S1420" s="72" t="s">
        <v>103</v>
      </c>
      <c r="T1420" s="72" t="s">
        <v>14382</v>
      </c>
      <c r="U1420" s="73"/>
      <c r="W1420" s="73"/>
      <c r="X1420" s="73"/>
      <c r="Y1420" s="72" t="s">
        <v>14379</v>
      </c>
      <c r="AO1420" s="71">
        <v>163</v>
      </c>
      <c r="AS1420" s="73"/>
      <c r="AT1420" s="73"/>
      <c r="AU1420" s="73"/>
      <c r="AV1420" s="73"/>
      <c r="AW1420" s="74" t="s">
        <v>15812</v>
      </c>
      <c r="BA1420" s="73"/>
      <c r="BC1420" s="73"/>
      <c r="BD1420" s="73"/>
    </row>
    <row r="1421" spans="1:56">
      <c r="A1421" s="70" t="str">
        <f t="shared" si="45"/>
        <v>2026-01</v>
      </c>
      <c r="B1421" s="5" t="str">
        <f>_xlfn.XLOOKUP(G1421,过机服务商重量差!A:A,过机服务商重量差!G:G)</f>
        <v>玉麒麟</v>
      </c>
      <c r="C1421" s="32" t="str">
        <f t="shared" si="44"/>
        <v>渠道</v>
      </c>
      <c r="D1421" s="63">
        <f>ROUND(IF(AND(AO1421&gt;=0,Y1421="正常走货"),_xlfn.XLOOKUP(G1421,过机服务商重量差!A:A,过机服务商重量差!L:L),"0"),2)</f>
        <v>9</v>
      </c>
      <c r="E1421" s="64">
        <f>ROUND(IF(B1421="小旋风",$D1421/提成!$D$4*提成!$E$4,$D1421/提成!$D$3*提成!$E$3),2)</f>
        <v>0.09</v>
      </c>
      <c r="F1421" s="5" t="str">
        <f ca="1">IFERROR(LOOKUP(1,0/((B1421=名单!B:B)*(VALUE(AW1421)&gt;=名单!E:E)*(VALUE(AW1421)&lt;=名单!G:G)*(Y1421="正常走货")),名单!H:H),"否")</f>
        <v>否</v>
      </c>
      <c r="G1421" s="71" t="s">
        <v>4347</v>
      </c>
      <c r="H1421" s="71" t="s">
        <v>4349</v>
      </c>
      <c r="J1421" s="72" t="s">
        <v>17</v>
      </c>
      <c r="L1421" s="71" t="s">
        <v>18</v>
      </c>
      <c r="M1421" s="73"/>
      <c r="N1421" s="73"/>
      <c r="R1421" s="73"/>
      <c r="S1421" s="72" t="s">
        <v>103</v>
      </c>
      <c r="T1421" s="72" t="s">
        <v>14382</v>
      </c>
      <c r="U1421" s="73"/>
      <c r="W1421" s="73"/>
      <c r="X1421" s="73"/>
      <c r="Y1421" s="72" t="s">
        <v>14379</v>
      </c>
      <c r="AO1421" s="71">
        <v>55.9999999999999</v>
      </c>
      <c r="AS1421" s="73"/>
      <c r="AT1421" s="73"/>
      <c r="AU1421" s="73"/>
      <c r="AV1421" s="73"/>
      <c r="AW1421" s="74" t="s">
        <v>15813</v>
      </c>
      <c r="BC1421" s="73"/>
    </row>
    <row r="1422" spans="1:56">
      <c r="A1422" s="70" t="str">
        <f t="shared" si="45"/>
        <v>2026-01</v>
      </c>
      <c r="B1422" s="5" t="str">
        <f>_xlfn.XLOOKUP(G1422,过机服务商重量差!A:A,过机服务商重量差!G:G)</f>
        <v>玉麒麟</v>
      </c>
      <c r="C1422" s="32" t="str">
        <f t="shared" si="44"/>
        <v>渠道</v>
      </c>
      <c r="D1422" s="63">
        <f>ROUND(IF(AND(AO1422&gt;=0,Y1422="正常走货"),_xlfn.XLOOKUP(G1422,过机服务商重量差!A:A,过机服务商重量差!L:L),"0"),2)</f>
        <v>9.5</v>
      </c>
      <c r="E1422" s="64">
        <f>ROUND(IF(B1422="小旋风",$D1422/提成!$D$4*提成!$E$4,$D1422/提成!$D$3*提成!$E$3),2)</f>
        <v>0.1</v>
      </c>
      <c r="F1422" s="5" t="str">
        <f ca="1">IFERROR(LOOKUP(1,0/((B1422=名单!B:B)*(VALUE(AW1422)&gt;=名单!E:E)*(VALUE(AW1422)&lt;=名单!G:G)*(Y1422="正常走货")),名单!H:H),"否")</f>
        <v>否</v>
      </c>
      <c r="G1422" s="71" t="s">
        <v>4350</v>
      </c>
      <c r="H1422" s="71" t="s">
        <v>4352</v>
      </c>
      <c r="J1422" s="72" t="s">
        <v>17</v>
      </c>
      <c r="L1422" s="71" t="s">
        <v>18</v>
      </c>
      <c r="M1422" s="73"/>
      <c r="N1422" s="73"/>
      <c r="R1422" s="73"/>
      <c r="S1422" s="72" t="s">
        <v>103</v>
      </c>
      <c r="T1422" s="72" t="s">
        <v>14382</v>
      </c>
      <c r="U1422" s="73"/>
      <c r="W1422" s="73"/>
      <c r="X1422" s="73"/>
      <c r="Y1422" s="72" t="s">
        <v>14379</v>
      </c>
      <c r="AO1422" s="71">
        <v>137.5</v>
      </c>
      <c r="AS1422" s="73"/>
      <c r="AT1422" s="73"/>
      <c r="AV1422" s="73"/>
      <c r="AW1422" s="74" t="s">
        <v>15814</v>
      </c>
      <c r="BA1422" s="73"/>
      <c r="BC1422" s="73"/>
    </row>
    <row r="1423" spans="1:56">
      <c r="A1423" s="70" t="str">
        <f t="shared" si="45"/>
        <v>2026-01</v>
      </c>
      <c r="B1423" s="5" t="str">
        <f>_xlfn.XLOOKUP(G1423,过机服务商重量差!A:A,过机服务商重量差!G:G)</f>
        <v>玉麒麟</v>
      </c>
      <c r="C1423" s="32" t="str">
        <f t="shared" si="44"/>
        <v>渠道</v>
      </c>
      <c r="D1423" s="63">
        <f>ROUND(IF(AND(AO1423&gt;=0,Y1423="正常走货"),_xlfn.XLOOKUP(G1423,过机服务商重量差!A:A,过机服务商重量差!L:L),"0"),2)</f>
        <v>11.5</v>
      </c>
      <c r="E1423" s="64">
        <f>ROUND(IF(B1423="小旋风",$D1423/提成!$D$4*提成!$E$4,$D1423/提成!$D$3*提成!$E$3),2)</f>
        <v>0.12</v>
      </c>
      <c r="F1423" s="5" t="str">
        <f ca="1">IFERROR(LOOKUP(1,0/((B1423=名单!B:B)*(VALUE(AW1423)&gt;=名单!E:E)*(VALUE(AW1423)&lt;=名单!G:G)*(Y1423="正常走货")),名单!H:H),"否")</f>
        <v>否</v>
      </c>
      <c r="G1423" s="71" t="s">
        <v>4353</v>
      </c>
      <c r="H1423" s="71" t="s">
        <v>4355</v>
      </c>
      <c r="J1423" s="72" t="s">
        <v>17</v>
      </c>
      <c r="L1423" s="71" t="s">
        <v>18</v>
      </c>
      <c r="M1423" s="73"/>
      <c r="N1423" s="73"/>
      <c r="R1423" s="73"/>
      <c r="S1423" s="72" t="s">
        <v>103</v>
      </c>
      <c r="T1423" s="72" t="s">
        <v>14382</v>
      </c>
      <c r="U1423" s="73"/>
      <c r="W1423" s="73"/>
      <c r="X1423" s="73"/>
      <c r="Y1423" s="72" t="s">
        <v>14379</v>
      </c>
      <c r="AO1423" s="71">
        <v>207.5</v>
      </c>
      <c r="AS1423" s="73"/>
      <c r="AT1423" s="73"/>
      <c r="AU1423" s="73"/>
      <c r="AV1423" s="73"/>
      <c r="AW1423" s="74" t="s">
        <v>15815</v>
      </c>
      <c r="BC1423" s="73"/>
    </row>
    <row r="1424" spans="1:56">
      <c r="A1424" s="70" t="str">
        <f t="shared" si="45"/>
        <v>2026-01</v>
      </c>
      <c r="B1424" s="5" t="str">
        <f>_xlfn.XLOOKUP(G1424,过机服务商重量差!A:A,过机服务商重量差!G:G)</f>
        <v>玉麒麟</v>
      </c>
      <c r="C1424" s="32" t="str">
        <f t="shared" si="44"/>
        <v>渠道</v>
      </c>
      <c r="D1424" s="63">
        <f>ROUND(IF(AND(AO1424&gt;=0,Y1424="正常走货"),_xlfn.XLOOKUP(G1424,过机服务商重量差!A:A,过机服务商重量差!L:L),"0"),2)</f>
        <v>96</v>
      </c>
      <c r="E1424" s="64">
        <f>ROUND(IF(B1424="小旋风",$D1424/提成!$D$4*提成!$E$4,$D1424/提成!$D$3*提成!$E$3),2)</f>
        <v>0.96</v>
      </c>
      <c r="F1424" s="5" t="str">
        <f ca="1">IFERROR(LOOKUP(1,0/((B1424=名单!B:B)*(VALUE(AW1424)&gt;=名单!E:E)*(VALUE(AW1424)&lt;=名单!G:G)*(Y1424="正常走货")),名单!H:H),"否")</f>
        <v>否</v>
      </c>
      <c r="G1424" s="71" t="s">
        <v>4356</v>
      </c>
      <c r="H1424" s="71" t="s">
        <v>4358</v>
      </c>
      <c r="J1424" s="72" t="s">
        <v>17</v>
      </c>
      <c r="L1424" s="71" t="s">
        <v>18</v>
      </c>
      <c r="M1424" s="73"/>
      <c r="N1424" s="73"/>
      <c r="R1424" s="73"/>
      <c r="S1424" s="72" t="s">
        <v>570</v>
      </c>
      <c r="T1424" s="72" t="s">
        <v>14407</v>
      </c>
      <c r="U1424" s="73"/>
      <c r="W1424" s="73"/>
      <c r="X1424" s="73"/>
      <c r="Y1424" s="72" t="s">
        <v>14379</v>
      </c>
      <c r="AO1424" s="71">
        <v>1112.47</v>
      </c>
      <c r="AS1424" s="73"/>
      <c r="AT1424" s="73"/>
      <c r="AU1424" s="73"/>
      <c r="AV1424" s="73"/>
      <c r="AW1424" s="74" t="s">
        <v>15816</v>
      </c>
      <c r="BC1424" s="73"/>
    </row>
    <row r="1425" spans="1:55">
      <c r="A1425" s="70" t="str">
        <f t="shared" si="45"/>
        <v>2026-01</v>
      </c>
      <c r="B1425" s="5" t="str">
        <f>_xlfn.XLOOKUP(G1425,过机服务商重量差!A:A,过机服务商重量差!G:G)</f>
        <v>玉麒麟</v>
      </c>
      <c r="C1425" s="32" t="str">
        <f t="shared" si="44"/>
        <v>渠道</v>
      </c>
      <c r="D1425" s="63">
        <f>ROUND(IF(AND(AO1425&gt;=0,Y1425="正常走货"),_xlfn.XLOOKUP(G1425,过机服务商重量差!A:A,过机服务商重量差!L:L),"0"),2)</f>
        <v>96</v>
      </c>
      <c r="E1425" s="64">
        <f>ROUND(IF(B1425="小旋风",$D1425/提成!$D$4*提成!$E$4,$D1425/提成!$D$3*提成!$E$3),2)</f>
        <v>0.96</v>
      </c>
      <c r="F1425" s="5" t="str">
        <f ca="1">IFERROR(LOOKUP(1,0/((B1425=名单!B:B)*(VALUE(AW1425)&gt;=名单!E:E)*(VALUE(AW1425)&lt;=名单!G:G)*(Y1425="正常走货")),名单!H:H),"否")</f>
        <v>否</v>
      </c>
      <c r="G1425" s="71" t="s">
        <v>4359</v>
      </c>
      <c r="H1425" s="71" t="s">
        <v>4361</v>
      </c>
      <c r="J1425" s="72" t="s">
        <v>17</v>
      </c>
      <c r="L1425" s="71" t="s">
        <v>18</v>
      </c>
      <c r="M1425" s="73"/>
      <c r="N1425" s="73"/>
      <c r="R1425" s="73"/>
      <c r="S1425" s="72" t="s">
        <v>570</v>
      </c>
      <c r="T1425" s="72" t="s">
        <v>14407</v>
      </c>
      <c r="U1425" s="73"/>
      <c r="W1425" s="73"/>
      <c r="X1425" s="73"/>
      <c r="Y1425" s="72" t="s">
        <v>14379</v>
      </c>
      <c r="AO1425" s="71">
        <v>1112.47</v>
      </c>
      <c r="AT1425" s="73"/>
      <c r="AV1425" s="73"/>
      <c r="AW1425" s="74" t="s">
        <v>15817</v>
      </c>
      <c r="BC1425" s="73"/>
    </row>
    <row r="1426" spans="1:55">
      <c r="A1426" s="70" t="str">
        <f t="shared" si="45"/>
        <v>2026-01</v>
      </c>
      <c r="B1426" s="5" t="str">
        <f>_xlfn.XLOOKUP(G1426,过机服务商重量差!A:A,过机服务商重量差!G:G)</f>
        <v>玉麒麟</v>
      </c>
      <c r="C1426" s="32" t="str">
        <f t="shared" si="44"/>
        <v>渠道</v>
      </c>
      <c r="D1426" s="63">
        <f>ROUND(IF(AND(AO1426&gt;=0,Y1426="正常走货"),_xlfn.XLOOKUP(G1426,过机服务商重量差!A:A,过机服务商重量差!L:L),"0"),2)</f>
        <v>96</v>
      </c>
      <c r="E1426" s="64">
        <f>ROUND(IF(B1426="小旋风",$D1426/提成!$D$4*提成!$E$4,$D1426/提成!$D$3*提成!$E$3),2)</f>
        <v>0.96</v>
      </c>
      <c r="F1426" s="5" t="str">
        <f ca="1">IFERROR(LOOKUP(1,0/((B1426=名单!B:B)*(VALUE(AW1426)&gt;=名单!E:E)*(VALUE(AW1426)&lt;=名单!G:G)*(Y1426="正常走货")),名单!H:H),"否")</f>
        <v>否</v>
      </c>
      <c r="G1426" s="71" t="s">
        <v>4362</v>
      </c>
      <c r="H1426" s="71" t="s">
        <v>4364</v>
      </c>
      <c r="J1426" s="72" t="s">
        <v>17</v>
      </c>
      <c r="L1426" s="71" t="s">
        <v>18</v>
      </c>
      <c r="M1426" s="73"/>
      <c r="N1426" s="73"/>
      <c r="R1426" s="73"/>
      <c r="S1426" s="72" t="s">
        <v>570</v>
      </c>
      <c r="T1426" s="72" t="s">
        <v>14407</v>
      </c>
      <c r="U1426" s="73"/>
      <c r="W1426" s="73"/>
      <c r="X1426" s="73"/>
      <c r="Y1426" s="72" t="s">
        <v>14379</v>
      </c>
      <c r="AO1426" s="71">
        <v>570.74</v>
      </c>
      <c r="AS1426" s="73"/>
      <c r="AT1426" s="73"/>
      <c r="AU1426" s="73"/>
      <c r="AV1426" s="73"/>
      <c r="AW1426" s="74" t="s">
        <v>15818</v>
      </c>
      <c r="BC1426" s="73"/>
    </row>
    <row r="1427" spans="1:55">
      <c r="A1427" s="70" t="str">
        <f t="shared" si="45"/>
        <v>2026-01</v>
      </c>
      <c r="B1427" s="5" t="str">
        <f>_xlfn.XLOOKUP(G1427,过机服务商重量差!A:A,过机服务商重量差!G:G)</f>
        <v>小旋风</v>
      </c>
      <c r="C1427" s="32" t="str">
        <f t="shared" si="44"/>
        <v/>
      </c>
      <c r="D1427" s="63">
        <f>ROUND(IF(AND(AO1427&gt;=0,Y1427="正常走货"),_xlfn.XLOOKUP(G1427,过机服务商重量差!A:A,过机服务商重量差!L:L),"0"),2)</f>
        <v>0</v>
      </c>
      <c r="E1427" s="64">
        <f>ROUND(IF(B1427="小旋风",$D1427/提成!$D$4*提成!$E$4,$D1427/提成!$D$3*提成!$E$3),2)</f>
        <v>0</v>
      </c>
      <c r="F1427" s="5" t="str">
        <f ca="1">IFERROR(LOOKUP(1,0/((B1427=名单!B:B)*(VALUE(AW1427)&gt;=名单!E:E)*(VALUE(AW1427)&lt;=名单!G:G)*(Y1427="正常走货")),名单!H:H),"否")</f>
        <v>是</v>
      </c>
      <c r="G1427" s="71" t="s">
        <v>4365</v>
      </c>
      <c r="H1427" s="71" t="s">
        <v>4367</v>
      </c>
      <c r="J1427" s="72" t="s">
        <v>78</v>
      </c>
      <c r="L1427" s="71" t="s">
        <v>18</v>
      </c>
      <c r="M1427" s="73"/>
      <c r="N1427" s="73"/>
      <c r="R1427" s="73"/>
      <c r="S1427" s="72" t="s">
        <v>152</v>
      </c>
      <c r="T1427" s="72" t="s">
        <v>14382</v>
      </c>
      <c r="U1427" s="73"/>
      <c r="W1427" s="73"/>
      <c r="X1427" s="73"/>
      <c r="Y1427" s="72" t="s">
        <v>14379</v>
      </c>
      <c r="AO1427" s="71">
        <v>-625.9</v>
      </c>
      <c r="AT1427" s="73"/>
      <c r="AU1427" s="73"/>
      <c r="AV1427" s="73"/>
      <c r="AW1427" s="74" t="s">
        <v>15819</v>
      </c>
      <c r="BC1427" s="73"/>
    </row>
    <row r="1428" spans="1:55">
      <c r="A1428" s="70" t="str">
        <f t="shared" si="45"/>
        <v>2026-01</v>
      </c>
      <c r="B1428" s="5" t="str">
        <f>_xlfn.XLOOKUP(G1428,过机服务商重量差!A:A,过机服务商重量差!G:G)</f>
        <v>玉麒麟</v>
      </c>
      <c r="C1428" s="32" t="str">
        <f t="shared" si="44"/>
        <v>渠道</v>
      </c>
      <c r="D1428" s="63">
        <f>ROUND(IF(AND(AO1428&gt;=0,Y1428="正常走货"),_xlfn.XLOOKUP(G1428,过机服务商重量差!A:A,过机服务商重量差!L:L),"0"),2)</f>
        <v>96</v>
      </c>
      <c r="E1428" s="64">
        <f>ROUND(IF(B1428="小旋风",$D1428/提成!$D$4*提成!$E$4,$D1428/提成!$D$3*提成!$E$3),2)</f>
        <v>0.96</v>
      </c>
      <c r="F1428" s="5" t="str">
        <f ca="1">IFERROR(LOOKUP(1,0/((B1428=名单!B:B)*(VALUE(AW1428)&gt;=名单!E:E)*(VALUE(AW1428)&lt;=名单!G:G)*(Y1428="正常走货")),名单!H:H),"否")</f>
        <v>否</v>
      </c>
      <c r="G1428" s="71" t="s">
        <v>4368</v>
      </c>
      <c r="H1428" s="71" t="s">
        <v>4370</v>
      </c>
      <c r="J1428" s="72" t="s">
        <v>17</v>
      </c>
      <c r="L1428" s="71" t="s">
        <v>18</v>
      </c>
      <c r="M1428" s="73"/>
      <c r="N1428" s="73"/>
      <c r="R1428" s="73"/>
      <c r="S1428" s="72" t="s">
        <v>570</v>
      </c>
      <c r="T1428" s="72" t="s">
        <v>14407</v>
      </c>
      <c r="U1428" s="73"/>
      <c r="W1428" s="73"/>
      <c r="X1428" s="73"/>
      <c r="Y1428" s="72" t="s">
        <v>14379</v>
      </c>
      <c r="AO1428" s="71">
        <v>1112.47</v>
      </c>
      <c r="AT1428" s="73"/>
      <c r="AV1428" s="73"/>
      <c r="AW1428" s="74" t="s">
        <v>15820</v>
      </c>
      <c r="BA1428" s="73"/>
      <c r="BC1428" s="73"/>
    </row>
    <row r="1429" spans="1:55">
      <c r="A1429" s="70" t="str">
        <f t="shared" si="45"/>
        <v>2026-01</v>
      </c>
      <c r="B1429" s="5" t="str">
        <f>_xlfn.XLOOKUP(G1429,过机服务商重量差!A:A,过机服务商重量差!G:G)</f>
        <v>玉麒麟</v>
      </c>
      <c r="C1429" s="32" t="str">
        <f t="shared" si="44"/>
        <v>渠道</v>
      </c>
      <c r="D1429" s="63">
        <f>ROUND(IF(AND(AO1429&gt;=0,Y1429="正常走货"),_xlfn.XLOOKUP(G1429,过机服务商重量差!A:A,过机服务商重量差!L:L),"0"),2)</f>
        <v>96</v>
      </c>
      <c r="E1429" s="64">
        <f>ROUND(IF(B1429="小旋风",$D1429/提成!$D$4*提成!$E$4,$D1429/提成!$D$3*提成!$E$3),2)</f>
        <v>0.96</v>
      </c>
      <c r="F1429" s="5" t="str">
        <f ca="1">IFERROR(LOOKUP(1,0/((B1429=名单!B:B)*(VALUE(AW1429)&gt;=名单!E:E)*(VALUE(AW1429)&lt;=名单!G:G)*(Y1429="正常走货")),名单!H:H),"否")</f>
        <v>否</v>
      </c>
      <c r="G1429" s="71" t="s">
        <v>4371</v>
      </c>
      <c r="H1429" s="71" t="s">
        <v>4373</v>
      </c>
      <c r="J1429" s="72" t="s">
        <v>17</v>
      </c>
      <c r="L1429" s="71" t="s">
        <v>18</v>
      </c>
      <c r="M1429" s="73"/>
      <c r="N1429" s="73"/>
      <c r="R1429" s="73"/>
      <c r="S1429" s="72" t="s">
        <v>570</v>
      </c>
      <c r="T1429" s="72" t="s">
        <v>14407</v>
      </c>
      <c r="U1429" s="73"/>
      <c r="W1429" s="73"/>
      <c r="X1429" s="73"/>
      <c r="Y1429" s="72" t="s">
        <v>14379</v>
      </c>
      <c r="AO1429" s="71">
        <v>1112.47</v>
      </c>
      <c r="AT1429" s="73"/>
      <c r="AU1429" s="73"/>
      <c r="AV1429" s="73"/>
      <c r="AW1429" s="74" t="s">
        <v>15821</v>
      </c>
      <c r="BC1429" s="73"/>
    </row>
    <row r="1430" spans="1:55">
      <c r="A1430" s="70" t="str">
        <f t="shared" si="45"/>
        <v>2026-01</v>
      </c>
      <c r="B1430" s="5" t="str">
        <f>_xlfn.XLOOKUP(G1430,过机服务商重量差!A:A,过机服务商重量差!G:G)</f>
        <v>玉麒麟</v>
      </c>
      <c r="C1430" s="32" t="str">
        <f t="shared" si="44"/>
        <v>渠道</v>
      </c>
      <c r="D1430" s="63">
        <f>ROUND(IF(AND(AO1430&gt;=0,Y1430="正常走货"),_xlfn.XLOOKUP(G1430,过机服务商重量差!A:A,过机服务商重量差!L:L),"0"),2)</f>
        <v>96</v>
      </c>
      <c r="E1430" s="64">
        <f>ROUND(IF(B1430="小旋风",$D1430/提成!$D$4*提成!$E$4,$D1430/提成!$D$3*提成!$E$3),2)</f>
        <v>0.96</v>
      </c>
      <c r="F1430" s="5" t="str">
        <f ca="1">IFERROR(LOOKUP(1,0/((B1430=名单!B:B)*(VALUE(AW1430)&gt;=名单!E:E)*(VALUE(AW1430)&lt;=名单!G:G)*(Y1430="正常走货")),名单!H:H),"否")</f>
        <v>否</v>
      </c>
      <c r="G1430" s="71" t="s">
        <v>4374</v>
      </c>
      <c r="H1430" s="71" t="s">
        <v>4376</v>
      </c>
      <c r="J1430" s="72" t="s">
        <v>17</v>
      </c>
      <c r="L1430" s="71" t="s">
        <v>18</v>
      </c>
      <c r="M1430" s="73"/>
      <c r="N1430" s="73"/>
      <c r="R1430" s="73"/>
      <c r="S1430" s="72" t="s">
        <v>570</v>
      </c>
      <c r="T1430" s="72" t="s">
        <v>14407</v>
      </c>
      <c r="U1430" s="73"/>
      <c r="W1430" s="73"/>
      <c r="X1430" s="73"/>
      <c r="Y1430" s="72" t="s">
        <v>14379</v>
      </c>
      <c r="AO1430" s="71">
        <v>1112.47</v>
      </c>
      <c r="AT1430" s="73"/>
      <c r="AV1430" s="73"/>
      <c r="AW1430" s="74" t="s">
        <v>15822</v>
      </c>
      <c r="BA1430" s="73"/>
      <c r="BC1430" s="73"/>
    </row>
    <row r="1431" spans="1:55">
      <c r="A1431" s="70" t="str">
        <f t="shared" si="45"/>
        <v>2026-01</v>
      </c>
      <c r="B1431" s="5" t="str">
        <f>_xlfn.XLOOKUP(G1431,过机服务商重量差!A:A,过机服务商重量差!G:G)</f>
        <v>玉麒麟</v>
      </c>
      <c r="C1431" s="32" t="str">
        <f t="shared" si="44"/>
        <v>渠道</v>
      </c>
      <c r="D1431" s="63">
        <f>ROUND(IF(AND(AO1431&gt;=0,Y1431="正常走货"),_xlfn.XLOOKUP(G1431,过机服务商重量差!A:A,过机服务商重量差!L:L),"0"),2)</f>
        <v>63</v>
      </c>
      <c r="E1431" s="64">
        <f>ROUND(IF(B1431="小旋风",$D1431/提成!$D$4*提成!$E$4,$D1431/提成!$D$3*提成!$E$3),2)</f>
        <v>0.63</v>
      </c>
      <c r="F1431" s="5" t="str">
        <f ca="1">IFERROR(LOOKUP(1,0/((B1431=名单!B:B)*(VALUE(AW1431)&gt;=名单!E:E)*(VALUE(AW1431)&lt;=名单!G:G)*(Y1431="正常走货")),名单!H:H),"否")</f>
        <v>否</v>
      </c>
      <c r="G1431" s="71" t="s">
        <v>4377</v>
      </c>
      <c r="H1431" s="71" t="s">
        <v>4379</v>
      </c>
      <c r="J1431" s="72" t="s">
        <v>24</v>
      </c>
      <c r="L1431" s="72" t="s">
        <v>18</v>
      </c>
      <c r="M1431" s="73"/>
      <c r="N1431" s="73"/>
      <c r="R1431" s="73"/>
      <c r="S1431" s="72" t="s">
        <v>99</v>
      </c>
      <c r="T1431" s="72" t="s">
        <v>14410</v>
      </c>
      <c r="U1431" s="73"/>
      <c r="W1431" s="73"/>
      <c r="X1431" s="73"/>
      <c r="Y1431" s="72" t="s">
        <v>14379</v>
      </c>
      <c r="AO1431" s="71">
        <v>296.1</v>
      </c>
      <c r="AS1431" s="73"/>
      <c r="AT1431" s="73"/>
      <c r="AU1431" s="73"/>
      <c r="AV1431" s="73"/>
      <c r="AW1431" s="74" t="s">
        <v>15823</v>
      </c>
      <c r="BA1431" s="73"/>
      <c r="BC1431" s="73"/>
    </row>
    <row r="1432" spans="1:55">
      <c r="A1432" s="70" t="str">
        <f t="shared" si="45"/>
        <v>2026-01</v>
      </c>
      <c r="B1432" s="5" t="str">
        <f>_xlfn.XLOOKUP(G1432,过机服务商重量差!A:A,过机服务商重量差!G:G)</f>
        <v>玉麒麟</v>
      </c>
      <c r="C1432" s="32" t="str">
        <f t="shared" si="44"/>
        <v>渠道</v>
      </c>
      <c r="D1432" s="63">
        <f>ROUND(IF(AND(AO1432&gt;=0,Y1432="正常走货"),_xlfn.XLOOKUP(G1432,过机服务商重量差!A:A,过机服务商重量差!L:L),"0"),2)</f>
        <v>96</v>
      </c>
      <c r="E1432" s="64">
        <f>ROUND(IF(B1432="小旋风",$D1432/提成!$D$4*提成!$E$4,$D1432/提成!$D$3*提成!$E$3),2)</f>
        <v>0.96</v>
      </c>
      <c r="F1432" s="5" t="str">
        <f ca="1">IFERROR(LOOKUP(1,0/((B1432=名单!B:B)*(VALUE(AW1432)&gt;=名单!E:E)*(VALUE(AW1432)&lt;=名单!G:G)*(Y1432="正常走货")),名单!H:H),"否")</f>
        <v>否</v>
      </c>
      <c r="G1432" s="71" t="s">
        <v>4380</v>
      </c>
      <c r="H1432" s="71" t="s">
        <v>4382</v>
      </c>
      <c r="J1432" s="72" t="s">
        <v>17</v>
      </c>
      <c r="L1432" s="71" t="s">
        <v>18</v>
      </c>
      <c r="M1432" s="73"/>
      <c r="N1432" s="73"/>
      <c r="R1432" s="73"/>
      <c r="S1432" s="72" t="s">
        <v>570</v>
      </c>
      <c r="T1432" s="72" t="s">
        <v>14407</v>
      </c>
      <c r="U1432" s="73"/>
      <c r="W1432" s="73"/>
      <c r="X1432" s="73"/>
      <c r="Y1432" s="72" t="s">
        <v>14379</v>
      </c>
      <c r="AO1432" s="71">
        <v>1112.47</v>
      </c>
      <c r="AT1432" s="73"/>
      <c r="AU1432" s="73"/>
      <c r="AV1432" s="73"/>
      <c r="AW1432" s="74" t="s">
        <v>15824</v>
      </c>
      <c r="BC1432" s="73"/>
    </row>
    <row r="1433" spans="1:55">
      <c r="A1433" s="70" t="str">
        <f t="shared" si="45"/>
        <v>2026-01</v>
      </c>
      <c r="B1433" s="5" t="str">
        <f>_xlfn.XLOOKUP(G1433,过机服务商重量差!A:A,过机服务商重量差!G:G)</f>
        <v>玉麒麟</v>
      </c>
      <c r="C1433" s="32" t="str">
        <f t="shared" si="44"/>
        <v>渠道</v>
      </c>
      <c r="D1433" s="63">
        <f>ROUND(IF(AND(AO1433&gt;=0,Y1433="正常走货"),_xlfn.XLOOKUP(G1433,过机服务商重量差!A:A,过机服务商重量差!L:L),"0"),2)</f>
        <v>68</v>
      </c>
      <c r="E1433" s="64">
        <f>ROUND(IF(B1433="小旋风",$D1433/提成!$D$4*提成!$E$4,$D1433/提成!$D$3*提成!$E$3),2)</f>
        <v>0.68</v>
      </c>
      <c r="F1433" s="5" t="str">
        <f ca="1">IFERROR(LOOKUP(1,0/((B1433=名单!B:B)*(VALUE(AW1433)&gt;=名单!E:E)*(VALUE(AW1433)&lt;=名单!G:G)*(Y1433="正常走货")),名单!H:H),"否")</f>
        <v>否</v>
      </c>
      <c r="G1433" s="71" t="s">
        <v>4383</v>
      </c>
      <c r="H1433" s="71" t="s">
        <v>4385</v>
      </c>
      <c r="J1433" s="72" t="s">
        <v>24</v>
      </c>
      <c r="L1433" s="71" t="s">
        <v>18</v>
      </c>
      <c r="M1433" s="73"/>
      <c r="N1433" s="73"/>
      <c r="R1433" s="73"/>
      <c r="S1433" s="72" t="s">
        <v>99</v>
      </c>
      <c r="T1433" s="72" t="s">
        <v>14410</v>
      </c>
      <c r="U1433" s="73"/>
      <c r="W1433" s="73"/>
      <c r="X1433" s="73"/>
      <c r="Y1433" s="72" t="s">
        <v>14379</v>
      </c>
      <c r="AO1433" s="71">
        <v>319.6</v>
      </c>
      <c r="AS1433" s="73"/>
      <c r="AT1433" s="73"/>
      <c r="AU1433" s="73"/>
      <c r="AV1433" s="73"/>
      <c r="AW1433" s="74" t="s">
        <v>15825</v>
      </c>
      <c r="BC1433" s="73"/>
    </row>
    <row r="1434" spans="1:55">
      <c r="A1434" s="70" t="str">
        <f t="shared" si="45"/>
        <v>2026-01</v>
      </c>
      <c r="B1434" s="5" t="str">
        <f>_xlfn.XLOOKUP(G1434,过机服务商重量差!A:A,过机服务商重量差!G:G)</f>
        <v>玉麒麟</v>
      </c>
      <c r="C1434" s="32" t="str">
        <f t="shared" si="44"/>
        <v>渠道</v>
      </c>
      <c r="D1434" s="63">
        <f>ROUND(IF(AND(AO1434&gt;=0,Y1434="正常走货"),_xlfn.XLOOKUP(G1434,过机服务商重量差!A:A,过机服务商重量差!L:L),"0"),2)</f>
        <v>96</v>
      </c>
      <c r="E1434" s="64">
        <f>ROUND(IF(B1434="小旋风",$D1434/提成!$D$4*提成!$E$4,$D1434/提成!$D$3*提成!$E$3),2)</f>
        <v>0.96</v>
      </c>
      <c r="F1434" s="5" t="str">
        <f ca="1">IFERROR(LOOKUP(1,0/((B1434=名单!B:B)*(VALUE(AW1434)&gt;=名单!E:E)*(VALUE(AW1434)&lt;=名单!G:G)*(Y1434="正常走货")),名单!H:H),"否")</f>
        <v>否</v>
      </c>
      <c r="G1434" s="71" t="s">
        <v>4386</v>
      </c>
      <c r="H1434" s="71" t="s">
        <v>4388</v>
      </c>
      <c r="J1434" s="72" t="s">
        <v>17</v>
      </c>
      <c r="L1434" s="71" t="s">
        <v>18</v>
      </c>
      <c r="M1434" s="73"/>
      <c r="N1434" s="73"/>
      <c r="R1434" s="73"/>
      <c r="S1434" s="72" t="s">
        <v>570</v>
      </c>
      <c r="T1434" s="72" t="s">
        <v>14407</v>
      </c>
      <c r="U1434" s="73"/>
      <c r="W1434" s="73"/>
      <c r="X1434" s="73"/>
      <c r="Y1434" s="72" t="s">
        <v>14379</v>
      </c>
      <c r="AO1434" s="71">
        <v>1112.47</v>
      </c>
      <c r="AT1434" s="73"/>
      <c r="AV1434" s="73"/>
      <c r="AW1434" s="74" t="s">
        <v>15826</v>
      </c>
      <c r="BC1434" s="73"/>
    </row>
    <row r="1435" spans="1:55">
      <c r="A1435" s="70" t="str">
        <f t="shared" si="45"/>
        <v>2026-01</v>
      </c>
      <c r="B1435" s="5" t="str">
        <f>_xlfn.XLOOKUP(G1435,过机服务商重量差!A:A,过机服务商重量差!G:G)</f>
        <v>小旋风</v>
      </c>
      <c r="C1435" s="32" t="str">
        <f t="shared" si="44"/>
        <v>渠道</v>
      </c>
      <c r="D1435" s="63">
        <f>ROUND(IF(AND(AO1435&gt;=0,Y1435="正常走货"),_xlfn.XLOOKUP(G1435,过机服务商重量差!A:A,过机服务商重量差!L:L),"0"),2)</f>
        <v>2.4</v>
      </c>
      <c r="E1435" s="64">
        <f>ROUND(IF(B1435="小旋风",$D1435/提成!$D$4*提成!$E$4,$D1435/提成!$D$3*提成!$E$3),2)</f>
        <v>0.02</v>
      </c>
      <c r="F1435" s="5" t="str">
        <f ca="1">IFERROR(LOOKUP(1,0/((B1435=名单!B:B)*(VALUE(AW1435)&gt;=名单!E:E)*(VALUE(AW1435)&lt;=名单!G:G)*(Y1435="正常走货")),名单!H:H),"否")</f>
        <v>是</v>
      </c>
      <c r="G1435" s="71" t="s">
        <v>4389</v>
      </c>
      <c r="H1435" s="71" t="s">
        <v>4391</v>
      </c>
      <c r="J1435" s="72" t="s">
        <v>28</v>
      </c>
      <c r="L1435" s="71" t="s">
        <v>18</v>
      </c>
      <c r="M1435" s="73"/>
      <c r="N1435" s="73"/>
      <c r="R1435" s="73"/>
      <c r="S1435" s="72" t="s">
        <v>120</v>
      </c>
      <c r="T1435" s="72" t="s">
        <v>14382</v>
      </c>
      <c r="U1435" s="73"/>
      <c r="W1435" s="73"/>
      <c r="X1435" s="73"/>
      <c r="Y1435" s="72" t="s">
        <v>14379</v>
      </c>
      <c r="AO1435" s="71">
        <v>288</v>
      </c>
      <c r="AT1435" s="73"/>
      <c r="AV1435" s="73"/>
      <c r="AW1435" s="74" t="s">
        <v>15827</v>
      </c>
      <c r="BA1435" s="73"/>
      <c r="BC1435" s="73"/>
    </row>
    <row r="1436" spans="1:55">
      <c r="A1436" s="70" t="str">
        <f t="shared" si="45"/>
        <v>2026-01</v>
      </c>
      <c r="B1436" s="5" t="str">
        <f>_xlfn.XLOOKUP(G1436,过机服务商重量差!A:A,过机服务商重量差!G:G)</f>
        <v>风清扬</v>
      </c>
      <c r="C1436" s="32" t="str">
        <f t="shared" si="44"/>
        <v>渠道</v>
      </c>
      <c r="D1436" s="63">
        <f>ROUND(IF(AND(AO1436&gt;=0,Y1436="正常走货"),_xlfn.XLOOKUP(G1436,过机服务商重量差!A:A,过机服务商重量差!L:L),"0"),2)</f>
        <v>21</v>
      </c>
      <c r="E1436" s="64">
        <f>ROUND(IF(B1436="小旋风",$D1436/提成!$D$4*提成!$E$4,$D1436/提成!$D$3*提成!$E$3),2)</f>
        <v>0.21</v>
      </c>
      <c r="F1436" s="5" t="str">
        <f ca="1">IFERROR(LOOKUP(1,0/((B1436=名单!B:B)*(VALUE(AW1436)&gt;=名单!E:E)*(VALUE(AW1436)&lt;=名单!G:G)*(Y1436="正常走货")),名单!H:H),"否")</f>
        <v>是</v>
      </c>
      <c r="G1436" s="71" t="s">
        <v>4392</v>
      </c>
      <c r="H1436" s="71" t="s">
        <v>4394</v>
      </c>
      <c r="J1436" s="72" t="s">
        <v>51</v>
      </c>
      <c r="L1436" s="71" t="s">
        <v>18</v>
      </c>
      <c r="M1436" s="73"/>
      <c r="N1436" s="73"/>
      <c r="R1436" s="73"/>
      <c r="S1436" s="72" t="s">
        <v>562</v>
      </c>
      <c r="T1436" s="72" t="s">
        <v>14410</v>
      </c>
      <c r="U1436" s="73"/>
      <c r="W1436" s="73"/>
      <c r="X1436" s="73"/>
      <c r="Y1436" s="72" t="s">
        <v>14379</v>
      </c>
      <c r="AO1436" s="71">
        <v>21</v>
      </c>
      <c r="AS1436" s="73"/>
      <c r="AT1436" s="73"/>
      <c r="AU1436" s="73"/>
      <c r="AV1436" s="73"/>
      <c r="AW1436" s="74" t="s">
        <v>15828</v>
      </c>
      <c r="BC1436" s="73"/>
    </row>
    <row r="1437" spans="1:55">
      <c r="A1437" s="70" t="str">
        <f t="shared" si="45"/>
        <v>2026-01</v>
      </c>
      <c r="B1437" s="5" t="str">
        <f>_xlfn.XLOOKUP(G1437,过机服务商重量差!A:A,过机服务商重量差!G:G)</f>
        <v>帅时莹</v>
      </c>
      <c r="C1437" s="32" t="str">
        <f t="shared" si="44"/>
        <v>渠道</v>
      </c>
      <c r="D1437" s="63">
        <f>ROUND(IF(AND(AO1437&gt;=0,Y1437="正常走货"),_xlfn.XLOOKUP(G1437,过机服务商重量差!A:A,过机服务商重量差!L:L),"0"),2)</f>
        <v>25</v>
      </c>
      <c r="E1437" s="64">
        <f>ROUND(IF(B1437="小旋风",$D1437/提成!$D$4*提成!$E$4,$D1437/提成!$D$3*提成!$E$3),2)</f>
        <v>0.25</v>
      </c>
      <c r="F1437" s="5" t="str">
        <f ca="1">IFERROR(LOOKUP(1,0/((B1437=名单!B:B)*(VALUE(AW1437)&gt;=名单!E:E)*(VALUE(AW1437)&lt;=名单!G:G)*(Y1437="正常走货")),名单!H:H),"否")</f>
        <v>否</v>
      </c>
      <c r="G1437" s="71" t="s">
        <v>4395</v>
      </c>
      <c r="H1437" s="71" t="s">
        <v>4397</v>
      </c>
      <c r="J1437" s="72" t="s">
        <v>140</v>
      </c>
      <c r="L1437" s="71" t="s">
        <v>18</v>
      </c>
      <c r="M1437" s="73"/>
      <c r="N1437" s="73"/>
      <c r="R1437" s="73"/>
      <c r="S1437" s="72" t="s">
        <v>562</v>
      </c>
      <c r="T1437" s="72" t="s">
        <v>14410</v>
      </c>
      <c r="U1437" s="73"/>
      <c r="W1437" s="73"/>
      <c r="X1437" s="73"/>
      <c r="Y1437" s="72" t="s">
        <v>14379</v>
      </c>
      <c r="AO1437" s="71">
        <v>175.01</v>
      </c>
      <c r="AS1437" s="73"/>
      <c r="AT1437" s="73"/>
      <c r="AV1437" s="73"/>
      <c r="AW1437" s="74" t="s">
        <v>15829</v>
      </c>
      <c r="BA1437" s="73"/>
      <c r="BC1437" s="73"/>
    </row>
    <row r="1438" spans="1:55">
      <c r="A1438" s="70" t="str">
        <f t="shared" si="45"/>
        <v>2026-01</v>
      </c>
      <c r="B1438" s="5" t="str">
        <f>_xlfn.XLOOKUP(G1438,过机服务商重量差!A:A,过机服务商重量差!G:G)</f>
        <v>玉麒麟</v>
      </c>
      <c r="C1438" s="32" t="str">
        <f t="shared" si="44"/>
        <v>渠道</v>
      </c>
      <c r="D1438" s="63">
        <f>ROUND(IF(AND(AO1438&gt;=0,Y1438="正常走货"),_xlfn.XLOOKUP(G1438,过机服务商重量差!A:A,过机服务商重量差!L:L),"0"),2)</f>
        <v>3</v>
      </c>
      <c r="E1438" s="64">
        <f>ROUND(IF(B1438="小旋风",$D1438/提成!$D$4*提成!$E$4,$D1438/提成!$D$3*提成!$E$3),2)</f>
        <v>0.03</v>
      </c>
      <c r="F1438" s="5" t="str">
        <f ca="1">IFERROR(LOOKUP(1,0/((B1438=名单!B:B)*(VALUE(AW1438)&gt;=名单!E:E)*(VALUE(AW1438)&lt;=名单!G:G)*(Y1438="正常走货")),名单!H:H),"否")</f>
        <v>否</v>
      </c>
      <c r="G1438" s="71" t="s">
        <v>4398</v>
      </c>
      <c r="H1438" s="71" t="s">
        <v>4400</v>
      </c>
      <c r="J1438" s="72" t="s">
        <v>17</v>
      </c>
      <c r="L1438" s="71" t="s">
        <v>18</v>
      </c>
      <c r="M1438" s="73"/>
      <c r="N1438" s="73"/>
      <c r="R1438" s="73"/>
      <c r="S1438" s="72" t="s">
        <v>562</v>
      </c>
      <c r="T1438" s="72" t="s">
        <v>14410</v>
      </c>
      <c r="U1438" s="73"/>
      <c r="W1438" s="73"/>
      <c r="X1438" s="73"/>
      <c r="Y1438" s="72" t="s">
        <v>14379</v>
      </c>
      <c r="AO1438" s="71">
        <v>40.29</v>
      </c>
      <c r="AT1438" s="73"/>
      <c r="AV1438" s="73"/>
      <c r="AW1438" s="74" t="s">
        <v>15830</v>
      </c>
      <c r="BC1438" s="73"/>
    </row>
    <row r="1439" spans="1:55">
      <c r="A1439" s="70" t="str">
        <f t="shared" si="45"/>
        <v>2026-01</v>
      </c>
      <c r="B1439" s="5" t="str">
        <f>_xlfn.XLOOKUP(G1439,过机服务商重量差!A:A,过机服务商重量差!G:G)</f>
        <v>风清扬</v>
      </c>
      <c r="C1439" s="32" t="str">
        <f t="shared" si="44"/>
        <v>渠道</v>
      </c>
      <c r="D1439" s="63">
        <f>ROUND(IF(AND(AO1439&gt;=0,Y1439="正常走货"),_xlfn.XLOOKUP(G1439,过机服务商重量差!A:A,过机服务商重量差!L:L),"0"),2)</f>
        <v>1392</v>
      </c>
      <c r="E1439" s="64">
        <f>ROUND(IF(B1439="小旋风",$D1439/提成!$D$4*提成!$E$4,$D1439/提成!$D$3*提成!$E$3),2)</f>
        <v>13.92</v>
      </c>
      <c r="F1439" s="5" t="str">
        <f ca="1">IFERROR(LOOKUP(1,0/((B1439=名单!B:B)*(VALUE(AW1439)&gt;=名单!E:E)*(VALUE(AW1439)&lt;=名单!G:G)*(Y1439="正常走货")),名单!H:H),"否")</f>
        <v>是</v>
      </c>
      <c r="G1439" s="71" t="s">
        <v>4401</v>
      </c>
      <c r="H1439" s="71" t="s">
        <v>50</v>
      </c>
      <c r="J1439" s="72" t="s">
        <v>4403</v>
      </c>
      <c r="L1439" s="71" t="s">
        <v>18</v>
      </c>
      <c r="M1439" s="73"/>
      <c r="N1439" s="73"/>
      <c r="R1439" s="73"/>
      <c r="S1439" s="72" t="s">
        <v>604</v>
      </c>
      <c r="T1439" s="72" t="s">
        <v>14407</v>
      </c>
      <c r="U1439" s="73"/>
      <c r="W1439" s="73"/>
      <c r="X1439" s="73"/>
      <c r="Y1439" s="72" t="s">
        <v>14379</v>
      </c>
      <c r="AO1439" s="71">
        <v>150</v>
      </c>
      <c r="AT1439" s="73"/>
      <c r="AU1439" s="73"/>
      <c r="AV1439" s="73"/>
      <c r="AW1439" s="74" t="s">
        <v>15831</v>
      </c>
      <c r="BC1439" s="73"/>
    </row>
    <row r="1440" spans="1:55">
      <c r="A1440" s="70" t="str">
        <f t="shared" si="45"/>
        <v>2026-01</v>
      </c>
      <c r="B1440" s="5" t="str">
        <f>_xlfn.XLOOKUP(G1440,过机服务商重量差!A:A,过机服务商重量差!G:G)</f>
        <v>小旋风</v>
      </c>
      <c r="C1440" s="32" t="str">
        <f t="shared" si="44"/>
        <v>渠道</v>
      </c>
      <c r="D1440" s="63">
        <f>ROUND(IF(AND(AO1440&gt;=0,Y1440="正常走货"),_xlfn.XLOOKUP(G1440,过机服务商重量差!A:A,过机服务商重量差!L:L),"0"),2)</f>
        <v>60</v>
      </c>
      <c r="E1440" s="64">
        <f>ROUND(IF(B1440="小旋风",$D1440/提成!$D$4*提成!$E$4,$D1440/提成!$D$3*提成!$E$3),2)</f>
        <v>0.6</v>
      </c>
      <c r="F1440" s="5" t="str">
        <f ca="1">IFERROR(LOOKUP(1,0/((B1440=名单!B:B)*(VALUE(AW1440)&gt;=名单!E:E)*(VALUE(AW1440)&lt;=名单!G:G)*(Y1440="正常走货")),名单!H:H),"否")</f>
        <v>是</v>
      </c>
      <c r="G1440" s="71" t="s">
        <v>4404</v>
      </c>
      <c r="H1440" s="71" t="s">
        <v>4406</v>
      </c>
      <c r="J1440" s="72" t="s">
        <v>274</v>
      </c>
      <c r="L1440" s="71" t="s">
        <v>18</v>
      </c>
      <c r="M1440" s="73"/>
      <c r="N1440" s="73"/>
      <c r="R1440" s="73"/>
      <c r="S1440" s="72" t="s">
        <v>558</v>
      </c>
      <c r="T1440" s="72" t="s">
        <v>14410</v>
      </c>
      <c r="U1440" s="73"/>
      <c r="W1440" s="73"/>
      <c r="X1440" s="73"/>
      <c r="Y1440" s="72" t="s">
        <v>14379</v>
      </c>
      <c r="AO1440" s="71">
        <v>60</v>
      </c>
      <c r="AT1440" s="73"/>
      <c r="AU1440" s="73"/>
      <c r="AV1440" s="73"/>
      <c r="AW1440" s="74" t="s">
        <v>15832</v>
      </c>
      <c r="BC1440" s="73"/>
    </row>
    <row r="1441" spans="1:56">
      <c r="A1441" s="70" t="str">
        <f t="shared" si="45"/>
        <v>2026-01</v>
      </c>
      <c r="B1441" s="5" t="str">
        <f>_xlfn.XLOOKUP(G1441,过机服务商重量差!A:A,过机服务商重量差!G:G)</f>
        <v>无崖子</v>
      </c>
      <c r="C1441" s="32" t="str">
        <f t="shared" si="44"/>
        <v>渠道</v>
      </c>
      <c r="D1441" s="63">
        <f>ROUND(IF(AND(AO1441&gt;=0,Y1441="正常走货"),_xlfn.XLOOKUP(G1441,过机服务商重量差!A:A,过机服务商重量差!L:L),"0"),2)</f>
        <v>63</v>
      </c>
      <c r="E1441" s="64">
        <f>ROUND(IF(B1441="小旋风",$D1441/提成!$D$4*提成!$E$4,$D1441/提成!$D$3*提成!$E$3),2)</f>
        <v>0.63</v>
      </c>
      <c r="F1441" s="5" t="str">
        <f ca="1">IFERROR(LOOKUP(1,0/((B1441=名单!B:B)*(VALUE(AW1441)&gt;=名单!E:E)*(VALUE(AW1441)&lt;=名单!G:G)*(Y1441="正常走货")),名单!H:H),"否")</f>
        <v>否</v>
      </c>
      <c r="G1441" s="71" t="s">
        <v>4407</v>
      </c>
      <c r="H1441" s="71" t="s">
        <v>4409</v>
      </c>
      <c r="J1441" s="72" t="s">
        <v>590</v>
      </c>
      <c r="L1441" s="71" t="s">
        <v>18</v>
      </c>
      <c r="M1441" s="73"/>
      <c r="N1441" s="73"/>
      <c r="R1441" s="73"/>
      <c r="S1441" s="72" t="s">
        <v>223</v>
      </c>
      <c r="T1441" s="72" t="s">
        <v>14410</v>
      </c>
      <c r="U1441" s="73"/>
      <c r="W1441" s="73"/>
      <c r="X1441" s="73"/>
      <c r="Y1441" s="72" t="s">
        <v>14379</v>
      </c>
      <c r="AO1441" s="71">
        <v>34.5</v>
      </c>
      <c r="AT1441" s="73"/>
      <c r="AV1441" s="73"/>
      <c r="AW1441" s="74" t="s">
        <v>15833</v>
      </c>
      <c r="BC1441" s="73"/>
    </row>
    <row r="1442" spans="1:56">
      <c r="A1442" s="70" t="str">
        <f t="shared" si="45"/>
        <v>2026-01</v>
      </c>
      <c r="B1442" s="5" t="str">
        <f>_xlfn.XLOOKUP(G1442,过机服务商重量差!A:A,过机服务商重量差!G:G)</f>
        <v>无崖子</v>
      </c>
      <c r="C1442" s="32" t="str">
        <f t="shared" si="44"/>
        <v>渠道</v>
      </c>
      <c r="D1442" s="63">
        <f>ROUND(IF(AND(AO1442&gt;=0,Y1442="正常走货"),_xlfn.XLOOKUP(G1442,过机服务商重量差!A:A,过机服务商重量差!L:L),"0"),2)</f>
        <v>2.5</v>
      </c>
      <c r="E1442" s="64">
        <f>ROUND(IF(B1442="小旋风",$D1442/提成!$D$4*提成!$E$4,$D1442/提成!$D$3*提成!$E$3),2)</f>
        <v>0.03</v>
      </c>
      <c r="F1442" s="5" t="str">
        <f ca="1">IFERROR(LOOKUP(1,0/((B1442=名单!B:B)*(VALUE(AW1442)&gt;=名单!E:E)*(VALUE(AW1442)&lt;=名单!G:G)*(Y1442="正常走货")),名单!H:H),"否")</f>
        <v>否</v>
      </c>
      <c r="G1442" s="71" t="s">
        <v>4410</v>
      </c>
      <c r="H1442" s="71" t="s">
        <v>4412</v>
      </c>
      <c r="J1442" s="72" t="s">
        <v>590</v>
      </c>
      <c r="L1442" s="71" t="s">
        <v>18</v>
      </c>
      <c r="M1442" s="73"/>
      <c r="N1442" s="73"/>
      <c r="R1442" s="73"/>
      <c r="S1442" s="72" t="s">
        <v>199</v>
      </c>
      <c r="T1442" s="72" t="s">
        <v>14439</v>
      </c>
      <c r="U1442" s="73"/>
      <c r="W1442" s="73"/>
      <c r="X1442" s="73"/>
      <c r="Y1442" s="72" t="s">
        <v>14379</v>
      </c>
      <c r="AO1442" s="71">
        <v>124.17</v>
      </c>
      <c r="AT1442" s="73"/>
      <c r="AV1442" s="73"/>
      <c r="AW1442" s="74" t="s">
        <v>15834</v>
      </c>
    </row>
    <row r="1443" spans="1:56">
      <c r="A1443" s="70" t="str">
        <f t="shared" si="45"/>
        <v>2026-01</v>
      </c>
      <c r="B1443" s="5" t="str">
        <f>_xlfn.XLOOKUP(G1443,过机服务商重量差!A:A,过机服务商重量差!G:G)</f>
        <v>玉麒麟</v>
      </c>
      <c r="C1443" s="32" t="str">
        <f t="shared" si="44"/>
        <v>渠道</v>
      </c>
      <c r="D1443" s="63">
        <f>ROUND(IF(AND(AO1443&gt;=0,Y1443="正常走货"),_xlfn.XLOOKUP(G1443,过机服务商重量差!A:A,过机服务商重量差!L:L),"0"),2)</f>
        <v>2.5</v>
      </c>
      <c r="E1443" s="64">
        <f>ROUND(IF(B1443="小旋风",$D1443/提成!$D$4*提成!$E$4,$D1443/提成!$D$3*提成!$E$3),2)</f>
        <v>0.03</v>
      </c>
      <c r="F1443" s="5" t="str">
        <f ca="1">IFERROR(LOOKUP(1,0/((B1443=名单!B:B)*(VALUE(AW1443)&gt;=名单!E:E)*(VALUE(AW1443)&lt;=名单!G:G)*(Y1443="正常走货")),名单!H:H),"否")</f>
        <v>否</v>
      </c>
      <c r="G1443" s="71" t="s">
        <v>4413</v>
      </c>
      <c r="H1443" s="71" t="s">
        <v>4415</v>
      </c>
      <c r="J1443" s="72" t="s">
        <v>17</v>
      </c>
      <c r="L1443" s="71" t="s">
        <v>18</v>
      </c>
      <c r="M1443" s="73"/>
      <c r="N1443" s="73"/>
      <c r="R1443" s="73"/>
      <c r="S1443" s="72" t="s">
        <v>227</v>
      </c>
      <c r="T1443" s="72" t="s">
        <v>14410</v>
      </c>
      <c r="U1443" s="73"/>
      <c r="W1443" s="73"/>
      <c r="X1443" s="73"/>
      <c r="Y1443" s="72" t="s">
        <v>14379</v>
      </c>
      <c r="AO1443" s="71">
        <v>31.73</v>
      </c>
      <c r="AS1443" s="73"/>
      <c r="AT1443" s="73"/>
      <c r="AU1443" s="73"/>
      <c r="AV1443" s="73"/>
      <c r="AW1443" s="74" t="s">
        <v>15835</v>
      </c>
      <c r="BC1443" s="73"/>
      <c r="BD1443" s="73"/>
    </row>
    <row r="1444" spans="1:56">
      <c r="A1444" s="70" t="str">
        <f t="shared" si="45"/>
        <v>2026-01</v>
      </c>
      <c r="B1444" s="5" t="str">
        <f>_xlfn.XLOOKUP(G1444,过机服务商重量差!A:A,过机服务商重量差!G:G)</f>
        <v>帅时莹</v>
      </c>
      <c r="C1444" s="32" t="str">
        <f t="shared" si="44"/>
        <v>渠道</v>
      </c>
      <c r="D1444" s="63">
        <f>ROUND(IF(AND(AO1444&gt;=0,Y1444="正常走货"),_xlfn.XLOOKUP(G1444,过机服务商重量差!A:A,过机服务商重量差!L:L),"0"),2)</f>
        <v>2.5</v>
      </c>
      <c r="E1444" s="64">
        <f>ROUND(IF(B1444="小旋风",$D1444/提成!$D$4*提成!$E$4,$D1444/提成!$D$3*提成!$E$3),2)</f>
        <v>0.03</v>
      </c>
      <c r="F1444" s="5" t="str">
        <f ca="1">IFERROR(LOOKUP(1,0/((B1444=名单!B:B)*(VALUE(AW1444)&gt;=名单!E:E)*(VALUE(AW1444)&lt;=名单!G:G)*(Y1444="正常走货")),名单!H:H),"否")</f>
        <v>否</v>
      </c>
      <c r="G1444" s="71" t="s">
        <v>4416</v>
      </c>
      <c r="H1444" s="71" t="s">
        <v>4418</v>
      </c>
      <c r="J1444" s="72" t="s">
        <v>140</v>
      </c>
      <c r="L1444" s="71" t="s">
        <v>18</v>
      </c>
      <c r="M1444" s="73"/>
      <c r="N1444" s="73"/>
      <c r="R1444" s="73"/>
      <c r="S1444" s="72" t="s">
        <v>191</v>
      </c>
      <c r="T1444" s="72" t="s">
        <v>14410</v>
      </c>
      <c r="U1444" s="73"/>
      <c r="W1444" s="73"/>
      <c r="X1444" s="73"/>
      <c r="Y1444" s="72" t="s">
        <v>14379</v>
      </c>
      <c r="AO1444" s="71">
        <v>285.49</v>
      </c>
      <c r="AS1444" s="73"/>
      <c r="AT1444" s="73"/>
      <c r="AU1444" s="73"/>
      <c r="AV1444" s="73"/>
      <c r="AW1444" s="74" t="s">
        <v>15836</v>
      </c>
      <c r="BC1444" s="73"/>
      <c r="BD1444" s="73"/>
    </row>
    <row r="1445" spans="1:56">
      <c r="A1445" s="70" t="str">
        <f t="shared" si="45"/>
        <v>2026-01</v>
      </c>
      <c r="B1445" s="5" t="str">
        <f>_xlfn.XLOOKUP(G1445,过机服务商重量差!A:A,过机服务商重量差!G:G)</f>
        <v>玉麒麟</v>
      </c>
      <c r="C1445" s="32" t="str">
        <f t="shared" si="44"/>
        <v>渠道</v>
      </c>
      <c r="D1445" s="63">
        <f>ROUND(IF(AND(AO1445&gt;=0,Y1445="正常走货"),_xlfn.XLOOKUP(G1445,过机服务商重量差!A:A,过机服务商重量差!L:L),"0"),2)</f>
        <v>56</v>
      </c>
      <c r="E1445" s="64">
        <f>ROUND(IF(B1445="小旋风",$D1445/提成!$D$4*提成!$E$4,$D1445/提成!$D$3*提成!$E$3),2)</f>
        <v>0.56</v>
      </c>
      <c r="F1445" s="5" t="str">
        <f ca="1">IFERROR(LOOKUP(1,0/((B1445=名单!B:B)*(VALUE(AW1445)&gt;=名单!E:E)*(VALUE(AW1445)&lt;=名单!G:G)*(Y1445="正常走货")),名单!H:H),"否")</f>
        <v>否</v>
      </c>
      <c r="G1445" s="71" t="s">
        <v>4419</v>
      </c>
      <c r="H1445" s="71" t="s">
        <v>4421</v>
      </c>
      <c r="J1445" s="72" t="s">
        <v>17</v>
      </c>
      <c r="L1445" s="71" t="s">
        <v>18</v>
      </c>
      <c r="M1445" s="73"/>
      <c r="N1445" s="73"/>
      <c r="R1445" s="73"/>
      <c r="S1445" s="72" t="s">
        <v>694</v>
      </c>
      <c r="T1445" s="72" t="s">
        <v>14386</v>
      </c>
      <c r="U1445" s="73"/>
      <c r="W1445" s="73"/>
      <c r="X1445" s="73"/>
      <c r="Y1445" s="72" t="s">
        <v>14379</v>
      </c>
      <c r="AO1445" s="71">
        <v>580.26</v>
      </c>
      <c r="AS1445" s="73"/>
      <c r="AT1445" s="73"/>
      <c r="AU1445" s="73"/>
      <c r="AV1445" s="73"/>
      <c r="AW1445" s="74" t="s">
        <v>15837</v>
      </c>
      <c r="BC1445" s="73"/>
      <c r="BD1445" s="73"/>
    </row>
    <row r="1446" spans="1:56">
      <c r="A1446" s="70" t="str">
        <f t="shared" si="45"/>
        <v>2026-01</v>
      </c>
      <c r="B1446" s="5" t="str">
        <f>_xlfn.XLOOKUP(G1446,过机服务商重量差!A:A,过机服务商重量差!G:G)</f>
        <v>风清扬</v>
      </c>
      <c r="C1446" s="32" t="str">
        <f t="shared" si="44"/>
        <v>渠道</v>
      </c>
      <c r="D1446" s="63">
        <f>ROUND(IF(AND(AO1446&gt;=0,Y1446="正常走货"),_xlfn.XLOOKUP(G1446,过机服务商重量差!A:A,过机服务商重量差!L:L),"0"),2)</f>
        <v>28</v>
      </c>
      <c r="E1446" s="64">
        <f>ROUND(IF(B1446="小旋风",$D1446/提成!$D$4*提成!$E$4,$D1446/提成!$D$3*提成!$E$3),2)</f>
        <v>0.28</v>
      </c>
      <c r="F1446" s="5" t="str">
        <f ca="1">IFERROR(LOOKUP(1,0/((B1446=名单!B:B)*(VALUE(AW1446)&gt;=名单!E:E)*(VALUE(AW1446)&lt;=名单!G:G)*(Y1446="正常走货")),名单!H:H),"否")</f>
        <v>是</v>
      </c>
      <c r="G1446" s="71" t="s">
        <v>4422</v>
      </c>
      <c r="H1446" s="71" t="s">
        <v>4424</v>
      </c>
      <c r="J1446" s="72" t="s">
        <v>51</v>
      </c>
      <c r="L1446" s="71" t="s">
        <v>18</v>
      </c>
      <c r="M1446" s="73"/>
      <c r="N1446" s="73"/>
      <c r="R1446" s="73"/>
      <c r="S1446" s="72" t="s">
        <v>246</v>
      </c>
      <c r="T1446" s="72" t="s">
        <v>14386</v>
      </c>
      <c r="U1446" s="73"/>
      <c r="W1446" s="73"/>
      <c r="X1446" s="73"/>
      <c r="Y1446" s="72" t="s">
        <v>14379</v>
      </c>
      <c r="AO1446" s="71">
        <v>33.6</v>
      </c>
      <c r="AS1446" s="73"/>
      <c r="AT1446" s="73"/>
      <c r="AU1446" s="73"/>
      <c r="AV1446" s="73"/>
      <c r="AW1446" s="74" t="s">
        <v>15838</v>
      </c>
      <c r="BC1446" s="73"/>
      <c r="BD1446" s="73"/>
    </row>
    <row r="1447" spans="1:56">
      <c r="A1447" s="70" t="str">
        <f t="shared" si="45"/>
        <v>2026-01</v>
      </c>
      <c r="B1447" s="5" t="str">
        <f>_xlfn.XLOOKUP(G1447,过机服务商重量差!A:A,过机服务商重量差!G:G)</f>
        <v>帅时莹</v>
      </c>
      <c r="C1447" s="32" t="str">
        <f t="shared" si="44"/>
        <v>渠道</v>
      </c>
      <c r="D1447" s="63">
        <f>ROUND(IF(AND(AO1447&gt;=0,Y1447="正常走货"),_xlfn.XLOOKUP(G1447,过机服务商重量差!A:A,过机服务商重量差!L:L),"0"),2)</f>
        <v>21</v>
      </c>
      <c r="E1447" s="64">
        <f>ROUND(IF(B1447="小旋风",$D1447/提成!$D$4*提成!$E$4,$D1447/提成!$D$3*提成!$E$3),2)</f>
        <v>0.21</v>
      </c>
      <c r="F1447" s="5" t="str">
        <f ca="1">IFERROR(LOOKUP(1,0/((B1447=名单!B:B)*(VALUE(AW1447)&gt;=名单!E:E)*(VALUE(AW1447)&lt;=名单!G:G)*(Y1447="正常走货")),名单!H:H),"否")</f>
        <v>否</v>
      </c>
      <c r="G1447" s="71" t="s">
        <v>4425</v>
      </c>
      <c r="H1447" s="71" t="s">
        <v>4427</v>
      </c>
      <c r="J1447" s="72" t="s">
        <v>287</v>
      </c>
      <c r="L1447" s="71" t="s">
        <v>18</v>
      </c>
      <c r="M1447" s="73"/>
      <c r="N1447" s="73"/>
      <c r="R1447" s="73"/>
      <c r="S1447" s="72" t="s">
        <v>292</v>
      </c>
      <c r="T1447" s="72" t="s">
        <v>14410</v>
      </c>
      <c r="U1447" s="73"/>
      <c r="W1447" s="73"/>
      <c r="X1447" s="73"/>
      <c r="Y1447" s="72" t="s">
        <v>14379</v>
      </c>
      <c r="AO1447" s="71">
        <v>30.9</v>
      </c>
      <c r="AS1447" s="73"/>
      <c r="AT1447" s="73"/>
      <c r="AU1447" s="73"/>
      <c r="AV1447" s="73"/>
      <c r="AW1447" s="74" t="s">
        <v>15839</v>
      </c>
      <c r="BC1447" s="73"/>
      <c r="BD1447" s="73"/>
    </row>
    <row r="1448" spans="1:56">
      <c r="A1448" s="70" t="str">
        <f t="shared" si="45"/>
        <v>2026-01</v>
      </c>
      <c r="B1448" s="5" t="str">
        <f>_xlfn.XLOOKUP(G1448,过机服务商重量差!A:A,过机服务商重量差!G:G)</f>
        <v>玉麒麟</v>
      </c>
      <c r="C1448" s="32" t="str">
        <f t="shared" si="44"/>
        <v>渠道</v>
      </c>
      <c r="D1448" s="63">
        <f>ROUND(IF(AND(AO1448&gt;=0,Y1448="正常走货"),_xlfn.XLOOKUP(G1448,过机服务商重量差!A:A,过机服务商重量差!L:L),"0"),2)</f>
        <v>0.5</v>
      </c>
      <c r="E1448" s="64">
        <f>ROUND(IF(B1448="小旋风",$D1448/提成!$D$4*提成!$E$4,$D1448/提成!$D$3*提成!$E$3),2)</f>
        <v>0.01</v>
      </c>
      <c r="F1448" s="5" t="str">
        <f ca="1">IFERROR(LOOKUP(1,0/((B1448=名单!B:B)*(VALUE(AW1448)&gt;=名单!E:E)*(VALUE(AW1448)&lt;=名单!G:G)*(Y1448="正常走货")),名单!H:H),"否")</f>
        <v>否</v>
      </c>
      <c r="G1448" s="71" t="s">
        <v>4428</v>
      </c>
      <c r="H1448" s="71" t="s">
        <v>4430</v>
      </c>
      <c r="J1448" s="72" t="s">
        <v>17</v>
      </c>
      <c r="L1448" s="71" t="s">
        <v>18</v>
      </c>
      <c r="M1448" s="73"/>
      <c r="N1448" s="73"/>
      <c r="R1448" s="73"/>
      <c r="S1448" s="72" t="s">
        <v>145</v>
      </c>
      <c r="T1448" s="72" t="s">
        <v>14407</v>
      </c>
      <c r="U1448" s="73"/>
      <c r="W1448" s="73"/>
      <c r="X1448" s="73"/>
      <c r="Y1448" s="72" t="s">
        <v>14379</v>
      </c>
      <c r="AO1448" s="71">
        <v>70.6</v>
      </c>
      <c r="AS1448" s="73"/>
      <c r="AT1448" s="73"/>
      <c r="AV1448" s="73"/>
      <c r="AW1448" s="74" t="s">
        <v>15840</v>
      </c>
      <c r="BC1448" s="73"/>
    </row>
    <row r="1449" spans="1:56">
      <c r="A1449" s="70" t="str">
        <f t="shared" si="45"/>
        <v>2026-01</v>
      </c>
      <c r="B1449" s="5" t="str">
        <f>_xlfn.XLOOKUP(G1449,过机服务商重量差!A:A,过机服务商重量差!G:G)</f>
        <v>风清扬</v>
      </c>
      <c r="C1449" s="32" t="str">
        <f t="shared" si="44"/>
        <v>渠道</v>
      </c>
      <c r="D1449" s="63">
        <f>ROUND(IF(AND(AO1449&gt;=0,Y1449="正常走货"),_xlfn.XLOOKUP(G1449,过机服务商重量差!A:A,过机服务商重量差!L:L),"0"),2)</f>
        <v>109</v>
      </c>
      <c r="E1449" s="64">
        <f>ROUND(IF(B1449="小旋风",$D1449/提成!$D$4*提成!$E$4,$D1449/提成!$D$3*提成!$E$3),2)</f>
        <v>1.09</v>
      </c>
      <c r="F1449" s="5" t="str">
        <f ca="1">IFERROR(LOOKUP(1,0/((B1449=名单!B:B)*(VALUE(AW1449)&gt;=名单!E:E)*(VALUE(AW1449)&lt;=名单!G:G)*(Y1449="正常走货")),名单!H:H),"否")</f>
        <v>是</v>
      </c>
      <c r="G1449" s="71" t="s">
        <v>4431</v>
      </c>
      <c r="H1449" s="71" t="s">
        <v>50</v>
      </c>
      <c r="J1449" s="72" t="s">
        <v>51</v>
      </c>
      <c r="L1449" s="71" t="s">
        <v>18</v>
      </c>
      <c r="M1449" s="73"/>
      <c r="N1449" s="73"/>
      <c r="R1449" s="73"/>
      <c r="S1449" s="72" t="s">
        <v>1218</v>
      </c>
      <c r="T1449" s="72" t="s">
        <v>14578</v>
      </c>
      <c r="U1449" s="73"/>
      <c r="W1449" s="73"/>
      <c r="X1449" s="73"/>
      <c r="Y1449" s="72" t="s">
        <v>14379</v>
      </c>
      <c r="AO1449" s="71">
        <v>436</v>
      </c>
      <c r="AT1449" s="73"/>
      <c r="AU1449" s="73"/>
      <c r="AV1449" s="73"/>
      <c r="AW1449" s="74" t="s">
        <v>15841</v>
      </c>
      <c r="BC1449" s="73"/>
    </row>
    <row r="1450" spans="1:56">
      <c r="A1450" s="70" t="str">
        <f t="shared" si="45"/>
        <v>2026-01</v>
      </c>
      <c r="B1450" s="5" t="str">
        <f>_xlfn.XLOOKUP(G1450,过机服务商重量差!A:A,过机服务商重量差!G:G)</f>
        <v>无崖子</v>
      </c>
      <c r="C1450" s="32" t="str">
        <f t="shared" si="44"/>
        <v>渠道</v>
      </c>
      <c r="D1450" s="63">
        <f>ROUND(IF(AND(AO1450&gt;=0,Y1450="正常走货"),_xlfn.XLOOKUP(G1450,过机服务商重量差!A:A,过机服务商重量差!L:L),"0"),2)</f>
        <v>0.5</v>
      </c>
      <c r="E1450" s="64">
        <f>ROUND(IF(B1450="小旋风",$D1450/提成!$D$4*提成!$E$4,$D1450/提成!$D$3*提成!$E$3),2)</f>
        <v>0.01</v>
      </c>
      <c r="F1450" s="5" t="str">
        <f ca="1">IFERROR(LOOKUP(1,0/((B1450=名单!B:B)*(VALUE(AW1450)&gt;=名单!E:E)*(VALUE(AW1450)&lt;=名单!G:G)*(Y1450="正常走货")),名单!H:H),"否")</f>
        <v>否</v>
      </c>
      <c r="G1450" s="71" t="s">
        <v>4433</v>
      </c>
      <c r="H1450" s="71" t="s">
        <v>4435</v>
      </c>
      <c r="J1450" s="71" t="s">
        <v>160</v>
      </c>
      <c r="L1450" s="71" t="s">
        <v>18</v>
      </c>
      <c r="M1450" s="73"/>
      <c r="N1450" s="73"/>
      <c r="R1450" s="73"/>
      <c r="S1450" s="72" t="s">
        <v>161</v>
      </c>
      <c r="T1450" s="72" t="s">
        <v>14378</v>
      </c>
      <c r="U1450" s="73"/>
      <c r="W1450" s="73"/>
      <c r="X1450" s="73"/>
      <c r="Y1450" s="72" t="s">
        <v>14379</v>
      </c>
      <c r="AO1450" s="71">
        <v>0</v>
      </c>
      <c r="AS1450" s="73"/>
      <c r="AT1450" s="73"/>
      <c r="AU1450" s="73"/>
      <c r="AV1450" s="73"/>
      <c r="AW1450" s="74" t="s">
        <v>15842</v>
      </c>
      <c r="BC1450" s="73"/>
      <c r="BD1450" s="73"/>
    </row>
    <row r="1451" spans="1:56">
      <c r="A1451" s="70" t="str">
        <f t="shared" si="45"/>
        <v>2026-01</v>
      </c>
      <c r="B1451" s="5" t="str">
        <f>_xlfn.XLOOKUP(G1451,过机服务商重量差!A:A,过机服务商重量差!G:G)</f>
        <v>无崖子</v>
      </c>
      <c r="C1451" s="32" t="str">
        <f t="shared" si="44"/>
        <v>渠道</v>
      </c>
      <c r="D1451" s="63">
        <f>ROUND(IF(AND(AO1451&gt;=0,Y1451="正常走货"),_xlfn.XLOOKUP(G1451,过机服务商重量差!A:A,过机服务商重量差!L:L),"0"),2)</f>
        <v>1.5</v>
      </c>
      <c r="E1451" s="64">
        <f>ROUND(IF(B1451="小旋风",$D1451/提成!$D$4*提成!$E$4,$D1451/提成!$D$3*提成!$E$3),2)</f>
        <v>0.02</v>
      </c>
      <c r="F1451" s="5" t="str">
        <f ca="1">IFERROR(LOOKUP(1,0/((B1451=名单!B:B)*(VALUE(AW1451)&gt;=名单!E:E)*(VALUE(AW1451)&lt;=名单!G:G)*(Y1451="正常走货")),名单!H:H),"否")</f>
        <v>否</v>
      </c>
      <c r="G1451" s="71" t="s">
        <v>4436</v>
      </c>
      <c r="H1451" s="71" t="s">
        <v>4438</v>
      </c>
      <c r="J1451" s="72" t="s">
        <v>160</v>
      </c>
      <c r="L1451" s="71" t="s">
        <v>18</v>
      </c>
      <c r="M1451" s="73"/>
      <c r="N1451" s="73"/>
      <c r="R1451" s="73"/>
      <c r="S1451" s="72" t="s">
        <v>161</v>
      </c>
      <c r="T1451" s="72" t="s">
        <v>14378</v>
      </c>
      <c r="U1451" s="73"/>
      <c r="W1451" s="73"/>
      <c r="X1451" s="73"/>
      <c r="Y1451" s="72" t="s">
        <v>14379</v>
      </c>
      <c r="AO1451" s="71">
        <v>0</v>
      </c>
      <c r="AT1451" s="73"/>
      <c r="AV1451" s="73"/>
      <c r="AW1451" s="74" t="s">
        <v>15843</v>
      </c>
      <c r="BC1451" s="73"/>
      <c r="BD1451" s="73"/>
    </row>
    <row r="1452" spans="1:56">
      <c r="A1452" s="70" t="str">
        <f t="shared" si="45"/>
        <v>2026-01</v>
      </c>
      <c r="B1452" s="5" t="str">
        <f>_xlfn.XLOOKUP(G1452,过机服务商重量差!A:A,过机服务商重量差!G:G)</f>
        <v>风清扬</v>
      </c>
      <c r="C1452" s="32" t="str">
        <f t="shared" si="44"/>
        <v>渠道</v>
      </c>
      <c r="D1452" s="63">
        <f>ROUND(IF(AND(AO1452&gt;=0,Y1452="正常走货"),_xlfn.XLOOKUP(G1452,过机服务商重量差!A:A,过机服务商重量差!L:L),"0"),2)</f>
        <v>36</v>
      </c>
      <c r="E1452" s="64">
        <f>ROUND(IF(B1452="小旋风",$D1452/提成!$D$4*提成!$E$4,$D1452/提成!$D$3*提成!$E$3),2)</f>
        <v>0.36</v>
      </c>
      <c r="F1452" s="5" t="str">
        <f ca="1">IFERROR(LOOKUP(1,0/((B1452=名单!B:B)*(VALUE(AW1452)&gt;=名单!E:E)*(VALUE(AW1452)&lt;=名单!G:G)*(Y1452="正常走货")),名单!H:H),"否")</f>
        <v>是</v>
      </c>
      <c r="G1452" s="71" t="s">
        <v>4439</v>
      </c>
      <c r="H1452" s="71" t="s">
        <v>4441</v>
      </c>
      <c r="J1452" s="72" t="s">
        <v>868</v>
      </c>
      <c r="L1452" s="71" t="s">
        <v>18</v>
      </c>
      <c r="M1452" s="73"/>
      <c r="N1452" s="73"/>
      <c r="R1452" s="73"/>
      <c r="S1452" s="72" t="s">
        <v>4442</v>
      </c>
      <c r="T1452" s="71" t="s">
        <v>14669</v>
      </c>
      <c r="U1452" s="73"/>
      <c r="W1452" s="73"/>
      <c r="X1452" s="73"/>
      <c r="Y1452" s="72" t="s">
        <v>14379</v>
      </c>
      <c r="AO1452" s="71">
        <v>46.8</v>
      </c>
      <c r="AS1452" s="73"/>
      <c r="AT1452" s="73"/>
      <c r="AU1452" s="73"/>
      <c r="AV1452" s="73"/>
      <c r="AW1452" s="74" t="s">
        <v>15844</v>
      </c>
      <c r="BC1452" s="73"/>
      <c r="BD1452" s="73"/>
    </row>
    <row r="1453" spans="1:56">
      <c r="A1453" s="70" t="str">
        <f t="shared" si="45"/>
        <v>2026-01</v>
      </c>
      <c r="B1453" s="5" t="str">
        <f>_xlfn.XLOOKUP(G1453,过机服务商重量差!A:A,过机服务商重量差!G:G)</f>
        <v>小旋风</v>
      </c>
      <c r="C1453" s="32" t="str">
        <f t="shared" si="44"/>
        <v>渠道</v>
      </c>
      <c r="D1453" s="63">
        <f>ROUND(IF(AND(AO1453&gt;=0,Y1453="正常走货"),_xlfn.XLOOKUP(G1453,过机服务商重量差!A:A,过机服务商重量差!L:L),"0"),2)</f>
        <v>1.7</v>
      </c>
      <c r="E1453" s="64">
        <f>ROUND(IF(B1453="小旋风",$D1453/提成!$D$4*提成!$E$4,$D1453/提成!$D$3*提成!$E$3),2)</f>
        <v>0.02</v>
      </c>
      <c r="F1453" s="5" t="str">
        <f ca="1">IFERROR(LOOKUP(1,0/((B1453=名单!B:B)*(VALUE(AW1453)&gt;=名单!E:E)*(VALUE(AW1453)&lt;=名单!G:G)*(Y1453="正常走货")),名单!H:H),"否")</f>
        <v>是</v>
      </c>
      <c r="G1453" s="71" t="s">
        <v>4443</v>
      </c>
      <c r="H1453" s="71" t="s">
        <v>4445</v>
      </c>
      <c r="J1453" s="72" t="s">
        <v>28</v>
      </c>
      <c r="L1453" s="71" t="s">
        <v>18</v>
      </c>
      <c r="M1453" s="73"/>
      <c r="N1453" s="73"/>
      <c r="R1453" s="73"/>
      <c r="S1453" s="72" t="s">
        <v>745</v>
      </c>
      <c r="T1453" s="72" t="s">
        <v>14407</v>
      </c>
      <c r="U1453" s="73"/>
      <c r="W1453" s="73"/>
      <c r="X1453" s="73"/>
      <c r="Y1453" s="72" t="s">
        <v>14379</v>
      </c>
      <c r="AO1453" s="71">
        <v>204</v>
      </c>
      <c r="AT1453" s="73"/>
      <c r="AU1453" s="73"/>
      <c r="AV1453" s="73"/>
      <c r="AW1453" s="74" t="s">
        <v>15845</v>
      </c>
      <c r="BC1453" s="73"/>
    </row>
    <row r="1454" spans="1:56">
      <c r="A1454" s="70" t="str">
        <f t="shared" si="45"/>
        <v>2026-01</v>
      </c>
      <c r="B1454" s="5" t="str">
        <f>_xlfn.XLOOKUP(G1454,过机服务商重量差!A:A,过机服务商重量差!G:G)</f>
        <v>无崖子</v>
      </c>
      <c r="C1454" s="32" t="str">
        <f t="shared" si="44"/>
        <v>渠道</v>
      </c>
      <c r="D1454" s="63">
        <f>ROUND(IF(AND(AO1454&gt;=0,Y1454="正常走货"),_xlfn.XLOOKUP(G1454,过机服务商重量差!A:A,过机服务商重量差!L:L),"0"),2)</f>
        <v>25</v>
      </c>
      <c r="E1454" s="64">
        <f>ROUND(IF(B1454="小旋风",$D1454/提成!$D$4*提成!$E$4,$D1454/提成!$D$3*提成!$E$3),2)</f>
        <v>0.25</v>
      </c>
      <c r="F1454" s="5" t="str">
        <f ca="1">IFERROR(LOOKUP(1,0/((B1454=名单!B:B)*(VALUE(AW1454)&gt;=名单!E:E)*(VALUE(AW1454)&lt;=名单!G:G)*(Y1454="正常走货")),名单!H:H),"否")</f>
        <v>否</v>
      </c>
      <c r="G1454" s="71" t="s">
        <v>4446</v>
      </c>
      <c r="H1454" s="71" t="s">
        <v>4448</v>
      </c>
      <c r="J1454" s="72" t="s">
        <v>2455</v>
      </c>
      <c r="L1454" s="71" t="s">
        <v>18</v>
      </c>
      <c r="M1454" s="73"/>
      <c r="N1454" s="73"/>
      <c r="R1454" s="73"/>
      <c r="S1454" s="72" t="s">
        <v>86</v>
      </c>
      <c r="T1454" s="72" t="s">
        <v>14378</v>
      </c>
      <c r="U1454" s="73"/>
      <c r="W1454" s="73"/>
      <c r="X1454" s="73"/>
      <c r="Y1454" s="72" t="s">
        <v>14379</v>
      </c>
      <c r="AO1454" s="71">
        <v>0</v>
      </c>
      <c r="AT1454" s="73"/>
      <c r="AU1454" s="73"/>
      <c r="AV1454" s="73"/>
      <c r="AW1454" s="74" t="s">
        <v>15846</v>
      </c>
      <c r="BC1454" s="73"/>
      <c r="BD1454" s="73"/>
    </row>
    <row r="1455" spans="1:56">
      <c r="A1455" s="70" t="str">
        <f t="shared" si="45"/>
        <v>2026-01</v>
      </c>
      <c r="B1455" s="5" t="str">
        <f>_xlfn.XLOOKUP(G1455,过机服务商重量差!A:A,过机服务商重量差!G:G)</f>
        <v>无崖子</v>
      </c>
      <c r="C1455" s="32" t="str">
        <f t="shared" si="44"/>
        <v>渠道</v>
      </c>
      <c r="D1455" s="63">
        <f>ROUND(IF(AND(AO1455&gt;=0,Y1455="正常走货"),_xlfn.XLOOKUP(G1455,过机服务商重量差!A:A,过机服务商重量差!L:L),"0"),2)</f>
        <v>25</v>
      </c>
      <c r="E1455" s="64">
        <f>ROUND(IF(B1455="小旋风",$D1455/提成!$D$4*提成!$E$4,$D1455/提成!$D$3*提成!$E$3),2)</f>
        <v>0.25</v>
      </c>
      <c r="F1455" s="5" t="str">
        <f ca="1">IFERROR(LOOKUP(1,0/((B1455=名单!B:B)*(VALUE(AW1455)&gt;=名单!E:E)*(VALUE(AW1455)&lt;=名单!G:G)*(Y1455="正常走货")),名单!H:H),"否")</f>
        <v>否</v>
      </c>
      <c r="G1455" s="71" t="s">
        <v>4449</v>
      </c>
      <c r="H1455" s="71" t="s">
        <v>4451</v>
      </c>
      <c r="J1455" s="72" t="s">
        <v>2455</v>
      </c>
      <c r="L1455" s="72" t="s">
        <v>18</v>
      </c>
      <c r="M1455" s="73"/>
      <c r="N1455" s="73"/>
      <c r="R1455" s="73"/>
      <c r="S1455" s="72" t="s">
        <v>86</v>
      </c>
      <c r="T1455" s="72" t="s">
        <v>14378</v>
      </c>
      <c r="U1455" s="73"/>
      <c r="W1455" s="73"/>
      <c r="X1455" s="73"/>
      <c r="Y1455" s="72" t="s">
        <v>14379</v>
      </c>
      <c r="AO1455" s="71">
        <v>0</v>
      </c>
      <c r="AS1455" s="73"/>
      <c r="AT1455" s="73"/>
      <c r="AV1455" s="73"/>
      <c r="AW1455" s="74" t="s">
        <v>15847</v>
      </c>
      <c r="BC1455" s="73"/>
      <c r="BD1455" s="73"/>
    </row>
    <row r="1456" spans="1:56">
      <c r="A1456" s="70" t="str">
        <f t="shared" si="45"/>
        <v>2026-01</v>
      </c>
      <c r="B1456" s="5" t="str">
        <f>_xlfn.XLOOKUP(G1456,过机服务商重量差!A:A,过机服务商重量差!G:G)</f>
        <v>无崖子</v>
      </c>
      <c r="C1456" s="32" t="str">
        <f t="shared" si="44"/>
        <v>渠道</v>
      </c>
      <c r="D1456" s="63">
        <f>ROUND(IF(AND(AO1456&gt;=0,Y1456="正常走货"),_xlfn.XLOOKUP(G1456,过机服务商重量差!A:A,过机服务商重量差!L:L),"0"),2)</f>
        <v>6</v>
      </c>
      <c r="E1456" s="64">
        <f>ROUND(IF(B1456="小旋风",$D1456/提成!$D$4*提成!$E$4,$D1456/提成!$D$3*提成!$E$3),2)</f>
        <v>0.06</v>
      </c>
      <c r="F1456" s="5" t="str">
        <f ca="1">IFERROR(LOOKUP(1,0/((B1456=名单!B:B)*(VALUE(AW1456)&gt;=名单!E:E)*(VALUE(AW1456)&lt;=名单!G:G)*(Y1456="正常走货")),名单!H:H),"否")</f>
        <v>否</v>
      </c>
      <c r="G1456" s="71" t="s">
        <v>4452</v>
      </c>
      <c r="H1456" s="71" t="s">
        <v>4454</v>
      </c>
      <c r="J1456" s="72" t="s">
        <v>845</v>
      </c>
      <c r="L1456" s="71" t="s">
        <v>18</v>
      </c>
      <c r="M1456" s="73"/>
      <c r="N1456" s="73"/>
      <c r="R1456" s="73"/>
      <c r="S1456" s="72" t="s">
        <v>86</v>
      </c>
      <c r="T1456" s="72" t="s">
        <v>14378</v>
      </c>
      <c r="U1456" s="73"/>
      <c r="W1456" s="73"/>
      <c r="X1456" s="73"/>
      <c r="Y1456" s="72" t="s">
        <v>14379</v>
      </c>
      <c r="AO1456" s="71">
        <v>0</v>
      </c>
      <c r="AT1456" s="73"/>
      <c r="AU1456" s="73"/>
      <c r="AV1456" s="73"/>
      <c r="AW1456" s="74" t="s">
        <v>15848</v>
      </c>
      <c r="BC1456" s="73"/>
      <c r="BD1456" s="73"/>
    </row>
    <row r="1457" spans="1:56">
      <c r="A1457" s="70" t="str">
        <f t="shared" si="45"/>
        <v>2026-01</v>
      </c>
      <c r="B1457" s="5" t="str">
        <f>_xlfn.XLOOKUP(G1457,过机服务商重量差!A:A,过机服务商重量差!G:G)</f>
        <v>玉麒麟</v>
      </c>
      <c r="C1457" s="32" t="str">
        <f t="shared" si="44"/>
        <v>渠道</v>
      </c>
      <c r="D1457" s="63">
        <f>ROUND(IF(AND(AO1457&gt;=0,Y1457="正常走货"),_xlfn.XLOOKUP(G1457,过机服务商重量差!A:A,过机服务商重量差!L:L),"0"),2)</f>
        <v>0.5</v>
      </c>
      <c r="E1457" s="64">
        <f>ROUND(IF(B1457="小旋风",$D1457/提成!$D$4*提成!$E$4,$D1457/提成!$D$3*提成!$E$3),2)</f>
        <v>0.01</v>
      </c>
      <c r="F1457" s="5" t="str">
        <f ca="1">IFERROR(LOOKUP(1,0/((B1457=名单!B:B)*(VALUE(AW1457)&gt;=名单!E:E)*(VALUE(AW1457)&lt;=名单!G:G)*(Y1457="正常走货")),名单!H:H),"否")</f>
        <v>否</v>
      </c>
      <c r="G1457" s="71" t="s">
        <v>4455</v>
      </c>
      <c r="H1457" s="71" t="s">
        <v>4457</v>
      </c>
      <c r="J1457" s="71" t="s">
        <v>17</v>
      </c>
      <c r="L1457" s="71" t="s">
        <v>18</v>
      </c>
      <c r="M1457" s="73"/>
      <c r="N1457" s="73"/>
      <c r="R1457" s="73"/>
      <c r="S1457" s="72" t="s">
        <v>223</v>
      </c>
      <c r="T1457" s="72" t="s">
        <v>14410</v>
      </c>
      <c r="U1457" s="73"/>
      <c r="W1457" s="73"/>
      <c r="X1457" s="73"/>
      <c r="Y1457" s="72" t="s">
        <v>14379</v>
      </c>
      <c r="AO1457" s="71">
        <v>60.42</v>
      </c>
      <c r="AS1457" s="73"/>
      <c r="AT1457" s="73"/>
      <c r="AU1457" s="73"/>
      <c r="AV1457" s="73"/>
      <c r="AW1457" s="74" t="s">
        <v>15849</v>
      </c>
      <c r="BC1457" s="73"/>
      <c r="BD1457" s="73"/>
    </row>
    <row r="1458" spans="1:56">
      <c r="A1458" s="70" t="str">
        <f t="shared" si="45"/>
        <v>2026-01</v>
      </c>
      <c r="B1458" s="5" t="str">
        <f>_xlfn.XLOOKUP(G1458,过机服务商重量差!A:A,过机服务商重量差!G:G)</f>
        <v>小旋风</v>
      </c>
      <c r="C1458" s="32" t="str">
        <f t="shared" si="44"/>
        <v>渠道</v>
      </c>
      <c r="D1458" s="63">
        <f>ROUND(IF(AND(AO1458&gt;=0,Y1458="正常走货"),_xlfn.XLOOKUP(G1458,过机服务商重量差!A:A,过机服务商重量差!L:L),"0"),2)</f>
        <v>3.5</v>
      </c>
      <c r="E1458" s="64">
        <f>ROUND(IF(B1458="小旋风",$D1458/提成!$D$4*提成!$E$4,$D1458/提成!$D$3*提成!$E$3),2)</f>
        <v>0.03</v>
      </c>
      <c r="F1458" s="5" t="str">
        <f ca="1">IFERROR(LOOKUP(1,0/((B1458=名单!B:B)*(VALUE(AW1458)&gt;=名单!E:E)*(VALUE(AW1458)&lt;=名单!G:G)*(Y1458="正常走货")),名单!H:H),"否")</f>
        <v>是</v>
      </c>
      <c r="G1458" s="71" t="s">
        <v>4458</v>
      </c>
      <c r="H1458" s="71" t="s">
        <v>4460</v>
      </c>
      <c r="J1458" s="72" t="s">
        <v>364</v>
      </c>
      <c r="L1458" s="71" t="s">
        <v>18</v>
      </c>
      <c r="M1458" s="73"/>
      <c r="N1458" s="73"/>
      <c r="R1458" s="73"/>
      <c r="S1458" s="72" t="s">
        <v>187</v>
      </c>
      <c r="T1458" s="72" t="s">
        <v>14410</v>
      </c>
      <c r="U1458" s="73"/>
      <c r="W1458" s="73"/>
      <c r="X1458" s="73"/>
      <c r="Y1458" s="72" t="s">
        <v>14379</v>
      </c>
      <c r="AO1458" s="71">
        <v>71</v>
      </c>
      <c r="AT1458" s="73"/>
      <c r="AV1458" s="73"/>
      <c r="AW1458" s="74" t="s">
        <v>15850</v>
      </c>
    </row>
    <row r="1459" spans="1:56">
      <c r="A1459" s="70" t="str">
        <f t="shared" si="45"/>
        <v>2026-01</v>
      </c>
      <c r="B1459" s="5" t="str">
        <f>_xlfn.XLOOKUP(G1459,过机服务商重量差!A:A,过机服务商重量差!G:G)</f>
        <v>小旋风</v>
      </c>
      <c r="C1459" s="32" t="str">
        <f t="shared" si="44"/>
        <v>渠道</v>
      </c>
      <c r="D1459" s="63">
        <f>ROUND(IF(AND(AO1459&gt;=0,Y1459="正常走货"),_xlfn.XLOOKUP(G1459,过机服务商重量差!A:A,过机服务商重量差!L:L),"0"),2)</f>
        <v>29</v>
      </c>
      <c r="E1459" s="64">
        <f>ROUND(IF(B1459="小旋风",$D1459/提成!$D$4*提成!$E$4,$D1459/提成!$D$3*提成!$E$3),2)</f>
        <v>0.29</v>
      </c>
      <c r="F1459" s="5" t="str">
        <f ca="1">IFERROR(LOOKUP(1,0/((B1459=名单!B:B)*(VALUE(AW1459)&gt;=名单!E:E)*(VALUE(AW1459)&lt;=名单!G:G)*(Y1459="正常走货")),名单!H:H),"否")</f>
        <v>是</v>
      </c>
      <c r="G1459" s="71" t="s">
        <v>4461</v>
      </c>
      <c r="H1459" s="71" t="s">
        <v>4463</v>
      </c>
      <c r="J1459" s="72" t="s">
        <v>274</v>
      </c>
      <c r="L1459" s="71" t="s">
        <v>18</v>
      </c>
      <c r="M1459" s="73"/>
      <c r="N1459" s="73"/>
      <c r="R1459" s="73"/>
      <c r="S1459" s="72" t="s">
        <v>227</v>
      </c>
      <c r="T1459" s="72" t="s">
        <v>14410</v>
      </c>
      <c r="U1459" s="73"/>
      <c r="W1459" s="73"/>
      <c r="X1459" s="73"/>
      <c r="Y1459" s="72" t="s">
        <v>14379</v>
      </c>
      <c r="AO1459" s="71">
        <v>43.5</v>
      </c>
      <c r="AT1459" s="73"/>
      <c r="AU1459" s="73"/>
      <c r="AV1459" s="73"/>
      <c r="AW1459" s="74" t="s">
        <v>15851</v>
      </c>
      <c r="BC1459" s="73"/>
    </row>
    <row r="1460" spans="1:56">
      <c r="A1460" s="70" t="str">
        <f t="shared" si="45"/>
        <v>2026-01</v>
      </c>
      <c r="B1460" s="5" t="str">
        <f>_xlfn.XLOOKUP(G1460,过机服务商重量差!A:A,过机服务商重量差!G:G)</f>
        <v>无崖子</v>
      </c>
      <c r="C1460" s="32" t="str">
        <f t="shared" si="44"/>
        <v>渠道</v>
      </c>
      <c r="D1460" s="63">
        <f>ROUND(IF(AND(AO1460&gt;=0,Y1460="正常走货"),_xlfn.XLOOKUP(G1460,过机服务商重量差!A:A,过机服务商重量差!L:L),"0"),2)</f>
        <v>0.5</v>
      </c>
      <c r="E1460" s="64">
        <f>ROUND(IF(B1460="小旋风",$D1460/提成!$D$4*提成!$E$4,$D1460/提成!$D$3*提成!$E$3),2)</f>
        <v>0.01</v>
      </c>
      <c r="F1460" s="5" t="str">
        <f ca="1">IFERROR(LOOKUP(1,0/((B1460=名单!B:B)*(VALUE(AW1460)&gt;=名单!E:E)*(VALUE(AW1460)&lt;=名单!G:G)*(Y1460="正常走货")),名单!H:H),"否")</f>
        <v>否</v>
      </c>
      <c r="G1460" s="71" t="s">
        <v>4464</v>
      </c>
      <c r="H1460" s="71" t="s">
        <v>4466</v>
      </c>
      <c r="J1460" s="72" t="s">
        <v>603</v>
      </c>
      <c r="L1460" s="71" t="s">
        <v>18</v>
      </c>
      <c r="M1460" s="73"/>
      <c r="N1460" s="73"/>
      <c r="R1460" s="73"/>
      <c r="S1460" s="72" t="s">
        <v>288</v>
      </c>
      <c r="T1460" s="71" t="s">
        <v>14410</v>
      </c>
      <c r="U1460" s="73"/>
      <c r="W1460" s="73"/>
      <c r="X1460" s="73"/>
      <c r="Y1460" s="72" t="s">
        <v>14379</v>
      </c>
      <c r="AO1460" s="71">
        <v>82.3</v>
      </c>
      <c r="AS1460" s="73"/>
      <c r="AT1460" s="73"/>
      <c r="AU1460" s="73"/>
      <c r="AV1460" s="73"/>
      <c r="AW1460" s="74" t="s">
        <v>15852</v>
      </c>
      <c r="BC1460" s="73"/>
    </row>
    <row r="1461" spans="1:56">
      <c r="A1461" s="70" t="str">
        <f t="shared" si="45"/>
        <v>2026-01</v>
      </c>
      <c r="B1461" s="5" t="str">
        <f>_xlfn.XLOOKUP(G1461,过机服务商重量差!A:A,过机服务商重量差!G:G)</f>
        <v>无崖子</v>
      </c>
      <c r="C1461" s="32" t="str">
        <f t="shared" si="44"/>
        <v>渠道</v>
      </c>
      <c r="D1461" s="63">
        <f>ROUND(IF(AND(AO1461&gt;=0,Y1461="正常走货"),_xlfn.XLOOKUP(G1461,过机服务商重量差!A:A,过机服务商重量差!L:L),"0"),2)</f>
        <v>57</v>
      </c>
      <c r="E1461" s="64">
        <f>ROUND(IF(B1461="小旋风",$D1461/提成!$D$4*提成!$E$4,$D1461/提成!$D$3*提成!$E$3),2)</f>
        <v>0.57</v>
      </c>
      <c r="F1461" s="5" t="str">
        <f ca="1">IFERROR(LOOKUP(1,0/((B1461=名单!B:B)*(VALUE(AW1461)&gt;=名单!E:E)*(VALUE(AW1461)&lt;=名单!G:G)*(Y1461="正常走货")),名单!H:H),"否")</f>
        <v>否</v>
      </c>
      <c r="G1461" s="71" t="s">
        <v>4467</v>
      </c>
      <c r="H1461" s="71" t="s">
        <v>4469</v>
      </c>
      <c r="J1461" s="72" t="s">
        <v>603</v>
      </c>
      <c r="L1461" s="71" t="s">
        <v>18</v>
      </c>
      <c r="M1461" s="73"/>
      <c r="N1461" s="73"/>
      <c r="R1461" s="73"/>
      <c r="S1461" s="72" t="s">
        <v>191</v>
      </c>
      <c r="T1461" s="72" t="s">
        <v>14410</v>
      </c>
      <c r="U1461" s="73"/>
      <c r="W1461" s="73"/>
      <c r="X1461" s="73"/>
      <c r="Y1461" s="72" t="s">
        <v>14379</v>
      </c>
      <c r="AO1461" s="71">
        <v>417.6</v>
      </c>
      <c r="AS1461" s="73"/>
      <c r="AT1461" s="73"/>
      <c r="AV1461" s="73"/>
      <c r="AW1461" s="74" t="s">
        <v>15853</v>
      </c>
      <c r="BC1461" s="73"/>
    </row>
    <row r="1462" spans="1:56">
      <c r="A1462" s="70" t="str">
        <f t="shared" si="45"/>
        <v>2026-01</v>
      </c>
      <c r="B1462" s="5" t="str">
        <f>_xlfn.XLOOKUP(G1462,过机服务商重量差!A:A,过机服务商重量差!G:G)</f>
        <v>玉麒麟</v>
      </c>
      <c r="C1462" s="32" t="str">
        <f t="shared" si="44"/>
        <v>渠道</v>
      </c>
      <c r="D1462" s="63">
        <f>ROUND(IF(AND(AO1462&gt;=0,Y1462="正常走货"),_xlfn.XLOOKUP(G1462,过机服务商重量差!A:A,过机服务商重量差!L:L),"0"),2)</f>
        <v>1</v>
      </c>
      <c r="E1462" s="64">
        <f>ROUND(IF(B1462="小旋风",$D1462/提成!$D$4*提成!$E$4,$D1462/提成!$D$3*提成!$E$3),2)</f>
        <v>0.01</v>
      </c>
      <c r="F1462" s="5" t="str">
        <f ca="1">IFERROR(LOOKUP(1,0/((B1462=名单!B:B)*(VALUE(AW1462)&gt;=名单!E:E)*(VALUE(AW1462)&lt;=名单!G:G)*(Y1462="正常走货")),名单!H:H),"否")</f>
        <v>否</v>
      </c>
      <c r="G1462" s="71" t="s">
        <v>4470</v>
      </c>
      <c r="H1462" s="71" t="s">
        <v>4472</v>
      </c>
      <c r="J1462" s="72" t="s">
        <v>17</v>
      </c>
      <c r="L1462" s="71" t="s">
        <v>18</v>
      </c>
      <c r="M1462" s="73"/>
      <c r="N1462" s="73"/>
      <c r="R1462" s="73"/>
      <c r="S1462" s="72" t="s">
        <v>79</v>
      </c>
      <c r="T1462" s="72" t="s">
        <v>14378</v>
      </c>
      <c r="U1462" s="73"/>
      <c r="W1462" s="73"/>
      <c r="X1462" s="73"/>
      <c r="Y1462" s="72" t="s">
        <v>14379</v>
      </c>
      <c r="AO1462" s="71">
        <v>112</v>
      </c>
      <c r="AS1462" s="73"/>
      <c r="AT1462" s="73"/>
      <c r="AV1462" s="73"/>
      <c r="AW1462" s="74" t="s">
        <v>15854</v>
      </c>
      <c r="BC1462" s="73"/>
      <c r="BD1462" s="73"/>
    </row>
    <row r="1463" spans="1:56">
      <c r="A1463" s="70" t="str">
        <f t="shared" si="45"/>
        <v>2026-01</v>
      </c>
      <c r="B1463" s="5" t="str">
        <f>_xlfn.XLOOKUP(G1463,过机服务商重量差!A:A,过机服务商重量差!G:G)</f>
        <v>玉麒麟</v>
      </c>
      <c r="C1463" s="32" t="str">
        <f t="shared" si="44"/>
        <v>渠道</v>
      </c>
      <c r="D1463" s="63">
        <f>ROUND(IF(AND(AO1463&gt;=0,Y1463="正常走货"),_xlfn.XLOOKUP(G1463,过机服务商重量差!A:A,过机服务商重量差!L:L),"0"),2)</f>
        <v>0</v>
      </c>
      <c r="E1463" s="64">
        <f>ROUND(IF(B1463="小旋风",$D1463/提成!$D$4*提成!$E$4,$D1463/提成!$D$3*提成!$E$3),2)</f>
        <v>0</v>
      </c>
      <c r="F1463" s="5" t="str">
        <f ca="1">IFERROR(LOOKUP(1,0/((B1463=名单!B:B)*(VALUE(AW1463)&gt;=名单!E:E)*(VALUE(AW1463)&lt;=名单!G:G)*(Y1463="正常走货")),名单!H:H),"否")</f>
        <v>否</v>
      </c>
      <c r="G1463" s="71" t="s">
        <v>4473</v>
      </c>
      <c r="H1463" s="71" t="s">
        <v>36</v>
      </c>
      <c r="J1463" s="72" t="s">
        <v>17</v>
      </c>
      <c r="L1463" s="71" t="s">
        <v>18</v>
      </c>
      <c r="M1463" s="73"/>
      <c r="N1463" s="73"/>
      <c r="R1463" s="73"/>
      <c r="S1463" s="72" t="s">
        <v>79</v>
      </c>
      <c r="T1463" s="72" t="s">
        <v>14378</v>
      </c>
      <c r="U1463" s="73"/>
      <c r="W1463" s="73"/>
      <c r="X1463" s="73"/>
      <c r="Y1463" s="72" t="s">
        <v>14434</v>
      </c>
      <c r="AO1463" s="71">
        <v>0</v>
      </c>
      <c r="AT1463" s="73"/>
      <c r="AV1463" s="73"/>
      <c r="AW1463" s="74" t="s">
        <v>15855</v>
      </c>
      <c r="BC1463" s="73"/>
    </row>
    <row r="1464" spans="1:56">
      <c r="A1464" s="70" t="str">
        <f t="shared" si="45"/>
        <v>2026-01</v>
      </c>
      <c r="B1464" s="5" t="str">
        <f>_xlfn.XLOOKUP(G1464,过机服务商重量差!A:A,过机服务商重量差!G:G)</f>
        <v>小旋风</v>
      </c>
      <c r="C1464" s="32" t="str">
        <f t="shared" si="44"/>
        <v>渠道</v>
      </c>
      <c r="D1464" s="63">
        <f>ROUND(IF(AND(AO1464&gt;=0,Y1464="正常走货"),_xlfn.XLOOKUP(G1464,过机服务商重量差!A:A,过机服务商重量差!L:L),"0"),2)</f>
        <v>21</v>
      </c>
      <c r="E1464" s="64">
        <f>ROUND(IF(B1464="小旋风",$D1464/提成!$D$4*提成!$E$4,$D1464/提成!$D$3*提成!$E$3),2)</f>
        <v>0.21</v>
      </c>
      <c r="F1464" s="5" t="str">
        <f ca="1">IFERROR(LOOKUP(1,0/((B1464=名单!B:B)*(VALUE(AW1464)&gt;=名单!E:E)*(VALUE(AW1464)&lt;=名单!G:G)*(Y1464="正常走货")),名单!H:H),"否")</f>
        <v>是</v>
      </c>
      <c r="G1464" s="71" t="s">
        <v>4475</v>
      </c>
      <c r="H1464" s="71" t="s">
        <v>4477</v>
      </c>
      <c r="J1464" s="72" t="s">
        <v>274</v>
      </c>
      <c r="L1464" s="71" t="s">
        <v>18</v>
      </c>
      <c r="M1464" s="73"/>
      <c r="N1464" s="73"/>
      <c r="R1464" s="73"/>
      <c r="S1464" s="72" t="s">
        <v>227</v>
      </c>
      <c r="T1464" s="72" t="s">
        <v>14410</v>
      </c>
      <c r="U1464" s="73"/>
      <c r="W1464" s="73"/>
      <c r="X1464" s="73"/>
      <c r="Y1464" s="72" t="s">
        <v>14379</v>
      </c>
      <c r="AO1464" s="71">
        <v>31.5</v>
      </c>
      <c r="AT1464" s="73"/>
      <c r="AU1464" s="73"/>
      <c r="AV1464" s="73"/>
      <c r="AW1464" s="74" t="s">
        <v>15856</v>
      </c>
    </row>
    <row r="1465" spans="1:56">
      <c r="A1465" s="70" t="str">
        <f t="shared" si="45"/>
        <v>2026-01</v>
      </c>
      <c r="B1465" s="5" t="str">
        <f>_xlfn.XLOOKUP(G1465,过机服务商重量差!A:A,过机服务商重量差!G:G)</f>
        <v>小旋风</v>
      </c>
      <c r="C1465" s="32" t="str">
        <f t="shared" si="44"/>
        <v>渠道</v>
      </c>
      <c r="D1465" s="63">
        <f>ROUND(IF(AND(AO1465&gt;=0,Y1465="正常走货"),_xlfn.XLOOKUP(G1465,过机服务商重量差!A:A,过机服务商重量差!L:L),"0"),2)</f>
        <v>22</v>
      </c>
      <c r="E1465" s="64">
        <f>ROUND(IF(B1465="小旋风",$D1465/提成!$D$4*提成!$E$4,$D1465/提成!$D$3*提成!$E$3),2)</f>
        <v>0.22</v>
      </c>
      <c r="F1465" s="5" t="str">
        <f ca="1">IFERROR(LOOKUP(1,0/((B1465=名单!B:B)*(VALUE(AW1465)&gt;=名单!E:E)*(VALUE(AW1465)&lt;=名单!G:G)*(Y1465="正常走货")),名单!H:H),"否")</f>
        <v>是</v>
      </c>
      <c r="G1465" s="71" t="s">
        <v>4478</v>
      </c>
      <c r="H1465" s="71" t="s">
        <v>4480</v>
      </c>
      <c r="J1465" s="72" t="s">
        <v>78</v>
      </c>
      <c r="L1465" s="71" t="s">
        <v>18</v>
      </c>
      <c r="M1465" s="73"/>
      <c r="N1465" s="73"/>
      <c r="R1465" s="73"/>
      <c r="S1465" s="72" t="s">
        <v>398</v>
      </c>
      <c r="T1465" s="72" t="s">
        <v>14382</v>
      </c>
      <c r="U1465" s="73"/>
      <c r="W1465" s="73"/>
      <c r="X1465" s="73"/>
      <c r="Y1465" s="72" t="s">
        <v>14379</v>
      </c>
      <c r="AO1465" s="71">
        <v>225.4</v>
      </c>
      <c r="AS1465" s="73"/>
      <c r="AT1465" s="73"/>
      <c r="AU1465" s="73"/>
      <c r="AV1465" s="73"/>
      <c r="AW1465" s="74" t="s">
        <v>15857</v>
      </c>
      <c r="BC1465" s="73"/>
      <c r="BD1465" s="73"/>
    </row>
    <row r="1466" spans="1:56">
      <c r="A1466" s="70" t="str">
        <f t="shared" si="45"/>
        <v>2026-01</v>
      </c>
      <c r="B1466" s="5" t="str">
        <f>_xlfn.XLOOKUP(G1466,过机服务商重量差!A:A,过机服务商重量差!G:G)</f>
        <v>无崖子</v>
      </c>
      <c r="C1466" s="32" t="str">
        <f t="shared" si="44"/>
        <v>渠道</v>
      </c>
      <c r="D1466" s="63">
        <f>ROUND(IF(AND(AO1466&gt;=0,Y1466="正常走货"),_xlfn.XLOOKUP(G1466,过机服务商重量差!A:A,过机服务商重量差!L:L),"0"),2)</f>
        <v>1</v>
      </c>
      <c r="E1466" s="64">
        <f>ROUND(IF(B1466="小旋风",$D1466/提成!$D$4*提成!$E$4,$D1466/提成!$D$3*提成!$E$3),2)</f>
        <v>0.01</v>
      </c>
      <c r="F1466" s="5" t="str">
        <f ca="1">IFERROR(LOOKUP(1,0/((B1466=名单!B:B)*(VALUE(AW1466)&gt;=名单!E:E)*(VALUE(AW1466)&lt;=名单!G:G)*(Y1466="正常走货")),名单!H:H),"否")</f>
        <v>否</v>
      </c>
      <c r="G1466" s="71" t="s">
        <v>4481</v>
      </c>
      <c r="H1466" s="71" t="s">
        <v>4483</v>
      </c>
      <c r="J1466" s="72" t="s">
        <v>160</v>
      </c>
      <c r="L1466" s="71" t="s">
        <v>18</v>
      </c>
      <c r="M1466" s="73"/>
      <c r="N1466" s="73"/>
      <c r="R1466" s="73"/>
      <c r="S1466" s="72" t="s">
        <v>86</v>
      </c>
      <c r="T1466" s="72" t="s">
        <v>14378</v>
      </c>
      <c r="U1466" s="73"/>
      <c r="W1466" s="73"/>
      <c r="X1466" s="73"/>
      <c r="Y1466" s="72" t="s">
        <v>14379</v>
      </c>
      <c r="AO1466" s="71">
        <v>0</v>
      </c>
      <c r="AT1466" s="73"/>
      <c r="AV1466" s="73"/>
      <c r="AW1466" s="74" t="s">
        <v>15858</v>
      </c>
      <c r="BC1466" s="73"/>
    </row>
    <row r="1467" spans="1:56">
      <c r="A1467" s="70" t="str">
        <f t="shared" si="45"/>
        <v>2026-01</v>
      </c>
      <c r="B1467" s="5" t="str">
        <f>_xlfn.XLOOKUP(G1467,过机服务商重量差!A:A,过机服务商重量差!G:G)</f>
        <v>无崖子</v>
      </c>
      <c r="C1467" s="32" t="str">
        <f t="shared" si="44"/>
        <v>渠道</v>
      </c>
      <c r="D1467" s="63">
        <f>ROUND(IF(AND(AO1467&gt;=0,Y1467="正常走货"),_xlfn.XLOOKUP(G1467,过机服务商重量差!A:A,过机服务商重量差!L:L),"0"),2)</f>
        <v>0.5</v>
      </c>
      <c r="E1467" s="64">
        <f>ROUND(IF(B1467="小旋风",$D1467/提成!$D$4*提成!$E$4,$D1467/提成!$D$3*提成!$E$3),2)</f>
        <v>0.01</v>
      </c>
      <c r="F1467" s="5" t="str">
        <f ca="1">IFERROR(LOOKUP(1,0/((B1467=名单!B:B)*(VALUE(AW1467)&gt;=名单!E:E)*(VALUE(AW1467)&lt;=名单!G:G)*(Y1467="正常走货")),名单!H:H),"否")</f>
        <v>否</v>
      </c>
      <c r="G1467" s="71" t="s">
        <v>4484</v>
      </c>
      <c r="H1467" s="71" t="s">
        <v>4486</v>
      </c>
      <c r="J1467" s="72" t="s">
        <v>160</v>
      </c>
      <c r="L1467" s="71" t="s">
        <v>18</v>
      </c>
      <c r="M1467" s="73"/>
      <c r="N1467" s="73"/>
      <c r="R1467" s="73"/>
      <c r="S1467" s="72" t="s">
        <v>86</v>
      </c>
      <c r="T1467" s="72" t="s">
        <v>14378</v>
      </c>
      <c r="U1467" s="73"/>
      <c r="W1467" s="73"/>
      <c r="X1467" s="73"/>
      <c r="Y1467" s="72" t="s">
        <v>14379</v>
      </c>
      <c r="AO1467" s="71">
        <v>0</v>
      </c>
      <c r="AT1467" s="73"/>
      <c r="AV1467" s="73"/>
      <c r="AW1467" s="74" t="s">
        <v>15859</v>
      </c>
      <c r="BC1467" s="73"/>
    </row>
    <row r="1468" spans="1:56">
      <c r="A1468" s="70" t="str">
        <f t="shared" si="45"/>
        <v>2026-01</v>
      </c>
      <c r="B1468" s="5" t="str">
        <f>_xlfn.XLOOKUP(G1468,过机服务商重量差!A:A,过机服务商重量差!G:G)</f>
        <v>玉麒麟</v>
      </c>
      <c r="C1468" s="32" t="str">
        <f t="shared" si="44"/>
        <v>渠道</v>
      </c>
      <c r="D1468" s="63">
        <f>ROUND(IF(AND(AO1468&gt;=0,Y1468="正常走货"),_xlfn.XLOOKUP(G1468,过机服务商重量差!A:A,过机服务商重量差!L:L),"0"),2)</f>
        <v>12</v>
      </c>
      <c r="E1468" s="64">
        <f>ROUND(IF(B1468="小旋风",$D1468/提成!$D$4*提成!$E$4,$D1468/提成!$D$3*提成!$E$3),2)</f>
        <v>0.12</v>
      </c>
      <c r="F1468" s="5" t="str">
        <f ca="1">IFERROR(LOOKUP(1,0/((B1468=名单!B:B)*(VALUE(AW1468)&gt;=名单!E:E)*(VALUE(AW1468)&lt;=名单!G:G)*(Y1468="正常走货")),名单!H:H),"否")</f>
        <v>否</v>
      </c>
      <c r="G1468" s="71" t="s">
        <v>4487</v>
      </c>
      <c r="H1468" s="71" t="s">
        <v>4489</v>
      </c>
      <c r="J1468" s="72" t="s">
        <v>17</v>
      </c>
      <c r="L1468" s="72" t="s">
        <v>18</v>
      </c>
      <c r="M1468" s="73"/>
      <c r="N1468" s="73"/>
      <c r="R1468" s="73"/>
      <c r="S1468" s="72" t="s">
        <v>99</v>
      </c>
      <c r="T1468" s="71" t="s">
        <v>14410</v>
      </c>
      <c r="U1468" s="73"/>
      <c r="W1468" s="73"/>
      <c r="X1468" s="73"/>
      <c r="Y1468" s="72" t="s">
        <v>14379</v>
      </c>
      <c r="AO1468" s="71">
        <v>128</v>
      </c>
      <c r="AS1468" s="73"/>
      <c r="AT1468" s="73"/>
      <c r="AU1468" s="73"/>
      <c r="AV1468" s="73"/>
      <c r="AW1468" s="74" t="s">
        <v>15860</v>
      </c>
      <c r="BC1468" s="73"/>
    </row>
    <row r="1469" spans="1:56">
      <c r="A1469" s="70" t="str">
        <f t="shared" si="45"/>
        <v>2026-01</v>
      </c>
      <c r="B1469" s="5" t="str">
        <f>_xlfn.XLOOKUP(G1469,过机服务商重量差!A:A,过机服务商重量差!G:G)</f>
        <v>风清扬</v>
      </c>
      <c r="C1469" s="32" t="str">
        <f t="shared" si="44"/>
        <v>渠道</v>
      </c>
      <c r="D1469" s="63">
        <f>ROUND(IF(AND(AO1469&gt;=0,Y1469="正常走货"),_xlfn.XLOOKUP(G1469,过机服务商重量差!A:A,过机服务商重量差!L:L),"0"),2)</f>
        <v>250</v>
      </c>
      <c r="E1469" s="64">
        <f>ROUND(IF(B1469="小旋风",$D1469/提成!$D$4*提成!$E$4,$D1469/提成!$D$3*提成!$E$3),2)</f>
        <v>2.5</v>
      </c>
      <c r="F1469" s="5" t="str">
        <f ca="1">IFERROR(LOOKUP(1,0/((B1469=名单!B:B)*(VALUE(AW1469)&gt;=名单!E:E)*(VALUE(AW1469)&lt;=名单!G:G)*(Y1469="正常走货")),名单!H:H),"否")</f>
        <v>是</v>
      </c>
      <c r="G1469" s="71" t="s">
        <v>4490</v>
      </c>
      <c r="H1469" s="71" t="s">
        <v>50</v>
      </c>
      <c r="J1469" s="72" t="s">
        <v>51</v>
      </c>
      <c r="L1469" s="71" t="s">
        <v>18</v>
      </c>
      <c r="M1469" s="73"/>
      <c r="N1469" s="73"/>
      <c r="R1469" s="73"/>
      <c r="S1469" s="72" t="s">
        <v>191</v>
      </c>
      <c r="T1469" s="72" t="s">
        <v>14410</v>
      </c>
      <c r="U1469" s="73"/>
      <c r="W1469" s="73"/>
      <c r="X1469" s="73"/>
      <c r="Y1469" s="72" t="s">
        <v>14379</v>
      </c>
      <c r="AO1469" s="71">
        <v>1170</v>
      </c>
      <c r="AT1469" s="73"/>
      <c r="AV1469" s="73"/>
      <c r="AW1469" s="74" t="s">
        <v>15861</v>
      </c>
      <c r="BA1469" s="73"/>
      <c r="BC1469" s="73"/>
    </row>
    <row r="1470" spans="1:56">
      <c r="A1470" s="70" t="str">
        <f t="shared" si="45"/>
        <v>2026-01</v>
      </c>
      <c r="B1470" s="5" t="str">
        <f>_xlfn.XLOOKUP(G1470,过机服务商重量差!A:A,过机服务商重量差!G:G)</f>
        <v>玉麒麟</v>
      </c>
      <c r="C1470" s="32" t="str">
        <f t="shared" si="44"/>
        <v>渠道</v>
      </c>
      <c r="D1470" s="63">
        <f>ROUND(IF(AND(AO1470&gt;=0,Y1470="正常走货"),_xlfn.XLOOKUP(G1470,过机服务商重量差!A:A,过机服务商重量差!L:L),"0"),2)</f>
        <v>26</v>
      </c>
      <c r="E1470" s="64">
        <f>ROUND(IF(B1470="小旋风",$D1470/提成!$D$4*提成!$E$4,$D1470/提成!$D$3*提成!$E$3),2)</f>
        <v>0.26</v>
      </c>
      <c r="F1470" s="5" t="str">
        <f ca="1">IFERROR(LOOKUP(1,0/((B1470=名单!B:B)*(VALUE(AW1470)&gt;=名单!E:E)*(VALUE(AW1470)&lt;=名单!G:G)*(Y1470="正常走货")),名单!H:H),"否")</f>
        <v>否</v>
      </c>
      <c r="G1470" s="71" t="s">
        <v>4492</v>
      </c>
      <c r="H1470" s="71" t="s">
        <v>4494</v>
      </c>
      <c r="J1470" s="72" t="s">
        <v>17</v>
      </c>
      <c r="L1470" s="71" t="s">
        <v>18</v>
      </c>
      <c r="M1470" s="73"/>
      <c r="N1470" s="73"/>
      <c r="R1470" s="73"/>
      <c r="S1470" s="72" t="s">
        <v>227</v>
      </c>
      <c r="T1470" s="72" t="s">
        <v>14410</v>
      </c>
      <c r="U1470" s="73"/>
      <c r="W1470" s="73"/>
      <c r="X1470" s="73"/>
      <c r="Y1470" s="72" t="s">
        <v>14379</v>
      </c>
      <c r="AO1470" s="71">
        <v>209.28</v>
      </c>
      <c r="AS1470" s="73"/>
      <c r="AT1470" s="73"/>
      <c r="AU1470" s="73"/>
      <c r="AV1470" s="73"/>
      <c r="AW1470" s="74" t="s">
        <v>15862</v>
      </c>
      <c r="BA1470" s="73"/>
      <c r="BC1470" s="73"/>
    </row>
    <row r="1471" spans="1:56">
      <c r="A1471" s="70" t="str">
        <f t="shared" si="45"/>
        <v>2026-01</v>
      </c>
      <c r="B1471" s="5" t="str">
        <f>_xlfn.XLOOKUP(G1471,过机服务商重量差!A:A,过机服务商重量差!G:G)</f>
        <v>玉麒麟</v>
      </c>
      <c r="C1471" s="32" t="str">
        <f t="shared" si="44"/>
        <v>渠道</v>
      </c>
      <c r="D1471" s="63">
        <f>ROUND(IF(AND(AO1471&gt;=0,Y1471="正常走货"),_xlfn.XLOOKUP(G1471,过机服务商重量差!A:A,过机服务商重量差!L:L),"0"),2)</f>
        <v>3</v>
      </c>
      <c r="E1471" s="64">
        <f>ROUND(IF(B1471="小旋风",$D1471/提成!$D$4*提成!$E$4,$D1471/提成!$D$3*提成!$E$3),2)</f>
        <v>0.03</v>
      </c>
      <c r="F1471" s="5" t="str">
        <f ca="1">IFERROR(LOOKUP(1,0/((B1471=名单!B:B)*(VALUE(AW1471)&gt;=名单!E:E)*(VALUE(AW1471)&lt;=名单!G:G)*(Y1471="正常走货")),名单!H:H),"否")</f>
        <v>否</v>
      </c>
      <c r="G1471" s="71" t="s">
        <v>4495</v>
      </c>
      <c r="H1471" s="71" t="s">
        <v>4497</v>
      </c>
      <c r="J1471" s="72" t="s">
        <v>17</v>
      </c>
      <c r="L1471" s="71" t="s">
        <v>18</v>
      </c>
      <c r="M1471" s="73"/>
      <c r="N1471" s="73"/>
      <c r="R1471" s="73"/>
      <c r="S1471" s="72" t="s">
        <v>99</v>
      </c>
      <c r="T1471" s="72" t="s">
        <v>14410</v>
      </c>
      <c r="U1471" s="73"/>
      <c r="W1471" s="73"/>
      <c r="X1471" s="73"/>
      <c r="Y1471" s="72" t="s">
        <v>14379</v>
      </c>
      <c r="AO1471" s="71">
        <v>135.6</v>
      </c>
      <c r="AS1471" s="73"/>
      <c r="AT1471" s="73"/>
      <c r="AV1471" s="73"/>
      <c r="AW1471" s="74" t="s">
        <v>15863</v>
      </c>
      <c r="BC1471" s="73"/>
    </row>
    <row r="1472" spans="1:56">
      <c r="A1472" s="70" t="str">
        <f t="shared" si="45"/>
        <v>2026-01</v>
      </c>
      <c r="B1472" s="5" t="str">
        <f>_xlfn.XLOOKUP(G1472,过机服务商重量差!A:A,过机服务商重量差!G:G)</f>
        <v>风清扬</v>
      </c>
      <c r="C1472" s="32" t="str">
        <f t="shared" si="44"/>
        <v>渠道</v>
      </c>
      <c r="D1472" s="63">
        <f>ROUND(IF(AND(AO1472&gt;=0,Y1472="正常走货"),_xlfn.XLOOKUP(G1472,过机服务商重量差!A:A,过机服务商重量差!L:L),"0"),2)</f>
        <v>172</v>
      </c>
      <c r="E1472" s="64">
        <f>ROUND(IF(B1472="小旋风",$D1472/提成!$D$4*提成!$E$4,$D1472/提成!$D$3*提成!$E$3),2)</f>
        <v>1.72</v>
      </c>
      <c r="F1472" s="5" t="str">
        <f ca="1">IFERROR(LOOKUP(1,0/((B1472=名单!B:B)*(VALUE(AW1472)&gt;=名单!E:E)*(VALUE(AW1472)&lt;=名单!G:G)*(Y1472="正常走货")),名单!H:H),"否")</f>
        <v>是</v>
      </c>
      <c r="G1472" s="71" t="s">
        <v>4498</v>
      </c>
      <c r="H1472" s="71" t="s">
        <v>50</v>
      </c>
      <c r="J1472" s="72" t="s">
        <v>51</v>
      </c>
      <c r="L1472" s="71" t="s">
        <v>18</v>
      </c>
      <c r="M1472" s="73"/>
      <c r="N1472" s="73"/>
      <c r="R1472" s="73"/>
      <c r="S1472" s="72" t="s">
        <v>191</v>
      </c>
      <c r="T1472" s="72" t="s">
        <v>14410</v>
      </c>
      <c r="U1472" s="73"/>
      <c r="W1472" s="73"/>
      <c r="X1472" s="73"/>
      <c r="Y1472" s="72" t="s">
        <v>14379</v>
      </c>
      <c r="AO1472" s="71">
        <v>980.4</v>
      </c>
      <c r="AT1472" s="73"/>
      <c r="AV1472" s="73"/>
      <c r="AW1472" s="74" t="s">
        <v>15864</v>
      </c>
      <c r="BC1472" s="73"/>
    </row>
    <row r="1473" spans="1:56">
      <c r="A1473" s="70" t="str">
        <f t="shared" si="45"/>
        <v>2026-01</v>
      </c>
      <c r="B1473" s="5" t="str">
        <f>_xlfn.XLOOKUP(G1473,过机服务商重量差!A:A,过机服务商重量差!G:G)</f>
        <v>玉麒麟</v>
      </c>
      <c r="C1473" s="32" t="str">
        <f t="shared" si="44"/>
        <v>渠道</v>
      </c>
      <c r="D1473" s="63">
        <f>ROUND(IF(AND(AO1473&gt;=0,Y1473="正常走货"),_xlfn.XLOOKUP(G1473,过机服务商重量差!A:A,过机服务商重量差!L:L),"0"),2)</f>
        <v>7</v>
      </c>
      <c r="E1473" s="64">
        <f>ROUND(IF(B1473="小旋风",$D1473/提成!$D$4*提成!$E$4,$D1473/提成!$D$3*提成!$E$3),2)</f>
        <v>0.07</v>
      </c>
      <c r="F1473" s="5" t="str">
        <f ca="1">IFERROR(LOOKUP(1,0/((B1473=名单!B:B)*(VALUE(AW1473)&gt;=名单!E:E)*(VALUE(AW1473)&lt;=名单!G:G)*(Y1473="正常走货")),名单!H:H),"否")</f>
        <v>否</v>
      </c>
      <c r="G1473" s="71" t="s">
        <v>4500</v>
      </c>
      <c r="H1473" s="71" t="s">
        <v>4502</v>
      </c>
      <c r="J1473" s="72" t="s">
        <v>17</v>
      </c>
      <c r="L1473" s="71" t="s">
        <v>18</v>
      </c>
      <c r="M1473" s="73"/>
      <c r="N1473" s="73"/>
      <c r="R1473" s="73"/>
      <c r="S1473" s="72" t="s">
        <v>454</v>
      </c>
      <c r="T1473" s="72" t="s">
        <v>14407</v>
      </c>
      <c r="U1473" s="73"/>
      <c r="W1473" s="73"/>
      <c r="X1473" s="73"/>
      <c r="Y1473" s="72" t="s">
        <v>14379</v>
      </c>
      <c r="AO1473" s="71">
        <v>55.1</v>
      </c>
      <c r="AS1473" s="73"/>
      <c r="AT1473" s="73"/>
      <c r="AU1473" s="73"/>
      <c r="AV1473" s="73"/>
      <c r="AW1473" s="74" t="s">
        <v>15865</v>
      </c>
      <c r="BC1473" s="73"/>
    </row>
    <row r="1474" spans="1:56">
      <c r="A1474" s="70" t="str">
        <f t="shared" si="45"/>
        <v>2026-01</v>
      </c>
      <c r="B1474" s="5" t="str">
        <f>_xlfn.XLOOKUP(G1474,过机服务商重量差!A:A,过机服务商重量差!G:G)</f>
        <v>玉麒麟</v>
      </c>
      <c r="C1474" s="32" t="str">
        <f t="shared" ref="C1474:C1537" si="46">IF(OR(AO1474&lt;0,L1474="FBA海运"),"","渠道")</f>
        <v>渠道</v>
      </c>
      <c r="D1474" s="63">
        <f>ROUND(IF(AND(AO1474&gt;=0,Y1474="正常走货"),_xlfn.XLOOKUP(G1474,过机服务商重量差!A:A,过机服务商重量差!L:L),"0"),2)</f>
        <v>8</v>
      </c>
      <c r="E1474" s="64">
        <f>ROUND(IF(B1474="小旋风",$D1474/提成!$D$4*提成!$E$4,$D1474/提成!$D$3*提成!$E$3),2)</f>
        <v>0.08</v>
      </c>
      <c r="F1474" s="5" t="str">
        <f ca="1">IFERROR(LOOKUP(1,0/((B1474=名单!B:B)*(VALUE(AW1474)&gt;=名单!E:E)*(VALUE(AW1474)&lt;=名单!G:G)*(Y1474="正常走货")),名单!H:H),"否")</f>
        <v>否</v>
      </c>
      <c r="G1474" s="71" t="s">
        <v>4503</v>
      </c>
      <c r="H1474" s="71" t="s">
        <v>4505</v>
      </c>
      <c r="J1474" s="72" t="s">
        <v>17</v>
      </c>
      <c r="L1474" s="71" t="s">
        <v>18</v>
      </c>
      <c r="M1474" s="73"/>
      <c r="N1474" s="73"/>
      <c r="R1474" s="73"/>
      <c r="S1474" s="72" t="s">
        <v>454</v>
      </c>
      <c r="T1474" s="72" t="s">
        <v>14407</v>
      </c>
      <c r="U1474" s="73"/>
      <c r="W1474" s="73"/>
      <c r="X1474" s="73"/>
      <c r="Y1474" s="72" t="s">
        <v>14379</v>
      </c>
      <c r="AO1474" s="71">
        <v>85.3</v>
      </c>
      <c r="AT1474" s="73"/>
      <c r="AV1474" s="73"/>
      <c r="AW1474" s="74" t="s">
        <v>15866</v>
      </c>
      <c r="BC1474" s="73"/>
    </row>
    <row r="1475" spans="1:56">
      <c r="A1475" s="70" t="str">
        <f t="shared" ref="A1475:A1538" si="47">MID(AW1475,1,7)</f>
        <v>2026-01</v>
      </c>
      <c r="B1475" s="5" t="str">
        <f>_xlfn.XLOOKUP(G1475,过机服务商重量差!A:A,过机服务商重量差!G:G)</f>
        <v>玉麒麟</v>
      </c>
      <c r="C1475" s="32" t="str">
        <f t="shared" si="46"/>
        <v>渠道</v>
      </c>
      <c r="D1475" s="63">
        <f>ROUND(IF(AND(AO1475&gt;=0,Y1475="正常走货"),_xlfn.XLOOKUP(G1475,过机服务商重量差!A:A,过机服务商重量差!L:L),"0"),2)</f>
        <v>2</v>
      </c>
      <c r="E1475" s="64">
        <f>ROUND(IF(B1475="小旋风",$D1475/提成!$D$4*提成!$E$4,$D1475/提成!$D$3*提成!$E$3),2)</f>
        <v>0.02</v>
      </c>
      <c r="F1475" s="5" t="str">
        <f ca="1">IFERROR(LOOKUP(1,0/((B1475=名单!B:B)*(VALUE(AW1475)&gt;=名单!E:E)*(VALUE(AW1475)&lt;=名单!G:G)*(Y1475="正常走货")),名单!H:H),"否")</f>
        <v>否</v>
      </c>
      <c r="G1475" s="71" t="s">
        <v>4506</v>
      </c>
      <c r="H1475" s="71" t="s">
        <v>4508</v>
      </c>
      <c r="J1475" s="72" t="s">
        <v>17</v>
      </c>
      <c r="L1475" s="71" t="s">
        <v>18</v>
      </c>
      <c r="M1475" s="73"/>
      <c r="N1475" s="73"/>
      <c r="R1475" s="73"/>
      <c r="S1475" s="72" t="s">
        <v>454</v>
      </c>
      <c r="T1475" s="72" t="s">
        <v>14407</v>
      </c>
      <c r="U1475" s="73"/>
      <c r="W1475" s="73"/>
      <c r="X1475" s="73"/>
      <c r="Y1475" s="72" t="s">
        <v>14379</v>
      </c>
      <c r="AO1475" s="71">
        <v>59.77</v>
      </c>
      <c r="AT1475" s="73"/>
      <c r="AV1475" s="73"/>
      <c r="AW1475" s="74" t="s">
        <v>15867</v>
      </c>
      <c r="BA1475" s="73"/>
      <c r="BC1475" s="73"/>
    </row>
    <row r="1476" spans="1:56">
      <c r="A1476" s="70" t="str">
        <f t="shared" si="47"/>
        <v>2026-01</v>
      </c>
      <c r="B1476" s="5" t="str">
        <f>_xlfn.XLOOKUP(G1476,过机服务商重量差!A:A,过机服务商重量差!G:G)</f>
        <v>玉麒麟</v>
      </c>
      <c r="C1476" s="32" t="str">
        <f t="shared" si="46"/>
        <v>渠道</v>
      </c>
      <c r="D1476" s="63">
        <f>ROUND(IF(AND(AO1476&gt;=0,Y1476="正常走货"),_xlfn.XLOOKUP(G1476,过机服务商重量差!A:A,过机服务商重量差!L:L),"0"),2)</f>
        <v>18.5</v>
      </c>
      <c r="E1476" s="64">
        <f>ROUND(IF(B1476="小旋风",$D1476/提成!$D$4*提成!$E$4,$D1476/提成!$D$3*提成!$E$3),2)</f>
        <v>0.19</v>
      </c>
      <c r="F1476" s="5" t="str">
        <f ca="1">IFERROR(LOOKUP(1,0/((B1476=名单!B:B)*(VALUE(AW1476)&gt;=名单!E:E)*(VALUE(AW1476)&lt;=名单!G:G)*(Y1476="正常走货")),名单!H:H),"否")</f>
        <v>否</v>
      </c>
      <c r="G1476" s="71" t="s">
        <v>4509</v>
      </c>
      <c r="H1476" s="71" t="s">
        <v>4511</v>
      </c>
      <c r="J1476" s="72" t="s">
        <v>17</v>
      </c>
      <c r="L1476" s="71" t="s">
        <v>18</v>
      </c>
      <c r="M1476" s="73"/>
      <c r="N1476" s="73"/>
      <c r="R1476" s="73"/>
      <c r="S1476" s="72" t="s">
        <v>454</v>
      </c>
      <c r="T1476" s="72" t="s">
        <v>14407</v>
      </c>
      <c r="U1476" s="73"/>
      <c r="W1476" s="73"/>
      <c r="X1476" s="73"/>
      <c r="Y1476" s="72" t="s">
        <v>14379</v>
      </c>
      <c r="AO1476" s="71">
        <v>54.3</v>
      </c>
      <c r="AS1476" s="73"/>
      <c r="AT1476" s="73"/>
      <c r="AU1476" s="73"/>
      <c r="AV1476" s="73"/>
      <c r="AW1476" s="74" t="s">
        <v>15868</v>
      </c>
      <c r="BA1476" s="73"/>
      <c r="BC1476" s="73"/>
    </row>
    <row r="1477" spans="1:56">
      <c r="A1477" s="70" t="str">
        <f t="shared" si="47"/>
        <v>2026-01</v>
      </c>
      <c r="B1477" s="5" t="str">
        <f>_xlfn.XLOOKUP(G1477,过机服务商重量差!A:A,过机服务商重量差!G:G)</f>
        <v>玉麒麟</v>
      </c>
      <c r="C1477" s="32" t="str">
        <f t="shared" si="46"/>
        <v>渠道</v>
      </c>
      <c r="D1477" s="63">
        <f>ROUND(IF(AND(AO1477&gt;=0,Y1477="正常走货"),_xlfn.XLOOKUP(G1477,过机服务商重量差!A:A,过机服务商重量差!L:L),"0"),2)</f>
        <v>3</v>
      </c>
      <c r="E1477" s="64">
        <f>ROUND(IF(B1477="小旋风",$D1477/提成!$D$4*提成!$E$4,$D1477/提成!$D$3*提成!$E$3),2)</f>
        <v>0.03</v>
      </c>
      <c r="F1477" s="5" t="str">
        <f ca="1">IFERROR(LOOKUP(1,0/((B1477=名单!B:B)*(VALUE(AW1477)&gt;=名单!E:E)*(VALUE(AW1477)&lt;=名单!G:G)*(Y1477="正常走货")),名单!H:H),"否")</f>
        <v>否</v>
      </c>
      <c r="G1477" s="71" t="s">
        <v>4512</v>
      </c>
      <c r="H1477" s="71" t="s">
        <v>4514</v>
      </c>
      <c r="J1477" s="72" t="s">
        <v>17</v>
      </c>
      <c r="L1477" s="71" t="s">
        <v>18</v>
      </c>
      <c r="M1477" s="73"/>
      <c r="N1477" s="73"/>
      <c r="R1477" s="73"/>
      <c r="S1477" s="72" t="s">
        <v>454</v>
      </c>
      <c r="T1477" s="72" t="s">
        <v>14407</v>
      </c>
      <c r="U1477" s="73"/>
      <c r="W1477" s="73"/>
      <c r="X1477" s="73"/>
      <c r="Y1477" s="72" t="s">
        <v>14379</v>
      </c>
      <c r="AO1477" s="71">
        <v>69.7</v>
      </c>
      <c r="AS1477" s="73"/>
      <c r="AT1477" s="73"/>
      <c r="AU1477" s="73"/>
      <c r="AV1477" s="73"/>
      <c r="AW1477" s="74" t="s">
        <v>15869</v>
      </c>
      <c r="BC1477" s="73"/>
    </row>
    <row r="1478" spans="1:56">
      <c r="A1478" s="70" t="str">
        <f t="shared" si="47"/>
        <v>2026-01</v>
      </c>
      <c r="B1478" s="5" t="str">
        <f>_xlfn.XLOOKUP(G1478,过机服务商重量差!A:A,过机服务商重量差!G:G)</f>
        <v>玉麒麟</v>
      </c>
      <c r="C1478" s="32" t="str">
        <f t="shared" si="46"/>
        <v>渠道</v>
      </c>
      <c r="D1478" s="63">
        <f>ROUND(IF(AND(AO1478&gt;=0,Y1478="正常走货"),_xlfn.XLOOKUP(G1478,过机服务商重量差!A:A,过机服务商重量差!L:L),"0"),2)</f>
        <v>6</v>
      </c>
      <c r="E1478" s="64">
        <f>ROUND(IF(B1478="小旋风",$D1478/提成!$D$4*提成!$E$4,$D1478/提成!$D$3*提成!$E$3),2)</f>
        <v>0.06</v>
      </c>
      <c r="F1478" s="5" t="str">
        <f ca="1">IFERROR(LOOKUP(1,0/((B1478=名单!B:B)*(VALUE(AW1478)&gt;=名单!E:E)*(VALUE(AW1478)&lt;=名单!G:G)*(Y1478="正常走货")),名单!H:H),"否")</f>
        <v>否</v>
      </c>
      <c r="G1478" s="71" t="s">
        <v>4515</v>
      </c>
      <c r="H1478" s="71" t="s">
        <v>4517</v>
      </c>
      <c r="J1478" s="72" t="s">
        <v>17</v>
      </c>
      <c r="L1478" s="71" t="s">
        <v>18</v>
      </c>
      <c r="M1478" s="73"/>
      <c r="N1478" s="73"/>
      <c r="R1478" s="73"/>
      <c r="S1478" s="72" t="s">
        <v>454</v>
      </c>
      <c r="T1478" s="72" t="s">
        <v>14407</v>
      </c>
      <c r="U1478" s="73"/>
      <c r="W1478" s="73"/>
      <c r="X1478" s="73"/>
      <c r="Y1478" s="72" t="s">
        <v>14379</v>
      </c>
      <c r="AO1478" s="71">
        <v>55</v>
      </c>
      <c r="AS1478" s="73"/>
      <c r="AT1478" s="73"/>
      <c r="AV1478" s="73"/>
      <c r="AW1478" s="74" t="s">
        <v>15870</v>
      </c>
      <c r="BA1478" s="73"/>
      <c r="BC1478" s="73"/>
      <c r="BD1478" s="73"/>
    </row>
    <row r="1479" spans="1:56">
      <c r="A1479" s="70" t="str">
        <f t="shared" si="47"/>
        <v>2026-01</v>
      </c>
      <c r="B1479" s="5" t="str">
        <f>_xlfn.XLOOKUP(G1479,过机服务商重量差!A:A,过机服务商重量差!G:G)</f>
        <v>玉麒麟</v>
      </c>
      <c r="C1479" s="32" t="str">
        <f t="shared" si="46"/>
        <v>渠道</v>
      </c>
      <c r="D1479" s="63">
        <f>ROUND(IF(AND(AO1479&gt;=0,Y1479="正常走货"),_xlfn.XLOOKUP(G1479,过机服务商重量差!A:A,过机服务商重量差!L:L),"0"),2)</f>
        <v>13.5</v>
      </c>
      <c r="E1479" s="64">
        <f>ROUND(IF(B1479="小旋风",$D1479/提成!$D$4*提成!$E$4,$D1479/提成!$D$3*提成!$E$3),2)</f>
        <v>0.14</v>
      </c>
      <c r="F1479" s="5" t="str">
        <f ca="1">IFERROR(LOOKUP(1,0/((B1479=名单!B:B)*(VALUE(AW1479)&gt;=名单!E:E)*(VALUE(AW1479)&lt;=名单!G:G)*(Y1479="正常走货")),名单!H:H),"否")</f>
        <v>否</v>
      </c>
      <c r="G1479" s="71" t="s">
        <v>4518</v>
      </c>
      <c r="H1479" s="71" t="s">
        <v>4520</v>
      </c>
      <c r="J1479" s="72" t="s">
        <v>17</v>
      </c>
      <c r="L1479" s="71" t="s">
        <v>18</v>
      </c>
      <c r="M1479" s="73"/>
      <c r="N1479" s="73"/>
      <c r="R1479" s="73"/>
      <c r="S1479" s="72" t="s">
        <v>454</v>
      </c>
      <c r="T1479" s="72" t="s">
        <v>14407</v>
      </c>
      <c r="U1479" s="73"/>
      <c r="W1479" s="73"/>
      <c r="X1479" s="73"/>
      <c r="Y1479" s="72" t="s">
        <v>14379</v>
      </c>
      <c r="AO1479" s="71">
        <v>84.2</v>
      </c>
      <c r="AT1479" s="73"/>
      <c r="AU1479" s="73"/>
      <c r="AV1479" s="73"/>
      <c r="AW1479" s="74" t="s">
        <v>15871</v>
      </c>
      <c r="BC1479" s="73"/>
    </row>
    <row r="1480" spans="1:56">
      <c r="A1480" s="70" t="str">
        <f t="shared" si="47"/>
        <v>2026-01</v>
      </c>
      <c r="B1480" s="5" t="str">
        <f>_xlfn.XLOOKUP(G1480,过机服务商重量差!A:A,过机服务商重量差!G:G)</f>
        <v>玉麒麟</v>
      </c>
      <c r="C1480" s="32" t="str">
        <f t="shared" si="46"/>
        <v>渠道</v>
      </c>
      <c r="D1480" s="63">
        <f>ROUND(IF(AND(AO1480&gt;=0,Y1480="正常走货"),_xlfn.XLOOKUP(G1480,过机服务商重量差!A:A,过机服务商重量差!L:L),"0"),2)</f>
        <v>7</v>
      </c>
      <c r="E1480" s="64">
        <f>ROUND(IF(B1480="小旋风",$D1480/提成!$D$4*提成!$E$4,$D1480/提成!$D$3*提成!$E$3),2)</f>
        <v>0.07</v>
      </c>
      <c r="F1480" s="5" t="str">
        <f ca="1">IFERROR(LOOKUP(1,0/((B1480=名单!B:B)*(VALUE(AW1480)&gt;=名单!E:E)*(VALUE(AW1480)&lt;=名单!G:G)*(Y1480="正常走货")),名单!H:H),"否")</f>
        <v>否</v>
      </c>
      <c r="G1480" s="71" t="s">
        <v>4521</v>
      </c>
      <c r="H1480" s="71" t="s">
        <v>4523</v>
      </c>
      <c r="J1480" s="72" t="s">
        <v>17</v>
      </c>
      <c r="L1480" s="71" t="s">
        <v>18</v>
      </c>
      <c r="M1480" s="73"/>
      <c r="N1480" s="73"/>
      <c r="R1480" s="73"/>
      <c r="S1480" s="72" t="s">
        <v>454</v>
      </c>
      <c r="T1480" s="72" t="s">
        <v>14407</v>
      </c>
      <c r="U1480" s="73"/>
      <c r="W1480" s="73"/>
      <c r="X1480" s="73"/>
      <c r="Y1480" s="72" t="s">
        <v>14379</v>
      </c>
      <c r="AO1480" s="71">
        <v>55.1</v>
      </c>
      <c r="AT1480" s="73"/>
      <c r="AU1480" s="73"/>
      <c r="AV1480" s="73"/>
      <c r="AW1480" s="74" t="s">
        <v>15872</v>
      </c>
      <c r="BC1480" s="73"/>
    </row>
    <row r="1481" spans="1:56">
      <c r="A1481" s="70" t="str">
        <f t="shared" si="47"/>
        <v>2026-01</v>
      </c>
      <c r="B1481" s="5" t="str">
        <f>_xlfn.XLOOKUP(G1481,过机服务商重量差!A:A,过机服务商重量差!G:G)</f>
        <v>玉麒麟</v>
      </c>
      <c r="C1481" s="32" t="str">
        <f t="shared" si="46"/>
        <v>渠道</v>
      </c>
      <c r="D1481" s="63">
        <f>ROUND(IF(AND(AO1481&gt;=0,Y1481="正常走货"),_xlfn.XLOOKUP(G1481,过机服务商重量差!A:A,过机服务商重量差!L:L),"0"),2)</f>
        <v>2</v>
      </c>
      <c r="E1481" s="64">
        <f>ROUND(IF(B1481="小旋风",$D1481/提成!$D$4*提成!$E$4,$D1481/提成!$D$3*提成!$E$3),2)</f>
        <v>0.02</v>
      </c>
      <c r="F1481" s="5" t="str">
        <f ca="1">IFERROR(LOOKUP(1,0/((B1481=名单!B:B)*(VALUE(AW1481)&gt;=名单!E:E)*(VALUE(AW1481)&lt;=名单!G:G)*(Y1481="正常走货")),名单!H:H),"否")</f>
        <v>否</v>
      </c>
      <c r="G1481" s="71" t="s">
        <v>4524</v>
      </c>
      <c r="H1481" s="71" t="s">
        <v>4526</v>
      </c>
      <c r="J1481" s="72" t="s">
        <v>17</v>
      </c>
      <c r="L1481" s="71" t="s">
        <v>18</v>
      </c>
      <c r="M1481" s="73"/>
      <c r="N1481" s="73"/>
      <c r="R1481" s="73"/>
      <c r="S1481" s="72" t="s">
        <v>454</v>
      </c>
      <c r="T1481" s="71" t="s">
        <v>14407</v>
      </c>
      <c r="U1481" s="73"/>
      <c r="W1481" s="73"/>
      <c r="X1481" s="73"/>
      <c r="Y1481" s="72" t="s">
        <v>14379</v>
      </c>
      <c r="AO1481" s="71">
        <v>59.28</v>
      </c>
      <c r="AS1481" s="73"/>
      <c r="AT1481" s="73"/>
      <c r="AV1481" s="73"/>
      <c r="AW1481" s="74" t="s">
        <v>15873</v>
      </c>
    </row>
    <row r="1482" spans="1:56">
      <c r="A1482" s="70" t="str">
        <f t="shared" si="47"/>
        <v>2026-01</v>
      </c>
      <c r="B1482" s="5" t="str">
        <f>_xlfn.XLOOKUP(G1482,过机服务商重量差!A:A,过机服务商重量差!G:G)</f>
        <v>风清扬</v>
      </c>
      <c r="C1482" s="32" t="str">
        <f t="shared" si="46"/>
        <v>渠道</v>
      </c>
      <c r="D1482" s="63">
        <f>ROUND(IF(AND(AO1482&gt;=0,Y1482="正常走货"),_xlfn.XLOOKUP(G1482,过机服务商重量差!A:A,过机服务商重量差!L:L),"0"),2)</f>
        <v>60</v>
      </c>
      <c r="E1482" s="64">
        <f>ROUND(IF(B1482="小旋风",$D1482/提成!$D$4*提成!$E$4,$D1482/提成!$D$3*提成!$E$3),2)</f>
        <v>0.6</v>
      </c>
      <c r="F1482" s="5" t="str">
        <f ca="1">IFERROR(LOOKUP(1,0/((B1482=名单!B:B)*(VALUE(AW1482)&gt;=名单!E:E)*(VALUE(AW1482)&lt;=名单!G:G)*(Y1482="正常走货")),名单!H:H),"否")</f>
        <v>是</v>
      </c>
      <c r="G1482" s="71" t="s">
        <v>4527</v>
      </c>
      <c r="H1482" s="71" t="s">
        <v>4529</v>
      </c>
      <c r="J1482" s="72" t="s">
        <v>880</v>
      </c>
      <c r="L1482" s="71" t="s">
        <v>18</v>
      </c>
      <c r="M1482" s="73"/>
      <c r="N1482" s="73"/>
      <c r="R1482" s="73"/>
      <c r="S1482" s="72" t="s">
        <v>421</v>
      </c>
      <c r="T1482" s="72" t="s">
        <v>14382</v>
      </c>
      <c r="U1482" s="73"/>
      <c r="W1482" s="73"/>
      <c r="X1482" s="73"/>
      <c r="Y1482" s="72" t="s">
        <v>14379</v>
      </c>
      <c r="AO1482" s="71">
        <v>129.5</v>
      </c>
      <c r="AS1482" s="73"/>
      <c r="AT1482" s="73"/>
      <c r="AU1482" s="73"/>
      <c r="AV1482" s="73"/>
      <c r="AW1482" s="74" t="s">
        <v>15874</v>
      </c>
      <c r="BC1482" s="73"/>
      <c r="BD1482" s="73"/>
    </row>
    <row r="1483" spans="1:56">
      <c r="A1483" s="70" t="str">
        <f t="shared" si="47"/>
        <v>2026-01</v>
      </c>
      <c r="B1483" s="5" t="str">
        <f>_xlfn.XLOOKUP(G1483,过机服务商重量差!A:A,过机服务商重量差!G:G)</f>
        <v>玉麒麟</v>
      </c>
      <c r="C1483" s="32" t="str">
        <f t="shared" si="46"/>
        <v>渠道</v>
      </c>
      <c r="D1483" s="63">
        <f>ROUND(IF(AND(AO1483&gt;=0,Y1483="正常走货"),_xlfn.XLOOKUP(G1483,过机服务商重量差!A:A,过机服务商重量差!L:L),"0"),2)</f>
        <v>4</v>
      </c>
      <c r="E1483" s="64">
        <f>ROUND(IF(B1483="小旋风",$D1483/提成!$D$4*提成!$E$4,$D1483/提成!$D$3*提成!$E$3),2)</f>
        <v>0.04</v>
      </c>
      <c r="F1483" s="5" t="str">
        <f ca="1">IFERROR(LOOKUP(1,0/((B1483=名单!B:B)*(VALUE(AW1483)&gt;=名单!E:E)*(VALUE(AW1483)&lt;=名单!G:G)*(Y1483="正常走货")),名单!H:H),"否")</f>
        <v>否</v>
      </c>
      <c r="G1483" s="71" t="s">
        <v>4530</v>
      </c>
      <c r="H1483" s="71" t="s">
        <v>4532</v>
      </c>
      <c r="J1483" s="72" t="s">
        <v>17</v>
      </c>
      <c r="L1483" s="71" t="s">
        <v>18</v>
      </c>
      <c r="M1483" s="73"/>
      <c r="N1483" s="73"/>
      <c r="R1483" s="73"/>
      <c r="S1483" s="72" t="s">
        <v>246</v>
      </c>
      <c r="T1483" s="72" t="s">
        <v>14386</v>
      </c>
      <c r="U1483" s="73"/>
      <c r="W1483" s="73"/>
      <c r="X1483" s="73"/>
      <c r="Y1483" s="72" t="s">
        <v>14379</v>
      </c>
      <c r="AO1483" s="71">
        <v>170.79</v>
      </c>
      <c r="AT1483" s="73"/>
      <c r="AV1483" s="73"/>
      <c r="AW1483" s="74" t="s">
        <v>15875</v>
      </c>
      <c r="BC1483" s="73"/>
    </row>
    <row r="1484" spans="1:56">
      <c r="A1484" s="70" t="str">
        <f t="shared" si="47"/>
        <v>2026-01</v>
      </c>
      <c r="B1484" s="5" t="str">
        <f>_xlfn.XLOOKUP(G1484,过机服务商重量差!A:A,过机服务商重量差!G:G)</f>
        <v>风清扬</v>
      </c>
      <c r="C1484" s="32" t="str">
        <f t="shared" si="46"/>
        <v>渠道</v>
      </c>
      <c r="D1484" s="63">
        <f>ROUND(IF(AND(AO1484&gt;=0,Y1484="正常走货"),_xlfn.XLOOKUP(G1484,过机服务商重量差!A:A,过机服务商重量差!L:L),"0"),2)</f>
        <v>130</v>
      </c>
      <c r="E1484" s="64">
        <f>ROUND(IF(B1484="小旋风",$D1484/提成!$D$4*提成!$E$4,$D1484/提成!$D$3*提成!$E$3),2)</f>
        <v>1.3</v>
      </c>
      <c r="F1484" s="5" t="str">
        <f ca="1">IFERROR(LOOKUP(1,0/((B1484=名单!B:B)*(VALUE(AW1484)&gt;=名单!E:E)*(VALUE(AW1484)&lt;=名单!G:G)*(Y1484="正常走货")),名单!H:H),"否")</f>
        <v>是</v>
      </c>
      <c r="G1484" s="71" t="s">
        <v>4533</v>
      </c>
      <c r="H1484" s="71" t="s">
        <v>4535</v>
      </c>
      <c r="J1484" s="72" t="s">
        <v>332</v>
      </c>
      <c r="L1484" s="71" t="s">
        <v>18</v>
      </c>
      <c r="M1484" s="73"/>
      <c r="N1484" s="73"/>
      <c r="R1484" s="73"/>
      <c r="S1484" s="72" t="s">
        <v>398</v>
      </c>
      <c r="T1484" s="72" t="s">
        <v>14382</v>
      </c>
      <c r="U1484" s="73"/>
      <c r="W1484" s="73"/>
      <c r="X1484" s="73"/>
      <c r="Y1484" s="72" t="s">
        <v>14379</v>
      </c>
      <c r="AO1484" s="71">
        <v>65</v>
      </c>
      <c r="AT1484" s="73"/>
      <c r="AU1484" s="73"/>
      <c r="AV1484" s="73"/>
      <c r="AW1484" s="74" t="s">
        <v>15876</v>
      </c>
      <c r="BC1484" s="73"/>
    </row>
    <row r="1485" spans="1:56">
      <c r="A1485" s="70" t="str">
        <f t="shared" si="47"/>
        <v>2026-01</v>
      </c>
      <c r="B1485" s="5" t="str">
        <f>_xlfn.XLOOKUP(G1485,过机服务商重量差!A:A,过机服务商重量差!G:G)</f>
        <v>风清扬</v>
      </c>
      <c r="C1485" s="32" t="str">
        <f t="shared" si="46"/>
        <v>渠道</v>
      </c>
      <c r="D1485" s="63">
        <f>ROUND(IF(AND(AO1485&gt;=0,Y1485="正常走货"),_xlfn.XLOOKUP(G1485,过机服务商重量差!A:A,过机服务商重量差!L:L),"0"),2)</f>
        <v>95</v>
      </c>
      <c r="E1485" s="64">
        <f>ROUND(IF(B1485="小旋风",$D1485/提成!$D$4*提成!$E$4,$D1485/提成!$D$3*提成!$E$3),2)</f>
        <v>0.95</v>
      </c>
      <c r="F1485" s="5" t="str">
        <f ca="1">IFERROR(LOOKUP(1,0/((B1485=名单!B:B)*(VALUE(AW1485)&gt;=名单!E:E)*(VALUE(AW1485)&lt;=名单!G:G)*(Y1485="正常走货")),名单!H:H),"否")</f>
        <v>是</v>
      </c>
      <c r="G1485" s="71" t="s">
        <v>4536</v>
      </c>
      <c r="H1485" s="71" t="s">
        <v>4538</v>
      </c>
      <c r="J1485" s="72" t="s">
        <v>332</v>
      </c>
      <c r="L1485" s="71" t="s">
        <v>18</v>
      </c>
      <c r="M1485" s="73"/>
      <c r="N1485" s="73"/>
      <c r="R1485" s="73"/>
      <c r="S1485" s="72" t="s">
        <v>398</v>
      </c>
      <c r="T1485" s="72" t="s">
        <v>14382</v>
      </c>
      <c r="U1485" s="73"/>
      <c r="W1485" s="73"/>
      <c r="X1485" s="73"/>
      <c r="Y1485" s="72" t="s">
        <v>14379</v>
      </c>
      <c r="AO1485" s="71">
        <v>47.5</v>
      </c>
      <c r="AT1485" s="73"/>
      <c r="AV1485" s="73"/>
      <c r="AW1485" s="74" t="s">
        <v>15877</v>
      </c>
      <c r="BC1485" s="73"/>
    </row>
    <row r="1486" spans="1:56">
      <c r="A1486" s="70" t="str">
        <f t="shared" si="47"/>
        <v>2026-01</v>
      </c>
      <c r="B1486" s="5" t="str">
        <f>_xlfn.XLOOKUP(G1486,过机服务商重量差!A:A,过机服务商重量差!G:G)</f>
        <v>无崖子</v>
      </c>
      <c r="C1486" s="32" t="str">
        <f t="shared" si="46"/>
        <v>渠道</v>
      </c>
      <c r="D1486" s="63">
        <f>ROUND(IF(AND(AO1486&gt;=0,Y1486="正常走货"),_xlfn.XLOOKUP(G1486,过机服务商重量差!A:A,过机服务商重量差!L:L),"0"),2)</f>
        <v>10</v>
      </c>
      <c r="E1486" s="64">
        <f>ROUND(IF(B1486="小旋风",$D1486/提成!$D$4*提成!$E$4,$D1486/提成!$D$3*提成!$E$3),2)</f>
        <v>0.1</v>
      </c>
      <c r="F1486" s="5" t="str">
        <f ca="1">IFERROR(LOOKUP(1,0/((B1486=名单!B:B)*(VALUE(AW1486)&gt;=名单!E:E)*(VALUE(AW1486)&lt;=名单!G:G)*(Y1486="正常走货")),名单!H:H),"否")</f>
        <v>否</v>
      </c>
      <c r="G1486" s="71" t="s">
        <v>4539</v>
      </c>
      <c r="H1486" s="71" t="s">
        <v>4541</v>
      </c>
      <c r="J1486" s="72" t="s">
        <v>728</v>
      </c>
      <c r="L1486" s="71" t="s">
        <v>18</v>
      </c>
      <c r="M1486" s="73"/>
      <c r="N1486" s="73"/>
      <c r="R1486" s="73"/>
      <c r="S1486" s="72" t="s">
        <v>86</v>
      </c>
      <c r="T1486" s="72" t="s">
        <v>14378</v>
      </c>
      <c r="U1486" s="73"/>
      <c r="W1486" s="73"/>
      <c r="X1486" s="73"/>
      <c r="Y1486" s="72" t="s">
        <v>14379</v>
      </c>
      <c r="AO1486" s="71">
        <v>153.48</v>
      </c>
      <c r="AT1486" s="73"/>
      <c r="AV1486" s="73"/>
      <c r="AW1486" s="74" t="s">
        <v>15878</v>
      </c>
      <c r="BA1486" s="73"/>
      <c r="BC1486" s="73"/>
    </row>
    <row r="1487" spans="1:56">
      <c r="A1487" s="70" t="str">
        <f t="shared" si="47"/>
        <v>2026-01</v>
      </c>
      <c r="B1487" s="5" t="str">
        <f>_xlfn.XLOOKUP(G1487,过机服务商重量差!A:A,过机服务商重量差!G:G)</f>
        <v>玉麒麟</v>
      </c>
      <c r="C1487" s="32" t="str">
        <f t="shared" si="46"/>
        <v>渠道</v>
      </c>
      <c r="D1487" s="63">
        <f>ROUND(IF(AND(AO1487&gt;=0,Y1487="正常走货"),_xlfn.XLOOKUP(G1487,过机服务商重量差!A:A,过机服务商重量差!L:L),"0"),2)</f>
        <v>24</v>
      </c>
      <c r="E1487" s="64">
        <f>ROUND(IF(B1487="小旋风",$D1487/提成!$D$4*提成!$E$4,$D1487/提成!$D$3*提成!$E$3),2)</f>
        <v>0.24</v>
      </c>
      <c r="F1487" s="5" t="str">
        <f ca="1">IFERROR(LOOKUP(1,0/((B1487=名单!B:B)*(VALUE(AW1487)&gt;=名单!E:E)*(VALUE(AW1487)&lt;=名单!G:G)*(Y1487="正常走货")),名单!H:H),"否")</f>
        <v>否</v>
      </c>
      <c r="G1487" s="71" t="s">
        <v>4542</v>
      </c>
      <c r="H1487" s="71" t="s">
        <v>4544</v>
      </c>
      <c r="J1487" s="72" t="s">
        <v>24</v>
      </c>
      <c r="L1487" s="71" t="s">
        <v>18</v>
      </c>
      <c r="M1487" s="73"/>
      <c r="N1487" s="73"/>
      <c r="R1487" s="73"/>
      <c r="S1487" s="72" t="s">
        <v>246</v>
      </c>
      <c r="T1487" s="71" t="s">
        <v>14386</v>
      </c>
      <c r="U1487" s="73"/>
      <c r="W1487" s="73"/>
      <c r="X1487" s="73"/>
      <c r="Y1487" s="72" t="s">
        <v>14379</v>
      </c>
      <c r="AO1487" s="71">
        <v>405.6</v>
      </c>
      <c r="AT1487" s="73"/>
      <c r="AV1487" s="73"/>
      <c r="AW1487" s="74" t="s">
        <v>15879</v>
      </c>
      <c r="BC1487" s="73"/>
    </row>
    <row r="1488" spans="1:56">
      <c r="A1488" s="70" t="str">
        <f t="shared" si="47"/>
        <v>2026-01</v>
      </c>
      <c r="B1488" s="5" t="str">
        <f>_xlfn.XLOOKUP(G1488,过机服务商重量差!A:A,过机服务商重量差!G:G)</f>
        <v>玉麒麟</v>
      </c>
      <c r="C1488" s="32" t="str">
        <f t="shared" si="46"/>
        <v>渠道</v>
      </c>
      <c r="D1488" s="63">
        <f>ROUND(IF(AND(AO1488&gt;=0,Y1488="正常走货"),_xlfn.XLOOKUP(G1488,过机服务商重量差!A:A,过机服务商重量差!L:L),"0"),2)</f>
        <v>24</v>
      </c>
      <c r="E1488" s="64">
        <f>ROUND(IF(B1488="小旋风",$D1488/提成!$D$4*提成!$E$4,$D1488/提成!$D$3*提成!$E$3),2)</f>
        <v>0.24</v>
      </c>
      <c r="F1488" s="5" t="str">
        <f ca="1">IFERROR(LOOKUP(1,0/((B1488=名单!B:B)*(VALUE(AW1488)&gt;=名单!E:E)*(VALUE(AW1488)&lt;=名单!G:G)*(Y1488="正常走货")),名单!H:H),"否")</f>
        <v>否</v>
      </c>
      <c r="G1488" s="71" t="s">
        <v>4545</v>
      </c>
      <c r="H1488" s="71" t="s">
        <v>4547</v>
      </c>
      <c r="J1488" s="72" t="s">
        <v>24</v>
      </c>
      <c r="L1488" s="71" t="s">
        <v>18</v>
      </c>
      <c r="M1488" s="73"/>
      <c r="N1488" s="73"/>
      <c r="R1488" s="73"/>
      <c r="S1488" s="72" t="s">
        <v>246</v>
      </c>
      <c r="T1488" s="72" t="s">
        <v>14386</v>
      </c>
      <c r="U1488" s="73"/>
      <c r="W1488" s="73"/>
      <c r="X1488" s="73"/>
      <c r="Y1488" s="72" t="s">
        <v>14379</v>
      </c>
      <c r="AO1488" s="71">
        <v>463.6</v>
      </c>
      <c r="AT1488" s="73"/>
      <c r="AV1488" s="73"/>
      <c r="AW1488" s="74" t="s">
        <v>15880</v>
      </c>
      <c r="BC1488" s="73"/>
    </row>
    <row r="1489" spans="1:56">
      <c r="A1489" s="70" t="str">
        <f t="shared" si="47"/>
        <v>2026-01</v>
      </c>
      <c r="B1489" s="5" t="str">
        <f>_xlfn.XLOOKUP(G1489,过机服务商重量差!A:A,过机服务商重量差!G:G)</f>
        <v>玉麒麟</v>
      </c>
      <c r="C1489" s="32" t="str">
        <f t="shared" si="46"/>
        <v>渠道</v>
      </c>
      <c r="D1489" s="63">
        <f>ROUND(IF(AND(AO1489&gt;=0,Y1489="正常走货"),_xlfn.XLOOKUP(G1489,过机服务商重量差!A:A,过机服务商重量差!L:L),"0"),2)</f>
        <v>24</v>
      </c>
      <c r="E1489" s="64">
        <f>ROUND(IF(B1489="小旋风",$D1489/提成!$D$4*提成!$E$4,$D1489/提成!$D$3*提成!$E$3),2)</f>
        <v>0.24</v>
      </c>
      <c r="F1489" s="5" t="str">
        <f ca="1">IFERROR(LOOKUP(1,0/((B1489=名单!B:B)*(VALUE(AW1489)&gt;=名单!E:E)*(VALUE(AW1489)&lt;=名单!G:G)*(Y1489="正常走货")),名单!H:H),"否")</f>
        <v>否</v>
      </c>
      <c r="G1489" s="71" t="s">
        <v>4548</v>
      </c>
      <c r="H1489" s="71" t="s">
        <v>4550</v>
      </c>
      <c r="J1489" s="71" t="s">
        <v>24</v>
      </c>
      <c r="L1489" s="71" t="s">
        <v>18</v>
      </c>
      <c r="M1489" s="73"/>
      <c r="N1489" s="73"/>
      <c r="R1489" s="73"/>
      <c r="S1489" s="72" t="s">
        <v>246</v>
      </c>
      <c r="T1489" s="72" t="s">
        <v>14386</v>
      </c>
      <c r="U1489" s="73"/>
      <c r="W1489" s="73"/>
      <c r="X1489" s="73"/>
      <c r="Y1489" s="72" t="s">
        <v>14379</v>
      </c>
      <c r="AO1489" s="71">
        <v>405.6</v>
      </c>
      <c r="AT1489" s="73"/>
      <c r="AV1489" s="73"/>
      <c r="AW1489" s="74" t="s">
        <v>15881</v>
      </c>
      <c r="BC1489" s="73"/>
    </row>
    <row r="1490" spans="1:56">
      <c r="A1490" s="70" t="str">
        <f t="shared" si="47"/>
        <v>2026-01</v>
      </c>
      <c r="B1490" s="5" t="str">
        <f>_xlfn.XLOOKUP(G1490,过机服务商重量差!A:A,过机服务商重量差!G:G)</f>
        <v>帅时莹</v>
      </c>
      <c r="C1490" s="32" t="str">
        <f t="shared" si="46"/>
        <v>渠道</v>
      </c>
      <c r="D1490" s="63">
        <f>ROUND(IF(AND(AO1490&gt;=0,Y1490="正常走货"),_xlfn.XLOOKUP(G1490,过机服务商重量差!A:A,过机服务商重量差!L:L),"0"),2)</f>
        <v>65</v>
      </c>
      <c r="E1490" s="64">
        <f>ROUND(IF(B1490="小旋风",$D1490/提成!$D$4*提成!$E$4,$D1490/提成!$D$3*提成!$E$3),2)</f>
        <v>0.65</v>
      </c>
      <c r="F1490" s="5" t="str">
        <f ca="1">IFERROR(LOOKUP(1,0/((B1490=名单!B:B)*(VALUE(AW1490)&gt;=名单!E:E)*(VALUE(AW1490)&lt;=名单!G:G)*(Y1490="正常走货")),名单!H:H),"否")</f>
        <v>否</v>
      </c>
      <c r="G1490" s="71" t="s">
        <v>4551</v>
      </c>
      <c r="H1490" s="71" t="s">
        <v>4553</v>
      </c>
      <c r="J1490" s="72" t="s">
        <v>287</v>
      </c>
      <c r="L1490" s="72" t="s">
        <v>18</v>
      </c>
      <c r="M1490" s="73"/>
      <c r="N1490" s="73"/>
      <c r="R1490" s="73"/>
      <c r="S1490" s="72" t="s">
        <v>187</v>
      </c>
      <c r="T1490" s="72" t="s">
        <v>14410</v>
      </c>
      <c r="U1490" s="73"/>
      <c r="W1490" s="73"/>
      <c r="X1490" s="73"/>
      <c r="Y1490" s="72" t="s">
        <v>14379</v>
      </c>
      <c r="AO1490" s="71">
        <v>116.5</v>
      </c>
      <c r="AS1490" s="73"/>
      <c r="AT1490" s="73"/>
      <c r="AU1490" s="73"/>
      <c r="AV1490" s="73"/>
      <c r="AW1490" s="74" t="s">
        <v>15882</v>
      </c>
      <c r="BC1490" s="73"/>
    </row>
    <row r="1491" spans="1:56">
      <c r="A1491" s="70" t="str">
        <f t="shared" si="47"/>
        <v>2026-01</v>
      </c>
      <c r="B1491" s="5" t="str">
        <f>_xlfn.XLOOKUP(G1491,过机服务商重量差!A:A,过机服务商重量差!G:G)</f>
        <v>玉麒麟</v>
      </c>
      <c r="C1491" s="32" t="str">
        <f t="shared" si="46"/>
        <v>渠道</v>
      </c>
      <c r="D1491" s="63">
        <f>ROUND(IF(AND(AO1491&gt;=0,Y1491="正常走货"),_xlfn.XLOOKUP(G1491,过机服务商重量差!A:A,过机服务商重量差!L:L),"0"),2)</f>
        <v>8</v>
      </c>
      <c r="E1491" s="64">
        <f>ROUND(IF(B1491="小旋风",$D1491/提成!$D$4*提成!$E$4,$D1491/提成!$D$3*提成!$E$3),2)</f>
        <v>0.08</v>
      </c>
      <c r="F1491" s="5" t="str">
        <f ca="1">IFERROR(LOOKUP(1,0/((B1491=名单!B:B)*(VALUE(AW1491)&gt;=名单!E:E)*(VALUE(AW1491)&lt;=名单!G:G)*(Y1491="正常走货")),名单!H:H),"否")</f>
        <v>否</v>
      </c>
      <c r="G1491" s="71" t="s">
        <v>4554</v>
      </c>
      <c r="H1491" s="71" t="s">
        <v>4556</v>
      </c>
      <c r="J1491" s="72" t="s">
        <v>17</v>
      </c>
      <c r="L1491" s="71" t="s">
        <v>18</v>
      </c>
      <c r="M1491" s="73"/>
      <c r="N1491" s="73"/>
      <c r="R1491" s="73"/>
      <c r="S1491" s="72" t="s">
        <v>99</v>
      </c>
      <c r="T1491" s="72" t="s">
        <v>14410</v>
      </c>
      <c r="U1491" s="73"/>
      <c r="W1491" s="73"/>
      <c r="X1491" s="73"/>
      <c r="Y1491" s="72" t="s">
        <v>14379</v>
      </c>
      <c r="AO1491" s="71">
        <v>88</v>
      </c>
      <c r="AT1491" s="73"/>
      <c r="AV1491" s="73"/>
      <c r="AW1491" s="74" t="s">
        <v>15883</v>
      </c>
      <c r="BC1491" s="73"/>
    </row>
    <row r="1492" spans="1:56">
      <c r="A1492" s="70" t="str">
        <f t="shared" si="47"/>
        <v>2026-01</v>
      </c>
      <c r="B1492" s="5" t="str">
        <f>_xlfn.XLOOKUP(G1492,过机服务商重量差!A:A,过机服务商重量差!G:G)</f>
        <v>风清扬</v>
      </c>
      <c r="C1492" s="32" t="str">
        <f t="shared" si="46"/>
        <v>渠道</v>
      </c>
      <c r="D1492" s="63">
        <f>ROUND(IF(AND(AO1492&gt;=0,Y1492="正常走货"),_xlfn.XLOOKUP(G1492,过机服务商重量差!A:A,过机服务商重量差!L:L),"0"),2)</f>
        <v>194</v>
      </c>
      <c r="E1492" s="64">
        <f>ROUND(IF(B1492="小旋风",$D1492/提成!$D$4*提成!$E$4,$D1492/提成!$D$3*提成!$E$3),2)</f>
        <v>1.94</v>
      </c>
      <c r="F1492" s="5" t="str">
        <f ca="1">IFERROR(LOOKUP(1,0/((B1492=名单!B:B)*(VALUE(AW1492)&gt;=名单!E:E)*(VALUE(AW1492)&lt;=名单!G:G)*(Y1492="正常走货")),名单!H:H),"否")</f>
        <v>是</v>
      </c>
      <c r="G1492" s="71" t="s">
        <v>4557</v>
      </c>
      <c r="H1492" s="71" t="s">
        <v>4559</v>
      </c>
      <c r="J1492" s="72" t="s">
        <v>4560</v>
      </c>
      <c r="L1492" s="71" t="s">
        <v>18</v>
      </c>
      <c r="M1492" s="73"/>
      <c r="N1492" s="73"/>
      <c r="R1492" s="73"/>
      <c r="S1492" s="72" t="s">
        <v>4561</v>
      </c>
      <c r="T1492" s="71" t="s">
        <v>15575</v>
      </c>
      <c r="U1492" s="73"/>
      <c r="W1492" s="73"/>
      <c r="X1492" s="73"/>
      <c r="Y1492" s="72" t="s">
        <v>14379</v>
      </c>
      <c r="AO1492" s="71">
        <v>0</v>
      </c>
      <c r="AS1492" s="73"/>
      <c r="AT1492" s="73"/>
      <c r="AU1492" s="73"/>
      <c r="AV1492" s="73"/>
      <c r="AW1492" s="74" t="s">
        <v>15884</v>
      </c>
      <c r="BA1492" s="73"/>
      <c r="BC1492" s="73"/>
      <c r="BD1492" s="73"/>
    </row>
    <row r="1493" spans="1:56">
      <c r="A1493" s="70" t="str">
        <f t="shared" si="47"/>
        <v>2026-01</v>
      </c>
      <c r="B1493" s="5" t="str">
        <f>_xlfn.XLOOKUP(G1493,过机服务商重量差!A:A,过机服务商重量差!G:G)</f>
        <v>玉麒麟</v>
      </c>
      <c r="C1493" s="32" t="str">
        <f t="shared" si="46"/>
        <v>渠道</v>
      </c>
      <c r="D1493" s="63">
        <f>ROUND(IF(AND(AO1493&gt;=0,Y1493="正常走货"),_xlfn.XLOOKUP(G1493,过机服务商重量差!A:A,过机服务商重量差!L:L),"0"),2)</f>
        <v>30</v>
      </c>
      <c r="E1493" s="64">
        <f>ROUND(IF(B1493="小旋风",$D1493/提成!$D$4*提成!$E$4,$D1493/提成!$D$3*提成!$E$3),2)</f>
        <v>0.3</v>
      </c>
      <c r="F1493" s="5" t="str">
        <f ca="1">IFERROR(LOOKUP(1,0/((B1493=名单!B:B)*(VALUE(AW1493)&gt;=名单!E:E)*(VALUE(AW1493)&lt;=名单!G:G)*(Y1493="正常走货")),名单!H:H),"否")</f>
        <v>否</v>
      </c>
      <c r="G1493" s="71" t="s">
        <v>4562</v>
      </c>
      <c r="H1493" s="71" t="s">
        <v>4564</v>
      </c>
      <c r="J1493" s="72" t="s">
        <v>17</v>
      </c>
      <c r="L1493" s="71" t="s">
        <v>18</v>
      </c>
      <c r="M1493" s="73"/>
      <c r="N1493" s="73"/>
      <c r="R1493" s="73"/>
      <c r="S1493" s="72" t="s">
        <v>2305</v>
      </c>
      <c r="T1493" s="72" t="s">
        <v>14410</v>
      </c>
      <c r="U1493" s="73"/>
      <c r="W1493" s="73"/>
      <c r="X1493" s="73"/>
      <c r="Y1493" s="72" t="s">
        <v>14379</v>
      </c>
      <c r="AO1493" s="71">
        <v>457.05</v>
      </c>
      <c r="AT1493" s="73"/>
      <c r="AU1493" s="73"/>
      <c r="AV1493" s="73"/>
      <c r="AW1493" s="74" t="s">
        <v>15885</v>
      </c>
      <c r="BC1493" s="73"/>
    </row>
    <row r="1494" spans="1:56">
      <c r="A1494" s="70" t="str">
        <f t="shared" si="47"/>
        <v>2026-01</v>
      </c>
      <c r="B1494" s="5" t="str">
        <f>_xlfn.XLOOKUP(G1494,过机服务商重量差!A:A,过机服务商重量差!G:G)</f>
        <v>007</v>
      </c>
      <c r="C1494" s="32" t="str">
        <f t="shared" si="46"/>
        <v>渠道</v>
      </c>
      <c r="D1494" s="63">
        <f>ROUND(IF(AND(AO1494&gt;=0,Y1494="正常走货"),_xlfn.XLOOKUP(G1494,过机服务商重量差!A:A,过机服务商重量差!L:L),"0"),2)</f>
        <v>188</v>
      </c>
      <c r="E1494" s="64">
        <f>ROUND(IF(B1494="小旋风",$D1494/提成!$D$4*提成!$E$4,$D1494/提成!$D$3*提成!$E$3),2)</f>
        <v>1.88</v>
      </c>
      <c r="F1494" s="5" t="str">
        <f ca="1">IFERROR(LOOKUP(1,0/((B1494=名单!B:B)*(VALUE(AW1494)&gt;=名单!E:E)*(VALUE(AW1494)&lt;=名单!G:G)*(Y1494="正常走货")),名单!H:H),"否")</f>
        <v>否</v>
      </c>
      <c r="G1494" s="71" t="s">
        <v>4565</v>
      </c>
      <c r="H1494" s="71" t="s">
        <v>4567</v>
      </c>
      <c r="J1494" s="72" t="s">
        <v>266</v>
      </c>
      <c r="L1494" s="71" t="s">
        <v>18</v>
      </c>
      <c r="M1494" s="73"/>
      <c r="N1494" s="73"/>
      <c r="R1494" s="73"/>
      <c r="S1494" s="72" t="s">
        <v>353</v>
      </c>
      <c r="T1494" s="71" t="s">
        <v>14386</v>
      </c>
      <c r="U1494" s="73"/>
      <c r="W1494" s="73"/>
      <c r="X1494" s="73"/>
      <c r="Y1494" s="72" t="s">
        <v>14379</v>
      </c>
      <c r="AO1494" s="71">
        <v>1616.8</v>
      </c>
      <c r="AS1494" s="73"/>
      <c r="AT1494" s="73"/>
      <c r="AV1494" s="73"/>
      <c r="AW1494" s="74" t="s">
        <v>15886</v>
      </c>
      <c r="BC1494" s="73"/>
    </row>
    <row r="1495" spans="1:56">
      <c r="A1495" s="70" t="str">
        <f t="shared" si="47"/>
        <v>2026-01</v>
      </c>
      <c r="B1495" s="5" t="str">
        <f>_xlfn.XLOOKUP(G1495,过机服务商重量差!A:A,过机服务商重量差!G:G)</f>
        <v>小旋风</v>
      </c>
      <c r="C1495" s="32" t="str">
        <f t="shared" si="46"/>
        <v>渠道</v>
      </c>
      <c r="D1495" s="63">
        <f>ROUND(IF(AND(AO1495&gt;=0,Y1495="正常走货"),_xlfn.XLOOKUP(G1495,过机服务商重量差!A:A,过机服务商重量差!L:L),"0"),2)</f>
        <v>1</v>
      </c>
      <c r="E1495" s="64">
        <f>ROUND(IF(B1495="小旋风",$D1495/提成!$D$4*提成!$E$4,$D1495/提成!$D$3*提成!$E$3),2)</f>
        <v>0.01</v>
      </c>
      <c r="F1495" s="5" t="str">
        <f ca="1">IFERROR(LOOKUP(1,0/((B1495=名单!B:B)*(VALUE(AW1495)&gt;=名单!E:E)*(VALUE(AW1495)&lt;=名单!G:G)*(Y1495="正常走货")),名单!H:H),"否")</f>
        <v>是</v>
      </c>
      <c r="G1495" s="71" t="s">
        <v>4568</v>
      </c>
      <c r="H1495" s="71" t="s">
        <v>4570</v>
      </c>
      <c r="J1495" s="72" t="s">
        <v>310</v>
      </c>
      <c r="L1495" s="71" t="s">
        <v>18</v>
      </c>
      <c r="M1495" s="73"/>
      <c r="N1495" s="73"/>
      <c r="R1495" s="73"/>
      <c r="S1495" s="72" t="s">
        <v>1701</v>
      </c>
      <c r="T1495" s="72" t="s">
        <v>14410</v>
      </c>
      <c r="U1495" s="73"/>
      <c r="W1495" s="73"/>
      <c r="X1495" s="73"/>
      <c r="Y1495" s="72" t="s">
        <v>14379</v>
      </c>
      <c r="AO1495" s="71">
        <v>3</v>
      </c>
      <c r="AS1495" s="73"/>
      <c r="AT1495" s="73"/>
      <c r="AU1495" s="73"/>
      <c r="AV1495" s="73"/>
      <c r="AW1495" s="74" t="s">
        <v>15887</v>
      </c>
    </row>
    <row r="1496" spans="1:56">
      <c r="A1496" s="70" t="str">
        <f t="shared" si="47"/>
        <v>2026-01</v>
      </c>
      <c r="B1496" s="5" t="str">
        <f>_xlfn.XLOOKUP(G1496,过机服务商重量差!A:A,过机服务商重量差!G:G)</f>
        <v>小旋风</v>
      </c>
      <c r="C1496" s="32" t="str">
        <f t="shared" si="46"/>
        <v>渠道</v>
      </c>
      <c r="D1496" s="63">
        <f>ROUND(IF(AND(AO1496&gt;=0,Y1496="正常走货"),_xlfn.XLOOKUP(G1496,过机服务商重量差!A:A,过机服务商重量差!L:L),"0"),2)</f>
        <v>0.8</v>
      </c>
      <c r="E1496" s="64">
        <f>ROUND(IF(B1496="小旋风",$D1496/提成!$D$4*提成!$E$4,$D1496/提成!$D$3*提成!$E$3),2)</f>
        <v>0.01</v>
      </c>
      <c r="F1496" s="5" t="str">
        <f ca="1">IFERROR(LOOKUP(1,0/((B1496=名单!B:B)*(VALUE(AW1496)&gt;=名单!E:E)*(VALUE(AW1496)&lt;=名单!G:G)*(Y1496="正常走货")),名单!H:H),"否")</f>
        <v>是</v>
      </c>
      <c r="G1496" s="71" t="s">
        <v>4571</v>
      </c>
      <c r="H1496" s="71" t="s">
        <v>4573</v>
      </c>
      <c r="J1496" s="72" t="s">
        <v>28</v>
      </c>
      <c r="L1496" s="71" t="s">
        <v>18</v>
      </c>
      <c r="M1496" s="73"/>
      <c r="N1496" s="73"/>
      <c r="R1496" s="73"/>
      <c r="S1496" s="72" t="s">
        <v>306</v>
      </c>
      <c r="T1496" s="72" t="s">
        <v>14410</v>
      </c>
      <c r="U1496" s="73"/>
      <c r="W1496" s="73"/>
      <c r="X1496" s="73"/>
      <c r="Y1496" s="72" t="s">
        <v>14379</v>
      </c>
      <c r="AO1496" s="71">
        <v>318</v>
      </c>
      <c r="AS1496" s="73"/>
      <c r="AT1496" s="73"/>
      <c r="AU1496" s="73"/>
      <c r="AV1496" s="73"/>
      <c r="AW1496" s="74" t="s">
        <v>15888</v>
      </c>
      <c r="BC1496" s="73"/>
    </row>
    <row r="1497" spans="1:56">
      <c r="A1497" s="70" t="str">
        <f t="shared" si="47"/>
        <v>2026-01</v>
      </c>
      <c r="B1497" s="5" t="str">
        <f>_xlfn.XLOOKUP(G1497,过机服务商重量差!A:A,过机服务商重量差!G:G)</f>
        <v>无崖子</v>
      </c>
      <c r="C1497" s="32" t="str">
        <f t="shared" si="46"/>
        <v>渠道</v>
      </c>
      <c r="D1497" s="63">
        <f>ROUND(IF(AND(AO1497&gt;=0,Y1497="正常走货"),_xlfn.XLOOKUP(G1497,过机服务商重量差!A:A,过机服务商重量差!L:L),"0"),2)</f>
        <v>1</v>
      </c>
      <c r="E1497" s="64">
        <f>ROUND(IF(B1497="小旋风",$D1497/提成!$D$4*提成!$E$4,$D1497/提成!$D$3*提成!$E$3),2)</f>
        <v>0.01</v>
      </c>
      <c r="F1497" s="5" t="str">
        <f ca="1">IFERROR(LOOKUP(1,0/((B1497=名单!B:B)*(VALUE(AW1497)&gt;=名单!E:E)*(VALUE(AW1497)&lt;=名单!G:G)*(Y1497="正常走货")),名单!H:H),"否")</f>
        <v>否</v>
      </c>
      <c r="G1497" s="71" t="s">
        <v>4574</v>
      </c>
      <c r="H1497" s="71" t="s">
        <v>4576</v>
      </c>
      <c r="J1497" s="72" t="s">
        <v>160</v>
      </c>
      <c r="L1497" s="71" t="s">
        <v>18</v>
      </c>
      <c r="M1497" s="73"/>
      <c r="N1497" s="73"/>
      <c r="R1497" s="73"/>
      <c r="S1497" s="72" t="s">
        <v>30</v>
      </c>
      <c r="T1497" s="71" t="s">
        <v>14382</v>
      </c>
      <c r="U1497" s="73"/>
      <c r="W1497" s="73"/>
      <c r="X1497" s="73"/>
      <c r="Y1497" s="72" t="s">
        <v>14379</v>
      </c>
      <c r="AO1497" s="71">
        <v>0</v>
      </c>
      <c r="AT1497" s="73"/>
      <c r="AU1497" s="73"/>
      <c r="AV1497" s="73"/>
      <c r="AW1497" s="74" t="s">
        <v>15889</v>
      </c>
      <c r="BC1497" s="73"/>
      <c r="BD1497" s="73"/>
    </row>
    <row r="1498" spans="1:56">
      <c r="A1498" s="70" t="str">
        <f t="shared" si="47"/>
        <v>2026-01</v>
      </c>
      <c r="B1498" s="5" t="str">
        <f>_xlfn.XLOOKUP(G1498,过机服务商重量差!A:A,过机服务商重量差!G:G)</f>
        <v>玉麒麟</v>
      </c>
      <c r="C1498" s="32" t="str">
        <f t="shared" si="46"/>
        <v>渠道</v>
      </c>
      <c r="D1498" s="63">
        <f>ROUND(IF(AND(AO1498&gt;=0,Y1498="正常走货"),_xlfn.XLOOKUP(G1498,过机服务商重量差!A:A,过机服务商重量差!L:L),"0"),2)</f>
        <v>2.5</v>
      </c>
      <c r="E1498" s="64">
        <f>ROUND(IF(B1498="小旋风",$D1498/提成!$D$4*提成!$E$4,$D1498/提成!$D$3*提成!$E$3),2)</f>
        <v>0.03</v>
      </c>
      <c r="F1498" s="5" t="str">
        <f ca="1">IFERROR(LOOKUP(1,0/((B1498=名单!B:B)*(VALUE(AW1498)&gt;=名单!E:E)*(VALUE(AW1498)&lt;=名单!G:G)*(Y1498="正常走货")),名单!H:H),"否")</f>
        <v>否</v>
      </c>
      <c r="G1498" s="71" t="s">
        <v>4577</v>
      </c>
      <c r="H1498" s="71" t="s">
        <v>4579</v>
      </c>
      <c r="J1498" s="72" t="s">
        <v>17</v>
      </c>
      <c r="L1498" s="71" t="s">
        <v>18</v>
      </c>
      <c r="M1498" s="73"/>
      <c r="N1498" s="73"/>
      <c r="R1498" s="73"/>
      <c r="S1498" s="72" t="s">
        <v>292</v>
      </c>
      <c r="T1498" s="71" t="s">
        <v>14410</v>
      </c>
      <c r="U1498" s="73"/>
      <c r="W1498" s="73"/>
      <c r="X1498" s="73"/>
      <c r="Y1498" s="72" t="s">
        <v>14379</v>
      </c>
      <c r="AO1498" s="71">
        <v>69.62</v>
      </c>
      <c r="AT1498" s="73"/>
      <c r="AV1498" s="73"/>
      <c r="AW1498" s="74" t="s">
        <v>15890</v>
      </c>
      <c r="BC1498" s="73"/>
    </row>
    <row r="1499" spans="1:56">
      <c r="A1499" s="70" t="str">
        <f t="shared" si="47"/>
        <v>2026-01</v>
      </c>
      <c r="B1499" s="5" t="str">
        <f>_xlfn.XLOOKUP(G1499,过机服务商重量差!A:A,过机服务商重量差!G:G)</f>
        <v>小旋风</v>
      </c>
      <c r="C1499" s="32" t="str">
        <f t="shared" si="46"/>
        <v>渠道</v>
      </c>
      <c r="D1499" s="63">
        <f>ROUND(IF(AND(AO1499&gt;=0,Y1499="正常走货"),_xlfn.XLOOKUP(G1499,过机服务商重量差!A:A,过机服务商重量差!L:L),"0"),2)</f>
        <v>0</v>
      </c>
      <c r="E1499" s="64">
        <f>ROUND(IF(B1499="小旋风",$D1499/提成!$D$4*提成!$E$4,$D1499/提成!$D$3*提成!$E$3),2)</f>
        <v>0</v>
      </c>
      <c r="F1499" s="5" t="str">
        <f ca="1">IFERROR(LOOKUP(1,0/((B1499=名单!B:B)*(VALUE(AW1499)&gt;=名单!E:E)*(VALUE(AW1499)&lt;=名单!G:G)*(Y1499="正常走货")),名单!H:H),"否")</f>
        <v>否</v>
      </c>
      <c r="G1499" s="71" t="s">
        <v>4580</v>
      </c>
      <c r="H1499" s="71" t="s">
        <v>36</v>
      </c>
      <c r="J1499" s="72" t="s">
        <v>28</v>
      </c>
      <c r="L1499" s="71" t="s">
        <v>18</v>
      </c>
      <c r="M1499" s="73"/>
      <c r="N1499" s="73"/>
      <c r="R1499" s="73"/>
      <c r="S1499" s="72" t="s">
        <v>306</v>
      </c>
      <c r="T1499" s="72" t="s">
        <v>14410</v>
      </c>
      <c r="U1499" s="73"/>
      <c r="W1499" s="73"/>
      <c r="X1499" s="73"/>
      <c r="Y1499" s="72" t="s">
        <v>14434</v>
      </c>
      <c r="AO1499" s="71">
        <v>0</v>
      </c>
      <c r="AT1499" s="73"/>
      <c r="AV1499" s="73"/>
      <c r="AW1499" s="74" t="s">
        <v>15891</v>
      </c>
      <c r="BC1499" s="73"/>
    </row>
    <row r="1500" spans="1:56">
      <c r="A1500" s="70" t="str">
        <f t="shared" si="47"/>
        <v>2026-01</v>
      </c>
      <c r="B1500" s="5" t="str">
        <f>_xlfn.XLOOKUP(G1500,过机服务商重量差!A:A,过机服务商重量差!G:G)</f>
        <v>无崖子</v>
      </c>
      <c r="C1500" s="32" t="str">
        <f t="shared" si="46"/>
        <v>渠道</v>
      </c>
      <c r="D1500" s="63">
        <f>ROUND(IF(AND(AO1500&gt;=0,Y1500="正常走货"),_xlfn.XLOOKUP(G1500,过机服务商重量差!A:A,过机服务商重量差!L:L),"0"),2)</f>
        <v>7.5</v>
      </c>
      <c r="E1500" s="64">
        <f>ROUND(IF(B1500="小旋风",$D1500/提成!$D$4*提成!$E$4,$D1500/提成!$D$3*提成!$E$3),2)</f>
        <v>0.08</v>
      </c>
      <c r="F1500" s="5" t="str">
        <f ca="1">IFERROR(LOOKUP(1,0/((B1500=名单!B:B)*(VALUE(AW1500)&gt;=名单!E:E)*(VALUE(AW1500)&lt;=名单!G:G)*(Y1500="正常走货")),名单!H:H),"否")</f>
        <v>否</v>
      </c>
      <c r="G1500" s="71" t="s">
        <v>4582</v>
      </c>
      <c r="H1500" s="71" t="s">
        <v>4584</v>
      </c>
      <c r="J1500" s="72" t="s">
        <v>2292</v>
      </c>
      <c r="L1500" s="71" t="s">
        <v>18</v>
      </c>
      <c r="M1500" s="73"/>
      <c r="N1500" s="73"/>
      <c r="R1500" s="73"/>
      <c r="S1500" s="72" t="s">
        <v>203</v>
      </c>
      <c r="T1500" s="72" t="s">
        <v>14378</v>
      </c>
      <c r="U1500" s="73"/>
      <c r="W1500" s="73"/>
      <c r="X1500" s="73"/>
      <c r="Y1500" s="72" t="s">
        <v>14379</v>
      </c>
      <c r="AO1500" s="71">
        <v>0</v>
      </c>
      <c r="AT1500" s="73"/>
      <c r="AV1500" s="73"/>
      <c r="AW1500" s="74" t="s">
        <v>15892</v>
      </c>
    </row>
    <row r="1501" spans="1:56">
      <c r="A1501" s="70" t="str">
        <f t="shared" si="47"/>
        <v>2026-01</v>
      </c>
      <c r="B1501" s="5" t="str">
        <f>_xlfn.XLOOKUP(G1501,过机服务商重量差!A:A,过机服务商重量差!G:G)</f>
        <v>无崖子</v>
      </c>
      <c r="C1501" s="32" t="str">
        <f t="shared" si="46"/>
        <v>渠道</v>
      </c>
      <c r="D1501" s="63">
        <f>ROUND(IF(AND(AO1501&gt;=0,Y1501="正常走货"),_xlfn.XLOOKUP(G1501,过机服务商重量差!A:A,过机服务商重量差!L:L),"0"),2)</f>
        <v>37</v>
      </c>
      <c r="E1501" s="64">
        <f>ROUND(IF(B1501="小旋风",$D1501/提成!$D$4*提成!$E$4,$D1501/提成!$D$3*提成!$E$3),2)</f>
        <v>0.37</v>
      </c>
      <c r="F1501" s="5" t="str">
        <f ca="1">IFERROR(LOOKUP(1,0/((B1501=名单!B:B)*(VALUE(AW1501)&gt;=名单!E:E)*(VALUE(AW1501)&lt;=名单!G:G)*(Y1501="正常走货")),名单!H:H),"否")</f>
        <v>否</v>
      </c>
      <c r="G1501" s="71" t="s">
        <v>4585</v>
      </c>
      <c r="H1501" s="71" t="s">
        <v>4587</v>
      </c>
      <c r="J1501" s="72" t="s">
        <v>611</v>
      </c>
      <c r="L1501" s="71" t="s">
        <v>18</v>
      </c>
      <c r="M1501" s="73"/>
      <c r="N1501" s="73"/>
      <c r="R1501" s="73"/>
      <c r="S1501" s="72" t="s">
        <v>145</v>
      </c>
      <c r="T1501" s="71" t="s">
        <v>14407</v>
      </c>
      <c r="U1501" s="73"/>
      <c r="W1501" s="73"/>
      <c r="X1501" s="73"/>
      <c r="Y1501" s="72" t="s">
        <v>14379</v>
      </c>
      <c r="AO1501" s="71">
        <v>19.3000000000002</v>
      </c>
      <c r="AT1501" s="73"/>
      <c r="AV1501" s="73"/>
      <c r="AW1501" s="74" t="s">
        <v>15893</v>
      </c>
      <c r="BC1501" s="73"/>
    </row>
    <row r="1502" spans="1:56">
      <c r="A1502" s="70" t="str">
        <f t="shared" si="47"/>
        <v>2026-01</v>
      </c>
      <c r="B1502" s="5" t="str">
        <f>_xlfn.XLOOKUP(G1502,过机服务商重量差!A:A,过机服务商重量差!G:G)</f>
        <v>玉麒麟</v>
      </c>
      <c r="C1502" s="32" t="str">
        <f t="shared" si="46"/>
        <v>渠道</v>
      </c>
      <c r="D1502" s="63">
        <f>ROUND(IF(AND(AO1502&gt;=0,Y1502="正常走货"),_xlfn.XLOOKUP(G1502,过机服务商重量差!A:A,过机服务商重量差!L:L),"0"),2)</f>
        <v>7.5</v>
      </c>
      <c r="E1502" s="64">
        <f>ROUND(IF(B1502="小旋风",$D1502/提成!$D$4*提成!$E$4,$D1502/提成!$D$3*提成!$E$3),2)</f>
        <v>0.08</v>
      </c>
      <c r="F1502" s="5" t="str">
        <f ca="1">IFERROR(LOOKUP(1,0/((B1502=名单!B:B)*(VALUE(AW1502)&gt;=名单!E:E)*(VALUE(AW1502)&lt;=名单!G:G)*(Y1502="正常走货")),名单!H:H),"否")</f>
        <v>否</v>
      </c>
      <c r="G1502" s="71" t="s">
        <v>4588</v>
      </c>
      <c r="H1502" s="71" t="s">
        <v>4590</v>
      </c>
      <c r="J1502" s="72" t="s">
        <v>17</v>
      </c>
      <c r="L1502" s="71" t="s">
        <v>18</v>
      </c>
      <c r="M1502" s="73"/>
      <c r="N1502" s="73"/>
      <c r="R1502" s="73"/>
      <c r="S1502" s="72" t="s">
        <v>191</v>
      </c>
      <c r="T1502" s="72" t="s">
        <v>14410</v>
      </c>
      <c r="U1502" s="73"/>
      <c r="W1502" s="73"/>
      <c r="X1502" s="73"/>
      <c r="Y1502" s="72" t="s">
        <v>14379</v>
      </c>
      <c r="AO1502" s="71">
        <v>178</v>
      </c>
      <c r="AS1502" s="73"/>
      <c r="AT1502" s="73"/>
      <c r="AU1502" s="73"/>
      <c r="AV1502" s="73"/>
      <c r="AW1502" s="74" t="s">
        <v>15894</v>
      </c>
      <c r="BA1502" s="73"/>
      <c r="BC1502" s="73"/>
      <c r="BD1502" s="73"/>
    </row>
    <row r="1503" spans="1:56">
      <c r="A1503" s="70" t="str">
        <f t="shared" si="47"/>
        <v>2026-01</v>
      </c>
      <c r="B1503" s="5" t="str">
        <f>_xlfn.XLOOKUP(G1503,过机服务商重量差!A:A,过机服务商重量差!G:G)</f>
        <v>玉麒麟</v>
      </c>
      <c r="C1503" s="32" t="str">
        <f t="shared" si="46"/>
        <v>渠道</v>
      </c>
      <c r="D1503" s="63">
        <f>ROUND(IF(AND(AO1503&gt;=0,Y1503="正常走货"),_xlfn.XLOOKUP(G1503,过机服务商重量差!A:A,过机服务商重量差!L:L),"0"),2)</f>
        <v>90</v>
      </c>
      <c r="E1503" s="64">
        <f>ROUND(IF(B1503="小旋风",$D1503/提成!$D$4*提成!$E$4,$D1503/提成!$D$3*提成!$E$3),2)</f>
        <v>0.9</v>
      </c>
      <c r="F1503" s="5" t="str">
        <f ca="1">IFERROR(LOOKUP(1,0/((B1503=名单!B:B)*(VALUE(AW1503)&gt;=名单!E:E)*(VALUE(AW1503)&lt;=名单!G:G)*(Y1503="正常走货")),名单!H:H),"否")</f>
        <v>否</v>
      </c>
      <c r="G1503" s="71" t="s">
        <v>4591</v>
      </c>
      <c r="H1503" s="71" t="s">
        <v>4593</v>
      </c>
      <c r="J1503" s="72" t="s">
        <v>17</v>
      </c>
      <c r="L1503" s="71" t="s">
        <v>18</v>
      </c>
      <c r="M1503" s="73"/>
      <c r="N1503" s="73"/>
      <c r="R1503" s="73"/>
      <c r="S1503" s="72" t="s">
        <v>145</v>
      </c>
      <c r="T1503" s="72" t="s">
        <v>14407</v>
      </c>
      <c r="U1503" s="73"/>
      <c r="W1503" s="73"/>
      <c r="X1503" s="73"/>
      <c r="Y1503" s="72" t="s">
        <v>14379</v>
      </c>
      <c r="AO1503" s="71">
        <v>1787</v>
      </c>
      <c r="AT1503" s="73"/>
      <c r="AV1503" s="73"/>
      <c r="AW1503" s="74" t="s">
        <v>15895</v>
      </c>
      <c r="BC1503" s="73"/>
    </row>
    <row r="1504" spans="1:56">
      <c r="A1504" s="70" t="str">
        <f t="shared" si="47"/>
        <v>2026-01</v>
      </c>
      <c r="B1504" s="5" t="str">
        <f>_xlfn.XLOOKUP(G1504,过机服务商重量差!A:A,过机服务商重量差!G:G)</f>
        <v>玉麒麟</v>
      </c>
      <c r="C1504" s="32" t="str">
        <f t="shared" si="46"/>
        <v>渠道</v>
      </c>
      <c r="D1504" s="63">
        <f>ROUND(IF(AND(AO1504&gt;=0,Y1504="正常走货"),_xlfn.XLOOKUP(G1504,过机服务商重量差!A:A,过机服务商重量差!L:L),"0"),2)</f>
        <v>19.5</v>
      </c>
      <c r="E1504" s="64">
        <f>ROUND(IF(B1504="小旋风",$D1504/提成!$D$4*提成!$E$4,$D1504/提成!$D$3*提成!$E$3),2)</f>
        <v>0.2</v>
      </c>
      <c r="F1504" s="5" t="str">
        <f ca="1">IFERROR(LOOKUP(1,0/((B1504=名单!B:B)*(VALUE(AW1504)&gt;=名单!E:E)*(VALUE(AW1504)&lt;=名单!G:G)*(Y1504="正常走货")),名单!H:H),"否")</f>
        <v>否</v>
      </c>
      <c r="G1504" s="71" t="s">
        <v>4594</v>
      </c>
      <c r="H1504" s="71" t="s">
        <v>4596</v>
      </c>
      <c r="J1504" s="72" t="s">
        <v>17</v>
      </c>
      <c r="L1504" s="71" t="s">
        <v>18</v>
      </c>
      <c r="M1504" s="73"/>
      <c r="N1504" s="73"/>
      <c r="R1504" s="73"/>
      <c r="S1504" s="72" t="s">
        <v>156</v>
      </c>
      <c r="T1504" s="71" t="s">
        <v>14386</v>
      </c>
      <c r="U1504" s="73"/>
      <c r="W1504" s="73"/>
      <c r="X1504" s="73"/>
      <c r="Y1504" s="72" t="s">
        <v>14379</v>
      </c>
      <c r="AO1504" s="71">
        <v>560</v>
      </c>
      <c r="AS1504" s="73"/>
      <c r="AT1504" s="73"/>
      <c r="AU1504" s="73"/>
      <c r="AV1504" s="73"/>
      <c r="AW1504" s="74" t="s">
        <v>15896</v>
      </c>
      <c r="BC1504" s="73"/>
    </row>
    <row r="1505" spans="1:56">
      <c r="A1505" s="70" t="str">
        <f t="shared" si="47"/>
        <v>2026-01</v>
      </c>
      <c r="B1505" s="5" t="str">
        <f>_xlfn.XLOOKUP(G1505,过机服务商重量差!A:A,过机服务商重量差!G:G)</f>
        <v>玉麒麟</v>
      </c>
      <c r="C1505" s="32" t="str">
        <f t="shared" si="46"/>
        <v>渠道</v>
      </c>
      <c r="D1505" s="63">
        <f>ROUND(IF(AND(AO1505&gt;=0,Y1505="正常走货"),_xlfn.XLOOKUP(G1505,过机服务商重量差!A:A,过机服务商重量差!L:L),"0"),2)</f>
        <v>77</v>
      </c>
      <c r="E1505" s="64">
        <f>ROUND(IF(B1505="小旋风",$D1505/提成!$D$4*提成!$E$4,$D1505/提成!$D$3*提成!$E$3),2)</f>
        <v>0.77</v>
      </c>
      <c r="F1505" s="5" t="str">
        <f ca="1">IFERROR(LOOKUP(1,0/((B1505=名单!B:B)*(VALUE(AW1505)&gt;=名单!E:E)*(VALUE(AW1505)&lt;=名单!G:G)*(Y1505="正常走货")),名单!H:H),"否")</f>
        <v>否</v>
      </c>
      <c r="G1505" s="71" t="s">
        <v>4597</v>
      </c>
      <c r="H1505" s="71" t="s">
        <v>4599</v>
      </c>
      <c r="J1505" s="72" t="s">
        <v>17</v>
      </c>
      <c r="L1505" s="71" t="s">
        <v>18</v>
      </c>
      <c r="M1505" s="73"/>
      <c r="N1505" s="73"/>
      <c r="R1505" s="73"/>
      <c r="S1505" s="72" t="s">
        <v>152</v>
      </c>
      <c r="T1505" s="72" t="s">
        <v>14382</v>
      </c>
      <c r="U1505" s="73"/>
      <c r="W1505" s="73"/>
      <c r="X1505" s="73"/>
      <c r="Y1505" s="72" t="s">
        <v>14379</v>
      </c>
      <c r="AO1505" s="71">
        <v>438.9</v>
      </c>
      <c r="AT1505" s="73"/>
      <c r="AV1505" s="73"/>
      <c r="AW1505" s="74" t="s">
        <v>15897</v>
      </c>
      <c r="BC1505" s="73"/>
    </row>
    <row r="1506" spans="1:56">
      <c r="A1506" s="70" t="str">
        <f t="shared" si="47"/>
        <v>2026-01</v>
      </c>
      <c r="B1506" s="5" t="str">
        <f>_xlfn.XLOOKUP(G1506,过机服务商重量差!A:A,过机服务商重量差!G:G)</f>
        <v>玉麒麟</v>
      </c>
      <c r="C1506" s="32" t="str">
        <f t="shared" si="46"/>
        <v>渠道</v>
      </c>
      <c r="D1506" s="63">
        <f>ROUND(IF(AND(AO1506&gt;=0,Y1506="正常走货"),_xlfn.XLOOKUP(G1506,过机服务商重量差!A:A,过机服务商重量差!L:L),"0"),2)</f>
        <v>3</v>
      </c>
      <c r="E1506" s="64">
        <f>ROUND(IF(B1506="小旋风",$D1506/提成!$D$4*提成!$E$4,$D1506/提成!$D$3*提成!$E$3),2)</f>
        <v>0.03</v>
      </c>
      <c r="F1506" s="5" t="str">
        <f ca="1">IFERROR(LOOKUP(1,0/((B1506=名单!B:B)*(VALUE(AW1506)&gt;=名单!E:E)*(VALUE(AW1506)&lt;=名单!G:G)*(Y1506="正常走货")),名单!H:H),"否")</f>
        <v>否</v>
      </c>
      <c r="G1506" s="71" t="s">
        <v>4600</v>
      </c>
      <c r="H1506" s="71" t="s">
        <v>4602</v>
      </c>
      <c r="J1506" s="72" t="s">
        <v>17</v>
      </c>
      <c r="L1506" s="71" t="s">
        <v>18</v>
      </c>
      <c r="M1506" s="73"/>
      <c r="N1506" s="73"/>
      <c r="R1506" s="73"/>
      <c r="S1506" s="72" t="s">
        <v>227</v>
      </c>
      <c r="T1506" s="72" t="s">
        <v>14410</v>
      </c>
      <c r="U1506" s="73"/>
      <c r="W1506" s="73"/>
      <c r="X1506" s="73"/>
      <c r="Y1506" s="72" t="s">
        <v>14379</v>
      </c>
      <c r="AO1506" s="71">
        <v>71.67</v>
      </c>
      <c r="AT1506" s="73"/>
      <c r="AV1506" s="73"/>
      <c r="AW1506" s="74" t="s">
        <v>15898</v>
      </c>
      <c r="BC1506" s="73"/>
    </row>
    <row r="1507" spans="1:56">
      <c r="A1507" s="70" t="str">
        <f t="shared" si="47"/>
        <v>2026-01</v>
      </c>
      <c r="B1507" s="5" t="str">
        <f>_xlfn.XLOOKUP(G1507,过机服务商重量差!A:A,过机服务商重量差!G:G)</f>
        <v>帅时莹</v>
      </c>
      <c r="C1507" s="32" t="str">
        <f t="shared" si="46"/>
        <v>渠道</v>
      </c>
      <c r="D1507" s="63">
        <f>ROUND(IF(AND(AO1507&gt;=0,Y1507="正常走货"),_xlfn.XLOOKUP(G1507,过机服务商重量差!A:A,过机服务商重量差!L:L),"0"),2)</f>
        <v>2.5</v>
      </c>
      <c r="E1507" s="64">
        <f>ROUND(IF(B1507="小旋风",$D1507/提成!$D$4*提成!$E$4,$D1507/提成!$D$3*提成!$E$3),2)</f>
        <v>0.03</v>
      </c>
      <c r="F1507" s="5" t="str">
        <f ca="1">IFERROR(LOOKUP(1,0/((B1507=名单!B:B)*(VALUE(AW1507)&gt;=名单!E:E)*(VALUE(AW1507)&lt;=名单!G:G)*(Y1507="正常走货")),名单!H:H),"否")</f>
        <v>否</v>
      </c>
      <c r="G1507" s="71" t="s">
        <v>4603</v>
      </c>
      <c r="H1507" s="71" t="s">
        <v>4605</v>
      </c>
      <c r="J1507" s="72" t="s">
        <v>140</v>
      </c>
      <c r="L1507" s="71" t="s">
        <v>18</v>
      </c>
      <c r="M1507" s="73"/>
      <c r="N1507" s="73"/>
      <c r="R1507" s="73"/>
      <c r="S1507" s="72" t="s">
        <v>191</v>
      </c>
      <c r="T1507" s="72" t="s">
        <v>14410</v>
      </c>
      <c r="U1507" s="73"/>
      <c r="W1507" s="73"/>
      <c r="X1507" s="73"/>
      <c r="Y1507" s="72" t="s">
        <v>14379</v>
      </c>
      <c r="AO1507" s="71">
        <v>252</v>
      </c>
      <c r="AT1507" s="73"/>
      <c r="AV1507" s="73"/>
      <c r="AW1507" s="74" t="s">
        <v>15899</v>
      </c>
      <c r="BA1507" s="73"/>
      <c r="BC1507" s="73"/>
    </row>
    <row r="1508" spans="1:56">
      <c r="A1508" s="70" t="str">
        <f t="shared" si="47"/>
        <v>2026-01</v>
      </c>
      <c r="B1508" s="5" t="str">
        <f>_xlfn.XLOOKUP(G1508,过机服务商重量差!A:A,过机服务商重量差!G:G)</f>
        <v>小旋风</v>
      </c>
      <c r="C1508" s="32" t="str">
        <f t="shared" si="46"/>
        <v>渠道</v>
      </c>
      <c r="D1508" s="63">
        <f>ROUND(IF(AND(AO1508&gt;=0,Y1508="正常走货"),_xlfn.XLOOKUP(G1508,过机服务商重量差!A:A,过机服务商重量差!L:L),"0"),2)</f>
        <v>172</v>
      </c>
      <c r="E1508" s="64">
        <f>ROUND(IF(B1508="小旋风",$D1508/提成!$D$4*提成!$E$4,$D1508/提成!$D$3*提成!$E$3),2)</f>
        <v>1.72</v>
      </c>
      <c r="F1508" s="5" t="str">
        <f ca="1">IFERROR(LOOKUP(1,0/((B1508=名单!B:B)*(VALUE(AW1508)&gt;=名单!E:E)*(VALUE(AW1508)&lt;=名单!G:G)*(Y1508="正常走货")),名单!H:H),"否")</f>
        <v>是</v>
      </c>
      <c r="G1508" s="71" t="s">
        <v>4606</v>
      </c>
      <c r="H1508" s="71" t="s">
        <v>4608</v>
      </c>
      <c r="J1508" s="72" t="s">
        <v>78</v>
      </c>
      <c r="L1508" s="71" t="s">
        <v>18</v>
      </c>
      <c r="M1508" s="73"/>
      <c r="N1508" s="73"/>
      <c r="R1508" s="73"/>
      <c r="S1508" s="72" t="s">
        <v>90</v>
      </c>
      <c r="T1508" s="71" t="s">
        <v>14407</v>
      </c>
      <c r="U1508" s="73"/>
      <c r="W1508" s="73"/>
      <c r="X1508" s="73"/>
      <c r="Y1508" s="72" t="s">
        <v>14379</v>
      </c>
      <c r="AO1508" s="71">
        <v>68.9000000000001</v>
      </c>
      <c r="AS1508" s="73"/>
      <c r="AT1508" s="73"/>
      <c r="AV1508" s="73"/>
      <c r="AW1508" s="74" t="s">
        <v>15900</v>
      </c>
      <c r="BC1508" s="73"/>
    </row>
    <row r="1509" spans="1:56">
      <c r="A1509" s="70" t="str">
        <f t="shared" si="47"/>
        <v>2026-01</v>
      </c>
      <c r="B1509" s="5" t="str">
        <f>_xlfn.XLOOKUP(G1509,过机服务商重量差!A:A,过机服务商重量差!G:G)</f>
        <v>风清扬</v>
      </c>
      <c r="C1509" s="32" t="str">
        <f t="shared" si="46"/>
        <v>渠道</v>
      </c>
      <c r="D1509" s="63">
        <f>ROUND(IF(AND(AO1509&gt;=0,Y1509="正常走货"),_xlfn.XLOOKUP(G1509,过机服务商重量差!A:A,过机服务商重量差!L:L),"0"),2)</f>
        <v>29</v>
      </c>
      <c r="E1509" s="64">
        <f>ROUND(IF(B1509="小旋风",$D1509/提成!$D$4*提成!$E$4,$D1509/提成!$D$3*提成!$E$3),2)</f>
        <v>0.29</v>
      </c>
      <c r="F1509" s="5" t="str">
        <f ca="1">IFERROR(LOOKUP(1,0/((B1509=名单!B:B)*(VALUE(AW1509)&gt;=名单!E:E)*(VALUE(AW1509)&lt;=名单!G:G)*(Y1509="正常走货")),名单!H:H),"否")</f>
        <v>是</v>
      </c>
      <c r="G1509" s="71" t="s">
        <v>4609</v>
      </c>
      <c r="H1509" s="71" t="s">
        <v>4611</v>
      </c>
      <c r="J1509" s="72" t="s">
        <v>51</v>
      </c>
      <c r="L1509" s="71" t="s">
        <v>18</v>
      </c>
      <c r="M1509" s="73"/>
      <c r="N1509" s="73"/>
      <c r="R1509" s="73"/>
      <c r="S1509" s="72" t="s">
        <v>232</v>
      </c>
      <c r="T1509" s="72" t="s">
        <v>14386</v>
      </c>
      <c r="U1509" s="73"/>
      <c r="W1509" s="73"/>
      <c r="X1509" s="73"/>
      <c r="Y1509" s="72" t="s">
        <v>14379</v>
      </c>
      <c r="AO1509" s="71">
        <v>14.5</v>
      </c>
      <c r="AT1509" s="73"/>
      <c r="AV1509" s="73"/>
      <c r="AW1509" s="74" t="s">
        <v>15901</v>
      </c>
      <c r="BC1509" s="73"/>
    </row>
    <row r="1510" spans="1:56">
      <c r="A1510" s="70" t="str">
        <f t="shared" si="47"/>
        <v>2026-01</v>
      </c>
      <c r="B1510" s="5" t="str">
        <f>_xlfn.XLOOKUP(G1510,过机服务商重量差!A:A,过机服务商重量差!G:G)</f>
        <v>风清扬</v>
      </c>
      <c r="C1510" s="32" t="str">
        <f t="shared" si="46"/>
        <v>渠道</v>
      </c>
      <c r="D1510" s="63">
        <f>ROUND(IF(AND(AO1510&gt;=0,Y1510="正常走货"),_xlfn.XLOOKUP(G1510,过机服务商重量差!A:A,过机服务商重量差!L:L),"0"),2)</f>
        <v>63</v>
      </c>
      <c r="E1510" s="64">
        <f>ROUND(IF(B1510="小旋风",$D1510/提成!$D$4*提成!$E$4,$D1510/提成!$D$3*提成!$E$3),2)</f>
        <v>0.63</v>
      </c>
      <c r="F1510" s="5" t="str">
        <f ca="1">IFERROR(LOOKUP(1,0/((B1510=名单!B:B)*(VALUE(AW1510)&gt;=名单!E:E)*(VALUE(AW1510)&lt;=名单!G:G)*(Y1510="正常走货")),名单!H:H),"否")</f>
        <v>是</v>
      </c>
      <c r="G1510" s="71" t="s">
        <v>4612</v>
      </c>
      <c r="H1510" s="71" t="s">
        <v>4614</v>
      </c>
      <c r="J1510" s="72" t="s">
        <v>51</v>
      </c>
      <c r="L1510" s="71" t="s">
        <v>18</v>
      </c>
      <c r="M1510" s="73"/>
      <c r="N1510" s="73"/>
      <c r="R1510" s="73"/>
      <c r="S1510" s="72" t="s">
        <v>232</v>
      </c>
      <c r="T1510" s="72" t="s">
        <v>14386</v>
      </c>
      <c r="U1510" s="73"/>
      <c r="W1510" s="73"/>
      <c r="X1510" s="73"/>
      <c r="Y1510" s="72" t="s">
        <v>14379</v>
      </c>
      <c r="AO1510" s="71">
        <v>31.5</v>
      </c>
      <c r="AT1510" s="73"/>
      <c r="AV1510" s="73"/>
      <c r="AW1510" s="74" t="s">
        <v>15902</v>
      </c>
      <c r="BC1510" s="73"/>
    </row>
    <row r="1511" spans="1:56">
      <c r="A1511" s="70" t="str">
        <f t="shared" si="47"/>
        <v>2026-01</v>
      </c>
      <c r="B1511" s="5" t="str">
        <f>_xlfn.XLOOKUP(G1511,过机服务商重量差!A:A,过机服务商重量差!G:G)</f>
        <v>风清扬</v>
      </c>
      <c r="C1511" s="32" t="str">
        <f t="shared" si="46"/>
        <v>渠道</v>
      </c>
      <c r="D1511" s="63">
        <f>ROUND(IF(AND(AO1511&gt;=0,Y1511="正常走货"),_xlfn.XLOOKUP(G1511,过机服务商重量差!A:A,过机服务商重量差!L:L),"0"),2)</f>
        <v>33</v>
      </c>
      <c r="E1511" s="64">
        <f>ROUND(IF(B1511="小旋风",$D1511/提成!$D$4*提成!$E$4,$D1511/提成!$D$3*提成!$E$3),2)</f>
        <v>0.33</v>
      </c>
      <c r="F1511" s="5" t="str">
        <f ca="1">IFERROR(LOOKUP(1,0/((B1511=名单!B:B)*(VALUE(AW1511)&gt;=名单!E:E)*(VALUE(AW1511)&lt;=名单!G:G)*(Y1511="正常走货")),名单!H:H),"否")</f>
        <v>是</v>
      </c>
      <c r="G1511" s="71" t="s">
        <v>4615</v>
      </c>
      <c r="H1511" s="71" t="s">
        <v>50</v>
      </c>
      <c r="J1511" s="72" t="s">
        <v>51</v>
      </c>
      <c r="L1511" s="71" t="s">
        <v>18</v>
      </c>
      <c r="M1511" s="73"/>
      <c r="N1511" s="73"/>
      <c r="R1511" s="73"/>
      <c r="S1511" s="72" t="s">
        <v>604</v>
      </c>
      <c r="T1511" s="72" t="s">
        <v>14407</v>
      </c>
      <c r="U1511" s="73"/>
      <c r="W1511" s="73"/>
      <c r="X1511" s="73"/>
      <c r="Y1511" s="72" t="s">
        <v>14379</v>
      </c>
      <c r="AO1511" s="71">
        <v>0</v>
      </c>
      <c r="AT1511" s="73"/>
      <c r="AV1511" s="73"/>
      <c r="AW1511" s="74" t="s">
        <v>15903</v>
      </c>
      <c r="BC1511" s="73"/>
      <c r="BD1511" s="73"/>
    </row>
    <row r="1512" spans="1:56">
      <c r="A1512" s="70" t="str">
        <f t="shared" si="47"/>
        <v>2026-01</v>
      </c>
      <c r="B1512" s="5" t="str">
        <f>_xlfn.XLOOKUP(G1512,过机服务商重量差!A:A,过机服务商重量差!G:G)</f>
        <v>玉麒麟</v>
      </c>
      <c r="C1512" s="32" t="str">
        <f t="shared" si="46"/>
        <v>渠道</v>
      </c>
      <c r="D1512" s="63">
        <f>ROUND(IF(AND(AO1512&gt;=0,Y1512="正常走货"),_xlfn.XLOOKUP(G1512,过机服务商重量差!A:A,过机服务商重量差!L:L),"0"),2)</f>
        <v>33</v>
      </c>
      <c r="E1512" s="64">
        <f>ROUND(IF(B1512="小旋风",$D1512/提成!$D$4*提成!$E$4,$D1512/提成!$D$3*提成!$E$3),2)</f>
        <v>0.33</v>
      </c>
      <c r="F1512" s="5" t="str">
        <f ca="1">IFERROR(LOOKUP(1,0/((B1512=名单!B:B)*(VALUE(AW1512)&gt;=名单!E:E)*(VALUE(AW1512)&lt;=名单!G:G)*(Y1512="正常走货")),名单!H:H),"否")</f>
        <v>否</v>
      </c>
      <c r="G1512" s="71" t="s">
        <v>4617</v>
      </c>
      <c r="H1512" s="71" t="s">
        <v>4619</v>
      </c>
      <c r="J1512" s="72" t="s">
        <v>24</v>
      </c>
      <c r="L1512" s="71" t="s">
        <v>18</v>
      </c>
      <c r="M1512" s="73"/>
      <c r="N1512" s="73"/>
      <c r="R1512" s="73"/>
      <c r="S1512" s="72" t="s">
        <v>604</v>
      </c>
      <c r="T1512" s="72" t="s">
        <v>14407</v>
      </c>
      <c r="U1512" s="73"/>
      <c r="W1512" s="73"/>
      <c r="X1512" s="73"/>
      <c r="Y1512" s="72" t="s">
        <v>14379</v>
      </c>
      <c r="AO1512" s="71">
        <v>136.7</v>
      </c>
      <c r="AS1512" s="73"/>
      <c r="AT1512" s="73"/>
      <c r="AU1512" s="73"/>
      <c r="AV1512" s="73"/>
      <c r="AW1512" s="74" t="s">
        <v>15904</v>
      </c>
      <c r="BC1512" s="73"/>
    </row>
    <row r="1513" spans="1:56">
      <c r="A1513" s="70" t="str">
        <f t="shared" si="47"/>
        <v>2026-01</v>
      </c>
      <c r="B1513" s="5" t="str">
        <f>_xlfn.XLOOKUP(G1513,过机服务商重量差!A:A,过机服务商重量差!G:G)</f>
        <v>风清扬</v>
      </c>
      <c r="C1513" s="32" t="str">
        <f t="shared" si="46"/>
        <v>渠道</v>
      </c>
      <c r="D1513" s="63">
        <f>ROUND(IF(AND(AO1513&gt;=0,Y1513="正常走货"),_xlfn.XLOOKUP(G1513,过机服务商重量差!A:A,过机服务商重量差!L:L),"0"),2)</f>
        <v>81</v>
      </c>
      <c r="E1513" s="64">
        <f>ROUND(IF(B1513="小旋风",$D1513/提成!$D$4*提成!$E$4,$D1513/提成!$D$3*提成!$E$3),2)</f>
        <v>0.81</v>
      </c>
      <c r="F1513" s="5" t="str">
        <f ca="1">IFERROR(LOOKUP(1,0/((B1513=名单!B:B)*(VALUE(AW1513)&gt;=名单!E:E)*(VALUE(AW1513)&lt;=名单!G:G)*(Y1513="正常走货")),名单!H:H),"否")</f>
        <v>是</v>
      </c>
      <c r="G1513" s="71" t="s">
        <v>4620</v>
      </c>
      <c r="H1513" s="71" t="s">
        <v>50</v>
      </c>
      <c r="J1513" s="72" t="s">
        <v>633</v>
      </c>
      <c r="L1513" s="71" t="s">
        <v>18</v>
      </c>
      <c r="M1513" s="73"/>
      <c r="N1513" s="73"/>
      <c r="R1513" s="73"/>
      <c r="S1513" s="72" t="s">
        <v>604</v>
      </c>
      <c r="T1513" s="72" t="s">
        <v>14407</v>
      </c>
      <c r="U1513" s="73"/>
      <c r="W1513" s="73"/>
      <c r="X1513" s="73"/>
      <c r="Y1513" s="72" t="s">
        <v>14379</v>
      </c>
      <c r="AO1513" s="71">
        <v>87.1</v>
      </c>
      <c r="AT1513" s="73"/>
      <c r="AV1513" s="73"/>
      <c r="AW1513" s="74" t="s">
        <v>15905</v>
      </c>
      <c r="BC1513" s="73"/>
    </row>
    <row r="1514" spans="1:56">
      <c r="A1514" s="70" t="str">
        <f t="shared" si="47"/>
        <v>2026-01</v>
      </c>
      <c r="B1514" s="5" t="str">
        <f>_xlfn.XLOOKUP(G1514,过机服务商重量差!A:A,过机服务商重量差!G:G)</f>
        <v>帅时莹</v>
      </c>
      <c r="C1514" s="32" t="str">
        <f t="shared" si="46"/>
        <v>渠道</v>
      </c>
      <c r="D1514" s="63">
        <f>ROUND(IF(AND(AO1514&gt;=0,Y1514="正常走货"),_xlfn.XLOOKUP(G1514,过机服务商重量差!A:A,过机服务商重量差!L:L),"0"),2)</f>
        <v>5</v>
      </c>
      <c r="E1514" s="64">
        <f>ROUND(IF(B1514="小旋风",$D1514/提成!$D$4*提成!$E$4,$D1514/提成!$D$3*提成!$E$3),2)</f>
        <v>0.05</v>
      </c>
      <c r="F1514" s="5" t="str">
        <f ca="1">IFERROR(LOOKUP(1,0/((B1514=名单!B:B)*(VALUE(AW1514)&gt;=名单!E:E)*(VALUE(AW1514)&lt;=名单!G:G)*(Y1514="正常走货")),名单!H:H),"否")</f>
        <v>否</v>
      </c>
      <c r="G1514" s="71" t="s">
        <v>4622</v>
      </c>
      <c r="H1514" s="71" t="s">
        <v>4624</v>
      </c>
      <c r="J1514" s="72" t="s">
        <v>586</v>
      </c>
      <c r="L1514" s="71" t="s">
        <v>18</v>
      </c>
      <c r="M1514" s="73"/>
      <c r="N1514" s="73"/>
      <c r="R1514" s="73"/>
      <c r="S1514" s="72" t="s">
        <v>191</v>
      </c>
      <c r="T1514" s="72" t="s">
        <v>14410</v>
      </c>
      <c r="U1514" s="73"/>
      <c r="W1514" s="73"/>
      <c r="X1514" s="73"/>
      <c r="Y1514" s="72" t="s">
        <v>14379</v>
      </c>
      <c r="AO1514" s="71">
        <v>167.39</v>
      </c>
      <c r="AS1514" s="73"/>
      <c r="AT1514" s="73"/>
      <c r="AU1514" s="73"/>
      <c r="AV1514" s="73"/>
      <c r="AW1514" s="74" t="s">
        <v>15906</v>
      </c>
      <c r="BC1514" s="73"/>
    </row>
    <row r="1515" spans="1:56">
      <c r="A1515" s="70" t="str">
        <f t="shared" si="47"/>
        <v>2026-01</v>
      </c>
      <c r="B1515" s="5" t="str">
        <f>_xlfn.XLOOKUP(G1515,过机服务商重量差!A:A,过机服务商重量差!G:G)</f>
        <v>无崖子</v>
      </c>
      <c r="C1515" s="32" t="str">
        <f t="shared" si="46"/>
        <v>渠道</v>
      </c>
      <c r="D1515" s="63">
        <f>ROUND(IF(AND(AO1515&gt;=0,Y1515="正常走货"),_xlfn.XLOOKUP(G1515,过机服务商重量差!A:A,过机服务商重量差!L:L),"0"),2)</f>
        <v>0.5</v>
      </c>
      <c r="E1515" s="64">
        <f>ROUND(IF(B1515="小旋风",$D1515/提成!$D$4*提成!$E$4,$D1515/提成!$D$3*提成!$E$3),2)</f>
        <v>0.01</v>
      </c>
      <c r="F1515" s="5" t="str">
        <f ca="1">IFERROR(LOOKUP(1,0/((B1515=名单!B:B)*(VALUE(AW1515)&gt;=名单!E:E)*(VALUE(AW1515)&lt;=名单!G:G)*(Y1515="正常走货")),名单!H:H),"否")</f>
        <v>否</v>
      </c>
      <c r="G1515" s="71" t="s">
        <v>4625</v>
      </c>
      <c r="H1515" s="71" t="s">
        <v>4627</v>
      </c>
      <c r="J1515" s="72" t="s">
        <v>603</v>
      </c>
      <c r="L1515" s="71" t="s">
        <v>18</v>
      </c>
      <c r="M1515" s="73"/>
      <c r="N1515" s="73"/>
      <c r="R1515" s="73"/>
      <c r="S1515" s="72" t="s">
        <v>328</v>
      </c>
      <c r="T1515" s="72" t="s">
        <v>14382</v>
      </c>
      <c r="U1515" s="73"/>
      <c r="W1515" s="73"/>
      <c r="X1515" s="73"/>
      <c r="Y1515" s="72" t="s">
        <v>14379</v>
      </c>
      <c r="AO1515" s="71">
        <v>110.3</v>
      </c>
      <c r="AS1515" s="73"/>
      <c r="AT1515" s="73"/>
      <c r="AU1515" s="73"/>
      <c r="AV1515" s="73"/>
      <c r="AW1515" s="74" t="s">
        <v>15907</v>
      </c>
    </row>
    <row r="1516" spans="1:56">
      <c r="A1516" s="70" t="str">
        <f t="shared" si="47"/>
        <v>2026-01</v>
      </c>
      <c r="B1516" s="5" t="str">
        <f>_xlfn.XLOOKUP(G1516,过机服务商重量差!A:A,过机服务商重量差!G:G)</f>
        <v>玉麒麟</v>
      </c>
      <c r="C1516" s="32" t="str">
        <f t="shared" si="46"/>
        <v>渠道</v>
      </c>
      <c r="D1516" s="63">
        <f>ROUND(IF(AND(AO1516&gt;=0,Y1516="正常走货"),_xlfn.XLOOKUP(G1516,过机服务商重量差!A:A,过机服务商重量差!L:L),"0"),2)</f>
        <v>29</v>
      </c>
      <c r="E1516" s="64">
        <f>ROUND(IF(B1516="小旋风",$D1516/提成!$D$4*提成!$E$4,$D1516/提成!$D$3*提成!$E$3),2)</f>
        <v>0.29</v>
      </c>
      <c r="F1516" s="5" t="str">
        <f ca="1">IFERROR(LOOKUP(1,0/((B1516=名单!B:B)*(VALUE(AW1516)&gt;=名单!E:E)*(VALUE(AW1516)&lt;=名单!G:G)*(Y1516="正常走货")),名单!H:H),"否")</f>
        <v>否</v>
      </c>
      <c r="G1516" s="71" t="s">
        <v>4628</v>
      </c>
      <c r="H1516" s="71" t="s">
        <v>4630</v>
      </c>
      <c r="J1516" s="72" t="s">
        <v>17</v>
      </c>
      <c r="L1516" s="71" t="s">
        <v>18</v>
      </c>
      <c r="M1516" s="73"/>
      <c r="N1516" s="73"/>
      <c r="R1516" s="73"/>
      <c r="S1516" s="72" t="s">
        <v>191</v>
      </c>
      <c r="T1516" s="72" t="s">
        <v>14410</v>
      </c>
      <c r="U1516" s="73"/>
      <c r="W1516" s="73"/>
      <c r="X1516" s="73"/>
      <c r="Y1516" s="72" t="s">
        <v>14379</v>
      </c>
      <c r="AO1516" s="71">
        <v>186</v>
      </c>
      <c r="AS1516" s="73"/>
      <c r="AT1516" s="73"/>
      <c r="AU1516" s="73"/>
      <c r="AV1516" s="73"/>
      <c r="AW1516" s="74" t="s">
        <v>15908</v>
      </c>
      <c r="BC1516" s="73"/>
    </row>
    <row r="1517" spans="1:56">
      <c r="A1517" s="70" t="str">
        <f t="shared" si="47"/>
        <v>2026-01</v>
      </c>
      <c r="B1517" s="5" t="str">
        <f>_xlfn.XLOOKUP(G1517,过机服务商重量差!A:A,过机服务商重量差!G:G)</f>
        <v>玉麒麟</v>
      </c>
      <c r="C1517" s="32" t="str">
        <f t="shared" si="46"/>
        <v>渠道</v>
      </c>
      <c r="D1517" s="63">
        <f>ROUND(IF(AND(AO1517&gt;=0,Y1517="正常走货"),_xlfn.XLOOKUP(G1517,过机服务商重量差!A:A,过机服务商重量差!L:L),"0"),2)</f>
        <v>34</v>
      </c>
      <c r="E1517" s="64">
        <f>ROUND(IF(B1517="小旋风",$D1517/提成!$D$4*提成!$E$4,$D1517/提成!$D$3*提成!$E$3),2)</f>
        <v>0.34</v>
      </c>
      <c r="F1517" s="5" t="str">
        <f ca="1">IFERROR(LOOKUP(1,0/((B1517=名单!B:B)*(VALUE(AW1517)&gt;=名单!E:E)*(VALUE(AW1517)&lt;=名单!G:G)*(Y1517="正常走货")),名单!H:H),"否")</f>
        <v>否</v>
      </c>
      <c r="G1517" s="71" t="s">
        <v>4631</v>
      </c>
      <c r="H1517" s="71" t="s">
        <v>4633</v>
      </c>
      <c r="J1517" s="72" t="s">
        <v>17</v>
      </c>
      <c r="L1517" s="71" t="s">
        <v>18</v>
      </c>
      <c r="M1517" s="73"/>
      <c r="N1517" s="73"/>
      <c r="R1517" s="73"/>
      <c r="S1517" s="72" t="s">
        <v>191</v>
      </c>
      <c r="T1517" s="71" t="s">
        <v>14410</v>
      </c>
      <c r="U1517" s="73"/>
      <c r="W1517" s="73"/>
      <c r="X1517" s="73"/>
      <c r="Y1517" s="72" t="s">
        <v>14379</v>
      </c>
      <c r="AO1517" s="71">
        <v>202</v>
      </c>
      <c r="AS1517" s="73"/>
      <c r="AT1517" s="73"/>
      <c r="AU1517" s="73"/>
      <c r="AV1517" s="73"/>
      <c r="AW1517" s="74" t="s">
        <v>15909</v>
      </c>
      <c r="BC1517" s="73"/>
    </row>
    <row r="1518" spans="1:56">
      <c r="A1518" s="70" t="str">
        <f t="shared" si="47"/>
        <v>2026-01</v>
      </c>
      <c r="B1518" s="5" t="str">
        <f>_xlfn.XLOOKUP(G1518,过机服务商重量差!A:A,过机服务商重量差!G:G)</f>
        <v>帅时莹</v>
      </c>
      <c r="C1518" s="32" t="str">
        <f t="shared" si="46"/>
        <v>渠道</v>
      </c>
      <c r="D1518" s="63">
        <f>ROUND(IF(AND(AO1518&gt;=0,Y1518="正常走货"),_xlfn.XLOOKUP(G1518,过机服务商重量差!A:A,过机服务商重量差!L:L),"0"),2)</f>
        <v>6</v>
      </c>
      <c r="E1518" s="64">
        <f>ROUND(IF(B1518="小旋风",$D1518/提成!$D$4*提成!$E$4,$D1518/提成!$D$3*提成!$E$3),2)</f>
        <v>0.06</v>
      </c>
      <c r="F1518" s="5" t="str">
        <f ca="1">IFERROR(LOOKUP(1,0/((B1518=名单!B:B)*(VALUE(AW1518)&gt;=名单!E:E)*(VALUE(AW1518)&lt;=名单!G:G)*(Y1518="正常走货")),名单!H:H),"否")</f>
        <v>否</v>
      </c>
      <c r="G1518" s="71" t="s">
        <v>4634</v>
      </c>
      <c r="H1518" s="71" t="s">
        <v>4636</v>
      </c>
      <c r="J1518" s="72" t="s">
        <v>140</v>
      </c>
      <c r="L1518" s="71" t="s">
        <v>18</v>
      </c>
      <c r="M1518" s="73"/>
      <c r="N1518" s="73"/>
      <c r="R1518" s="73"/>
      <c r="S1518" s="72" t="s">
        <v>187</v>
      </c>
      <c r="T1518" s="72" t="s">
        <v>14410</v>
      </c>
      <c r="U1518" s="73"/>
      <c r="W1518" s="73"/>
      <c r="X1518" s="73"/>
      <c r="Y1518" s="72" t="s">
        <v>14379</v>
      </c>
      <c r="AO1518" s="71">
        <v>109.66</v>
      </c>
      <c r="AS1518" s="73"/>
      <c r="AT1518" s="73"/>
      <c r="AU1518" s="73"/>
      <c r="AV1518" s="73"/>
      <c r="AW1518" s="74" t="s">
        <v>15910</v>
      </c>
      <c r="BC1518" s="73"/>
      <c r="BD1518" s="73"/>
    </row>
    <row r="1519" spans="1:56">
      <c r="A1519" s="70" t="str">
        <f t="shared" si="47"/>
        <v>2026-01</v>
      </c>
      <c r="B1519" s="5" t="str">
        <f>_xlfn.XLOOKUP(G1519,过机服务商重量差!A:A,过机服务商重量差!G:G)</f>
        <v>风清扬</v>
      </c>
      <c r="C1519" s="32" t="str">
        <f t="shared" si="46"/>
        <v>渠道</v>
      </c>
      <c r="D1519" s="63">
        <f>ROUND(IF(AND(AO1519&gt;=0,Y1519="正常走货"),_xlfn.XLOOKUP(G1519,过机服务商重量差!A:A,过机服务商重量差!L:L),"0"),2)</f>
        <v>59</v>
      </c>
      <c r="E1519" s="64">
        <f>ROUND(IF(B1519="小旋风",$D1519/提成!$D$4*提成!$E$4,$D1519/提成!$D$3*提成!$E$3),2)</f>
        <v>0.59</v>
      </c>
      <c r="F1519" s="5" t="str">
        <f ca="1">IFERROR(LOOKUP(1,0/((B1519=名单!B:B)*(VALUE(AW1519)&gt;=名单!E:E)*(VALUE(AW1519)&lt;=名单!G:G)*(Y1519="正常走货")),名单!H:H),"否")</f>
        <v>是</v>
      </c>
      <c r="G1519" s="71" t="s">
        <v>4637</v>
      </c>
      <c r="H1519" s="71" t="s">
        <v>50</v>
      </c>
      <c r="J1519" s="72" t="s">
        <v>633</v>
      </c>
      <c r="L1519" s="71" t="s">
        <v>18</v>
      </c>
      <c r="M1519" s="73"/>
      <c r="N1519" s="73"/>
      <c r="R1519" s="73"/>
      <c r="S1519" s="72" t="s">
        <v>604</v>
      </c>
      <c r="T1519" s="72" t="s">
        <v>14407</v>
      </c>
      <c r="U1519" s="73"/>
      <c r="W1519" s="73"/>
      <c r="X1519" s="73"/>
      <c r="Y1519" s="72" t="s">
        <v>14379</v>
      </c>
      <c r="AO1519" s="71">
        <v>59</v>
      </c>
      <c r="AS1519" s="73"/>
      <c r="AT1519" s="73"/>
      <c r="AU1519" s="73"/>
      <c r="AV1519" s="73"/>
      <c r="AW1519" s="74" t="s">
        <v>15911</v>
      </c>
      <c r="BC1519" s="73"/>
      <c r="BD1519" s="73"/>
    </row>
    <row r="1520" spans="1:56">
      <c r="A1520" s="70" t="str">
        <f t="shared" si="47"/>
        <v>2026-01</v>
      </c>
      <c r="B1520" s="5" t="str">
        <f>_xlfn.XLOOKUP(G1520,过机服务商重量差!A:A,过机服务商重量差!G:G)</f>
        <v>玉麒麟</v>
      </c>
      <c r="C1520" s="32" t="str">
        <f t="shared" si="46"/>
        <v>渠道</v>
      </c>
      <c r="D1520" s="63">
        <f>ROUND(IF(AND(AO1520&gt;=0,Y1520="正常走货"),_xlfn.XLOOKUP(G1520,过机服务商重量差!A:A,过机服务商重量差!L:L),"0"),2)</f>
        <v>40</v>
      </c>
      <c r="E1520" s="64">
        <f>ROUND(IF(B1520="小旋风",$D1520/提成!$D$4*提成!$E$4,$D1520/提成!$D$3*提成!$E$3),2)</f>
        <v>0.4</v>
      </c>
      <c r="F1520" s="5" t="str">
        <f ca="1">IFERROR(LOOKUP(1,0/((B1520=名单!B:B)*(VALUE(AW1520)&gt;=名单!E:E)*(VALUE(AW1520)&lt;=名单!G:G)*(Y1520="正常走货")),名单!H:H),"否")</f>
        <v>否</v>
      </c>
      <c r="G1520" s="71" t="s">
        <v>4639</v>
      </c>
      <c r="H1520" s="71" t="s">
        <v>4641</v>
      </c>
      <c r="J1520" s="72" t="s">
        <v>17</v>
      </c>
      <c r="L1520" s="71" t="s">
        <v>18</v>
      </c>
      <c r="M1520" s="73"/>
      <c r="N1520" s="73"/>
      <c r="R1520" s="73"/>
      <c r="S1520" s="72" t="s">
        <v>390</v>
      </c>
      <c r="T1520" s="72" t="s">
        <v>14386</v>
      </c>
      <c r="U1520" s="73"/>
      <c r="W1520" s="73"/>
      <c r="X1520" s="73"/>
      <c r="Y1520" s="72" t="s">
        <v>14379</v>
      </c>
      <c r="AO1520" s="71">
        <v>648</v>
      </c>
      <c r="AS1520" s="73"/>
      <c r="AT1520" s="73"/>
      <c r="AU1520" s="73"/>
      <c r="AV1520" s="73"/>
      <c r="AW1520" s="74" t="s">
        <v>15912</v>
      </c>
      <c r="BC1520" s="73"/>
      <c r="BD1520" s="73"/>
    </row>
    <row r="1521" spans="1:56">
      <c r="A1521" s="70" t="str">
        <f t="shared" si="47"/>
        <v>2026-01</v>
      </c>
      <c r="B1521" s="5" t="str">
        <f>_xlfn.XLOOKUP(G1521,过机服务商重量差!A:A,过机服务商重量差!G:G)</f>
        <v>玉麒麟</v>
      </c>
      <c r="C1521" s="32" t="str">
        <f t="shared" si="46"/>
        <v>渠道</v>
      </c>
      <c r="D1521" s="63">
        <f>ROUND(IF(AND(AO1521&gt;=0,Y1521="正常走货"),_xlfn.XLOOKUP(G1521,过机服务商重量差!A:A,过机服务商重量差!L:L),"0"),2)</f>
        <v>21</v>
      </c>
      <c r="E1521" s="64">
        <f>ROUND(IF(B1521="小旋风",$D1521/提成!$D$4*提成!$E$4,$D1521/提成!$D$3*提成!$E$3),2)</f>
        <v>0.21</v>
      </c>
      <c r="F1521" s="5" t="str">
        <f ca="1">IFERROR(LOOKUP(1,0/((B1521=名单!B:B)*(VALUE(AW1521)&gt;=名单!E:E)*(VALUE(AW1521)&lt;=名单!G:G)*(Y1521="正常走货")),名单!H:H),"否")</f>
        <v>否</v>
      </c>
      <c r="G1521" s="71" t="s">
        <v>4642</v>
      </c>
      <c r="H1521" s="71" t="s">
        <v>4644</v>
      </c>
      <c r="J1521" s="72" t="s">
        <v>17</v>
      </c>
      <c r="L1521" s="71" t="s">
        <v>18</v>
      </c>
      <c r="M1521" s="73"/>
      <c r="N1521" s="73"/>
      <c r="R1521" s="73"/>
      <c r="S1521" s="72" t="s">
        <v>390</v>
      </c>
      <c r="T1521" s="72" t="s">
        <v>14386</v>
      </c>
      <c r="U1521" s="73"/>
      <c r="W1521" s="73"/>
      <c r="X1521" s="73"/>
      <c r="Y1521" s="72" t="s">
        <v>14379</v>
      </c>
      <c r="AO1521" s="71">
        <v>254.9</v>
      </c>
      <c r="AS1521" s="73"/>
      <c r="AT1521" s="73"/>
      <c r="AU1521" s="73"/>
      <c r="AV1521" s="73"/>
      <c r="AW1521" s="74" t="s">
        <v>15913</v>
      </c>
      <c r="BC1521" s="73"/>
      <c r="BD1521" s="73"/>
    </row>
    <row r="1522" spans="1:56">
      <c r="A1522" s="70" t="str">
        <f t="shared" si="47"/>
        <v>2026-01</v>
      </c>
      <c r="B1522" s="5" t="str">
        <f>_xlfn.XLOOKUP(G1522,过机服务商重量差!A:A,过机服务商重量差!G:G)</f>
        <v>风清扬</v>
      </c>
      <c r="C1522" s="32" t="str">
        <f t="shared" si="46"/>
        <v>渠道</v>
      </c>
      <c r="D1522" s="63">
        <f>ROUND(IF(AND(AO1522&gt;=0,Y1522="正常走货"),_xlfn.XLOOKUP(G1522,过机服务商重量差!A:A,过机服务商重量差!L:L),"0"),2)</f>
        <v>47</v>
      </c>
      <c r="E1522" s="64">
        <f>ROUND(IF(B1522="小旋风",$D1522/提成!$D$4*提成!$E$4,$D1522/提成!$D$3*提成!$E$3),2)</f>
        <v>0.47</v>
      </c>
      <c r="F1522" s="5" t="str">
        <f ca="1">IFERROR(LOOKUP(1,0/((B1522=名单!B:B)*(VALUE(AW1522)&gt;=名单!E:E)*(VALUE(AW1522)&lt;=名单!G:G)*(Y1522="正常走货")),名单!H:H),"否")</f>
        <v>是</v>
      </c>
      <c r="G1522" s="71" t="s">
        <v>4645</v>
      </c>
      <c r="H1522" s="71" t="s">
        <v>4647</v>
      </c>
      <c r="J1522" s="72" t="s">
        <v>51</v>
      </c>
      <c r="L1522" s="71" t="s">
        <v>18</v>
      </c>
      <c r="M1522" s="73"/>
      <c r="N1522" s="73"/>
      <c r="R1522" s="73"/>
      <c r="S1522" s="72" t="s">
        <v>390</v>
      </c>
      <c r="T1522" s="72" t="s">
        <v>14386</v>
      </c>
      <c r="U1522" s="73"/>
      <c r="W1522" s="73"/>
      <c r="X1522" s="73"/>
      <c r="Y1522" s="72" t="s">
        <v>14379</v>
      </c>
      <c r="AO1522" s="71">
        <v>244</v>
      </c>
      <c r="AT1522" s="73"/>
      <c r="AU1522" s="73"/>
      <c r="AV1522" s="73"/>
      <c r="AW1522" s="74" t="s">
        <v>15914</v>
      </c>
      <c r="BC1522" s="73"/>
      <c r="BD1522" s="73"/>
    </row>
    <row r="1523" spans="1:56">
      <c r="A1523" s="70" t="str">
        <f t="shared" si="47"/>
        <v>2026-01</v>
      </c>
      <c r="B1523" s="5" t="str">
        <f>_xlfn.XLOOKUP(G1523,过机服务商重量差!A:A,过机服务商重量差!G:G)</f>
        <v>风清扬</v>
      </c>
      <c r="C1523" s="32" t="str">
        <f t="shared" si="46"/>
        <v>渠道</v>
      </c>
      <c r="D1523" s="63">
        <f>ROUND(IF(AND(AO1523&gt;=0,Y1523="正常走货"),_xlfn.XLOOKUP(G1523,过机服务商重量差!A:A,过机服务商重量差!L:L),"0"),2)</f>
        <v>127</v>
      </c>
      <c r="E1523" s="64">
        <f>ROUND(IF(B1523="小旋风",$D1523/提成!$D$4*提成!$E$4,$D1523/提成!$D$3*提成!$E$3),2)</f>
        <v>1.27</v>
      </c>
      <c r="F1523" s="5" t="str">
        <f ca="1">IFERROR(LOOKUP(1,0/((B1523=名单!B:B)*(VALUE(AW1523)&gt;=名单!E:E)*(VALUE(AW1523)&lt;=名单!G:G)*(Y1523="正常走货")),名单!H:H),"否")</f>
        <v>是</v>
      </c>
      <c r="G1523" s="71" t="s">
        <v>4648</v>
      </c>
      <c r="H1523" s="71" t="s">
        <v>50</v>
      </c>
      <c r="J1523" s="72" t="s">
        <v>4403</v>
      </c>
      <c r="L1523" s="71" t="s">
        <v>18</v>
      </c>
      <c r="M1523" s="73"/>
      <c r="N1523" s="73"/>
      <c r="R1523" s="73"/>
      <c r="S1523" s="72" t="s">
        <v>604</v>
      </c>
      <c r="T1523" s="72" t="s">
        <v>14407</v>
      </c>
      <c r="U1523" s="73"/>
      <c r="W1523" s="73"/>
      <c r="X1523" s="73"/>
      <c r="Y1523" s="72" t="s">
        <v>14379</v>
      </c>
      <c r="AO1523" s="71">
        <v>100</v>
      </c>
      <c r="AS1523" s="73"/>
      <c r="AT1523" s="73"/>
      <c r="AU1523" s="73"/>
      <c r="AV1523" s="73"/>
      <c r="AW1523" s="74" t="s">
        <v>15915</v>
      </c>
      <c r="BC1523" s="73"/>
    </row>
    <row r="1524" spans="1:56">
      <c r="A1524" s="70" t="str">
        <f t="shared" si="47"/>
        <v>2026-01</v>
      </c>
      <c r="B1524" s="5" t="str">
        <f>_xlfn.XLOOKUP(G1524,过机服务商重量差!A:A,过机服务商重量差!G:G)</f>
        <v>玉麒麟</v>
      </c>
      <c r="C1524" s="32" t="str">
        <f t="shared" si="46"/>
        <v>渠道</v>
      </c>
      <c r="D1524" s="63">
        <f>ROUND(IF(AND(AO1524&gt;=0,Y1524="正常走货"),_xlfn.XLOOKUP(G1524,过机服务商重量差!A:A,过机服务商重量差!L:L),"0"),2)</f>
        <v>15.5</v>
      </c>
      <c r="E1524" s="64">
        <f>ROUND(IF(B1524="小旋风",$D1524/提成!$D$4*提成!$E$4,$D1524/提成!$D$3*提成!$E$3),2)</f>
        <v>0.16</v>
      </c>
      <c r="F1524" s="5" t="str">
        <f ca="1">IFERROR(LOOKUP(1,0/((B1524=名单!B:B)*(VALUE(AW1524)&gt;=名单!E:E)*(VALUE(AW1524)&lt;=名单!G:G)*(Y1524="正常走货")),名单!H:H),"否")</f>
        <v>否</v>
      </c>
      <c r="G1524" s="71" t="s">
        <v>4650</v>
      </c>
      <c r="H1524" s="71" t="s">
        <v>4652</v>
      </c>
      <c r="J1524" s="72" t="s">
        <v>17</v>
      </c>
      <c r="L1524" s="71" t="s">
        <v>18</v>
      </c>
      <c r="M1524" s="73"/>
      <c r="N1524" s="73"/>
      <c r="R1524" s="73"/>
      <c r="S1524" s="72" t="s">
        <v>292</v>
      </c>
      <c r="T1524" s="72" t="s">
        <v>14410</v>
      </c>
      <c r="U1524" s="73"/>
      <c r="W1524" s="73"/>
      <c r="X1524" s="73"/>
      <c r="Y1524" s="72" t="s">
        <v>14379</v>
      </c>
      <c r="AO1524" s="71">
        <v>92.87</v>
      </c>
      <c r="AT1524" s="73"/>
      <c r="AV1524" s="73"/>
      <c r="AW1524" s="74" t="s">
        <v>15916</v>
      </c>
    </row>
    <row r="1525" spans="1:56">
      <c r="A1525" s="70" t="str">
        <f t="shared" si="47"/>
        <v>2026-01</v>
      </c>
      <c r="B1525" s="5" t="str">
        <f>_xlfn.XLOOKUP(G1525,过机服务商重量差!A:A,过机服务商重量差!G:G)</f>
        <v>小旋风</v>
      </c>
      <c r="C1525" s="32" t="str">
        <f t="shared" si="46"/>
        <v>渠道</v>
      </c>
      <c r="D1525" s="63">
        <f>ROUND(IF(AND(AO1525&gt;=0,Y1525="正常走货"),_xlfn.XLOOKUP(G1525,过机服务商重量差!A:A,过机服务商重量差!L:L),"0"),2)</f>
        <v>324.5</v>
      </c>
      <c r="E1525" s="64">
        <f>ROUND(IF(B1525="小旋风",$D1525/提成!$D$4*提成!$E$4,$D1525/提成!$D$3*提成!$E$3),2)</f>
        <v>3.24</v>
      </c>
      <c r="F1525" s="5" t="str">
        <f ca="1">IFERROR(LOOKUP(1,0/((B1525=名单!B:B)*(VALUE(AW1525)&gt;=名单!E:E)*(VALUE(AW1525)&lt;=名单!G:G)*(Y1525="正常走货")),名单!H:H),"否")</f>
        <v>是</v>
      </c>
      <c r="G1525" s="71" t="s">
        <v>4653</v>
      </c>
      <c r="H1525" s="71" t="s">
        <v>4655</v>
      </c>
      <c r="J1525" s="72" t="s">
        <v>364</v>
      </c>
      <c r="L1525" s="71" t="s">
        <v>18</v>
      </c>
      <c r="M1525" s="73"/>
      <c r="N1525" s="73"/>
      <c r="R1525" s="73"/>
      <c r="S1525" s="72" t="s">
        <v>328</v>
      </c>
      <c r="T1525" s="72" t="s">
        <v>14382</v>
      </c>
      <c r="U1525" s="73"/>
      <c r="W1525" s="73"/>
      <c r="X1525" s="73"/>
      <c r="Y1525" s="72" t="s">
        <v>14379</v>
      </c>
      <c r="AO1525" s="71">
        <v>2528.11</v>
      </c>
      <c r="AT1525" s="73"/>
      <c r="AV1525" s="73"/>
      <c r="AW1525" s="74" t="s">
        <v>15917</v>
      </c>
      <c r="BC1525" s="73"/>
    </row>
    <row r="1526" spans="1:56">
      <c r="A1526" s="70" t="str">
        <f t="shared" si="47"/>
        <v>2026-01</v>
      </c>
      <c r="B1526" s="5" t="str">
        <f>_xlfn.XLOOKUP(G1526,过机服务商重量差!A:A,过机服务商重量差!G:G)</f>
        <v>小旋风</v>
      </c>
      <c r="C1526" s="32" t="str">
        <f t="shared" si="46"/>
        <v>渠道</v>
      </c>
      <c r="D1526" s="63">
        <f>ROUND(IF(AND(AO1526&gt;=0,Y1526="正常走货"),_xlfn.XLOOKUP(G1526,过机服务商重量差!A:A,过机服务商重量差!L:L),"0"),2)</f>
        <v>3</v>
      </c>
      <c r="E1526" s="64">
        <f>ROUND(IF(B1526="小旋风",$D1526/提成!$D$4*提成!$E$4,$D1526/提成!$D$3*提成!$E$3),2)</f>
        <v>0.03</v>
      </c>
      <c r="F1526" s="5" t="str">
        <f ca="1">IFERROR(LOOKUP(1,0/((B1526=名单!B:B)*(VALUE(AW1526)&gt;=名单!E:E)*(VALUE(AW1526)&lt;=名单!G:G)*(Y1526="正常走货")),名单!H:H),"否")</f>
        <v>是</v>
      </c>
      <c r="G1526" s="71" t="s">
        <v>4656</v>
      </c>
      <c r="H1526" s="71" t="s">
        <v>4658</v>
      </c>
      <c r="J1526" s="72" t="s">
        <v>310</v>
      </c>
      <c r="L1526" s="71" t="s">
        <v>18</v>
      </c>
      <c r="M1526" s="73"/>
      <c r="N1526" s="73"/>
      <c r="R1526" s="73"/>
      <c r="S1526" s="72" t="s">
        <v>116</v>
      </c>
      <c r="T1526" s="72" t="s">
        <v>14382</v>
      </c>
      <c r="U1526" s="73"/>
      <c r="W1526" s="73"/>
      <c r="X1526" s="73"/>
      <c r="Y1526" s="72" t="s">
        <v>14379</v>
      </c>
      <c r="AO1526" s="71">
        <v>64</v>
      </c>
      <c r="AS1526" s="73"/>
      <c r="AT1526" s="73"/>
      <c r="AU1526" s="73"/>
      <c r="AV1526" s="73"/>
      <c r="AW1526" s="74" t="s">
        <v>15918</v>
      </c>
      <c r="BC1526" s="73"/>
    </row>
    <row r="1527" spans="1:56">
      <c r="A1527" s="70" t="str">
        <f t="shared" si="47"/>
        <v>2026-01</v>
      </c>
      <c r="B1527" s="5" t="str">
        <f>_xlfn.XLOOKUP(G1527,过机服务商重量差!A:A,过机服务商重量差!G:G)</f>
        <v>玉麒麟</v>
      </c>
      <c r="C1527" s="32" t="str">
        <f t="shared" si="46"/>
        <v>渠道</v>
      </c>
      <c r="D1527" s="63">
        <f>ROUND(IF(AND(AO1527&gt;=0,Y1527="正常走货"),_xlfn.XLOOKUP(G1527,过机服务商重量差!A:A,过机服务商重量差!L:L),"0"),2)</f>
        <v>12.5</v>
      </c>
      <c r="E1527" s="64">
        <f>ROUND(IF(B1527="小旋风",$D1527/提成!$D$4*提成!$E$4,$D1527/提成!$D$3*提成!$E$3),2)</f>
        <v>0.13</v>
      </c>
      <c r="F1527" s="5" t="str">
        <f ca="1">IFERROR(LOOKUP(1,0/((B1527=名单!B:B)*(VALUE(AW1527)&gt;=名单!E:E)*(VALUE(AW1527)&lt;=名单!G:G)*(Y1527="正常走货")),名单!H:H),"否")</f>
        <v>否</v>
      </c>
      <c r="G1527" s="71" t="s">
        <v>4659</v>
      </c>
      <c r="H1527" s="71" t="s">
        <v>4661</v>
      </c>
      <c r="J1527" s="72" t="s">
        <v>17</v>
      </c>
      <c r="L1527" s="71" t="s">
        <v>18</v>
      </c>
      <c r="M1527" s="73"/>
      <c r="N1527" s="73"/>
      <c r="R1527" s="73"/>
      <c r="S1527" s="72" t="s">
        <v>328</v>
      </c>
      <c r="T1527" s="72" t="s">
        <v>14382</v>
      </c>
      <c r="U1527" s="73"/>
      <c r="W1527" s="73"/>
      <c r="X1527" s="73"/>
      <c r="Y1527" s="72" t="s">
        <v>14379</v>
      </c>
      <c r="AO1527" s="71">
        <v>91.6</v>
      </c>
      <c r="AS1527" s="73"/>
      <c r="AT1527" s="73"/>
      <c r="AU1527" s="73"/>
      <c r="AV1527" s="73"/>
      <c r="AW1527" s="74" t="s">
        <v>15919</v>
      </c>
      <c r="BC1527" s="73"/>
    </row>
    <row r="1528" spans="1:56">
      <c r="A1528" s="70" t="str">
        <f t="shared" si="47"/>
        <v>2026-01</v>
      </c>
      <c r="B1528" s="5" t="str">
        <f>_xlfn.XLOOKUP(G1528,过机服务商重量差!A:A,过机服务商重量差!G:G)</f>
        <v>玉麒麟</v>
      </c>
      <c r="C1528" s="32" t="str">
        <f t="shared" si="46"/>
        <v>渠道</v>
      </c>
      <c r="D1528" s="63">
        <f>ROUND(IF(AND(AO1528&gt;=0,Y1528="正常走货"),_xlfn.XLOOKUP(G1528,过机服务商重量差!A:A,过机服务商重量差!L:L),"0"),2)</f>
        <v>0.5</v>
      </c>
      <c r="E1528" s="64">
        <f>ROUND(IF(B1528="小旋风",$D1528/提成!$D$4*提成!$E$4,$D1528/提成!$D$3*提成!$E$3),2)</f>
        <v>0.01</v>
      </c>
      <c r="F1528" s="5" t="str">
        <f ca="1">IFERROR(LOOKUP(1,0/((B1528=名单!B:B)*(VALUE(AW1528)&gt;=名单!E:E)*(VALUE(AW1528)&lt;=名单!G:G)*(Y1528="正常走货")),名单!H:H),"否")</f>
        <v>否</v>
      </c>
      <c r="G1528" s="71" t="s">
        <v>4662</v>
      </c>
      <c r="H1528" s="71" t="s">
        <v>4664</v>
      </c>
      <c r="J1528" s="72" t="s">
        <v>17</v>
      </c>
      <c r="L1528" s="71" t="s">
        <v>18</v>
      </c>
      <c r="M1528" s="73"/>
      <c r="N1528" s="73"/>
      <c r="R1528" s="73"/>
      <c r="S1528" s="72" t="s">
        <v>191</v>
      </c>
      <c r="T1528" s="72" t="s">
        <v>14410</v>
      </c>
      <c r="U1528" s="73"/>
      <c r="W1528" s="73"/>
      <c r="X1528" s="73"/>
      <c r="Y1528" s="72" t="s">
        <v>14379</v>
      </c>
      <c r="AO1528" s="71">
        <v>39</v>
      </c>
      <c r="AT1528" s="73"/>
      <c r="AV1528" s="73"/>
      <c r="AW1528" s="74" t="s">
        <v>15920</v>
      </c>
      <c r="BC1528" s="73"/>
    </row>
    <row r="1529" spans="1:56">
      <c r="A1529" s="70" t="str">
        <f t="shared" si="47"/>
        <v>2026-01</v>
      </c>
      <c r="B1529" s="5" t="str">
        <f>_xlfn.XLOOKUP(G1529,过机服务商重量差!A:A,过机服务商重量差!G:G)</f>
        <v>小旋风</v>
      </c>
      <c r="C1529" s="32" t="str">
        <f t="shared" si="46"/>
        <v>渠道</v>
      </c>
      <c r="D1529" s="63">
        <f>ROUND(IF(AND(AO1529&gt;=0,Y1529="正常走货"),_xlfn.XLOOKUP(G1529,过机服务商重量差!A:A,过机服务商重量差!L:L),"0"),2)</f>
        <v>0</v>
      </c>
      <c r="E1529" s="64">
        <f>ROUND(IF(B1529="小旋风",$D1529/提成!$D$4*提成!$E$4,$D1529/提成!$D$3*提成!$E$3),2)</f>
        <v>0</v>
      </c>
      <c r="F1529" s="5" t="str">
        <f ca="1">IFERROR(LOOKUP(1,0/((B1529=名单!B:B)*(VALUE(AW1529)&gt;=名单!E:E)*(VALUE(AW1529)&lt;=名单!G:G)*(Y1529="正常走货")),名单!H:H),"否")</f>
        <v>否</v>
      </c>
      <c r="G1529" s="71" t="s">
        <v>4665</v>
      </c>
      <c r="H1529" s="71" t="s">
        <v>36</v>
      </c>
      <c r="J1529" s="72" t="s">
        <v>274</v>
      </c>
      <c r="L1529" s="72" t="s">
        <v>18</v>
      </c>
      <c r="M1529" s="73"/>
      <c r="N1529" s="73"/>
      <c r="R1529" s="73"/>
      <c r="S1529" s="72" t="s">
        <v>390</v>
      </c>
      <c r="T1529" s="72" t="s">
        <v>14386</v>
      </c>
      <c r="U1529" s="73"/>
      <c r="W1529" s="73"/>
      <c r="X1529" s="73"/>
      <c r="Y1529" s="72" t="s">
        <v>14434</v>
      </c>
      <c r="AO1529" s="71">
        <v>0</v>
      </c>
      <c r="AS1529" s="73"/>
      <c r="AT1529" s="73"/>
      <c r="AU1529" s="73"/>
      <c r="AV1529" s="73"/>
      <c r="AW1529" s="74" t="s">
        <v>15921</v>
      </c>
      <c r="BC1529" s="73"/>
    </row>
    <row r="1530" spans="1:56">
      <c r="A1530" s="70" t="str">
        <f t="shared" si="47"/>
        <v>2026-01</v>
      </c>
      <c r="B1530" s="5" t="str">
        <f>_xlfn.XLOOKUP(G1530,过机服务商重量差!A:A,过机服务商重量差!G:G)</f>
        <v>无崖子</v>
      </c>
      <c r="C1530" s="32" t="str">
        <f t="shared" si="46"/>
        <v>渠道</v>
      </c>
      <c r="D1530" s="63">
        <f>ROUND(IF(AND(AO1530&gt;=0,Y1530="正常走货"),_xlfn.XLOOKUP(G1530,过机服务商重量差!A:A,过机服务商重量差!L:L),"0"),2)</f>
        <v>5.5</v>
      </c>
      <c r="E1530" s="64">
        <f>ROUND(IF(B1530="小旋风",$D1530/提成!$D$4*提成!$E$4,$D1530/提成!$D$3*提成!$E$3),2)</f>
        <v>0.06</v>
      </c>
      <c r="F1530" s="5" t="str">
        <f ca="1">IFERROR(LOOKUP(1,0/((B1530=名单!B:B)*(VALUE(AW1530)&gt;=名单!E:E)*(VALUE(AW1530)&lt;=名单!G:G)*(Y1530="正常走货")),名单!H:H),"否")</f>
        <v>否</v>
      </c>
      <c r="G1530" s="71" t="s">
        <v>4667</v>
      </c>
      <c r="H1530" s="71" t="s">
        <v>4669</v>
      </c>
      <c r="J1530" s="72" t="s">
        <v>539</v>
      </c>
      <c r="L1530" s="71" t="s">
        <v>18</v>
      </c>
      <c r="M1530" s="73"/>
      <c r="N1530" s="73"/>
      <c r="R1530" s="73"/>
      <c r="S1530" s="72" t="s">
        <v>156</v>
      </c>
      <c r="T1530" s="72" t="s">
        <v>14386</v>
      </c>
      <c r="U1530" s="73"/>
      <c r="W1530" s="73"/>
      <c r="X1530" s="73"/>
      <c r="Y1530" s="72" t="s">
        <v>14379</v>
      </c>
      <c r="AO1530" s="71">
        <v>85</v>
      </c>
      <c r="AS1530" s="73"/>
      <c r="AT1530" s="73"/>
      <c r="AU1530" s="73"/>
      <c r="AV1530" s="73"/>
      <c r="AW1530" s="74" t="s">
        <v>15922</v>
      </c>
      <c r="BC1530" s="73"/>
    </row>
    <row r="1531" spans="1:56">
      <c r="A1531" s="70" t="str">
        <f t="shared" si="47"/>
        <v>2026-01</v>
      </c>
      <c r="B1531" s="5" t="str">
        <f>_xlfn.XLOOKUP(G1531,过机服务商重量差!A:A,过机服务商重量差!G:G)</f>
        <v>玉麒麟</v>
      </c>
      <c r="C1531" s="32" t="str">
        <f t="shared" si="46"/>
        <v>渠道</v>
      </c>
      <c r="D1531" s="63">
        <f>ROUND(IF(AND(AO1531&gt;=0,Y1531="正常走货"),_xlfn.XLOOKUP(G1531,过机服务商重量差!A:A,过机服务商重量差!L:L),"0"),2)</f>
        <v>3</v>
      </c>
      <c r="E1531" s="64">
        <f>ROUND(IF(B1531="小旋风",$D1531/提成!$D$4*提成!$E$4,$D1531/提成!$D$3*提成!$E$3),2)</f>
        <v>0.03</v>
      </c>
      <c r="F1531" s="5" t="str">
        <f ca="1">IFERROR(LOOKUP(1,0/((B1531=名单!B:B)*(VALUE(AW1531)&gt;=名单!E:E)*(VALUE(AW1531)&lt;=名单!G:G)*(Y1531="正常走货")),名单!H:H),"否")</f>
        <v>否</v>
      </c>
      <c r="G1531" s="71" t="s">
        <v>4670</v>
      </c>
      <c r="H1531" s="71" t="s">
        <v>4672</v>
      </c>
      <c r="J1531" s="72" t="s">
        <v>17</v>
      </c>
      <c r="L1531" s="72" t="s">
        <v>18</v>
      </c>
      <c r="M1531" s="73"/>
      <c r="N1531" s="73"/>
      <c r="R1531" s="73"/>
      <c r="S1531" s="72" t="s">
        <v>3565</v>
      </c>
      <c r="T1531" s="72" t="s">
        <v>14473</v>
      </c>
      <c r="U1531" s="73"/>
      <c r="W1531" s="73"/>
      <c r="X1531" s="73"/>
      <c r="Y1531" s="72" t="s">
        <v>14379</v>
      </c>
      <c r="AO1531" s="71">
        <v>75.16</v>
      </c>
      <c r="AS1531" s="73"/>
      <c r="AT1531" s="73"/>
      <c r="AU1531" s="73"/>
      <c r="AV1531" s="73"/>
      <c r="AW1531" s="74" t="s">
        <v>15923</v>
      </c>
      <c r="BC1531" s="73"/>
    </row>
    <row r="1532" spans="1:56">
      <c r="A1532" s="70" t="str">
        <f t="shared" si="47"/>
        <v>2026-01</v>
      </c>
      <c r="B1532" s="5" t="str">
        <f>_xlfn.XLOOKUP(G1532,过机服务商重量差!A:A,过机服务商重量差!G:G)</f>
        <v>小旋风</v>
      </c>
      <c r="C1532" s="32" t="str">
        <f t="shared" si="46"/>
        <v>渠道</v>
      </c>
      <c r="D1532" s="63">
        <f>ROUND(IF(AND(AO1532&gt;=0,Y1532="正常走货"),_xlfn.XLOOKUP(G1532,过机服务商重量差!A:A,过机服务商重量差!L:L),"0"),2)</f>
        <v>189</v>
      </c>
      <c r="E1532" s="64">
        <f>ROUND(IF(B1532="小旋风",$D1532/提成!$D$4*提成!$E$4,$D1532/提成!$D$3*提成!$E$3),2)</f>
        <v>1.89</v>
      </c>
      <c r="F1532" s="5" t="str">
        <f ca="1">IFERROR(LOOKUP(1,0/((B1532=名单!B:B)*(VALUE(AW1532)&gt;=名单!E:E)*(VALUE(AW1532)&lt;=名单!G:G)*(Y1532="正常走货")),名单!H:H),"否")</f>
        <v>是</v>
      </c>
      <c r="G1532" s="71" t="s">
        <v>4673</v>
      </c>
      <c r="H1532" s="71" t="s">
        <v>4675</v>
      </c>
      <c r="J1532" s="72" t="s">
        <v>453</v>
      </c>
      <c r="L1532" s="71" t="s">
        <v>18</v>
      </c>
      <c r="M1532" s="73"/>
      <c r="N1532" s="73"/>
      <c r="R1532" s="73"/>
      <c r="S1532" s="72" t="s">
        <v>558</v>
      </c>
      <c r="T1532" s="72" t="s">
        <v>14410</v>
      </c>
      <c r="U1532" s="73"/>
      <c r="W1532" s="73"/>
      <c r="X1532" s="73"/>
      <c r="Y1532" s="72" t="s">
        <v>14379</v>
      </c>
      <c r="AO1532" s="71">
        <v>37.8</v>
      </c>
      <c r="AS1532" s="73"/>
      <c r="AT1532" s="73"/>
      <c r="AU1532" s="73"/>
      <c r="AV1532" s="73"/>
      <c r="AW1532" s="74" t="s">
        <v>15924</v>
      </c>
      <c r="BC1532" s="73"/>
    </row>
    <row r="1533" spans="1:56">
      <c r="A1533" s="70" t="str">
        <f t="shared" si="47"/>
        <v>2026-01</v>
      </c>
      <c r="B1533" s="5" t="str">
        <f>_xlfn.XLOOKUP(G1533,过机服务商重量差!A:A,过机服务商重量差!G:G)</f>
        <v>小旋风</v>
      </c>
      <c r="C1533" s="32" t="str">
        <f t="shared" si="46"/>
        <v>渠道</v>
      </c>
      <c r="D1533" s="63">
        <f>ROUND(IF(AND(AO1533&gt;=0,Y1533="正常走货"),_xlfn.XLOOKUP(G1533,过机服务商重量差!A:A,过机服务商重量差!L:L),"0"),2)</f>
        <v>94</v>
      </c>
      <c r="E1533" s="64">
        <f>ROUND(IF(B1533="小旋风",$D1533/提成!$D$4*提成!$E$4,$D1533/提成!$D$3*提成!$E$3),2)</f>
        <v>0.94</v>
      </c>
      <c r="F1533" s="5" t="str">
        <f ca="1">IFERROR(LOOKUP(1,0/((B1533=名单!B:B)*(VALUE(AW1533)&gt;=名单!E:E)*(VALUE(AW1533)&lt;=名单!G:G)*(Y1533="正常走货")),名单!H:H),"否")</f>
        <v>是</v>
      </c>
      <c r="G1533" s="71" t="s">
        <v>4676</v>
      </c>
      <c r="H1533" s="71" t="s">
        <v>4678</v>
      </c>
      <c r="J1533" s="72" t="s">
        <v>453</v>
      </c>
      <c r="L1533" s="71" t="s">
        <v>18</v>
      </c>
      <c r="M1533" s="73"/>
      <c r="N1533" s="73"/>
      <c r="P1533" s="73"/>
      <c r="R1533" s="73"/>
      <c r="S1533" s="72" t="s">
        <v>558</v>
      </c>
      <c r="T1533" s="72" t="s">
        <v>14410</v>
      </c>
      <c r="U1533" s="73"/>
      <c r="W1533" s="73"/>
      <c r="X1533" s="73"/>
      <c r="Y1533" s="72" t="s">
        <v>14379</v>
      </c>
      <c r="AO1533" s="71">
        <v>18.8</v>
      </c>
      <c r="AT1533" s="73"/>
      <c r="AV1533" s="73"/>
      <c r="AW1533" s="74" t="s">
        <v>15925</v>
      </c>
      <c r="BC1533" s="73"/>
      <c r="BD1533" s="73"/>
    </row>
    <row r="1534" spans="1:56">
      <c r="A1534" s="70" t="str">
        <f t="shared" si="47"/>
        <v>2026-01</v>
      </c>
      <c r="B1534" s="5" t="str">
        <f>_xlfn.XLOOKUP(G1534,过机服务商重量差!A:A,过机服务商重量差!G:G)</f>
        <v>玉麒麟</v>
      </c>
      <c r="C1534" s="32" t="str">
        <f t="shared" si="46"/>
        <v>渠道</v>
      </c>
      <c r="D1534" s="63">
        <f>ROUND(IF(AND(AO1534&gt;=0,Y1534="正常走货"),_xlfn.XLOOKUP(G1534,过机服务商重量差!A:A,过机服务商重量差!L:L),"0"),2)</f>
        <v>18.5</v>
      </c>
      <c r="E1534" s="64">
        <f>ROUND(IF(B1534="小旋风",$D1534/提成!$D$4*提成!$E$4,$D1534/提成!$D$3*提成!$E$3),2)</f>
        <v>0.19</v>
      </c>
      <c r="F1534" s="5" t="str">
        <f ca="1">IFERROR(LOOKUP(1,0/((B1534=名单!B:B)*(VALUE(AW1534)&gt;=名单!E:E)*(VALUE(AW1534)&lt;=名单!G:G)*(Y1534="正常走货")),名单!H:H),"否")</f>
        <v>否</v>
      </c>
      <c r="G1534" s="71" t="s">
        <v>4679</v>
      </c>
      <c r="H1534" s="71" t="s">
        <v>4681</v>
      </c>
      <c r="J1534" s="72" t="s">
        <v>17</v>
      </c>
      <c r="L1534" s="71" t="s">
        <v>18</v>
      </c>
      <c r="M1534" s="73"/>
      <c r="N1534" s="73"/>
      <c r="R1534" s="73"/>
      <c r="S1534" s="72" t="s">
        <v>612</v>
      </c>
      <c r="T1534" s="72" t="s">
        <v>14407</v>
      </c>
      <c r="U1534" s="73"/>
      <c r="W1534" s="73"/>
      <c r="X1534" s="73"/>
      <c r="Y1534" s="72" t="s">
        <v>14379</v>
      </c>
      <c r="AO1534" s="71">
        <v>70</v>
      </c>
      <c r="AS1534" s="73"/>
      <c r="AT1534" s="73"/>
      <c r="AU1534" s="73"/>
      <c r="AV1534" s="73"/>
      <c r="AW1534" s="74" t="s">
        <v>15926</v>
      </c>
      <c r="BC1534" s="73"/>
    </row>
    <row r="1535" spans="1:56">
      <c r="A1535" s="70" t="str">
        <f t="shared" si="47"/>
        <v>2026-01</v>
      </c>
      <c r="B1535" s="5" t="str">
        <f>_xlfn.XLOOKUP(G1535,过机服务商重量差!A:A,过机服务商重量差!G:G)</f>
        <v>风清扬</v>
      </c>
      <c r="C1535" s="32" t="str">
        <f t="shared" si="46"/>
        <v>渠道</v>
      </c>
      <c r="D1535" s="63">
        <f>ROUND(IF(AND(AO1535&gt;=0,Y1535="正常走货"),_xlfn.XLOOKUP(G1535,过机服务商重量差!A:A,过机服务商重量差!L:L),"0"),2)</f>
        <v>450</v>
      </c>
      <c r="E1535" s="64">
        <f>ROUND(IF(B1535="小旋风",$D1535/提成!$D$4*提成!$E$4,$D1535/提成!$D$3*提成!$E$3),2)</f>
        <v>4.5</v>
      </c>
      <c r="F1535" s="5" t="str">
        <f ca="1">IFERROR(LOOKUP(1,0/((B1535=名单!B:B)*(VALUE(AW1535)&gt;=名单!E:E)*(VALUE(AW1535)&lt;=名单!G:G)*(Y1535="正常走货")),名单!H:H),"否")</f>
        <v>是</v>
      </c>
      <c r="G1535" s="71" t="s">
        <v>4682</v>
      </c>
      <c r="H1535" s="71" t="s">
        <v>50</v>
      </c>
      <c r="J1535" s="72" t="s">
        <v>51</v>
      </c>
      <c r="L1535" s="71" t="s">
        <v>18</v>
      </c>
      <c r="M1535" s="73"/>
      <c r="N1535" s="73"/>
      <c r="R1535" s="73"/>
      <c r="S1535" s="72" t="s">
        <v>4684</v>
      </c>
      <c r="T1535" s="72" t="s">
        <v>14578</v>
      </c>
      <c r="U1535" s="73"/>
      <c r="W1535" s="73"/>
      <c r="X1535" s="73"/>
      <c r="Y1535" s="72" t="s">
        <v>14379</v>
      </c>
      <c r="AO1535" s="71">
        <v>675</v>
      </c>
      <c r="AT1535" s="73"/>
      <c r="AU1535" s="73"/>
      <c r="AV1535" s="73"/>
      <c r="AW1535" s="74" t="s">
        <v>15927</v>
      </c>
      <c r="BC1535" s="73"/>
      <c r="BD1535" s="73"/>
    </row>
    <row r="1536" spans="1:56">
      <c r="A1536" s="70" t="str">
        <f t="shared" si="47"/>
        <v>2026-01</v>
      </c>
      <c r="B1536" s="5" t="str">
        <f>_xlfn.XLOOKUP(G1536,过机服务商重量差!A:A,过机服务商重量差!G:G)</f>
        <v>小旋风</v>
      </c>
      <c r="C1536" s="32" t="str">
        <f t="shared" si="46"/>
        <v>渠道</v>
      </c>
      <c r="D1536" s="63">
        <f>ROUND(IF(AND(AO1536&gt;=0,Y1536="正常走货"),_xlfn.XLOOKUP(G1536,过机服务商重量差!A:A,过机服务商重量差!L:L),"0"),2)</f>
        <v>54</v>
      </c>
      <c r="E1536" s="64">
        <f>ROUND(IF(B1536="小旋风",$D1536/提成!$D$4*提成!$E$4,$D1536/提成!$D$3*提成!$E$3),2)</f>
        <v>0.54</v>
      </c>
      <c r="F1536" s="5" t="str">
        <f ca="1">IFERROR(LOOKUP(1,0/((B1536=名单!B:B)*(VALUE(AW1536)&gt;=名单!E:E)*(VALUE(AW1536)&lt;=名单!G:G)*(Y1536="正常走货")),名单!H:H),"否")</f>
        <v>是</v>
      </c>
      <c r="G1536" s="71" t="s">
        <v>4685</v>
      </c>
      <c r="H1536" s="71" t="s">
        <v>4687</v>
      </c>
      <c r="J1536" s="72" t="s">
        <v>85</v>
      </c>
      <c r="L1536" s="71" t="s">
        <v>18</v>
      </c>
      <c r="M1536" s="73"/>
      <c r="N1536" s="73"/>
      <c r="R1536" s="73"/>
      <c r="S1536" s="72" t="s">
        <v>442</v>
      </c>
      <c r="T1536" s="72" t="s">
        <v>14410</v>
      </c>
      <c r="U1536" s="73"/>
      <c r="W1536" s="73"/>
      <c r="X1536" s="73"/>
      <c r="Y1536" s="72" t="s">
        <v>14379</v>
      </c>
      <c r="AO1536" s="71">
        <v>559.8</v>
      </c>
      <c r="AS1536" s="73"/>
      <c r="AT1536" s="73"/>
      <c r="AU1536" s="73"/>
      <c r="AV1536" s="73"/>
      <c r="AW1536" s="74" t="s">
        <v>15928</v>
      </c>
      <c r="BC1536" s="73"/>
    </row>
    <row r="1537" spans="1:56">
      <c r="A1537" s="70" t="str">
        <f t="shared" si="47"/>
        <v>2026-01</v>
      </c>
      <c r="B1537" s="5" t="str">
        <f>_xlfn.XLOOKUP(G1537,过机服务商重量差!A:A,过机服务商重量差!G:G)</f>
        <v>小旋风</v>
      </c>
      <c r="C1537" s="32" t="str">
        <f t="shared" si="46"/>
        <v>渠道</v>
      </c>
      <c r="D1537" s="63">
        <f>ROUND(IF(AND(AO1537&gt;=0,Y1537="正常走货"),_xlfn.XLOOKUP(G1537,过机服务商重量差!A:A,过机服务商重量差!L:L),"0"),2)</f>
        <v>36</v>
      </c>
      <c r="E1537" s="64">
        <f>ROUND(IF(B1537="小旋风",$D1537/提成!$D$4*提成!$E$4,$D1537/提成!$D$3*提成!$E$3),2)</f>
        <v>0.36</v>
      </c>
      <c r="F1537" s="5" t="str">
        <f ca="1">IFERROR(LOOKUP(1,0/((B1537=名单!B:B)*(VALUE(AW1537)&gt;=名单!E:E)*(VALUE(AW1537)&lt;=名单!G:G)*(Y1537="正常走货")),名单!H:H),"否")</f>
        <v>是</v>
      </c>
      <c r="G1537" s="71" t="s">
        <v>4688</v>
      </c>
      <c r="H1537" s="71" t="s">
        <v>4690</v>
      </c>
      <c r="J1537" s="72" t="s">
        <v>428</v>
      </c>
      <c r="L1537" s="71" t="s">
        <v>18</v>
      </c>
      <c r="M1537" s="73"/>
      <c r="N1537" s="73"/>
      <c r="R1537" s="73"/>
      <c r="S1537" s="72" t="s">
        <v>442</v>
      </c>
      <c r="T1537" s="72" t="s">
        <v>14410</v>
      </c>
      <c r="U1537" s="73"/>
      <c r="W1537" s="73"/>
      <c r="X1537" s="73"/>
      <c r="Y1537" s="72" t="s">
        <v>14379</v>
      </c>
      <c r="AO1537" s="71">
        <v>86</v>
      </c>
      <c r="AS1537" s="73"/>
      <c r="AT1537" s="73"/>
      <c r="AU1537" s="73"/>
      <c r="AV1537" s="73"/>
      <c r="AW1537" s="74" t="s">
        <v>15929</v>
      </c>
      <c r="BC1537" s="73"/>
    </row>
    <row r="1538" spans="1:56">
      <c r="A1538" s="70" t="str">
        <f t="shared" si="47"/>
        <v>2026-01</v>
      </c>
      <c r="B1538" s="5" t="str">
        <f>_xlfn.XLOOKUP(G1538,过机服务商重量差!A:A,过机服务商重量差!G:G)</f>
        <v>帅时莹</v>
      </c>
      <c r="C1538" s="32" t="str">
        <f t="shared" ref="C1538:C1601" si="48">IF(OR(AO1538&lt;0,L1538="FBA海运"),"","渠道")</f>
        <v>渠道</v>
      </c>
      <c r="D1538" s="63">
        <f>ROUND(IF(AND(AO1538&gt;=0,Y1538="正常走货"),_xlfn.XLOOKUP(G1538,过机服务商重量差!A:A,过机服务商重量差!L:L),"0"),2)</f>
        <v>11</v>
      </c>
      <c r="E1538" s="64">
        <f>ROUND(IF(B1538="小旋风",$D1538/提成!$D$4*提成!$E$4,$D1538/提成!$D$3*提成!$E$3),2)</f>
        <v>0.11</v>
      </c>
      <c r="F1538" s="5" t="str">
        <f ca="1">IFERROR(LOOKUP(1,0/((B1538=名单!B:B)*(VALUE(AW1538)&gt;=名单!E:E)*(VALUE(AW1538)&lt;=名单!G:G)*(Y1538="正常走货")),名单!H:H),"否")</f>
        <v>否</v>
      </c>
      <c r="G1538" s="71" t="s">
        <v>4691</v>
      </c>
      <c r="H1538" s="71" t="s">
        <v>4693</v>
      </c>
      <c r="J1538" s="72" t="s">
        <v>287</v>
      </c>
      <c r="L1538" s="71" t="s">
        <v>18</v>
      </c>
      <c r="M1538" s="73"/>
      <c r="N1538" s="73"/>
      <c r="R1538" s="73"/>
      <c r="S1538" s="72" t="s">
        <v>442</v>
      </c>
      <c r="T1538" s="72" t="s">
        <v>14410</v>
      </c>
      <c r="U1538" s="73"/>
      <c r="W1538" s="73"/>
      <c r="X1538" s="73"/>
      <c r="Y1538" s="72" t="s">
        <v>14379</v>
      </c>
      <c r="AO1538" s="71">
        <v>43.4</v>
      </c>
      <c r="AS1538" s="73"/>
      <c r="AT1538" s="73"/>
      <c r="AU1538" s="73"/>
      <c r="AV1538" s="73"/>
      <c r="AW1538" s="74" t="s">
        <v>15930</v>
      </c>
      <c r="BC1538" s="73"/>
    </row>
    <row r="1539" spans="1:56">
      <c r="A1539" s="70" t="str">
        <f t="shared" ref="A1539:A1602" si="49">MID(AW1539,1,7)</f>
        <v>2026-01</v>
      </c>
      <c r="B1539" s="5" t="str">
        <f>_xlfn.XLOOKUP(G1539,过机服务商重量差!A:A,过机服务商重量差!G:G)</f>
        <v>无崖子</v>
      </c>
      <c r="C1539" s="32" t="str">
        <f t="shared" si="48"/>
        <v>渠道</v>
      </c>
      <c r="D1539" s="63">
        <f>ROUND(IF(AND(AO1539&gt;=0,Y1539="正常走货"),_xlfn.XLOOKUP(G1539,过机服务商重量差!A:A,过机服务商重量差!L:L),"0"),2)</f>
        <v>1.5</v>
      </c>
      <c r="E1539" s="64">
        <f>ROUND(IF(B1539="小旋风",$D1539/提成!$D$4*提成!$E$4,$D1539/提成!$D$3*提成!$E$3),2)</f>
        <v>0.02</v>
      </c>
      <c r="F1539" s="5" t="str">
        <f ca="1">IFERROR(LOOKUP(1,0/((B1539=名单!B:B)*(VALUE(AW1539)&gt;=名单!E:E)*(VALUE(AW1539)&lt;=名单!G:G)*(Y1539="正常走货")),名单!H:H),"否")</f>
        <v>否</v>
      </c>
      <c r="G1539" s="71" t="s">
        <v>4694</v>
      </c>
      <c r="H1539" s="71" t="s">
        <v>4696</v>
      </c>
      <c r="J1539" s="71" t="s">
        <v>160</v>
      </c>
      <c r="L1539" s="72" t="s">
        <v>18</v>
      </c>
      <c r="M1539" s="73"/>
      <c r="N1539" s="73"/>
      <c r="R1539" s="73"/>
      <c r="S1539" s="72" t="s">
        <v>30</v>
      </c>
      <c r="T1539" s="71" t="s">
        <v>14382</v>
      </c>
      <c r="U1539" s="73"/>
      <c r="W1539" s="73"/>
      <c r="X1539" s="73"/>
      <c r="Y1539" s="72" t="s">
        <v>14379</v>
      </c>
      <c r="AO1539" s="71">
        <v>0</v>
      </c>
      <c r="AT1539" s="73"/>
      <c r="AV1539" s="73"/>
      <c r="AW1539" s="74" t="s">
        <v>15931</v>
      </c>
      <c r="BC1539" s="73"/>
    </row>
    <row r="1540" spans="1:56">
      <c r="A1540" s="70" t="str">
        <f t="shared" si="49"/>
        <v>2026-01</v>
      </c>
      <c r="B1540" s="5" t="str">
        <f>_xlfn.XLOOKUP(G1540,过机服务商重量差!A:A,过机服务商重量差!G:G)</f>
        <v>玉麒麟</v>
      </c>
      <c r="C1540" s="32" t="str">
        <f t="shared" si="48"/>
        <v>渠道</v>
      </c>
      <c r="D1540" s="63">
        <f>ROUND(IF(AND(AO1540&gt;=0,Y1540="正常走货"),_xlfn.XLOOKUP(G1540,过机服务商重量差!A:A,过机服务商重量差!L:L),"0"),2)</f>
        <v>32</v>
      </c>
      <c r="E1540" s="64">
        <f>ROUND(IF(B1540="小旋风",$D1540/提成!$D$4*提成!$E$4,$D1540/提成!$D$3*提成!$E$3),2)</f>
        <v>0.32</v>
      </c>
      <c r="F1540" s="5" t="str">
        <f ca="1">IFERROR(LOOKUP(1,0/((B1540=名单!B:B)*(VALUE(AW1540)&gt;=名单!E:E)*(VALUE(AW1540)&lt;=名单!G:G)*(Y1540="正常走货")),名单!H:H),"否")</f>
        <v>否</v>
      </c>
      <c r="G1540" s="71" t="s">
        <v>4697</v>
      </c>
      <c r="H1540" s="71" t="s">
        <v>4699</v>
      </c>
      <c r="J1540" s="72" t="s">
        <v>17</v>
      </c>
      <c r="L1540" s="71" t="s">
        <v>18</v>
      </c>
      <c r="M1540" s="73"/>
      <c r="N1540" s="73"/>
      <c r="R1540" s="73"/>
      <c r="S1540" s="72" t="s">
        <v>90</v>
      </c>
      <c r="T1540" s="72" t="s">
        <v>14407</v>
      </c>
      <c r="U1540" s="73"/>
      <c r="W1540" s="73"/>
      <c r="X1540" s="73"/>
      <c r="Y1540" s="72" t="s">
        <v>14379</v>
      </c>
      <c r="AO1540" s="71">
        <v>150.4</v>
      </c>
      <c r="AT1540" s="73"/>
      <c r="AV1540" s="73"/>
      <c r="AW1540" s="74" t="s">
        <v>15932</v>
      </c>
      <c r="BC1540" s="73"/>
    </row>
    <row r="1541" spans="1:56">
      <c r="A1541" s="70" t="str">
        <f t="shared" si="49"/>
        <v>2026-01</v>
      </c>
      <c r="B1541" s="5" t="str">
        <f>_xlfn.XLOOKUP(G1541,过机服务商重量差!A:A,过机服务商重量差!G:G)</f>
        <v>玉麒麟</v>
      </c>
      <c r="C1541" s="32" t="str">
        <f t="shared" si="48"/>
        <v>渠道</v>
      </c>
      <c r="D1541" s="63">
        <f>ROUND(IF(AND(AO1541&gt;=0,Y1541="正常走货"),_xlfn.XLOOKUP(G1541,过机服务商重量差!A:A,过机服务商重量差!L:L),"0"),2)</f>
        <v>1</v>
      </c>
      <c r="E1541" s="64">
        <f>ROUND(IF(B1541="小旋风",$D1541/提成!$D$4*提成!$E$4,$D1541/提成!$D$3*提成!$E$3),2)</f>
        <v>0.01</v>
      </c>
      <c r="F1541" s="5" t="str">
        <f ca="1">IFERROR(LOOKUP(1,0/((B1541=名单!B:B)*(VALUE(AW1541)&gt;=名单!E:E)*(VALUE(AW1541)&lt;=名单!G:G)*(Y1541="正常走货")),名单!H:H),"否")</f>
        <v>否</v>
      </c>
      <c r="G1541" s="71" t="s">
        <v>4700</v>
      </c>
      <c r="H1541" s="71" t="s">
        <v>4702</v>
      </c>
      <c r="J1541" s="72" t="s">
        <v>17</v>
      </c>
      <c r="L1541" s="72" t="s">
        <v>18</v>
      </c>
      <c r="M1541" s="73"/>
      <c r="N1541" s="73"/>
      <c r="R1541" s="73"/>
      <c r="S1541" s="72" t="s">
        <v>1006</v>
      </c>
      <c r="T1541" s="72" t="s">
        <v>14382</v>
      </c>
      <c r="U1541" s="73"/>
      <c r="W1541" s="73"/>
      <c r="X1541" s="73"/>
      <c r="Y1541" s="72" t="s">
        <v>14379</v>
      </c>
      <c r="AO1541" s="71">
        <v>27.3</v>
      </c>
      <c r="AT1541" s="73"/>
      <c r="AV1541" s="73"/>
      <c r="AW1541" s="74" t="s">
        <v>15933</v>
      </c>
      <c r="BC1541" s="73"/>
    </row>
    <row r="1542" spans="1:56">
      <c r="A1542" s="70" t="str">
        <f t="shared" si="49"/>
        <v>2026-01</v>
      </c>
      <c r="B1542" s="5" t="str">
        <f>_xlfn.XLOOKUP(G1542,过机服务商重量差!A:A,过机服务商重量差!G:G)</f>
        <v>无崖子</v>
      </c>
      <c r="C1542" s="32" t="str">
        <f t="shared" si="48"/>
        <v>渠道</v>
      </c>
      <c r="D1542" s="63">
        <f>ROUND(IF(AND(AO1542&gt;=0,Y1542="正常走货"),_xlfn.XLOOKUP(G1542,过机服务商重量差!A:A,过机服务商重量差!L:L),"0"),2)</f>
        <v>4.5</v>
      </c>
      <c r="E1542" s="64">
        <f>ROUND(IF(B1542="小旋风",$D1542/提成!$D$4*提成!$E$4,$D1542/提成!$D$3*提成!$E$3),2)</f>
        <v>0.05</v>
      </c>
      <c r="F1542" s="5" t="str">
        <f ca="1">IFERROR(LOOKUP(1,0/((B1542=名单!B:B)*(VALUE(AW1542)&gt;=名单!E:E)*(VALUE(AW1542)&lt;=名单!G:G)*(Y1542="正常走货")),名单!H:H),"否")</f>
        <v>否</v>
      </c>
      <c r="G1542" s="71" t="s">
        <v>4703</v>
      </c>
      <c r="H1542" s="71" t="s">
        <v>4705</v>
      </c>
      <c r="J1542" s="72" t="s">
        <v>590</v>
      </c>
      <c r="L1542" s="71" t="s">
        <v>18</v>
      </c>
      <c r="M1542" s="73"/>
      <c r="N1542" s="73"/>
      <c r="R1542" s="73"/>
      <c r="S1542" s="72" t="s">
        <v>328</v>
      </c>
      <c r="T1542" s="72" t="s">
        <v>14382</v>
      </c>
      <c r="U1542" s="73"/>
      <c r="W1542" s="73"/>
      <c r="X1542" s="73"/>
      <c r="Y1542" s="72" t="s">
        <v>14379</v>
      </c>
      <c r="AO1542" s="71">
        <v>114.55</v>
      </c>
      <c r="AT1542" s="73"/>
      <c r="AV1542" s="73"/>
      <c r="AW1542" s="74" t="s">
        <v>15934</v>
      </c>
      <c r="BC1542" s="73"/>
    </row>
    <row r="1543" spans="1:56">
      <c r="A1543" s="70" t="str">
        <f t="shared" si="49"/>
        <v>2026-01</v>
      </c>
      <c r="B1543" s="5" t="str">
        <f>_xlfn.XLOOKUP(G1543,过机服务商重量差!A:A,过机服务商重量差!G:G)</f>
        <v>小旋风</v>
      </c>
      <c r="C1543" s="32" t="str">
        <f t="shared" si="48"/>
        <v>渠道</v>
      </c>
      <c r="D1543" s="63">
        <f>ROUND(IF(AND(AO1543&gt;=0,Y1543="正常走货"),_xlfn.XLOOKUP(G1543,过机服务商重量差!A:A,过机服务商重量差!L:L),"0"),2)</f>
        <v>221</v>
      </c>
      <c r="E1543" s="64">
        <f>ROUND(IF(B1543="小旋风",$D1543/提成!$D$4*提成!$E$4,$D1543/提成!$D$3*提成!$E$3),2)</f>
        <v>2.21</v>
      </c>
      <c r="F1543" s="5" t="str">
        <f ca="1">IFERROR(LOOKUP(1,0/((B1543=名单!B:B)*(VALUE(AW1543)&gt;=名单!E:E)*(VALUE(AW1543)&lt;=名单!G:G)*(Y1543="正常走货")),名单!H:H),"否")</f>
        <v>是</v>
      </c>
      <c r="G1543" s="71" t="s">
        <v>4706</v>
      </c>
      <c r="H1543" s="71" t="s">
        <v>4708</v>
      </c>
      <c r="J1543" s="72" t="s">
        <v>274</v>
      </c>
      <c r="L1543" s="71" t="s">
        <v>18</v>
      </c>
      <c r="M1543" s="73"/>
      <c r="N1543" s="73"/>
      <c r="R1543" s="73"/>
      <c r="S1543" s="72" t="s">
        <v>191</v>
      </c>
      <c r="T1543" s="72" t="s">
        <v>14410</v>
      </c>
      <c r="U1543" s="73"/>
      <c r="W1543" s="73"/>
      <c r="X1543" s="73"/>
      <c r="Y1543" s="72" t="s">
        <v>14379</v>
      </c>
      <c r="AO1543" s="71">
        <v>110.5</v>
      </c>
      <c r="AT1543" s="73"/>
      <c r="AV1543" s="73"/>
      <c r="AW1543" s="74" t="s">
        <v>15935</v>
      </c>
      <c r="BC1543" s="73"/>
    </row>
    <row r="1544" spans="1:56">
      <c r="A1544" s="70" t="str">
        <f t="shared" si="49"/>
        <v>2026-01</v>
      </c>
      <c r="B1544" s="5" t="str">
        <f>_xlfn.XLOOKUP(G1544,过机服务商重量差!A:A,过机服务商重量差!G:G)</f>
        <v>玉麒麟</v>
      </c>
      <c r="C1544" s="32" t="str">
        <f t="shared" si="48"/>
        <v>渠道</v>
      </c>
      <c r="D1544" s="63">
        <f>ROUND(IF(AND(AO1544&gt;=0,Y1544="正常走货"),_xlfn.XLOOKUP(G1544,过机服务商重量差!A:A,过机服务商重量差!L:L),"0"),2)</f>
        <v>0.5</v>
      </c>
      <c r="E1544" s="64">
        <f>ROUND(IF(B1544="小旋风",$D1544/提成!$D$4*提成!$E$4,$D1544/提成!$D$3*提成!$E$3),2)</f>
        <v>0.01</v>
      </c>
      <c r="F1544" s="5" t="str">
        <f ca="1">IFERROR(LOOKUP(1,0/((B1544=名单!B:B)*(VALUE(AW1544)&gt;=名单!E:E)*(VALUE(AW1544)&lt;=名单!G:G)*(Y1544="正常走货")),名单!H:H),"否")</f>
        <v>否</v>
      </c>
      <c r="G1544" s="71" t="s">
        <v>4709</v>
      </c>
      <c r="H1544" s="71" t="s">
        <v>4711</v>
      </c>
      <c r="J1544" s="72" t="s">
        <v>17</v>
      </c>
      <c r="L1544" s="71" t="s">
        <v>18</v>
      </c>
      <c r="M1544" s="73"/>
      <c r="N1544" s="73"/>
      <c r="R1544" s="73"/>
      <c r="S1544" s="72" t="s">
        <v>767</v>
      </c>
      <c r="T1544" s="71" t="s">
        <v>14382</v>
      </c>
      <c r="U1544" s="73"/>
      <c r="W1544" s="73"/>
      <c r="X1544" s="73"/>
      <c r="Y1544" s="72" t="s">
        <v>14379</v>
      </c>
      <c r="AO1544" s="71">
        <v>79.6</v>
      </c>
      <c r="AS1544" s="73"/>
      <c r="AT1544" s="73"/>
      <c r="AV1544" s="73"/>
      <c r="AW1544" s="74" t="s">
        <v>15936</v>
      </c>
      <c r="BC1544" s="73"/>
    </row>
    <row r="1545" spans="1:56">
      <c r="A1545" s="70" t="str">
        <f t="shared" si="49"/>
        <v>2026-01</v>
      </c>
      <c r="B1545" s="5" t="str">
        <f>_xlfn.XLOOKUP(G1545,过机服务商重量差!A:A,过机服务商重量差!G:G)</f>
        <v>风清扬</v>
      </c>
      <c r="C1545" s="32" t="str">
        <f t="shared" si="48"/>
        <v>渠道</v>
      </c>
      <c r="D1545" s="63">
        <f>ROUND(IF(AND(AO1545&gt;=0,Y1545="正常走货"),_xlfn.XLOOKUP(G1545,过机服务商重量差!A:A,过机服务商重量差!L:L),"0"),2)</f>
        <v>236</v>
      </c>
      <c r="E1545" s="64">
        <f>ROUND(IF(B1545="小旋风",$D1545/提成!$D$4*提成!$E$4,$D1545/提成!$D$3*提成!$E$3),2)</f>
        <v>2.36</v>
      </c>
      <c r="F1545" s="5" t="str">
        <f ca="1">IFERROR(LOOKUP(1,0/((B1545=名单!B:B)*(VALUE(AW1545)&gt;=名单!E:E)*(VALUE(AW1545)&lt;=名单!G:G)*(Y1545="正常走货")),名单!H:H),"否")</f>
        <v>是</v>
      </c>
      <c r="G1545" s="71" t="s">
        <v>4712</v>
      </c>
      <c r="H1545" s="71" t="s">
        <v>4714</v>
      </c>
      <c r="J1545" s="72" t="s">
        <v>880</v>
      </c>
      <c r="L1545" s="72" t="s">
        <v>18</v>
      </c>
      <c r="M1545" s="73"/>
      <c r="N1545" s="73"/>
      <c r="R1545" s="73"/>
      <c r="S1545" s="72" t="s">
        <v>223</v>
      </c>
      <c r="T1545" s="72" t="s">
        <v>14410</v>
      </c>
      <c r="U1545" s="73"/>
      <c r="W1545" s="73"/>
      <c r="X1545" s="73"/>
      <c r="Y1545" s="72" t="s">
        <v>14379</v>
      </c>
      <c r="AO1545" s="71">
        <v>273.5</v>
      </c>
      <c r="AT1545" s="73"/>
      <c r="AV1545" s="73"/>
      <c r="AW1545" s="74" t="s">
        <v>15937</v>
      </c>
    </row>
    <row r="1546" spans="1:56">
      <c r="A1546" s="70" t="str">
        <f t="shared" si="49"/>
        <v>2026-01</v>
      </c>
      <c r="B1546" s="5" t="str">
        <f>_xlfn.XLOOKUP(G1546,过机服务商重量差!A:A,过机服务商重量差!G:G)</f>
        <v>无崖子</v>
      </c>
      <c r="C1546" s="32" t="str">
        <f t="shared" si="48"/>
        <v>渠道</v>
      </c>
      <c r="D1546" s="63">
        <f>ROUND(IF(AND(AO1546&gt;=0,Y1546="正常走货"),_xlfn.XLOOKUP(G1546,过机服务商重量差!A:A,过机服务商重量差!L:L),"0"),2)</f>
        <v>92</v>
      </c>
      <c r="E1546" s="64">
        <f>ROUND(IF(B1546="小旋风",$D1546/提成!$D$4*提成!$E$4,$D1546/提成!$D$3*提成!$E$3),2)</f>
        <v>0.92</v>
      </c>
      <c r="F1546" s="5" t="str">
        <f ca="1">IFERROR(LOOKUP(1,0/((B1546=名单!B:B)*(VALUE(AW1546)&gt;=名单!E:E)*(VALUE(AW1546)&lt;=名单!G:G)*(Y1546="正常走货")),名单!H:H),"否")</f>
        <v>否</v>
      </c>
      <c r="G1546" s="71" t="s">
        <v>4715</v>
      </c>
      <c r="H1546" s="71" t="s">
        <v>4715</v>
      </c>
      <c r="J1546" s="72" t="s">
        <v>128</v>
      </c>
      <c r="L1546" s="72" t="s">
        <v>18</v>
      </c>
      <c r="M1546" s="73"/>
      <c r="N1546" s="73"/>
      <c r="R1546" s="73"/>
      <c r="S1546" s="72" t="s">
        <v>1410</v>
      </c>
      <c r="T1546" s="72" t="s">
        <v>14407</v>
      </c>
      <c r="U1546" s="73"/>
      <c r="W1546" s="73"/>
      <c r="X1546" s="73"/>
      <c r="Y1546" s="72" t="s">
        <v>14379</v>
      </c>
      <c r="AO1546" s="71">
        <v>208</v>
      </c>
      <c r="AS1546" s="73"/>
      <c r="AT1546" s="73"/>
      <c r="AU1546" s="73"/>
      <c r="AV1546" s="73"/>
      <c r="AW1546" s="74" t="s">
        <v>15938</v>
      </c>
      <c r="BC1546" s="73"/>
      <c r="BD1546" s="73"/>
    </row>
    <row r="1547" spans="1:56">
      <c r="A1547" s="70" t="str">
        <f t="shared" si="49"/>
        <v>2026-01</v>
      </c>
      <c r="B1547" s="5" t="str">
        <f>_xlfn.XLOOKUP(G1547,过机服务商重量差!A:A,过机服务商重量差!G:G)</f>
        <v>风清扬</v>
      </c>
      <c r="C1547" s="32" t="str">
        <f t="shared" si="48"/>
        <v>渠道</v>
      </c>
      <c r="D1547" s="63">
        <f>ROUND(IF(AND(AO1547&gt;=0,Y1547="正常走货"),_xlfn.XLOOKUP(G1547,过机服务商重量差!A:A,过机服务商重量差!L:L),"0"),2)</f>
        <v>21</v>
      </c>
      <c r="E1547" s="64">
        <f>ROUND(IF(B1547="小旋风",$D1547/提成!$D$4*提成!$E$4,$D1547/提成!$D$3*提成!$E$3),2)</f>
        <v>0.21</v>
      </c>
      <c r="F1547" s="5" t="str">
        <f ca="1">IFERROR(LOOKUP(1,0/((B1547=名单!B:B)*(VALUE(AW1547)&gt;=名单!E:E)*(VALUE(AW1547)&lt;=名单!G:G)*(Y1547="正常走货")),名单!H:H),"否")</f>
        <v>是</v>
      </c>
      <c r="G1547" s="71" t="s">
        <v>4717</v>
      </c>
      <c r="H1547" s="71" t="s">
        <v>4719</v>
      </c>
      <c r="J1547" s="72" t="s">
        <v>880</v>
      </c>
      <c r="L1547" s="71" t="s">
        <v>18</v>
      </c>
      <c r="M1547" s="73"/>
      <c r="N1547" s="73"/>
      <c r="R1547" s="73"/>
      <c r="S1547" s="72" t="s">
        <v>1567</v>
      </c>
      <c r="T1547" s="72" t="s">
        <v>14386</v>
      </c>
      <c r="U1547" s="73"/>
      <c r="W1547" s="73"/>
      <c r="X1547" s="73"/>
      <c r="Y1547" s="72" t="s">
        <v>14379</v>
      </c>
      <c r="AO1547" s="71">
        <v>42</v>
      </c>
      <c r="AT1547" s="73"/>
      <c r="AV1547" s="73"/>
      <c r="AW1547" s="74" t="s">
        <v>15939</v>
      </c>
      <c r="BC1547" s="73"/>
    </row>
    <row r="1548" spans="1:56">
      <c r="A1548" s="70" t="str">
        <f t="shared" si="49"/>
        <v>2026-01</v>
      </c>
      <c r="B1548" s="5" t="str">
        <f>_xlfn.XLOOKUP(G1548,过机服务商重量差!A:A,过机服务商重量差!G:G)</f>
        <v>帅时莹</v>
      </c>
      <c r="C1548" s="32" t="str">
        <f t="shared" si="48"/>
        <v>渠道</v>
      </c>
      <c r="D1548" s="63">
        <f>ROUND(IF(AND(AO1548&gt;=0,Y1548="正常走货"),_xlfn.XLOOKUP(G1548,过机服务商重量差!A:A,过机服务商重量差!L:L),"0"),2)</f>
        <v>31</v>
      </c>
      <c r="E1548" s="64">
        <f>ROUND(IF(B1548="小旋风",$D1548/提成!$D$4*提成!$E$4,$D1548/提成!$D$3*提成!$E$3),2)</f>
        <v>0.31</v>
      </c>
      <c r="F1548" s="5" t="str">
        <f ca="1">IFERROR(LOOKUP(1,0/((B1548=名单!B:B)*(VALUE(AW1548)&gt;=名单!E:E)*(VALUE(AW1548)&lt;=名单!G:G)*(Y1548="正常走货")),名单!H:H),"否")</f>
        <v>否</v>
      </c>
      <c r="G1548" s="71" t="s">
        <v>4720</v>
      </c>
      <c r="H1548" s="71" t="s">
        <v>4722</v>
      </c>
      <c r="J1548" s="72" t="s">
        <v>1184</v>
      </c>
      <c r="L1548" s="71" t="s">
        <v>18</v>
      </c>
      <c r="M1548" s="73"/>
      <c r="N1548" s="73"/>
      <c r="R1548" s="73"/>
      <c r="S1548" s="72" t="s">
        <v>442</v>
      </c>
      <c r="T1548" s="72" t="s">
        <v>14410</v>
      </c>
      <c r="U1548" s="73"/>
      <c r="W1548" s="73"/>
      <c r="X1548" s="73"/>
      <c r="Y1548" s="72" t="s">
        <v>14379</v>
      </c>
      <c r="AO1548" s="71">
        <v>186</v>
      </c>
      <c r="AS1548" s="73"/>
      <c r="AT1548" s="73"/>
      <c r="AU1548" s="73"/>
      <c r="AV1548" s="73"/>
      <c r="AW1548" s="74" t="s">
        <v>15940</v>
      </c>
      <c r="BC1548" s="73"/>
    </row>
    <row r="1549" spans="1:56">
      <c r="A1549" s="70" t="str">
        <f t="shared" si="49"/>
        <v>2026-01</v>
      </c>
      <c r="B1549" s="5" t="str">
        <f>_xlfn.XLOOKUP(G1549,过机服务商重量差!A:A,过机服务商重量差!G:G)</f>
        <v>帅时莹</v>
      </c>
      <c r="C1549" s="32" t="str">
        <f t="shared" si="48"/>
        <v>渠道</v>
      </c>
      <c r="D1549" s="63">
        <f>ROUND(IF(AND(AO1549&gt;=0,Y1549="正常走货"),_xlfn.XLOOKUP(G1549,过机服务商重量差!A:A,过机服务商重量差!L:L),"0"),2)</f>
        <v>21</v>
      </c>
      <c r="E1549" s="64">
        <f>ROUND(IF(B1549="小旋风",$D1549/提成!$D$4*提成!$E$4,$D1549/提成!$D$3*提成!$E$3),2)</f>
        <v>0.21</v>
      </c>
      <c r="F1549" s="5" t="str">
        <f ca="1">IFERROR(LOOKUP(1,0/((B1549=名单!B:B)*(VALUE(AW1549)&gt;=名单!E:E)*(VALUE(AW1549)&lt;=名单!G:G)*(Y1549="正常走货")),名单!H:H),"否")</f>
        <v>否</v>
      </c>
      <c r="G1549" s="71" t="s">
        <v>4723</v>
      </c>
      <c r="H1549" s="71" t="s">
        <v>4725</v>
      </c>
      <c r="J1549" s="72" t="s">
        <v>1184</v>
      </c>
      <c r="L1549" s="71" t="s">
        <v>18</v>
      </c>
      <c r="M1549" s="73"/>
      <c r="N1549" s="73"/>
      <c r="R1549" s="73"/>
      <c r="S1549" s="72" t="s">
        <v>442</v>
      </c>
      <c r="T1549" s="71" t="s">
        <v>14410</v>
      </c>
      <c r="U1549" s="73"/>
      <c r="W1549" s="73"/>
      <c r="X1549" s="73"/>
      <c r="Y1549" s="72" t="s">
        <v>14379</v>
      </c>
      <c r="AO1549" s="71">
        <v>67</v>
      </c>
      <c r="AS1549" s="73"/>
      <c r="AT1549" s="73"/>
      <c r="AU1549" s="73"/>
      <c r="AV1549" s="73"/>
      <c r="AW1549" s="74" t="s">
        <v>15941</v>
      </c>
      <c r="BC1549" s="73"/>
      <c r="BD1549" s="73"/>
    </row>
    <row r="1550" spans="1:56">
      <c r="A1550" s="70" t="str">
        <f t="shared" si="49"/>
        <v>2026-01</v>
      </c>
      <c r="B1550" s="5" t="str">
        <f>_xlfn.XLOOKUP(G1550,过机服务商重量差!A:A,过机服务商重量差!G:G)</f>
        <v>007</v>
      </c>
      <c r="C1550" s="32" t="str">
        <f t="shared" si="48"/>
        <v>渠道</v>
      </c>
      <c r="D1550" s="63">
        <f>ROUND(IF(AND(AO1550&gt;=0,Y1550="正常走货"),_xlfn.XLOOKUP(G1550,过机服务商重量差!A:A,过机服务商重量差!L:L),"0"),2)</f>
        <v>178</v>
      </c>
      <c r="E1550" s="64">
        <f>ROUND(IF(B1550="小旋风",$D1550/提成!$D$4*提成!$E$4,$D1550/提成!$D$3*提成!$E$3),2)</f>
        <v>1.78</v>
      </c>
      <c r="F1550" s="5" t="str">
        <f ca="1">IFERROR(LOOKUP(1,0/((B1550=名单!B:B)*(VALUE(AW1550)&gt;=名单!E:E)*(VALUE(AW1550)&lt;=名单!G:G)*(Y1550="正常走货")),名单!H:H),"否")</f>
        <v>否</v>
      </c>
      <c r="G1550" s="71" t="s">
        <v>4726</v>
      </c>
      <c r="H1550" s="71" t="s">
        <v>4728</v>
      </c>
      <c r="J1550" s="72" t="s">
        <v>168</v>
      </c>
      <c r="L1550" s="71" t="s">
        <v>18</v>
      </c>
      <c r="M1550" s="73"/>
      <c r="N1550" s="73"/>
      <c r="R1550" s="73"/>
      <c r="S1550" s="72" t="s">
        <v>191</v>
      </c>
      <c r="T1550" s="72" t="s">
        <v>14410</v>
      </c>
      <c r="U1550" s="73"/>
      <c r="W1550" s="73"/>
      <c r="X1550" s="73"/>
      <c r="Y1550" s="72" t="s">
        <v>14379</v>
      </c>
      <c r="AO1550" s="71">
        <v>2492</v>
      </c>
      <c r="AS1550" s="73"/>
      <c r="AT1550" s="73"/>
      <c r="AU1550" s="73"/>
      <c r="AV1550" s="73"/>
      <c r="AW1550" s="74" t="s">
        <v>15942</v>
      </c>
      <c r="BC1550" s="73"/>
      <c r="BD1550" s="73"/>
    </row>
    <row r="1551" spans="1:56">
      <c r="A1551" s="70" t="str">
        <f t="shared" si="49"/>
        <v>2026-01</v>
      </c>
      <c r="B1551" s="5" t="str">
        <f>_xlfn.XLOOKUP(G1551,过机服务商重量差!A:A,过机服务商重量差!G:G)</f>
        <v>风清扬</v>
      </c>
      <c r="C1551" s="32" t="str">
        <f t="shared" si="48"/>
        <v>渠道</v>
      </c>
      <c r="D1551" s="63">
        <f>ROUND(IF(AND(AO1551&gt;=0,Y1551="正常走货"),_xlfn.XLOOKUP(G1551,过机服务商重量差!A:A,过机服务商重量差!L:L),"0"),2)</f>
        <v>143</v>
      </c>
      <c r="E1551" s="64">
        <f>ROUND(IF(B1551="小旋风",$D1551/提成!$D$4*提成!$E$4,$D1551/提成!$D$3*提成!$E$3),2)</f>
        <v>1.43</v>
      </c>
      <c r="F1551" s="5" t="str">
        <f ca="1">IFERROR(LOOKUP(1,0/((B1551=名单!B:B)*(VALUE(AW1551)&gt;=名单!E:E)*(VALUE(AW1551)&lt;=名单!G:G)*(Y1551="正常走货")),名单!H:H),"否")</f>
        <v>是</v>
      </c>
      <c r="G1551" s="71" t="s">
        <v>4729</v>
      </c>
      <c r="H1551" s="71" t="s">
        <v>50</v>
      </c>
      <c r="J1551" s="72" t="s">
        <v>231</v>
      </c>
      <c r="L1551" s="71" t="s">
        <v>18</v>
      </c>
      <c r="M1551" s="73"/>
      <c r="N1551" s="73"/>
      <c r="R1551" s="73"/>
      <c r="S1551" s="72" t="s">
        <v>39</v>
      </c>
      <c r="T1551" s="72" t="s">
        <v>14386</v>
      </c>
      <c r="U1551" s="73"/>
      <c r="W1551" s="73"/>
      <c r="X1551" s="73"/>
      <c r="Y1551" s="72" t="s">
        <v>14379</v>
      </c>
      <c r="AO1551" s="71">
        <v>6</v>
      </c>
      <c r="AS1551" s="73"/>
      <c r="AT1551" s="73"/>
      <c r="AU1551" s="73"/>
      <c r="AV1551" s="73"/>
      <c r="AW1551" s="74" t="s">
        <v>15943</v>
      </c>
      <c r="BC1551" s="73"/>
      <c r="BD1551" s="73"/>
    </row>
    <row r="1552" spans="1:56">
      <c r="A1552" s="70" t="str">
        <f t="shared" si="49"/>
        <v>2026-01</v>
      </c>
      <c r="B1552" s="5" t="str">
        <f>_xlfn.XLOOKUP(G1552,过机服务商重量差!A:A,过机服务商重量差!G:G)</f>
        <v>风清扬</v>
      </c>
      <c r="C1552" s="32" t="str">
        <f t="shared" si="48"/>
        <v>渠道</v>
      </c>
      <c r="D1552" s="63">
        <f>ROUND(IF(AND(AO1552&gt;=0,Y1552="正常走货"),_xlfn.XLOOKUP(G1552,过机服务商重量差!A:A,过机服务商重量差!L:L),"0"),2)</f>
        <v>896</v>
      </c>
      <c r="E1552" s="64">
        <f>ROUND(IF(B1552="小旋风",$D1552/提成!$D$4*提成!$E$4,$D1552/提成!$D$3*提成!$E$3),2)</f>
        <v>8.96</v>
      </c>
      <c r="F1552" s="5" t="str">
        <f ca="1">IFERROR(LOOKUP(1,0/((B1552=名单!B:B)*(VALUE(AW1552)&gt;=名单!E:E)*(VALUE(AW1552)&lt;=名单!G:G)*(Y1552="正常走货")),名单!H:H),"否")</f>
        <v>是</v>
      </c>
      <c r="G1552" s="71" t="s">
        <v>4731</v>
      </c>
      <c r="H1552" s="71" t="s">
        <v>50</v>
      </c>
      <c r="J1552" s="72" t="s">
        <v>231</v>
      </c>
      <c r="L1552" s="71" t="s">
        <v>18</v>
      </c>
      <c r="M1552" s="73"/>
      <c r="N1552" s="73"/>
      <c r="R1552" s="73"/>
      <c r="S1552" s="72" t="s">
        <v>39</v>
      </c>
      <c r="T1552" s="72" t="s">
        <v>14386</v>
      </c>
      <c r="U1552" s="73"/>
      <c r="W1552" s="73"/>
      <c r="X1552" s="73"/>
      <c r="Y1552" s="72" t="s">
        <v>14379</v>
      </c>
      <c r="AO1552" s="71">
        <v>3632</v>
      </c>
      <c r="AT1552" s="73"/>
      <c r="AV1552" s="73"/>
      <c r="AW1552" s="74" t="s">
        <v>15944</v>
      </c>
      <c r="BC1552" s="73"/>
    </row>
    <row r="1553" spans="1:56">
      <c r="A1553" s="70" t="str">
        <f t="shared" si="49"/>
        <v>2026-01</v>
      </c>
      <c r="B1553" s="5" t="str">
        <f>_xlfn.XLOOKUP(G1553,过机服务商重量差!A:A,过机服务商重量差!G:G)</f>
        <v>张诚</v>
      </c>
      <c r="C1553" s="32" t="str">
        <f t="shared" si="48"/>
        <v>渠道</v>
      </c>
      <c r="D1553" s="63">
        <f>ROUND(IF(AND(AO1553&gt;=0,Y1553="正常走货"),_xlfn.XLOOKUP(G1553,过机服务商重量差!A:A,过机服务商重量差!L:L),"0"),2)</f>
        <v>55</v>
      </c>
      <c r="E1553" s="64">
        <f>ROUND(IF(B1553="小旋风",$D1553/提成!$D$4*提成!$E$4,$D1553/提成!$D$3*提成!$E$3),2)</f>
        <v>0.55</v>
      </c>
      <c r="F1553" s="5" t="str">
        <f ca="1">IFERROR(LOOKUP(1,0/((B1553=名单!B:B)*(VALUE(AW1553)&gt;=名单!E:E)*(VALUE(AW1553)&lt;=名单!G:G)*(Y1553="正常走货")),名单!H:H),"否")</f>
        <v>否</v>
      </c>
      <c r="G1553" s="71" t="s">
        <v>4733</v>
      </c>
      <c r="H1553" s="71" t="s">
        <v>4735</v>
      </c>
      <c r="J1553" s="72" t="s">
        <v>14385</v>
      </c>
      <c r="L1553" s="71" t="s">
        <v>18</v>
      </c>
      <c r="M1553" s="73"/>
      <c r="N1553" s="73"/>
      <c r="R1553" s="73"/>
      <c r="S1553" s="72" t="s">
        <v>39</v>
      </c>
      <c r="T1553" s="72" t="s">
        <v>14386</v>
      </c>
      <c r="U1553" s="73"/>
      <c r="W1553" s="73"/>
      <c r="X1553" s="73"/>
      <c r="Y1553" s="72" t="s">
        <v>14379</v>
      </c>
      <c r="AO1553" s="71">
        <v>300</v>
      </c>
      <c r="AT1553" s="73"/>
      <c r="AV1553" s="73"/>
      <c r="AW1553" s="74" t="s">
        <v>15945</v>
      </c>
      <c r="BC1553" s="73"/>
    </row>
    <row r="1554" spans="1:56">
      <c r="A1554" s="70" t="str">
        <f t="shared" si="49"/>
        <v>2026-01</v>
      </c>
      <c r="B1554" s="5" t="str">
        <f>_xlfn.XLOOKUP(G1554,过机服务商重量差!A:A,过机服务商重量差!G:G)</f>
        <v>帅时莹</v>
      </c>
      <c r="C1554" s="32" t="str">
        <f t="shared" si="48"/>
        <v>渠道</v>
      </c>
      <c r="D1554" s="63">
        <f>ROUND(IF(AND(AO1554&gt;=0,Y1554="正常走货"),_xlfn.XLOOKUP(G1554,过机服务商重量差!A:A,过机服务商重量差!L:L),"0"),2)</f>
        <v>220</v>
      </c>
      <c r="E1554" s="64">
        <f>ROUND(IF(B1554="小旋风",$D1554/提成!$D$4*提成!$E$4,$D1554/提成!$D$3*提成!$E$3),2)</f>
        <v>2.2</v>
      </c>
      <c r="F1554" s="5" t="str">
        <f ca="1">IFERROR(LOOKUP(1,0/((B1554=名单!B:B)*(VALUE(AW1554)&gt;=名单!E:E)*(VALUE(AW1554)&lt;=名单!G:G)*(Y1554="正常走货")),名单!H:H),"否")</f>
        <v>否</v>
      </c>
      <c r="G1554" s="71" t="s">
        <v>4736</v>
      </c>
      <c r="H1554" s="71" t="s">
        <v>4738</v>
      </c>
      <c r="J1554" s="72" t="s">
        <v>938</v>
      </c>
      <c r="L1554" s="71" t="s">
        <v>18</v>
      </c>
      <c r="M1554" s="73"/>
      <c r="N1554" s="73"/>
      <c r="R1554" s="73"/>
      <c r="S1554" s="72" t="s">
        <v>3347</v>
      </c>
      <c r="T1554" s="72" t="s">
        <v>14410</v>
      </c>
      <c r="U1554" s="73"/>
      <c r="W1554" s="73"/>
      <c r="X1554" s="73"/>
      <c r="Y1554" s="72" t="s">
        <v>14379</v>
      </c>
      <c r="AO1554" s="71">
        <v>1840</v>
      </c>
      <c r="AS1554" s="73"/>
      <c r="AT1554" s="73"/>
      <c r="AU1554" s="73"/>
      <c r="AV1554" s="73"/>
      <c r="AW1554" s="74" t="s">
        <v>15946</v>
      </c>
      <c r="BC1554" s="73"/>
      <c r="BD1554" s="73"/>
    </row>
    <row r="1555" spans="1:56">
      <c r="A1555" s="70" t="str">
        <f t="shared" si="49"/>
        <v>2026-01</v>
      </c>
      <c r="B1555" s="5" t="str">
        <f>_xlfn.XLOOKUP(G1555,过机服务商重量差!A:A,过机服务商重量差!G:G)</f>
        <v>张诚</v>
      </c>
      <c r="C1555" s="32" t="str">
        <f t="shared" si="48"/>
        <v>渠道</v>
      </c>
      <c r="D1555" s="63">
        <f>ROUND(IF(AND(AO1555&gt;=0,Y1555="正常走货"),_xlfn.XLOOKUP(G1555,过机服务商重量差!A:A,过机服务商重量差!L:L),"0"),2)</f>
        <v>350</v>
      </c>
      <c r="E1555" s="64">
        <f>ROUND(IF(B1555="小旋风",$D1555/提成!$D$4*提成!$E$4,$D1555/提成!$D$3*提成!$E$3),2)</f>
        <v>3.5</v>
      </c>
      <c r="F1555" s="5" t="str">
        <f ca="1">IFERROR(LOOKUP(1,0/((B1555=名单!B:B)*(VALUE(AW1555)&gt;=名单!E:E)*(VALUE(AW1555)&lt;=名单!G:G)*(Y1555="正常走货")),名单!H:H),"否")</f>
        <v>否</v>
      </c>
      <c r="G1555" s="71" t="s">
        <v>4739</v>
      </c>
      <c r="H1555" s="71" t="s">
        <v>4741</v>
      </c>
      <c r="J1555" s="72" t="s">
        <v>14385</v>
      </c>
      <c r="L1555" s="71" t="s">
        <v>18</v>
      </c>
      <c r="M1555" s="73"/>
      <c r="N1555" s="73"/>
      <c r="R1555" s="73"/>
      <c r="S1555" s="72" t="s">
        <v>39</v>
      </c>
      <c r="T1555" s="72" t="s">
        <v>14386</v>
      </c>
      <c r="U1555" s="73"/>
      <c r="W1555" s="73"/>
      <c r="X1555" s="73"/>
      <c r="Y1555" s="72" t="s">
        <v>14379</v>
      </c>
      <c r="AO1555" s="71">
        <v>2214</v>
      </c>
      <c r="AS1555" s="73"/>
      <c r="AT1555" s="73"/>
      <c r="AV1555" s="73"/>
      <c r="AW1555" s="74" t="s">
        <v>15947</v>
      </c>
      <c r="BA1555" s="73"/>
      <c r="BC1555" s="73"/>
    </row>
    <row r="1556" spans="1:56">
      <c r="A1556" s="70" t="str">
        <f t="shared" si="49"/>
        <v>2026-01</v>
      </c>
      <c r="B1556" s="5" t="str">
        <f>_xlfn.XLOOKUP(G1556,过机服务商重量差!A:A,过机服务商重量差!G:G)</f>
        <v>张诚</v>
      </c>
      <c r="C1556" s="32" t="str">
        <f t="shared" si="48"/>
        <v>渠道</v>
      </c>
      <c r="D1556" s="63">
        <f>ROUND(IF(AND(AO1556&gt;=0,Y1556="正常走货"),_xlfn.XLOOKUP(G1556,过机服务商重量差!A:A,过机服务商重量差!L:L),"0"),2)</f>
        <v>102</v>
      </c>
      <c r="E1556" s="64">
        <f>ROUND(IF(B1556="小旋风",$D1556/提成!$D$4*提成!$E$4,$D1556/提成!$D$3*提成!$E$3),2)</f>
        <v>1.02</v>
      </c>
      <c r="F1556" s="5" t="str">
        <f ca="1">IFERROR(LOOKUP(1,0/((B1556=名单!B:B)*(VALUE(AW1556)&gt;=名单!E:E)*(VALUE(AW1556)&lt;=名单!G:G)*(Y1556="正常走货")),名单!H:H),"否")</f>
        <v>否</v>
      </c>
      <c r="G1556" s="71" t="s">
        <v>4742</v>
      </c>
      <c r="H1556" s="71" t="s">
        <v>4744</v>
      </c>
      <c r="J1556" s="72" t="s">
        <v>14385</v>
      </c>
      <c r="L1556" s="71" t="s">
        <v>18</v>
      </c>
      <c r="M1556" s="73"/>
      <c r="N1556" s="73"/>
      <c r="R1556" s="73"/>
      <c r="S1556" s="72" t="s">
        <v>39</v>
      </c>
      <c r="T1556" s="72" t="s">
        <v>14386</v>
      </c>
      <c r="U1556" s="73"/>
      <c r="W1556" s="73"/>
      <c r="X1556" s="73"/>
      <c r="Y1556" s="72" t="s">
        <v>14379</v>
      </c>
      <c r="AO1556" s="71">
        <v>900</v>
      </c>
      <c r="AS1556" s="73"/>
      <c r="AT1556" s="73"/>
      <c r="AV1556" s="73"/>
      <c r="AW1556" s="74" t="s">
        <v>15948</v>
      </c>
      <c r="BA1556" s="73"/>
      <c r="BC1556" s="73"/>
    </row>
    <row r="1557" spans="1:56">
      <c r="A1557" s="70" t="str">
        <f t="shared" si="49"/>
        <v>2026-01</v>
      </c>
      <c r="B1557" s="5" t="str">
        <f>_xlfn.XLOOKUP(G1557,过机服务商重量差!A:A,过机服务商重量差!G:G)</f>
        <v>风清扬</v>
      </c>
      <c r="C1557" s="32" t="str">
        <f t="shared" si="48"/>
        <v/>
      </c>
      <c r="D1557" s="63">
        <f>ROUND(IF(AND(AO1557&gt;=0,Y1557="正常走货"),_xlfn.XLOOKUP(G1557,过机服务商重量差!A:A,过机服务商重量差!L:L),"0"),2)</f>
        <v>0</v>
      </c>
      <c r="E1557" s="64">
        <f>ROUND(IF(B1557="小旋风",$D1557/提成!$D$4*提成!$E$4,$D1557/提成!$D$3*提成!$E$3),2)</f>
        <v>0</v>
      </c>
      <c r="F1557" s="5" t="str">
        <f ca="1">IFERROR(LOOKUP(1,0/((B1557=名单!B:B)*(VALUE(AW1557)&gt;=名单!E:E)*(VALUE(AW1557)&lt;=名单!G:G)*(Y1557="正常走货")),名单!H:H),"否")</f>
        <v>是</v>
      </c>
      <c r="G1557" s="71" t="s">
        <v>4745</v>
      </c>
      <c r="H1557" s="71" t="s">
        <v>50</v>
      </c>
      <c r="J1557" s="72" t="s">
        <v>231</v>
      </c>
      <c r="L1557" s="71" t="s">
        <v>18</v>
      </c>
      <c r="M1557" s="73"/>
      <c r="N1557" s="73"/>
      <c r="R1557" s="73"/>
      <c r="S1557" s="72" t="s">
        <v>39</v>
      </c>
      <c r="T1557" s="72" t="s">
        <v>14386</v>
      </c>
      <c r="U1557" s="73"/>
      <c r="W1557" s="73"/>
      <c r="X1557" s="73"/>
      <c r="Y1557" s="72" t="s">
        <v>14379</v>
      </c>
      <c r="AO1557" s="71">
        <v>-568</v>
      </c>
      <c r="AT1557" s="73"/>
      <c r="AV1557" s="73"/>
      <c r="AW1557" s="74" t="s">
        <v>15949</v>
      </c>
      <c r="BC1557" s="73"/>
    </row>
    <row r="1558" spans="1:56">
      <c r="A1558" s="70" t="str">
        <f t="shared" si="49"/>
        <v>2026-01</v>
      </c>
      <c r="B1558" s="5" t="str">
        <f>_xlfn.XLOOKUP(G1558,过机服务商重量差!A:A,过机服务商重量差!G:G)</f>
        <v>风清扬</v>
      </c>
      <c r="C1558" s="32" t="str">
        <f t="shared" si="48"/>
        <v>渠道</v>
      </c>
      <c r="D1558" s="63">
        <f>ROUND(IF(AND(AO1558&gt;=0,Y1558="正常走货"),_xlfn.XLOOKUP(G1558,过机服务商重量差!A:A,过机服务商重量差!L:L),"0"),2)</f>
        <v>44</v>
      </c>
      <c r="E1558" s="64">
        <f>ROUND(IF(B1558="小旋风",$D1558/提成!$D$4*提成!$E$4,$D1558/提成!$D$3*提成!$E$3),2)</f>
        <v>0.44</v>
      </c>
      <c r="F1558" s="5" t="str">
        <f ca="1">IFERROR(LOOKUP(1,0/((B1558=名单!B:B)*(VALUE(AW1558)&gt;=名单!E:E)*(VALUE(AW1558)&lt;=名单!G:G)*(Y1558="正常走货")),名单!H:H),"否")</f>
        <v>是</v>
      </c>
      <c r="G1558" s="71" t="s">
        <v>4747</v>
      </c>
      <c r="H1558" s="71" t="s">
        <v>4749</v>
      </c>
      <c r="J1558" s="72" t="s">
        <v>1592</v>
      </c>
      <c r="L1558" s="71" t="s">
        <v>18</v>
      </c>
      <c r="M1558" s="73"/>
      <c r="N1558" s="73"/>
      <c r="R1558" s="73"/>
      <c r="S1558" s="72" t="s">
        <v>99</v>
      </c>
      <c r="T1558" s="72" t="s">
        <v>14410</v>
      </c>
      <c r="U1558" s="73"/>
      <c r="W1558" s="73"/>
      <c r="X1558" s="73"/>
      <c r="Y1558" s="72" t="s">
        <v>14379</v>
      </c>
      <c r="AO1558" s="71">
        <v>520</v>
      </c>
      <c r="AT1558" s="73"/>
      <c r="AV1558" s="73"/>
      <c r="AW1558" s="74" t="s">
        <v>15950</v>
      </c>
      <c r="BC1558" s="73"/>
    </row>
    <row r="1559" spans="1:56">
      <c r="A1559" s="70" t="str">
        <f t="shared" si="49"/>
        <v>2026-01</v>
      </c>
      <c r="B1559" s="5" t="str">
        <f>_xlfn.XLOOKUP(G1559,过机服务商重量差!A:A,过机服务商重量差!G:G)</f>
        <v>风清扬</v>
      </c>
      <c r="C1559" s="32" t="str">
        <f t="shared" si="48"/>
        <v>渠道</v>
      </c>
      <c r="D1559" s="63">
        <f>ROUND(IF(AND(AO1559&gt;=0,Y1559="正常走货"),_xlfn.XLOOKUP(G1559,过机服务商重量差!A:A,过机服务商重量差!L:L),"0"),2)</f>
        <v>44</v>
      </c>
      <c r="E1559" s="64">
        <f>ROUND(IF(B1559="小旋风",$D1559/提成!$D$4*提成!$E$4,$D1559/提成!$D$3*提成!$E$3),2)</f>
        <v>0.44</v>
      </c>
      <c r="F1559" s="5" t="str">
        <f ca="1">IFERROR(LOOKUP(1,0/((B1559=名单!B:B)*(VALUE(AW1559)&gt;=名单!E:E)*(VALUE(AW1559)&lt;=名单!G:G)*(Y1559="正常走货")),名单!H:H),"否")</f>
        <v>是</v>
      </c>
      <c r="G1559" s="71" t="s">
        <v>4750</v>
      </c>
      <c r="H1559" s="71" t="s">
        <v>4752</v>
      </c>
      <c r="J1559" s="72" t="s">
        <v>1592</v>
      </c>
      <c r="L1559" s="71" t="s">
        <v>18</v>
      </c>
      <c r="M1559" s="73"/>
      <c r="N1559" s="73"/>
      <c r="R1559" s="73"/>
      <c r="S1559" s="72" t="s">
        <v>99</v>
      </c>
      <c r="T1559" s="72" t="s">
        <v>14410</v>
      </c>
      <c r="U1559" s="73"/>
      <c r="W1559" s="73"/>
      <c r="X1559" s="73"/>
      <c r="Y1559" s="72" t="s">
        <v>14379</v>
      </c>
      <c r="AO1559" s="71">
        <v>520</v>
      </c>
      <c r="AT1559" s="73"/>
      <c r="AV1559" s="73"/>
      <c r="AW1559" s="74" t="s">
        <v>15951</v>
      </c>
      <c r="BC1559" s="73"/>
    </row>
    <row r="1560" spans="1:56">
      <c r="A1560" s="70" t="str">
        <f t="shared" si="49"/>
        <v>2026-01</v>
      </c>
      <c r="B1560" s="5" t="str">
        <f>_xlfn.XLOOKUP(G1560,过机服务商重量差!A:A,过机服务商重量差!G:G)</f>
        <v>小旋风</v>
      </c>
      <c r="C1560" s="32" t="str">
        <f t="shared" si="48"/>
        <v>渠道</v>
      </c>
      <c r="D1560" s="63">
        <f>ROUND(IF(AND(AO1560&gt;=0,Y1560="正常走货"),_xlfn.XLOOKUP(G1560,过机服务商重量差!A:A,过机服务商重量差!L:L),"0"),2)</f>
        <v>34</v>
      </c>
      <c r="E1560" s="64">
        <f>ROUND(IF(B1560="小旋风",$D1560/提成!$D$4*提成!$E$4,$D1560/提成!$D$3*提成!$E$3),2)</f>
        <v>0.34</v>
      </c>
      <c r="F1560" s="5" t="str">
        <f ca="1">IFERROR(LOOKUP(1,0/((B1560=名单!B:B)*(VALUE(AW1560)&gt;=名单!E:E)*(VALUE(AW1560)&lt;=名单!G:G)*(Y1560="正常走货")),名单!H:H),"否")</f>
        <v>是</v>
      </c>
      <c r="G1560" s="71" t="s">
        <v>4753</v>
      </c>
      <c r="H1560" s="71" t="s">
        <v>4755</v>
      </c>
      <c r="J1560" s="72" t="s">
        <v>85</v>
      </c>
      <c r="L1560" s="71" t="s">
        <v>18</v>
      </c>
      <c r="M1560" s="73"/>
      <c r="N1560" s="73"/>
      <c r="R1560" s="73"/>
      <c r="S1560" s="72" t="s">
        <v>90</v>
      </c>
      <c r="T1560" s="72" t="s">
        <v>14407</v>
      </c>
      <c r="U1560" s="73"/>
      <c r="W1560" s="73"/>
      <c r="X1560" s="73"/>
      <c r="Y1560" s="72" t="s">
        <v>14379</v>
      </c>
      <c r="AO1560" s="71">
        <v>142.8</v>
      </c>
      <c r="AT1560" s="73"/>
      <c r="AV1560" s="73"/>
      <c r="AW1560" s="74" t="s">
        <v>15952</v>
      </c>
      <c r="BC1560" s="73"/>
    </row>
    <row r="1561" spans="1:56">
      <c r="A1561" s="70" t="str">
        <f t="shared" si="49"/>
        <v>2026-01</v>
      </c>
      <c r="B1561" s="5" t="str">
        <f>_xlfn.XLOOKUP(G1561,过机服务商重量差!A:A,过机服务商重量差!G:G)</f>
        <v>帅时莹</v>
      </c>
      <c r="C1561" s="32" t="str">
        <f t="shared" si="48"/>
        <v>渠道</v>
      </c>
      <c r="D1561" s="63">
        <f>ROUND(IF(AND(AO1561&gt;=0,Y1561="正常走货"),_xlfn.XLOOKUP(G1561,过机服务商重量差!A:A,过机服务商重量差!L:L),"0"),2)</f>
        <v>24</v>
      </c>
      <c r="E1561" s="64">
        <f>ROUND(IF(B1561="小旋风",$D1561/提成!$D$4*提成!$E$4,$D1561/提成!$D$3*提成!$E$3),2)</f>
        <v>0.24</v>
      </c>
      <c r="F1561" s="5" t="str">
        <f ca="1">IFERROR(LOOKUP(1,0/((B1561=名单!B:B)*(VALUE(AW1561)&gt;=名单!E:E)*(VALUE(AW1561)&lt;=名单!G:G)*(Y1561="正常走货")),名单!H:H),"否")</f>
        <v>否</v>
      </c>
      <c r="G1561" s="71" t="s">
        <v>4756</v>
      </c>
      <c r="H1561" s="71" t="s">
        <v>4758</v>
      </c>
      <c r="J1561" s="72" t="s">
        <v>1452</v>
      </c>
      <c r="L1561" s="71" t="s">
        <v>18</v>
      </c>
      <c r="M1561" s="73"/>
      <c r="N1561" s="73"/>
      <c r="R1561" s="73"/>
      <c r="S1561" s="72" t="s">
        <v>130</v>
      </c>
      <c r="T1561" s="72" t="s">
        <v>14419</v>
      </c>
      <c r="U1561" s="73"/>
      <c r="W1561" s="73"/>
      <c r="X1561" s="73"/>
      <c r="Y1561" s="72" t="s">
        <v>14379</v>
      </c>
      <c r="AO1561" s="71">
        <v>110</v>
      </c>
      <c r="AS1561" s="73"/>
      <c r="AT1561" s="73"/>
      <c r="AU1561" s="73"/>
      <c r="AV1561" s="73"/>
      <c r="AW1561" s="74" t="s">
        <v>15953</v>
      </c>
      <c r="BC1561" s="73"/>
    </row>
    <row r="1562" spans="1:56">
      <c r="A1562" s="70" t="str">
        <f t="shared" si="49"/>
        <v>2026-01</v>
      </c>
      <c r="B1562" s="5" t="str">
        <f>_xlfn.XLOOKUP(G1562,过机服务商重量差!A:A,过机服务商重量差!G:G)</f>
        <v>帅时莹</v>
      </c>
      <c r="C1562" s="32" t="str">
        <f t="shared" si="48"/>
        <v>渠道</v>
      </c>
      <c r="D1562" s="63">
        <f>ROUND(IF(AND(AO1562&gt;=0,Y1562="正常走货"),_xlfn.XLOOKUP(G1562,过机服务商重量差!A:A,过机服务商重量差!L:L),"0"),2)</f>
        <v>21</v>
      </c>
      <c r="E1562" s="64">
        <f>ROUND(IF(B1562="小旋风",$D1562/提成!$D$4*提成!$E$4,$D1562/提成!$D$3*提成!$E$3),2)</f>
        <v>0.21</v>
      </c>
      <c r="F1562" s="5" t="str">
        <f ca="1">IFERROR(LOOKUP(1,0/((B1562=名单!B:B)*(VALUE(AW1562)&gt;=名单!E:E)*(VALUE(AW1562)&lt;=名单!G:G)*(Y1562="正常走货")),名单!H:H),"否")</f>
        <v>否</v>
      </c>
      <c r="G1562" s="71" t="s">
        <v>4759</v>
      </c>
      <c r="H1562" s="71" t="s">
        <v>4761</v>
      </c>
      <c r="J1562" s="72" t="s">
        <v>287</v>
      </c>
      <c r="L1562" s="71" t="s">
        <v>18</v>
      </c>
      <c r="M1562" s="73"/>
      <c r="N1562" s="73"/>
      <c r="R1562" s="73"/>
      <c r="S1562" s="72" t="s">
        <v>442</v>
      </c>
      <c r="T1562" s="72" t="s">
        <v>14410</v>
      </c>
      <c r="U1562" s="73"/>
      <c r="W1562" s="73"/>
      <c r="X1562" s="73"/>
      <c r="Y1562" s="72" t="s">
        <v>14379</v>
      </c>
      <c r="AO1562" s="71">
        <v>48.3</v>
      </c>
      <c r="AS1562" s="73"/>
      <c r="AT1562" s="73"/>
      <c r="AU1562" s="73"/>
      <c r="AV1562" s="73"/>
      <c r="AW1562" s="74" t="s">
        <v>15954</v>
      </c>
      <c r="BA1562" s="73"/>
      <c r="BC1562" s="73"/>
    </row>
    <row r="1563" spans="1:56">
      <c r="A1563" s="70" t="str">
        <f t="shared" si="49"/>
        <v>2026-01</v>
      </c>
      <c r="B1563" s="5" t="str">
        <f>_xlfn.XLOOKUP(G1563,过机服务商重量差!A:A,过机服务商重量差!G:G)</f>
        <v>无崖子</v>
      </c>
      <c r="C1563" s="32" t="str">
        <f t="shared" si="48"/>
        <v>渠道</v>
      </c>
      <c r="D1563" s="63">
        <f>ROUND(IF(AND(AO1563&gt;=0,Y1563="正常走货"),_xlfn.XLOOKUP(G1563,过机服务商重量差!A:A,过机服务商重量差!L:L),"0"),2)</f>
        <v>17.5</v>
      </c>
      <c r="E1563" s="64">
        <f>ROUND(IF(B1563="小旋风",$D1563/提成!$D$4*提成!$E$4,$D1563/提成!$D$3*提成!$E$3),2)</f>
        <v>0.18</v>
      </c>
      <c r="F1563" s="5" t="str">
        <f ca="1">IFERROR(LOOKUP(1,0/((B1563=名单!B:B)*(VALUE(AW1563)&gt;=名单!E:E)*(VALUE(AW1563)&lt;=名单!G:G)*(Y1563="正常走货")),名单!H:H),"否")</f>
        <v>否</v>
      </c>
      <c r="G1563" s="71" t="s">
        <v>4762</v>
      </c>
      <c r="H1563" s="71" t="s">
        <v>4764</v>
      </c>
      <c r="J1563" s="72" t="s">
        <v>128</v>
      </c>
      <c r="L1563" s="71" t="s">
        <v>18</v>
      </c>
      <c r="M1563" s="73"/>
      <c r="N1563" s="73"/>
      <c r="R1563" s="73"/>
      <c r="S1563" s="72" t="s">
        <v>130</v>
      </c>
      <c r="T1563" s="72" t="s">
        <v>14419</v>
      </c>
      <c r="U1563" s="73"/>
      <c r="W1563" s="73"/>
      <c r="X1563" s="73"/>
      <c r="Y1563" s="72" t="s">
        <v>14379</v>
      </c>
      <c r="AO1563" s="71">
        <v>313.74</v>
      </c>
      <c r="AS1563" s="73"/>
      <c r="AT1563" s="73"/>
      <c r="AU1563" s="73"/>
      <c r="AV1563" s="73"/>
      <c r="AW1563" s="74" t="s">
        <v>15955</v>
      </c>
      <c r="BA1563" s="73"/>
      <c r="BC1563" s="73"/>
    </row>
    <row r="1564" spans="1:56">
      <c r="A1564" s="70" t="str">
        <f t="shared" si="49"/>
        <v>2026-01</v>
      </c>
      <c r="B1564" s="5" t="str">
        <f>_xlfn.XLOOKUP(G1564,过机服务商重量差!A:A,过机服务商重量差!G:G)</f>
        <v>无崖子</v>
      </c>
      <c r="C1564" s="32" t="str">
        <f t="shared" si="48"/>
        <v>渠道</v>
      </c>
      <c r="D1564" s="63">
        <f>ROUND(IF(AND(AO1564&gt;=0,Y1564="正常走货"),_xlfn.XLOOKUP(G1564,过机服务商重量差!A:A,过机服务商重量差!L:L),"0"),2)</f>
        <v>7</v>
      </c>
      <c r="E1564" s="64">
        <f>ROUND(IF(B1564="小旋风",$D1564/提成!$D$4*提成!$E$4,$D1564/提成!$D$3*提成!$E$3),2)</f>
        <v>0.07</v>
      </c>
      <c r="F1564" s="5" t="str">
        <f ca="1">IFERROR(LOOKUP(1,0/((B1564=名单!B:B)*(VALUE(AW1564)&gt;=名单!E:E)*(VALUE(AW1564)&lt;=名单!G:G)*(Y1564="正常走货")),名单!H:H),"否")</f>
        <v>否</v>
      </c>
      <c r="G1564" s="71" t="s">
        <v>4765</v>
      </c>
      <c r="H1564" s="71" t="s">
        <v>4767</v>
      </c>
      <c r="J1564" s="72" t="s">
        <v>603</v>
      </c>
      <c r="L1564" s="71" t="s">
        <v>18</v>
      </c>
      <c r="M1564" s="73"/>
      <c r="N1564" s="73"/>
      <c r="R1564" s="73"/>
      <c r="S1564" s="72" t="s">
        <v>20</v>
      </c>
      <c r="T1564" s="72" t="s">
        <v>14378</v>
      </c>
      <c r="U1564" s="73"/>
      <c r="W1564" s="73"/>
      <c r="X1564" s="73"/>
      <c r="Y1564" s="72" t="s">
        <v>14379</v>
      </c>
      <c r="Z1564" s="73"/>
      <c r="AO1564" s="71">
        <v>63.8</v>
      </c>
      <c r="AT1564" s="73"/>
      <c r="AU1564" s="73"/>
      <c r="AV1564" s="73"/>
      <c r="AW1564" s="74" t="s">
        <v>15956</v>
      </c>
      <c r="BC1564" s="73"/>
    </row>
    <row r="1565" spans="1:56">
      <c r="A1565" s="70" t="str">
        <f t="shared" si="49"/>
        <v>2026-01</v>
      </c>
      <c r="B1565" s="5" t="str">
        <f>_xlfn.XLOOKUP(G1565,过机服务商重量差!A:A,过机服务商重量差!G:G)</f>
        <v>无崖子</v>
      </c>
      <c r="C1565" s="32" t="str">
        <f t="shared" si="48"/>
        <v>渠道</v>
      </c>
      <c r="D1565" s="63">
        <f>ROUND(IF(AND(AO1565&gt;=0,Y1565="正常走货"),_xlfn.XLOOKUP(G1565,过机服务商重量差!A:A,过机服务商重量差!L:L),"0"),2)</f>
        <v>1</v>
      </c>
      <c r="E1565" s="64">
        <f>ROUND(IF(B1565="小旋风",$D1565/提成!$D$4*提成!$E$4,$D1565/提成!$D$3*提成!$E$3),2)</f>
        <v>0.01</v>
      </c>
      <c r="F1565" s="5" t="str">
        <f ca="1">IFERROR(LOOKUP(1,0/((B1565=名单!B:B)*(VALUE(AW1565)&gt;=名单!E:E)*(VALUE(AW1565)&lt;=名单!G:G)*(Y1565="正常走货")),名单!H:H),"否")</f>
        <v>否</v>
      </c>
      <c r="G1565" s="71" t="s">
        <v>4768</v>
      </c>
      <c r="H1565" s="71" t="s">
        <v>4770</v>
      </c>
      <c r="J1565" s="72" t="s">
        <v>160</v>
      </c>
      <c r="L1565" s="71" t="s">
        <v>18</v>
      </c>
      <c r="M1565" s="73"/>
      <c r="N1565" s="73"/>
      <c r="R1565" s="73"/>
      <c r="S1565" s="72" t="s">
        <v>86</v>
      </c>
      <c r="T1565" s="72" t="s">
        <v>14378</v>
      </c>
      <c r="U1565" s="73"/>
      <c r="W1565" s="73"/>
      <c r="X1565" s="73"/>
      <c r="Y1565" s="72" t="s">
        <v>14379</v>
      </c>
      <c r="AO1565" s="71">
        <v>0</v>
      </c>
      <c r="AT1565" s="73"/>
      <c r="AV1565" s="73"/>
      <c r="AW1565" s="74" t="s">
        <v>15957</v>
      </c>
      <c r="BA1565" s="73"/>
      <c r="BC1565" s="73"/>
    </row>
    <row r="1566" spans="1:56">
      <c r="A1566" s="70" t="str">
        <f t="shared" si="49"/>
        <v>2026-01</v>
      </c>
      <c r="B1566" s="5" t="str">
        <f>_xlfn.XLOOKUP(G1566,过机服务商重量差!A:A,过机服务商重量差!G:G)</f>
        <v>张诚</v>
      </c>
      <c r="C1566" s="32" t="str">
        <f t="shared" si="48"/>
        <v>渠道</v>
      </c>
      <c r="D1566" s="63">
        <f>ROUND(IF(AND(AO1566&gt;=0,Y1566="正常走货"),_xlfn.XLOOKUP(G1566,过机服务商重量差!A:A,过机服务商重量差!L:L),"0"),2)</f>
        <v>105</v>
      </c>
      <c r="E1566" s="64">
        <f>ROUND(IF(B1566="小旋风",$D1566/提成!$D$4*提成!$E$4,$D1566/提成!$D$3*提成!$E$3),2)</f>
        <v>1.05</v>
      </c>
      <c r="F1566" s="5" t="str">
        <f ca="1">IFERROR(LOOKUP(1,0/((B1566=名单!B:B)*(VALUE(AW1566)&gt;=名单!E:E)*(VALUE(AW1566)&lt;=名单!G:G)*(Y1566="正常走货")),名单!H:H),"否")</f>
        <v>否</v>
      </c>
      <c r="G1566" s="71" t="s">
        <v>4771</v>
      </c>
      <c r="H1566" s="71" t="s">
        <v>4773</v>
      </c>
      <c r="J1566" s="72" t="s">
        <v>14385</v>
      </c>
      <c r="L1566" s="71" t="s">
        <v>18</v>
      </c>
      <c r="M1566" s="73"/>
      <c r="N1566" s="73"/>
      <c r="R1566" s="73"/>
      <c r="S1566" s="72" t="s">
        <v>39</v>
      </c>
      <c r="T1566" s="72" t="s">
        <v>14386</v>
      </c>
      <c r="U1566" s="73"/>
      <c r="W1566" s="73"/>
      <c r="X1566" s="73"/>
      <c r="Y1566" s="72" t="s">
        <v>14379</v>
      </c>
      <c r="AO1566" s="71">
        <v>936</v>
      </c>
      <c r="AS1566" s="73"/>
      <c r="AT1566" s="73"/>
      <c r="AV1566" s="73"/>
      <c r="AW1566" s="74" t="s">
        <v>15958</v>
      </c>
      <c r="BC1566" s="73"/>
    </row>
    <row r="1567" spans="1:56">
      <c r="A1567" s="70" t="str">
        <f t="shared" si="49"/>
        <v>2026-01</v>
      </c>
      <c r="B1567" s="5" t="str">
        <f>_xlfn.XLOOKUP(G1567,过机服务商重量差!A:A,过机服务商重量差!G:G)</f>
        <v>玉麒麟</v>
      </c>
      <c r="C1567" s="32" t="str">
        <f t="shared" si="48"/>
        <v>渠道</v>
      </c>
      <c r="D1567" s="63">
        <f>ROUND(IF(AND(AO1567&gt;=0,Y1567="正常走货"),_xlfn.XLOOKUP(G1567,过机服务商重量差!A:A,过机服务商重量差!L:L),"0"),2)</f>
        <v>2</v>
      </c>
      <c r="E1567" s="64">
        <f>ROUND(IF(B1567="小旋风",$D1567/提成!$D$4*提成!$E$4,$D1567/提成!$D$3*提成!$E$3),2)</f>
        <v>0.02</v>
      </c>
      <c r="F1567" s="5" t="str">
        <f ca="1">IFERROR(LOOKUP(1,0/((B1567=名单!B:B)*(VALUE(AW1567)&gt;=名单!E:E)*(VALUE(AW1567)&lt;=名单!G:G)*(Y1567="正常走货")),名单!H:H),"否")</f>
        <v>否</v>
      </c>
      <c r="G1567" s="71" t="s">
        <v>4774</v>
      </c>
      <c r="H1567" s="71" t="s">
        <v>4776</v>
      </c>
      <c r="J1567" s="72" t="s">
        <v>17</v>
      </c>
      <c r="L1567" s="72" t="s">
        <v>18</v>
      </c>
      <c r="M1567" s="73"/>
      <c r="N1567" s="73"/>
      <c r="R1567" s="73"/>
      <c r="S1567" s="72" t="s">
        <v>152</v>
      </c>
      <c r="T1567" s="72" t="s">
        <v>14382</v>
      </c>
      <c r="U1567" s="73"/>
      <c r="W1567" s="73"/>
      <c r="X1567" s="73"/>
      <c r="Y1567" s="72" t="s">
        <v>14379</v>
      </c>
      <c r="AO1567" s="71">
        <v>39.59</v>
      </c>
      <c r="AT1567" s="73"/>
      <c r="AV1567" s="73"/>
      <c r="AW1567" s="74" t="s">
        <v>15959</v>
      </c>
      <c r="BA1567" s="73"/>
      <c r="BC1567" s="73"/>
    </row>
    <row r="1568" spans="1:56">
      <c r="A1568" s="70" t="str">
        <f t="shared" si="49"/>
        <v>2026-01</v>
      </c>
      <c r="B1568" s="5" t="str">
        <f>_xlfn.XLOOKUP(G1568,过机服务商重量差!A:A,过机服务商重量差!G:G)</f>
        <v>帅时莹</v>
      </c>
      <c r="C1568" s="32" t="str">
        <f t="shared" si="48"/>
        <v>渠道</v>
      </c>
      <c r="D1568" s="63">
        <f>ROUND(IF(AND(AO1568&gt;=0,Y1568="正常走货"),_xlfn.XLOOKUP(G1568,过机服务商重量差!A:A,过机服务商重量差!L:L),"0"),2)</f>
        <v>5</v>
      </c>
      <c r="E1568" s="64">
        <f>ROUND(IF(B1568="小旋风",$D1568/提成!$D$4*提成!$E$4,$D1568/提成!$D$3*提成!$E$3),2)</f>
        <v>0.05</v>
      </c>
      <c r="F1568" s="5" t="str">
        <f ca="1">IFERROR(LOOKUP(1,0/((B1568=名单!B:B)*(VALUE(AW1568)&gt;=名单!E:E)*(VALUE(AW1568)&lt;=名单!G:G)*(Y1568="正常走货")),名单!H:H),"否")</f>
        <v>否</v>
      </c>
      <c r="G1568" s="71" t="s">
        <v>4777</v>
      </c>
      <c r="H1568" s="71" t="s">
        <v>4779</v>
      </c>
      <c r="J1568" s="71" t="s">
        <v>140</v>
      </c>
      <c r="L1568" s="71" t="s">
        <v>18</v>
      </c>
      <c r="M1568" s="73"/>
      <c r="N1568" s="73"/>
      <c r="R1568" s="73"/>
      <c r="S1568" s="72" t="s">
        <v>99</v>
      </c>
      <c r="T1568" s="72" t="s">
        <v>14410</v>
      </c>
      <c r="U1568" s="73"/>
      <c r="W1568" s="73"/>
      <c r="X1568" s="73"/>
      <c r="Y1568" s="72" t="s">
        <v>14379</v>
      </c>
      <c r="AO1568" s="71">
        <v>211.66</v>
      </c>
      <c r="AT1568" s="73"/>
      <c r="AV1568" s="73"/>
      <c r="AW1568" s="74" t="s">
        <v>15960</v>
      </c>
      <c r="BC1568" s="73"/>
    </row>
    <row r="1569" spans="1:56">
      <c r="A1569" s="70" t="str">
        <f t="shared" si="49"/>
        <v>2026-01</v>
      </c>
      <c r="B1569" s="5" t="str">
        <f>_xlfn.XLOOKUP(G1569,过机服务商重量差!A:A,过机服务商重量差!G:G)</f>
        <v>玉麒麟</v>
      </c>
      <c r="C1569" s="32" t="str">
        <f t="shared" si="48"/>
        <v>渠道</v>
      </c>
      <c r="D1569" s="63">
        <f>ROUND(IF(AND(AO1569&gt;=0,Y1569="正常走货"),_xlfn.XLOOKUP(G1569,过机服务商重量差!A:A,过机服务商重量差!L:L),"0"),2)</f>
        <v>44</v>
      </c>
      <c r="E1569" s="64">
        <f>ROUND(IF(B1569="小旋风",$D1569/提成!$D$4*提成!$E$4,$D1569/提成!$D$3*提成!$E$3),2)</f>
        <v>0.44</v>
      </c>
      <c r="F1569" s="5" t="str">
        <f ca="1">IFERROR(LOOKUP(1,0/((B1569=名单!B:B)*(VALUE(AW1569)&gt;=名单!E:E)*(VALUE(AW1569)&lt;=名单!G:G)*(Y1569="正常走货")),名单!H:H),"否")</f>
        <v>否</v>
      </c>
      <c r="G1569" s="71" t="s">
        <v>4780</v>
      </c>
      <c r="H1569" s="71" t="s">
        <v>4782</v>
      </c>
      <c r="J1569" s="72" t="s">
        <v>17</v>
      </c>
      <c r="L1569" s="71" t="s">
        <v>18</v>
      </c>
      <c r="M1569" s="73"/>
      <c r="N1569" s="73"/>
      <c r="R1569" s="73"/>
      <c r="S1569" s="72" t="s">
        <v>103</v>
      </c>
      <c r="T1569" s="72" t="s">
        <v>14382</v>
      </c>
      <c r="U1569" s="73"/>
      <c r="W1569" s="73"/>
      <c r="X1569" s="73"/>
      <c r="Y1569" s="72" t="s">
        <v>14379</v>
      </c>
      <c r="AO1569" s="71">
        <v>212.6</v>
      </c>
      <c r="AT1569" s="73"/>
      <c r="AV1569" s="73"/>
      <c r="AW1569" s="74" t="s">
        <v>15961</v>
      </c>
      <c r="BC1569" s="73"/>
    </row>
    <row r="1570" spans="1:56">
      <c r="A1570" s="70" t="str">
        <f t="shared" si="49"/>
        <v>2026-01</v>
      </c>
      <c r="B1570" s="5" t="str">
        <f>_xlfn.XLOOKUP(G1570,过机服务商重量差!A:A,过机服务商重量差!G:G)</f>
        <v>无崖子</v>
      </c>
      <c r="C1570" s="32" t="str">
        <f t="shared" si="48"/>
        <v>渠道</v>
      </c>
      <c r="D1570" s="63">
        <f>ROUND(IF(AND(AO1570&gt;=0,Y1570="正常走货"),_xlfn.XLOOKUP(G1570,过机服务商重量差!A:A,过机服务商重量差!L:L),"0"),2)</f>
        <v>3.5</v>
      </c>
      <c r="E1570" s="64">
        <f>ROUND(IF(B1570="小旋风",$D1570/提成!$D$4*提成!$E$4,$D1570/提成!$D$3*提成!$E$3),2)</f>
        <v>0.04</v>
      </c>
      <c r="F1570" s="5" t="str">
        <f ca="1">IFERROR(LOOKUP(1,0/((B1570=名单!B:B)*(VALUE(AW1570)&gt;=名单!E:E)*(VALUE(AW1570)&lt;=名单!G:G)*(Y1570="正常走货")),名单!H:H),"否")</f>
        <v>否</v>
      </c>
      <c r="G1570" s="71" t="s">
        <v>4783</v>
      </c>
      <c r="H1570" s="71" t="s">
        <v>4785</v>
      </c>
      <c r="J1570" s="72" t="s">
        <v>160</v>
      </c>
      <c r="L1570" s="71" t="s">
        <v>18</v>
      </c>
      <c r="M1570" s="73"/>
      <c r="N1570" s="73"/>
      <c r="R1570" s="73"/>
      <c r="S1570" s="72" t="s">
        <v>337</v>
      </c>
      <c r="T1570" s="72" t="s">
        <v>14378</v>
      </c>
      <c r="U1570" s="73"/>
      <c r="W1570" s="73"/>
      <c r="X1570" s="73"/>
      <c r="Y1570" s="72" t="s">
        <v>14379</v>
      </c>
      <c r="AO1570" s="71">
        <v>0</v>
      </c>
      <c r="AT1570" s="73"/>
      <c r="AV1570" s="73"/>
      <c r="AW1570" s="74" t="s">
        <v>15962</v>
      </c>
      <c r="BA1570" s="73"/>
      <c r="BC1570" s="73"/>
      <c r="BD1570" s="73"/>
    </row>
    <row r="1571" spans="1:56">
      <c r="A1571" s="70" t="str">
        <f t="shared" si="49"/>
        <v>2026-01</v>
      </c>
      <c r="B1571" s="5" t="str">
        <f>_xlfn.XLOOKUP(G1571,过机服务商重量差!A:A,过机服务商重量差!G:G)</f>
        <v>无崖子</v>
      </c>
      <c r="C1571" s="32" t="str">
        <f t="shared" si="48"/>
        <v>渠道</v>
      </c>
      <c r="D1571" s="63">
        <f>ROUND(IF(AND(AO1571&gt;=0,Y1571="正常走货"),_xlfn.XLOOKUP(G1571,过机服务商重量差!A:A,过机服务商重量差!L:L),"0"),2)</f>
        <v>3.5</v>
      </c>
      <c r="E1571" s="64">
        <f>ROUND(IF(B1571="小旋风",$D1571/提成!$D$4*提成!$E$4,$D1571/提成!$D$3*提成!$E$3),2)</f>
        <v>0.04</v>
      </c>
      <c r="F1571" s="5" t="str">
        <f ca="1">IFERROR(LOOKUP(1,0/((B1571=名单!B:B)*(VALUE(AW1571)&gt;=名单!E:E)*(VALUE(AW1571)&lt;=名单!G:G)*(Y1571="正常走货")),名单!H:H),"否")</f>
        <v>否</v>
      </c>
      <c r="G1571" s="71" t="s">
        <v>4786</v>
      </c>
      <c r="H1571" s="71" t="s">
        <v>4788</v>
      </c>
      <c r="J1571" s="72" t="s">
        <v>160</v>
      </c>
      <c r="L1571" s="71" t="s">
        <v>18</v>
      </c>
      <c r="M1571" s="73"/>
      <c r="N1571" s="73"/>
      <c r="R1571" s="73"/>
      <c r="S1571" s="72" t="s">
        <v>337</v>
      </c>
      <c r="T1571" s="72" t="s">
        <v>14378</v>
      </c>
      <c r="U1571" s="73"/>
      <c r="W1571" s="73"/>
      <c r="X1571" s="73"/>
      <c r="Y1571" s="72" t="s">
        <v>14379</v>
      </c>
      <c r="AO1571" s="71">
        <v>60</v>
      </c>
      <c r="AT1571" s="73"/>
      <c r="AV1571" s="73"/>
      <c r="AW1571" s="74" t="s">
        <v>15963</v>
      </c>
      <c r="BA1571" s="73"/>
      <c r="BC1571" s="73"/>
    </row>
    <row r="1572" spans="1:56">
      <c r="A1572" s="70" t="str">
        <f t="shared" si="49"/>
        <v>2026-01</v>
      </c>
      <c r="B1572" s="5" t="str">
        <f>_xlfn.XLOOKUP(G1572,过机服务商重量差!A:A,过机服务商重量差!G:G)</f>
        <v>无崖子</v>
      </c>
      <c r="C1572" s="32" t="str">
        <f t="shared" si="48"/>
        <v>渠道</v>
      </c>
      <c r="D1572" s="63">
        <f>ROUND(IF(AND(AO1572&gt;=0,Y1572="正常走货"),_xlfn.XLOOKUP(G1572,过机服务商重量差!A:A,过机服务商重量差!L:L),"0"),2)</f>
        <v>3.5</v>
      </c>
      <c r="E1572" s="64">
        <f>ROUND(IF(B1572="小旋风",$D1572/提成!$D$4*提成!$E$4,$D1572/提成!$D$3*提成!$E$3),2)</f>
        <v>0.04</v>
      </c>
      <c r="F1572" s="5" t="str">
        <f ca="1">IFERROR(LOOKUP(1,0/((B1572=名单!B:B)*(VALUE(AW1572)&gt;=名单!E:E)*(VALUE(AW1572)&lt;=名单!G:G)*(Y1572="正常走货")),名单!H:H),"否")</f>
        <v>否</v>
      </c>
      <c r="G1572" s="71" t="s">
        <v>4789</v>
      </c>
      <c r="H1572" s="71" t="s">
        <v>4791</v>
      </c>
      <c r="J1572" s="72" t="s">
        <v>160</v>
      </c>
      <c r="L1572" s="71" t="s">
        <v>18</v>
      </c>
      <c r="M1572" s="73"/>
      <c r="N1572" s="73"/>
      <c r="R1572" s="73"/>
      <c r="S1572" s="72" t="s">
        <v>337</v>
      </c>
      <c r="T1572" s="72" t="s">
        <v>14378</v>
      </c>
      <c r="U1572" s="73"/>
      <c r="W1572" s="73"/>
      <c r="X1572" s="73"/>
      <c r="Y1572" s="72" t="s">
        <v>14379</v>
      </c>
      <c r="AO1572" s="71">
        <v>0</v>
      </c>
      <c r="AS1572" s="73"/>
      <c r="AT1572" s="73"/>
      <c r="AU1572" s="73"/>
      <c r="AV1572" s="73"/>
      <c r="AW1572" s="74" t="s">
        <v>15964</v>
      </c>
      <c r="BC1572" s="73"/>
    </row>
    <row r="1573" spans="1:56">
      <c r="A1573" s="70" t="str">
        <f t="shared" si="49"/>
        <v>2026-01</v>
      </c>
      <c r="B1573" s="5" t="str">
        <f>_xlfn.XLOOKUP(G1573,过机服务商重量差!A:A,过机服务商重量差!G:G)</f>
        <v>无崖子</v>
      </c>
      <c r="C1573" s="32" t="str">
        <f t="shared" si="48"/>
        <v>渠道</v>
      </c>
      <c r="D1573" s="63">
        <f>ROUND(IF(AND(AO1573&gt;=0,Y1573="正常走货"),_xlfn.XLOOKUP(G1573,过机服务商重量差!A:A,过机服务商重量差!L:L),"0"),2)</f>
        <v>3.5</v>
      </c>
      <c r="E1573" s="64">
        <f>ROUND(IF(B1573="小旋风",$D1573/提成!$D$4*提成!$E$4,$D1573/提成!$D$3*提成!$E$3),2)</f>
        <v>0.04</v>
      </c>
      <c r="F1573" s="5" t="str">
        <f ca="1">IFERROR(LOOKUP(1,0/((B1573=名单!B:B)*(VALUE(AW1573)&gt;=名单!E:E)*(VALUE(AW1573)&lt;=名单!G:G)*(Y1573="正常走货")),名单!H:H),"否")</f>
        <v>否</v>
      </c>
      <c r="G1573" s="71" t="s">
        <v>4792</v>
      </c>
      <c r="H1573" s="71" t="s">
        <v>4794</v>
      </c>
      <c r="J1573" s="72" t="s">
        <v>160</v>
      </c>
      <c r="L1573" s="71" t="s">
        <v>18</v>
      </c>
      <c r="M1573" s="73"/>
      <c r="N1573" s="73"/>
      <c r="R1573" s="73"/>
      <c r="S1573" s="72" t="s">
        <v>337</v>
      </c>
      <c r="T1573" s="72" t="s">
        <v>14378</v>
      </c>
      <c r="U1573" s="73"/>
      <c r="W1573" s="73"/>
      <c r="X1573" s="73"/>
      <c r="Y1573" s="72" t="s">
        <v>14379</v>
      </c>
      <c r="AO1573" s="71">
        <v>0</v>
      </c>
      <c r="AS1573" s="73"/>
      <c r="AT1573" s="73"/>
      <c r="AV1573" s="73"/>
      <c r="AW1573" s="74" t="s">
        <v>15965</v>
      </c>
      <c r="BC1573" s="73"/>
    </row>
    <row r="1574" spans="1:56">
      <c r="A1574" s="70" t="str">
        <f t="shared" si="49"/>
        <v>2026-01</v>
      </c>
      <c r="B1574" s="5" t="str">
        <f>_xlfn.XLOOKUP(G1574,过机服务商重量差!A:A,过机服务商重量差!G:G)</f>
        <v>无崖子</v>
      </c>
      <c r="C1574" s="32" t="str">
        <f t="shared" si="48"/>
        <v>渠道</v>
      </c>
      <c r="D1574" s="63">
        <f>ROUND(IF(AND(AO1574&gt;=0,Y1574="正常走货"),_xlfn.XLOOKUP(G1574,过机服务商重量差!A:A,过机服务商重量差!L:L),"0"),2)</f>
        <v>3.5</v>
      </c>
      <c r="E1574" s="64">
        <f>ROUND(IF(B1574="小旋风",$D1574/提成!$D$4*提成!$E$4,$D1574/提成!$D$3*提成!$E$3),2)</f>
        <v>0.04</v>
      </c>
      <c r="F1574" s="5" t="str">
        <f ca="1">IFERROR(LOOKUP(1,0/((B1574=名单!B:B)*(VALUE(AW1574)&gt;=名单!E:E)*(VALUE(AW1574)&lt;=名单!G:G)*(Y1574="正常走货")),名单!H:H),"否")</f>
        <v>否</v>
      </c>
      <c r="G1574" s="71" t="s">
        <v>4795</v>
      </c>
      <c r="H1574" s="71" t="s">
        <v>4797</v>
      </c>
      <c r="J1574" s="72" t="s">
        <v>160</v>
      </c>
      <c r="L1574" s="71" t="s">
        <v>18</v>
      </c>
      <c r="M1574" s="73"/>
      <c r="N1574" s="73"/>
      <c r="R1574" s="73"/>
      <c r="S1574" s="72" t="s">
        <v>337</v>
      </c>
      <c r="T1574" s="72" t="s">
        <v>14378</v>
      </c>
      <c r="U1574" s="73"/>
      <c r="W1574" s="73"/>
      <c r="X1574" s="73"/>
      <c r="Y1574" s="72" t="s">
        <v>14379</v>
      </c>
      <c r="AO1574" s="71">
        <v>0</v>
      </c>
      <c r="AS1574" s="73"/>
      <c r="AT1574" s="73"/>
      <c r="AV1574" s="73"/>
      <c r="AW1574" s="74" t="s">
        <v>15966</v>
      </c>
      <c r="BA1574" s="73"/>
      <c r="BC1574" s="73"/>
      <c r="BD1574" s="73"/>
    </row>
    <row r="1575" spans="1:56">
      <c r="A1575" s="70" t="str">
        <f t="shared" si="49"/>
        <v>2026-01</v>
      </c>
      <c r="B1575" s="5" t="str">
        <f>_xlfn.XLOOKUP(G1575,过机服务商重量差!A:A,过机服务商重量差!G:G)</f>
        <v>无崖子</v>
      </c>
      <c r="C1575" s="32" t="str">
        <f t="shared" si="48"/>
        <v>渠道</v>
      </c>
      <c r="D1575" s="63">
        <f>ROUND(IF(AND(AO1575&gt;=0,Y1575="正常走货"),_xlfn.XLOOKUP(G1575,过机服务商重量差!A:A,过机服务商重量差!L:L),"0"),2)</f>
        <v>0.5</v>
      </c>
      <c r="E1575" s="64">
        <f>ROUND(IF(B1575="小旋风",$D1575/提成!$D$4*提成!$E$4,$D1575/提成!$D$3*提成!$E$3),2)</f>
        <v>0.01</v>
      </c>
      <c r="F1575" s="5" t="str">
        <f ca="1">IFERROR(LOOKUP(1,0/((B1575=名单!B:B)*(VALUE(AW1575)&gt;=名单!E:E)*(VALUE(AW1575)&lt;=名单!G:G)*(Y1575="正常走货")),名单!H:H),"否")</f>
        <v>否</v>
      </c>
      <c r="G1575" s="71" t="s">
        <v>4798</v>
      </c>
      <c r="H1575" s="71" t="s">
        <v>4800</v>
      </c>
      <c r="J1575" s="72" t="s">
        <v>160</v>
      </c>
      <c r="L1575" s="71" t="s">
        <v>18</v>
      </c>
      <c r="M1575" s="73"/>
      <c r="N1575" s="73"/>
      <c r="R1575" s="73"/>
      <c r="S1575" s="72" t="s">
        <v>161</v>
      </c>
      <c r="T1575" s="72" t="s">
        <v>14378</v>
      </c>
      <c r="U1575" s="73"/>
      <c r="W1575" s="73"/>
      <c r="X1575" s="73"/>
      <c r="Y1575" s="72" t="s">
        <v>14379</v>
      </c>
      <c r="AO1575" s="71">
        <v>0</v>
      </c>
      <c r="AS1575" s="73"/>
      <c r="AT1575" s="73"/>
      <c r="AV1575" s="73"/>
      <c r="AW1575" s="74" t="s">
        <v>15967</v>
      </c>
      <c r="BA1575" s="73"/>
      <c r="BC1575" s="73"/>
    </row>
    <row r="1576" spans="1:56">
      <c r="A1576" s="70" t="str">
        <f t="shared" si="49"/>
        <v>2026-01</v>
      </c>
      <c r="B1576" s="5" t="str">
        <f>_xlfn.XLOOKUP(G1576,过机服务商重量差!A:A,过机服务商重量差!G:G)</f>
        <v>无崖子</v>
      </c>
      <c r="C1576" s="32" t="str">
        <f t="shared" si="48"/>
        <v>渠道</v>
      </c>
      <c r="D1576" s="63">
        <f>ROUND(IF(AND(AO1576&gt;=0,Y1576="正常走货"),_xlfn.XLOOKUP(G1576,过机服务商重量差!A:A,过机服务商重量差!L:L),"0"),2)</f>
        <v>0.5</v>
      </c>
      <c r="E1576" s="64">
        <f>ROUND(IF(B1576="小旋风",$D1576/提成!$D$4*提成!$E$4,$D1576/提成!$D$3*提成!$E$3),2)</f>
        <v>0.01</v>
      </c>
      <c r="F1576" s="5" t="str">
        <f ca="1">IFERROR(LOOKUP(1,0/((B1576=名单!B:B)*(VALUE(AW1576)&gt;=名单!E:E)*(VALUE(AW1576)&lt;=名单!G:G)*(Y1576="正常走货")),名单!H:H),"否")</f>
        <v>否</v>
      </c>
      <c r="G1576" s="71" t="s">
        <v>4801</v>
      </c>
      <c r="H1576" s="71" t="s">
        <v>4803</v>
      </c>
      <c r="J1576" s="72" t="s">
        <v>336</v>
      </c>
      <c r="L1576" s="71" t="s">
        <v>18</v>
      </c>
      <c r="M1576" s="73"/>
      <c r="N1576" s="73"/>
      <c r="R1576" s="73"/>
      <c r="S1576" s="72" t="s">
        <v>161</v>
      </c>
      <c r="T1576" s="72" t="s">
        <v>14378</v>
      </c>
      <c r="U1576" s="73"/>
      <c r="W1576" s="73"/>
      <c r="X1576" s="73"/>
      <c r="Y1576" s="72" t="s">
        <v>14379</v>
      </c>
      <c r="AO1576" s="71">
        <v>0</v>
      </c>
      <c r="AT1576" s="73"/>
      <c r="AV1576" s="73"/>
      <c r="AW1576" s="74" t="s">
        <v>15968</v>
      </c>
      <c r="BA1576" s="73"/>
      <c r="BC1576" s="73"/>
      <c r="BD1576" s="73"/>
    </row>
    <row r="1577" spans="1:56">
      <c r="A1577" s="70" t="str">
        <f t="shared" si="49"/>
        <v>2026-01</v>
      </c>
      <c r="B1577" s="5" t="str">
        <f>_xlfn.XLOOKUP(G1577,过机服务商重量差!A:A,过机服务商重量差!G:G)</f>
        <v>玉麒麟</v>
      </c>
      <c r="C1577" s="32" t="str">
        <f t="shared" si="48"/>
        <v>渠道</v>
      </c>
      <c r="D1577" s="63">
        <f>ROUND(IF(AND(AO1577&gt;=0,Y1577="正常走货"),_xlfn.XLOOKUP(G1577,过机服务商重量差!A:A,过机服务商重量差!L:L),"0"),2)</f>
        <v>1.5</v>
      </c>
      <c r="E1577" s="64">
        <f>ROUND(IF(B1577="小旋风",$D1577/提成!$D$4*提成!$E$4,$D1577/提成!$D$3*提成!$E$3),2)</f>
        <v>0.02</v>
      </c>
      <c r="F1577" s="5" t="str">
        <f ca="1">IFERROR(LOOKUP(1,0/((B1577=名单!B:B)*(VALUE(AW1577)&gt;=名单!E:E)*(VALUE(AW1577)&lt;=名单!G:G)*(Y1577="正常走货")),名单!H:H),"否")</f>
        <v>否</v>
      </c>
      <c r="G1577" s="71" t="s">
        <v>4804</v>
      </c>
      <c r="H1577" s="71" t="s">
        <v>4806</v>
      </c>
      <c r="J1577" s="72" t="s">
        <v>17</v>
      </c>
      <c r="L1577" s="71" t="s">
        <v>18</v>
      </c>
      <c r="M1577" s="73"/>
      <c r="N1577" s="73"/>
      <c r="R1577" s="73"/>
      <c r="S1577" s="72" t="s">
        <v>90</v>
      </c>
      <c r="T1577" s="72" t="s">
        <v>14407</v>
      </c>
      <c r="U1577" s="73"/>
      <c r="W1577" s="73"/>
      <c r="X1577" s="73"/>
      <c r="Y1577" s="72" t="s">
        <v>14379</v>
      </c>
      <c r="AO1577" s="71">
        <v>50.5</v>
      </c>
      <c r="AT1577" s="73"/>
      <c r="AV1577" s="73"/>
      <c r="AW1577" s="74" t="s">
        <v>15969</v>
      </c>
      <c r="BC1577" s="73"/>
    </row>
    <row r="1578" spans="1:56">
      <c r="A1578" s="70" t="str">
        <f t="shared" si="49"/>
        <v>2026-01</v>
      </c>
      <c r="B1578" s="5" t="str">
        <f>_xlfn.XLOOKUP(G1578,过机服务商重量差!A:A,过机服务商重量差!G:G)</f>
        <v>玉麒麟</v>
      </c>
      <c r="C1578" s="32" t="str">
        <f t="shared" si="48"/>
        <v>渠道</v>
      </c>
      <c r="D1578" s="63">
        <f>ROUND(IF(AND(AO1578&gt;=0,Y1578="正常走货"),_xlfn.XLOOKUP(G1578,过机服务商重量差!A:A,过机服务商重量差!L:L),"0"),2)</f>
        <v>97</v>
      </c>
      <c r="E1578" s="64">
        <f>ROUND(IF(B1578="小旋风",$D1578/提成!$D$4*提成!$E$4,$D1578/提成!$D$3*提成!$E$3),2)</f>
        <v>0.97</v>
      </c>
      <c r="F1578" s="5" t="str">
        <f ca="1">IFERROR(LOOKUP(1,0/((B1578=名单!B:B)*(VALUE(AW1578)&gt;=名单!E:E)*(VALUE(AW1578)&lt;=名单!G:G)*(Y1578="正常走货")),名单!H:H),"否")</f>
        <v>否</v>
      </c>
      <c r="G1578" s="71" t="s">
        <v>4807</v>
      </c>
      <c r="H1578" s="71" t="s">
        <v>4809</v>
      </c>
      <c r="J1578" s="72" t="s">
        <v>17</v>
      </c>
      <c r="L1578" s="71" t="s">
        <v>18</v>
      </c>
      <c r="M1578" s="73"/>
      <c r="N1578" s="73"/>
      <c r="R1578" s="73"/>
      <c r="S1578" s="72" t="s">
        <v>767</v>
      </c>
      <c r="T1578" s="72" t="s">
        <v>14382</v>
      </c>
      <c r="U1578" s="73"/>
      <c r="W1578" s="73"/>
      <c r="X1578" s="73"/>
      <c r="Y1578" s="72" t="s">
        <v>14379</v>
      </c>
      <c r="AO1578" s="71">
        <v>429.5</v>
      </c>
      <c r="AT1578" s="73"/>
      <c r="AV1578" s="73"/>
      <c r="AW1578" s="74" t="s">
        <v>15970</v>
      </c>
      <c r="BA1578" s="73"/>
      <c r="BC1578" s="73"/>
      <c r="BD1578" s="73"/>
    </row>
    <row r="1579" spans="1:56">
      <c r="A1579" s="70" t="str">
        <f t="shared" si="49"/>
        <v>2026-01</v>
      </c>
      <c r="B1579" s="5" t="str">
        <f>_xlfn.XLOOKUP(G1579,过机服务商重量差!A:A,过机服务商重量差!G:G)</f>
        <v>玉麒麟</v>
      </c>
      <c r="C1579" s="32" t="str">
        <f t="shared" si="48"/>
        <v>渠道</v>
      </c>
      <c r="D1579" s="63">
        <f>ROUND(IF(AND(AO1579&gt;=0,Y1579="正常走货"),_xlfn.XLOOKUP(G1579,过机服务商重量差!A:A,过机服务商重量差!L:L),"0"),2)</f>
        <v>92</v>
      </c>
      <c r="E1579" s="64">
        <f>ROUND(IF(B1579="小旋风",$D1579/提成!$D$4*提成!$E$4,$D1579/提成!$D$3*提成!$E$3),2)</f>
        <v>0.92</v>
      </c>
      <c r="F1579" s="5" t="str">
        <f ca="1">IFERROR(LOOKUP(1,0/((B1579=名单!B:B)*(VALUE(AW1579)&gt;=名单!E:E)*(VALUE(AW1579)&lt;=名单!G:G)*(Y1579="正常走货")),名单!H:H),"否")</f>
        <v>否</v>
      </c>
      <c r="G1579" s="71" t="s">
        <v>4810</v>
      </c>
      <c r="H1579" s="71" t="s">
        <v>4812</v>
      </c>
      <c r="J1579" s="72" t="s">
        <v>17</v>
      </c>
      <c r="L1579" s="71" t="s">
        <v>18</v>
      </c>
      <c r="M1579" s="73"/>
      <c r="N1579" s="73"/>
      <c r="R1579" s="73"/>
      <c r="S1579" s="72" t="s">
        <v>767</v>
      </c>
      <c r="T1579" s="71" t="s">
        <v>14382</v>
      </c>
      <c r="U1579" s="73"/>
      <c r="W1579" s="73"/>
      <c r="X1579" s="73"/>
      <c r="Y1579" s="72" t="s">
        <v>14379</v>
      </c>
      <c r="AO1579" s="71">
        <v>221.4</v>
      </c>
      <c r="AT1579" s="73"/>
      <c r="AV1579" s="73"/>
      <c r="AW1579" s="74" t="s">
        <v>15971</v>
      </c>
      <c r="BA1579" s="73"/>
      <c r="BC1579" s="73"/>
      <c r="BD1579" s="73"/>
    </row>
    <row r="1580" spans="1:56">
      <c r="A1580" s="70" t="str">
        <f t="shared" si="49"/>
        <v>2026-01</v>
      </c>
      <c r="B1580" s="5" t="str">
        <f>_xlfn.XLOOKUP(G1580,过机服务商重量差!A:A,过机服务商重量差!G:G)</f>
        <v>玉麒麟</v>
      </c>
      <c r="C1580" s="32" t="str">
        <f t="shared" si="48"/>
        <v/>
      </c>
      <c r="D1580" s="63">
        <f>ROUND(IF(AND(AO1580&gt;=0,Y1580="正常走货"),_xlfn.XLOOKUP(G1580,过机服务商重量差!A:A,过机服务商重量差!L:L),"0"),2)</f>
        <v>0</v>
      </c>
      <c r="E1580" s="64">
        <f>ROUND(IF(B1580="小旋风",$D1580/提成!$D$4*提成!$E$4,$D1580/提成!$D$3*提成!$E$3),2)</f>
        <v>0</v>
      </c>
      <c r="F1580" s="5" t="str">
        <f ca="1">IFERROR(LOOKUP(1,0/((B1580=名单!B:B)*(VALUE(AW1580)&gt;=名单!E:E)*(VALUE(AW1580)&lt;=名单!G:G)*(Y1580="正常走货")),名单!H:H),"否")</f>
        <v>否</v>
      </c>
      <c r="G1580" s="71" t="s">
        <v>4813</v>
      </c>
      <c r="H1580" s="71" t="s">
        <v>4815</v>
      </c>
      <c r="J1580" s="72" t="s">
        <v>17</v>
      </c>
      <c r="L1580" s="71" t="s">
        <v>18</v>
      </c>
      <c r="M1580" s="73"/>
      <c r="N1580" s="73"/>
      <c r="R1580" s="73"/>
      <c r="S1580" s="72" t="s">
        <v>767</v>
      </c>
      <c r="T1580" s="72" t="s">
        <v>14382</v>
      </c>
      <c r="U1580" s="73"/>
      <c r="W1580" s="73"/>
      <c r="X1580" s="73"/>
      <c r="Y1580" s="72" t="s">
        <v>14379</v>
      </c>
      <c r="AO1580" s="71">
        <v>-15.6199999999999</v>
      </c>
      <c r="AT1580" s="73"/>
      <c r="AV1580" s="73"/>
      <c r="AW1580" s="74" t="s">
        <v>15972</v>
      </c>
      <c r="BC1580" s="73"/>
    </row>
    <row r="1581" spans="1:56">
      <c r="A1581" s="70" t="str">
        <f t="shared" si="49"/>
        <v>2026-01</v>
      </c>
      <c r="B1581" s="5" t="str">
        <f>_xlfn.XLOOKUP(G1581,过机服务商重量差!A:A,过机服务商重量差!G:G)</f>
        <v>无崖子</v>
      </c>
      <c r="C1581" s="32" t="str">
        <f t="shared" si="48"/>
        <v>渠道</v>
      </c>
      <c r="D1581" s="63">
        <f>ROUND(IF(AND(AO1581&gt;=0,Y1581="正常走货"),_xlfn.XLOOKUP(G1581,过机服务商重量差!A:A,过机服务商重量差!L:L),"0"),2)</f>
        <v>12.5</v>
      </c>
      <c r="E1581" s="64">
        <f>ROUND(IF(B1581="小旋风",$D1581/提成!$D$4*提成!$E$4,$D1581/提成!$D$3*提成!$E$3),2)</f>
        <v>0.13</v>
      </c>
      <c r="F1581" s="5" t="str">
        <f ca="1">IFERROR(LOOKUP(1,0/((B1581=名单!B:B)*(VALUE(AW1581)&gt;=名单!E:E)*(VALUE(AW1581)&lt;=名单!G:G)*(Y1581="正常走货")),名单!H:H),"否")</f>
        <v>否</v>
      </c>
      <c r="G1581" s="71" t="s">
        <v>4816</v>
      </c>
      <c r="H1581" s="71" t="s">
        <v>4818</v>
      </c>
      <c r="J1581" s="72" t="s">
        <v>2292</v>
      </c>
      <c r="L1581" s="71" t="s">
        <v>18</v>
      </c>
      <c r="M1581" s="73"/>
      <c r="N1581" s="73"/>
      <c r="R1581" s="73"/>
      <c r="S1581" s="72" t="s">
        <v>767</v>
      </c>
      <c r="T1581" s="72" t="s">
        <v>14382</v>
      </c>
      <c r="U1581" s="73"/>
      <c r="W1581" s="73"/>
      <c r="X1581" s="73"/>
      <c r="Y1581" s="72" t="s">
        <v>14379</v>
      </c>
      <c r="AO1581" s="71">
        <v>0</v>
      </c>
      <c r="AT1581" s="73"/>
      <c r="AV1581" s="73"/>
      <c r="AW1581" s="74" t="s">
        <v>15973</v>
      </c>
      <c r="BA1581" s="73"/>
      <c r="BC1581" s="73"/>
      <c r="BD1581" s="73"/>
    </row>
    <row r="1582" spans="1:56">
      <c r="A1582" s="70" t="str">
        <f t="shared" si="49"/>
        <v>2026-01</v>
      </c>
      <c r="B1582" s="5" t="str">
        <f>_xlfn.XLOOKUP(G1582,过机服务商重量差!A:A,过机服务商重量差!G:G)</f>
        <v>无崖子</v>
      </c>
      <c r="C1582" s="32" t="str">
        <f t="shared" si="48"/>
        <v>渠道</v>
      </c>
      <c r="D1582" s="63">
        <f>ROUND(IF(AND(AO1582&gt;=0,Y1582="正常走货"),_xlfn.XLOOKUP(G1582,过机服务商重量差!A:A,过机服务商重量差!L:L),"0"),2)</f>
        <v>6.5</v>
      </c>
      <c r="E1582" s="64">
        <f>ROUND(IF(B1582="小旋风",$D1582/提成!$D$4*提成!$E$4,$D1582/提成!$D$3*提成!$E$3),2)</f>
        <v>0.07</v>
      </c>
      <c r="F1582" s="5" t="str">
        <f ca="1">IFERROR(LOOKUP(1,0/((B1582=名单!B:B)*(VALUE(AW1582)&gt;=名单!E:E)*(VALUE(AW1582)&lt;=名单!G:G)*(Y1582="正常走货")),名单!H:H),"否")</f>
        <v>否</v>
      </c>
      <c r="G1582" s="71" t="s">
        <v>4819</v>
      </c>
      <c r="H1582" s="71" t="s">
        <v>4821</v>
      </c>
      <c r="J1582" s="72" t="s">
        <v>845</v>
      </c>
      <c r="L1582" s="71" t="s">
        <v>18</v>
      </c>
      <c r="M1582" s="73"/>
      <c r="N1582" s="73"/>
      <c r="R1582" s="73"/>
      <c r="S1582" s="72" t="s">
        <v>767</v>
      </c>
      <c r="T1582" s="72" t="s">
        <v>14382</v>
      </c>
      <c r="U1582" s="73"/>
      <c r="W1582" s="73"/>
      <c r="X1582" s="73"/>
      <c r="Y1582" s="72" t="s">
        <v>14379</v>
      </c>
      <c r="AO1582" s="71">
        <v>0</v>
      </c>
      <c r="AT1582" s="73"/>
      <c r="AV1582" s="73"/>
      <c r="AW1582" s="74" t="s">
        <v>15974</v>
      </c>
      <c r="BA1582" s="73"/>
      <c r="BC1582" s="73"/>
      <c r="BD1582" s="73"/>
    </row>
    <row r="1583" spans="1:56">
      <c r="A1583" s="70" t="str">
        <f t="shared" si="49"/>
        <v>2026-01</v>
      </c>
      <c r="B1583" s="5" t="str">
        <f>_xlfn.XLOOKUP(G1583,过机服务商重量差!A:A,过机服务商重量差!G:G)</f>
        <v>玉麒麟</v>
      </c>
      <c r="C1583" s="32" t="str">
        <f t="shared" si="48"/>
        <v>渠道</v>
      </c>
      <c r="D1583" s="63">
        <f>ROUND(IF(AND(AO1583&gt;=0,Y1583="正常走货"),_xlfn.XLOOKUP(G1583,过机服务商重量差!A:A,过机服务商重量差!L:L),"0"),2)</f>
        <v>6</v>
      </c>
      <c r="E1583" s="64">
        <f>ROUND(IF(B1583="小旋风",$D1583/提成!$D$4*提成!$E$4,$D1583/提成!$D$3*提成!$E$3),2)</f>
        <v>0.06</v>
      </c>
      <c r="F1583" s="5" t="str">
        <f ca="1">IFERROR(LOOKUP(1,0/((B1583=名单!B:B)*(VALUE(AW1583)&gt;=名单!E:E)*(VALUE(AW1583)&lt;=名单!G:G)*(Y1583="正常走货")),名单!H:H),"否")</f>
        <v>否</v>
      </c>
      <c r="G1583" s="71" t="s">
        <v>4822</v>
      </c>
      <c r="H1583" s="71" t="s">
        <v>4824</v>
      </c>
      <c r="J1583" s="72" t="s">
        <v>17</v>
      </c>
      <c r="L1583" s="71" t="s">
        <v>18</v>
      </c>
      <c r="M1583" s="73"/>
      <c r="N1583" s="73"/>
      <c r="R1583" s="73"/>
      <c r="S1583" s="72" t="s">
        <v>767</v>
      </c>
      <c r="T1583" s="72" t="s">
        <v>14382</v>
      </c>
      <c r="U1583" s="73"/>
      <c r="W1583" s="73"/>
      <c r="X1583" s="73"/>
      <c r="Y1583" s="72" t="s">
        <v>14379</v>
      </c>
      <c r="AO1583" s="71">
        <v>58.3</v>
      </c>
      <c r="AT1583" s="73"/>
      <c r="AV1583" s="73"/>
      <c r="AW1583" s="74" t="s">
        <v>15975</v>
      </c>
      <c r="BC1583" s="73"/>
    </row>
    <row r="1584" spans="1:56">
      <c r="A1584" s="70" t="str">
        <f t="shared" si="49"/>
        <v>2026-01</v>
      </c>
      <c r="B1584" s="5" t="str">
        <f>_xlfn.XLOOKUP(G1584,过机服务商重量差!A:A,过机服务商重量差!G:G)</f>
        <v>玉麒麟</v>
      </c>
      <c r="C1584" s="32" t="str">
        <f t="shared" si="48"/>
        <v>渠道</v>
      </c>
      <c r="D1584" s="63">
        <f>ROUND(IF(AND(AO1584&gt;=0,Y1584="正常走货"),_xlfn.XLOOKUP(G1584,过机服务商重量差!A:A,过机服务商重量差!L:L),"0"),2)</f>
        <v>13</v>
      </c>
      <c r="E1584" s="64">
        <f>ROUND(IF(B1584="小旋风",$D1584/提成!$D$4*提成!$E$4,$D1584/提成!$D$3*提成!$E$3),2)</f>
        <v>0.13</v>
      </c>
      <c r="F1584" s="5" t="str">
        <f ca="1">IFERROR(LOOKUP(1,0/((B1584=名单!B:B)*(VALUE(AW1584)&gt;=名单!E:E)*(VALUE(AW1584)&lt;=名单!G:G)*(Y1584="正常走货")),名单!H:H),"否")</f>
        <v>否</v>
      </c>
      <c r="G1584" s="71" t="s">
        <v>4825</v>
      </c>
      <c r="H1584" s="71" t="s">
        <v>4827</v>
      </c>
      <c r="J1584" s="72" t="s">
        <v>17</v>
      </c>
      <c r="L1584" s="71" t="s">
        <v>18</v>
      </c>
      <c r="M1584" s="73"/>
      <c r="N1584" s="73"/>
      <c r="R1584" s="73"/>
      <c r="S1584" s="72" t="s">
        <v>767</v>
      </c>
      <c r="T1584" s="72" t="s">
        <v>14382</v>
      </c>
      <c r="U1584" s="73"/>
      <c r="W1584" s="73"/>
      <c r="X1584" s="73"/>
      <c r="Y1584" s="72" t="s">
        <v>14379</v>
      </c>
      <c r="AO1584" s="71">
        <v>158.12</v>
      </c>
      <c r="AS1584" s="73"/>
      <c r="AT1584" s="73"/>
      <c r="AU1584" s="73"/>
      <c r="AV1584" s="73"/>
      <c r="AW1584" s="74" t="s">
        <v>15976</v>
      </c>
      <c r="BC1584" s="73"/>
    </row>
    <row r="1585" spans="1:56">
      <c r="A1585" s="70" t="str">
        <f t="shared" si="49"/>
        <v>2026-01</v>
      </c>
      <c r="B1585" s="5" t="str">
        <f>_xlfn.XLOOKUP(G1585,过机服务商重量差!A:A,过机服务商重量差!G:G)</f>
        <v>帅时莹</v>
      </c>
      <c r="C1585" s="32" t="str">
        <f t="shared" si="48"/>
        <v>渠道</v>
      </c>
      <c r="D1585" s="63">
        <f>ROUND(IF(AND(AO1585&gt;=0,Y1585="正常走货"),_xlfn.XLOOKUP(G1585,过机服务商重量差!A:A,过机服务商重量差!L:L),"0"),2)</f>
        <v>86</v>
      </c>
      <c r="E1585" s="64">
        <f>ROUND(IF(B1585="小旋风",$D1585/提成!$D$4*提成!$E$4,$D1585/提成!$D$3*提成!$E$3),2)</f>
        <v>0.86</v>
      </c>
      <c r="F1585" s="5" t="str">
        <f ca="1">IFERROR(LOOKUP(1,0/((B1585=名单!B:B)*(VALUE(AW1585)&gt;=名单!E:E)*(VALUE(AW1585)&lt;=名单!G:G)*(Y1585="正常走货")),名单!H:H),"否")</f>
        <v>否</v>
      </c>
      <c r="G1585" s="71" t="s">
        <v>4828</v>
      </c>
      <c r="H1585" s="71" t="s">
        <v>4830</v>
      </c>
      <c r="J1585" s="72" t="s">
        <v>1452</v>
      </c>
      <c r="L1585" s="71" t="s">
        <v>18</v>
      </c>
      <c r="M1585" s="73"/>
      <c r="N1585" s="73"/>
      <c r="R1585" s="73"/>
      <c r="S1585" s="72" t="s">
        <v>223</v>
      </c>
      <c r="T1585" s="72" t="s">
        <v>14410</v>
      </c>
      <c r="U1585" s="73"/>
      <c r="W1585" s="73"/>
      <c r="X1585" s="73"/>
      <c r="Y1585" s="72" t="s">
        <v>14379</v>
      </c>
      <c r="AO1585" s="71">
        <v>946</v>
      </c>
      <c r="AT1585" s="73"/>
      <c r="AV1585" s="73"/>
      <c r="AW1585" s="74" t="s">
        <v>15977</v>
      </c>
      <c r="BC1585" s="73"/>
    </row>
    <row r="1586" spans="1:56">
      <c r="A1586" s="70" t="str">
        <f t="shared" si="49"/>
        <v>2026-01</v>
      </c>
      <c r="B1586" s="5" t="str">
        <f>_xlfn.XLOOKUP(G1586,过机服务商重量差!A:A,过机服务商重量差!G:G)</f>
        <v>帅时莹</v>
      </c>
      <c r="C1586" s="32" t="str">
        <f t="shared" si="48"/>
        <v>渠道</v>
      </c>
      <c r="D1586" s="63">
        <f>ROUND(IF(AND(AO1586&gt;=0,Y1586="正常走货"),_xlfn.XLOOKUP(G1586,过机服务商重量差!A:A,过机服务商重量差!L:L),"0"),2)</f>
        <v>4.5</v>
      </c>
      <c r="E1586" s="64">
        <f>ROUND(IF(B1586="小旋风",$D1586/提成!$D$4*提成!$E$4,$D1586/提成!$D$3*提成!$E$3),2)</f>
        <v>0.05</v>
      </c>
      <c r="F1586" s="5" t="str">
        <f ca="1">IFERROR(LOOKUP(1,0/((B1586=名单!B:B)*(VALUE(AW1586)&gt;=名单!E:E)*(VALUE(AW1586)&lt;=名单!G:G)*(Y1586="正常走货")),名单!H:H),"否")</f>
        <v>否</v>
      </c>
      <c r="G1586" s="71" t="s">
        <v>4831</v>
      </c>
      <c r="H1586" s="71" t="s">
        <v>4833</v>
      </c>
      <c r="J1586" s="72" t="s">
        <v>140</v>
      </c>
      <c r="L1586" s="71" t="s">
        <v>18</v>
      </c>
      <c r="M1586" s="73"/>
      <c r="N1586" s="73"/>
      <c r="R1586" s="73"/>
      <c r="S1586" s="72" t="s">
        <v>199</v>
      </c>
      <c r="T1586" s="71" t="s">
        <v>14439</v>
      </c>
      <c r="U1586" s="73"/>
      <c r="W1586" s="73"/>
      <c r="X1586" s="73"/>
      <c r="Y1586" s="72" t="s">
        <v>14379</v>
      </c>
      <c r="AO1586" s="71">
        <v>131.3</v>
      </c>
      <c r="AS1586" s="73"/>
      <c r="AT1586" s="73"/>
      <c r="AU1586" s="73"/>
      <c r="AV1586" s="73"/>
      <c r="AW1586" s="74" t="s">
        <v>15978</v>
      </c>
      <c r="BC1586" s="73"/>
    </row>
    <row r="1587" spans="1:56">
      <c r="A1587" s="70" t="str">
        <f t="shared" si="49"/>
        <v>2026-01</v>
      </c>
      <c r="B1587" s="5" t="str">
        <f>_xlfn.XLOOKUP(G1587,过机服务商重量差!A:A,过机服务商重量差!G:G)</f>
        <v>风清扬</v>
      </c>
      <c r="C1587" s="32" t="str">
        <f t="shared" si="48"/>
        <v>渠道</v>
      </c>
      <c r="D1587" s="63">
        <f>ROUND(IF(AND(AO1587&gt;=0,Y1587="正常走货"),_xlfn.XLOOKUP(G1587,过机服务商重量差!A:A,过机服务商重量差!L:L),"0"),2)</f>
        <v>31</v>
      </c>
      <c r="E1587" s="64">
        <f>ROUND(IF(B1587="小旋风",$D1587/提成!$D$4*提成!$E$4,$D1587/提成!$D$3*提成!$E$3),2)</f>
        <v>0.31</v>
      </c>
      <c r="F1587" s="5" t="str">
        <f ca="1">IFERROR(LOOKUP(1,0/((B1587=名单!B:B)*(VALUE(AW1587)&gt;=名单!E:E)*(VALUE(AW1587)&lt;=名单!G:G)*(Y1587="正常走货")),名单!H:H),"否")</f>
        <v>是</v>
      </c>
      <c r="G1587" s="71" t="s">
        <v>4834</v>
      </c>
      <c r="H1587" s="71" t="s">
        <v>4836</v>
      </c>
      <c r="J1587" s="72" t="s">
        <v>332</v>
      </c>
      <c r="L1587" s="71" t="s">
        <v>18</v>
      </c>
      <c r="M1587" s="73"/>
      <c r="N1587" s="73"/>
      <c r="R1587" s="73"/>
      <c r="S1587" s="72" t="s">
        <v>215</v>
      </c>
      <c r="T1587" s="72" t="s">
        <v>14378</v>
      </c>
      <c r="U1587" s="73"/>
      <c r="W1587" s="73"/>
      <c r="X1587" s="73"/>
      <c r="Y1587" s="72" t="s">
        <v>14379</v>
      </c>
      <c r="AO1587" s="71">
        <v>15.5</v>
      </c>
      <c r="AT1587" s="73"/>
      <c r="AV1587" s="73"/>
      <c r="AW1587" s="74" t="s">
        <v>15979</v>
      </c>
      <c r="BA1587" s="73"/>
      <c r="BC1587" s="73"/>
      <c r="BD1587" s="73"/>
    </row>
    <row r="1588" spans="1:56">
      <c r="A1588" s="70" t="str">
        <f t="shared" si="49"/>
        <v>2026-01</v>
      </c>
      <c r="B1588" s="5" t="str">
        <f>_xlfn.XLOOKUP(G1588,过机服务商重量差!A:A,过机服务商重量差!G:G)</f>
        <v>玉麒麟</v>
      </c>
      <c r="C1588" s="32" t="str">
        <f t="shared" si="48"/>
        <v>渠道</v>
      </c>
      <c r="D1588" s="63">
        <f>ROUND(IF(AND(AO1588&gt;=0,Y1588="正常走货"),_xlfn.XLOOKUP(G1588,过机服务商重量差!A:A,过机服务商重量差!L:L),"0"),2)</f>
        <v>0</v>
      </c>
      <c r="E1588" s="64">
        <f>ROUND(IF(B1588="小旋风",$D1588/提成!$D$4*提成!$E$4,$D1588/提成!$D$3*提成!$E$3),2)</f>
        <v>0</v>
      </c>
      <c r="F1588" s="5" t="str">
        <f ca="1">IFERROR(LOOKUP(1,0/((B1588=名单!B:B)*(VALUE(AW1588)&gt;=名单!E:E)*(VALUE(AW1588)&lt;=名单!G:G)*(Y1588="正常走货")),名单!H:H),"否")</f>
        <v>否</v>
      </c>
      <c r="G1588" s="71" t="s">
        <v>4837</v>
      </c>
      <c r="H1588" s="71" t="s">
        <v>4839</v>
      </c>
      <c r="J1588" s="71" t="s">
        <v>17</v>
      </c>
      <c r="L1588" s="71" t="s">
        <v>18</v>
      </c>
      <c r="M1588" s="73"/>
      <c r="N1588" s="73"/>
      <c r="R1588" s="73"/>
      <c r="S1588" s="72" t="s">
        <v>191</v>
      </c>
      <c r="T1588" s="72" t="s">
        <v>14410</v>
      </c>
      <c r="U1588" s="73"/>
      <c r="W1588" s="73"/>
      <c r="X1588" s="73"/>
      <c r="Y1588" s="72" t="s">
        <v>14434</v>
      </c>
      <c r="AO1588" s="71">
        <v>0</v>
      </c>
      <c r="AT1588" s="73"/>
      <c r="AV1588" s="73"/>
      <c r="AW1588" s="74" t="s">
        <v>15980</v>
      </c>
      <c r="BC1588" s="73"/>
    </row>
    <row r="1589" spans="1:56">
      <c r="A1589" s="70" t="str">
        <f t="shared" si="49"/>
        <v>2026-01</v>
      </c>
      <c r="B1589" s="5" t="str">
        <f>_xlfn.XLOOKUP(G1589,过机服务商重量差!A:A,过机服务商重量差!G:G)</f>
        <v>无崖子</v>
      </c>
      <c r="C1589" s="32" t="str">
        <f t="shared" si="48"/>
        <v>渠道</v>
      </c>
      <c r="D1589" s="63">
        <f>ROUND(IF(AND(AO1589&gt;=0,Y1589="正常走货"),_xlfn.XLOOKUP(G1589,过机服务商重量差!A:A,过机服务商重量差!L:L),"0"),2)</f>
        <v>72</v>
      </c>
      <c r="E1589" s="64">
        <f>ROUND(IF(B1589="小旋风",$D1589/提成!$D$4*提成!$E$4,$D1589/提成!$D$3*提成!$E$3),2)</f>
        <v>0.72</v>
      </c>
      <c r="F1589" s="5" t="str">
        <f ca="1">IFERROR(LOOKUP(1,0/((B1589=名单!B:B)*(VALUE(AW1589)&gt;=名单!E:E)*(VALUE(AW1589)&lt;=名单!G:G)*(Y1589="正常走货")),名单!H:H),"否")</f>
        <v>否</v>
      </c>
      <c r="G1589" s="71" t="s">
        <v>4840</v>
      </c>
      <c r="H1589" s="71" t="s">
        <v>4842</v>
      </c>
      <c r="J1589" s="72" t="s">
        <v>611</v>
      </c>
      <c r="L1589" s="71" t="s">
        <v>18</v>
      </c>
      <c r="M1589" s="73"/>
      <c r="N1589" s="73"/>
      <c r="R1589" s="73"/>
      <c r="S1589" s="72" t="s">
        <v>86</v>
      </c>
      <c r="T1589" s="72" t="s">
        <v>14378</v>
      </c>
      <c r="U1589" s="73"/>
      <c r="W1589" s="73"/>
      <c r="X1589" s="73"/>
      <c r="Y1589" s="72" t="s">
        <v>14379</v>
      </c>
      <c r="AO1589" s="71">
        <v>1.09999999999991</v>
      </c>
      <c r="AS1589" s="73"/>
      <c r="AT1589" s="73"/>
      <c r="AU1589" s="73"/>
      <c r="AV1589" s="73"/>
      <c r="AW1589" s="74" t="s">
        <v>15981</v>
      </c>
      <c r="BC1589" s="73"/>
      <c r="BD1589" s="73"/>
    </row>
    <row r="1590" spans="1:56">
      <c r="A1590" s="70" t="str">
        <f t="shared" si="49"/>
        <v>2026-01</v>
      </c>
      <c r="B1590" s="5" t="str">
        <f>_xlfn.XLOOKUP(G1590,过机服务商重量差!A:A,过机服务商重量差!G:G)</f>
        <v>无崖子</v>
      </c>
      <c r="C1590" s="32" t="str">
        <f t="shared" si="48"/>
        <v>渠道</v>
      </c>
      <c r="D1590" s="63">
        <f>ROUND(IF(AND(AO1590&gt;=0,Y1590="正常走货"),_xlfn.XLOOKUP(G1590,过机服务商重量差!A:A,过机服务商重量差!L:L),"0"),2)</f>
        <v>1.5</v>
      </c>
      <c r="E1590" s="64">
        <f>ROUND(IF(B1590="小旋风",$D1590/提成!$D$4*提成!$E$4,$D1590/提成!$D$3*提成!$E$3),2)</f>
        <v>0.02</v>
      </c>
      <c r="F1590" s="5" t="str">
        <f ca="1">IFERROR(LOOKUP(1,0/((B1590=名单!B:B)*(VALUE(AW1590)&gt;=名单!E:E)*(VALUE(AW1590)&lt;=名单!G:G)*(Y1590="正常走货")),名单!H:H),"否")</f>
        <v>否</v>
      </c>
      <c r="G1590" s="71" t="s">
        <v>4843</v>
      </c>
      <c r="H1590" s="71" t="s">
        <v>4845</v>
      </c>
      <c r="J1590" s="72" t="s">
        <v>160</v>
      </c>
      <c r="L1590" s="71" t="s">
        <v>18</v>
      </c>
      <c r="M1590" s="73"/>
      <c r="N1590" s="73"/>
      <c r="R1590" s="73"/>
      <c r="S1590" s="72" t="s">
        <v>161</v>
      </c>
      <c r="T1590" s="71" t="s">
        <v>14378</v>
      </c>
      <c r="U1590" s="73"/>
      <c r="W1590" s="73"/>
      <c r="X1590" s="73"/>
      <c r="Y1590" s="72" t="s">
        <v>14379</v>
      </c>
      <c r="AO1590" s="71">
        <v>0</v>
      </c>
      <c r="AS1590" s="73"/>
      <c r="AT1590" s="73"/>
      <c r="AU1590" s="73"/>
      <c r="AV1590" s="73"/>
      <c r="AW1590" s="74" t="s">
        <v>15982</v>
      </c>
      <c r="BA1590" s="73"/>
      <c r="BC1590" s="73"/>
    </row>
    <row r="1591" spans="1:56">
      <c r="A1591" s="70" t="str">
        <f t="shared" si="49"/>
        <v>2026-01</v>
      </c>
      <c r="B1591" s="5" t="str">
        <f>_xlfn.XLOOKUP(G1591,过机服务商重量差!A:A,过机服务商重量差!G:G)</f>
        <v>无崖子</v>
      </c>
      <c r="C1591" s="32" t="str">
        <f t="shared" si="48"/>
        <v>渠道</v>
      </c>
      <c r="D1591" s="63">
        <f>ROUND(IF(AND(AO1591&gt;=0,Y1591="正常走货"),_xlfn.XLOOKUP(G1591,过机服务商重量差!A:A,过机服务商重量差!L:L),"0"),2)</f>
        <v>5.5</v>
      </c>
      <c r="E1591" s="64">
        <f>ROUND(IF(B1591="小旋风",$D1591/提成!$D$4*提成!$E$4,$D1591/提成!$D$3*提成!$E$3),2)</f>
        <v>0.06</v>
      </c>
      <c r="F1591" s="5" t="str">
        <f ca="1">IFERROR(LOOKUP(1,0/((B1591=名单!B:B)*(VALUE(AW1591)&gt;=名单!E:E)*(VALUE(AW1591)&lt;=名单!G:G)*(Y1591="正常走货")),名单!H:H),"否")</f>
        <v>否</v>
      </c>
      <c r="G1591" s="71" t="s">
        <v>4846</v>
      </c>
      <c r="H1591" s="71" t="s">
        <v>4848</v>
      </c>
      <c r="J1591" s="72" t="s">
        <v>336</v>
      </c>
      <c r="L1591" s="71" t="s">
        <v>18</v>
      </c>
      <c r="M1591" s="73"/>
      <c r="N1591" s="73"/>
      <c r="R1591" s="73"/>
      <c r="S1591" s="72" t="s">
        <v>161</v>
      </c>
      <c r="T1591" s="71" t="s">
        <v>14378</v>
      </c>
      <c r="U1591" s="73"/>
      <c r="W1591" s="73"/>
      <c r="X1591" s="73"/>
      <c r="Y1591" s="72" t="s">
        <v>14379</v>
      </c>
      <c r="AO1591" s="71">
        <v>0</v>
      </c>
      <c r="AS1591" s="73"/>
      <c r="AT1591" s="73"/>
      <c r="AV1591" s="73"/>
      <c r="AW1591" s="74" t="s">
        <v>15983</v>
      </c>
      <c r="BC1591" s="73"/>
    </row>
    <row r="1592" spans="1:56">
      <c r="A1592" s="70" t="str">
        <f t="shared" si="49"/>
        <v>2026-01</v>
      </c>
      <c r="B1592" s="5" t="str">
        <f>_xlfn.XLOOKUP(G1592,过机服务商重量差!A:A,过机服务商重量差!G:G)</f>
        <v>无崖子</v>
      </c>
      <c r="C1592" s="32" t="str">
        <f t="shared" si="48"/>
        <v>渠道</v>
      </c>
      <c r="D1592" s="63">
        <f>ROUND(IF(AND(AO1592&gt;=0,Y1592="正常走货"),_xlfn.XLOOKUP(G1592,过机服务商重量差!A:A,过机服务商重量差!L:L),"0"),2)</f>
        <v>5</v>
      </c>
      <c r="E1592" s="64">
        <f>ROUND(IF(B1592="小旋风",$D1592/提成!$D$4*提成!$E$4,$D1592/提成!$D$3*提成!$E$3),2)</f>
        <v>0.05</v>
      </c>
      <c r="F1592" s="5" t="str">
        <f ca="1">IFERROR(LOOKUP(1,0/((B1592=名单!B:B)*(VALUE(AW1592)&gt;=名单!E:E)*(VALUE(AW1592)&lt;=名单!G:G)*(Y1592="正常走货")),名单!H:H),"否")</f>
        <v>否</v>
      </c>
      <c r="G1592" s="71" t="s">
        <v>4849</v>
      </c>
      <c r="H1592" s="71" t="s">
        <v>4851</v>
      </c>
      <c r="J1592" s="72" t="s">
        <v>845</v>
      </c>
      <c r="L1592" s="71" t="s">
        <v>18</v>
      </c>
      <c r="M1592" s="73"/>
      <c r="N1592" s="73"/>
      <c r="R1592" s="73"/>
      <c r="S1592" s="72" t="s">
        <v>161</v>
      </c>
      <c r="T1592" s="72" t="s">
        <v>14378</v>
      </c>
      <c r="U1592" s="73"/>
      <c r="W1592" s="73"/>
      <c r="X1592" s="73"/>
      <c r="Y1592" s="72" t="s">
        <v>14379</v>
      </c>
      <c r="AO1592" s="71">
        <v>0</v>
      </c>
      <c r="AS1592" s="73"/>
      <c r="AT1592" s="73"/>
      <c r="AU1592" s="73"/>
      <c r="AV1592" s="73"/>
      <c r="AW1592" s="74" t="s">
        <v>15984</v>
      </c>
      <c r="BC1592" s="73"/>
      <c r="BD1592" s="73"/>
    </row>
    <row r="1593" spans="1:56">
      <c r="A1593" s="70" t="str">
        <f t="shared" si="49"/>
        <v>2026-01</v>
      </c>
      <c r="B1593" s="5" t="str">
        <f>_xlfn.XLOOKUP(G1593,过机服务商重量差!A:A,过机服务商重量差!G:G)</f>
        <v>007</v>
      </c>
      <c r="C1593" s="32" t="str">
        <f t="shared" si="48"/>
        <v>渠道</v>
      </c>
      <c r="D1593" s="63">
        <f>ROUND(IF(AND(AO1593&gt;=0,Y1593="正常走货"),_xlfn.XLOOKUP(G1593,过机服务商重量差!A:A,过机服务商重量差!L:L),"0"),2)</f>
        <v>57</v>
      </c>
      <c r="E1593" s="64">
        <f>ROUND(IF(B1593="小旋风",$D1593/提成!$D$4*提成!$E$4,$D1593/提成!$D$3*提成!$E$3),2)</f>
        <v>0.57</v>
      </c>
      <c r="F1593" s="5" t="str">
        <f ca="1">IFERROR(LOOKUP(1,0/((B1593=名单!B:B)*(VALUE(AW1593)&gt;=名单!E:E)*(VALUE(AW1593)&lt;=名单!G:G)*(Y1593="正常走货")),名单!H:H),"否")</f>
        <v>否</v>
      </c>
      <c r="G1593" s="71" t="s">
        <v>4852</v>
      </c>
      <c r="H1593" s="71" t="s">
        <v>4854</v>
      </c>
      <c r="J1593" s="71" t="s">
        <v>266</v>
      </c>
      <c r="L1593" s="71" t="s">
        <v>18</v>
      </c>
      <c r="M1593" s="73"/>
      <c r="N1593" s="73"/>
      <c r="R1593" s="73"/>
      <c r="S1593" s="72" t="s">
        <v>145</v>
      </c>
      <c r="T1593" s="72" t="s">
        <v>14407</v>
      </c>
      <c r="U1593" s="73"/>
      <c r="W1593" s="73"/>
      <c r="X1593" s="73"/>
      <c r="Y1593" s="72" t="s">
        <v>14379</v>
      </c>
      <c r="AO1593" s="71">
        <v>604.2</v>
      </c>
      <c r="AS1593" s="73"/>
      <c r="AT1593" s="73"/>
      <c r="AV1593" s="73"/>
      <c r="AW1593" s="74" t="s">
        <v>15985</v>
      </c>
      <c r="BC1593" s="73"/>
    </row>
    <row r="1594" spans="1:56">
      <c r="A1594" s="70" t="str">
        <f t="shared" si="49"/>
        <v>2026-01</v>
      </c>
      <c r="B1594" s="5" t="str">
        <f>_xlfn.XLOOKUP(G1594,过机服务商重量差!A:A,过机服务商重量差!G:G)</f>
        <v>无崖子</v>
      </c>
      <c r="C1594" s="32" t="str">
        <f t="shared" si="48"/>
        <v>渠道</v>
      </c>
      <c r="D1594" s="63">
        <f>ROUND(IF(AND(AO1594&gt;=0,Y1594="正常走货"),_xlfn.XLOOKUP(G1594,过机服务商重量差!A:A,过机服务商重量差!L:L),"0"),2)</f>
        <v>4.5</v>
      </c>
      <c r="E1594" s="64">
        <f>ROUND(IF(B1594="小旋风",$D1594/提成!$D$4*提成!$E$4,$D1594/提成!$D$3*提成!$E$3),2)</f>
        <v>0.05</v>
      </c>
      <c r="F1594" s="5" t="str">
        <f ca="1">IFERROR(LOOKUP(1,0/((B1594=名单!B:B)*(VALUE(AW1594)&gt;=名单!E:E)*(VALUE(AW1594)&lt;=名单!G:G)*(Y1594="正常走货")),名单!H:H),"否")</f>
        <v>否</v>
      </c>
      <c r="G1594" s="71" t="s">
        <v>4855</v>
      </c>
      <c r="H1594" s="71" t="s">
        <v>4857</v>
      </c>
      <c r="J1594" s="71" t="s">
        <v>336</v>
      </c>
      <c r="L1594" s="71" t="s">
        <v>18</v>
      </c>
      <c r="M1594" s="73"/>
      <c r="N1594" s="73"/>
      <c r="R1594" s="73"/>
      <c r="S1594" s="72" t="s">
        <v>161</v>
      </c>
      <c r="T1594" s="72" t="s">
        <v>14378</v>
      </c>
      <c r="U1594" s="73"/>
      <c r="W1594" s="73"/>
      <c r="X1594" s="73"/>
      <c r="Y1594" s="72" t="s">
        <v>14379</v>
      </c>
      <c r="AO1594" s="71">
        <v>0</v>
      </c>
      <c r="AS1594" s="73"/>
      <c r="AT1594" s="73"/>
      <c r="AV1594" s="73"/>
      <c r="AW1594" s="74" t="s">
        <v>15986</v>
      </c>
      <c r="BC1594" s="73"/>
    </row>
    <row r="1595" spans="1:56">
      <c r="A1595" s="70" t="str">
        <f t="shared" si="49"/>
        <v>2026-01</v>
      </c>
      <c r="B1595" s="5" t="str">
        <f>_xlfn.XLOOKUP(G1595,过机服务商重量差!A:A,过机服务商重量差!G:G)</f>
        <v>风清扬</v>
      </c>
      <c r="C1595" s="32" t="str">
        <f t="shared" si="48"/>
        <v>渠道</v>
      </c>
      <c r="D1595" s="63">
        <f>ROUND(IF(AND(AO1595&gt;=0,Y1595="正常走货"),_xlfn.XLOOKUP(G1595,过机服务商重量差!A:A,过机服务商重量差!L:L),"0"),2)</f>
        <v>73</v>
      </c>
      <c r="E1595" s="64">
        <f>ROUND(IF(B1595="小旋风",$D1595/提成!$D$4*提成!$E$4,$D1595/提成!$D$3*提成!$E$3),2)</f>
        <v>0.73</v>
      </c>
      <c r="F1595" s="5" t="str">
        <f ca="1">IFERROR(LOOKUP(1,0/((B1595=名单!B:B)*(VALUE(AW1595)&gt;=名单!E:E)*(VALUE(AW1595)&lt;=名单!G:G)*(Y1595="正常走货")),名单!H:H),"否")</f>
        <v>是</v>
      </c>
      <c r="G1595" s="71" t="s">
        <v>4858</v>
      </c>
      <c r="H1595" s="71" t="s">
        <v>4860</v>
      </c>
      <c r="J1595" s="72" t="s">
        <v>967</v>
      </c>
      <c r="L1595" s="71" t="s">
        <v>18</v>
      </c>
      <c r="M1595" s="73"/>
      <c r="N1595" s="73"/>
      <c r="R1595" s="73"/>
      <c r="S1595" s="72" t="s">
        <v>199</v>
      </c>
      <c r="T1595" s="72" t="s">
        <v>14439</v>
      </c>
      <c r="U1595" s="73"/>
      <c r="W1595" s="73"/>
      <c r="X1595" s="73"/>
      <c r="Y1595" s="72" t="s">
        <v>14379</v>
      </c>
      <c r="AO1595" s="71">
        <v>185</v>
      </c>
      <c r="AS1595" s="73"/>
      <c r="AT1595" s="73"/>
      <c r="AU1595" s="73"/>
      <c r="AV1595" s="73"/>
      <c r="AW1595" s="74" t="s">
        <v>15987</v>
      </c>
      <c r="BC1595" s="73"/>
      <c r="BD1595" s="73"/>
    </row>
    <row r="1596" spans="1:56">
      <c r="A1596" s="70" t="str">
        <f t="shared" si="49"/>
        <v>2026-01</v>
      </c>
      <c r="B1596" s="5" t="str">
        <f>_xlfn.XLOOKUP(G1596,过机服务商重量差!A:A,过机服务商重量差!G:G)</f>
        <v>玉麒麟</v>
      </c>
      <c r="C1596" s="32" t="str">
        <f t="shared" si="48"/>
        <v>渠道</v>
      </c>
      <c r="D1596" s="63">
        <f>ROUND(IF(AND(AO1596&gt;=0,Y1596="正常走货"),_xlfn.XLOOKUP(G1596,过机服务商重量差!A:A,过机服务商重量差!L:L),"0"),2)</f>
        <v>0.5</v>
      </c>
      <c r="E1596" s="64">
        <f>ROUND(IF(B1596="小旋风",$D1596/提成!$D$4*提成!$E$4,$D1596/提成!$D$3*提成!$E$3),2)</f>
        <v>0.01</v>
      </c>
      <c r="F1596" s="5" t="str">
        <f ca="1">IFERROR(LOOKUP(1,0/((B1596=名单!B:B)*(VALUE(AW1596)&gt;=名单!E:E)*(VALUE(AW1596)&lt;=名单!G:G)*(Y1596="正常走货")),名单!H:H),"否")</f>
        <v>否</v>
      </c>
      <c r="G1596" s="71" t="s">
        <v>4861</v>
      </c>
      <c r="H1596" s="71" t="s">
        <v>4863</v>
      </c>
      <c r="J1596" s="71" t="s">
        <v>17</v>
      </c>
      <c r="L1596" s="71" t="s">
        <v>18</v>
      </c>
      <c r="M1596" s="73"/>
      <c r="N1596" s="73"/>
      <c r="R1596" s="73"/>
      <c r="S1596" s="72" t="s">
        <v>99</v>
      </c>
      <c r="T1596" s="72" t="s">
        <v>14410</v>
      </c>
      <c r="U1596" s="73"/>
      <c r="W1596" s="73"/>
      <c r="X1596" s="73"/>
      <c r="Y1596" s="72" t="s">
        <v>14379</v>
      </c>
      <c r="AO1596" s="71">
        <v>60.4</v>
      </c>
      <c r="AS1596" s="73"/>
      <c r="AT1596" s="73"/>
      <c r="AV1596" s="73"/>
      <c r="AW1596" s="74" t="s">
        <v>15988</v>
      </c>
      <c r="BA1596" s="73"/>
      <c r="BC1596" s="73"/>
    </row>
    <row r="1597" spans="1:56">
      <c r="A1597" s="70" t="str">
        <f t="shared" si="49"/>
        <v>2026-01</v>
      </c>
      <c r="B1597" s="5" t="str">
        <f>_xlfn.XLOOKUP(G1597,过机服务商重量差!A:A,过机服务商重量差!G:G)</f>
        <v>玉麒麟</v>
      </c>
      <c r="C1597" s="32" t="str">
        <f t="shared" si="48"/>
        <v>渠道</v>
      </c>
      <c r="D1597" s="63">
        <f>ROUND(IF(AND(AO1597&gt;=0,Y1597="正常走货"),_xlfn.XLOOKUP(G1597,过机服务商重量差!A:A,过机服务商重量差!L:L),"0"),2)</f>
        <v>32</v>
      </c>
      <c r="E1597" s="64">
        <f>ROUND(IF(B1597="小旋风",$D1597/提成!$D$4*提成!$E$4,$D1597/提成!$D$3*提成!$E$3),2)</f>
        <v>0.32</v>
      </c>
      <c r="F1597" s="5" t="str">
        <f ca="1">IFERROR(LOOKUP(1,0/((B1597=名单!B:B)*(VALUE(AW1597)&gt;=名单!E:E)*(VALUE(AW1597)&lt;=名单!G:G)*(Y1597="正常走货")),名单!H:H),"否")</f>
        <v>否</v>
      </c>
      <c r="G1597" s="71" t="s">
        <v>4864</v>
      </c>
      <c r="H1597" s="71" t="s">
        <v>4866</v>
      </c>
      <c r="J1597" s="72" t="s">
        <v>17</v>
      </c>
      <c r="L1597" s="71" t="s">
        <v>18</v>
      </c>
      <c r="M1597" s="73"/>
      <c r="N1597" s="73"/>
      <c r="R1597" s="73"/>
      <c r="S1597" s="72" t="s">
        <v>191</v>
      </c>
      <c r="T1597" s="72" t="s">
        <v>14410</v>
      </c>
      <c r="U1597" s="73"/>
      <c r="W1597" s="73"/>
      <c r="X1597" s="73"/>
      <c r="Y1597" s="72" t="s">
        <v>14379</v>
      </c>
      <c r="AO1597" s="71">
        <v>313.01</v>
      </c>
      <c r="AS1597" s="73"/>
      <c r="AT1597" s="73"/>
      <c r="AU1597" s="73"/>
      <c r="AV1597" s="73"/>
      <c r="AW1597" s="74" t="s">
        <v>15989</v>
      </c>
      <c r="BC1597" s="73"/>
    </row>
    <row r="1598" spans="1:56">
      <c r="A1598" s="70" t="str">
        <f t="shared" si="49"/>
        <v>2026-01</v>
      </c>
      <c r="B1598" s="5" t="str">
        <f>_xlfn.XLOOKUP(G1598,过机服务商重量差!A:A,过机服务商重量差!G:G)</f>
        <v>玉麒麟</v>
      </c>
      <c r="C1598" s="32" t="str">
        <f t="shared" si="48"/>
        <v>渠道</v>
      </c>
      <c r="D1598" s="63">
        <f>ROUND(IF(AND(AO1598&gt;=0,Y1598="正常走货"),_xlfn.XLOOKUP(G1598,过机服务商重量差!A:A,过机服务商重量差!L:L),"0"),2)</f>
        <v>3.5</v>
      </c>
      <c r="E1598" s="64">
        <f>ROUND(IF(B1598="小旋风",$D1598/提成!$D$4*提成!$E$4,$D1598/提成!$D$3*提成!$E$3),2)</f>
        <v>0.04</v>
      </c>
      <c r="F1598" s="5" t="str">
        <f ca="1">IFERROR(LOOKUP(1,0/((B1598=名单!B:B)*(VALUE(AW1598)&gt;=名单!E:E)*(VALUE(AW1598)&lt;=名单!G:G)*(Y1598="正常走货")),名单!H:H),"否")</f>
        <v>否</v>
      </c>
      <c r="G1598" s="71" t="s">
        <v>4867</v>
      </c>
      <c r="H1598" s="71" t="s">
        <v>4869</v>
      </c>
      <c r="J1598" s="72" t="s">
        <v>17</v>
      </c>
      <c r="L1598" s="71" t="s">
        <v>18</v>
      </c>
      <c r="M1598" s="73"/>
      <c r="N1598" s="73"/>
      <c r="R1598" s="73"/>
      <c r="S1598" s="72" t="s">
        <v>292</v>
      </c>
      <c r="T1598" s="72" t="s">
        <v>14410</v>
      </c>
      <c r="U1598" s="73"/>
      <c r="W1598" s="73"/>
      <c r="X1598" s="73"/>
      <c r="Y1598" s="72" t="s">
        <v>14379</v>
      </c>
      <c r="AO1598" s="71">
        <v>54</v>
      </c>
      <c r="AS1598" s="73"/>
      <c r="AT1598" s="73"/>
      <c r="AV1598" s="73"/>
      <c r="AW1598" s="74" t="s">
        <v>15990</v>
      </c>
      <c r="BC1598" s="73"/>
    </row>
    <row r="1599" spans="1:56">
      <c r="A1599" s="70" t="str">
        <f t="shared" si="49"/>
        <v>2026-01</v>
      </c>
      <c r="B1599" s="5" t="str">
        <f>_xlfn.XLOOKUP(G1599,过机服务商重量差!A:A,过机服务商重量差!G:G)</f>
        <v>玉麒麟</v>
      </c>
      <c r="C1599" s="32" t="str">
        <f t="shared" si="48"/>
        <v>渠道</v>
      </c>
      <c r="D1599" s="63">
        <f>ROUND(IF(AND(AO1599&gt;=0,Y1599="正常走货"),_xlfn.XLOOKUP(G1599,过机服务商重量差!A:A,过机服务商重量差!L:L),"0"),2)</f>
        <v>1</v>
      </c>
      <c r="E1599" s="64">
        <f>ROUND(IF(B1599="小旋风",$D1599/提成!$D$4*提成!$E$4,$D1599/提成!$D$3*提成!$E$3),2)</f>
        <v>0.01</v>
      </c>
      <c r="F1599" s="5" t="str">
        <f ca="1">IFERROR(LOOKUP(1,0/((B1599=名单!B:B)*(VALUE(AW1599)&gt;=名单!E:E)*(VALUE(AW1599)&lt;=名单!G:G)*(Y1599="正常走货")),名单!H:H),"否")</f>
        <v>否</v>
      </c>
      <c r="G1599" s="71" t="s">
        <v>4870</v>
      </c>
      <c r="H1599" s="71" t="s">
        <v>4872</v>
      </c>
      <c r="J1599" s="72" t="s">
        <v>17</v>
      </c>
      <c r="L1599" s="71" t="s">
        <v>18</v>
      </c>
      <c r="M1599" s="73"/>
      <c r="N1599" s="73"/>
      <c r="R1599" s="73"/>
      <c r="S1599" s="72" t="s">
        <v>145</v>
      </c>
      <c r="T1599" s="72" t="s">
        <v>14407</v>
      </c>
      <c r="U1599" s="73"/>
      <c r="W1599" s="73"/>
      <c r="X1599" s="73"/>
      <c r="Y1599" s="72" t="s">
        <v>14379</v>
      </c>
      <c r="AO1599" s="71">
        <v>100</v>
      </c>
      <c r="AS1599" s="73"/>
      <c r="AT1599" s="73"/>
      <c r="AV1599" s="73"/>
      <c r="AW1599" s="74" t="s">
        <v>15991</v>
      </c>
      <c r="BC1599" s="73"/>
    </row>
    <row r="1600" spans="1:56">
      <c r="A1600" s="70" t="str">
        <f t="shared" si="49"/>
        <v>2026-01</v>
      </c>
      <c r="B1600" s="5" t="str">
        <f>_xlfn.XLOOKUP(G1600,过机服务商重量差!A:A,过机服务商重量差!G:G)</f>
        <v>无崖子</v>
      </c>
      <c r="C1600" s="32" t="str">
        <f t="shared" si="48"/>
        <v>渠道</v>
      </c>
      <c r="D1600" s="63">
        <f>ROUND(IF(AND(AO1600&gt;=0,Y1600="正常走货"),_xlfn.XLOOKUP(G1600,过机服务商重量差!A:A,过机服务商重量差!L:L),"0"),2)</f>
        <v>6</v>
      </c>
      <c r="E1600" s="64">
        <f>ROUND(IF(B1600="小旋风",$D1600/提成!$D$4*提成!$E$4,$D1600/提成!$D$3*提成!$E$3),2)</f>
        <v>0.06</v>
      </c>
      <c r="F1600" s="5" t="str">
        <f ca="1">IFERROR(LOOKUP(1,0/((B1600=名单!B:B)*(VALUE(AW1600)&gt;=名单!E:E)*(VALUE(AW1600)&lt;=名单!G:G)*(Y1600="正常走货")),名单!H:H),"否")</f>
        <v>否</v>
      </c>
      <c r="G1600" s="71" t="s">
        <v>4873</v>
      </c>
      <c r="H1600" s="71" t="s">
        <v>4875</v>
      </c>
      <c r="J1600" s="72" t="s">
        <v>128</v>
      </c>
      <c r="L1600" s="71" t="s">
        <v>18</v>
      </c>
      <c r="M1600" s="73"/>
      <c r="N1600" s="73"/>
      <c r="R1600" s="73"/>
      <c r="S1600" s="72" t="s">
        <v>687</v>
      </c>
      <c r="T1600" s="72" t="s">
        <v>14407</v>
      </c>
      <c r="U1600" s="73"/>
      <c r="W1600" s="73"/>
      <c r="X1600" s="73"/>
      <c r="Y1600" s="72" t="s">
        <v>14379</v>
      </c>
      <c r="AO1600" s="71">
        <v>83.8</v>
      </c>
      <c r="AT1600" s="73"/>
      <c r="AV1600" s="73"/>
      <c r="AW1600" s="74" t="s">
        <v>15992</v>
      </c>
      <c r="BC1600" s="73"/>
    </row>
    <row r="1601" spans="1:56">
      <c r="A1601" s="70" t="str">
        <f t="shared" si="49"/>
        <v>2026-01</v>
      </c>
      <c r="B1601" s="5" t="str">
        <f>_xlfn.XLOOKUP(G1601,过机服务商重量差!A:A,过机服务商重量差!G:G)</f>
        <v>帅时莹</v>
      </c>
      <c r="C1601" s="32" t="str">
        <f t="shared" si="48"/>
        <v>渠道</v>
      </c>
      <c r="D1601" s="63">
        <f>ROUND(IF(AND(AO1601&gt;=0,Y1601="正常走货"),_xlfn.XLOOKUP(G1601,过机服务商重量差!A:A,过机服务商重量差!L:L),"0"),2)</f>
        <v>0.5</v>
      </c>
      <c r="E1601" s="64">
        <f>ROUND(IF(B1601="小旋风",$D1601/提成!$D$4*提成!$E$4,$D1601/提成!$D$3*提成!$E$3),2)</f>
        <v>0.01</v>
      </c>
      <c r="F1601" s="5" t="str">
        <f ca="1">IFERROR(LOOKUP(1,0/((B1601=名单!B:B)*(VALUE(AW1601)&gt;=名单!E:E)*(VALUE(AW1601)&lt;=名单!G:G)*(Y1601="正常走货")),名单!H:H),"否")</f>
        <v>否</v>
      </c>
      <c r="G1601" s="71" t="s">
        <v>4876</v>
      </c>
      <c r="H1601" s="71" t="s">
        <v>4878</v>
      </c>
      <c r="J1601" s="72" t="s">
        <v>458</v>
      </c>
      <c r="L1601" s="71" t="s">
        <v>18</v>
      </c>
      <c r="M1601" s="73"/>
      <c r="N1601" s="73"/>
      <c r="R1601" s="73"/>
      <c r="S1601" s="72" t="s">
        <v>191</v>
      </c>
      <c r="T1601" s="72" t="s">
        <v>14410</v>
      </c>
      <c r="U1601" s="73"/>
      <c r="W1601" s="73"/>
      <c r="X1601" s="73"/>
      <c r="Y1601" s="72" t="s">
        <v>14379</v>
      </c>
      <c r="AO1601" s="71">
        <v>65</v>
      </c>
      <c r="AS1601" s="73"/>
      <c r="AT1601" s="73"/>
      <c r="AV1601" s="73"/>
      <c r="AW1601" s="74" t="s">
        <v>15993</v>
      </c>
      <c r="BC1601" s="73"/>
    </row>
    <row r="1602" spans="1:56">
      <c r="A1602" s="70" t="str">
        <f t="shared" si="49"/>
        <v>2026-01</v>
      </c>
      <c r="B1602" s="5" t="str">
        <f>_xlfn.XLOOKUP(G1602,过机服务商重量差!A:A,过机服务商重量差!G:G)</f>
        <v>帅时莹</v>
      </c>
      <c r="C1602" s="32" t="str">
        <f t="shared" ref="C1602:C1665" si="50">IF(OR(AO1602&lt;0,L1602="FBA海运"),"","渠道")</f>
        <v>渠道</v>
      </c>
      <c r="D1602" s="63">
        <f>ROUND(IF(AND(AO1602&gt;=0,Y1602="正常走货"),_xlfn.XLOOKUP(G1602,过机服务商重量差!A:A,过机服务商重量差!L:L),"0"),2)</f>
        <v>0.5</v>
      </c>
      <c r="E1602" s="64">
        <f>ROUND(IF(B1602="小旋风",$D1602/提成!$D$4*提成!$E$4,$D1602/提成!$D$3*提成!$E$3),2)</f>
        <v>0.01</v>
      </c>
      <c r="F1602" s="5" t="str">
        <f ca="1">IFERROR(LOOKUP(1,0/((B1602=名单!B:B)*(VALUE(AW1602)&gt;=名单!E:E)*(VALUE(AW1602)&lt;=名单!G:G)*(Y1602="正常走货")),名单!H:H),"否")</f>
        <v>否</v>
      </c>
      <c r="G1602" s="71" t="s">
        <v>4879</v>
      </c>
      <c r="H1602" s="71" t="s">
        <v>4881</v>
      </c>
      <c r="J1602" s="72" t="s">
        <v>458</v>
      </c>
      <c r="L1602" s="71" t="s">
        <v>18</v>
      </c>
      <c r="M1602" s="73"/>
      <c r="N1602" s="73"/>
      <c r="R1602" s="73"/>
      <c r="S1602" s="72" t="s">
        <v>191</v>
      </c>
      <c r="T1602" s="72" t="s">
        <v>14410</v>
      </c>
      <c r="U1602" s="73"/>
      <c r="W1602" s="73"/>
      <c r="X1602" s="73"/>
      <c r="Y1602" s="72" t="s">
        <v>14379</v>
      </c>
      <c r="AO1602" s="71">
        <v>65</v>
      </c>
      <c r="AS1602" s="73"/>
      <c r="AT1602" s="73"/>
      <c r="AU1602" s="73"/>
      <c r="AV1602" s="73"/>
      <c r="AW1602" s="74" t="s">
        <v>15994</v>
      </c>
      <c r="BC1602" s="73"/>
    </row>
    <row r="1603" spans="1:56">
      <c r="A1603" s="70" t="str">
        <f t="shared" ref="A1603:A1666" si="51">MID(AW1603,1,7)</f>
        <v>2026-01</v>
      </c>
      <c r="B1603" s="5" t="str">
        <f>_xlfn.XLOOKUP(G1603,过机服务商重量差!A:A,过机服务商重量差!G:G)</f>
        <v>无崖子</v>
      </c>
      <c r="C1603" s="32" t="str">
        <f t="shared" si="50"/>
        <v>渠道</v>
      </c>
      <c r="D1603" s="63">
        <f>ROUND(IF(AND(AO1603&gt;=0,Y1603="正常走货"),_xlfn.XLOOKUP(G1603,过机服务商重量差!A:A,过机服务商重量差!L:L),"0"),2)</f>
        <v>726</v>
      </c>
      <c r="E1603" s="64">
        <f>ROUND(IF(B1603="小旋风",$D1603/提成!$D$4*提成!$E$4,$D1603/提成!$D$3*提成!$E$3),2)</f>
        <v>7.26</v>
      </c>
      <c r="F1603" s="5" t="str">
        <f ca="1">IFERROR(LOOKUP(1,0/((B1603=名单!B:B)*(VALUE(AW1603)&gt;=名单!E:E)*(VALUE(AW1603)&lt;=名单!G:G)*(Y1603="正常走货")),名单!H:H),"否")</f>
        <v>否</v>
      </c>
      <c r="G1603" s="71" t="s">
        <v>4882</v>
      </c>
      <c r="H1603" s="71" t="s">
        <v>4884</v>
      </c>
      <c r="J1603" s="72" t="s">
        <v>465</v>
      </c>
      <c r="L1603" s="72" t="s">
        <v>18</v>
      </c>
      <c r="M1603" s="73"/>
      <c r="N1603" s="73"/>
      <c r="R1603" s="73"/>
      <c r="S1603" s="72" t="s">
        <v>145</v>
      </c>
      <c r="T1603" s="72" t="s">
        <v>14407</v>
      </c>
      <c r="U1603" s="73"/>
      <c r="W1603" s="73"/>
      <c r="X1603" s="73"/>
      <c r="Y1603" s="72" t="s">
        <v>14379</v>
      </c>
      <c r="AO1603" s="71">
        <v>3149.08</v>
      </c>
      <c r="AS1603" s="73"/>
      <c r="AT1603" s="73"/>
      <c r="AV1603" s="73"/>
      <c r="AW1603" s="74" t="s">
        <v>15995</v>
      </c>
      <c r="BA1603" s="73"/>
      <c r="BC1603" s="73"/>
    </row>
    <row r="1604" spans="1:56">
      <c r="A1604" s="70" t="str">
        <f t="shared" si="51"/>
        <v>2026-01</v>
      </c>
      <c r="B1604" s="5" t="str">
        <f>_xlfn.XLOOKUP(G1604,过机服务商重量差!A:A,过机服务商重量差!G:G)</f>
        <v>无崖子</v>
      </c>
      <c r="C1604" s="32" t="str">
        <f t="shared" si="50"/>
        <v>渠道</v>
      </c>
      <c r="D1604" s="63">
        <f>ROUND(IF(AND(AO1604&gt;=0,Y1604="正常走货"),_xlfn.XLOOKUP(G1604,过机服务商重量差!A:A,过机服务商重量差!L:L),"0"),2)</f>
        <v>63</v>
      </c>
      <c r="E1604" s="64">
        <f>ROUND(IF(B1604="小旋风",$D1604/提成!$D$4*提成!$E$4,$D1604/提成!$D$3*提成!$E$3),2)</f>
        <v>0.63</v>
      </c>
      <c r="F1604" s="5" t="str">
        <f ca="1">IFERROR(LOOKUP(1,0/((B1604=名单!B:B)*(VALUE(AW1604)&gt;=名单!E:E)*(VALUE(AW1604)&lt;=名单!G:G)*(Y1604="正常走货")),名单!H:H),"否")</f>
        <v>否</v>
      </c>
      <c r="G1604" s="71" t="s">
        <v>4885</v>
      </c>
      <c r="H1604" s="71" t="s">
        <v>4887</v>
      </c>
      <c r="J1604" s="71" t="s">
        <v>807</v>
      </c>
      <c r="L1604" s="71" t="s">
        <v>18</v>
      </c>
      <c r="M1604" s="73"/>
      <c r="N1604" s="73"/>
      <c r="R1604" s="73"/>
      <c r="S1604" s="72" t="s">
        <v>203</v>
      </c>
      <c r="T1604" s="72" t="s">
        <v>14378</v>
      </c>
      <c r="U1604" s="73"/>
      <c r="W1604" s="73"/>
      <c r="X1604" s="73"/>
      <c r="Y1604" s="72" t="s">
        <v>14379</v>
      </c>
      <c r="AO1604" s="71">
        <v>0</v>
      </c>
      <c r="AT1604" s="73"/>
      <c r="AV1604" s="73"/>
      <c r="AW1604" s="74" t="s">
        <v>15996</v>
      </c>
      <c r="BC1604" s="73"/>
    </row>
    <row r="1605" spans="1:56">
      <c r="A1605" s="70" t="str">
        <f t="shared" si="51"/>
        <v>2026-01</v>
      </c>
      <c r="B1605" s="5" t="str">
        <f>_xlfn.XLOOKUP(G1605,过机服务商重量差!A:A,过机服务商重量差!G:G)</f>
        <v>玉麒麟</v>
      </c>
      <c r="C1605" s="32" t="str">
        <f t="shared" si="50"/>
        <v>渠道</v>
      </c>
      <c r="D1605" s="63">
        <f>ROUND(IF(AND(AO1605&gt;=0,Y1605="正常走货"),_xlfn.XLOOKUP(G1605,过机服务商重量差!A:A,过机服务商重量差!L:L),"0"),2)</f>
        <v>2</v>
      </c>
      <c r="E1605" s="64">
        <f>ROUND(IF(B1605="小旋风",$D1605/提成!$D$4*提成!$E$4,$D1605/提成!$D$3*提成!$E$3),2)</f>
        <v>0.02</v>
      </c>
      <c r="F1605" s="5" t="str">
        <f ca="1">IFERROR(LOOKUP(1,0/((B1605=名单!B:B)*(VALUE(AW1605)&gt;=名单!E:E)*(VALUE(AW1605)&lt;=名单!G:G)*(Y1605="正常走货")),名单!H:H),"否")</f>
        <v>否</v>
      </c>
      <c r="G1605" s="71" t="s">
        <v>4888</v>
      </c>
      <c r="H1605" s="71" t="s">
        <v>4890</v>
      </c>
      <c r="J1605" s="72" t="s">
        <v>17</v>
      </c>
      <c r="L1605" s="71" t="s">
        <v>18</v>
      </c>
      <c r="M1605" s="73"/>
      <c r="N1605" s="73"/>
      <c r="R1605" s="73"/>
      <c r="S1605" s="72" t="s">
        <v>79</v>
      </c>
      <c r="T1605" s="72" t="s">
        <v>14378</v>
      </c>
      <c r="U1605" s="73"/>
      <c r="W1605" s="73"/>
      <c r="X1605" s="73"/>
      <c r="Y1605" s="72" t="s">
        <v>14379</v>
      </c>
      <c r="AO1605" s="71">
        <v>27</v>
      </c>
      <c r="AS1605" s="73"/>
      <c r="AT1605" s="73"/>
      <c r="AU1605" s="73"/>
      <c r="AV1605" s="73"/>
      <c r="AW1605" s="74" t="s">
        <v>15997</v>
      </c>
      <c r="BC1605" s="73"/>
      <c r="BD1605" s="73"/>
    </row>
    <row r="1606" spans="1:56">
      <c r="A1606" s="70" t="str">
        <f t="shared" si="51"/>
        <v>2026-01</v>
      </c>
      <c r="B1606" s="5" t="str">
        <f>_xlfn.XLOOKUP(G1606,过机服务商重量差!A:A,过机服务商重量差!G:G)</f>
        <v>帅时莹</v>
      </c>
      <c r="C1606" s="32" t="str">
        <f t="shared" si="50"/>
        <v>渠道</v>
      </c>
      <c r="D1606" s="63">
        <f>ROUND(IF(AND(AO1606&gt;=0,Y1606="正常走货"),_xlfn.XLOOKUP(G1606,过机服务商重量差!A:A,过机服务商重量差!L:L),"0"),2)</f>
        <v>7</v>
      </c>
      <c r="E1606" s="64">
        <f>ROUND(IF(B1606="小旋风",$D1606/提成!$D$4*提成!$E$4,$D1606/提成!$D$3*提成!$E$3),2)</f>
        <v>0.07</v>
      </c>
      <c r="F1606" s="5" t="str">
        <f ca="1">IFERROR(LOOKUP(1,0/((B1606=名单!B:B)*(VALUE(AW1606)&gt;=名单!E:E)*(VALUE(AW1606)&lt;=名单!G:G)*(Y1606="正常走货")),名单!H:H),"否")</f>
        <v>否</v>
      </c>
      <c r="G1606" s="71" t="s">
        <v>4891</v>
      </c>
      <c r="H1606" s="71" t="s">
        <v>4893</v>
      </c>
      <c r="J1606" s="72" t="s">
        <v>140</v>
      </c>
      <c r="L1606" s="71" t="s">
        <v>18</v>
      </c>
      <c r="M1606" s="73"/>
      <c r="N1606" s="73"/>
      <c r="R1606" s="73"/>
      <c r="S1606" s="72" t="s">
        <v>191</v>
      </c>
      <c r="T1606" s="72" t="s">
        <v>14410</v>
      </c>
      <c r="U1606" s="73"/>
      <c r="W1606" s="73"/>
      <c r="X1606" s="73"/>
      <c r="Y1606" s="72" t="s">
        <v>14379</v>
      </c>
      <c r="AO1606" s="71">
        <v>111.8</v>
      </c>
      <c r="AS1606" s="73"/>
      <c r="AT1606" s="73"/>
      <c r="AU1606" s="73"/>
      <c r="AV1606" s="73"/>
      <c r="AW1606" s="74" t="s">
        <v>15998</v>
      </c>
      <c r="BA1606" s="73"/>
      <c r="BC1606" s="73"/>
      <c r="BD1606" s="73"/>
    </row>
    <row r="1607" spans="1:56">
      <c r="A1607" s="70" t="str">
        <f t="shared" si="51"/>
        <v>2026-01</v>
      </c>
      <c r="B1607" s="5" t="str">
        <f>_xlfn.XLOOKUP(G1607,过机服务商重量差!A:A,过机服务商重量差!G:G)</f>
        <v>玉麒麟</v>
      </c>
      <c r="C1607" s="32" t="str">
        <f t="shared" si="50"/>
        <v>渠道</v>
      </c>
      <c r="D1607" s="63">
        <f>ROUND(IF(AND(AO1607&gt;=0,Y1607="正常走货"),_xlfn.XLOOKUP(G1607,过机服务商重量差!A:A,过机服务商重量差!L:L),"0"),2)</f>
        <v>7</v>
      </c>
      <c r="E1607" s="64">
        <f>ROUND(IF(B1607="小旋风",$D1607/提成!$D$4*提成!$E$4,$D1607/提成!$D$3*提成!$E$3),2)</f>
        <v>0.07</v>
      </c>
      <c r="F1607" s="5" t="str">
        <f ca="1">IFERROR(LOOKUP(1,0/((B1607=名单!B:B)*(VALUE(AW1607)&gt;=名单!E:E)*(VALUE(AW1607)&lt;=名单!G:G)*(Y1607="正常走货")),名单!H:H),"否")</f>
        <v>否</v>
      </c>
      <c r="G1607" s="71" t="s">
        <v>4894</v>
      </c>
      <c r="H1607" s="71" t="s">
        <v>4896</v>
      </c>
      <c r="J1607" s="72" t="s">
        <v>24</v>
      </c>
      <c r="L1607" s="71" t="s">
        <v>18</v>
      </c>
      <c r="M1607" s="73"/>
      <c r="N1607" s="73"/>
      <c r="R1607" s="73"/>
      <c r="S1607" s="72" t="s">
        <v>232</v>
      </c>
      <c r="T1607" s="72" t="s">
        <v>14386</v>
      </c>
      <c r="U1607" s="73"/>
      <c r="W1607" s="73"/>
      <c r="X1607" s="73"/>
      <c r="Y1607" s="72" t="s">
        <v>14379</v>
      </c>
      <c r="AO1607" s="71">
        <v>65.17</v>
      </c>
      <c r="AS1607" s="73"/>
      <c r="AT1607" s="73"/>
      <c r="AU1607" s="73"/>
      <c r="AV1607" s="73"/>
      <c r="AW1607" s="74" t="s">
        <v>15999</v>
      </c>
      <c r="BA1607" s="73"/>
      <c r="BC1607" s="73"/>
      <c r="BD1607" s="73"/>
    </row>
    <row r="1608" spans="1:56">
      <c r="A1608" s="70" t="str">
        <f t="shared" si="51"/>
        <v>2026-01</v>
      </c>
      <c r="B1608" s="5" t="str">
        <f>_xlfn.XLOOKUP(G1608,过机服务商重量差!A:A,过机服务商重量差!G:G)</f>
        <v>玉麒麟</v>
      </c>
      <c r="C1608" s="32" t="str">
        <f t="shared" si="50"/>
        <v>渠道</v>
      </c>
      <c r="D1608" s="63">
        <f>ROUND(IF(AND(AO1608&gt;=0,Y1608="正常走货"),_xlfn.XLOOKUP(G1608,过机服务商重量差!A:A,过机服务商重量差!L:L),"0"),2)</f>
        <v>1</v>
      </c>
      <c r="E1608" s="64">
        <f>ROUND(IF(B1608="小旋风",$D1608/提成!$D$4*提成!$E$4,$D1608/提成!$D$3*提成!$E$3),2)</f>
        <v>0.01</v>
      </c>
      <c r="F1608" s="5" t="str">
        <f ca="1">IFERROR(LOOKUP(1,0/((B1608=名单!B:B)*(VALUE(AW1608)&gt;=名单!E:E)*(VALUE(AW1608)&lt;=名单!G:G)*(Y1608="正常走货")),名单!H:H),"否")</f>
        <v>否</v>
      </c>
      <c r="G1608" s="71" t="s">
        <v>4897</v>
      </c>
      <c r="H1608" s="71" t="s">
        <v>4899</v>
      </c>
      <c r="J1608" s="72" t="s">
        <v>17</v>
      </c>
      <c r="L1608" s="71" t="s">
        <v>18</v>
      </c>
      <c r="M1608" s="73"/>
      <c r="N1608" s="73"/>
      <c r="R1608" s="73"/>
      <c r="S1608" s="72" t="s">
        <v>232</v>
      </c>
      <c r="T1608" s="72" t="s">
        <v>14386</v>
      </c>
      <c r="U1608" s="73"/>
      <c r="W1608" s="73"/>
      <c r="X1608" s="73"/>
      <c r="Y1608" s="72" t="s">
        <v>14379</v>
      </c>
      <c r="AO1608" s="71">
        <v>29.8</v>
      </c>
      <c r="AS1608" s="73"/>
      <c r="AT1608" s="73"/>
      <c r="AU1608" s="73"/>
      <c r="AV1608" s="73"/>
      <c r="AW1608" s="74" t="s">
        <v>16000</v>
      </c>
      <c r="BC1608" s="73"/>
      <c r="BD1608" s="73"/>
    </row>
    <row r="1609" spans="1:56">
      <c r="A1609" s="70" t="str">
        <f t="shared" si="51"/>
        <v>2026-01</v>
      </c>
      <c r="B1609" s="5" t="str">
        <f>_xlfn.XLOOKUP(G1609,过机服务商重量差!A:A,过机服务商重量差!G:G)</f>
        <v>玉麒麟</v>
      </c>
      <c r="C1609" s="32" t="str">
        <f t="shared" si="50"/>
        <v>渠道</v>
      </c>
      <c r="D1609" s="63">
        <f>ROUND(IF(AND(AO1609&gt;=0,Y1609="正常走货"),_xlfn.XLOOKUP(G1609,过机服务商重量差!A:A,过机服务商重量差!L:L),"0"),2)</f>
        <v>2</v>
      </c>
      <c r="E1609" s="64">
        <f>ROUND(IF(B1609="小旋风",$D1609/提成!$D$4*提成!$E$4,$D1609/提成!$D$3*提成!$E$3),2)</f>
        <v>0.02</v>
      </c>
      <c r="F1609" s="5" t="str">
        <f ca="1">IFERROR(LOOKUP(1,0/((B1609=名单!B:B)*(VALUE(AW1609)&gt;=名单!E:E)*(VALUE(AW1609)&lt;=名单!G:G)*(Y1609="正常走货")),名单!H:H),"否")</f>
        <v>否</v>
      </c>
      <c r="G1609" s="71" t="s">
        <v>4900</v>
      </c>
      <c r="H1609" s="71" t="s">
        <v>36</v>
      </c>
      <c r="J1609" s="71" t="s">
        <v>17</v>
      </c>
      <c r="L1609" s="71" t="s">
        <v>18</v>
      </c>
      <c r="M1609" s="73"/>
      <c r="N1609" s="73"/>
      <c r="R1609" s="73"/>
      <c r="S1609" s="72" t="s">
        <v>79</v>
      </c>
      <c r="T1609" s="72" t="s">
        <v>14378</v>
      </c>
      <c r="U1609" s="73"/>
      <c r="W1609" s="73"/>
      <c r="X1609" s="73"/>
      <c r="Y1609" s="72" t="s">
        <v>14379</v>
      </c>
      <c r="AO1609" s="71">
        <v>155.8</v>
      </c>
      <c r="AS1609" s="73"/>
      <c r="AT1609" s="73"/>
      <c r="AV1609" s="73"/>
      <c r="AW1609" s="74" t="s">
        <v>16001</v>
      </c>
      <c r="BC1609" s="73"/>
      <c r="BD1609" s="73"/>
    </row>
    <row r="1610" spans="1:56">
      <c r="A1610" s="70" t="str">
        <f t="shared" si="51"/>
        <v>2026-01</v>
      </c>
      <c r="B1610" s="5" t="str">
        <f>_xlfn.XLOOKUP(G1610,过机服务商重量差!A:A,过机服务商重量差!G:G)</f>
        <v>玉麒麟</v>
      </c>
      <c r="C1610" s="32" t="str">
        <f t="shared" si="50"/>
        <v>渠道</v>
      </c>
      <c r="D1610" s="63">
        <f>ROUND(IF(AND(AO1610&gt;=0,Y1610="正常走货"),_xlfn.XLOOKUP(G1610,过机服务商重量差!A:A,过机服务商重量差!L:L),"0"),2)</f>
        <v>28</v>
      </c>
      <c r="E1610" s="64">
        <f>ROUND(IF(B1610="小旋风",$D1610/提成!$D$4*提成!$E$4,$D1610/提成!$D$3*提成!$E$3),2)</f>
        <v>0.28</v>
      </c>
      <c r="F1610" s="5" t="str">
        <f ca="1">IFERROR(LOOKUP(1,0/((B1610=名单!B:B)*(VALUE(AW1610)&gt;=名单!E:E)*(VALUE(AW1610)&lt;=名单!G:G)*(Y1610="正常走货")),名单!H:H),"否")</f>
        <v>否</v>
      </c>
      <c r="G1610" s="71" t="s">
        <v>4902</v>
      </c>
      <c r="H1610" s="71" t="s">
        <v>4904</v>
      </c>
      <c r="J1610" s="72" t="s">
        <v>17</v>
      </c>
      <c r="L1610" s="71" t="s">
        <v>18</v>
      </c>
      <c r="M1610" s="73"/>
      <c r="N1610" s="73"/>
      <c r="R1610" s="73"/>
      <c r="S1610" s="72" t="s">
        <v>99</v>
      </c>
      <c r="T1610" s="72" t="s">
        <v>14410</v>
      </c>
      <c r="U1610" s="73"/>
      <c r="W1610" s="73"/>
      <c r="X1610" s="73"/>
      <c r="Y1610" s="72" t="s">
        <v>14379</v>
      </c>
      <c r="AO1610" s="71">
        <v>73.5999999999999</v>
      </c>
      <c r="AS1610" s="73"/>
      <c r="AT1610" s="73"/>
      <c r="AU1610" s="73"/>
      <c r="AV1610" s="73"/>
      <c r="AW1610" s="74" t="s">
        <v>16002</v>
      </c>
      <c r="BC1610" s="73"/>
    </row>
    <row r="1611" spans="1:56">
      <c r="A1611" s="70" t="str">
        <f t="shared" si="51"/>
        <v>2026-01</v>
      </c>
      <c r="B1611" s="5" t="str">
        <f>_xlfn.XLOOKUP(G1611,过机服务商重量差!A:A,过机服务商重量差!G:G)</f>
        <v>玉麒麟</v>
      </c>
      <c r="C1611" s="32" t="str">
        <f t="shared" si="50"/>
        <v>渠道</v>
      </c>
      <c r="D1611" s="63">
        <f>ROUND(IF(AND(AO1611&gt;=0,Y1611="正常走货"),_xlfn.XLOOKUP(G1611,过机服务商重量差!A:A,过机服务商重量差!L:L),"0"),2)</f>
        <v>632</v>
      </c>
      <c r="E1611" s="64">
        <f>ROUND(IF(B1611="小旋风",$D1611/提成!$D$4*提成!$E$4,$D1611/提成!$D$3*提成!$E$3),2)</f>
        <v>6.32</v>
      </c>
      <c r="F1611" s="5" t="str">
        <f ca="1">IFERROR(LOOKUP(1,0/((B1611=名单!B:B)*(VALUE(AW1611)&gt;=名单!E:E)*(VALUE(AW1611)&lt;=名单!G:G)*(Y1611="正常走货")),名单!H:H),"否")</f>
        <v>否</v>
      </c>
      <c r="G1611" s="71" t="s">
        <v>4905</v>
      </c>
      <c r="H1611" s="71" t="s">
        <v>4907</v>
      </c>
      <c r="J1611" s="72" t="s">
        <v>24</v>
      </c>
      <c r="L1611" s="71" t="s">
        <v>18</v>
      </c>
      <c r="M1611" s="73"/>
      <c r="N1611" s="73"/>
      <c r="R1611" s="73"/>
      <c r="S1611" s="72" t="s">
        <v>223</v>
      </c>
      <c r="T1611" s="72" t="s">
        <v>14410</v>
      </c>
      <c r="U1611" s="73"/>
      <c r="W1611" s="73"/>
      <c r="X1611" s="73"/>
      <c r="Y1611" s="72" t="s">
        <v>14379</v>
      </c>
      <c r="AO1611" s="71">
        <v>4884.4</v>
      </c>
      <c r="AT1611" s="73"/>
      <c r="AU1611" s="73"/>
      <c r="AV1611" s="73"/>
      <c r="AW1611" s="74" t="s">
        <v>16003</v>
      </c>
      <c r="BC1611" s="73"/>
      <c r="BD1611" s="73"/>
    </row>
    <row r="1612" spans="1:56">
      <c r="A1612" s="70" t="str">
        <f t="shared" si="51"/>
        <v>2026-01</v>
      </c>
      <c r="B1612" s="5" t="str">
        <f>_xlfn.XLOOKUP(G1612,过机服务商重量差!A:A,过机服务商重量差!G:G)</f>
        <v>007</v>
      </c>
      <c r="C1612" s="32" t="str">
        <f t="shared" si="50"/>
        <v>渠道</v>
      </c>
      <c r="D1612" s="63">
        <f>ROUND(IF(AND(AO1612&gt;=0,Y1612="正常走货"),_xlfn.XLOOKUP(G1612,过机服务商重量差!A:A,过机服务商重量差!L:L),"0"),2)</f>
        <v>132</v>
      </c>
      <c r="E1612" s="64">
        <f>ROUND(IF(B1612="小旋风",$D1612/提成!$D$4*提成!$E$4,$D1612/提成!$D$3*提成!$E$3),2)</f>
        <v>1.32</v>
      </c>
      <c r="F1612" s="5" t="str">
        <f ca="1">IFERROR(LOOKUP(1,0/((B1612=名单!B:B)*(VALUE(AW1612)&gt;=名单!E:E)*(VALUE(AW1612)&lt;=名单!G:G)*(Y1612="正常走货")),名单!H:H),"否")</f>
        <v>否</v>
      </c>
      <c r="G1612" s="71" t="s">
        <v>4908</v>
      </c>
      <c r="H1612" s="71" t="s">
        <v>4910</v>
      </c>
      <c r="J1612" s="72" t="s">
        <v>266</v>
      </c>
      <c r="L1612" s="71" t="s">
        <v>18</v>
      </c>
      <c r="M1612" s="73"/>
      <c r="N1612" s="73"/>
      <c r="R1612" s="73"/>
      <c r="S1612" s="72" t="s">
        <v>353</v>
      </c>
      <c r="T1612" s="72" t="s">
        <v>14386</v>
      </c>
      <c r="U1612" s="73"/>
      <c r="W1612" s="73"/>
      <c r="X1612" s="73"/>
      <c r="Y1612" s="72" t="s">
        <v>14379</v>
      </c>
      <c r="AO1612" s="71">
        <v>1135.2</v>
      </c>
      <c r="AT1612" s="73"/>
      <c r="AV1612" s="73"/>
      <c r="AW1612" s="74" t="s">
        <v>16004</v>
      </c>
      <c r="BC1612" s="73"/>
    </row>
    <row r="1613" spans="1:56">
      <c r="A1613" s="70" t="str">
        <f t="shared" si="51"/>
        <v>2026-01</v>
      </c>
      <c r="B1613" s="5" t="str">
        <f>_xlfn.XLOOKUP(G1613,过机服务商重量差!A:A,过机服务商重量差!G:G)</f>
        <v>玉麒麟</v>
      </c>
      <c r="C1613" s="32" t="str">
        <f t="shared" si="50"/>
        <v>渠道</v>
      </c>
      <c r="D1613" s="63">
        <f>ROUND(IF(AND(AO1613&gt;=0,Y1613="正常走货"),_xlfn.XLOOKUP(G1613,过机服务商重量差!A:A,过机服务商重量差!L:L),"0"),2)</f>
        <v>2.5</v>
      </c>
      <c r="E1613" s="64">
        <f>ROUND(IF(B1613="小旋风",$D1613/提成!$D$4*提成!$E$4,$D1613/提成!$D$3*提成!$E$3),2)</f>
        <v>0.03</v>
      </c>
      <c r="F1613" s="5" t="str">
        <f ca="1">IFERROR(LOOKUP(1,0/((B1613=名单!B:B)*(VALUE(AW1613)&gt;=名单!E:E)*(VALUE(AW1613)&lt;=名单!G:G)*(Y1613="正常走货")),名单!H:H),"否")</f>
        <v>否</v>
      </c>
      <c r="G1613" s="71" t="s">
        <v>4911</v>
      </c>
      <c r="H1613" s="71" t="s">
        <v>4913</v>
      </c>
      <c r="J1613" s="72" t="s">
        <v>17</v>
      </c>
      <c r="L1613" s="71" t="s">
        <v>18</v>
      </c>
      <c r="M1613" s="73"/>
      <c r="N1613" s="73"/>
      <c r="R1613" s="73"/>
      <c r="S1613" s="72" t="s">
        <v>90</v>
      </c>
      <c r="T1613" s="72" t="s">
        <v>14407</v>
      </c>
      <c r="U1613" s="73"/>
      <c r="W1613" s="73"/>
      <c r="X1613" s="73"/>
      <c r="Y1613" s="72" t="s">
        <v>14379</v>
      </c>
      <c r="AO1613" s="71">
        <v>74.2</v>
      </c>
      <c r="AT1613" s="73"/>
      <c r="AU1613" s="73"/>
      <c r="AV1613" s="73"/>
      <c r="AW1613" s="74" t="s">
        <v>16005</v>
      </c>
      <c r="BA1613" s="73"/>
      <c r="BC1613" s="73"/>
    </row>
    <row r="1614" spans="1:56">
      <c r="A1614" s="70" t="str">
        <f t="shared" si="51"/>
        <v>2026-01</v>
      </c>
      <c r="B1614" s="5" t="str">
        <f>_xlfn.XLOOKUP(G1614,过机服务商重量差!A:A,过机服务商重量差!G:G)</f>
        <v>帅时莹</v>
      </c>
      <c r="C1614" s="32" t="str">
        <f t="shared" si="50"/>
        <v>渠道</v>
      </c>
      <c r="D1614" s="63">
        <f>ROUND(IF(AND(AO1614&gt;=0,Y1614="正常走货"),_xlfn.XLOOKUP(G1614,过机服务商重量差!A:A,过机服务商重量差!L:L),"0"),2)</f>
        <v>2.5</v>
      </c>
      <c r="E1614" s="64">
        <f>ROUND(IF(B1614="小旋风",$D1614/提成!$D$4*提成!$E$4,$D1614/提成!$D$3*提成!$E$3),2)</f>
        <v>0.03</v>
      </c>
      <c r="F1614" s="5" t="str">
        <f ca="1">IFERROR(LOOKUP(1,0/((B1614=名单!B:B)*(VALUE(AW1614)&gt;=名单!E:E)*(VALUE(AW1614)&lt;=名单!G:G)*(Y1614="正常走货")),名单!H:H),"否")</f>
        <v>否</v>
      </c>
      <c r="G1614" s="71" t="s">
        <v>4914</v>
      </c>
      <c r="H1614" s="71" t="s">
        <v>4916</v>
      </c>
      <c r="J1614" s="72" t="s">
        <v>458</v>
      </c>
      <c r="L1614" s="71" t="s">
        <v>18</v>
      </c>
      <c r="M1614" s="73"/>
      <c r="N1614" s="73"/>
      <c r="R1614" s="73"/>
      <c r="S1614" s="72" t="s">
        <v>306</v>
      </c>
      <c r="T1614" s="72" t="s">
        <v>14410</v>
      </c>
      <c r="U1614" s="73"/>
      <c r="W1614" s="73"/>
      <c r="X1614" s="73"/>
      <c r="Y1614" s="72" t="s">
        <v>14379</v>
      </c>
      <c r="AO1614" s="71">
        <v>60</v>
      </c>
      <c r="AS1614" s="73"/>
      <c r="AT1614" s="73"/>
      <c r="AV1614" s="73"/>
      <c r="AW1614" s="74" t="s">
        <v>16006</v>
      </c>
      <c r="BC1614" s="73"/>
      <c r="BD1614" s="73"/>
    </row>
    <row r="1615" spans="1:56">
      <c r="A1615" s="70" t="str">
        <f t="shared" si="51"/>
        <v>2026-01</v>
      </c>
      <c r="B1615" s="5" t="str">
        <f>_xlfn.XLOOKUP(G1615,过机服务商重量差!A:A,过机服务商重量差!G:G)</f>
        <v>玉麒麟</v>
      </c>
      <c r="C1615" s="32" t="str">
        <f t="shared" si="50"/>
        <v>渠道</v>
      </c>
      <c r="D1615" s="63">
        <f>ROUND(IF(AND(AO1615&gt;=0,Y1615="正常走货"),_xlfn.XLOOKUP(G1615,过机服务商重量差!A:A,过机服务商重量差!L:L),"0"),2)</f>
        <v>11.5</v>
      </c>
      <c r="E1615" s="64">
        <f>ROUND(IF(B1615="小旋风",$D1615/提成!$D$4*提成!$E$4,$D1615/提成!$D$3*提成!$E$3),2)</f>
        <v>0.12</v>
      </c>
      <c r="F1615" s="5" t="str">
        <f ca="1">IFERROR(LOOKUP(1,0/((B1615=名单!B:B)*(VALUE(AW1615)&gt;=名单!E:E)*(VALUE(AW1615)&lt;=名单!G:G)*(Y1615="正常走货")),名单!H:H),"否")</f>
        <v>否</v>
      </c>
      <c r="G1615" s="71" t="s">
        <v>4917</v>
      </c>
      <c r="H1615" s="71" t="s">
        <v>4919</v>
      </c>
      <c r="J1615" s="72" t="s">
        <v>17</v>
      </c>
      <c r="L1615" s="71" t="s">
        <v>18</v>
      </c>
      <c r="M1615" s="73"/>
      <c r="N1615" s="73"/>
      <c r="R1615" s="73"/>
      <c r="S1615" s="72" t="s">
        <v>227</v>
      </c>
      <c r="T1615" s="72" t="s">
        <v>14410</v>
      </c>
      <c r="U1615" s="73"/>
      <c r="W1615" s="73"/>
      <c r="X1615" s="73"/>
      <c r="Y1615" s="72" t="s">
        <v>14379</v>
      </c>
      <c r="AO1615" s="71">
        <v>235</v>
      </c>
      <c r="AT1615" s="73"/>
      <c r="AV1615" s="73"/>
      <c r="AW1615" s="74" t="s">
        <v>16007</v>
      </c>
      <c r="BC1615" s="73"/>
      <c r="BD1615" s="73"/>
    </row>
    <row r="1616" spans="1:56">
      <c r="A1616" s="70" t="str">
        <f t="shared" si="51"/>
        <v>2026-01</v>
      </c>
      <c r="B1616" s="5" t="str">
        <f>_xlfn.XLOOKUP(G1616,过机服务商重量差!A:A,过机服务商重量差!G:G)</f>
        <v>玉麒麟</v>
      </c>
      <c r="C1616" s="32" t="str">
        <f t="shared" si="50"/>
        <v>渠道</v>
      </c>
      <c r="D1616" s="63">
        <f>ROUND(IF(AND(AO1616&gt;=0,Y1616="正常走货"),_xlfn.XLOOKUP(G1616,过机服务商重量差!A:A,过机服务商重量差!L:L),"0"),2)</f>
        <v>1.5</v>
      </c>
      <c r="E1616" s="64">
        <f>ROUND(IF(B1616="小旋风",$D1616/提成!$D$4*提成!$E$4,$D1616/提成!$D$3*提成!$E$3),2)</f>
        <v>0.02</v>
      </c>
      <c r="F1616" s="5" t="str">
        <f ca="1">IFERROR(LOOKUP(1,0/((B1616=名单!B:B)*(VALUE(AW1616)&gt;=名单!E:E)*(VALUE(AW1616)&lt;=名单!G:G)*(Y1616="正常走货")),名单!H:H),"否")</f>
        <v>否</v>
      </c>
      <c r="G1616" s="71" t="s">
        <v>4920</v>
      </c>
      <c r="H1616" s="71" t="s">
        <v>4922</v>
      </c>
      <c r="J1616" s="72" t="s">
        <v>17</v>
      </c>
      <c r="L1616" s="71" t="s">
        <v>18</v>
      </c>
      <c r="M1616" s="73"/>
      <c r="N1616" s="73"/>
      <c r="R1616" s="73"/>
      <c r="S1616" s="72" t="s">
        <v>398</v>
      </c>
      <c r="T1616" s="72" t="s">
        <v>14382</v>
      </c>
      <c r="U1616" s="73"/>
      <c r="W1616" s="73"/>
      <c r="X1616" s="73"/>
      <c r="Y1616" s="72" t="s">
        <v>14379</v>
      </c>
      <c r="AO1616" s="71">
        <v>140.5</v>
      </c>
      <c r="AT1616" s="73"/>
      <c r="AU1616" s="73"/>
      <c r="AV1616" s="73"/>
      <c r="AW1616" s="74" t="s">
        <v>16008</v>
      </c>
      <c r="BC1616" s="73"/>
    </row>
    <row r="1617" spans="1:55">
      <c r="A1617" s="70" t="str">
        <f t="shared" si="51"/>
        <v>2026-01</v>
      </c>
      <c r="B1617" s="5" t="str">
        <f>_xlfn.XLOOKUP(G1617,过机服务商重量差!A:A,过机服务商重量差!G:G)</f>
        <v>风清扬</v>
      </c>
      <c r="C1617" s="32" t="str">
        <f t="shared" si="50"/>
        <v>渠道</v>
      </c>
      <c r="D1617" s="63">
        <f>ROUND(IF(AND(AO1617&gt;=0,Y1617="正常走货"),_xlfn.XLOOKUP(G1617,过机服务商重量差!A:A,过机服务商重量差!L:L),"0"),2)</f>
        <v>654</v>
      </c>
      <c r="E1617" s="64">
        <f>ROUND(IF(B1617="小旋风",$D1617/提成!$D$4*提成!$E$4,$D1617/提成!$D$3*提成!$E$3),2)</f>
        <v>6.54</v>
      </c>
      <c r="F1617" s="5" t="str">
        <f ca="1">IFERROR(LOOKUP(1,0/((B1617=名单!B:B)*(VALUE(AW1617)&gt;=名单!E:E)*(VALUE(AW1617)&lt;=名单!G:G)*(Y1617="正常走货")),名单!H:H),"否")</f>
        <v>是</v>
      </c>
      <c r="G1617" s="71" t="s">
        <v>4923</v>
      </c>
      <c r="H1617" s="71" t="s">
        <v>50</v>
      </c>
      <c r="J1617" s="72" t="s">
        <v>194</v>
      </c>
      <c r="L1617" s="71" t="s">
        <v>18</v>
      </c>
      <c r="M1617" s="73"/>
      <c r="N1617" s="73"/>
      <c r="R1617" s="73"/>
      <c r="S1617" s="72" t="s">
        <v>2376</v>
      </c>
      <c r="T1617" s="72" t="s">
        <v>14578</v>
      </c>
      <c r="U1617" s="73"/>
      <c r="W1617" s="73"/>
      <c r="X1617" s="73"/>
      <c r="Y1617" s="72" t="s">
        <v>14379</v>
      </c>
      <c r="AO1617" s="71">
        <v>1487</v>
      </c>
      <c r="AT1617" s="73"/>
      <c r="AU1617" s="73"/>
      <c r="AV1617" s="73"/>
      <c r="AW1617" s="74" t="s">
        <v>16009</v>
      </c>
      <c r="BC1617" s="73"/>
    </row>
    <row r="1618" spans="1:55">
      <c r="A1618" s="70" t="str">
        <f t="shared" si="51"/>
        <v>2026-01</v>
      </c>
      <c r="B1618" s="5" t="str">
        <f>_xlfn.XLOOKUP(G1618,过机服务商重量差!A:A,过机服务商重量差!G:G)</f>
        <v>007</v>
      </c>
      <c r="C1618" s="32" t="str">
        <f t="shared" si="50"/>
        <v>渠道</v>
      </c>
      <c r="D1618" s="63">
        <f>ROUND(IF(AND(AO1618&gt;=0,Y1618="正常走货"),_xlfn.XLOOKUP(G1618,过机服务商重量差!A:A,过机服务商重量差!L:L),"0"),2)</f>
        <v>192</v>
      </c>
      <c r="E1618" s="64">
        <f>ROUND(IF(B1618="小旋风",$D1618/提成!$D$4*提成!$E$4,$D1618/提成!$D$3*提成!$E$3),2)</f>
        <v>1.92</v>
      </c>
      <c r="F1618" s="5" t="str">
        <f ca="1">IFERROR(LOOKUP(1,0/((B1618=名单!B:B)*(VALUE(AW1618)&gt;=名单!E:E)*(VALUE(AW1618)&lt;=名单!G:G)*(Y1618="正常走货")),名单!H:H),"否")</f>
        <v>否</v>
      </c>
      <c r="G1618" s="71" t="s">
        <v>4925</v>
      </c>
      <c r="H1618" s="71" t="s">
        <v>4927</v>
      </c>
      <c r="J1618" s="72" t="s">
        <v>266</v>
      </c>
      <c r="L1618" s="71" t="s">
        <v>18</v>
      </c>
      <c r="M1618" s="73"/>
      <c r="N1618" s="73"/>
      <c r="R1618" s="73"/>
      <c r="S1618" s="72" t="s">
        <v>864</v>
      </c>
      <c r="T1618" s="72" t="s">
        <v>14386</v>
      </c>
      <c r="U1618" s="73"/>
      <c r="W1618" s="73"/>
      <c r="X1618" s="73"/>
      <c r="Y1618" s="72" t="s">
        <v>14379</v>
      </c>
      <c r="AO1618" s="71">
        <v>2035.2</v>
      </c>
      <c r="AT1618" s="73"/>
      <c r="AU1618" s="73"/>
      <c r="AV1618" s="73"/>
      <c r="AW1618" s="74" t="s">
        <v>16010</v>
      </c>
      <c r="BC1618" s="73"/>
    </row>
    <row r="1619" spans="1:55">
      <c r="A1619" s="70" t="str">
        <f t="shared" si="51"/>
        <v>2026-01</v>
      </c>
      <c r="B1619" s="5" t="str">
        <f>_xlfn.XLOOKUP(G1619,过机服务商重量差!A:A,过机服务商重量差!G:G)</f>
        <v>帅时莹</v>
      </c>
      <c r="C1619" s="32" t="str">
        <f t="shared" si="50"/>
        <v>渠道</v>
      </c>
      <c r="D1619" s="63">
        <f>ROUND(IF(AND(AO1619&gt;=0,Y1619="正常走货"),_xlfn.XLOOKUP(G1619,过机服务商重量差!A:A,过机服务商重量差!L:L),"0"),2)</f>
        <v>86</v>
      </c>
      <c r="E1619" s="64">
        <f>ROUND(IF(B1619="小旋风",$D1619/提成!$D$4*提成!$E$4,$D1619/提成!$D$3*提成!$E$3),2)</f>
        <v>0.86</v>
      </c>
      <c r="F1619" s="5" t="str">
        <f ca="1">IFERROR(LOOKUP(1,0/((B1619=名单!B:B)*(VALUE(AW1619)&gt;=名单!E:E)*(VALUE(AW1619)&lt;=名单!G:G)*(Y1619="正常走货")),名单!H:H),"否")</f>
        <v>否</v>
      </c>
      <c r="G1619" s="71" t="s">
        <v>4928</v>
      </c>
      <c r="H1619" s="71" t="s">
        <v>36</v>
      </c>
      <c r="J1619" s="72" t="s">
        <v>4930</v>
      </c>
      <c r="L1619" s="71" t="s">
        <v>18</v>
      </c>
      <c r="M1619" s="73"/>
      <c r="N1619" s="73"/>
      <c r="R1619" s="73"/>
      <c r="S1619" s="72" t="s">
        <v>292</v>
      </c>
      <c r="T1619" s="72" t="s">
        <v>14410</v>
      </c>
      <c r="U1619" s="73"/>
      <c r="W1619" s="73"/>
      <c r="X1619" s="73"/>
      <c r="Y1619" s="72" t="s">
        <v>14379</v>
      </c>
      <c r="AO1619" s="71">
        <v>370.4</v>
      </c>
      <c r="AT1619" s="73"/>
      <c r="AU1619" s="73"/>
      <c r="AV1619" s="73"/>
      <c r="AW1619" s="74" t="s">
        <v>16011</v>
      </c>
      <c r="BC1619" s="73"/>
    </row>
    <row r="1620" spans="1:55">
      <c r="A1620" s="70" t="str">
        <f t="shared" si="51"/>
        <v>2026-01</v>
      </c>
      <c r="B1620" s="5" t="str">
        <f>_xlfn.XLOOKUP(G1620,过机服务商重量差!A:A,过机服务商重量差!G:G)</f>
        <v>风清扬</v>
      </c>
      <c r="C1620" s="32" t="str">
        <f t="shared" si="50"/>
        <v>渠道</v>
      </c>
      <c r="D1620" s="63">
        <f>ROUND(IF(AND(AO1620&gt;=0,Y1620="正常走货"),_xlfn.XLOOKUP(G1620,过机服务商重量差!A:A,过机服务商重量差!L:L),"0"),2)</f>
        <v>557</v>
      </c>
      <c r="E1620" s="64">
        <f>ROUND(IF(B1620="小旋风",$D1620/提成!$D$4*提成!$E$4,$D1620/提成!$D$3*提成!$E$3),2)</f>
        <v>5.57</v>
      </c>
      <c r="F1620" s="5" t="str">
        <f ca="1">IFERROR(LOOKUP(1,0/((B1620=名单!B:B)*(VALUE(AW1620)&gt;=名单!E:E)*(VALUE(AW1620)&lt;=名单!G:G)*(Y1620="正常走货")),名单!H:H),"否")</f>
        <v>是</v>
      </c>
      <c r="G1620" s="71" t="s">
        <v>4931</v>
      </c>
      <c r="H1620" s="71" t="s">
        <v>4933</v>
      </c>
      <c r="J1620" s="71" t="s">
        <v>144</v>
      </c>
      <c r="L1620" s="71" t="s">
        <v>18</v>
      </c>
      <c r="M1620" s="73"/>
      <c r="N1620" s="73"/>
      <c r="R1620" s="73"/>
      <c r="S1620" s="72" t="s">
        <v>120</v>
      </c>
      <c r="T1620" s="71" t="s">
        <v>14382</v>
      </c>
      <c r="U1620" s="73"/>
      <c r="W1620" s="73"/>
      <c r="X1620" s="73"/>
      <c r="Y1620" s="72" t="s">
        <v>14379</v>
      </c>
      <c r="AO1620" s="71">
        <v>1518</v>
      </c>
      <c r="AT1620" s="73"/>
      <c r="AV1620" s="73"/>
      <c r="AW1620" s="74" t="s">
        <v>16012</v>
      </c>
      <c r="BA1620" s="73"/>
      <c r="BC1620" s="73"/>
    </row>
    <row r="1621" spans="1:55">
      <c r="A1621" s="70" t="str">
        <f t="shared" si="51"/>
        <v>2026-01</v>
      </c>
      <c r="B1621" s="5" t="str">
        <f>_xlfn.XLOOKUP(G1621,过机服务商重量差!A:A,过机服务商重量差!G:G)</f>
        <v>007</v>
      </c>
      <c r="C1621" s="32" t="str">
        <f t="shared" si="50"/>
        <v>渠道</v>
      </c>
      <c r="D1621" s="63">
        <f>ROUND(IF(AND(AO1621&gt;=0,Y1621="正常走货"),_xlfn.XLOOKUP(G1621,过机服务商重量差!A:A,过机服务商重量差!L:L),"0"),2)</f>
        <v>22</v>
      </c>
      <c r="E1621" s="64">
        <f>ROUND(IF(B1621="小旋风",$D1621/提成!$D$4*提成!$E$4,$D1621/提成!$D$3*提成!$E$3),2)</f>
        <v>0.22</v>
      </c>
      <c r="F1621" s="5" t="str">
        <f ca="1">IFERROR(LOOKUP(1,0/((B1621=名单!B:B)*(VALUE(AW1621)&gt;=名单!E:E)*(VALUE(AW1621)&lt;=名单!G:G)*(Y1621="正常走货")),名单!H:H),"否")</f>
        <v>否</v>
      </c>
      <c r="G1621" s="71" t="s">
        <v>4934</v>
      </c>
      <c r="H1621" s="71" t="s">
        <v>4936</v>
      </c>
      <c r="J1621" s="72" t="s">
        <v>4937</v>
      </c>
      <c r="L1621" s="71" t="s">
        <v>18</v>
      </c>
      <c r="M1621" s="73"/>
      <c r="N1621" s="73"/>
      <c r="R1621" s="73"/>
      <c r="S1621" s="72" t="s">
        <v>4938</v>
      </c>
      <c r="T1621" s="72" t="s">
        <v>14669</v>
      </c>
      <c r="U1621" s="73"/>
      <c r="W1621" s="73"/>
      <c r="X1621" s="73"/>
      <c r="Y1621" s="72" t="s">
        <v>14379</v>
      </c>
      <c r="AO1621" s="71">
        <v>431</v>
      </c>
      <c r="AS1621" s="73"/>
      <c r="AT1621" s="73"/>
      <c r="AU1621" s="73"/>
      <c r="AV1621" s="73"/>
      <c r="AW1621" s="74" t="s">
        <v>16013</v>
      </c>
      <c r="BC1621" s="73"/>
    </row>
    <row r="1622" spans="1:55">
      <c r="A1622" s="70" t="str">
        <f t="shared" si="51"/>
        <v>2026-01</v>
      </c>
      <c r="B1622" s="5" t="str">
        <f>_xlfn.XLOOKUP(G1622,过机服务商重量差!A:A,过机服务商重量差!G:G)</f>
        <v>玉麒麟</v>
      </c>
      <c r="C1622" s="32" t="str">
        <f t="shared" si="50"/>
        <v>渠道</v>
      </c>
      <c r="D1622" s="63">
        <f>ROUND(IF(AND(AO1622&gt;=0,Y1622="正常走货"),_xlfn.XLOOKUP(G1622,过机服务商重量差!A:A,过机服务商重量差!L:L),"0"),2)</f>
        <v>40</v>
      </c>
      <c r="E1622" s="64">
        <f>ROUND(IF(B1622="小旋风",$D1622/提成!$D$4*提成!$E$4,$D1622/提成!$D$3*提成!$E$3),2)</f>
        <v>0.4</v>
      </c>
      <c r="F1622" s="5" t="str">
        <f ca="1">IFERROR(LOOKUP(1,0/((B1622=名单!B:B)*(VALUE(AW1622)&gt;=名单!E:E)*(VALUE(AW1622)&lt;=名单!G:G)*(Y1622="正常走货")),名单!H:H),"否")</f>
        <v>否</v>
      </c>
      <c r="G1622" s="71" t="s">
        <v>4939</v>
      </c>
      <c r="H1622" s="71" t="s">
        <v>4941</v>
      </c>
      <c r="J1622" s="72" t="s">
        <v>17</v>
      </c>
      <c r="L1622" s="71" t="s">
        <v>18</v>
      </c>
      <c r="M1622" s="73"/>
      <c r="N1622" s="73"/>
      <c r="R1622" s="73"/>
      <c r="S1622" s="72" t="s">
        <v>1262</v>
      </c>
      <c r="T1622" s="72" t="s">
        <v>14382</v>
      </c>
      <c r="U1622" s="73"/>
      <c r="W1622" s="73"/>
      <c r="X1622" s="73"/>
      <c r="Y1622" s="72" t="s">
        <v>14379</v>
      </c>
      <c r="AO1622" s="71">
        <v>177.6</v>
      </c>
      <c r="AT1622" s="73"/>
      <c r="AU1622" s="73"/>
      <c r="AV1622" s="73"/>
      <c r="AW1622" s="74" t="s">
        <v>16014</v>
      </c>
      <c r="BC1622" s="73"/>
    </row>
    <row r="1623" spans="1:55">
      <c r="A1623" s="70" t="str">
        <f t="shared" si="51"/>
        <v>2026-01</v>
      </c>
      <c r="B1623" s="5" t="str">
        <f>_xlfn.XLOOKUP(G1623,过机服务商重量差!A:A,过机服务商重量差!G:G)</f>
        <v>玉麒麟</v>
      </c>
      <c r="C1623" s="32" t="str">
        <f t="shared" si="50"/>
        <v>渠道</v>
      </c>
      <c r="D1623" s="63">
        <f>ROUND(IF(AND(AO1623&gt;=0,Y1623="正常走货"),_xlfn.XLOOKUP(G1623,过机服务商重量差!A:A,过机服务商重量差!L:L),"0"),2)</f>
        <v>40</v>
      </c>
      <c r="E1623" s="64">
        <f>ROUND(IF(B1623="小旋风",$D1623/提成!$D$4*提成!$E$4,$D1623/提成!$D$3*提成!$E$3),2)</f>
        <v>0.4</v>
      </c>
      <c r="F1623" s="5" t="str">
        <f ca="1">IFERROR(LOOKUP(1,0/((B1623=名单!B:B)*(VALUE(AW1623)&gt;=名单!E:E)*(VALUE(AW1623)&lt;=名单!G:G)*(Y1623="正常走货")),名单!H:H),"否")</f>
        <v>否</v>
      </c>
      <c r="G1623" s="71" t="s">
        <v>4942</v>
      </c>
      <c r="H1623" s="71" t="s">
        <v>4944</v>
      </c>
      <c r="J1623" s="72" t="s">
        <v>17</v>
      </c>
      <c r="L1623" s="71" t="s">
        <v>18</v>
      </c>
      <c r="M1623" s="73"/>
      <c r="N1623" s="73"/>
      <c r="R1623" s="73"/>
      <c r="S1623" s="72" t="s">
        <v>1262</v>
      </c>
      <c r="T1623" s="72" t="s">
        <v>14382</v>
      </c>
      <c r="U1623" s="73"/>
      <c r="W1623" s="73"/>
      <c r="X1623" s="73"/>
      <c r="Y1623" s="72" t="s">
        <v>14379</v>
      </c>
      <c r="AO1623" s="71">
        <v>177.6</v>
      </c>
      <c r="AT1623" s="73"/>
      <c r="AV1623" s="73"/>
      <c r="AW1623" s="74" t="s">
        <v>16015</v>
      </c>
      <c r="BC1623" s="73"/>
    </row>
    <row r="1624" spans="1:55">
      <c r="A1624" s="70" t="str">
        <f t="shared" si="51"/>
        <v>2026-01</v>
      </c>
      <c r="B1624" s="5" t="str">
        <f>_xlfn.XLOOKUP(G1624,过机服务商重量差!A:A,过机服务商重量差!G:G)</f>
        <v>无崖子</v>
      </c>
      <c r="C1624" s="32" t="str">
        <f t="shared" si="50"/>
        <v>渠道</v>
      </c>
      <c r="D1624" s="63">
        <f>ROUND(IF(AND(AO1624&gt;=0,Y1624="正常走货"),_xlfn.XLOOKUP(G1624,过机服务商重量差!A:A,过机服务商重量差!L:L),"0"),2)</f>
        <v>0.5</v>
      </c>
      <c r="E1624" s="64">
        <f>ROUND(IF(B1624="小旋风",$D1624/提成!$D$4*提成!$E$4,$D1624/提成!$D$3*提成!$E$3),2)</f>
        <v>0.01</v>
      </c>
      <c r="F1624" s="5" t="str">
        <f ca="1">IFERROR(LOOKUP(1,0/((B1624=名单!B:B)*(VALUE(AW1624)&gt;=名单!E:E)*(VALUE(AW1624)&lt;=名单!G:G)*(Y1624="正常走货")),名单!H:H),"否")</f>
        <v>否</v>
      </c>
      <c r="G1624" s="71" t="s">
        <v>4945</v>
      </c>
      <c r="H1624" s="71" t="s">
        <v>4947</v>
      </c>
      <c r="J1624" s="72" t="s">
        <v>4948</v>
      </c>
      <c r="L1624" s="71" t="s">
        <v>18</v>
      </c>
      <c r="M1624" s="73"/>
      <c r="N1624" s="73"/>
      <c r="R1624" s="73"/>
      <c r="S1624" s="72" t="s">
        <v>227</v>
      </c>
      <c r="T1624" s="72" t="s">
        <v>14410</v>
      </c>
      <c r="U1624" s="73"/>
      <c r="W1624" s="73"/>
      <c r="X1624" s="73"/>
      <c r="Y1624" s="72" t="s">
        <v>14379</v>
      </c>
      <c r="AO1624" s="71">
        <v>246.7</v>
      </c>
      <c r="AS1624" s="73"/>
      <c r="AT1624" s="73"/>
      <c r="AU1624" s="73"/>
      <c r="AV1624" s="73"/>
      <c r="AW1624" s="74" t="s">
        <v>16016</v>
      </c>
      <c r="BA1624" s="73"/>
      <c r="BC1624" s="73"/>
    </row>
    <row r="1625" spans="1:55">
      <c r="A1625" s="70" t="str">
        <f t="shared" si="51"/>
        <v>2026-01</v>
      </c>
      <c r="B1625" s="5" t="str">
        <f>_xlfn.XLOOKUP(G1625,过机服务商重量差!A:A,过机服务商重量差!G:G)</f>
        <v>帅时莹</v>
      </c>
      <c r="C1625" s="32" t="str">
        <f t="shared" si="50"/>
        <v>渠道</v>
      </c>
      <c r="D1625" s="63">
        <f>ROUND(IF(AND(AO1625&gt;=0,Y1625="正常走货"),_xlfn.XLOOKUP(G1625,过机服务商重量差!A:A,过机服务商重量差!L:L),"0"),2)</f>
        <v>1</v>
      </c>
      <c r="E1625" s="64">
        <f>ROUND(IF(B1625="小旋风",$D1625/提成!$D$4*提成!$E$4,$D1625/提成!$D$3*提成!$E$3),2)</f>
        <v>0.01</v>
      </c>
      <c r="F1625" s="5" t="str">
        <f ca="1">IFERROR(LOOKUP(1,0/((B1625=名单!B:B)*(VALUE(AW1625)&gt;=名单!E:E)*(VALUE(AW1625)&lt;=名单!G:G)*(Y1625="正常走货")),名单!H:H),"否")</f>
        <v>否</v>
      </c>
      <c r="G1625" s="71" t="s">
        <v>4949</v>
      </c>
      <c r="H1625" s="71" t="s">
        <v>4951</v>
      </c>
      <c r="J1625" s="72" t="s">
        <v>458</v>
      </c>
      <c r="L1625" s="71" t="s">
        <v>18</v>
      </c>
      <c r="M1625" s="73"/>
      <c r="N1625" s="73"/>
      <c r="R1625" s="73"/>
      <c r="S1625" s="72" t="s">
        <v>562</v>
      </c>
      <c r="T1625" s="72" t="s">
        <v>14410</v>
      </c>
      <c r="U1625" s="73"/>
      <c r="W1625" s="73"/>
      <c r="X1625" s="73"/>
      <c r="Y1625" s="72" t="s">
        <v>14379</v>
      </c>
      <c r="AO1625" s="71">
        <v>55</v>
      </c>
      <c r="AS1625" s="73"/>
      <c r="AT1625" s="73"/>
      <c r="AV1625" s="73"/>
      <c r="AW1625" s="74" t="s">
        <v>16017</v>
      </c>
      <c r="BC1625" s="73"/>
    </row>
    <row r="1626" spans="1:55">
      <c r="A1626" s="70" t="str">
        <f t="shared" si="51"/>
        <v>2026-01</v>
      </c>
      <c r="B1626" s="5" t="str">
        <f>_xlfn.XLOOKUP(G1626,过机服务商重量差!A:A,过机服务商重量差!G:G)</f>
        <v>玉麒麟</v>
      </c>
      <c r="C1626" s="32" t="str">
        <f t="shared" si="50"/>
        <v/>
      </c>
      <c r="D1626" s="63">
        <f>ROUND(IF(AND(AO1626&gt;=0,Y1626="正常走货"),_xlfn.XLOOKUP(G1626,过机服务商重量差!A:A,过机服务商重量差!L:L),"0"),2)</f>
        <v>0</v>
      </c>
      <c r="E1626" s="64">
        <f>ROUND(IF(B1626="小旋风",$D1626/提成!$D$4*提成!$E$4,$D1626/提成!$D$3*提成!$E$3),2)</f>
        <v>0</v>
      </c>
      <c r="F1626" s="5" t="str">
        <f ca="1">IFERROR(LOOKUP(1,0/((B1626=名单!B:B)*(VALUE(AW1626)&gt;=名单!E:E)*(VALUE(AW1626)&lt;=名单!G:G)*(Y1626="正常走货")),名单!H:H),"否")</f>
        <v>否</v>
      </c>
      <c r="G1626" s="71" t="s">
        <v>4952</v>
      </c>
      <c r="H1626" s="71" t="s">
        <v>4954</v>
      </c>
      <c r="J1626" s="72" t="s">
        <v>17</v>
      </c>
      <c r="L1626" s="71" t="s">
        <v>18</v>
      </c>
      <c r="M1626" s="73"/>
      <c r="N1626" s="73"/>
      <c r="R1626" s="73"/>
      <c r="S1626" s="72" t="s">
        <v>558</v>
      </c>
      <c r="T1626" s="72" t="s">
        <v>14410</v>
      </c>
      <c r="U1626" s="73"/>
      <c r="W1626" s="73"/>
      <c r="X1626" s="73"/>
      <c r="Y1626" s="72" t="s">
        <v>14379</v>
      </c>
      <c r="AO1626" s="71">
        <v>-1</v>
      </c>
      <c r="AS1626" s="73"/>
      <c r="AT1626" s="73"/>
      <c r="AU1626" s="73"/>
      <c r="AV1626" s="73"/>
      <c r="AW1626" s="74" t="s">
        <v>16018</v>
      </c>
      <c r="BA1626" s="73"/>
      <c r="BC1626" s="73"/>
    </row>
    <row r="1627" spans="1:55">
      <c r="A1627" s="70" t="str">
        <f t="shared" si="51"/>
        <v>2026-01</v>
      </c>
      <c r="B1627" s="5" t="str">
        <f>_xlfn.XLOOKUP(G1627,过机服务商重量差!A:A,过机服务商重量差!G:G)</f>
        <v>帅时莹</v>
      </c>
      <c r="C1627" s="32" t="str">
        <f t="shared" si="50"/>
        <v>渠道</v>
      </c>
      <c r="D1627" s="63">
        <f>ROUND(IF(AND(AO1627&gt;=0,Y1627="正常走货"),_xlfn.XLOOKUP(G1627,过机服务商重量差!A:A,过机服务商重量差!L:L),"0"),2)</f>
        <v>2</v>
      </c>
      <c r="E1627" s="64">
        <f>ROUND(IF(B1627="小旋风",$D1627/提成!$D$4*提成!$E$4,$D1627/提成!$D$3*提成!$E$3),2)</f>
        <v>0.02</v>
      </c>
      <c r="F1627" s="5" t="str">
        <f ca="1">IFERROR(LOOKUP(1,0/((B1627=名单!B:B)*(VALUE(AW1627)&gt;=名单!E:E)*(VALUE(AW1627)&lt;=名单!G:G)*(Y1627="正常走货")),名单!H:H),"否")</f>
        <v>否</v>
      </c>
      <c r="G1627" s="71" t="s">
        <v>4955</v>
      </c>
      <c r="H1627" s="71" t="s">
        <v>4957</v>
      </c>
      <c r="J1627" s="72" t="s">
        <v>458</v>
      </c>
      <c r="L1627" s="71" t="s">
        <v>18</v>
      </c>
      <c r="M1627" s="73"/>
      <c r="N1627" s="73"/>
      <c r="R1627" s="73"/>
      <c r="S1627" s="72" t="s">
        <v>562</v>
      </c>
      <c r="T1627" s="72" t="s">
        <v>14410</v>
      </c>
      <c r="U1627" s="73"/>
      <c r="W1627" s="73"/>
      <c r="X1627" s="73"/>
      <c r="Y1627" s="72" t="s">
        <v>14379</v>
      </c>
      <c r="AO1627" s="71">
        <v>100</v>
      </c>
      <c r="AT1627" s="73"/>
      <c r="AV1627" s="73"/>
      <c r="AW1627" s="74" t="s">
        <v>16019</v>
      </c>
      <c r="BC1627" s="73"/>
    </row>
    <row r="1628" spans="1:55">
      <c r="A1628" s="70" t="str">
        <f t="shared" si="51"/>
        <v>2026-01</v>
      </c>
      <c r="B1628" s="5" t="str">
        <f>_xlfn.XLOOKUP(G1628,过机服务商重量差!A:A,过机服务商重量差!G:G)</f>
        <v>玉麒麟</v>
      </c>
      <c r="C1628" s="32" t="str">
        <f t="shared" si="50"/>
        <v/>
      </c>
      <c r="D1628" s="63">
        <f>ROUND(IF(AND(AO1628&gt;=0,Y1628="正常走货"),_xlfn.XLOOKUP(G1628,过机服务商重量差!A:A,过机服务商重量差!L:L),"0"),2)</f>
        <v>0</v>
      </c>
      <c r="E1628" s="64">
        <f>ROUND(IF(B1628="小旋风",$D1628/提成!$D$4*提成!$E$4,$D1628/提成!$D$3*提成!$E$3),2)</f>
        <v>0</v>
      </c>
      <c r="F1628" s="5" t="str">
        <f ca="1">IFERROR(LOOKUP(1,0/((B1628=名单!B:B)*(VALUE(AW1628)&gt;=名单!E:E)*(VALUE(AW1628)&lt;=名单!G:G)*(Y1628="正常走货")),名单!H:H),"否")</f>
        <v>否</v>
      </c>
      <c r="G1628" s="71" t="s">
        <v>4958</v>
      </c>
      <c r="H1628" s="71" t="s">
        <v>4960</v>
      </c>
      <c r="J1628" s="72" t="s">
        <v>17</v>
      </c>
      <c r="L1628" s="71" t="s">
        <v>18</v>
      </c>
      <c r="M1628" s="73"/>
      <c r="N1628" s="73"/>
      <c r="R1628" s="73"/>
      <c r="S1628" s="72" t="s">
        <v>1701</v>
      </c>
      <c r="T1628" s="72" t="s">
        <v>14410</v>
      </c>
      <c r="U1628" s="73"/>
      <c r="W1628" s="73"/>
      <c r="X1628" s="73"/>
      <c r="Y1628" s="72" t="s">
        <v>14379</v>
      </c>
      <c r="AO1628" s="71">
        <v>-43</v>
      </c>
      <c r="AT1628" s="73"/>
      <c r="AV1628" s="73"/>
      <c r="AW1628" s="74" t="s">
        <v>16020</v>
      </c>
      <c r="BC1628" s="73"/>
    </row>
    <row r="1629" spans="1:55">
      <c r="A1629" s="70" t="str">
        <f t="shared" si="51"/>
        <v>2026-01</v>
      </c>
      <c r="B1629" s="5" t="str">
        <f>_xlfn.XLOOKUP(G1629,过机服务商重量差!A:A,过机服务商重量差!G:G)</f>
        <v>玉麒麟</v>
      </c>
      <c r="C1629" s="32" t="str">
        <f t="shared" si="50"/>
        <v>渠道</v>
      </c>
      <c r="D1629" s="63">
        <f>ROUND(IF(AND(AO1629&gt;=0,Y1629="正常走货"),_xlfn.XLOOKUP(G1629,过机服务商重量差!A:A,过机服务商重量差!L:L),"0"),2)</f>
        <v>4.5</v>
      </c>
      <c r="E1629" s="64">
        <f>ROUND(IF(B1629="小旋风",$D1629/提成!$D$4*提成!$E$4,$D1629/提成!$D$3*提成!$E$3),2)</f>
        <v>0.05</v>
      </c>
      <c r="F1629" s="5" t="str">
        <f ca="1">IFERROR(LOOKUP(1,0/((B1629=名单!B:B)*(VALUE(AW1629)&gt;=名单!E:E)*(VALUE(AW1629)&lt;=名单!G:G)*(Y1629="正常走货")),名单!H:H),"否")</f>
        <v>否</v>
      </c>
      <c r="G1629" s="71" t="s">
        <v>4961</v>
      </c>
      <c r="H1629" s="71" t="s">
        <v>4963</v>
      </c>
      <c r="J1629" s="72" t="s">
        <v>256</v>
      </c>
      <c r="L1629" s="71" t="s">
        <v>18</v>
      </c>
      <c r="M1629" s="73"/>
      <c r="N1629" s="73"/>
      <c r="R1629" s="73"/>
      <c r="S1629" s="72" t="s">
        <v>20</v>
      </c>
      <c r="T1629" s="72" t="s">
        <v>14378</v>
      </c>
      <c r="U1629" s="73"/>
      <c r="W1629" s="73"/>
      <c r="X1629" s="73"/>
      <c r="Y1629" s="72" t="s">
        <v>14379</v>
      </c>
      <c r="AO1629" s="71">
        <v>38.33</v>
      </c>
      <c r="AT1629" s="73"/>
      <c r="AU1629" s="73"/>
      <c r="AV1629" s="73"/>
      <c r="AW1629" s="74" t="s">
        <v>16021</v>
      </c>
    </row>
    <row r="1630" spans="1:55">
      <c r="A1630" s="70" t="str">
        <f t="shared" si="51"/>
        <v>2026-01</v>
      </c>
      <c r="B1630" s="5" t="str">
        <f>_xlfn.XLOOKUP(G1630,过机服务商重量差!A:A,过机服务商重量差!G:G)</f>
        <v>小旋风</v>
      </c>
      <c r="C1630" s="32" t="str">
        <f t="shared" si="50"/>
        <v>渠道</v>
      </c>
      <c r="D1630" s="63">
        <f>ROUND(IF(AND(AO1630&gt;=0,Y1630="正常走货"),_xlfn.XLOOKUP(G1630,过机服务商重量差!A:A,过机服务商重量差!L:L),"0"),2)</f>
        <v>25</v>
      </c>
      <c r="E1630" s="64">
        <f>ROUND(IF(B1630="小旋风",$D1630/提成!$D$4*提成!$E$4,$D1630/提成!$D$3*提成!$E$3),2)</f>
        <v>0.25</v>
      </c>
      <c r="F1630" s="5" t="str">
        <f ca="1">IFERROR(LOOKUP(1,0/((B1630=名单!B:B)*(VALUE(AW1630)&gt;=名单!E:E)*(VALUE(AW1630)&lt;=名单!G:G)*(Y1630="正常走货")),名单!H:H),"否")</f>
        <v>是</v>
      </c>
      <c r="G1630" s="71" t="s">
        <v>4964</v>
      </c>
      <c r="H1630" s="71" t="s">
        <v>4966</v>
      </c>
      <c r="J1630" s="72" t="s">
        <v>78</v>
      </c>
      <c r="L1630" s="71" t="s">
        <v>18</v>
      </c>
      <c r="M1630" s="73"/>
      <c r="N1630" s="73"/>
      <c r="R1630" s="73"/>
      <c r="S1630" s="72" t="s">
        <v>120</v>
      </c>
      <c r="T1630" s="72" t="s">
        <v>14382</v>
      </c>
      <c r="U1630" s="73"/>
      <c r="W1630" s="73"/>
      <c r="X1630" s="73"/>
      <c r="Y1630" s="72" t="s">
        <v>14379</v>
      </c>
      <c r="AO1630" s="71">
        <v>67.5</v>
      </c>
      <c r="AS1630" s="73"/>
      <c r="AT1630" s="73"/>
      <c r="AV1630" s="73"/>
      <c r="AW1630" s="74" t="s">
        <v>16022</v>
      </c>
      <c r="BA1630" s="73"/>
      <c r="BC1630" s="73"/>
    </row>
    <row r="1631" spans="1:55">
      <c r="A1631" s="70" t="str">
        <f t="shared" si="51"/>
        <v>2026-01</v>
      </c>
      <c r="B1631" s="5" t="str">
        <f>_xlfn.XLOOKUP(G1631,过机服务商重量差!A:A,过机服务商重量差!G:G)</f>
        <v>玉麒麟</v>
      </c>
      <c r="C1631" s="32" t="str">
        <f t="shared" si="50"/>
        <v>渠道</v>
      </c>
      <c r="D1631" s="63">
        <f>ROUND(IF(AND(AO1631&gt;=0,Y1631="正常走货"),_xlfn.XLOOKUP(G1631,过机服务商重量差!A:A,过机服务商重量差!L:L),"0"),2)</f>
        <v>1</v>
      </c>
      <c r="E1631" s="64">
        <f>ROUND(IF(B1631="小旋风",$D1631/提成!$D$4*提成!$E$4,$D1631/提成!$D$3*提成!$E$3),2)</f>
        <v>0.01</v>
      </c>
      <c r="F1631" s="5" t="str">
        <f ca="1">IFERROR(LOOKUP(1,0/((B1631=名单!B:B)*(VALUE(AW1631)&gt;=名单!E:E)*(VALUE(AW1631)&lt;=名单!G:G)*(Y1631="正常走货")),名单!H:H),"否")</f>
        <v>否</v>
      </c>
      <c r="G1631" s="71" t="s">
        <v>4967</v>
      </c>
      <c r="H1631" s="71" t="s">
        <v>4969</v>
      </c>
      <c r="J1631" s="72" t="s">
        <v>24</v>
      </c>
      <c r="L1631" s="71" t="s">
        <v>18</v>
      </c>
      <c r="M1631" s="73"/>
      <c r="N1631" s="73"/>
      <c r="R1631" s="73"/>
      <c r="S1631" s="72" t="s">
        <v>120</v>
      </c>
      <c r="T1631" s="72" t="s">
        <v>14382</v>
      </c>
      <c r="U1631" s="73"/>
      <c r="W1631" s="73"/>
      <c r="X1631" s="73"/>
      <c r="Y1631" s="72" t="s">
        <v>14379</v>
      </c>
      <c r="AO1631" s="71">
        <v>35</v>
      </c>
      <c r="AS1631" s="73"/>
      <c r="AT1631" s="73"/>
      <c r="AU1631" s="73"/>
      <c r="AV1631" s="73"/>
      <c r="AW1631" s="74" t="s">
        <v>16023</v>
      </c>
      <c r="BC1631" s="73"/>
    </row>
    <row r="1632" spans="1:55">
      <c r="A1632" s="70" t="str">
        <f t="shared" si="51"/>
        <v>2026-01</v>
      </c>
      <c r="B1632" s="5" t="str">
        <f>_xlfn.XLOOKUP(G1632,过机服务商重量差!A:A,过机服务商重量差!G:G)</f>
        <v>小旋风</v>
      </c>
      <c r="C1632" s="32" t="str">
        <f t="shared" si="50"/>
        <v>渠道</v>
      </c>
      <c r="D1632" s="63">
        <f>ROUND(IF(AND(AO1632&gt;=0,Y1632="正常走货"),_xlfn.XLOOKUP(G1632,过机服务商重量差!A:A,过机服务商重量差!L:L),"0"),2)</f>
        <v>36</v>
      </c>
      <c r="E1632" s="64">
        <f>ROUND(IF(B1632="小旋风",$D1632/提成!$D$4*提成!$E$4,$D1632/提成!$D$3*提成!$E$3),2)</f>
        <v>0.36</v>
      </c>
      <c r="F1632" s="5" t="str">
        <f ca="1">IFERROR(LOOKUP(1,0/((B1632=名单!B:B)*(VALUE(AW1632)&gt;=名单!E:E)*(VALUE(AW1632)&lt;=名单!G:G)*(Y1632="正常走货")),名单!H:H),"否")</f>
        <v>是</v>
      </c>
      <c r="G1632" s="71" t="s">
        <v>4970</v>
      </c>
      <c r="H1632" s="71" t="s">
        <v>4972</v>
      </c>
      <c r="J1632" s="72" t="s">
        <v>274</v>
      </c>
      <c r="L1632" s="71" t="s">
        <v>18</v>
      </c>
      <c r="M1632" s="73"/>
      <c r="N1632" s="73"/>
      <c r="R1632" s="73"/>
      <c r="S1632" s="72" t="s">
        <v>558</v>
      </c>
      <c r="T1632" s="72" t="s">
        <v>14410</v>
      </c>
      <c r="U1632" s="73"/>
      <c r="W1632" s="73"/>
      <c r="X1632" s="73"/>
      <c r="Y1632" s="72" t="s">
        <v>14379</v>
      </c>
      <c r="AO1632" s="71">
        <v>54</v>
      </c>
      <c r="AS1632" s="73"/>
      <c r="AT1632" s="73"/>
      <c r="AU1632" s="73"/>
      <c r="AV1632" s="73"/>
      <c r="AW1632" s="74" t="s">
        <v>16024</v>
      </c>
      <c r="BA1632" s="73"/>
      <c r="BC1632" s="73"/>
    </row>
    <row r="1633" spans="1:56">
      <c r="A1633" s="70" t="str">
        <f t="shared" si="51"/>
        <v>2026-01</v>
      </c>
      <c r="B1633" s="5" t="str">
        <f>_xlfn.XLOOKUP(G1633,过机服务商重量差!A:A,过机服务商重量差!G:G)</f>
        <v>风清扬</v>
      </c>
      <c r="C1633" s="32" t="str">
        <f t="shared" si="50"/>
        <v>渠道</v>
      </c>
      <c r="D1633" s="63">
        <f>ROUND(IF(AND(AO1633&gt;=0,Y1633="正常走货"),_xlfn.XLOOKUP(G1633,过机服务商重量差!A:A,过机服务商重量差!L:L),"0"),2)</f>
        <v>40</v>
      </c>
      <c r="E1633" s="64">
        <f>ROUND(IF(B1633="小旋风",$D1633/提成!$D$4*提成!$E$4,$D1633/提成!$D$3*提成!$E$3),2)</f>
        <v>0.4</v>
      </c>
      <c r="F1633" s="5" t="str">
        <f ca="1">IFERROR(LOOKUP(1,0/((B1633=名单!B:B)*(VALUE(AW1633)&gt;=名单!E:E)*(VALUE(AW1633)&lt;=名单!G:G)*(Y1633="正常走货")),名单!H:H),"否")</f>
        <v>是</v>
      </c>
      <c r="G1633" s="71" t="s">
        <v>4973</v>
      </c>
      <c r="H1633" s="71" t="s">
        <v>4975</v>
      </c>
      <c r="J1633" s="72" t="s">
        <v>4976</v>
      </c>
      <c r="L1633" s="71" t="s">
        <v>18</v>
      </c>
      <c r="M1633" s="73"/>
      <c r="N1633" s="73"/>
      <c r="R1633" s="73"/>
      <c r="S1633" s="72" t="s">
        <v>694</v>
      </c>
      <c r="T1633" s="72" t="s">
        <v>14386</v>
      </c>
      <c r="U1633" s="73"/>
      <c r="W1633" s="73"/>
      <c r="X1633" s="73"/>
      <c r="Y1633" s="72" t="s">
        <v>14379</v>
      </c>
      <c r="AO1633" s="71">
        <v>381</v>
      </c>
      <c r="AT1633" s="73"/>
      <c r="AU1633" s="73"/>
      <c r="AV1633" s="73"/>
      <c r="AW1633" s="74" t="s">
        <v>16025</v>
      </c>
      <c r="BC1633" s="73"/>
    </row>
    <row r="1634" spans="1:56">
      <c r="A1634" s="70" t="str">
        <f t="shared" si="51"/>
        <v>2026-01</v>
      </c>
      <c r="B1634" s="5" t="str">
        <f>_xlfn.XLOOKUP(G1634,过机服务商重量差!A:A,过机服务商重量差!G:G)</f>
        <v>玉麒麟</v>
      </c>
      <c r="C1634" s="32" t="str">
        <f t="shared" si="50"/>
        <v>渠道</v>
      </c>
      <c r="D1634" s="63">
        <f>ROUND(IF(AND(AO1634&gt;=0,Y1634="正常走货"),_xlfn.XLOOKUP(G1634,过机服务商重量差!A:A,过机服务商重量差!L:L),"0"),2)</f>
        <v>34</v>
      </c>
      <c r="E1634" s="64">
        <f>ROUND(IF(B1634="小旋风",$D1634/提成!$D$4*提成!$E$4,$D1634/提成!$D$3*提成!$E$3),2)</f>
        <v>0.34</v>
      </c>
      <c r="F1634" s="5" t="str">
        <f ca="1">IFERROR(LOOKUP(1,0/((B1634=名单!B:B)*(VALUE(AW1634)&gt;=名单!E:E)*(VALUE(AW1634)&lt;=名单!G:G)*(Y1634="正常走货")),名单!H:H),"否")</f>
        <v>否</v>
      </c>
      <c r="G1634" s="71" t="s">
        <v>4977</v>
      </c>
      <c r="H1634" s="71" t="s">
        <v>4979</v>
      </c>
      <c r="J1634" s="72" t="s">
        <v>17</v>
      </c>
      <c r="L1634" s="71" t="s">
        <v>18</v>
      </c>
      <c r="M1634" s="73"/>
      <c r="N1634" s="73"/>
      <c r="R1634" s="73"/>
      <c r="S1634" s="72" t="s">
        <v>558</v>
      </c>
      <c r="T1634" s="72" t="s">
        <v>14410</v>
      </c>
      <c r="U1634" s="73"/>
      <c r="W1634" s="73"/>
      <c r="X1634" s="73"/>
      <c r="Y1634" s="72" t="s">
        <v>14379</v>
      </c>
      <c r="AO1634" s="71">
        <v>187.6</v>
      </c>
      <c r="AS1634" s="73"/>
      <c r="AT1634" s="73"/>
      <c r="AU1634" s="73"/>
      <c r="AV1634" s="73"/>
      <c r="AW1634" s="74" t="s">
        <v>16026</v>
      </c>
      <c r="BC1634" s="73"/>
    </row>
    <row r="1635" spans="1:56">
      <c r="A1635" s="70" t="str">
        <f t="shared" si="51"/>
        <v>2026-01</v>
      </c>
      <c r="B1635" s="5" t="str">
        <f>_xlfn.XLOOKUP(G1635,过机服务商重量差!A:A,过机服务商重量差!G:G)</f>
        <v>玉麒麟</v>
      </c>
      <c r="C1635" s="32" t="str">
        <f t="shared" si="50"/>
        <v>渠道</v>
      </c>
      <c r="D1635" s="63">
        <f>ROUND(IF(AND(AO1635&gt;=0,Y1635="正常走货"),_xlfn.XLOOKUP(G1635,过机服务商重量差!A:A,过机服务商重量差!L:L),"0"),2)</f>
        <v>79</v>
      </c>
      <c r="E1635" s="64">
        <f>ROUND(IF(B1635="小旋风",$D1635/提成!$D$4*提成!$E$4,$D1635/提成!$D$3*提成!$E$3),2)</f>
        <v>0.79</v>
      </c>
      <c r="F1635" s="5" t="str">
        <f ca="1">IFERROR(LOOKUP(1,0/((B1635=名单!B:B)*(VALUE(AW1635)&gt;=名单!E:E)*(VALUE(AW1635)&lt;=名单!G:G)*(Y1635="正常走货")),名单!H:H),"否")</f>
        <v>否</v>
      </c>
      <c r="G1635" s="71" t="s">
        <v>4980</v>
      </c>
      <c r="H1635" s="71" t="s">
        <v>4982</v>
      </c>
      <c r="J1635" s="72" t="s">
        <v>17</v>
      </c>
      <c r="L1635" s="71" t="s">
        <v>18</v>
      </c>
      <c r="M1635" s="73"/>
      <c r="N1635" s="73"/>
      <c r="R1635" s="73"/>
      <c r="S1635" s="72" t="s">
        <v>161</v>
      </c>
      <c r="T1635" s="71" t="s">
        <v>14378</v>
      </c>
      <c r="U1635" s="73"/>
      <c r="W1635" s="73"/>
      <c r="X1635" s="73"/>
      <c r="Y1635" s="72" t="s">
        <v>14379</v>
      </c>
      <c r="AO1635" s="71">
        <v>237</v>
      </c>
      <c r="AT1635" s="73"/>
      <c r="AU1635" s="73"/>
      <c r="AV1635" s="73"/>
      <c r="AW1635" s="74" t="s">
        <v>16027</v>
      </c>
      <c r="BC1635" s="73"/>
    </row>
    <row r="1636" spans="1:56">
      <c r="A1636" s="70" t="str">
        <f t="shared" si="51"/>
        <v>2026-01</v>
      </c>
      <c r="B1636" s="5" t="str">
        <f>_xlfn.XLOOKUP(G1636,过机服务商重量差!A:A,过机服务商重量差!G:G)</f>
        <v>玉麒麟</v>
      </c>
      <c r="C1636" s="32" t="str">
        <f t="shared" si="50"/>
        <v>渠道</v>
      </c>
      <c r="D1636" s="63">
        <f>ROUND(IF(AND(AO1636&gt;=0,Y1636="正常走货"),_xlfn.XLOOKUP(G1636,过机服务商重量差!A:A,过机服务商重量差!L:L),"0"),2)</f>
        <v>79</v>
      </c>
      <c r="E1636" s="64">
        <f>ROUND(IF(B1636="小旋风",$D1636/提成!$D$4*提成!$E$4,$D1636/提成!$D$3*提成!$E$3),2)</f>
        <v>0.79</v>
      </c>
      <c r="F1636" s="5" t="str">
        <f ca="1">IFERROR(LOOKUP(1,0/((B1636=名单!B:B)*(VALUE(AW1636)&gt;=名单!E:E)*(VALUE(AW1636)&lt;=名单!G:G)*(Y1636="正常走货")),名单!H:H),"否")</f>
        <v>否</v>
      </c>
      <c r="G1636" s="71" t="s">
        <v>4983</v>
      </c>
      <c r="H1636" s="71" t="s">
        <v>4985</v>
      </c>
      <c r="J1636" s="71" t="s">
        <v>17</v>
      </c>
      <c r="L1636" s="71" t="s">
        <v>18</v>
      </c>
      <c r="M1636" s="73"/>
      <c r="N1636" s="73"/>
      <c r="R1636" s="73"/>
      <c r="S1636" s="72" t="s">
        <v>161</v>
      </c>
      <c r="T1636" s="72" t="s">
        <v>14378</v>
      </c>
      <c r="U1636" s="73"/>
      <c r="W1636" s="73"/>
      <c r="X1636" s="73"/>
      <c r="Y1636" s="72" t="s">
        <v>14379</v>
      </c>
      <c r="AO1636" s="71">
        <v>237</v>
      </c>
      <c r="AS1636" s="73"/>
      <c r="AT1636" s="73"/>
      <c r="AU1636" s="73"/>
      <c r="AV1636" s="73"/>
      <c r="AW1636" s="74" t="s">
        <v>16028</v>
      </c>
      <c r="BC1636" s="73"/>
    </row>
    <row r="1637" spans="1:56">
      <c r="A1637" s="70" t="str">
        <f t="shared" si="51"/>
        <v>2026-01</v>
      </c>
      <c r="B1637" s="5" t="str">
        <f>_xlfn.XLOOKUP(G1637,过机服务商重量差!A:A,过机服务商重量差!G:G)</f>
        <v>玉麒麟</v>
      </c>
      <c r="C1637" s="32" t="str">
        <f t="shared" si="50"/>
        <v>渠道</v>
      </c>
      <c r="D1637" s="63">
        <f>ROUND(IF(AND(AO1637&gt;=0,Y1637="正常走货"),_xlfn.XLOOKUP(G1637,过机服务商重量差!A:A,过机服务商重量差!L:L),"0"),2)</f>
        <v>77</v>
      </c>
      <c r="E1637" s="64">
        <f>ROUND(IF(B1637="小旋风",$D1637/提成!$D$4*提成!$E$4,$D1637/提成!$D$3*提成!$E$3),2)</f>
        <v>0.77</v>
      </c>
      <c r="F1637" s="5" t="str">
        <f ca="1">IFERROR(LOOKUP(1,0/((B1637=名单!B:B)*(VALUE(AW1637)&gt;=名单!E:E)*(VALUE(AW1637)&lt;=名单!G:G)*(Y1637="正常走货")),名单!H:H),"否")</f>
        <v>否</v>
      </c>
      <c r="G1637" s="71" t="s">
        <v>4986</v>
      </c>
      <c r="H1637" s="71" t="s">
        <v>4988</v>
      </c>
      <c r="J1637" s="71" t="s">
        <v>17</v>
      </c>
      <c r="L1637" s="71" t="s">
        <v>18</v>
      </c>
      <c r="M1637" s="73"/>
      <c r="N1637" s="73"/>
      <c r="R1637" s="73"/>
      <c r="S1637" s="72" t="s">
        <v>161</v>
      </c>
      <c r="T1637" s="72" t="s">
        <v>14378</v>
      </c>
      <c r="U1637" s="73"/>
      <c r="W1637" s="73"/>
      <c r="X1637" s="73"/>
      <c r="Y1637" s="72" t="s">
        <v>14379</v>
      </c>
      <c r="AO1637" s="71">
        <v>231</v>
      </c>
      <c r="AT1637" s="73"/>
      <c r="AU1637" s="73"/>
      <c r="AV1637" s="73"/>
      <c r="AW1637" s="74" t="s">
        <v>16029</v>
      </c>
      <c r="BC1637" s="73"/>
    </row>
    <row r="1638" spans="1:56">
      <c r="A1638" s="70" t="str">
        <f t="shared" si="51"/>
        <v>2026-01</v>
      </c>
      <c r="B1638" s="5" t="str">
        <f>_xlfn.XLOOKUP(G1638,过机服务商重量差!A:A,过机服务商重量差!G:G)</f>
        <v>玉麒麟</v>
      </c>
      <c r="C1638" s="32" t="str">
        <f t="shared" si="50"/>
        <v>渠道</v>
      </c>
      <c r="D1638" s="63">
        <f>ROUND(IF(AND(AO1638&gt;=0,Y1638="正常走货"),_xlfn.XLOOKUP(G1638,过机服务商重量差!A:A,过机服务商重量差!L:L),"0"),2)</f>
        <v>0.5</v>
      </c>
      <c r="E1638" s="64">
        <f>ROUND(IF(B1638="小旋风",$D1638/提成!$D$4*提成!$E$4,$D1638/提成!$D$3*提成!$E$3),2)</f>
        <v>0.01</v>
      </c>
      <c r="F1638" s="5" t="str">
        <f ca="1">IFERROR(LOOKUP(1,0/((B1638=名单!B:B)*(VALUE(AW1638)&gt;=名单!E:E)*(VALUE(AW1638)&lt;=名单!G:G)*(Y1638="正常走货")),名单!H:H),"否")</f>
        <v>否</v>
      </c>
      <c r="G1638" s="71" t="s">
        <v>4989</v>
      </c>
      <c r="H1638" s="71" t="s">
        <v>4991</v>
      </c>
      <c r="J1638" s="72" t="s">
        <v>17</v>
      </c>
      <c r="L1638" s="71" t="s">
        <v>18</v>
      </c>
      <c r="M1638" s="73"/>
      <c r="N1638" s="73"/>
      <c r="R1638" s="73"/>
      <c r="S1638" s="72" t="s">
        <v>223</v>
      </c>
      <c r="T1638" s="72" t="s">
        <v>14410</v>
      </c>
      <c r="U1638" s="73"/>
      <c r="W1638" s="73"/>
      <c r="X1638" s="73"/>
      <c r="Y1638" s="72" t="s">
        <v>14379</v>
      </c>
      <c r="AO1638" s="71">
        <v>39.76</v>
      </c>
      <c r="AT1638" s="73"/>
      <c r="AV1638" s="73"/>
      <c r="AW1638" s="74" t="s">
        <v>16030</v>
      </c>
      <c r="BC1638" s="73"/>
      <c r="BD1638" s="73"/>
    </row>
    <row r="1639" spans="1:56">
      <c r="A1639" s="70" t="str">
        <f t="shared" si="51"/>
        <v>2026-01</v>
      </c>
      <c r="B1639" s="5" t="str">
        <f>_xlfn.XLOOKUP(G1639,过机服务商重量差!A:A,过机服务商重量差!G:G)</f>
        <v>玉麒麟</v>
      </c>
      <c r="C1639" s="32" t="str">
        <f t="shared" si="50"/>
        <v>渠道</v>
      </c>
      <c r="D1639" s="63">
        <f>ROUND(IF(AND(AO1639&gt;=0,Y1639="正常走货"),_xlfn.XLOOKUP(G1639,过机服务商重量差!A:A,过机服务商重量差!L:L),"0"),2)</f>
        <v>1</v>
      </c>
      <c r="E1639" s="64">
        <f>ROUND(IF(B1639="小旋风",$D1639/提成!$D$4*提成!$E$4,$D1639/提成!$D$3*提成!$E$3),2)</f>
        <v>0.01</v>
      </c>
      <c r="F1639" s="5" t="str">
        <f ca="1">IFERROR(LOOKUP(1,0/((B1639=名单!B:B)*(VALUE(AW1639)&gt;=名单!E:E)*(VALUE(AW1639)&lt;=名单!G:G)*(Y1639="正常走货")),名单!H:H),"否")</f>
        <v>否</v>
      </c>
      <c r="G1639" s="71" t="s">
        <v>4992</v>
      </c>
      <c r="H1639" s="71" t="s">
        <v>4994</v>
      </c>
      <c r="J1639" s="72" t="s">
        <v>17</v>
      </c>
      <c r="L1639" s="71" t="s">
        <v>18</v>
      </c>
      <c r="M1639" s="73"/>
      <c r="N1639" s="73"/>
      <c r="R1639" s="73"/>
      <c r="S1639" s="72" t="s">
        <v>90</v>
      </c>
      <c r="T1639" s="72" t="s">
        <v>14407</v>
      </c>
      <c r="U1639" s="73"/>
      <c r="W1639" s="73"/>
      <c r="X1639" s="73"/>
      <c r="Y1639" s="72" t="s">
        <v>14379</v>
      </c>
      <c r="AO1639" s="71">
        <v>48.53</v>
      </c>
      <c r="AT1639" s="73"/>
      <c r="AV1639" s="73"/>
      <c r="AW1639" s="74" t="s">
        <v>16031</v>
      </c>
      <c r="BC1639" s="73"/>
      <c r="BD1639" s="73"/>
    </row>
    <row r="1640" spans="1:56">
      <c r="A1640" s="70" t="str">
        <f t="shared" si="51"/>
        <v>2026-01</v>
      </c>
      <c r="B1640" s="5" t="str">
        <f>_xlfn.XLOOKUP(G1640,过机服务商重量差!A:A,过机服务商重量差!G:G)</f>
        <v>007</v>
      </c>
      <c r="C1640" s="32" t="str">
        <f t="shared" si="50"/>
        <v>渠道</v>
      </c>
      <c r="D1640" s="63">
        <f>ROUND(IF(AND(AO1640&gt;=0,Y1640="正常走货"),_xlfn.XLOOKUP(G1640,过机服务商重量差!A:A,过机服务商重量差!L:L),"0"),2)</f>
        <v>33</v>
      </c>
      <c r="E1640" s="64">
        <f>ROUND(IF(B1640="小旋风",$D1640/提成!$D$4*提成!$E$4,$D1640/提成!$D$3*提成!$E$3),2)</f>
        <v>0.33</v>
      </c>
      <c r="F1640" s="5" t="str">
        <f ca="1">IFERROR(LOOKUP(1,0/((B1640=名单!B:B)*(VALUE(AW1640)&gt;=名单!E:E)*(VALUE(AW1640)&lt;=名单!G:G)*(Y1640="正常走货")),名单!H:H),"否")</f>
        <v>否</v>
      </c>
      <c r="G1640" s="71" t="s">
        <v>4995</v>
      </c>
      <c r="H1640" s="71" t="s">
        <v>4997</v>
      </c>
      <c r="J1640" s="71" t="s">
        <v>266</v>
      </c>
      <c r="L1640" s="71" t="s">
        <v>18</v>
      </c>
      <c r="M1640" s="73"/>
      <c r="N1640" s="73"/>
      <c r="R1640" s="73"/>
      <c r="S1640" s="72" t="s">
        <v>820</v>
      </c>
      <c r="T1640" s="72" t="s">
        <v>14407</v>
      </c>
      <c r="U1640" s="73"/>
      <c r="W1640" s="73"/>
      <c r="X1640" s="73"/>
      <c r="Y1640" s="72" t="s">
        <v>14379</v>
      </c>
      <c r="AO1640" s="71">
        <v>349.8</v>
      </c>
      <c r="AT1640" s="73"/>
      <c r="AV1640" s="73"/>
      <c r="AW1640" s="74" t="s">
        <v>16032</v>
      </c>
      <c r="BC1640" s="73"/>
    </row>
    <row r="1641" spans="1:56">
      <c r="A1641" s="70" t="str">
        <f t="shared" si="51"/>
        <v>2026-01</v>
      </c>
      <c r="B1641" s="5" t="str">
        <f>_xlfn.XLOOKUP(G1641,过机服务商重量差!A:A,过机服务商重量差!G:G)</f>
        <v>帅时莹</v>
      </c>
      <c r="C1641" s="32" t="str">
        <f t="shared" si="50"/>
        <v>渠道</v>
      </c>
      <c r="D1641" s="63">
        <f>ROUND(IF(AND(AO1641&gt;=0,Y1641="正常走货"),_xlfn.XLOOKUP(G1641,过机服务商重量差!A:A,过机服务商重量差!L:L),"0"),2)</f>
        <v>96</v>
      </c>
      <c r="E1641" s="64">
        <f>ROUND(IF(B1641="小旋风",$D1641/提成!$D$4*提成!$E$4,$D1641/提成!$D$3*提成!$E$3),2)</f>
        <v>0.96</v>
      </c>
      <c r="F1641" s="5" t="str">
        <f ca="1">IFERROR(LOOKUP(1,0/((B1641=名单!B:B)*(VALUE(AW1641)&gt;=名单!E:E)*(VALUE(AW1641)&lt;=名单!G:G)*(Y1641="正常走货")),名单!H:H),"否")</f>
        <v>否</v>
      </c>
      <c r="G1641" s="71" t="s">
        <v>4998</v>
      </c>
      <c r="H1641" s="71" t="s">
        <v>5000</v>
      </c>
      <c r="J1641" s="72" t="s">
        <v>97</v>
      </c>
      <c r="L1641" s="71" t="s">
        <v>18</v>
      </c>
      <c r="M1641" s="73"/>
      <c r="N1641" s="73"/>
      <c r="R1641" s="73"/>
      <c r="S1641" s="72" t="s">
        <v>337</v>
      </c>
      <c r="T1641" s="72" t="s">
        <v>14378</v>
      </c>
      <c r="U1641" s="73"/>
      <c r="W1641" s="73"/>
      <c r="X1641" s="73"/>
      <c r="Y1641" s="72" t="s">
        <v>14379</v>
      </c>
      <c r="AO1641" s="71">
        <v>202.5</v>
      </c>
      <c r="AS1641" s="73"/>
      <c r="AT1641" s="73"/>
      <c r="AV1641" s="73"/>
      <c r="AW1641" s="74" t="s">
        <v>16033</v>
      </c>
      <c r="BC1641" s="73"/>
    </row>
    <row r="1642" spans="1:56">
      <c r="A1642" s="70" t="str">
        <f t="shared" si="51"/>
        <v>2026-01</v>
      </c>
      <c r="B1642" s="5" t="str">
        <f>_xlfn.XLOOKUP(G1642,过机服务商重量差!A:A,过机服务商重量差!G:G)</f>
        <v>帅时莹</v>
      </c>
      <c r="C1642" s="32" t="str">
        <f t="shared" si="50"/>
        <v>渠道</v>
      </c>
      <c r="D1642" s="63">
        <f>ROUND(IF(AND(AO1642&gt;=0,Y1642="正常走货"),_xlfn.XLOOKUP(G1642,过机服务商重量差!A:A,过机服务商重量差!L:L),"0"),2)</f>
        <v>12</v>
      </c>
      <c r="E1642" s="64">
        <f>ROUND(IF(B1642="小旋风",$D1642/提成!$D$4*提成!$E$4,$D1642/提成!$D$3*提成!$E$3),2)</f>
        <v>0.12</v>
      </c>
      <c r="F1642" s="5" t="str">
        <f ca="1">IFERROR(LOOKUP(1,0/((B1642=名单!B:B)*(VALUE(AW1642)&gt;=名单!E:E)*(VALUE(AW1642)&lt;=名单!G:G)*(Y1642="正常走货")),名单!H:H),"否")</f>
        <v>否</v>
      </c>
      <c r="G1642" s="71" t="s">
        <v>5001</v>
      </c>
      <c r="H1642" s="71" t="s">
        <v>5003</v>
      </c>
      <c r="J1642" s="72" t="s">
        <v>1184</v>
      </c>
      <c r="L1642" s="71" t="s">
        <v>18</v>
      </c>
      <c r="M1642" s="73"/>
      <c r="N1642" s="73"/>
      <c r="R1642" s="73"/>
      <c r="S1642" s="72" t="s">
        <v>442</v>
      </c>
      <c r="T1642" s="72" t="s">
        <v>14410</v>
      </c>
      <c r="U1642" s="73"/>
      <c r="W1642" s="73"/>
      <c r="X1642" s="73"/>
      <c r="Y1642" s="72" t="s">
        <v>14379</v>
      </c>
      <c r="AO1642" s="71">
        <v>72</v>
      </c>
      <c r="AS1642" s="73"/>
      <c r="AT1642" s="73"/>
      <c r="AV1642" s="73"/>
      <c r="AW1642" s="74" t="s">
        <v>16034</v>
      </c>
      <c r="BC1642" s="73"/>
    </row>
    <row r="1643" spans="1:56">
      <c r="A1643" s="70" t="str">
        <f t="shared" si="51"/>
        <v>2026-01</v>
      </c>
      <c r="B1643" s="5" t="str">
        <f>_xlfn.XLOOKUP(G1643,过机服务商重量差!A:A,过机服务商重量差!G:G)</f>
        <v>无崖子</v>
      </c>
      <c r="C1643" s="32" t="str">
        <f t="shared" si="50"/>
        <v>渠道</v>
      </c>
      <c r="D1643" s="63">
        <f>ROUND(IF(AND(AO1643&gt;=0,Y1643="正常走货"),_xlfn.XLOOKUP(G1643,过机服务商重量差!A:A,过机服务商重量差!L:L),"0"),2)</f>
        <v>12</v>
      </c>
      <c r="E1643" s="64">
        <f>ROUND(IF(B1643="小旋风",$D1643/提成!$D$4*提成!$E$4,$D1643/提成!$D$3*提成!$E$3),2)</f>
        <v>0.12</v>
      </c>
      <c r="F1643" s="5" t="str">
        <f ca="1">IFERROR(LOOKUP(1,0/((B1643=名单!B:B)*(VALUE(AW1643)&gt;=名单!E:E)*(VALUE(AW1643)&lt;=名单!G:G)*(Y1643="正常走货")),名单!H:H),"否")</f>
        <v>否</v>
      </c>
      <c r="G1643" s="71" t="s">
        <v>5004</v>
      </c>
      <c r="H1643" s="71" t="s">
        <v>5006</v>
      </c>
      <c r="J1643" s="72" t="s">
        <v>1188</v>
      </c>
      <c r="L1643" s="71" t="s">
        <v>18</v>
      </c>
      <c r="M1643" s="73"/>
      <c r="N1643" s="73"/>
      <c r="R1643" s="73"/>
      <c r="S1643" s="72" t="s">
        <v>442</v>
      </c>
      <c r="T1643" s="72" t="s">
        <v>14410</v>
      </c>
      <c r="U1643" s="73"/>
      <c r="W1643" s="73"/>
      <c r="X1643" s="73"/>
      <c r="Y1643" s="72" t="s">
        <v>14379</v>
      </c>
      <c r="AO1643" s="71">
        <v>119.29</v>
      </c>
      <c r="AS1643" s="73"/>
      <c r="AT1643" s="73"/>
      <c r="AU1643" s="73"/>
      <c r="AV1643" s="73"/>
      <c r="AW1643" s="74" t="s">
        <v>16035</v>
      </c>
      <c r="BC1643" s="73"/>
      <c r="BD1643" s="73"/>
    </row>
    <row r="1644" spans="1:56">
      <c r="A1644" s="70" t="str">
        <f t="shared" si="51"/>
        <v>2026-01</v>
      </c>
      <c r="B1644" s="5" t="str">
        <f>_xlfn.XLOOKUP(G1644,过机服务商重量差!A:A,过机服务商重量差!G:G)</f>
        <v>玉麒麟</v>
      </c>
      <c r="C1644" s="32" t="str">
        <f t="shared" si="50"/>
        <v>渠道</v>
      </c>
      <c r="D1644" s="63">
        <f>ROUND(IF(AND(AO1644&gt;=0,Y1644="正常走货"),_xlfn.XLOOKUP(G1644,过机服务商重量差!A:A,过机服务商重量差!L:L),"0"),2)</f>
        <v>4.5</v>
      </c>
      <c r="E1644" s="64">
        <f>ROUND(IF(B1644="小旋风",$D1644/提成!$D$4*提成!$E$4,$D1644/提成!$D$3*提成!$E$3),2)</f>
        <v>0.05</v>
      </c>
      <c r="F1644" s="5" t="str">
        <f ca="1">IFERROR(LOOKUP(1,0/((B1644=名单!B:B)*(VALUE(AW1644)&gt;=名单!E:E)*(VALUE(AW1644)&lt;=名单!G:G)*(Y1644="正常走货")),名单!H:H),"否")</f>
        <v>否</v>
      </c>
      <c r="G1644" s="71" t="s">
        <v>5007</v>
      </c>
      <c r="H1644" s="71" t="s">
        <v>5009</v>
      </c>
      <c r="J1644" s="72" t="s">
        <v>17</v>
      </c>
      <c r="L1644" s="71" t="s">
        <v>18</v>
      </c>
      <c r="M1644" s="73"/>
      <c r="N1644" s="73"/>
      <c r="R1644" s="73"/>
      <c r="S1644" s="72" t="s">
        <v>90</v>
      </c>
      <c r="T1644" s="72" t="s">
        <v>14407</v>
      </c>
      <c r="U1644" s="73"/>
      <c r="W1644" s="73"/>
      <c r="X1644" s="73"/>
      <c r="Y1644" s="72" t="s">
        <v>14379</v>
      </c>
      <c r="AO1644" s="71">
        <v>59.5</v>
      </c>
      <c r="AS1644" s="73"/>
      <c r="AT1644" s="73"/>
      <c r="AU1644" s="73"/>
      <c r="AV1644" s="73"/>
      <c r="AW1644" s="74" t="s">
        <v>16036</v>
      </c>
      <c r="BA1644" s="73"/>
      <c r="BC1644" s="73"/>
    </row>
    <row r="1645" spans="1:56">
      <c r="A1645" s="70" t="str">
        <f t="shared" si="51"/>
        <v>2026-01</v>
      </c>
      <c r="B1645" s="5" t="str">
        <f>_xlfn.XLOOKUP(G1645,过机服务商重量差!A:A,过机服务商重量差!G:G)</f>
        <v>无崖子</v>
      </c>
      <c r="C1645" s="32" t="str">
        <f t="shared" si="50"/>
        <v>渠道</v>
      </c>
      <c r="D1645" s="63">
        <f>ROUND(IF(AND(AO1645&gt;=0,Y1645="正常走货"),_xlfn.XLOOKUP(G1645,过机服务商重量差!A:A,过机服务商重量差!L:L),"0"),2)</f>
        <v>26</v>
      </c>
      <c r="E1645" s="64">
        <f>ROUND(IF(B1645="小旋风",$D1645/提成!$D$4*提成!$E$4,$D1645/提成!$D$3*提成!$E$3),2)</f>
        <v>0.26</v>
      </c>
      <c r="F1645" s="5" t="str">
        <f ca="1">IFERROR(LOOKUP(1,0/((B1645=名单!B:B)*(VALUE(AW1645)&gt;=名单!E:E)*(VALUE(AW1645)&lt;=名单!G:G)*(Y1645="正常走货")),名单!H:H),"否")</f>
        <v>否</v>
      </c>
      <c r="G1645" s="71" t="s">
        <v>5010</v>
      </c>
      <c r="H1645" s="71" t="s">
        <v>5012</v>
      </c>
      <c r="J1645" s="72" t="s">
        <v>2455</v>
      </c>
      <c r="L1645" s="71" t="s">
        <v>18</v>
      </c>
      <c r="M1645" s="73"/>
      <c r="N1645" s="73"/>
      <c r="R1645" s="73"/>
      <c r="S1645" s="72" t="s">
        <v>86</v>
      </c>
      <c r="T1645" s="72" t="s">
        <v>14378</v>
      </c>
      <c r="U1645" s="73"/>
      <c r="W1645" s="73"/>
      <c r="X1645" s="73"/>
      <c r="Y1645" s="72" t="s">
        <v>14379</v>
      </c>
      <c r="AO1645" s="71">
        <v>0</v>
      </c>
      <c r="AS1645" s="73"/>
      <c r="AT1645" s="73"/>
      <c r="AV1645" s="73"/>
      <c r="AW1645" s="74" t="s">
        <v>16037</v>
      </c>
      <c r="BC1645" s="73"/>
      <c r="BD1645" s="73"/>
    </row>
    <row r="1646" spans="1:56">
      <c r="A1646" s="70" t="str">
        <f t="shared" si="51"/>
        <v>2026-01</v>
      </c>
      <c r="B1646" s="5" t="str">
        <f>_xlfn.XLOOKUP(G1646,过机服务商重量差!A:A,过机服务商重量差!G:G)</f>
        <v>帅时莹</v>
      </c>
      <c r="C1646" s="32" t="str">
        <f t="shared" si="50"/>
        <v/>
      </c>
      <c r="D1646" s="63">
        <f>ROUND(IF(AND(AO1646&gt;=0,Y1646="正常走货"),_xlfn.XLOOKUP(G1646,过机服务商重量差!A:A,过机服务商重量差!L:L),"0"),2)</f>
        <v>0</v>
      </c>
      <c r="E1646" s="64">
        <f>ROUND(IF(B1646="小旋风",$D1646/提成!$D$4*提成!$E$4,$D1646/提成!$D$3*提成!$E$3),2)</f>
        <v>0</v>
      </c>
      <c r="F1646" s="5" t="str">
        <f ca="1">IFERROR(LOOKUP(1,0/((B1646=名单!B:B)*(VALUE(AW1646)&gt;=名单!E:E)*(VALUE(AW1646)&lt;=名单!G:G)*(Y1646="正常走货")),名单!H:H),"否")</f>
        <v>否</v>
      </c>
      <c r="G1646" s="71" t="s">
        <v>5013</v>
      </c>
      <c r="H1646" s="71" t="s">
        <v>5015</v>
      </c>
      <c r="J1646" s="72" t="s">
        <v>586</v>
      </c>
      <c r="L1646" s="71" t="s">
        <v>18</v>
      </c>
      <c r="M1646" s="73"/>
      <c r="N1646" s="73"/>
      <c r="R1646" s="73"/>
      <c r="S1646" s="72" t="s">
        <v>99</v>
      </c>
      <c r="T1646" s="72" t="s">
        <v>14410</v>
      </c>
      <c r="U1646" s="73"/>
      <c r="W1646" s="73"/>
      <c r="X1646" s="73"/>
      <c r="Y1646" s="72" t="s">
        <v>14379</v>
      </c>
      <c r="AO1646" s="71">
        <v>-221.28</v>
      </c>
      <c r="AT1646" s="73"/>
      <c r="AU1646" s="73"/>
      <c r="AV1646" s="73"/>
      <c r="AW1646" s="74" t="s">
        <v>16038</v>
      </c>
      <c r="BA1646" s="73"/>
      <c r="BC1646" s="73"/>
      <c r="BD1646" s="73"/>
    </row>
    <row r="1647" spans="1:56">
      <c r="A1647" s="70" t="str">
        <f t="shared" si="51"/>
        <v>2026-01</v>
      </c>
      <c r="B1647" s="5" t="str">
        <f>_xlfn.XLOOKUP(G1647,过机服务商重量差!A:A,过机服务商重量差!G:G)</f>
        <v>玉麒麟</v>
      </c>
      <c r="C1647" s="32" t="str">
        <f t="shared" si="50"/>
        <v>渠道</v>
      </c>
      <c r="D1647" s="63">
        <f>ROUND(IF(AND(AO1647&gt;=0,Y1647="正常走货"),_xlfn.XLOOKUP(G1647,过机服务商重量差!A:A,过机服务商重量差!L:L),"0"),2)</f>
        <v>16.5</v>
      </c>
      <c r="E1647" s="64">
        <f>ROUND(IF(B1647="小旋风",$D1647/提成!$D$4*提成!$E$4,$D1647/提成!$D$3*提成!$E$3),2)</f>
        <v>0.17</v>
      </c>
      <c r="F1647" s="5" t="str">
        <f ca="1">IFERROR(LOOKUP(1,0/((B1647=名单!B:B)*(VALUE(AW1647)&gt;=名单!E:E)*(VALUE(AW1647)&lt;=名单!G:G)*(Y1647="正常走货")),名单!H:H),"否")</f>
        <v>否</v>
      </c>
      <c r="G1647" s="71" t="s">
        <v>5016</v>
      </c>
      <c r="H1647" s="71" t="s">
        <v>5018</v>
      </c>
      <c r="J1647" s="72" t="s">
        <v>17</v>
      </c>
      <c r="L1647" s="71" t="s">
        <v>18</v>
      </c>
      <c r="M1647" s="73"/>
      <c r="N1647" s="73"/>
      <c r="R1647" s="73"/>
      <c r="S1647" s="72" t="s">
        <v>90</v>
      </c>
      <c r="T1647" s="72" t="s">
        <v>14407</v>
      </c>
      <c r="U1647" s="73"/>
      <c r="W1647" s="73"/>
      <c r="X1647" s="73"/>
      <c r="Y1647" s="72" t="s">
        <v>14379</v>
      </c>
      <c r="AO1647" s="71">
        <v>53.9299999999999</v>
      </c>
      <c r="AS1647" s="73"/>
      <c r="AT1647" s="73"/>
      <c r="AU1647" s="73"/>
      <c r="AV1647" s="73"/>
      <c r="AW1647" s="74" t="s">
        <v>16039</v>
      </c>
      <c r="BC1647" s="73"/>
    </row>
    <row r="1648" spans="1:56">
      <c r="A1648" s="70" t="str">
        <f t="shared" si="51"/>
        <v>2026-01</v>
      </c>
      <c r="B1648" s="5" t="str">
        <f>_xlfn.XLOOKUP(G1648,过机服务商重量差!A:A,过机服务商重量差!G:G)</f>
        <v>玉麒麟</v>
      </c>
      <c r="C1648" s="32" t="str">
        <f t="shared" si="50"/>
        <v>渠道</v>
      </c>
      <c r="D1648" s="63">
        <f>ROUND(IF(AND(AO1648&gt;=0,Y1648="正常走货"),_xlfn.XLOOKUP(G1648,过机服务商重量差!A:A,过机服务商重量差!L:L),"0"),2)</f>
        <v>14</v>
      </c>
      <c r="E1648" s="64">
        <f>ROUND(IF(B1648="小旋风",$D1648/提成!$D$4*提成!$E$4,$D1648/提成!$D$3*提成!$E$3),2)</f>
        <v>0.14</v>
      </c>
      <c r="F1648" s="5" t="str">
        <f ca="1">IFERROR(LOOKUP(1,0/((B1648=名单!B:B)*(VALUE(AW1648)&gt;=名单!E:E)*(VALUE(AW1648)&lt;=名单!G:G)*(Y1648="正常走货")),名单!H:H),"否")</f>
        <v>否</v>
      </c>
      <c r="G1648" s="71" t="s">
        <v>5019</v>
      </c>
      <c r="H1648" s="71" t="s">
        <v>5021</v>
      </c>
      <c r="J1648" s="72" t="s">
        <v>17</v>
      </c>
      <c r="L1648" s="71" t="s">
        <v>18</v>
      </c>
      <c r="M1648" s="73"/>
      <c r="N1648" s="73"/>
      <c r="R1648" s="73"/>
      <c r="S1648" s="72" t="s">
        <v>103</v>
      </c>
      <c r="T1648" s="72" t="s">
        <v>14382</v>
      </c>
      <c r="U1648" s="73"/>
      <c r="W1648" s="73"/>
      <c r="X1648" s="73"/>
      <c r="Y1648" s="72" t="s">
        <v>14379</v>
      </c>
      <c r="AO1648" s="71">
        <v>176.2</v>
      </c>
      <c r="AT1648" s="73"/>
      <c r="AU1648" s="73"/>
      <c r="AV1648" s="73"/>
      <c r="AW1648" s="74" t="s">
        <v>16040</v>
      </c>
      <c r="BA1648" s="73"/>
      <c r="BC1648" s="73"/>
      <c r="BD1648" s="73"/>
    </row>
    <row r="1649" spans="1:56">
      <c r="A1649" s="70" t="str">
        <f t="shared" si="51"/>
        <v>2026-01</v>
      </c>
      <c r="B1649" s="5" t="str">
        <f>_xlfn.XLOOKUP(G1649,过机服务商重量差!A:A,过机服务商重量差!G:G)</f>
        <v>玉麒麟</v>
      </c>
      <c r="C1649" s="32" t="str">
        <f t="shared" si="50"/>
        <v>渠道</v>
      </c>
      <c r="D1649" s="63">
        <f>ROUND(IF(AND(AO1649&gt;=0,Y1649="正常走货"),_xlfn.XLOOKUP(G1649,过机服务商重量差!A:A,过机服务商重量差!L:L),"0"),2)</f>
        <v>7.5</v>
      </c>
      <c r="E1649" s="64">
        <f>ROUND(IF(B1649="小旋风",$D1649/提成!$D$4*提成!$E$4,$D1649/提成!$D$3*提成!$E$3),2)</f>
        <v>0.08</v>
      </c>
      <c r="F1649" s="5" t="str">
        <f ca="1">IFERROR(LOOKUP(1,0/((B1649=名单!B:B)*(VALUE(AW1649)&gt;=名单!E:E)*(VALUE(AW1649)&lt;=名单!G:G)*(Y1649="正常走货")),名单!H:H),"否")</f>
        <v>否</v>
      </c>
      <c r="G1649" s="71" t="s">
        <v>5022</v>
      </c>
      <c r="H1649" s="71" t="s">
        <v>5024</v>
      </c>
      <c r="J1649" s="72" t="s">
        <v>17</v>
      </c>
      <c r="L1649" s="71" t="s">
        <v>18</v>
      </c>
      <c r="M1649" s="73"/>
      <c r="N1649" s="73"/>
      <c r="R1649" s="73"/>
      <c r="S1649" s="72" t="s">
        <v>103</v>
      </c>
      <c r="T1649" s="72" t="s">
        <v>14382</v>
      </c>
      <c r="U1649" s="73"/>
      <c r="W1649" s="73"/>
      <c r="X1649" s="73"/>
      <c r="Y1649" s="72" t="s">
        <v>14379</v>
      </c>
      <c r="AO1649" s="71">
        <v>128.7</v>
      </c>
      <c r="AS1649" s="73"/>
      <c r="AT1649" s="73"/>
      <c r="AU1649" s="73"/>
      <c r="AV1649" s="73"/>
      <c r="AW1649" s="74" t="s">
        <v>16041</v>
      </c>
      <c r="BC1649" s="73"/>
    </row>
    <row r="1650" spans="1:56">
      <c r="A1650" s="70" t="str">
        <f t="shared" si="51"/>
        <v>2026-01</v>
      </c>
      <c r="B1650" s="5" t="str">
        <f>_xlfn.XLOOKUP(G1650,过机服务商重量差!A:A,过机服务商重量差!G:G)</f>
        <v>玉麒麟</v>
      </c>
      <c r="C1650" s="32" t="str">
        <f t="shared" si="50"/>
        <v>渠道</v>
      </c>
      <c r="D1650" s="63">
        <f>ROUND(IF(AND(AO1650&gt;=0,Y1650="正常走货"),_xlfn.XLOOKUP(G1650,过机服务商重量差!A:A,过机服务商重量差!L:L),"0"),2)</f>
        <v>9</v>
      </c>
      <c r="E1650" s="64">
        <f>ROUND(IF(B1650="小旋风",$D1650/提成!$D$4*提成!$E$4,$D1650/提成!$D$3*提成!$E$3),2)</f>
        <v>0.09</v>
      </c>
      <c r="F1650" s="5" t="str">
        <f ca="1">IFERROR(LOOKUP(1,0/((B1650=名单!B:B)*(VALUE(AW1650)&gt;=名单!E:E)*(VALUE(AW1650)&lt;=名单!G:G)*(Y1650="正常走货")),名单!H:H),"否")</f>
        <v>否</v>
      </c>
      <c r="G1650" s="71" t="s">
        <v>5025</v>
      </c>
      <c r="H1650" s="71" t="s">
        <v>5027</v>
      </c>
      <c r="J1650" s="72" t="s">
        <v>17</v>
      </c>
      <c r="L1650" s="71" t="s">
        <v>18</v>
      </c>
      <c r="M1650" s="73"/>
      <c r="N1650" s="73"/>
      <c r="R1650" s="73"/>
      <c r="S1650" s="72" t="s">
        <v>103</v>
      </c>
      <c r="T1650" s="72" t="s">
        <v>14382</v>
      </c>
      <c r="U1650" s="73"/>
      <c r="W1650" s="73"/>
      <c r="X1650" s="73"/>
      <c r="Y1650" s="72" t="s">
        <v>14379</v>
      </c>
      <c r="AO1650" s="71">
        <v>134.7</v>
      </c>
      <c r="AT1650" s="73"/>
      <c r="AV1650" s="73"/>
      <c r="AW1650" s="74" t="s">
        <v>16042</v>
      </c>
      <c r="BC1650" s="73"/>
    </row>
    <row r="1651" spans="1:56">
      <c r="A1651" s="70" t="str">
        <f t="shared" si="51"/>
        <v>2026-01</v>
      </c>
      <c r="B1651" s="5" t="str">
        <f>_xlfn.XLOOKUP(G1651,过机服务商重量差!A:A,过机服务商重量差!G:G)</f>
        <v>玉麒麟</v>
      </c>
      <c r="C1651" s="32" t="str">
        <f t="shared" si="50"/>
        <v>渠道</v>
      </c>
      <c r="D1651" s="63">
        <f>ROUND(IF(AND(AO1651&gt;=0,Y1651="正常走货"),_xlfn.XLOOKUP(G1651,过机服务商重量差!A:A,过机服务商重量差!L:L),"0"),2)</f>
        <v>12.5</v>
      </c>
      <c r="E1651" s="64">
        <f>ROUND(IF(B1651="小旋风",$D1651/提成!$D$4*提成!$E$4,$D1651/提成!$D$3*提成!$E$3),2)</f>
        <v>0.13</v>
      </c>
      <c r="F1651" s="5" t="str">
        <f ca="1">IFERROR(LOOKUP(1,0/((B1651=名单!B:B)*(VALUE(AW1651)&gt;=名单!E:E)*(VALUE(AW1651)&lt;=名单!G:G)*(Y1651="正常走货")),名单!H:H),"否")</f>
        <v>否</v>
      </c>
      <c r="G1651" s="71" t="s">
        <v>5028</v>
      </c>
      <c r="H1651" s="71" t="s">
        <v>5030</v>
      </c>
      <c r="J1651" s="72" t="s">
        <v>17</v>
      </c>
      <c r="L1651" s="71" t="s">
        <v>18</v>
      </c>
      <c r="M1651" s="73"/>
      <c r="N1651" s="73"/>
      <c r="R1651" s="73"/>
      <c r="S1651" s="72" t="s">
        <v>103</v>
      </c>
      <c r="T1651" s="72" t="s">
        <v>14382</v>
      </c>
      <c r="U1651" s="73"/>
      <c r="W1651" s="73"/>
      <c r="X1651" s="73"/>
      <c r="Y1651" s="72" t="s">
        <v>14379</v>
      </c>
      <c r="AO1651" s="71">
        <v>195.8</v>
      </c>
      <c r="AT1651" s="73"/>
      <c r="AV1651" s="73"/>
      <c r="AW1651" s="74" t="s">
        <v>16043</v>
      </c>
      <c r="BC1651" s="73"/>
    </row>
    <row r="1652" spans="1:56">
      <c r="A1652" s="70" t="str">
        <f t="shared" si="51"/>
        <v>2026-01</v>
      </c>
      <c r="B1652" s="5" t="str">
        <f>_xlfn.XLOOKUP(G1652,过机服务商重量差!A:A,过机服务商重量差!G:G)</f>
        <v>玉麒麟</v>
      </c>
      <c r="C1652" s="32" t="str">
        <f t="shared" si="50"/>
        <v/>
      </c>
      <c r="D1652" s="63">
        <f>ROUND(IF(AND(AO1652&gt;=0,Y1652="正常走货"),_xlfn.XLOOKUP(G1652,过机服务商重量差!A:A,过机服务商重量差!L:L),"0"),2)</f>
        <v>0</v>
      </c>
      <c r="E1652" s="64">
        <f>ROUND(IF(B1652="小旋风",$D1652/提成!$D$4*提成!$E$4,$D1652/提成!$D$3*提成!$E$3),2)</f>
        <v>0</v>
      </c>
      <c r="F1652" s="5" t="str">
        <f ca="1">IFERROR(LOOKUP(1,0/((B1652=名单!B:B)*(VALUE(AW1652)&gt;=名单!E:E)*(VALUE(AW1652)&lt;=名单!G:G)*(Y1652="正常走货")),名单!H:H),"否")</f>
        <v>否</v>
      </c>
      <c r="G1652" s="71" t="s">
        <v>5031</v>
      </c>
      <c r="H1652" s="71" t="s">
        <v>5033</v>
      </c>
      <c r="J1652" s="72" t="s">
        <v>17</v>
      </c>
      <c r="L1652" s="71" t="s">
        <v>18</v>
      </c>
      <c r="M1652" s="73"/>
      <c r="N1652" s="73"/>
      <c r="R1652" s="73"/>
      <c r="S1652" s="72" t="s">
        <v>103</v>
      </c>
      <c r="T1652" s="72" t="s">
        <v>14382</v>
      </c>
      <c r="U1652" s="73"/>
      <c r="W1652" s="73"/>
      <c r="X1652" s="73"/>
      <c r="Y1652" s="72" t="s">
        <v>14379</v>
      </c>
      <c r="AO1652" s="71">
        <v>-166.4</v>
      </c>
      <c r="AT1652" s="73"/>
      <c r="AV1652" s="73"/>
      <c r="AW1652" s="74" t="s">
        <v>16044</v>
      </c>
      <c r="BC1652" s="73"/>
    </row>
    <row r="1653" spans="1:56">
      <c r="A1653" s="70" t="str">
        <f t="shared" si="51"/>
        <v>2026-01</v>
      </c>
      <c r="B1653" s="5" t="str">
        <f>_xlfn.XLOOKUP(G1653,过机服务商重量差!A:A,过机服务商重量差!G:G)</f>
        <v>玉麒麟</v>
      </c>
      <c r="C1653" s="32" t="str">
        <f t="shared" si="50"/>
        <v>渠道</v>
      </c>
      <c r="D1653" s="63">
        <f>ROUND(IF(AND(AO1653&gt;=0,Y1653="正常走货"),_xlfn.XLOOKUP(G1653,过机服务商重量差!A:A,过机服务商重量差!L:L),"0"),2)</f>
        <v>10</v>
      </c>
      <c r="E1653" s="64">
        <f>ROUND(IF(B1653="小旋风",$D1653/提成!$D$4*提成!$E$4,$D1653/提成!$D$3*提成!$E$3),2)</f>
        <v>0.1</v>
      </c>
      <c r="F1653" s="5" t="str">
        <f ca="1">IFERROR(LOOKUP(1,0/((B1653=名单!B:B)*(VALUE(AW1653)&gt;=名单!E:E)*(VALUE(AW1653)&lt;=名单!G:G)*(Y1653="正常走货")),名单!H:H),"否")</f>
        <v>否</v>
      </c>
      <c r="G1653" s="71" t="s">
        <v>5034</v>
      </c>
      <c r="H1653" s="71" t="s">
        <v>5036</v>
      </c>
      <c r="J1653" s="72" t="s">
        <v>24</v>
      </c>
      <c r="L1653" s="71" t="s">
        <v>18</v>
      </c>
      <c r="M1653" s="73"/>
      <c r="N1653" s="73"/>
      <c r="R1653" s="73"/>
      <c r="S1653" s="72" t="s">
        <v>120</v>
      </c>
      <c r="T1653" s="72" t="s">
        <v>14382</v>
      </c>
      <c r="U1653" s="73"/>
      <c r="W1653" s="73"/>
      <c r="X1653" s="73"/>
      <c r="Y1653" s="72" t="s">
        <v>14379</v>
      </c>
      <c r="AO1653" s="71">
        <v>21.4</v>
      </c>
      <c r="AS1653" s="73"/>
      <c r="AT1653" s="73"/>
      <c r="AU1653" s="73"/>
      <c r="AV1653" s="73"/>
      <c r="AW1653" s="74" t="s">
        <v>16045</v>
      </c>
      <c r="BC1653" s="73"/>
    </row>
    <row r="1654" spans="1:56">
      <c r="A1654" s="70" t="str">
        <f t="shared" si="51"/>
        <v>2026-01</v>
      </c>
      <c r="B1654" s="5" t="str">
        <f>_xlfn.XLOOKUP(G1654,过机服务商重量差!A:A,过机服务商重量差!G:G)</f>
        <v>风清扬</v>
      </c>
      <c r="C1654" s="32" t="str">
        <f t="shared" si="50"/>
        <v>渠道</v>
      </c>
      <c r="D1654" s="63">
        <f>ROUND(IF(AND(AO1654&gt;=0,Y1654="正常走货"),_xlfn.XLOOKUP(G1654,过机服务商重量差!A:A,过机服务商重量差!L:L),"0"),2)</f>
        <v>69</v>
      </c>
      <c r="E1654" s="64">
        <f>ROUND(IF(B1654="小旋风",$D1654/提成!$D$4*提成!$E$4,$D1654/提成!$D$3*提成!$E$3),2)</f>
        <v>0.69</v>
      </c>
      <c r="F1654" s="5" t="str">
        <f ca="1">IFERROR(LOOKUP(1,0/((B1654=名单!B:B)*(VALUE(AW1654)&gt;=名单!E:E)*(VALUE(AW1654)&lt;=名单!G:G)*(Y1654="正常走货")),名单!H:H),"否")</f>
        <v>是</v>
      </c>
      <c r="G1654" s="71" t="s">
        <v>5037</v>
      </c>
      <c r="H1654" s="71" t="s">
        <v>5039</v>
      </c>
      <c r="J1654" s="72" t="s">
        <v>5040</v>
      </c>
      <c r="L1654" s="71" t="s">
        <v>18</v>
      </c>
      <c r="M1654" s="73"/>
      <c r="N1654" s="73"/>
      <c r="R1654" s="73"/>
      <c r="S1654" s="72" t="s">
        <v>223</v>
      </c>
      <c r="T1654" s="72" t="s">
        <v>14410</v>
      </c>
      <c r="U1654" s="73"/>
      <c r="W1654" s="73"/>
      <c r="X1654" s="73"/>
      <c r="Y1654" s="72" t="s">
        <v>14379</v>
      </c>
      <c r="AO1654" s="71">
        <v>121.5</v>
      </c>
      <c r="AS1654" s="73"/>
      <c r="AT1654" s="73"/>
      <c r="AU1654" s="73"/>
      <c r="AV1654" s="73"/>
      <c r="AW1654" s="74" t="s">
        <v>16046</v>
      </c>
      <c r="BC1654" s="73"/>
    </row>
    <row r="1655" spans="1:56">
      <c r="A1655" s="70" t="str">
        <f t="shared" si="51"/>
        <v>2026-01</v>
      </c>
      <c r="B1655" s="5" t="str">
        <f>_xlfn.XLOOKUP(G1655,过机服务商重量差!A:A,过机服务商重量差!G:G)</f>
        <v>小旋风</v>
      </c>
      <c r="C1655" s="32" t="str">
        <f t="shared" si="50"/>
        <v>渠道</v>
      </c>
      <c r="D1655" s="63">
        <f>ROUND(IF(AND(AO1655&gt;=0,Y1655="正常走货"),_xlfn.XLOOKUP(G1655,过机服务商重量差!A:A,过机服务商重量差!L:L),"0"),2)</f>
        <v>0</v>
      </c>
      <c r="E1655" s="64">
        <f>ROUND(IF(B1655="小旋风",$D1655/提成!$D$4*提成!$E$4,$D1655/提成!$D$3*提成!$E$3),2)</f>
        <v>0</v>
      </c>
      <c r="F1655" s="5" t="str">
        <f ca="1">IFERROR(LOOKUP(1,0/((B1655=名单!B:B)*(VALUE(AW1655)&gt;=名单!E:E)*(VALUE(AW1655)&lt;=名单!G:G)*(Y1655="正常走货")),名单!H:H),"否")</f>
        <v>否</v>
      </c>
      <c r="G1655" s="71" t="s">
        <v>5041</v>
      </c>
      <c r="H1655" s="71" t="s">
        <v>36</v>
      </c>
      <c r="J1655" s="72" t="s">
        <v>274</v>
      </c>
      <c r="L1655" s="71" t="s">
        <v>18</v>
      </c>
      <c r="M1655" s="73"/>
      <c r="N1655" s="73"/>
      <c r="R1655" s="73"/>
      <c r="S1655" s="72" t="s">
        <v>390</v>
      </c>
      <c r="T1655" s="72" t="s">
        <v>14386</v>
      </c>
      <c r="U1655" s="73"/>
      <c r="W1655" s="73"/>
      <c r="X1655" s="73"/>
      <c r="Y1655" s="72" t="s">
        <v>14434</v>
      </c>
      <c r="AO1655" s="71">
        <v>0</v>
      </c>
      <c r="AS1655" s="73"/>
      <c r="AT1655" s="73"/>
      <c r="AU1655" s="73"/>
      <c r="AV1655" s="73"/>
      <c r="AW1655" s="74" t="s">
        <v>16047</v>
      </c>
      <c r="BC1655" s="73"/>
    </row>
    <row r="1656" spans="1:56">
      <c r="A1656" s="70" t="str">
        <f t="shared" si="51"/>
        <v>2026-01</v>
      </c>
      <c r="B1656" s="5" t="str">
        <f>_xlfn.XLOOKUP(G1656,过机服务商重量差!A:A,过机服务商重量差!G:G)</f>
        <v>玉麒麟</v>
      </c>
      <c r="C1656" s="32" t="str">
        <f t="shared" si="50"/>
        <v>渠道</v>
      </c>
      <c r="D1656" s="63">
        <f>ROUND(IF(AND(AO1656&gt;=0,Y1656="正常走货"),_xlfn.XLOOKUP(G1656,过机服务商重量差!A:A,过机服务商重量差!L:L),"0"),2)</f>
        <v>10.5</v>
      </c>
      <c r="E1656" s="64">
        <f>ROUND(IF(B1656="小旋风",$D1656/提成!$D$4*提成!$E$4,$D1656/提成!$D$3*提成!$E$3),2)</f>
        <v>0.11</v>
      </c>
      <c r="F1656" s="5" t="str">
        <f ca="1">IFERROR(LOOKUP(1,0/((B1656=名单!B:B)*(VALUE(AW1656)&gt;=名单!E:E)*(VALUE(AW1656)&lt;=名单!G:G)*(Y1656="正常走货")),名单!H:H),"否")</f>
        <v>否</v>
      </c>
      <c r="G1656" s="71" t="s">
        <v>5043</v>
      </c>
      <c r="H1656" s="71" t="s">
        <v>5045</v>
      </c>
      <c r="J1656" s="72" t="s">
        <v>17</v>
      </c>
      <c r="L1656" s="71" t="s">
        <v>18</v>
      </c>
      <c r="M1656" s="73"/>
      <c r="N1656" s="73"/>
      <c r="R1656" s="73"/>
      <c r="S1656" s="72" t="s">
        <v>152</v>
      </c>
      <c r="T1656" s="72" t="s">
        <v>14382</v>
      </c>
      <c r="U1656" s="73"/>
      <c r="W1656" s="73"/>
      <c r="X1656" s="73"/>
      <c r="Y1656" s="72" t="s">
        <v>14379</v>
      </c>
      <c r="AO1656" s="71">
        <v>152.15</v>
      </c>
      <c r="AS1656" s="73"/>
      <c r="AT1656" s="73"/>
      <c r="AU1656" s="73"/>
      <c r="AV1656" s="73"/>
      <c r="AW1656" s="74" t="s">
        <v>16048</v>
      </c>
      <c r="BC1656" s="73"/>
    </row>
    <row r="1657" spans="1:56">
      <c r="A1657" s="70" t="str">
        <f t="shared" si="51"/>
        <v>2026-01</v>
      </c>
      <c r="B1657" s="5" t="str">
        <f>_xlfn.XLOOKUP(G1657,过机服务商重量差!A:A,过机服务商重量差!G:G)</f>
        <v>无崖子</v>
      </c>
      <c r="C1657" s="32" t="str">
        <f t="shared" si="50"/>
        <v>渠道</v>
      </c>
      <c r="D1657" s="63">
        <f>ROUND(IF(AND(AO1657&gt;=0,Y1657="正常走货"),_xlfn.XLOOKUP(G1657,过机服务商重量差!A:A,过机服务商重量差!L:L),"0"),2)</f>
        <v>8.5</v>
      </c>
      <c r="E1657" s="64">
        <f>ROUND(IF(B1657="小旋风",$D1657/提成!$D$4*提成!$E$4,$D1657/提成!$D$3*提成!$E$3),2)</f>
        <v>0.09</v>
      </c>
      <c r="F1657" s="5" t="str">
        <f ca="1">IFERROR(LOOKUP(1,0/((B1657=名单!B:B)*(VALUE(AW1657)&gt;=名单!E:E)*(VALUE(AW1657)&lt;=名单!G:G)*(Y1657="正常走货")),名单!H:H),"否")</f>
        <v>否</v>
      </c>
      <c r="G1657" s="71" t="s">
        <v>5046</v>
      </c>
      <c r="H1657" s="71" t="s">
        <v>5048</v>
      </c>
      <c r="J1657" s="72" t="s">
        <v>845</v>
      </c>
      <c r="L1657" s="71" t="s">
        <v>18</v>
      </c>
      <c r="M1657" s="73"/>
      <c r="N1657" s="73"/>
      <c r="R1657" s="73"/>
      <c r="S1657" s="72" t="s">
        <v>145</v>
      </c>
      <c r="T1657" s="72" t="s">
        <v>14407</v>
      </c>
      <c r="U1657" s="73"/>
      <c r="W1657" s="73"/>
      <c r="X1657" s="73"/>
      <c r="Y1657" s="72" t="s">
        <v>14379</v>
      </c>
      <c r="AO1657" s="71">
        <v>0</v>
      </c>
      <c r="AT1657" s="73"/>
      <c r="AU1657" s="73"/>
      <c r="AV1657" s="73"/>
      <c r="AW1657" s="74" t="s">
        <v>16049</v>
      </c>
      <c r="BC1657" s="73"/>
    </row>
    <row r="1658" spans="1:56">
      <c r="A1658" s="70" t="str">
        <f t="shared" si="51"/>
        <v>2026-01</v>
      </c>
      <c r="B1658" s="5" t="str">
        <f>_xlfn.XLOOKUP(G1658,过机服务商重量差!A:A,过机服务商重量差!G:G)</f>
        <v>玉麒麟</v>
      </c>
      <c r="C1658" s="32" t="str">
        <f t="shared" si="50"/>
        <v>渠道</v>
      </c>
      <c r="D1658" s="63">
        <f>ROUND(IF(AND(AO1658&gt;=0,Y1658="正常走货"),_xlfn.XLOOKUP(G1658,过机服务商重量差!A:A,过机服务商重量差!L:L),"0"),2)</f>
        <v>2</v>
      </c>
      <c r="E1658" s="64">
        <f>ROUND(IF(B1658="小旋风",$D1658/提成!$D$4*提成!$E$4,$D1658/提成!$D$3*提成!$E$3),2)</f>
        <v>0.02</v>
      </c>
      <c r="F1658" s="5" t="str">
        <f ca="1">IFERROR(LOOKUP(1,0/((B1658=名单!B:B)*(VALUE(AW1658)&gt;=名单!E:E)*(VALUE(AW1658)&lt;=名单!G:G)*(Y1658="正常走货")),名单!H:H),"否")</f>
        <v>否</v>
      </c>
      <c r="G1658" s="71" t="s">
        <v>5049</v>
      </c>
      <c r="H1658" s="71" t="s">
        <v>5051</v>
      </c>
      <c r="J1658" s="72" t="s">
        <v>17</v>
      </c>
      <c r="L1658" s="71" t="s">
        <v>18</v>
      </c>
      <c r="M1658" s="73"/>
      <c r="N1658" s="73"/>
      <c r="R1658" s="73"/>
      <c r="S1658" s="72" t="s">
        <v>1269</v>
      </c>
      <c r="T1658" s="72" t="s">
        <v>14386</v>
      </c>
      <c r="U1658" s="73"/>
      <c r="W1658" s="73"/>
      <c r="X1658" s="73"/>
      <c r="Y1658" s="72" t="s">
        <v>14379</v>
      </c>
      <c r="AO1658" s="71">
        <v>98.59</v>
      </c>
      <c r="AT1658" s="73"/>
      <c r="AV1658" s="73"/>
      <c r="AW1658" s="74" t="s">
        <v>16050</v>
      </c>
      <c r="BC1658" s="73"/>
    </row>
    <row r="1659" spans="1:56">
      <c r="A1659" s="70" t="str">
        <f t="shared" si="51"/>
        <v>2026-01</v>
      </c>
      <c r="B1659" s="5" t="str">
        <f>_xlfn.XLOOKUP(G1659,过机服务商重量差!A:A,过机服务商重量差!G:G)</f>
        <v>玉麒麟</v>
      </c>
      <c r="C1659" s="32" t="str">
        <f t="shared" si="50"/>
        <v>渠道</v>
      </c>
      <c r="D1659" s="63">
        <f>ROUND(IF(AND(AO1659&gt;=0,Y1659="正常走货"),_xlfn.XLOOKUP(G1659,过机服务商重量差!A:A,过机服务商重量差!L:L),"0"),2)</f>
        <v>1.5</v>
      </c>
      <c r="E1659" s="64">
        <f>ROUND(IF(B1659="小旋风",$D1659/提成!$D$4*提成!$E$4,$D1659/提成!$D$3*提成!$E$3),2)</f>
        <v>0.02</v>
      </c>
      <c r="F1659" s="5" t="str">
        <f ca="1">IFERROR(LOOKUP(1,0/((B1659=名单!B:B)*(VALUE(AW1659)&gt;=名单!E:E)*(VALUE(AW1659)&lt;=名单!G:G)*(Y1659="正常走货")),名单!H:H),"否")</f>
        <v>否</v>
      </c>
      <c r="G1659" s="71" t="s">
        <v>5052</v>
      </c>
      <c r="H1659" s="71" t="s">
        <v>5054</v>
      </c>
      <c r="J1659" s="72" t="s">
        <v>17</v>
      </c>
      <c r="L1659" s="71" t="s">
        <v>18</v>
      </c>
      <c r="M1659" s="73"/>
      <c r="N1659" s="73"/>
      <c r="R1659" s="73"/>
      <c r="S1659" s="72" t="s">
        <v>120</v>
      </c>
      <c r="T1659" s="72" t="s">
        <v>14382</v>
      </c>
      <c r="U1659" s="73"/>
      <c r="W1659" s="73"/>
      <c r="X1659" s="73"/>
      <c r="Y1659" s="72" t="s">
        <v>14379</v>
      </c>
      <c r="AO1659" s="71">
        <v>53</v>
      </c>
      <c r="AS1659" s="73"/>
      <c r="AT1659" s="73"/>
      <c r="AV1659" s="73"/>
      <c r="AW1659" s="74" t="s">
        <v>16051</v>
      </c>
      <c r="BC1659" s="73"/>
    </row>
    <row r="1660" spans="1:56">
      <c r="A1660" s="70" t="str">
        <f t="shared" si="51"/>
        <v>2026-01</v>
      </c>
      <c r="B1660" s="5" t="str">
        <f>_xlfn.XLOOKUP(G1660,过机服务商重量差!A:A,过机服务商重量差!G:G)</f>
        <v>玉麒麟</v>
      </c>
      <c r="C1660" s="32" t="str">
        <f t="shared" si="50"/>
        <v>渠道</v>
      </c>
      <c r="D1660" s="63">
        <f>ROUND(IF(AND(AO1660&gt;=0,Y1660="正常走货"),_xlfn.XLOOKUP(G1660,过机服务商重量差!A:A,过机服务商重量差!L:L),"0"),2)</f>
        <v>0.5</v>
      </c>
      <c r="E1660" s="64">
        <f>ROUND(IF(B1660="小旋风",$D1660/提成!$D$4*提成!$E$4,$D1660/提成!$D$3*提成!$E$3),2)</f>
        <v>0.01</v>
      </c>
      <c r="F1660" s="5" t="str">
        <f ca="1">IFERROR(LOOKUP(1,0/((B1660=名单!B:B)*(VALUE(AW1660)&gt;=名单!E:E)*(VALUE(AW1660)&lt;=名单!G:G)*(Y1660="正常走货")),名单!H:H),"否")</f>
        <v>否</v>
      </c>
      <c r="G1660" s="71" t="s">
        <v>5055</v>
      </c>
      <c r="H1660" s="71" t="s">
        <v>5057</v>
      </c>
      <c r="J1660" s="72" t="s">
        <v>17</v>
      </c>
      <c r="L1660" s="71" t="s">
        <v>18</v>
      </c>
      <c r="M1660" s="73"/>
      <c r="N1660" s="73"/>
      <c r="R1660" s="73"/>
      <c r="S1660" s="72" t="s">
        <v>156</v>
      </c>
      <c r="T1660" s="72" t="s">
        <v>14386</v>
      </c>
      <c r="U1660" s="73"/>
      <c r="W1660" s="73"/>
      <c r="X1660" s="73"/>
      <c r="Y1660" s="72" t="s">
        <v>14379</v>
      </c>
      <c r="AO1660" s="71">
        <v>84</v>
      </c>
      <c r="AT1660" s="73"/>
      <c r="AV1660" s="73"/>
      <c r="AW1660" s="74" t="s">
        <v>16052</v>
      </c>
      <c r="BC1660" s="73"/>
    </row>
    <row r="1661" spans="1:56">
      <c r="A1661" s="70" t="str">
        <f t="shared" si="51"/>
        <v>2026-01</v>
      </c>
      <c r="B1661" s="5" t="str">
        <f>_xlfn.XLOOKUP(G1661,过机服务商重量差!A:A,过机服务商重量差!G:G)</f>
        <v>无崖子</v>
      </c>
      <c r="C1661" s="32" t="str">
        <f t="shared" si="50"/>
        <v>渠道</v>
      </c>
      <c r="D1661" s="63">
        <f>ROUND(IF(AND(AO1661&gt;=0,Y1661="正常走货"),_xlfn.XLOOKUP(G1661,过机服务商重量差!A:A,过机服务商重量差!L:L),"0"),2)</f>
        <v>27</v>
      </c>
      <c r="E1661" s="64">
        <f>ROUND(IF(B1661="小旋风",$D1661/提成!$D$4*提成!$E$4,$D1661/提成!$D$3*提成!$E$3),2)</f>
        <v>0.27</v>
      </c>
      <c r="F1661" s="5" t="str">
        <f ca="1">IFERROR(LOOKUP(1,0/((B1661=名单!B:B)*(VALUE(AW1661)&gt;=名单!E:E)*(VALUE(AW1661)&lt;=名单!G:G)*(Y1661="正常走货")),名单!H:H),"否")</f>
        <v>否</v>
      </c>
      <c r="G1661" s="71" t="s">
        <v>5058</v>
      </c>
      <c r="H1661" s="71" t="s">
        <v>5060</v>
      </c>
      <c r="J1661" s="72" t="s">
        <v>2864</v>
      </c>
      <c r="L1661" s="71" t="s">
        <v>18</v>
      </c>
      <c r="M1661" s="73"/>
      <c r="N1661" s="73"/>
      <c r="R1661" s="73"/>
      <c r="S1661" s="72" t="s">
        <v>99</v>
      </c>
      <c r="T1661" s="72" t="s">
        <v>14410</v>
      </c>
      <c r="U1661" s="73"/>
      <c r="W1661" s="73"/>
      <c r="X1661" s="73"/>
      <c r="Y1661" s="72" t="s">
        <v>14379</v>
      </c>
      <c r="AO1661" s="71">
        <v>64.4200000000001</v>
      </c>
      <c r="AS1661" s="73"/>
      <c r="AT1661" s="73"/>
      <c r="AV1661" s="73"/>
      <c r="AW1661" s="74" t="s">
        <v>16053</v>
      </c>
      <c r="BC1661" s="73"/>
    </row>
    <row r="1662" spans="1:56">
      <c r="A1662" s="70" t="str">
        <f t="shared" si="51"/>
        <v>2026-01</v>
      </c>
      <c r="B1662" s="5" t="str">
        <f>_xlfn.XLOOKUP(G1662,过机服务商重量差!A:A,过机服务商重量差!G:G)</f>
        <v>帅时莹</v>
      </c>
      <c r="C1662" s="32" t="str">
        <f t="shared" si="50"/>
        <v>渠道</v>
      </c>
      <c r="D1662" s="63">
        <f>ROUND(IF(AND(AO1662&gt;=0,Y1662="正常走货"),_xlfn.XLOOKUP(G1662,过机服务商重量差!A:A,过机服务商重量差!L:L),"0"),2)</f>
        <v>24</v>
      </c>
      <c r="E1662" s="64">
        <f>ROUND(IF(B1662="小旋风",$D1662/提成!$D$4*提成!$E$4,$D1662/提成!$D$3*提成!$E$3),2)</f>
        <v>0.24</v>
      </c>
      <c r="F1662" s="5" t="str">
        <f ca="1">IFERROR(LOOKUP(1,0/((B1662=名单!B:B)*(VALUE(AW1662)&gt;=名单!E:E)*(VALUE(AW1662)&lt;=名单!G:G)*(Y1662="正常走货")),名单!H:H),"否")</f>
        <v>否</v>
      </c>
      <c r="G1662" s="71" t="s">
        <v>5061</v>
      </c>
      <c r="H1662" s="71" t="s">
        <v>5063</v>
      </c>
      <c r="J1662" s="72" t="s">
        <v>140</v>
      </c>
      <c r="L1662" s="72" t="s">
        <v>18</v>
      </c>
      <c r="M1662" s="73"/>
      <c r="N1662" s="73"/>
      <c r="R1662" s="73"/>
      <c r="S1662" s="72" t="s">
        <v>191</v>
      </c>
      <c r="T1662" s="72" t="s">
        <v>14410</v>
      </c>
      <c r="U1662" s="73"/>
      <c r="W1662" s="73"/>
      <c r="X1662" s="73"/>
      <c r="Y1662" s="72" t="s">
        <v>14379</v>
      </c>
      <c r="AO1662" s="71">
        <v>667.5</v>
      </c>
      <c r="AT1662" s="73"/>
      <c r="AV1662" s="73"/>
      <c r="AW1662" s="74" t="s">
        <v>16054</v>
      </c>
      <c r="BC1662" s="73"/>
    </row>
    <row r="1663" spans="1:56">
      <c r="A1663" s="70" t="str">
        <f t="shared" si="51"/>
        <v>2026-01</v>
      </c>
      <c r="B1663" s="5" t="str">
        <f>_xlfn.XLOOKUP(G1663,过机服务商重量差!A:A,过机服务商重量差!G:G)</f>
        <v>玉麒麟</v>
      </c>
      <c r="C1663" s="32" t="str">
        <f t="shared" si="50"/>
        <v>渠道</v>
      </c>
      <c r="D1663" s="63">
        <f>ROUND(IF(AND(AO1663&gt;=0,Y1663="正常走货"),_xlfn.XLOOKUP(G1663,过机服务商重量差!A:A,过机服务商重量差!L:L),"0"),2)</f>
        <v>3.5</v>
      </c>
      <c r="E1663" s="64">
        <f>ROUND(IF(B1663="小旋风",$D1663/提成!$D$4*提成!$E$4,$D1663/提成!$D$3*提成!$E$3),2)</f>
        <v>0.04</v>
      </c>
      <c r="F1663" s="5" t="str">
        <f ca="1">IFERROR(LOOKUP(1,0/((B1663=名单!B:B)*(VALUE(AW1663)&gt;=名单!E:E)*(VALUE(AW1663)&lt;=名单!G:G)*(Y1663="正常走货")),名单!H:H),"否")</f>
        <v>否</v>
      </c>
      <c r="G1663" s="71" t="s">
        <v>5064</v>
      </c>
      <c r="H1663" s="71" t="s">
        <v>5066</v>
      </c>
      <c r="J1663" s="72" t="s">
        <v>17</v>
      </c>
      <c r="L1663" s="72" t="s">
        <v>18</v>
      </c>
      <c r="M1663" s="73"/>
      <c r="N1663" s="73"/>
      <c r="R1663" s="73"/>
      <c r="S1663" s="72" t="s">
        <v>1038</v>
      </c>
      <c r="T1663" s="72" t="s">
        <v>14407</v>
      </c>
      <c r="U1663" s="73"/>
      <c r="W1663" s="73"/>
      <c r="X1663" s="73"/>
      <c r="Y1663" s="72" t="s">
        <v>14379</v>
      </c>
      <c r="AO1663" s="71">
        <v>166</v>
      </c>
      <c r="AS1663" s="73"/>
      <c r="AT1663" s="73"/>
      <c r="AU1663" s="73"/>
      <c r="AV1663" s="73"/>
      <c r="AW1663" s="74" t="s">
        <v>16055</v>
      </c>
      <c r="BC1663" s="73"/>
    </row>
    <row r="1664" spans="1:56">
      <c r="A1664" s="70" t="str">
        <f t="shared" si="51"/>
        <v>2026-01</v>
      </c>
      <c r="B1664" s="5" t="str">
        <f>_xlfn.XLOOKUP(G1664,过机服务商重量差!A:A,过机服务商重量差!G:G)</f>
        <v>玉麒麟</v>
      </c>
      <c r="C1664" s="32" t="str">
        <f t="shared" si="50"/>
        <v>渠道</v>
      </c>
      <c r="D1664" s="63">
        <f>ROUND(IF(AND(AO1664&gt;=0,Y1664="正常走货"),_xlfn.XLOOKUP(G1664,过机服务商重量差!A:A,过机服务商重量差!L:L),"0"),2)</f>
        <v>9.5</v>
      </c>
      <c r="E1664" s="64">
        <f>ROUND(IF(B1664="小旋风",$D1664/提成!$D$4*提成!$E$4,$D1664/提成!$D$3*提成!$E$3),2)</f>
        <v>0.1</v>
      </c>
      <c r="F1664" s="5" t="str">
        <f ca="1">IFERROR(LOOKUP(1,0/((B1664=名单!B:B)*(VALUE(AW1664)&gt;=名单!E:E)*(VALUE(AW1664)&lt;=名单!G:G)*(Y1664="正常走货")),名单!H:H),"否")</f>
        <v>否</v>
      </c>
      <c r="G1664" s="71" t="s">
        <v>5067</v>
      </c>
      <c r="H1664" s="71" t="s">
        <v>5069</v>
      </c>
      <c r="J1664" s="72" t="s">
        <v>17</v>
      </c>
      <c r="L1664" s="71" t="s">
        <v>18</v>
      </c>
      <c r="M1664" s="73"/>
      <c r="N1664" s="73"/>
      <c r="R1664" s="73"/>
      <c r="S1664" s="72" t="s">
        <v>156</v>
      </c>
      <c r="T1664" s="72" t="s">
        <v>14386</v>
      </c>
      <c r="U1664" s="73"/>
      <c r="W1664" s="73"/>
      <c r="X1664" s="73"/>
      <c r="Y1664" s="72" t="s">
        <v>14379</v>
      </c>
      <c r="AO1664" s="71">
        <v>261.1</v>
      </c>
      <c r="AS1664" s="73"/>
      <c r="AT1664" s="73"/>
      <c r="AV1664" s="73"/>
      <c r="AW1664" s="74" t="s">
        <v>16056</v>
      </c>
      <c r="BC1664" s="73"/>
      <c r="BD1664" s="73"/>
    </row>
    <row r="1665" spans="1:56">
      <c r="A1665" s="70" t="str">
        <f t="shared" si="51"/>
        <v>2026-01</v>
      </c>
      <c r="B1665" s="5" t="str">
        <f>_xlfn.XLOOKUP(G1665,过机服务商重量差!A:A,过机服务商重量差!G:G)</f>
        <v>玉麒麟</v>
      </c>
      <c r="C1665" s="32" t="str">
        <f t="shared" si="50"/>
        <v>渠道</v>
      </c>
      <c r="D1665" s="63">
        <f>ROUND(IF(AND(AO1665&gt;=0,Y1665="正常走货"),_xlfn.XLOOKUP(G1665,过机服务商重量差!A:A,过机服务商重量差!L:L),"0"),2)</f>
        <v>2</v>
      </c>
      <c r="E1665" s="64">
        <f>ROUND(IF(B1665="小旋风",$D1665/提成!$D$4*提成!$E$4,$D1665/提成!$D$3*提成!$E$3),2)</f>
        <v>0.02</v>
      </c>
      <c r="F1665" s="5" t="str">
        <f ca="1">IFERROR(LOOKUP(1,0/((B1665=名单!B:B)*(VALUE(AW1665)&gt;=名单!E:E)*(VALUE(AW1665)&lt;=名单!G:G)*(Y1665="正常走货")),名单!H:H),"否")</f>
        <v>否</v>
      </c>
      <c r="G1665" s="71" t="s">
        <v>5070</v>
      </c>
      <c r="H1665" s="71" t="s">
        <v>5072</v>
      </c>
      <c r="J1665" s="71" t="s">
        <v>17</v>
      </c>
      <c r="L1665" s="72" t="s">
        <v>18</v>
      </c>
      <c r="M1665" s="73"/>
      <c r="N1665" s="73"/>
      <c r="R1665" s="73"/>
      <c r="S1665" s="72" t="s">
        <v>239</v>
      </c>
      <c r="T1665" s="72" t="s">
        <v>14386</v>
      </c>
      <c r="U1665" s="73"/>
      <c r="W1665" s="73"/>
      <c r="X1665" s="73"/>
      <c r="Y1665" s="72" t="s">
        <v>14379</v>
      </c>
      <c r="AO1665" s="71">
        <v>299.2</v>
      </c>
      <c r="AT1665" s="73"/>
      <c r="AU1665" s="73"/>
      <c r="AV1665" s="73"/>
      <c r="AW1665" s="74" t="s">
        <v>16057</v>
      </c>
      <c r="BC1665" s="73"/>
    </row>
    <row r="1666" spans="1:56">
      <c r="A1666" s="70" t="str">
        <f t="shared" si="51"/>
        <v>2026-01</v>
      </c>
      <c r="B1666" s="5" t="str">
        <f>_xlfn.XLOOKUP(G1666,过机服务商重量差!A:A,过机服务商重量差!G:G)</f>
        <v>玉麒麟</v>
      </c>
      <c r="C1666" s="32" t="str">
        <f t="shared" ref="C1666:C1729" si="52">IF(OR(AO1666&lt;0,L1666="FBA海运"),"","渠道")</f>
        <v>渠道</v>
      </c>
      <c r="D1666" s="63">
        <f>ROUND(IF(AND(AO1666&gt;=0,Y1666="正常走货"),_xlfn.XLOOKUP(G1666,过机服务商重量差!A:A,过机服务商重量差!L:L),"0"),2)</f>
        <v>2</v>
      </c>
      <c r="E1666" s="64">
        <f>ROUND(IF(B1666="小旋风",$D1666/提成!$D$4*提成!$E$4,$D1666/提成!$D$3*提成!$E$3),2)</f>
        <v>0.02</v>
      </c>
      <c r="F1666" s="5" t="str">
        <f ca="1">IFERROR(LOOKUP(1,0/((B1666=名单!B:B)*(VALUE(AW1666)&gt;=名单!E:E)*(VALUE(AW1666)&lt;=名单!G:G)*(Y1666="正常走货")),名单!H:H),"否")</f>
        <v>否</v>
      </c>
      <c r="G1666" s="71" t="s">
        <v>5073</v>
      </c>
      <c r="H1666" s="71" t="s">
        <v>5075</v>
      </c>
      <c r="J1666" s="72" t="s">
        <v>17</v>
      </c>
      <c r="L1666" s="71" t="s">
        <v>18</v>
      </c>
      <c r="M1666" s="73"/>
      <c r="N1666" s="73"/>
      <c r="R1666" s="73"/>
      <c r="S1666" s="72" t="s">
        <v>390</v>
      </c>
      <c r="T1666" s="71" t="s">
        <v>14386</v>
      </c>
      <c r="U1666" s="73"/>
      <c r="W1666" s="73"/>
      <c r="X1666" s="73"/>
      <c r="Y1666" s="72" t="s">
        <v>14379</v>
      </c>
      <c r="AO1666" s="71">
        <v>79.2</v>
      </c>
      <c r="AT1666" s="73"/>
      <c r="AU1666" s="73"/>
      <c r="AV1666" s="73"/>
      <c r="AW1666" s="74" t="s">
        <v>16058</v>
      </c>
    </row>
    <row r="1667" spans="1:56">
      <c r="A1667" s="70" t="str">
        <f t="shared" ref="A1667:A1730" si="53">MID(AW1667,1,7)</f>
        <v>2026-01</v>
      </c>
      <c r="B1667" s="5" t="str">
        <f>_xlfn.XLOOKUP(G1667,过机服务商重量差!A:A,过机服务商重量差!G:G)</f>
        <v>玉麒麟</v>
      </c>
      <c r="C1667" s="32" t="str">
        <f t="shared" si="52"/>
        <v>渠道</v>
      </c>
      <c r="D1667" s="63">
        <f>ROUND(IF(AND(AO1667&gt;=0,Y1667="正常走货"),_xlfn.XLOOKUP(G1667,过机服务商重量差!A:A,过机服务商重量差!L:L),"0"),2)</f>
        <v>1</v>
      </c>
      <c r="E1667" s="64">
        <f>ROUND(IF(B1667="小旋风",$D1667/提成!$D$4*提成!$E$4,$D1667/提成!$D$3*提成!$E$3),2)</f>
        <v>0.01</v>
      </c>
      <c r="F1667" s="5" t="str">
        <f ca="1">IFERROR(LOOKUP(1,0/((B1667=名单!B:B)*(VALUE(AW1667)&gt;=名单!E:E)*(VALUE(AW1667)&lt;=名单!G:G)*(Y1667="正常走货")),名单!H:H),"否")</f>
        <v>否</v>
      </c>
      <c r="G1667" s="71" t="s">
        <v>5076</v>
      </c>
      <c r="H1667" s="71" t="s">
        <v>5078</v>
      </c>
      <c r="J1667" s="72" t="s">
        <v>17</v>
      </c>
      <c r="L1667" s="71" t="s">
        <v>18</v>
      </c>
      <c r="M1667" s="73"/>
      <c r="N1667" s="73"/>
      <c r="R1667" s="73"/>
      <c r="S1667" s="72" t="s">
        <v>145</v>
      </c>
      <c r="T1667" s="71" t="s">
        <v>14407</v>
      </c>
      <c r="U1667" s="73"/>
      <c r="W1667" s="73"/>
      <c r="X1667" s="73"/>
      <c r="Y1667" s="72" t="s">
        <v>14379</v>
      </c>
      <c r="AO1667" s="71">
        <v>104</v>
      </c>
      <c r="AS1667" s="73"/>
      <c r="AT1667" s="73"/>
      <c r="AU1667" s="73"/>
      <c r="AV1667" s="73"/>
      <c r="AW1667" s="74" t="s">
        <v>16059</v>
      </c>
      <c r="BC1667" s="73"/>
    </row>
    <row r="1668" spans="1:56">
      <c r="A1668" s="70" t="str">
        <f t="shared" si="53"/>
        <v>2026-01</v>
      </c>
      <c r="B1668" s="5" t="str">
        <f>_xlfn.XLOOKUP(G1668,过机服务商重量差!A:A,过机服务商重量差!G:G)</f>
        <v>玉麒麟</v>
      </c>
      <c r="C1668" s="32" t="str">
        <f t="shared" si="52"/>
        <v>渠道</v>
      </c>
      <c r="D1668" s="63">
        <f>ROUND(IF(AND(AO1668&gt;=0,Y1668="正常走货"),_xlfn.XLOOKUP(G1668,过机服务商重量差!A:A,过机服务商重量差!L:L),"0"),2)</f>
        <v>1</v>
      </c>
      <c r="E1668" s="64">
        <f>ROUND(IF(B1668="小旋风",$D1668/提成!$D$4*提成!$E$4,$D1668/提成!$D$3*提成!$E$3),2)</f>
        <v>0.01</v>
      </c>
      <c r="F1668" s="5" t="str">
        <f ca="1">IFERROR(LOOKUP(1,0/((B1668=名单!B:B)*(VALUE(AW1668)&gt;=名单!E:E)*(VALUE(AW1668)&lt;=名单!G:G)*(Y1668="正常走货")),名单!H:H),"否")</f>
        <v>否</v>
      </c>
      <c r="G1668" s="71" t="s">
        <v>5079</v>
      </c>
      <c r="H1668" s="71" t="s">
        <v>5081</v>
      </c>
      <c r="J1668" s="72" t="s">
        <v>17</v>
      </c>
      <c r="L1668" s="71" t="s">
        <v>18</v>
      </c>
      <c r="M1668" s="73"/>
      <c r="N1668" s="73"/>
      <c r="R1668" s="73"/>
      <c r="S1668" s="72" t="s">
        <v>99</v>
      </c>
      <c r="T1668" s="71" t="s">
        <v>14410</v>
      </c>
      <c r="U1668" s="73"/>
      <c r="W1668" s="73"/>
      <c r="X1668" s="73"/>
      <c r="Y1668" s="72" t="s">
        <v>14379</v>
      </c>
      <c r="AO1668" s="71">
        <v>74.6</v>
      </c>
      <c r="AS1668" s="73"/>
      <c r="AT1668" s="73"/>
      <c r="AU1668" s="73"/>
      <c r="AV1668" s="73"/>
      <c r="AW1668" s="74" t="s">
        <v>16060</v>
      </c>
      <c r="BC1668" s="73"/>
    </row>
    <row r="1669" spans="1:56">
      <c r="A1669" s="70" t="str">
        <f t="shared" si="53"/>
        <v>2026-01</v>
      </c>
      <c r="B1669" s="5" t="str">
        <f>_xlfn.XLOOKUP(G1669,过机服务商重量差!A:A,过机服务商重量差!G:G)</f>
        <v>小旋风</v>
      </c>
      <c r="C1669" s="32" t="str">
        <f t="shared" si="52"/>
        <v>渠道</v>
      </c>
      <c r="D1669" s="63">
        <f>ROUND(IF(AND(AO1669&gt;=0,Y1669="正常走货"),_xlfn.XLOOKUP(G1669,过机服务商重量差!A:A,过机服务商重量差!L:L),"0"),2)</f>
        <v>83</v>
      </c>
      <c r="E1669" s="64">
        <f>ROUND(IF(B1669="小旋风",$D1669/提成!$D$4*提成!$E$4,$D1669/提成!$D$3*提成!$E$3),2)</f>
        <v>0.83</v>
      </c>
      <c r="F1669" s="5" t="str">
        <f ca="1">IFERROR(LOOKUP(1,0/((B1669=名单!B:B)*(VALUE(AW1669)&gt;=名单!E:E)*(VALUE(AW1669)&lt;=名单!G:G)*(Y1669="正常走货")),名单!H:H),"否")</f>
        <v>是</v>
      </c>
      <c r="G1669" s="71" t="s">
        <v>5082</v>
      </c>
      <c r="H1669" s="71" t="s">
        <v>5084</v>
      </c>
      <c r="J1669" s="72" t="s">
        <v>85</v>
      </c>
      <c r="L1669" s="71" t="s">
        <v>18</v>
      </c>
      <c r="M1669" s="73"/>
      <c r="N1669" s="73"/>
      <c r="R1669" s="73"/>
      <c r="S1669" s="72" t="s">
        <v>20</v>
      </c>
      <c r="T1669" s="72" t="s">
        <v>14378</v>
      </c>
      <c r="U1669" s="73"/>
      <c r="W1669" s="73"/>
      <c r="X1669" s="73"/>
      <c r="Y1669" s="72" t="s">
        <v>14379</v>
      </c>
      <c r="AO1669" s="71">
        <v>390.1</v>
      </c>
      <c r="AS1669" s="73"/>
      <c r="AT1669" s="73"/>
      <c r="AU1669" s="73"/>
      <c r="AV1669" s="73"/>
      <c r="AW1669" s="74" t="s">
        <v>16061</v>
      </c>
      <c r="BC1669" s="73"/>
      <c r="BD1669" s="73"/>
    </row>
    <row r="1670" spans="1:56">
      <c r="A1670" s="70" t="str">
        <f t="shared" si="53"/>
        <v>2026-01</v>
      </c>
      <c r="B1670" s="5" t="str">
        <f>_xlfn.XLOOKUP(G1670,过机服务商重量差!A:A,过机服务商重量差!G:G)</f>
        <v>无崖子</v>
      </c>
      <c r="C1670" s="32" t="str">
        <f t="shared" si="52"/>
        <v>渠道</v>
      </c>
      <c r="D1670" s="63">
        <f>ROUND(IF(AND(AO1670&gt;=0,Y1670="正常走货"),_xlfn.XLOOKUP(G1670,过机服务商重量差!A:A,过机服务商重量差!L:L),"0"),2)</f>
        <v>33</v>
      </c>
      <c r="E1670" s="64">
        <f>ROUND(IF(B1670="小旋风",$D1670/提成!$D$4*提成!$E$4,$D1670/提成!$D$3*提成!$E$3),2)</f>
        <v>0.33</v>
      </c>
      <c r="F1670" s="5" t="str">
        <f ca="1">IFERROR(LOOKUP(1,0/((B1670=名单!B:B)*(VALUE(AW1670)&gt;=名单!E:E)*(VALUE(AW1670)&lt;=名单!G:G)*(Y1670="正常走货")),名单!H:H),"否")</f>
        <v>否</v>
      </c>
      <c r="G1670" s="71" t="s">
        <v>5085</v>
      </c>
      <c r="H1670" s="71" t="s">
        <v>5087</v>
      </c>
      <c r="J1670" s="72" t="s">
        <v>4948</v>
      </c>
      <c r="L1670" s="71" t="s">
        <v>18</v>
      </c>
      <c r="M1670" s="73"/>
      <c r="N1670" s="73"/>
      <c r="R1670" s="73"/>
      <c r="S1670" s="72" t="s">
        <v>191</v>
      </c>
      <c r="T1670" s="71" t="s">
        <v>14410</v>
      </c>
      <c r="U1670" s="73"/>
      <c r="W1670" s="73"/>
      <c r="X1670" s="73"/>
      <c r="Y1670" s="72" t="s">
        <v>14379</v>
      </c>
      <c r="AO1670" s="71">
        <v>2037.29</v>
      </c>
      <c r="AS1670" s="73"/>
      <c r="AT1670" s="73"/>
      <c r="AV1670" s="73"/>
      <c r="AW1670" s="74" t="s">
        <v>16062</v>
      </c>
      <c r="BC1670" s="73"/>
    </row>
    <row r="1671" spans="1:56">
      <c r="A1671" s="70" t="str">
        <f t="shared" si="53"/>
        <v>2026-01</v>
      </c>
      <c r="B1671" s="5" t="str">
        <f>_xlfn.XLOOKUP(G1671,过机服务商重量差!A:A,过机服务商重量差!G:G)</f>
        <v>无崖子</v>
      </c>
      <c r="C1671" s="32" t="str">
        <f t="shared" si="52"/>
        <v>渠道</v>
      </c>
      <c r="D1671" s="63">
        <f>ROUND(IF(AND(AO1671&gt;=0,Y1671="正常走货"),_xlfn.XLOOKUP(G1671,过机服务商重量差!A:A,过机服务商重量差!L:L),"0"),2)</f>
        <v>18</v>
      </c>
      <c r="E1671" s="64">
        <f>ROUND(IF(B1671="小旋风",$D1671/提成!$D$4*提成!$E$4,$D1671/提成!$D$3*提成!$E$3),2)</f>
        <v>0.18</v>
      </c>
      <c r="F1671" s="5" t="str">
        <f ca="1">IFERROR(LOOKUP(1,0/((B1671=名单!B:B)*(VALUE(AW1671)&gt;=名单!E:E)*(VALUE(AW1671)&lt;=名单!G:G)*(Y1671="正常走货")),名单!H:H),"否")</f>
        <v>否</v>
      </c>
      <c r="G1671" s="71" t="s">
        <v>5088</v>
      </c>
      <c r="H1671" s="71" t="s">
        <v>5090</v>
      </c>
      <c r="J1671" s="72" t="s">
        <v>728</v>
      </c>
      <c r="L1671" s="71" t="s">
        <v>18</v>
      </c>
      <c r="M1671" s="73"/>
      <c r="N1671" s="73"/>
      <c r="R1671" s="73"/>
      <c r="S1671" s="72" t="s">
        <v>20</v>
      </c>
      <c r="T1671" s="72" t="s">
        <v>14378</v>
      </c>
      <c r="U1671" s="73"/>
      <c r="W1671" s="73"/>
      <c r="X1671" s="73"/>
      <c r="Y1671" s="72" t="s">
        <v>14379</v>
      </c>
      <c r="AO1671" s="71">
        <v>210</v>
      </c>
      <c r="AS1671" s="73"/>
      <c r="AT1671" s="73"/>
      <c r="AU1671" s="73"/>
      <c r="AV1671" s="73"/>
      <c r="AW1671" s="74" t="s">
        <v>16063</v>
      </c>
      <c r="BC1671" s="73"/>
    </row>
    <row r="1672" spans="1:56">
      <c r="A1672" s="70" t="str">
        <f t="shared" si="53"/>
        <v>2026-01</v>
      </c>
      <c r="B1672" s="5" t="str">
        <f>_xlfn.XLOOKUP(G1672,过机服务商重量差!A:A,过机服务商重量差!G:G)</f>
        <v>小旋风</v>
      </c>
      <c r="C1672" s="32" t="str">
        <f t="shared" si="52"/>
        <v>渠道</v>
      </c>
      <c r="D1672" s="63">
        <f>ROUND(IF(AND(AO1672&gt;=0,Y1672="正常走货"),_xlfn.XLOOKUP(G1672,过机服务商重量差!A:A,过机服务商重量差!L:L),"0"),2)</f>
        <v>43</v>
      </c>
      <c r="E1672" s="64">
        <f>ROUND(IF(B1672="小旋风",$D1672/提成!$D$4*提成!$E$4,$D1672/提成!$D$3*提成!$E$3),2)</f>
        <v>0.43</v>
      </c>
      <c r="F1672" s="5" t="str">
        <f ca="1">IFERROR(LOOKUP(1,0/((B1672=名单!B:B)*(VALUE(AW1672)&gt;=名单!E:E)*(VALUE(AW1672)&lt;=名单!G:G)*(Y1672="正常走货")),名单!H:H),"否")</f>
        <v>是</v>
      </c>
      <c r="G1672" s="71" t="s">
        <v>5091</v>
      </c>
      <c r="H1672" s="71" t="s">
        <v>5093</v>
      </c>
      <c r="J1672" s="72" t="s">
        <v>274</v>
      </c>
      <c r="L1672" s="71" t="s">
        <v>18</v>
      </c>
      <c r="M1672" s="73"/>
      <c r="N1672" s="73"/>
      <c r="R1672" s="73"/>
      <c r="S1672" s="72" t="s">
        <v>227</v>
      </c>
      <c r="T1672" s="72" t="s">
        <v>14410</v>
      </c>
      <c r="U1672" s="73"/>
      <c r="W1672" s="73"/>
      <c r="X1672" s="73"/>
      <c r="Y1672" s="72" t="s">
        <v>14379</v>
      </c>
      <c r="AO1672" s="71">
        <v>64.5</v>
      </c>
      <c r="AS1672" s="73"/>
      <c r="AT1672" s="73"/>
      <c r="AU1672" s="73"/>
      <c r="AV1672" s="73"/>
      <c r="AW1672" s="74" t="s">
        <v>16064</v>
      </c>
      <c r="BC1672" s="73"/>
      <c r="BD1672" s="73"/>
    </row>
    <row r="1673" spans="1:56">
      <c r="A1673" s="70" t="str">
        <f t="shared" si="53"/>
        <v>2026-01</v>
      </c>
      <c r="B1673" s="5" t="str">
        <f>_xlfn.XLOOKUP(G1673,过机服务商重量差!A:A,过机服务商重量差!G:G)</f>
        <v>帅时莹</v>
      </c>
      <c r="C1673" s="32" t="str">
        <f t="shared" si="52"/>
        <v>渠道</v>
      </c>
      <c r="D1673" s="63">
        <f>ROUND(IF(AND(AO1673&gt;=0,Y1673="正常走货"),_xlfn.XLOOKUP(G1673,过机服务商重量差!A:A,过机服务商重量差!L:L),"0"),2)</f>
        <v>92</v>
      </c>
      <c r="E1673" s="64">
        <f>ROUND(IF(B1673="小旋风",$D1673/提成!$D$4*提成!$E$4,$D1673/提成!$D$3*提成!$E$3),2)</f>
        <v>0.92</v>
      </c>
      <c r="F1673" s="5" t="str">
        <f ca="1">IFERROR(LOOKUP(1,0/((B1673=名单!B:B)*(VALUE(AW1673)&gt;=名单!E:E)*(VALUE(AW1673)&lt;=名单!G:G)*(Y1673="正常走货")),名单!H:H),"否")</f>
        <v>否</v>
      </c>
      <c r="G1673" s="71" t="s">
        <v>5094</v>
      </c>
      <c r="H1673" s="71" t="s">
        <v>5096</v>
      </c>
      <c r="J1673" s="72" t="s">
        <v>97</v>
      </c>
      <c r="L1673" s="71" t="s">
        <v>18</v>
      </c>
      <c r="M1673" s="73"/>
      <c r="N1673" s="73"/>
      <c r="R1673" s="73"/>
      <c r="S1673" s="72" t="s">
        <v>191</v>
      </c>
      <c r="T1673" s="72" t="s">
        <v>14410</v>
      </c>
      <c r="U1673" s="73"/>
      <c r="W1673" s="73"/>
      <c r="X1673" s="73"/>
      <c r="Y1673" s="72" t="s">
        <v>14379</v>
      </c>
      <c r="AO1673" s="71">
        <v>209.2</v>
      </c>
      <c r="AS1673" s="73"/>
      <c r="AT1673" s="73"/>
      <c r="AU1673" s="73"/>
      <c r="AV1673" s="73"/>
      <c r="AW1673" s="74" t="s">
        <v>16065</v>
      </c>
      <c r="BC1673" s="73"/>
      <c r="BD1673" s="73"/>
    </row>
    <row r="1674" spans="1:56">
      <c r="A1674" s="70" t="str">
        <f t="shared" si="53"/>
        <v>2026-01</v>
      </c>
      <c r="B1674" s="5" t="str">
        <f>_xlfn.XLOOKUP(G1674,过机服务商重量差!A:A,过机服务商重量差!G:G)</f>
        <v>帅时莹</v>
      </c>
      <c r="C1674" s="32" t="str">
        <f t="shared" si="52"/>
        <v>渠道</v>
      </c>
      <c r="D1674" s="63">
        <f>ROUND(IF(AND(AO1674&gt;=0,Y1674="正常走货"),_xlfn.XLOOKUP(G1674,过机服务商重量差!A:A,过机服务商重量差!L:L),"0"),2)</f>
        <v>13</v>
      </c>
      <c r="E1674" s="64">
        <f>ROUND(IF(B1674="小旋风",$D1674/提成!$D$4*提成!$E$4,$D1674/提成!$D$3*提成!$E$3),2)</f>
        <v>0.13</v>
      </c>
      <c r="F1674" s="5" t="str">
        <f ca="1">IFERROR(LOOKUP(1,0/((B1674=名单!B:B)*(VALUE(AW1674)&gt;=名单!E:E)*(VALUE(AW1674)&lt;=名单!G:G)*(Y1674="正常走货")),名单!H:H),"否")</f>
        <v>否</v>
      </c>
      <c r="G1674" s="71" t="s">
        <v>5097</v>
      </c>
      <c r="H1674" s="71" t="s">
        <v>5099</v>
      </c>
      <c r="J1674" s="72" t="s">
        <v>1184</v>
      </c>
      <c r="L1674" s="71" t="s">
        <v>18</v>
      </c>
      <c r="M1674" s="73"/>
      <c r="N1674" s="73"/>
      <c r="R1674" s="73"/>
      <c r="S1674" s="72" t="s">
        <v>227</v>
      </c>
      <c r="T1674" s="72" t="s">
        <v>14410</v>
      </c>
      <c r="U1674" s="73"/>
      <c r="W1674" s="73"/>
      <c r="X1674" s="73"/>
      <c r="Y1674" s="72" t="s">
        <v>14379</v>
      </c>
      <c r="AO1674" s="71">
        <v>116.7</v>
      </c>
      <c r="AT1674" s="73"/>
      <c r="AU1674" s="73"/>
      <c r="AV1674" s="73"/>
      <c r="AW1674" s="74" t="s">
        <v>16066</v>
      </c>
      <c r="BC1674" s="73"/>
    </row>
    <row r="1675" spans="1:56">
      <c r="A1675" s="70" t="str">
        <f t="shared" si="53"/>
        <v>2026-01</v>
      </c>
      <c r="B1675" s="5" t="str">
        <f>_xlfn.XLOOKUP(G1675,过机服务商重量差!A:A,过机服务商重量差!G:G)</f>
        <v>无崖子</v>
      </c>
      <c r="C1675" s="32" t="str">
        <f t="shared" si="52"/>
        <v>渠道</v>
      </c>
      <c r="D1675" s="63">
        <f>ROUND(IF(AND(AO1675&gt;=0,Y1675="正常走货"),_xlfn.XLOOKUP(G1675,过机服务商重量差!A:A,过机服务商重量差!L:L),"0"),2)</f>
        <v>3.5</v>
      </c>
      <c r="E1675" s="64">
        <f>ROUND(IF(B1675="小旋风",$D1675/提成!$D$4*提成!$E$4,$D1675/提成!$D$3*提成!$E$3),2)</f>
        <v>0.04</v>
      </c>
      <c r="F1675" s="5" t="str">
        <f ca="1">IFERROR(LOOKUP(1,0/((B1675=名单!B:B)*(VALUE(AW1675)&gt;=名单!E:E)*(VALUE(AW1675)&lt;=名单!G:G)*(Y1675="正常走货")),名单!H:H),"否")</f>
        <v>否</v>
      </c>
      <c r="G1675" s="71" t="s">
        <v>5100</v>
      </c>
      <c r="H1675" s="71" t="s">
        <v>5102</v>
      </c>
      <c r="J1675" s="72" t="s">
        <v>603</v>
      </c>
      <c r="L1675" s="71" t="s">
        <v>18</v>
      </c>
      <c r="M1675" s="73"/>
      <c r="N1675" s="73"/>
      <c r="R1675" s="73"/>
      <c r="S1675" s="72" t="s">
        <v>454</v>
      </c>
      <c r="T1675" s="72" t="s">
        <v>14407</v>
      </c>
      <c r="U1675" s="73"/>
      <c r="W1675" s="73"/>
      <c r="X1675" s="73"/>
      <c r="Y1675" s="72" t="s">
        <v>14379</v>
      </c>
      <c r="AO1675" s="71">
        <v>58.4</v>
      </c>
      <c r="AS1675" s="73"/>
      <c r="AT1675" s="73"/>
      <c r="AU1675" s="73"/>
      <c r="AV1675" s="73"/>
      <c r="AW1675" s="74" t="s">
        <v>16067</v>
      </c>
      <c r="BC1675" s="73"/>
      <c r="BD1675" s="73"/>
    </row>
    <row r="1676" spans="1:56">
      <c r="A1676" s="70" t="str">
        <f t="shared" si="53"/>
        <v>2026-01</v>
      </c>
      <c r="B1676" s="5" t="str">
        <f>_xlfn.XLOOKUP(G1676,过机服务商重量差!A:A,过机服务商重量差!G:G)</f>
        <v>玉麒麟</v>
      </c>
      <c r="C1676" s="32" t="str">
        <f t="shared" si="52"/>
        <v>渠道</v>
      </c>
      <c r="D1676" s="63">
        <f>ROUND(IF(AND(AO1676&gt;=0,Y1676="正常走货"),_xlfn.XLOOKUP(G1676,过机服务商重量差!A:A,过机服务商重量差!L:L),"0"),2)</f>
        <v>9</v>
      </c>
      <c r="E1676" s="64">
        <f>ROUND(IF(B1676="小旋风",$D1676/提成!$D$4*提成!$E$4,$D1676/提成!$D$3*提成!$E$3),2)</f>
        <v>0.09</v>
      </c>
      <c r="F1676" s="5" t="str">
        <f ca="1">IFERROR(LOOKUP(1,0/((B1676=名单!B:B)*(VALUE(AW1676)&gt;=名单!E:E)*(VALUE(AW1676)&lt;=名单!G:G)*(Y1676="正常走货")),名单!H:H),"否")</f>
        <v>否</v>
      </c>
      <c r="G1676" s="71" t="s">
        <v>5103</v>
      </c>
      <c r="H1676" s="71" t="s">
        <v>5105</v>
      </c>
      <c r="J1676" s="72" t="s">
        <v>17</v>
      </c>
      <c r="L1676" s="71" t="s">
        <v>18</v>
      </c>
      <c r="M1676" s="73"/>
      <c r="N1676" s="73"/>
      <c r="R1676" s="73"/>
      <c r="S1676" s="72" t="s">
        <v>227</v>
      </c>
      <c r="T1676" s="72" t="s">
        <v>14410</v>
      </c>
      <c r="U1676" s="73"/>
      <c r="W1676" s="73"/>
      <c r="X1676" s="73"/>
      <c r="Y1676" s="72" t="s">
        <v>14379</v>
      </c>
      <c r="AO1676" s="71">
        <v>307</v>
      </c>
      <c r="AT1676" s="73"/>
      <c r="AU1676" s="73"/>
      <c r="AV1676" s="73"/>
      <c r="AW1676" s="74" t="s">
        <v>16068</v>
      </c>
      <c r="BC1676" s="73"/>
    </row>
    <row r="1677" spans="1:56">
      <c r="A1677" s="70" t="str">
        <f t="shared" si="53"/>
        <v>2026-01</v>
      </c>
      <c r="B1677" s="5" t="str">
        <f>_xlfn.XLOOKUP(G1677,过机服务商重量差!A:A,过机服务商重量差!G:G)</f>
        <v>玉麒麟</v>
      </c>
      <c r="C1677" s="32" t="str">
        <f t="shared" si="52"/>
        <v>渠道</v>
      </c>
      <c r="D1677" s="63">
        <f>ROUND(IF(AND(AO1677&gt;=0,Y1677="正常走货"),_xlfn.XLOOKUP(G1677,过机服务商重量差!A:A,过机服务商重量差!L:L),"0"),2)</f>
        <v>2</v>
      </c>
      <c r="E1677" s="64">
        <f>ROUND(IF(B1677="小旋风",$D1677/提成!$D$4*提成!$E$4,$D1677/提成!$D$3*提成!$E$3),2)</f>
        <v>0.02</v>
      </c>
      <c r="F1677" s="5" t="str">
        <f ca="1">IFERROR(LOOKUP(1,0/((B1677=名单!B:B)*(VALUE(AW1677)&gt;=名单!E:E)*(VALUE(AW1677)&lt;=名单!G:G)*(Y1677="正常走货")),名单!H:H),"否")</f>
        <v>否</v>
      </c>
      <c r="G1677" s="71" t="s">
        <v>5106</v>
      </c>
      <c r="H1677" s="71" t="s">
        <v>5108</v>
      </c>
      <c r="J1677" s="72" t="s">
        <v>17</v>
      </c>
      <c r="L1677" s="71" t="s">
        <v>18</v>
      </c>
      <c r="M1677" s="73"/>
      <c r="N1677" s="73"/>
      <c r="R1677" s="73"/>
      <c r="S1677" s="72" t="s">
        <v>152</v>
      </c>
      <c r="T1677" s="72" t="s">
        <v>14382</v>
      </c>
      <c r="U1677" s="73"/>
      <c r="W1677" s="73"/>
      <c r="X1677" s="73"/>
      <c r="Y1677" s="72" t="s">
        <v>14379</v>
      </c>
      <c r="AO1677" s="71">
        <v>99.18</v>
      </c>
      <c r="AS1677" s="73"/>
      <c r="AT1677" s="73"/>
      <c r="AU1677" s="73"/>
      <c r="AV1677" s="73"/>
      <c r="AW1677" s="74" t="s">
        <v>16069</v>
      </c>
      <c r="BA1677" s="73"/>
      <c r="BC1677" s="73"/>
    </row>
    <row r="1678" spans="1:56">
      <c r="A1678" s="70" t="str">
        <f t="shared" si="53"/>
        <v>2026-01</v>
      </c>
      <c r="B1678" s="5" t="str">
        <f>_xlfn.XLOOKUP(G1678,过机服务商重量差!A:A,过机服务商重量差!G:G)</f>
        <v>007</v>
      </c>
      <c r="C1678" s="32" t="str">
        <f t="shared" si="52"/>
        <v>渠道</v>
      </c>
      <c r="D1678" s="63">
        <f>ROUND(IF(AND(AO1678&gt;=0,Y1678="正常走货"),_xlfn.XLOOKUP(G1678,过机服务商重量差!A:A,过机服务商重量差!L:L),"0"),2)</f>
        <v>0</v>
      </c>
      <c r="E1678" s="64">
        <f>ROUND(IF(B1678="小旋风",$D1678/提成!$D$4*提成!$E$4,$D1678/提成!$D$3*提成!$E$3),2)</f>
        <v>0</v>
      </c>
      <c r="F1678" s="5" t="str">
        <f ca="1">IFERROR(LOOKUP(1,0/((B1678=名单!B:B)*(VALUE(AW1678)&gt;=名单!E:E)*(VALUE(AW1678)&lt;=名单!G:G)*(Y1678="正常走货")),名单!H:H),"否")</f>
        <v>否</v>
      </c>
      <c r="G1678" s="71" t="s">
        <v>5109</v>
      </c>
      <c r="H1678" s="71" t="s">
        <v>36</v>
      </c>
      <c r="J1678" s="72" t="s">
        <v>4937</v>
      </c>
      <c r="L1678" s="71" t="s">
        <v>18</v>
      </c>
      <c r="M1678" s="73"/>
      <c r="N1678" s="73"/>
      <c r="R1678" s="73"/>
      <c r="S1678" s="72" t="s">
        <v>120</v>
      </c>
      <c r="T1678" s="72" t="s">
        <v>14382</v>
      </c>
      <c r="U1678" s="73"/>
      <c r="W1678" s="73"/>
      <c r="X1678" s="73"/>
      <c r="Y1678" s="72" t="s">
        <v>14434</v>
      </c>
      <c r="AO1678" s="71">
        <v>0</v>
      </c>
      <c r="AT1678" s="73"/>
      <c r="AV1678" s="73"/>
      <c r="AW1678" s="74" t="s">
        <v>16070</v>
      </c>
      <c r="BA1678" s="73"/>
      <c r="BC1678" s="73"/>
    </row>
    <row r="1679" spans="1:56">
      <c r="A1679" s="70" t="str">
        <f t="shared" si="53"/>
        <v>2026-01</v>
      </c>
      <c r="B1679" s="5" t="str">
        <f>_xlfn.XLOOKUP(G1679,过机服务商重量差!A:A,过机服务商重量差!G:G)</f>
        <v>帅时莹</v>
      </c>
      <c r="C1679" s="32" t="str">
        <f t="shared" si="52"/>
        <v>渠道</v>
      </c>
      <c r="D1679" s="63">
        <f>ROUND(IF(AND(AO1679&gt;=0,Y1679="正常走货"),_xlfn.XLOOKUP(G1679,过机服务商重量差!A:A,过机服务商重量差!L:L),"0"),2)</f>
        <v>3.5</v>
      </c>
      <c r="E1679" s="64">
        <f>ROUND(IF(B1679="小旋风",$D1679/提成!$D$4*提成!$E$4,$D1679/提成!$D$3*提成!$E$3),2)</f>
        <v>0.04</v>
      </c>
      <c r="F1679" s="5" t="str">
        <f ca="1">IFERROR(LOOKUP(1,0/((B1679=名单!B:B)*(VALUE(AW1679)&gt;=名单!E:E)*(VALUE(AW1679)&lt;=名单!G:G)*(Y1679="正常走货")),名单!H:H),"否")</f>
        <v>否</v>
      </c>
      <c r="G1679" s="71" t="s">
        <v>5111</v>
      </c>
      <c r="H1679" s="71" t="s">
        <v>5113</v>
      </c>
      <c r="J1679" s="72" t="s">
        <v>140</v>
      </c>
      <c r="L1679" s="71" t="s">
        <v>18</v>
      </c>
      <c r="M1679" s="73"/>
      <c r="N1679" s="73"/>
      <c r="R1679" s="73"/>
      <c r="S1679" s="72" t="s">
        <v>191</v>
      </c>
      <c r="T1679" s="72" t="s">
        <v>14410</v>
      </c>
      <c r="U1679" s="73"/>
      <c r="W1679" s="73"/>
      <c r="X1679" s="73"/>
      <c r="Y1679" s="72" t="s">
        <v>14379</v>
      </c>
      <c r="AO1679" s="71">
        <v>116.08</v>
      </c>
      <c r="AT1679" s="73"/>
      <c r="AV1679" s="73"/>
      <c r="AW1679" s="74" t="s">
        <v>16071</v>
      </c>
      <c r="BA1679" s="73"/>
      <c r="BC1679" s="73"/>
    </row>
    <row r="1680" spans="1:56">
      <c r="A1680" s="70" t="str">
        <f t="shared" si="53"/>
        <v>2026-01</v>
      </c>
      <c r="B1680" s="5" t="str">
        <f>_xlfn.XLOOKUP(G1680,过机服务商重量差!A:A,过机服务商重量差!G:G)</f>
        <v>小旋风</v>
      </c>
      <c r="C1680" s="32" t="str">
        <f t="shared" si="52"/>
        <v>渠道</v>
      </c>
      <c r="D1680" s="63">
        <f>ROUND(IF(AND(AO1680&gt;=0,Y1680="正常走货"),_xlfn.XLOOKUP(G1680,过机服务商重量差!A:A,过机服务商重量差!L:L),"0"),2)</f>
        <v>2417</v>
      </c>
      <c r="E1680" s="64">
        <f>ROUND(IF(B1680="小旋风",$D1680/提成!$D$4*提成!$E$4,$D1680/提成!$D$3*提成!$E$3),2)</f>
        <v>24.17</v>
      </c>
      <c r="F1680" s="5" t="str">
        <f ca="1">IFERROR(LOOKUP(1,0/((B1680=名单!B:B)*(VALUE(AW1680)&gt;=名单!E:E)*(VALUE(AW1680)&lt;=名单!G:G)*(Y1680="正常走货")),名单!H:H),"否")</f>
        <v>是</v>
      </c>
      <c r="G1680" s="71" t="s">
        <v>5114</v>
      </c>
      <c r="H1680" s="71" t="s">
        <v>5116</v>
      </c>
      <c r="J1680" s="72" t="s">
        <v>274</v>
      </c>
      <c r="L1680" s="71" t="s">
        <v>18</v>
      </c>
      <c r="M1680" s="73"/>
      <c r="N1680" s="73"/>
      <c r="R1680" s="73"/>
      <c r="S1680" s="72" t="s">
        <v>1410</v>
      </c>
      <c r="T1680" s="72" t="s">
        <v>14407</v>
      </c>
      <c r="U1680" s="73"/>
      <c r="W1680" s="73"/>
      <c r="X1680" s="73"/>
      <c r="Y1680" s="72" t="s">
        <v>14379</v>
      </c>
      <c r="AO1680" s="71">
        <v>1418.71</v>
      </c>
      <c r="AT1680" s="73"/>
      <c r="AV1680" s="73"/>
      <c r="AW1680" s="74" t="s">
        <v>16072</v>
      </c>
      <c r="BC1680" s="73"/>
    </row>
    <row r="1681" spans="1:56">
      <c r="A1681" s="70" t="str">
        <f t="shared" si="53"/>
        <v>2026-01</v>
      </c>
      <c r="B1681" s="5" t="str">
        <f>_xlfn.XLOOKUP(G1681,过机服务商重量差!A:A,过机服务商重量差!G:G)</f>
        <v>无崖子</v>
      </c>
      <c r="C1681" s="32" t="str">
        <f t="shared" si="52"/>
        <v>渠道</v>
      </c>
      <c r="D1681" s="63">
        <f>ROUND(IF(AND(AO1681&gt;=0,Y1681="正常走货"),_xlfn.XLOOKUP(G1681,过机服务商重量差!A:A,过机服务商重量差!L:L),"0"),2)</f>
        <v>64</v>
      </c>
      <c r="E1681" s="64">
        <f>ROUND(IF(B1681="小旋风",$D1681/提成!$D$4*提成!$E$4,$D1681/提成!$D$3*提成!$E$3),2)</f>
        <v>0.64</v>
      </c>
      <c r="F1681" s="5" t="str">
        <f ca="1">IFERROR(LOOKUP(1,0/((B1681=名单!B:B)*(VALUE(AW1681)&gt;=名单!E:E)*(VALUE(AW1681)&lt;=名单!G:G)*(Y1681="正常走货")),名单!H:H),"否")</f>
        <v>否</v>
      </c>
      <c r="G1681" s="71" t="s">
        <v>5117</v>
      </c>
      <c r="H1681" s="71" t="s">
        <v>5119</v>
      </c>
      <c r="J1681" s="72" t="s">
        <v>539</v>
      </c>
      <c r="L1681" s="71" t="s">
        <v>18</v>
      </c>
      <c r="M1681" s="73"/>
      <c r="N1681" s="73"/>
      <c r="R1681" s="73"/>
      <c r="S1681" s="72" t="s">
        <v>612</v>
      </c>
      <c r="T1681" s="72" t="s">
        <v>14407</v>
      </c>
      <c r="U1681" s="73"/>
      <c r="W1681" s="73"/>
      <c r="X1681" s="73"/>
      <c r="Y1681" s="72" t="s">
        <v>14379</v>
      </c>
      <c r="AO1681" s="71">
        <v>217.68</v>
      </c>
      <c r="AT1681" s="73"/>
      <c r="AV1681" s="73"/>
      <c r="AW1681" s="74" t="s">
        <v>16073</v>
      </c>
      <c r="BC1681" s="73"/>
    </row>
    <row r="1682" spans="1:56">
      <c r="A1682" s="70" t="str">
        <f t="shared" si="53"/>
        <v>2026-01</v>
      </c>
      <c r="B1682" s="5" t="str">
        <f>_xlfn.XLOOKUP(G1682,过机服务商重量差!A:A,过机服务商重量差!G:G)</f>
        <v>无崖子</v>
      </c>
      <c r="C1682" s="32" t="str">
        <f t="shared" si="52"/>
        <v>渠道</v>
      </c>
      <c r="D1682" s="63">
        <f>ROUND(IF(AND(AO1682&gt;=0,Y1682="正常走货"),_xlfn.XLOOKUP(G1682,过机服务商重量差!A:A,过机服务商重量差!L:L),"0"),2)</f>
        <v>148</v>
      </c>
      <c r="E1682" s="64">
        <f>ROUND(IF(B1682="小旋风",$D1682/提成!$D$4*提成!$E$4,$D1682/提成!$D$3*提成!$E$3),2)</f>
        <v>1.48</v>
      </c>
      <c r="F1682" s="5" t="str">
        <f ca="1">IFERROR(LOOKUP(1,0/((B1682=名单!B:B)*(VALUE(AW1682)&gt;=名单!E:E)*(VALUE(AW1682)&lt;=名单!G:G)*(Y1682="正常走货")),名单!H:H),"否")</f>
        <v>否</v>
      </c>
      <c r="G1682" s="71" t="s">
        <v>5120</v>
      </c>
      <c r="H1682" s="71" t="s">
        <v>5122</v>
      </c>
      <c r="J1682" s="72" t="s">
        <v>539</v>
      </c>
      <c r="L1682" s="71" t="s">
        <v>18</v>
      </c>
      <c r="M1682" s="73"/>
      <c r="N1682" s="73"/>
      <c r="R1682" s="73"/>
      <c r="S1682" s="72" t="s">
        <v>612</v>
      </c>
      <c r="T1682" s="72" t="s">
        <v>14407</v>
      </c>
      <c r="U1682" s="73"/>
      <c r="W1682" s="73"/>
      <c r="X1682" s="73"/>
      <c r="Y1682" s="72" t="s">
        <v>14379</v>
      </c>
      <c r="AO1682" s="71">
        <v>473.15</v>
      </c>
      <c r="AT1682" s="73"/>
      <c r="AV1682" s="73"/>
      <c r="AW1682" s="74" t="s">
        <v>16074</v>
      </c>
      <c r="BC1682" s="73"/>
    </row>
    <row r="1683" spans="1:56">
      <c r="A1683" s="70" t="str">
        <f t="shared" si="53"/>
        <v>2026-01</v>
      </c>
      <c r="B1683" s="5" t="str">
        <f>_xlfn.XLOOKUP(G1683,过机服务商重量差!A:A,过机服务商重量差!G:G)</f>
        <v>007</v>
      </c>
      <c r="C1683" s="32" t="str">
        <f t="shared" si="52"/>
        <v>渠道</v>
      </c>
      <c r="D1683" s="63">
        <f>ROUND(IF(AND(AO1683&gt;=0,Y1683="正常走货"),_xlfn.XLOOKUP(G1683,过机服务商重量差!A:A,过机服务商重量差!L:L),"0"),2)</f>
        <v>212</v>
      </c>
      <c r="E1683" s="64">
        <f>ROUND(IF(B1683="小旋风",$D1683/提成!$D$4*提成!$E$4,$D1683/提成!$D$3*提成!$E$3),2)</f>
        <v>2.12</v>
      </c>
      <c r="F1683" s="5" t="str">
        <f ca="1">IFERROR(LOOKUP(1,0/((B1683=名单!B:B)*(VALUE(AW1683)&gt;=名单!E:E)*(VALUE(AW1683)&lt;=名单!G:G)*(Y1683="正常走货")),名单!H:H),"否")</f>
        <v>否</v>
      </c>
      <c r="G1683" s="71" t="s">
        <v>5123</v>
      </c>
      <c r="H1683" s="71" t="s">
        <v>5125</v>
      </c>
      <c r="J1683" s="72" t="s">
        <v>168</v>
      </c>
      <c r="L1683" s="71" t="s">
        <v>18</v>
      </c>
      <c r="M1683" s="73"/>
      <c r="N1683" s="73"/>
      <c r="R1683" s="73"/>
      <c r="S1683" s="72" t="s">
        <v>191</v>
      </c>
      <c r="T1683" s="72" t="s">
        <v>14410</v>
      </c>
      <c r="U1683" s="73"/>
      <c r="W1683" s="73"/>
      <c r="X1683" s="73"/>
      <c r="Y1683" s="72" t="s">
        <v>14379</v>
      </c>
      <c r="AO1683" s="71">
        <v>2968</v>
      </c>
      <c r="AS1683" s="73"/>
      <c r="AT1683" s="73"/>
      <c r="AU1683" s="73"/>
      <c r="AV1683" s="73"/>
      <c r="AW1683" s="74" t="s">
        <v>16075</v>
      </c>
      <c r="BC1683" s="73"/>
    </row>
    <row r="1684" spans="1:56">
      <c r="A1684" s="70" t="str">
        <f t="shared" si="53"/>
        <v>2026-01</v>
      </c>
      <c r="B1684" s="5" t="str">
        <f>_xlfn.XLOOKUP(G1684,过机服务商重量差!A:A,过机服务商重量差!G:G)</f>
        <v>帅时莹</v>
      </c>
      <c r="C1684" s="32" t="str">
        <f t="shared" si="52"/>
        <v>渠道</v>
      </c>
      <c r="D1684" s="63">
        <f>ROUND(IF(AND(AO1684&gt;=0,Y1684="正常走货"),_xlfn.XLOOKUP(G1684,过机服务商重量差!A:A,过机服务商重量差!L:L),"0"),2)</f>
        <v>66</v>
      </c>
      <c r="E1684" s="64">
        <f>ROUND(IF(B1684="小旋风",$D1684/提成!$D$4*提成!$E$4,$D1684/提成!$D$3*提成!$E$3),2)</f>
        <v>0.66</v>
      </c>
      <c r="F1684" s="5" t="str">
        <f ca="1">IFERROR(LOOKUP(1,0/((B1684=名单!B:B)*(VALUE(AW1684)&gt;=名单!E:E)*(VALUE(AW1684)&lt;=名单!G:G)*(Y1684="正常走货")),名单!H:H),"否")</f>
        <v>否</v>
      </c>
      <c r="G1684" s="71" t="s">
        <v>5126</v>
      </c>
      <c r="H1684" s="71" t="s">
        <v>5128</v>
      </c>
      <c r="J1684" s="72" t="s">
        <v>97</v>
      </c>
      <c r="L1684" s="71" t="s">
        <v>18</v>
      </c>
      <c r="M1684" s="73"/>
      <c r="N1684" s="73"/>
      <c r="R1684" s="73"/>
      <c r="S1684" s="72" t="s">
        <v>540</v>
      </c>
      <c r="T1684" s="72" t="s">
        <v>14410</v>
      </c>
      <c r="U1684" s="73"/>
      <c r="W1684" s="73"/>
      <c r="X1684" s="73"/>
      <c r="Y1684" s="72" t="s">
        <v>14379</v>
      </c>
      <c r="AO1684" s="71">
        <v>131.2</v>
      </c>
      <c r="AT1684" s="73"/>
      <c r="AV1684" s="73"/>
      <c r="AW1684" s="74" t="s">
        <v>16076</v>
      </c>
      <c r="BA1684" s="73"/>
      <c r="BC1684" s="73"/>
    </row>
    <row r="1685" spans="1:56">
      <c r="A1685" s="70" t="str">
        <f t="shared" si="53"/>
        <v>2026-01</v>
      </c>
      <c r="B1685" s="5" t="str">
        <f>_xlfn.XLOOKUP(G1685,过机服务商重量差!A:A,过机服务商重量差!G:G)</f>
        <v>小旋风</v>
      </c>
      <c r="C1685" s="32" t="str">
        <f t="shared" si="52"/>
        <v>渠道</v>
      </c>
      <c r="D1685" s="63">
        <f>ROUND(IF(AND(AO1685&gt;=0,Y1685="正常走货"),_xlfn.XLOOKUP(G1685,过机服务商重量差!A:A,过机服务商重量差!L:L),"0"),2)</f>
        <v>52</v>
      </c>
      <c r="E1685" s="64">
        <f>ROUND(IF(B1685="小旋风",$D1685/提成!$D$4*提成!$E$4,$D1685/提成!$D$3*提成!$E$3),2)</f>
        <v>0.52</v>
      </c>
      <c r="F1685" s="5" t="str">
        <f ca="1">IFERROR(LOOKUP(1,0/((B1685=名单!B:B)*(VALUE(AW1685)&gt;=名单!E:E)*(VALUE(AW1685)&lt;=名单!G:G)*(Y1685="正常走货")),名单!H:H),"否")</f>
        <v>是</v>
      </c>
      <c r="G1685" s="71" t="s">
        <v>5129</v>
      </c>
      <c r="H1685" s="71" t="s">
        <v>5131</v>
      </c>
      <c r="J1685" s="72" t="s">
        <v>453</v>
      </c>
      <c r="L1685" s="71" t="s">
        <v>18</v>
      </c>
      <c r="M1685" s="73"/>
      <c r="N1685" s="73"/>
      <c r="R1685" s="73"/>
      <c r="S1685" s="72" t="s">
        <v>471</v>
      </c>
      <c r="T1685" s="72" t="s">
        <v>14386</v>
      </c>
      <c r="U1685" s="73"/>
      <c r="W1685" s="73"/>
      <c r="X1685" s="73"/>
      <c r="Y1685" s="72" t="s">
        <v>14379</v>
      </c>
      <c r="AO1685" s="71">
        <v>10.4</v>
      </c>
      <c r="AT1685" s="73"/>
      <c r="AU1685" s="73"/>
      <c r="AV1685" s="73"/>
      <c r="AW1685" s="74" t="s">
        <v>16077</v>
      </c>
      <c r="BC1685" s="73"/>
    </row>
    <row r="1686" spans="1:56">
      <c r="A1686" s="70" t="str">
        <f t="shared" si="53"/>
        <v>2026-01</v>
      </c>
      <c r="B1686" s="5" t="str">
        <f>_xlfn.XLOOKUP(G1686,过机服务商重量差!A:A,过机服务商重量差!G:G)</f>
        <v>小旋风</v>
      </c>
      <c r="C1686" s="32" t="str">
        <f t="shared" si="52"/>
        <v>渠道</v>
      </c>
      <c r="D1686" s="63">
        <f>ROUND(IF(AND(AO1686&gt;=0,Y1686="正常走货"),_xlfn.XLOOKUP(G1686,过机服务商重量差!A:A,过机服务商重量差!L:L),"0"),2)</f>
        <v>21</v>
      </c>
      <c r="E1686" s="64">
        <f>ROUND(IF(B1686="小旋风",$D1686/提成!$D$4*提成!$E$4,$D1686/提成!$D$3*提成!$E$3),2)</f>
        <v>0.21</v>
      </c>
      <c r="F1686" s="5" t="str">
        <f ca="1">IFERROR(LOOKUP(1,0/((B1686=名单!B:B)*(VALUE(AW1686)&gt;=名单!E:E)*(VALUE(AW1686)&lt;=名单!G:G)*(Y1686="正常走货")),名单!H:H),"否")</f>
        <v>是</v>
      </c>
      <c r="G1686" s="71" t="s">
        <v>5132</v>
      </c>
      <c r="H1686" s="71" t="s">
        <v>5134</v>
      </c>
      <c r="J1686" s="71" t="s">
        <v>274</v>
      </c>
      <c r="L1686" s="71" t="s">
        <v>18</v>
      </c>
      <c r="M1686" s="73"/>
      <c r="N1686" s="73"/>
      <c r="R1686" s="73"/>
      <c r="S1686" s="72" t="s">
        <v>642</v>
      </c>
      <c r="T1686" s="72" t="s">
        <v>14410</v>
      </c>
      <c r="U1686" s="73"/>
      <c r="W1686" s="73"/>
      <c r="X1686" s="73"/>
      <c r="Y1686" s="72" t="s">
        <v>14379</v>
      </c>
      <c r="AO1686" s="71">
        <v>31.5</v>
      </c>
      <c r="AT1686" s="73"/>
      <c r="AU1686" s="73"/>
      <c r="AV1686" s="73"/>
      <c r="AW1686" s="74" t="s">
        <v>16078</v>
      </c>
      <c r="BC1686" s="73"/>
    </row>
    <row r="1687" spans="1:56">
      <c r="A1687" s="70" t="str">
        <f t="shared" si="53"/>
        <v>2026-01</v>
      </c>
      <c r="B1687" s="5" t="str">
        <f>_xlfn.XLOOKUP(G1687,过机服务商重量差!A:A,过机服务商重量差!G:G)</f>
        <v>小旋风</v>
      </c>
      <c r="C1687" s="32" t="str">
        <f t="shared" si="52"/>
        <v>渠道</v>
      </c>
      <c r="D1687" s="63">
        <f>ROUND(IF(AND(AO1687&gt;=0,Y1687="正常走货"),_xlfn.XLOOKUP(G1687,过机服务商重量差!A:A,过机服务商重量差!L:L),"0"),2)</f>
        <v>192</v>
      </c>
      <c r="E1687" s="64">
        <f>ROUND(IF(B1687="小旋风",$D1687/提成!$D$4*提成!$E$4,$D1687/提成!$D$3*提成!$E$3),2)</f>
        <v>1.92</v>
      </c>
      <c r="F1687" s="5" t="str">
        <f ca="1">IFERROR(LOOKUP(1,0/((B1687=名单!B:B)*(VALUE(AW1687)&gt;=名单!E:E)*(VALUE(AW1687)&lt;=名单!G:G)*(Y1687="正常走货")),名单!H:H),"否")</f>
        <v>是</v>
      </c>
      <c r="G1687" s="71" t="s">
        <v>5135</v>
      </c>
      <c r="H1687" s="71" t="s">
        <v>5137</v>
      </c>
      <c r="J1687" s="72" t="s">
        <v>274</v>
      </c>
      <c r="L1687" s="72" t="s">
        <v>18</v>
      </c>
      <c r="M1687" s="73"/>
      <c r="N1687" s="73"/>
      <c r="R1687" s="73"/>
      <c r="S1687" s="72" t="s">
        <v>227</v>
      </c>
      <c r="T1687" s="72" t="s">
        <v>14410</v>
      </c>
      <c r="U1687" s="73"/>
      <c r="W1687" s="73"/>
      <c r="X1687" s="73"/>
      <c r="Y1687" s="72" t="s">
        <v>14379</v>
      </c>
      <c r="AO1687" s="71">
        <v>96</v>
      </c>
      <c r="AT1687" s="73"/>
      <c r="AV1687" s="73"/>
      <c r="AW1687" s="74" t="s">
        <v>16079</v>
      </c>
      <c r="BA1687" s="73"/>
      <c r="BC1687" s="73"/>
    </row>
    <row r="1688" spans="1:56">
      <c r="A1688" s="70" t="str">
        <f t="shared" si="53"/>
        <v>2026-01</v>
      </c>
      <c r="B1688" s="5" t="str">
        <f>_xlfn.XLOOKUP(G1688,过机服务商重量差!A:A,过机服务商重量差!G:G)</f>
        <v>帅时莹</v>
      </c>
      <c r="C1688" s="32" t="str">
        <f t="shared" si="52"/>
        <v>渠道</v>
      </c>
      <c r="D1688" s="63">
        <f>ROUND(IF(AND(AO1688&gt;=0,Y1688="正常走货"),_xlfn.XLOOKUP(G1688,过机服务商重量差!A:A,过机服务商重量差!L:L),"0"),2)</f>
        <v>1.5</v>
      </c>
      <c r="E1688" s="64">
        <f>ROUND(IF(B1688="小旋风",$D1688/提成!$D$4*提成!$E$4,$D1688/提成!$D$3*提成!$E$3),2)</f>
        <v>0.02</v>
      </c>
      <c r="F1688" s="5" t="str">
        <f ca="1">IFERROR(LOOKUP(1,0/((B1688=名单!B:B)*(VALUE(AW1688)&gt;=名单!E:E)*(VALUE(AW1688)&lt;=名单!G:G)*(Y1688="正常走货")),名单!H:H),"否")</f>
        <v>否</v>
      </c>
      <c r="G1688" s="71" t="s">
        <v>5138</v>
      </c>
      <c r="H1688" s="71" t="s">
        <v>5140</v>
      </c>
      <c r="J1688" s="72" t="s">
        <v>140</v>
      </c>
      <c r="L1688" s="71" t="s">
        <v>18</v>
      </c>
      <c r="M1688" s="73"/>
      <c r="N1688" s="73"/>
      <c r="R1688" s="73"/>
      <c r="S1688" s="72" t="s">
        <v>191</v>
      </c>
      <c r="T1688" s="72" t="s">
        <v>14410</v>
      </c>
      <c r="U1688" s="73"/>
      <c r="W1688" s="73"/>
      <c r="X1688" s="73"/>
      <c r="Y1688" s="72" t="s">
        <v>14379</v>
      </c>
      <c r="AO1688" s="71">
        <v>62.1</v>
      </c>
      <c r="AS1688" s="73"/>
      <c r="AT1688" s="73"/>
      <c r="AU1688" s="73"/>
      <c r="AV1688" s="73"/>
      <c r="AW1688" s="74" t="s">
        <v>16080</v>
      </c>
      <c r="BC1688" s="73"/>
    </row>
    <row r="1689" spans="1:56">
      <c r="A1689" s="70" t="str">
        <f t="shared" si="53"/>
        <v>2026-01</v>
      </c>
      <c r="B1689" s="5" t="str">
        <f>_xlfn.XLOOKUP(G1689,过机服务商重量差!A:A,过机服务商重量差!G:G)</f>
        <v>小旋风</v>
      </c>
      <c r="C1689" s="32" t="str">
        <f t="shared" si="52"/>
        <v>渠道</v>
      </c>
      <c r="D1689" s="63">
        <f>ROUND(IF(AND(AO1689&gt;=0,Y1689="正常走货"),_xlfn.XLOOKUP(G1689,过机服务商重量差!A:A,过机服务商重量差!L:L),"0"),2)</f>
        <v>123</v>
      </c>
      <c r="E1689" s="64">
        <f>ROUND(IF(B1689="小旋风",$D1689/提成!$D$4*提成!$E$4,$D1689/提成!$D$3*提成!$E$3),2)</f>
        <v>1.23</v>
      </c>
      <c r="F1689" s="5" t="str">
        <f ca="1">IFERROR(LOOKUP(1,0/((B1689=名单!B:B)*(VALUE(AW1689)&gt;=名单!E:E)*(VALUE(AW1689)&lt;=名单!G:G)*(Y1689="正常走货")),名单!H:H),"否")</f>
        <v>是</v>
      </c>
      <c r="G1689" s="71" t="s">
        <v>5141</v>
      </c>
      <c r="H1689" s="71" t="s">
        <v>5143</v>
      </c>
      <c r="J1689" s="72" t="s">
        <v>78</v>
      </c>
      <c r="L1689" s="71" t="s">
        <v>18</v>
      </c>
      <c r="M1689" s="73"/>
      <c r="N1689" s="73"/>
      <c r="R1689" s="73"/>
      <c r="S1689" s="72" t="s">
        <v>232</v>
      </c>
      <c r="T1689" s="72" t="s">
        <v>14386</v>
      </c>
      <c r="U1689" s="73"/>
      <c r="W1689" s="73"/>
      <c r="X1689" s="73"/>
      <c r="Y1689" s="72" t="s">
        <v>14379</v>
      </c>
      <c r="AO1689" s="71">
        <v>209.1</v>
      </c>
      <c r="AT1689" s="73"/>
      <c r="AV1689" s="73"/>
      <c r="AW1689" s="74" t="s">
        <v>16081</v>
      </c>
      <c r="BC1689" s="73"/>
    </row>
    <row r="1690" spans="1:56">
      <c r="A1690" s="70" t="str">
        <f t="shared" si="53"/>
        <v>2026-01</v>
      </c>
      <c r="B1690" s="5" t="str">
        <f>_xlfn.XLOOKUP(G1690,过机服务商重量差!A:A,过机服务商重量差!G:G)</f>
        <v>玉麒麟</v>
      </c>
      <c r="C1690" s="32" t="str">
        <f t="shared" si="52"/>
        <v>渠道</v>
      </c>
      <c r="D1690" s="63">
        <f>ROUND(IF(AND(AO1690&gt;=0,Y1690="正常走货"),_xlfn.XLOOKUP(G1690,过机服务商重量差!A:A,过机服务商重量差!L:L),"0"),2)</f>
        <v>1</v>
      </c>
      <c r="E1690" s="64">
        <f>ROUND(IF(B1690="小旋风",$D1690/提成!$D$4*提成!$E$4,$D1690/提成!$D$3*提成!$E$3),2)</f>
        <v>0.01</v>
      </c>
      <c r="F1690" s="5" t="str">
        <f ca="1">IFERROR(LOOKUP(1,0/((B1690=名单!B:B)*(VALUE(AW1690)&gt;=名单!E:E)*(VALUE(AW1690)&lt;=名单!G:G)*(Y1690="正常走货")),名单!H:H),"否")</f>
        <v>否</v>
      </c>
      <c r="G1690" s="71" t="s">
        <v>5144</v>
      </c>
      <c r="H1690" s="71" t="s">
        <v>5146</v>
      </c>
      <c r="J1690" s="72" t="s">
        <v>24</v>
      </c>
      <c r="L1690" s="71" t="s">
        <v>18</v>
      </c>
      <c r="M1690" s="73"/>
      <c r="N1690" s="73"/>
      <c r="R1690" s="73"/>
      <c r="S1690" s="72" t="s">
        <v>20</v>
      </c>
      <c r="T1690" s="71" t="s">
        <v>14378</v>
      </c>
      <c r="U1690" s="73"/>
      <c r="W1690" s="73"/>
      <c r="X1690" s="73"/>
      <c r="Y1690" s="72" t="s">
        <v>14379</v>
      </c>
      <c r="AO1690" s="71">
        <v>95.1</v>
      </c>
      <c r="AT1690" s="73"/>
      <c r="AU1690" s="73"/>
      <c r="AV1690" s="73"/>
      <c r="AW1690" s="74" t="s">
        <v>16082</v>
      </c>
      <c r="BC1690" s="73"/>
    </row>
    <row r="1691" spans="1:56">
      <c r="A1691" s="70" t="str">
        <f t="shared" si="53"/>
        <v>2026-01</v>
      </c>
      <c r="B1691" s="5" t="str">
        <f>_xlfn.XLOOKUP(G1691,过机服务商重量差!A:A,过机服务商重量差!G:G)</f>
        <v>小旋风</v>
      </c>
      <c r="C1691" s="32" t="str">
        <f t="shared" si="52"/>
        <v>渠道</v>
      </c>
      <c r="D1691" s="63">
        <f>ROUND(IF(AND(AO1691&gt;=0,Y1691="正常走货"),_xlfn.XLOOKUP(G1691,过机服务商重量差!A:A,过机服务商重量差!L:L),"0"),2)</f>
        <v>25</v>
      </c>
      <c r="E1691" s="64">
        <f>ROUND(IF(B1691="小旋风",$D1691/提成!$D$4*提成!$E$4,$D1691/提成!$D$3*提成!$E$3),2)</f>
        <v>0.25</v>
      </c>
      <c r="F1691" s="5" t="str">
        <f ca="1">IFERROR(LOOKUP(1,0/((B1691=名单!B:B)*(VALUE(AW1691)&gt;=名单!E:E)*(VALUE(AW1691)&lt;=名单!G:G)*(Y1691="正常走货")),名单!H:H),"否")</f>
        <v>是</v>
      </c>
      <c r="G1691" s="71" t="s">
        <v>5147</v>
      </c>
      <c r="H1691" s="71" t="s">
        <v>5149</v>
      </c>
      <c r="J1691" s="72" t="s">
        <v>1377</v>
      </c>
      <c r="L1691" s="72" t="s">
        <v>18</v>
      </c>
      <c r="M1691" s="73"/>
      <c r="N1691" s="73"/>
      <c r="R1691" s="73"/>
      <c r="S1691" s="72" t="s">
        <v>558</v>
      </c>
      <c r="T1691" s="72" t="s">
        <v>14410</v>
      </c>
      <c r="U1691" s="73"/>
      <c r="W1691" s="73"/>
      <c r="X1691" s="73"/>
      <c r="Y1691" s="72" t="s">
        <v>14379</v>
      </c>
      <c r="AO1691" s="71">
        <v>37.5</v>
      </c>
      <c r="AS1691" s="73"/>
      <c r="AT1691" s="73"/>
      <c r="AV1691" s="73"/>
      <c r="AW1691" s="74" t="s">
        <v>16083</v>
      </c>
      <c r="BC1691" s="73"/>
      <c r="BD1691" s="73"/>
    </row>
    <row r="1692" spans="1:56">
      <c r="A1692" s="70" t="str">
        <f t="shared" si="53"/>
        <v>2026-01</v>
      </c>
      <c r="B1692" s="5" t="str">
        <f>_xlfn.XLOOKUP(G1692,过机服务商重量差!A:A,过机服务商重量差!G:G)</f>
        <v/>
      </c>
      <c r="C1692" s="32" t="str">
        <f t="shared" si="52"/>
        <v>渠道</v>
      </c>
      <c r="D1692" s="63">
        <f>ROUND(IF(AND(AO1692&gt;=0,Y1692="正常走货"),_xlfn.XLOOKUP(G1692,过机服务商重量差!A:A,过机服务商重量差!L:L),"0"),2)</f>
        <v>4676</v>
      </c>
      <c r="E1692" s="64">
        <f>ROUND(IF(B1692="小旋风",$D1692/提成!$D$4*提成!$E$4,$D1692/提成!$D$3*提成!$E$3),2)</f>
        <v>46.76</v>
      </c>
      <c r="F1692" s="5" t="str">
        <f ca="1">IFERROR(LOOKUP(1,0/((B1692=名单!B:B)*(VALUE(AW1692)&gt;=名单!E:E)*(VALUE(AW1692)&lt;=名单!G:G)*(Y1692="正常走货")),名单!H:H),"否")</f>
        <v>否</v>
      </c>
      <c r="G1692" s="71" t="s">
        <v>5150</v>
      </c>
      <c r="H1692" s="71" t="s">
        <v>36</v>
      </c>
      <c r="J1692" s="72" t="s">
        <v>1230</v>
      </c>
      <c r="L1692" s="71" t="s">
        <v>18</v>
      </c>
      <c r="M1692" s="73"/>
      <c r="N1692" s="73"/>
      <c r="R1692" s="73"/>
      <c r="S1692" s="72" t="s">
        <v>558</v>
      </c>
      <c r="T1692" s="72" t="s">
        <v>14410</v>
      </c>
      <c r="U1692" s="73"/>
      <c r="W1692" s="73"/>
      <c r="X1692" s="73"/>
      <c r="Y1692" s="72" t="s">
        <v>14379</v>
      </c>
      <c r="AO1692" s="71">
        <v>700</v>
      </c>
      <c r="AS1692" s="73"/>
      <c r="AT1692" s="73"/>
      <c r="AU1692" s="73"/>
      <c r="AV1692" s="73"/>
      <c r="AW1692" s="74" t="s">
        <v>16084</v>
      </c>
      <c r="BC1692" s="73"/>
      <c r="BD1692" s="73"/>
    </row>
    <row r="1693" spans="1:56">
      <c r="A1693" s="70" t="str">
        <f t="shared" si="53"/>
        <v>2026-01</v>
      </c>
      <c r="B1693" s="5" t="str">
        <f>_xlfn.XLOOKUP(G1693,过机服务商重量差!A:A,过机服务商重量差!G:G)</f>
        <v>风清扬</v>
      </c>
      <c r="C1693" s="32" t="str">
        <f t="shared" si="52"/>
        <v>渠道</v>
      </c>
      <c r="D1693" s="63">
        <f>ROUND(IF(AND(AO1693&gt;=0,Y1693="正常走货"),_xlfn.XLOOKUP(G1693,过机服务商重量差!A:A,过机服务商重量差!L:L),"0"),2)</f>
        <v>1</v>
      </c>
      <c r="E1693" s="64">
        <f>ROUND(IF(B1693="小旋风",$D1693/提成!$D$4*提成!$E$4,$D1693/提成!$D$3*提成!$E$3),2)</f>
        <v>0.01</v>
      </c>
      <c r="F1693" s="5" t="str">
        <f ca="1">IFERROR(LOOKUP(1,0/((B1693=名单!B:B)*(VALUE(AW1693)&gt;=名单!E:E)*(VALUE(AW1693)&lt;=名单!G:G)*(Y1693="正常走货")),名单!H:H),"否")</f>
        <v>是</v>
      </c>
      <c r="G1693" s="71" t="s">
        <v>5152</v>
      </c>
      <c r="H1693" s="71" t="s">
        <v>5154</v>
      </c>
      <c r="J1693" s="71" t="s">
        <v>144</v>
      </c>
      <c r="L1693" s="71" t="s">
        <v>18</v>
      </c>
      <c r="M1693" s="73"/>
      <c r="N1693" s="73"/>
      <c r="R1693" s="73"/>
      <c r="S1693" s="72" t="s">
        <v>90</v>
      </c>
      <c r="T1693" s="72" t="s">
        <v>14407</v>
      </c>
      <c r="U1693" s="73"/>
      <c r="W1693" s="73"/>
      <c r="X1693" s="73"/>
      <c r="Y1693" s="72" t="s">
        <v>14379</v>
      </c>
      <c r="AO1693" s="71">
        <v>85.5</v>
      </c>
      <c r="AT1693" s="73"/>
      <c r="AV1693" s="73"/>
      <c r="AW1693" s="74" t="s">
        <v>16085</v>
      </c>
      <c r="BC1693" s="73"/>
    </row>
    <row r="1694" spans="1:56">
      <c r="A1694" s="70" t="str">
        <f t="shared" si="53"/>
        <v>2026-01</v>
      </c>
      <c r="B1694" s="5" t="str">
        <f>_xlfn.XLOOKUP(G1694,过机服务商重量差!A:A,过机服务商重量差!G:G)</f>
        <v>无崖子</v>
      </c>
      <c r="C1694" s="32" t="str">
        <f t="shared" si="52"/>
        <v>渠道</v>
      </c>
      <c r="D1694" s="63">
        <f>ROUND(IF(AND(AO1694&gt;=0,Y1694="正常走货"),_xlfn.XLOOKUP(G1694,过机服务商重量差!A:A,过机服务商重量差!L:L),"0"),2)</f>
        <v>19.5</v>
      </c>
      <c r="E1694" s="64">
        <f>ROUND(IF(B1694="小旋风",$D1694/提成!$D$4*提成!$E$4,$D1694/提成!$D$3*提成!$E$3),2)</f>
        <v>0.2</v>
      </c>
      <c r="F1694" s="5" t="str">
        <f ca="1">IFERROR(LOOKUP(1,0/((B1694=名单!B:B)*(VALUE(AW1694)&gt;=名单!E:E)*(VALUE(AW1694)&lt;=名单!G:G)*(Y1694="正常走货")),名单!H:H),"否")</f>
        <v>否</v>
      </c>
      <c r="G1694" s="71" t="s">
        <v>5155</v>
      </c>
      <c r="H1694" s="71" t="s">
        <v>5157</v>
      </c>
      <c r="J1694" s="72" t="s">
        <v>845</v>
      </c>
      <c r="L1694" s="72" t="s">
        <v>18</v>
      </c>
      <c r="M1694" s="73"/>
      <c r="N1694" s="73"/>
      <c r="R1694" s="73"/>
      <c r="S1694" s="72" t="s">
        <v>86</v>
      </c>
      <c r="T1694" s="71" t="s">
        <v>14378</v>
      </c>
      <c r="U1694" s="73"/>
      <c r="W1694" s="73"/>
      <c r="X1694" s="73"/>
      <c r="Y1694" s="72" t="s">
        <v>14379</v>
      </c>
      <c r="AO1694" s="71">
        <v>0</v>
      </c>
      <c r="AT1694" s="73"/>
      <c r="AV1694" s="73"/>
      <c r="AW1694" s="74" t="s">
        <v>16086</v>
      </c>
      <c r="BC1694" s="73"/>
    </row>
    <row r="1695" spans="1:56">
      <c r="A1695" s="70" t="str">
        <f t="shared" si="53"/>
        <v>2026-01</v>
      </c>
      <c r="B1695" s="5" t="str">
        <f>_xlfn.XLOOKUP(G1695,过机服务商重量差!A:A,过机服务商重量差!G:G)</f>
        <v>玉麒麟</v>
      </c>
      <c r="C1695" s="32" t="str">
        <f t="shared" si="52"/>
        <v>渠道</v>
      </c>
      <c r="D1695" s="63">
        <f>ROUND(IF(AND(AO1695&gt;=0,Y1695="正常走货"),_xlfn.XLOOKUP(G1695,过机服务商重量差!A:A,过机服务商重量差!L:L),"0"),2)</f>
        <v>25</v>
      </c>
      <c r="E1695" s="64">
        <f>ROUND(IF(B1695="小旋风",$D1695/提成!$D$4*提成!$E$4,$D1695/提成!$D$3*提成!$E$3),2)</f>
        <v>0.25</v>
      </c>
      <c r="F1695" s="5" t="str">
        <f ca="1">IFERROR(LOOKUP(1,0/((B1695=名单!B:B)*(VALUE(AW1695)&gt;=名单!E:E)*(VALUE(AW1695)&lt;=名单!G:G)*(Y1695="正常走货")),名单!H:H),"否")</f>
        <v>否</v>
      </c>
      <c r="G1695" s="71" t="s">
        <v>5158</v>
      </c>
      <c r="H1695" s="71" t="s">
        <v>5160</v>
      </c>
      <c r="J1695" s="71" t="s">
        <v>17</v>
      </c>
      <c r="L1695" s="71" t="s">
        <v>18</v>
      </c>
      <c r="M1695" s="73"/>
      <c r="N1695" s="73"/>
      <c r="R1695" s="73"/>
      <c r="S1695" s="72" t="s">
        <v>2305</v>
      </c>
      <c r="T1695" s="72" t="s">
        <v>14410</v>
      </c>
      <c r="U1695" s="73"/>
      <c r="W1695" s="73"/>
      <c r="X1695" s="73"/>
      <c r="Y1695" s="72" t="s">
        <v>14379</v>
      </c>
      <c r="AO1695" s="71">
        <v>296</v>
      </c>
      <c r="AS1695" s="73"/>
      <c r="AT1695" s="73"/>
      <c r="AU1695" s="73"/>
      <c r="AV1695" s="73"/>
      <c r="AW1695" s="74" t="s">
        <v>16087</v>
      </c>
      <c r="BC1695" s="73"/>
      <c r="BD1695" s="73"/>
    </row>
    <row r="1696" spans="1:56">
      <c r="A1696" s="70" t="str">
        <f t="shared" si="53"/>
        <v>2026-01</v>
      </c>
      <c r="B1696" s="5" t="str">
        <f>_xlfn.XLOOKUP(G1696,过机服务商重量差!A:A,过机服务商重量差!G:G)</f>
        <v>小旋风</v>
      </c>
      <c r="C1696" s="32" t="str">
        <f t="shared" si="52"/>
        <v>渠道</v>
      </c>
      <c r="D1696" s="63">
        <f>ROUND(IF(AND(AO1696&gt;=0,Y1696="正常走货"),_xlfn.XLOOKUP(G1696,过机服务商重量差!A:A,过机服务商重量差!L:L),"0"),2)</f>
        <v>423</v>
      </c>
      <c r="E1696" s="64">
        <f>ROUND(IF(B1696="小旋风",$D1696/提成!$D$4*提成!$E$4,$D1696/提成!$D$3*提成!$E$3),2)</f>
        <v>4.23</v>
      </c>
      <c r="F1696" s="5" t="str">
        <f ca="1">IFERROR(LOOKUP(1,0/((B1696=名单!B:B)*(VALUE(AW1696)&gt;=名单!E:E)*(VALUE(AW1696)&lt;=名单!G:G)*(Y1696="正常走货")),名单!H:H),"否")</f>
        <v>是</v>
      </c>
      <c r="G1696" s="71" t="s">
        <v>5161</v>
      </c>
      <c r="H1696" s="71" t="s">
        <v>5163</v>
      </c>
      <c r="J1696" s="72" t="s">
        <v>453</v>
      </c>
      <c r="L1696" s="71" t="s">
        <v>18</v>
      </c>
      <c r="M1696" s="73"/>
      <c r="N1696" s="73"/>
      <c r="R1696" s="73"/>
      <c r="S1696" s="72" t="s">
        <v>612</v>
      </c>
      <c r="T1696" s="72" t="s">
        <v>14407</v>
      </c>
      <c r="U1696" s="73"/>
      <c r="W1696" s="73"/>
      <c r="X1696" s="73"/>
      <c r="Y1696" s="72" t="s">
        <v>14379</v>
      </c>
      <c r="AO1696" s="71">
        <v>84.5999999999999</v>
      </c>
      <c r="AS1696" s="73"/>
      <c r="AT1696" s="73"/>
      <c r="AU1696" s="73"/>
      <c r="AV1696" s="73"/>
      <c r="AW1696" s="74" t="s">
        <v>16088</v>
      </c>
      <c r="BC1696" s="73"/>
    </row>
    <row r="1697" spans="1:56">
      <c r="A1697" s="70" t="str">
        <f t="shared" si="53"/>
        <v>2026-01</v>
      </c>
      <c r="B1697" s="5" t="str">
        <f>_xlfn.XLOOKUP(G1697,过机服务商重量差!A:A,过机服务商重量差!G:G)</f>
        <v>风清扬</v>
      </c>
      <c r="C1697" s="32" t="str">
        <f t="shared" si="52"/>
        <v>渠道</v>
      </c>
      <c r="D1697" s="63">
        <f>ROUND(IF(AND(AO1697&gt;=0,Y1697="正常走货"),_xlfn.XLOOKUP(G1697,过机服务商重量差!A:A,过机服务商重量差!L:L),"0"),2)</f>
        <v>17</v>
      </c>
      <c r="E1697" s="64">
        <f>ROUND(IF(B1697="小旋风",$D1697/提成!$D$4*提成!$E$4,$D1697/提成!$D$3*提成!$E$3),2)</f>
        <v>0.17</v>
      </c>
      <c r="F1697" s="5" t="str">
        <f ca="1">IFERROR(LOOKUP(1,0/((B1697=名单!B:B)*(VALUE(AW1697)&gt;=名单!E:E)*(VALUE(AW1697)&lt;=名单!G:G)*(Y1697="正常走货")),名单!H:H),"否")</f>
        <v>是</v>
      </c>
      <c r="G1697" s="71" t="s">
        <v>5164</v>
      </c>
      <c r="H1697" s="71" t="s">
        <v>5166</v>
      </c>
      <c r="J1697" s="72" t="s">
        <v>1592</v>
      </c>
      <c r="L1697" s="71" t="s">
        <v>18</v>
      </c>
      <c r="M1697" s="73"/>
      <c r="N1697" s="73"/>
      <c r="R1697" s="73"/>
      <c r="S1697" s="72" t="s">
        <v>120</v>
      </c>
      <c r="T1697" s="72" t="s">
        <v>14382</v>
      </c>
      <c r="U1697" s="73"/>
      <c r="W1697" s="73"/>
      <c r="X1697" s="73"/>
      <c r="Y1697" s="72" t="s">
        <v>14379</v>
      </c>
      <c r="AO1697" s="71">
        <v>0</v>
      </c>
      <c r="AT1697" s="73"/>
      <c r="AV1697" s="73"/>
      <c r="AW1697" s="74" t="s">
        <v>16089</v>
      </c>
      <c r="BC1697" s="73"/>
      <c r="BD1697" s="73"/>
    </row>
    <row r="1698" spans="1:56">
      <c r="A1698" s="70" t="str">
        <f t="shared" si="53"/>
        <v>2026-01</v>
      </c>
      <c r="B1698" s="5" t="str">
        <f>_xlfn.XLOOKUP(G1698,过机服务商重量差!A:A,过机服务商重量差!G:G)</f>
        <v>无崖子</v>
      </c>
      <c r="C1698" s="32" t="str">
        <f t="shared" si="52"/>
        <v>渠道</v>
      </c>
      <c r="D1698" s="63">
        <f>ROUND(IF(AND(AO1698&gt;=0,Y1698="正常走货"),_xlfn.XLOOKUP(G1698,过机服务商重量差!A:A,过机服务商重量差!L:L),"0"),2)</f>
        <v>44</v>
      </c>
      <c r="E1698" s="64">
        <f>ROUND(IF(B1698="小旋风",$D1698/提成!$D$4*提成!$E$4,$D1698/提成!$D$3*提成!$E$3),2)</f>
        <v>0.44</v>
      </c>
      <c r="F1698" s="5" t="str">
        <f ca="1">IFERROR(LOOKUP(1,0/((B1698=名单!B:B)*(VALUE(AW1698)&gt;=名单!E:E)*(VALUE(AW1698)&lt;=名单!G:G)*(Y1698="正常走货")),名单!H:H),"否")</f>
        <v>否</v>
      </c>
      <c r="G1698" s="71" t="s">
        <v>5167</v>
      </c>
      <c r="H1698" s="71" t="s">
        <v>5169</v>
      </c>
      <c r="J1698" s="72" t="s">
        <v>590</v>
      </c>
      <c r="L1698" s="71" t="s">
        <v>18</v>
      </c>
      <c r="M1698" s="73"/>
      <c r="N1698" s="73"/>
      <c r="R1698" s="73"/>
      <c r="S1698" s="72" t="s">
        <v>535</v>
      </c>
      <c r="T1698" s="72" t="s">
        <v>14410</v>
      </c>
      <c r="U1698" s="73"/>
      <c r="W1698" s="73"/>
      <c r="X1698" s="73"/>
      <c r="Y1698" s="72" t="s">
        <v>14379</v>
      </c>
      <c r="AO1698" s="71">
        <v>213.4</v>
      </c>
      <c r="AS1698" s="73"/>
      <c r="AT1698" s="73"/>
      <c r="AV1698" s="73"/>
      <c r="AW1698" s="74" t="s">
        <v>16090</v>
      </c>
      <c r="BC1698" s="73"/>
      <c r="BD1698" s="73"/>
    </row>
    <row r="1699" spans="1:56">
      <c r="A1699" s="70" t="str">
        <f t="shared" si="53"/>
        <v>2026-01</v>
      </c>
      <c r="B1699" s="5" t="str">
        <f>_xlfn.XLOOKUP(G1699,过机服务商重量差!A:A,过机服务商重量差!G:G)</f>
        <v>玉麒麟</v>
      </c>
      <c r="C1699" s="32" t="str">
        <f t="shared" si="52"/>
        <v>渠道</v>
      </c>
      <c r="D1699" s="63">
        <f>ROUND(IF(AND(AO1699&gt;=0,Y1699="正常走货"),_xlfn.XLOOKUP(G1699,过机服务商重量差!A:A,过机服务商重量差!L:L),"0"),2)</f>
        <v>190</v>
      </c>
      <c r="E1699" s="64">
        <f>ROUND(IF(B1699="小旋风",$D1699/提成!$D$4*提成!$E$4,$D1699/提成!$D$3*提成!$E$3),2)</f>
        <v>1.9</v>
      </c>
      <c r="F1699" s="5" t="str">
        <f ca="1">IFERROR(LOOKUP(1,0/((B1699=名单!B:B)*(VALUE(AW1699)&gt;=名单!E:E)*(VALUE(AW1699)&lt;=名单!G:G)*(Y1699="正常走货")),名单!H:H),"否")</f>
        <v>否</v>
      </c>
      <c r="G1699" s="71" t="s">
        <v>5170</v>
      </c>
      <c r="H1699" s="71" t="s">
        <v>5172</v>
      </c>
      <c r="J1699" s="72" t="s">
        <v>17</v>
      </c>
      <c r="L1699" s="71" t="s">
        <v>18</v>
      </c>
      <c r="M1699" s="73"/>
      <c r="N1699" s="73"/>
      <c r="R1699" s="73"/>
      <c r="S1699" s="72" t="s">
        <v>540</v>
      </c>
      <c r="T1699" s="72" t="s">
        <v>14410</v>
      </c>
      <c r="U1699" s="73"/>
      <c r="W1699" s="73"/>
      <c r="X1699" s="73"/>
      <c r="Y1699" s="72" t="s">
        <v>14379</v>
      </c>
      <c r="AO1699" s="71">
        <v>984.37</v>
      </c>
      <c r="AS1699" s="73"/>
      <c r="AT1699" s="73"/>
      <c r="AU1699" s="73"/>
      <c r="AV1699" s="73"/>
      <c r="AW1699" s="74" t="s">
        <v>16091</v>
      </c>
      <c r="BC1699" s="73"/>
      <c r="BD1699" s="73"/>
    </row>
    <row r="1700" spans="1:56">
      <c r="A1700" s="70" t="str">
        <f t="shared" si="53"/>
        <v>2026-01</v>
      </c>
      <c r="B1700" s="5" t="str">
        <f>_xlfn.XLOOKUP(G1700,过机服务商重量差!A:A,过机服务商重量差!G:G)</f>
        <v>风清扬</v>
      </c>
      <c r="C1700" s="32" t="str">
        <f t="shared" si="52"/>
        <v>渠道</v>
      </c>
      <c r="D1700" s="63">
        <f>ROUND(IF(AND(AO1700&gt;=0,Y1700="正常走货"),_xlfn.XLOOKUP(G1700,过机服务商重量差!A:A,过机服务商重量差!L:L),"0"),2)</f>
        <v>408</v>
      </c>
      <c r="E1700" s="64">
        <f>ROUND(IF(B1700="小旋风",$D1700/提成!$D$4*提成!$E$4,$D1700/提成!$D$3*提成!$E$3),2)</f>
        <v>4.08</v>
      </c>
      <c r="F1700" s="5" t="str">
        <f ca="1">IFERROR(LOOKUP(1,0/((B1700=名单!B:B)*(VALUE(AW1700)&gt;=名单!E:E)*(VALUE(AW1700)&lt;=名单!G:G)*(Y1700="正常走货")),名单!H:H),"否")</f>
        <v>是</v>
      </c>
      <c r="G1700" s="71" t="s">
        <v>5173</v>
      </c>
      <c r="H1700" s="71" t="s">
        <v>50</v>
      </c>
      <c r="J1700" s="72" t="s">
        <v>231</v>
      </c>
      <c r="L1700" s="71" t="s">
        <v>18</v>
      </c>
      <c r="M1700" s="73"/>
      <c r="N1700" s="73"/>
      <c r="R1700" s="73"/>
      <c r="S1700" s="72" t="s">
        <v>323</v>
      </c>
      <c r="T1700" s="72" t="s">
        <v>14473</v>
      </c>
      <c r="U1700" s="73"/>
      <c r="W1700" s="73"/>
      <c r="X1700" s="73"/>
      <c r="Y1700" s="72" t="s">
        <v>14379</v>
      </c>
      <c r="AO1700" s="71">
        <v>299.4</v>
      </c>
      <c r="AS1700" s="73"/>
      <c r="AT1700" s="73"/>
      <c r="AV1700" s="73"/>
      <c r="AW1700" s="74" t="s">
        <v>16092</v>
      </c>
      <c r="BC1700" s="73"/>
    </row>
    <row r="1701" spans="1:56">
      <c r="A1701" s="70" t="str">
        <f t="shared" si="53"/>
        <v>2026-01</v>
      </c>
      <c r="B1701" s="5" t="str">
        <f>_xlfn.XLOOKUP(G1701,过机服务商重量差!A:A,过机服务商重量差!G:G)</f>
        <v>玉麒麟</v>
      </c>
      <c r="C1701" s="32" t="str">
        <f t="shared" si="52"/>
        <v>渠道</v>
      </c>
      <c r="D1701" s="63">
        <f>ROUND(IF(AND(AO1701&gt;=0,Y1701="正常走货"),_xlfn.XLOOKUP(G1701,过机服务商重量差!A:A,过机服务商重量差!L:L),"0"),2)</f>
        <v>4.5</v>
      </c>
      <c r="E1701" s="64">
        <f>ROUND(IF(B1701="小旋风",$D1701/提成!$D$4*提成!$E$4,$D1701/提成!$D$3*提成!$E$3),2)</f>
        <v>0.05</v>
      </c>
      <c r="F1701" s="5" t="str">
        <f ca="1">IFERROR(LOOKUP(1,0/((B1701=名单!B:B)*(VALUE(AW1701)&gt;=名单!E:E)*(VALUE(AW1701)&lt;=名单!G:G)*(Y1701="正常走货")),名单!H:H),"否")</f>
        <v>否</v>
      </c>
      <c r="G1701" s="71" t="s">
        <v>5175</v>
      </c>
      <c r="H1701" s="71" t="s">
        <v>5177</v>
      </c>
      <c r="J1701" s="72" t="s">
        <v>17</v>
      </c>
      <c r="L1701" s="71" t="s">
        <v>18</v>
      </c>
      <c r="M1701" s="73"/>
      <c r="N1701" s="73"/>
      <c r="R1701" s="73"/>
      <c r="S1701" s="72" t="s">
        <v>1262</v>
      </c>
      <c r="T1701" s="72" t="s">
        <v>14382</v>
      </c>
      <c r="U1701" s="73"/>
      <c r="W1701" s="73"/>
      <c r="X1701" s="73"/>
      <c r="Y1701" s="72" t="s">
        <v>14379</v>
      </c>
      <c r="AO1701" s="71">
        <v>57.91</v>
      </c>
      <c r="AS1701" s="73"/>
      <c r="AT1701" s="73"/>
      <c r="AU1701" s="73"/>
      <c r="AV1701" s="73"/>
      <c r="AW1701" s="74" t="s">
        <v>16093</v>
      </c>
      <c r="BC1701" s="73"/>
    </row>
    <row r="1702" spans="1:56">
      <c r="A1702" s="70" t="str">
        <f t="shared" si="53"/>
        <v>2026-01</v>
      </c>
      <c r="B1702" s="5" t="str">
        <f>_xlfn.XLOOKUP(G1702,过机服务商重量差!A:A,过机服务商重量差!G:G)</f>
        <v>风清扬</v>
      </c>
      <c r="C1702" s="32" t="str">
        <f t="shared" si="52"/>
        <v>渠道</v>
      </c>
      <c r="D1702" s="63">
        <f>ROUND(IF(AND(AO1702&gt;=0,Y1702="正常走货"),_xlfn.XLOOKUP(G1702,过机服务商重量差!A:A,过机服务商重量差!L:L),"0"),2)</f>
        <v>66</v>
      </c>
      <c r="E1702" s="64">
        <f>ROUND(IF(B1702="小旋风",$D1702/提成!$D$4*提成!$E$4,$D1702/提成!$D$3*提成!$E$3),2)</f>
        <v>0.66</v>
      </c>
      <c r="F1702" s="5" t="str">
        <f ca="1">IFERROR(LOOKUP(1,0/((B1702=名单!B:B)*(VALUE(AW1702)&gt;=名单!E:E)*(VALUE(AW1702)&lt;=名单!G:G)*(Y1702="正常走货")),名单!H:H),"否")</f>
        <v>是</v>
      </c>
      <c r="G1702" s="71" t="s">
        <v>5178</v>
      </c>
      <c r="H1702" s="71" t="s">
        <v>5180</v>
      </c>
      <c r="J1702" s="72" t="s">
        <v>880</v>
      </c>
      <c r="L1702" s="71" t="s">
        <v>18</v>
      </c>
      <c r="M1702" s="73"/>
      <c r="N1702" s="73"/>
      <c r="R1702" s="73"/>
      <c r="S1702" s="72" t="s">
        <v>5181</v>
      </c>
      <c r="T1702" s="72" t="s">
        <v>16094</v>
      </c>
      <c r="U1702" s="73"/>
      <c r="W1702" s="73"/>
      <c r="X1702" s="73"/>
      <c r="Y1702" s="72" t="s">
        <v>14379</v>
      </c>
      <c r="AO1702" s="71">
        <v>231</v>
      </c>
      <c r="AS1702" s="73"/>
      <c r="AT1702" s="73"/>
      <c r="AV1702" s="73"/>
      <c r="AW1702" s="74" t="s">
        <v>16095</v>
      </c>
      <c r="BC1702" s="73"/>
    </row>
    <row r="1703" spans="1:56">
      <c r="A1703" s="70" t="str">
        <f t="shared" si="53"/>
        <v>2026-01</v>
      </c>
      <c r="B1703" s="5" t="str">
        <f>_xlfn.XLOOKUP(G1703,过机服务商重量差!A:A,过机服务商重量差!G:G)</f>
        <v>帅时莹</v>
      </c>
      <c r="C1703" s="32" t="str">
        <f t="shared" si="52"/>
        <v>渠道</v>
      </c>
      <c r="D1703" s="63">
        <f>ROUND(IF(AND(AO1703&gt;=0,Y1703="正常走货"),_xlfn.XLOOKUP(G1703,过机服务商重量差!A:A,过机服务商重量差!L:L),"0"),2)</f>
        <v>1.5</v>
      </c>
      <c r="E1703" s="64">
        <f>ROUND(IF(B1703="小旋风",$D1703/提成!$D$4*提成!$E$4,$D1703/提成!$D$3*提成!$E$3),2)</f>
        <v>0.02</v>
      </c>
      <c r="F1703" s="5" t="str">
        <f ca="1">IFERROR(LOOKUP(1,0/((B1703=名单!B:B)*(VALUE(AW1703)&gt;=名单!E:E)*(VALUE(AW1703)&lt;=名单!G:G)*(Y1703="正常走货")),名单!H:H),"否")</f>
        <v>否</v>
      </c>
      <c r="G1703" s="71" t="s">
        <v>5182</v>
      </c>
      <c r="H1703" s="71" t="s">
        <v>5184</v>
      </c>
      <c r="J1703" s="72" t="s">
        <v>140</v>
      </c>
      <c r="L1703" s="71" t="s">
        <v>18</v>
      </c>
      <c r="M1703" s="73"/>
      <c r="N1703" s="73"/>
      <c r="R1703" s="73"/>
      <c r="S1703" s="72" t="s">
        <v>99</v>
      </c>
      <c r="T1703" s="72" t="s">
        <v>14410</v>
      </c>
      <c r="U1703" s="73"/>
      <c r="W1703" s="73"/>
      <c r="X1703" s="73"/>
      <c r="Y1703" s="72" t="s">
        <v>14379</v>
      </c>
      <c r="AO1703" s="71">
        <v>53.4</v>
      </c>
      <c r="AT1703" s="73"/>
      <c r="AU1703" s="73"/>
      <c r="AV1703" s="73"/>
      <c r="AW1703" s="74" t="s">
        <v>16096</v>
      </c>
      <c r="BC1703" s="73"/>
    </row>
    <row r="1704" spans="1:56">
      <c r="A1704" s="70" t="str">
        <f t="shared" si="53"/>
        <v>2026-01</v>
      </c>
      <c r="B1704" s="5" t="str">
        <f>_xlfn.XLOOKUP(G1704,过机服务商重量差!A:A,过机服务商重量差!G:G)</f>
        <v>007</v>
      </c>
      <c r="C1704" s="32" t="str">
        <f t="shared" si="52"/>
        <v>渠道</v>
      </c>
      <c r="D1704" s="63">
        <f>ROUND(IF(AND(AO1704&gt;=0,Y1704="正常走货"),_xlfn.XLOOKUP(G1704,过机服务商重量差!A:A,过机服务商重量差!L:L),"0"),2)</f>
        <v>22</v>
      </c>
      <c r="E1704" s="64">
        <f>ROUND(IF(B1704="小旋风",$D1704/提成!$D$4*提成!$E$4,$D1704/提成!$D$3*提成!$E$3),2)</f>
        <v>0.22</v>
      </c>
      <c r="F1704" s="5" t="str">
        <f ca="1">IFERROR(LOOKUP(1,0/((B1704=名单!B:B)*(VALUE(AW1704)&gt;=名单!E:E)*(VALUE(AW1704)&lt;=名单!G:G)*(Y1704="正常走货")),名单!H:H),"否")</f>
        <v>否</v>
      </c>
      <c r="G1704" s="71" t="s">
        <v>5185</v>
      </c>
      <c r="H1704" s="71" t="s">
        <v>5187</v>
      </c>
      <c r="J1704" s="72" t="s">
        <v>4937</v>
      </c>
      <c r="L1704" s="71" t="s">
        <v>18</v>
      </c>
      <c r="M1704" s="73"/>
      <c r="N1704" s="73"/>
      <c r="R1704" s="73"/>
      <c r="S1704" s="72" t="s">
        <v>4938</v>
      </c>
      <c r="T1704" s="72" t="s">
        <v>14669</v>
      </c>
      <c r="U1704" s="73"/>
      <c r="W1704" s="73"/>
      <c r="X1704" s="73"/>
      <c r="Y1704" s="72" t="s">
        <v>14379</v>
      </c>
      <c r="AO1704" s="71">
        <v>390</v>
      </c>
      <c r="AT1704" s="73"/>
      <c r="AU1704" s="73"/>
      <c r="AV1704" s="73"/>
      <c r="AW1704" s="74" t="s">
        <v>16097</v>
      </c>
      <c r="BC1704" s="73"/>
    </row>
    <row r="1705" spans="1:56">
      <c r="A1705" s="70" t="str">
        <f t="shared" si="53"/>
        <v>2026-01</v>
      </c>
      <c r="B1705" s="5" t="str">
        <f>_xlfn.XLOOKUP(G1705,过机服务商重量差!A:A,过机服务商重量差!G:G)</f>
        <v>小旋风</v>
      </c>
      <c r="C1705" s="32" t="str">
        <f t="shared" si="52"/>
        <v>渠道</v>
      </c>
      <c r="D1705" s="63">
        <f>ROUND(IF(AND(AO1705&gt;=0,Y1705="正常走货"),_xlfn.XLOOKUP(G1705,过机服务商重量差!A:A,过机服务商重量差!L:L),"0"),2)</f>
        <v>34</v>
      </c>
      <c r="E1705" s="64">
        <f>ROUND(IF(B1705="小旋风",$D1705/提成!$D$4*提成!$E$4,$D1705/提成!$D$3*提成!$E$3),2)</f>
        <v>0.34</v>
      </c>
      <c r="F1705" s="5" t="str">
        <f ca="1">IFERROR(LOOKUP(1,0/((B1705=名单!B:B)*(VALUE(AW1705)&gt;=名单!E:E)*(VALUE(AW1705)&lt;=名单!G:G)*(Y1705="正常走货")),名单!H:H),"否")</f>
        <v>是</v>
      </c>
      <c r="G1705" s="71" t="s">
        <v>5188</v>
      </c>
      <c r="H1705" s="71" t="s">
        <v>5190</v>
      </c>
      <c r="J1705" s="72" t="s">
        <v>397</v>
      </c>
      <c r="L1705" s="71" t="s">
        <v>18</v>
      </c>
      <c r="M1705" s="73"/>
      <c r="N1705" s="73"/>
      <c r="R1705" s="73"/>
      <c r="S1705" s="72" t="s">
        <v>4938</v>
      </c>
      <c r="T1705" s="72" t="s">
        <v>14669</v>
      </c>
      <c r="U1705" s="73"/>
      <c r="W1705" s="73"/>
      <c r="X1705" s="73"/>
      <c r="Y1705" s="72" t="s">
        <v>14379</v>
      </c>
      <c r="AO1705" s="71">
        <v>313.2</v>
      </c>
      <c r="AT1705" s="73"/>
      <c r="AU1705" s="73"/>
      <c r="AV1705" s="73"/>
      <c r="AW1705" s="74" t="s">
        <v>16098</v>
      </c>
      <c r="BC1705" s="73"/>
    </row>
    <row r="1706" spans="1:56">
      <c r="A1706" s="70" t="str">
        <f t="shared" si="53"/>
        <v>2026-01</v>
      </c>
      <c r="B1706" s="5" t="str">
        <f>_xlfn.XLOOKUP(G1706,过机服务商重量差!A:A,过机服务商重量差!G:G)</f>
        <v>小旋风</v>
      </c>
      <c r="C1706" s="32" t="str">
        <f t="shared" si="52"/>
        <v>渠道</v>
      </c>
      <c r="D1706" s="63">
        <f>ROUND(IF(AND(AO1706&gt;=0,Y1706="正常走货"),_xlfn.XLOOKUP(G1706,过机服务商重量差!A:A,过机服务商重量差!L:L),"0"),2)</f>
        <v>0</v>
      </c>
      <c r="E1706" s="64">
        <f>ROUND(IF(B1706="小旋风",$D1706/提成!$D$4*提成!$E$4,$D1706/提成!$D$3*提成!$E$3),2)</f>
        <v>0</v>
      </c>
      <c r="F1706" s="5" t="str">
        <f ca="1">IFERROR(LOOKUP(1,0/((B1706=名单!B:B)*(VALUE(AW1706)&gt;=名单!E:E)*(VALUE(AW1706)&lt;=名单!G:G)*(Y1706="正常走货")),名单!H:H),"否")</f>
        <v>否</v>
      </c>
      <c r="G1706" s="71" t="s">
        <v>5191</v>
      </c>
      <c r="H1706" s="71" t="s">
        <v>36</v>
      </c>
      <c r="J1706" s="72" t="s">
        <v>397</v>
      </c>
      <c r="L1706" s="71" t="s">
        <v>18</v>
      </c>
      <c r="M1706" s="73"/>
      <c r="N1706" s="73"/>
      <c r="R1706" s="73"/>
      <c r="S1706" s="72" t="s">
        <v>4938</v>
      </c>
      <c r="T1706" s="72" t="s">
        <v>14669</v>
      </c>
      <c r="U1706" s="73"/>
      <c r="W1706" s="73"/>
      <c r="X1706" s="73"/>
      <c r="Y1706" s="72" t="s">
        <v>14434</v>
      </c>
      <c r="AO1706" s="71">
        <v>0</v>
      </c>
      <c r="AT1706" s="73"/>
      <c r="AU1706" s="73"/>
      <c r="AV1706" s="73"/>
      <c r="AW1706" s="74" t="s">
        <v>16099</v>
      </c>
      <c r="BC1706" s="73"/>
    </row>
    <row r="1707" spans="1:56">
      <c r="A1707" s="70" t="str">
        <f t="shared" si="53"/>
        <v>2026-01</v>
      </c>
      <c r="B1707" s="5" t="str">
        <f>_xlfn.XLOOKUP(G1707,过机服务商重量差!A:A,过机服务商重量差!G:G)</f>
        <v>玉麒麟</v>
      </c>
      <c r="C1707" s="32" t="str">
        <f t="shared" si="52"/>
        <v>渠道</v>
      </c>
      <c r="D1707" s="63">
        <f>ROUND(IF(AND(AO1707&gt;=0,Y1707="正常走货"),_xlfn.XLOOKUP(G1707,过机服务商重量差!A:A,过机服务商重量差!L:L),"0"),2)</f>
        <v>36</v>
      </c>
      <c r="E1707" s="64">
        <f>ROUND(IF(B1707="小旋风",$D1707/提成!$D$4*提成!$E$4,$D1707/提成!$D$3*提成!$E$3),2)</f>
        <v>0.36</v>
      </c>
      <c r="F1707" s="5" t="str">
        <f ca="1">IFERROR(LOOKUP(1,0/((B1707=名单!B:B)*(VALUE(AW1707)&gt;=名单!E:E)*(VALUE(AW1707)&lt;=名单!G:G)*(Y1707="正常走货")),名单!H:H),"否")</f>
        <v>否</v>
      </c>
      <c r="G1707" s="71" t="s">
        <v>5193</v>
      </c>
      <c r="H1707" s="71" t="s">
        <v>5195</v>
      </c>
      <c r="J1707" s="72" t="s">
        <v>17</v>
      </c>
      <c r="L1707" s="71" t="s">
        <v>18</v>
      </c>
      <c r="M1707" s="73"/>
      <c r="N1707" s="73"/>
      <c r="R1707" s="73"/>
      <c r="S1707" s="72" t="s">
        <v>2305</v>
      </c>
      <c r="T1707" s="72" t="s">
        <v>14410</v>
      </c>
      <c r="U1707" s="73"/>
      <c r="W1707" s="73"/>
      <c r="X1707" s="73"/>
      <c r="Y1707" s="72" t="s">
        <v>14379</v>
      </c>
      <c r="AO1707" s="71">
        <v>37.72</v>
      </c>
      <c r="AT1707" s="73"/>
      <c r="AU1707" s="73"/>
      <c r="AV1707" s="73"/>
      <c r="AW1707" s="74" t="s">
        <v>16100</v>
      </c>
      <c r="BC1707" s="73"/>
    </row>
    <row r="1708" spans="1:56">
      <c r="A1708" s="70" t="str">
        <f t="shared" si="53"/>
        <v>2026-01</v>
      </c>
      <c r="B1708" s="5" t="str">
        <f>_xlfn.XLOOKUP(G1708,过机服务商重量差!A:A,过机服务商重量差!G:G)</f>
        <v>风清扬</v>
      </c>
      <c r="C1708" s="32" t="str">
        <f t="shared" si="52"/>
        <v>渠道</v>
      </c>
      <c r="D1708" s="63">
        <f>ROUND(IF(AND(AO1708&gt;=0,Y1708="正常走货"),_xlfn.XLOOKUP(G1708,过机服务商重量差!A:A,过机服务商重量差!L:L),"0"),2)</f>
        <v>41</v>
      </c>
      <c r="E1708" s="64">
        <f>ROUND(IF(B1708="小旋风",$D1708/提成!$D$4*提成!$E$4,$D1708/提成!$D$3*提成!$E$3),2)</f>
        <v>0.41</v>
      </c>
      <c r="F1708" s="5" t="str">
        <f ca="1">IFERROR(LOOKUP(1,0/((B1708=名单!B:B)*(VALUE(AW1708)&gt;=名单!E:E)*(VALUE(AW1708)&lt;=名单!G:G)*(Y1708="正常走货")),名单!H:H),"否")</f>
        <v>是</v>
      </c>
      <c r="G1708" s="71" t="s">
        <v>5196</v>
      </c>
      <c r="H1708" s="71" t="s">
        <v>5198</v>
      </c>
      <c r="J1708" s="72" t="s">
        <v>144</v>
      </c>
      <c r="L1708" s="71" t="s">
        <v>18</v>
      </c>
      <c r="M1708" s="73"/>
      <c r="N1708" s="73"/>
      <c r="R1708" s="73"/>
      <c r="S1708" s="72" t="s">
        <v>120</v>
      </c>
      <c r="T1708" s="72" t="s">
        <v>14382</v>
      </c>
      <c r="U1708" s="73"/>
      <c r="W1708" s="73"/>
      <c r="X1708" s="73"/>
      <c r="Y1708" s="72" t="s">
        <v>14379</v>
      </c>
      <c r="AO1708" s="71">
        <v>436.5</v>
      </c>
      <c r="AS1708" s="73"/>
      <c r="AT1708" s="73"/>
      <c r="AU1708" s="73"/>
      <c r="AV1708" s="73"/>
      <c r="AW1708" s="74" t="s">
        <v>16101</v>
      </c>
      <c r="BC1708" s="73"/>
    </row>
    <row r="1709" spans="1:56">
      <c r="A1709" s="70" t="str">
        <f t="shared" si="53"/>
        <v>2026-01</v>
      </c>
      <c r="B1709" s="5" t="str">
        <f>_xlfn.XLOOKUP(G1709,过机服务商重量差!A:A,过机服务商重量差!G:G)</f>
        <v>无崖子</v>
      </c>
      <c r="C1709" s="32" t="str">
        <f t="shared" si="52"/>
        <v>渠道</v>
      </c>
      <c r="D1709" s="63">
        <f>ROUND(IF(AND(AO1709&gt;=0,Y1709="正常走货"),_xlfn.XLOOKUP(G1709,过机服务商重量差!A:A,过机服务商重量差!L:L),"0"),2)</f>
        <v>6</v>
      </c>
      <c r="E1709" s="64">
        <f>ROUND(IF(B1709="小旋风",$D1709/提成!$D$4*提成!$E$4,$D1709/提成!$D$3*提成!$E$3),2)</f>
        <v>0.06</v>
      </c>
      <c r="F1709" s="5" t="str">
        <f ca="1">IFERROR(LOOKUP(1,0/((B1709=名单!B:B)*(VALUE(AW1709)&gt;=名单!E:E)*(VALUE(AW1709)&lt;=名单!G:G)*(Y1709="正常走货")),名单!H:H),"否")</f>
        <v>否</v>
      </c>
      <c r="G1709" s="71" t="s">
        <v>5199</v>
      </c>
      <c r="H1709" s="71" t="s">
        <v>5201</v>
      </c>
      <c r="J1709" s="72" t="s">
        <v>603</v>
      </c>
      <c r="L1709" s="71" t="s">
        <v>18</v>
      </c>
      <c r="M1709" s="73"/>
      <c r="N1709" s="73"/>
      <c r="R1709" s="73"/>
      <c r="S1709" s="72" t="s">
        <v>223</v>
      </c>
      <c r="T1709" s="72" t="s">
        <v>14410</v>
      </c>
      <c r="U1709" s="73"/>
      <c r="W1709" s="73"/>
      <c r="X1709" s="73"/>
      <c r="Y1709" s="72" t="s">
        <v>14379</v>
      </c>
      <c r="AO1709" s="71">
        <v>151.89</v>
      </c>
      <c r="AS1709" s="73"/>
      <c r="AT1709" s="73"/>
      <c r="AU1709" s="73"/>
      <c r="AV1709" s="73"/>
      <c r="AW1709" s="74" t="s">
        <v>16102</v>
      </c>
      <c r="BC1709" s="73"/>
    </row>
    <row r="1710" spans="1:56">
      <c r="A1710" s="70" t="str">
        <f t="shared" si="53"/>
        <v>2026-01</v>
      </c>
      <c r="B1710" s="5" t="str">
        <f>_xlfn.XLOOKUP(G1710,过机服务商重量差!A:A,过机服务商重量差!G:G)</f>
        <v>帅时莹</v>
      </c>
      <c r="C1710" s="32" t="str">
        <f t="shared" si="52"/>
        <v>渠道</v>
      </c>
      <c r="D1710" s="63">
        <f>ROUND(IF(AND(AO1710&gt;=0,Y1710="正常走货"),_xlfn.XLOOKUP(G1710,过机服务商重量差!A:A,过机服务商重量差!L:L),"0"),2)</f>
        <v>2914</v>
      </c>
      <c r="E1710" s="64">
        <f>ROUND(IF(B1710="小旋风",$D1710/提成!$D$4*提成!$E$4,$D1710/提成!$D$3*提成!$E$3),2)</f>
        <v>29.14</v>
      </c>
      <c r="F1710" s="5" t="str">
        <f ca="1">IFERROR(LOOKUP(1,0/((B1710=名单!B:B)*(VALUE(AW1710)&gt;=名单!E:E)*(VALUE(AW1710)&lt;=名单!G:G)*(Y1710="正常走货")),名单!H:H),"否")</f>
        <v>否</v>
      </c>
      <c r="G1710" s="71" t="s">
        <v>5202</v>
      </c>
      <c r="H1710" s="71" t="s">
        <v>5204</v>
      </c>
      <c r="J1710" s="72" t="s">
        <v>97</v>
      </c>
      <c r="L1710" s="71" t="s">
        <v>18</v>
      </c>
      <c r="M1710" s="73"/>
      <c r="N1710" s="73"/>
      <c r="R1710" s="73"/>
      <c r="S1710" s="72" t="s">
        <v>187</v>
      </c>
      <c r="T1710" s="72" t="s">
        <v>14410</v>
      </c>
      <c r="U1710" s="73"/>
      <c r="W1710" s="73"/>
      <c r="X1710" s="73"/>
      <c r="Y1710" s="72" t="s">
        <v>14379</v>
      </c>
      <c r="AO1710" s="71">
        <v>2032.25</v>
      </c>
      <c r="AT1710" s="73"/>
      <c r="AU1710" s="73"/>
      <c r="AV1710" s="73"/>
      <c r="AW1710" s="74" t="s">
        <v>16103</v>
      </c>
      <c r="BC1710" s="73"/>
    </row>
    <row r="1711" spans="1:56">
      <c r="A1711" s="70" t="str">
        <f t="shared" si="53"/>
        <v>2026-01</v>
      </c>
      <c r="B1711" s="5" t="str">
        <f>_xlfn.XLOOKUP(G1711,过机服务商重量差!A:A,过机服务商重量差!G:G)</f>
        <v>玉麒麟</v>
      </c>
      <c r="C1711" s="32" t="str">
        <f t="shared" si="52"/>
        <v>渠道</v>
      </c>
      <c r="D1711" s="63">
        <f>ROUND(IF(AND(AO1711&gt;=0,Y1711="正常走货"),_xlfn.XLOOKUP(G1711,过机服务商重量差!A:A,过机服务商重量差!L:L),"0"),2)</f>
        <v>24</v>
      </c>
      <c r="E1711" s="64">
        <f>ROUND(IF(B1711="小旋风",$D1711/提成!$D$4*提成!$E$4,$D1711/提成!$D$3*提成!$E$3),2)</f>
        <v>0.24</v>
      </c>
      <c r="F1711" s="5" t="str">
        <f ca="1">IFERROR(LOOKUP(1,0/((B1711=名单!B:B)*(VALUE(AW1711)&gt;=名单!E:E)*(VALUE(AW1711)&lt;=名单!G:G)*(Y1711="正常走货")),名单!H:H),"否")</f>
        <v>否</v>
      </c>
      <c r="G1711" s="71" t="s">
        <v>5205</v>
      </c>
      <c r="H1711" s="71" t="s">
        <v>5207</v>
      </c>
      <c r="J1711" s="72" t="s">
        <v>256</v>
      </c>
      <c r="L1711" s="71" t="s">
        <v>18</v>
      </c>
      <c r="M1711" s="73"/>
      <c r="N1711" s="73"/>
      <c r="R1711" s="73"/>
      <c r="S1711" s="72" t="s">
        <v>604</v>
      </c>
      <c r="T1711" s="72" t="s">
        <v>14407</v>
      </c>
      <c r="U1711" s="73"/>
      <c r="W1711" s="73"/>
      <c r="X1711" s="73"/>
      <c r="Y1711" s="72" t="s">
        <v>14379</v>
      </c>
      <c r="AO1711" s="71">
        <v>630</v>
      </c>
      <c r="AT1711" s="73"/>
      <c r="AU1711" s="73"/>
      <c r="AV1711" s="73"/>
      <c r="AW1711" s="74" t="s">
        <v>16104</v>
      </c>
      <c r="BC1711" s="73"/>
    </row>
    <row r="1712" spans="1:56">
      <c r="A1712" s="70" t="str">
        <f t="shared" si="53"/>
        <v>2026-01</v>
      </c>
      <c r="B1712" s="5" t="str">
        <f>_xlfn.XLOOKUP(G1712,过机服务商重量差!A:A,过机服务商重量差!G:G)</f>
        <v>风清扬</v>
      </c>
      <c r="C1712" s="32" t="str">
        <f t="shared" si="52"/>
        <v>渠道</v>
      </c>
      <c r="D1712" s="63">
        <f>ROUND(IF(AND(AO1712&gt;=0,Y1712="正常走货"),_xlfn.XLOOKUP(G1712,过机服务商重量差!A:A,过机服务商重量差!L:L),"0"),2)</f>
        <v>1483</v>
      </c>
      <c r="E1712" s="64">
        <f>ROUND(IF(B1712="小旋风",$D1712/提成!$D$4*提成!$E$4,$D1712/提成!$D$3*提成!$E$3),2)</f>
        <v>14.83</v>
      </c>
      <c r="F1712" s="5" t="str">
        <f ca="1">IFERROR(LOOKUP(1,0/((B1712=名单!B:B)*(VALUE(AW1712)&gt;=名单!E:E)*(VALUE(AW1712)&lt;=名单!G:G)*(Y1712="正常走货")),名单!H:H),"否")</f>
        <v>是</v>
      </c>
      <c r="G1712" s="71" t="s">
        <v>5208</v>
      </c>
      <c r="H1712" s="71" t="s">
        <v>5210</v>
      </c>
      <c r="J1712" s="72" t="s">
        <v>231</v>
      </c>
      <c r="L1712" s="71" t="s">
        <v>18</v>
      </c>
      <c r="M1712" s="73"/>
      <c r="N1712" s="73"/>
      <c r="R1712" s="73"/>
      <c r="S1712" s="72" t="s">
        <v>3634</v>
      </c>
      <c r="T1712" s="72" t="s">
        <v>14473</v>
      </c>
      <c r="U1712" s="73"/>
      <c r="W1712" s="73"/>
      <c r="X1712" s="73"/>
      <c r="Y1712" s="72" t="s">
        <v>14379</v>
      </c>
      <c r="AO1712" s="71">
        <v>1186.4</v>
      </c>
      <c r="AT1712" s="73"/>
      <c r="AU1712" s="73"/>
      <c r="AV1712" s="73"/>
      <c r="AW1712" s="74" t="s">
        <v>16105</v>
      </c>
      <c r="BC1712" s="73"/>
    </row>
    <row r="1713" spans="1:56">
      <c r="A1713" s="70" t="str">
        <f t="shared" si="53"/>
        <v>2026-01</v>
      </c>
      <c r="B1713" s="5" t="str">
        <f>_xlfn.XLOOKUP(G1713,过机服务商重量差!A:A,过机服务商重量差!G:G)</f>
        <v>玉麒麟</v>
      </c>
      <c r="C1713" s="32" t="str">
        <f t="shared" si="52"/>
        <v>渠道</v>
      </c>
      <c r="D1713" s="63">
        <f>ROUND(IF(AND(AO1713&gt;=0,Y1713="正常走货"),_xlfn.XLOOKUP(G1713,过机服务商重量差!A:A,过机服务商重量差!L:L),"0"),2)</f>
        <v>2</v>
      </c>
      <c r="E1713" s="64">
        <f>ROUND(IF(B1713="小旋风",$D1713/提成!$D$4*提成!$E$4,$D1713/提成!$D$3*提成!$E$3),2)</f>
        <v>0.02</v>
      </c>
      <c r="F1713" s="5" t="str">
        <f ca="1">IFERROR(LOOKUP(1,0/((B1713=名单!B:B)*(VALUE(AW1713)&gt;=名单!E:E)*(VALUE(AW1713)&lt;=名单!G:G)*(Y1713="正常走货")),名单!H:H),"否")</f>
        <v>否</v>
      </c>
      <c r="G1713" s="71" t="s">
        <v>5211</v>
      </c>
      <c r="H1713" s="71" t="s">
        <v>5213</v>
      </c>
      <c r="J1713" s="72" t="s">
        <v>256</v>
      </c>
      <c r="L1713" s="71" t="s">
        <v>18</v>
      </c>
      <c r="M1713" s="73"/>
      <c r="N1713" s="73"/>
      <c r="R1713" s="73"/>
      <c r="S1713" s="72" t="s">
        <v>540</v>
      </c>
      <c r="T1713" s="72" t="s">
        <v>14410</v>
      </c>
      <c r="U1713" s="73"/>
      <c r="W1713" s="73"/>
      <c r="X1713" s="73"/>
      <c r="Y1713" s="72" t="s">
        <v>14379</v>
      </c>
      <c r="AO1713" s="71">
        <v>60</v>
      </c>
      <c r="AS1713" s="73"/>
      <c r="AT1713" s="73"/>
      <c r="AU1713" s="73"/>
      <c r="AV1713" s="73"/>
      <c r="AW1713" s="74" t="s">
        <v>16106</v>
      </c>
      <c r="BC1713" s="73"/>
    </row>
    <row r="1714" spans="1:56">
      <c r="A1714" s="70" t="str">
        <f t="shared" si="53"/>
        <v>2026-01</v>
      </c>
      <c r="B1714" s="5" t="str">
        <f>_xlfn.XLOOKUP(G1714,过机服务商重量差!A:A,过机服务商重量差!G:G)</f>
        <v>玉麒麟</v>
      </c>
      <c r="C1714" s="32" t="str">
        <f t="shared" si="52"/>
        <v>渠道</v>
      </c>
      <c r="D1714" s="63">
        <f>ROUND(IF(AND(AO1714&gt;=0,Y1714="正常走货"),_xlfn.XLOOKUP(G1714,过机服务商重量差!A:A,过机服务商重量差!L:L),"0"),2)</f>
        <v>29</v>
      </c>
      <c r="E1714" s="64">
        <f>ROUND(IF(B1714="小旋风",$D1714/提成!$D$4*提成!$E$4,$D1714/提成!$D$3*提成!$E$3),2)</f>
        <v>0.29</v>
      </c>
      <c r="F1714" s="5" t="str">
        <f ca="1">IFERROR(LOOKUP(1,0/((B1714=名单!B:B)*(VALUE(AW1714)&gt;=名单!E:E)*(VALUE(AW1714)&lt;=名单!G:G)*(Y1714="正常走货")),名单!H:H),"否")</f>
        <v>否</v>
      </c>
      <c r="G1714" s="71" t="s">
        <v>5214</v>
      </c>
      <c r="H1714" s="71" t="s">
        <v>5216</v>
      </c>
      <c r="J1714" s="72" t="s">
        <v>17</v>
      </c>
      <c r="L1714" s="71" t="s">
        <v>18</v>
      </c>
      <c r="M1714" s="73"/>
      <c r="N1714" s="73"/>
      <c r="R1714" s="73"/>
      <c r="S1714" s="72" t="s">
        <v>390</v>
      </c>
      <c r="T1714" s="72" t="s">
        <v>14386</v>
      </c>
      <c r="U1714" s="73"/>
      <c r="W1714" s="73"/>
      <c r="X1714" s="73"/>
      <c r="Y1714" s="72" t="s">
        <v>14379</v>
      </c>
      <c r="AO1714" s="71">
        <v>483.1</v>
      </c>
      <c r="AT1714" s="73"/>
      <c r="AU1714" s="73"/>
      <c r="AV1714" s="73"/>
      <c r="AW1714" s="74" t="s">
        <v>16107</v>
      </c>
      <c r="BC1714" s="73"/>
    </row>
    <row r="1715" spans="1:56">
      <c r="A1715" s="70" t="str">
        <f t="shared" si="53"/>
        <v>2026-01</v>
      </c>
      <c r="B1715" s="5" t="str">
        <f>_xlfn.XLOOKUP(G1715,过机服务商重量差!A:A,过机服务商重量差!G:G)</f>
        <v>无崖子</v>
      </c>
      <c r="C1715" s="32" t="str">
        <f t="shared" si="52"/>
        <v>渠道</v>
      </c>
      <c r="D1715" s="63">
        <f>ROUND(IF(AND(AO1715&gt;=0,Y1715="正常走货"),_xlfn.XLOOKUP(G1715,过机服务商重量差!A:A,过机服务商重量差!L:L),"0"),2)</f>
        <v>0.5</v>
      </c>
      <c r="E1715" s="64">
        <f>ROUND(IF(B1715="小旋风",$D1715/提成!$D$4*提成!$E$4,$D1715/提成!$D$3*提成!$E$3),2)</f>
        <v>0.01</v>
      </c>
      <c r="F1715" s="5" t="str">
        <f ca="1">IFERROR(LOOKUP(1,0/((B1715=名单!B:B)*(VALUE(AW1715)&gt;=名单!E:E)*(VALUE(AW1715)&lt;=名单!G:G)*(Y1715="正常走货")),名单!H:H),"否")</f>
        <v>否</v>
      </c>
      <c r="G1715" s="71" t="s">
        <v>5217</v>
      </c>
      <c r="H1715" s="71" t="s">
        <v>5219</v>
      </c>
      <c r="J1715" s="71" t="s">
        <v>160</v>
      </c>
      <c r="L1715" s="71" t="s">
        <v>18</v>
      </c>
      <c r="M1715" s="73"/>
      <c r="N1715" s="73"/>
      <c r="R1715" s="73"/>
      <c r="S1715" s="72" t="s">
        <v>207</v>
      </c>
      <c r="T1715" s="72" t="s">
        <v>14407</v>
      </c>
      <c r="U1715" s="73"/>
      <c r="W1715" s="73"/>
      <c r="X1715" s="73"/>
      <c r="Y1715" s="72" t="s">
        <v>14379</v>
      </c>
      <c r="AO1715" s="71">
        <v>0</v>
      </c>
      <c r="AS1715" s="73"/>
      <c r="AT1715" s="73"/>
      <c r="AU1715" s="73"/>
      <c r="AV1715" s="73"/>
      <c r="AW1715" s="74" t="s">
        <v>16108</v>
      </c>
      <c r="BC1715" s="73"/>
    </row>
    <row r="1716" spans="1:56">
      <c r="A1716" s="70" t="str">
        <f t="shared" si="53"/>
        <v>2026-01</v>
      </c>
      <c r="B1716" s="5" t="str">
        <f>_xlfn.XLOOKUP(G1716,过机服务商重量差!A:A,过机服务商重量差!G:G)</f>
        <v>无崖子</v>
      </c>
      <c r="C1716" s="32" t="str">
        <f t="shared" si="52"/>
        <v>渠道</v>
      </c>
      <c r="D1716" s="63">
        <f>ROUND(IF(AND(AO1716&gt;=0,Y1716="正常走货"),_xlfn.XLOOKUP(G1716,过机服务商重量差!A:A,过机服务商重量差!L:L),"0"),2)</f>
        <v>0.5</v>
      </c>
      <c r="E1716" s="64">
        <f>ROUND(IF(B1716="小旋风",$D1716/提成!$D$4*提成!$E$4,$D1716/提成!$D$3*提成!$E$3),2)</f>
        <v>0.01</v>
      </c>
      <c r="F1716" s="5" t="str">
        <f ca="1">IFERROR(LOOKUP(1,0/((B1716=名单!B:B)*(VALUE(AW1716)&gt;=名单!E:E)*(VALUE(AW1716)&lt;=名单!G:G)*(Y1716="正常走货")),名单!H:H),"否")</f>
        <v>否</v>
      </c>
      <c r="G1716" s="71" t="s">
        <v>5220</v>
      </c>
      <c r="H1716" s="71" t="s">
        <v>5222</v>
      </c>
      <c r="J1716" s="72" t="s">
        <v>160</v>
      </c>
      <c r="L1716" s="71" t="s">
        <v>18</v>
      </c>
      <c r="M1716" s="73"/>
      <c r="N1716" s="73"/>
      <c r="R1716" s="73"/>
      <c r="S1716" s="72" t="s">
        <v>207</v>
      </c>
      <c r="T1716" s="72" t="s">
        <v>14407</v>
      </c>
      <c r="U1716" s="73"/>
      <c r="W1716" s="73"/>
      <c r="X1716" s="73"/>
      <c r="Y1716" s="72" t="s">
        <v>14379</v>
      </c>
      <c r="AO1716" s="71">
        <v>0</v>
      </c>
      <c r="AT1716" s="73"/>
      <c r="AU1716" s="73"/>
      <c r="AV1716" s="73"/>
      <c r="AW1716" s="74" t="s">
        <v>16109</v>
      </c>
      <c r="BC1716" s="73"/>
    </row>
    <row r="1717" spans="1:56">
      <c r="A1717" s="70" t="str">
        <f t="shared" si="53"/>
        <v>2026-01</v>
      </c>
      <c r="B1717" s="5" t="str">
        <f>_xlfn.XLOOKUP(G1717,过机服务商重量差!A:A,过机服务商重量差!G:G)</f>
        <v>玉麒麟</v>
      </c>
      <c r="C1717" s="32" t="str">
        <f t="shared" si="52"/>
        <v>渠道</v>
      </c>
      <c r="D1717" s="63">
        <f>ROUND(IF(AND(AO1717&gt;=0,Y1717="正常走货"),_xlfn.XLOOKUP(G1717,过机服务商重量差!A:A,过机服务商重量差!L:L),"0"),2)</f>
        <v>1.5</v>
      </c>
      <c r="E1717" s="64">
        <f>ROUND(IF(B1717="小旋风",$D1717/提成!$D$4*提成!$E$4,$D1717/提成!$D$3*提成!$E$3),2)</f>
        <v>0.02</v>
      </c>
      <c r="F1717" s="5" t="str">
        <f ca="1">IFERROR(LOOKUP(1,0/((B1717=名单!B:B)*(VALUE(AW1717)&gt;=名单!E:E)*(VALUE(AW1717)&lt;=名单!G:G)*(Y1717="正常走货")),名单!H:H),"否")</f>
        <v>否</v>
      </c>
      <c r="G1717" s="71" t="s">
        <v>5223</v>
      </c>
      <c r="H1717" s="71" t="s">
        <v>5225</v>
      </c>
      <c r="J1717" s="72" t="s">
        <v>17</v>
      </c>
      <c r="L1717" s="71" t="s">
        <v>18</v>
      </c>
      <c r="M1717" s="73"/>
      <c r="N1717" s="73"/>
      <c r="R1717" s="73"/>
      <c r="S1717" s="72" t="s">
        <v>20</v>
      </c>
      <c r="T1717" s="72" t="s">
        <v>14378</v>
      </c>
      <c r="U1717" s="73"/>
      <c r="W1717" s="73"/>
      <c r="X1717" s="73"/>
      <c r="Y1717" s="72" t="s">
        <v>14379</v>
      </c>
      <c r="AO1717" s="71">
        <v>67.37</v>
      </c>
      <c r="AT1717" s="73"/>
      <c r="AU1717" s="73"/>
      <c r="AV1717" s="73"/>
      <c r="AW1717" s="74" t="s">
        <v>16110</v>
      </c>
      <c r="BC1717" s="73"/>
    </row>
    <row r="1718" spans="1:56">
      <c r="A1718" s="70" t="str">
        <f t="shared" si="53"/>
        <v>2026-01</v>
      </c>
      <c r="B1718" s="5" t="str">
        <f>_xlfn.XLOOKUP(G1718,过机服务商重量差!A:A,过机服务商重量差!G:G)</f>
        <v>玉麒麟</v>
      </c>
      <c r="C1718" s="32" t="str">
        <f t="shared" si="52"/>
        <v>渠道</v>
      </c>
      <c r="D1718" s="63">
        <f>ROUND(IF(AND(AO1718&gt;=0,Y1718="正常走货"),_xlfn.XLOOKUP(G1718,过机服务商重量差!A:A,过机服务商重量差!L:L),"0"),2)</f>
        <v>0.5</v>
      </c>
      <c r="E1718" s="64">
        <f>ROUND(IF(B1718="小旋风",$D1718/提成!$D$4*提成!$E$4,$D1718/提成!$D$3*提成!$E$3),2)</f>
        <v>0.01</v>
      </c>
      <c r="F1718" s="5" t="str">
        <f ca="1">IFERROR(LOOKUP(1,0/((B1718=名单!B:B)*(VALUE(AW1718)&gt;=名单!E:E)*(VALUE(AW1718)&lt;=名单!G:G)*(Y1718="正常走货")),名单!H:H),"否")</f>
        <v>否</v>
      </c>
      <c r="G1718" s="71" t="s">
        <v>5226</v>
      </c>
      <c r="H1718" s="71" t="s">
        <v>5228</v>
      </c>
      <c r="J1718" s="72" t="s">
        <v>17</v>
      </c>
      <c r="L1718" s="71" t="s">
        <v>18</v>
      </c>
      <c r="M1718" s="73"/>
      <c r="N1718" s="73"/>
      <c r="R1718" s="73"/>
      <c r="S1718" s="72" t="s">
        <v>203</v>
      </c>
      <c r="T1718" s="72" t="s">
        <v>14378</v>
      </c>
      <c r="U1718" s="73"/>
      <c r="W1718" s="73"/>
      <c r="X1718" s="73"/>
      <c r="Y1718" s="72" t="s">
        <v>14379</v>
      </c>
      <c r="AO1718" s="71">
        <v>71.5</v>
      </c>
      <c r="AT1718" s="73"/>
      <c r="AU1718" s="73"/>
      <c r="AV1718" s="73"/>
      <c r="AW1718" s="74" t="s">
        <v>16111</v>
      </c>
      <c r="BC1718" s="73"/>
    </row>
    <row r="1719" spans="1:56">
      <c r="A1719" s="70" t="str">
        <f t="shared" si="53"/>
        <v>2026-01</v>
      </c>
      <c r="B1719" s="5" t="str">
        <f>_xlfn.XLOOKUP(G1719,过机服务商重量差!A:A,过机服务商重量差!G:G)</f>
        <v>玉麒麟</v>
      </c>
      <c r="C1719" s="32" t="str">
        <f t="shared" si="52"/>
        <v>渠道</v>
      </c>
      <c r="D1719" s="63">
        <f>ROUND(IF(AND(AO1719&gt;=0,Y1719="正常走货"),_xlfn.XLOOKUP(G1719,过机服务商重量差!A:A,过机服务商重量差!L:L),"0"),2)</f>
        <v>62</v>
      </c>
      <c r="E1719" s="64">
        <f>ROUND(IF(B1719="小旋风",$D1719/提成!$D$4*提成!$E$4,$D1719/提成!$D$3*提成!$E$3),2)</f>
        <v>0.62</v>
      </c>
      <c r="F1719" s="5" t="str">
        <f ca="1">IFERROR(LOOKUP(1,0/((B1719=名单!B:B)*(VALUE(AW1719)&gt;=名单!E:E)*(VALUE(AW1719)&lt;=名单!G:G)*(Y1719="正常走货")),名单!H:H),"否")</f>
        <v>否</v>
      </c>
      <c r="G1719" s="71" t="s">
        <v>5229</v>
      </c>
      <c r="H1719" s="71" t="s">
        <v>5231</v>
      </c>
      <c r="J1719" s="72" t="s">
        <v>17</v>
      </c>
      <c r="L1719" s="71" t="s">
        <v>18</v>
      </c>
      <c r="M1719" s="73"/>
      <c r="N1719" s="73"/>
      <c r="R1719" s="73"/>
      <c r="S1719" s="72" t="s">
        <v>1262</v>
      </c>
      <c r="T1719" s="72" t="s">
        <v>14382</v>
      </c>
      <c r="U1719" s="73"/>
      <c r="W1719" s="73"/>
      <c r="X1719" s="73"/>
      <c r="Y1719" s="72" t="s">
        <v>14379</v>
      </c>
      <c r="AO1719" s="71">
        <v>327</v>
      </c>
      <c r="AT1719" s="73"/>
      <c r="AV1719" s="73"/>
      <c r="AW1719" s="74" t="s">
        <v>16112</v>
      </c>
      <c r="BA1719" s="73"/>
      <c r="BC1719" s="73"/>
      <c r="BD1719" s="73"/>
    </row>
    <row r="1720" spans="1:56">
      <c r="A1720" s="70" t="str">
        <f t="shared" si="53"/>
        <v>2026-01</v>
      </c>
      <c r="B1720" s="5" t="str">
        <f>_xlfn.XLOOKUP(G1720,过机服务商重量差!A:A,过机服务商重量差!G:G)</f>
        <v>无崖子</v>
      </c>
      <c r="C1720" s="32" t="str">
        <f t="shared" si="52"/>
        <v>渠道</v>
      </c>
      <c r="D1720" s="63">
        <f>ROUND(IF(AND(AO1720&gt;=0,Y1720="正常走货"),_xlfn.XLOOKUP(G1720,过机服务商重量差!A:A,过机服务商重量差!L:L),"0"),2)</f>
        <v>5</v>
      </c>
      <c r="E1720" s="64">
        <f>ROUND(IF(B1720="小旋风",$D1720/提成!$D$4*提成!$E$4,$D1720/提成!$D$3*提成!$E$3),2)</f>
        <v>0.05</v>
      </c>
      <c r="F1720" s="5" t="str">
        <f ca="1">IFERROR(LOOKUP(1,0/((B1720=名单!B:B)*(VALUE(AW1720)&gt;=名单!E:E)*(VALUE(AW1720)&lt;=名单!G:G)*(Y1720="正常走货")),名单!H:H),"否")</f>
        <v>否</v>
      </c>
      <c r="G1720" s="71" t="s">
        <v>5232</v>
      </c>
      <c r="H1720" s="71" t="s">
        <v>5234</v>
      </c>
      <c r="J1720" s="72" t="s">
        <v>590</v>
      </c>
      <c r="L1720" s="71" t="s">
        <v>18</v>
      </c>
      <c r="M1720" s="73"/>
      <c r="N1720" s="73"/>
      <c r="R1720" s="73"/>
      <c r="S1720" s="72" t="s">
        <v>191</v>
      </c>
      <c r="T1720" s="72" t="s">
        <v>14410</v>
      </c>
      <c r="U1720" s="73"/>
      <c r="W1720" s="73"/>
      <c r="X1720" s="73"/>
      <c r="Y1720" s="72" t="s">
        <v>14379</v>
      </c>
      <c r="AO1720" s="71">
        <v>133.82</v>
      </c>
      <c r="AT1720" s="73"/>
      <c r="AV1720" s="73"/>
      <c r="AW1720" s="74" t="s">
        <v>16113</v>
      </c>
      <c r="BA1720" s="73"/>
      <c r="BC1720" s="73"/>
    </row>
    <row r="1721" spans="1:56">
      <c r="A1721" s="70" t="str">
        <f t="shared" si="53"/>
        <v>2026-01</v>
      </c>
      <c r="B1721" s="5" t="str">
        <f>_xlfn.XLOOKUP(G1721,过机服务商重量差!A:A,过机服务商重量差!G:G)</f>
        <v>无崖子</v>
      </c>
      <c r="C1721" s="32" t="str">
        <f t="shared" si="52"/>
        <v>渠道</v>
      </c>
      <c r="D1721" s="63">
        <f>ROUND(IF(AND(AO1721&gt;=0,Y1721="正常走货"),_xlfn.XLOOKUP(G1721,过机服务商重量差!A:A,过机服务商重量差!L:L),"0"),2)</f>
        <v>5</v>
      </c>
      <c r="E1721" s="64">
        <f>ROUND(IF(B1721="小旋风",$D1721/提成!$D$4*提成!$E$4,$D1721/提成!$D$3*提成!$E$3),2)</f>
        <v>0.05</v>
      </c>
      <c r="F1721" s="5" t="str">
        <f ca="1">IFERROR(LOOKUP(1,0/((B1721=名单!B:B)*(VALUE(AW1721)&gt;=名单!E:E)*(VALUE(AW1721)&lt;=名单!G:G)*(Y1721="正常走货")),名单!H:H),"否")</f>
        <v>否</v>
      </c>
      <c r="G1721" s="71" t="s">
        <v>5235</v>
      </c>
      <c r="H1721" s="71" t="s">
        <v>5237</v>
      </c>
      <c r="J1721" s="72" t="s">
        <v>590</v>
      </c>
      <c r="L1721" s="71" t="s">
        <v>18</v>
      </c>
      <c r="M1721" s="73"/>
      <c r="N1721" s="73"/>
      <c r="R1721" s="73"/>
      <c r="S1721" s="72" t="s">
        <v>191</v>
      </c>
      <c r="T1721" s="72" t="s">
        <v>14410</v>
      </c>
      <c r="U1721" s="73"/>
      <c r="W1721" s="73"/>
      <c r="X1721" s="73"/>
      <c r="Y1721" s="72" t="s">
        <v>14379</v>
      </c>
      <c r="AO1721" s="71">
        <v>133.82</v>
      </c>
      <c r="AS1721" s="73"/>
      <c r="AT1721" s="73"/>
      <c r="AV1721" s="73"/>
      <c r="AW1721" s="74" t="s">
        <v>16114</v>
      </c>
      <c r="BA1721" s="73"/>
      <c r="BC1721" s="73"/>
      <c r="BD1721" s="73"/>
    </row>
    <row r="1722" spans="1:56">
      <c r="A1722" s="70" t="str">
        <f t="shared" si="53"/>
        <v>2026-01</v>
      </c>
      <c r="B1722" s="5" t="str">
        <f>_xlfn.XLOOKUP(G1722,过机服务商重量差!A:A,过机服务商重量差!G:G)</f>
        <v>无崖子</v>
      </c>
      <c r="C1722" s="32" t="str">
        <f t="shared" si="52"/>
        <v>渠道</v>
      </c>
      <c r="D1722" s="63">
        <f>ROUND(IF(AND(AO1722&gt;=0,Y1722="正常走货"),_xlfn.XLOOKUP(G1722,过机服务商重量差!A:A,过机服务商重量差!L:L),"0"),2)</f>
        <v>5</v>
      </c>
      <c r="E1722" s="64">
        <f>ROUND(IF(B1722="小旋风",$D1722/提成!$D$4*提成!$E$4,$D1722/提成!$D$3*提成!$E$3),2)</f>
        <v>0.05</v>
      </c>
      <c r="F1722" s="5" t="str">
        <f ca="1">IFERROR(LOOKUP(1,0/((B1722=名单!B:B)*(VALUE(AW1722)&gt;=名单!E:E)*(VALUE(AW1722)&lt;=名单!G:G)*(Y1722="正常走货")),名单!H:H),"否")</f>
        <v>否</v>
      </c>
      <c r="G1722" s="71" t="s">
        <v>5238</v>
      </c>
      <c r="H1722" s="71" t="s">
        <v>5240</v>
      </c>
      <c r="J1722" s="72" t="s">
        <v>590</v>
      </c>
      <c r="L1722" s="71" t="s">
        <v>18</v>
      </c>
      <c r="M1722" s="73"/>
      <c r="N1722" s="73"/>
      <c r="R1722" s="73"/>
      <c r="S1722" s="72" t="s">
        <v>191</v>
      </c>
      <c r="T1722" s="72" t="s">
        <v>14410</v>
      </c>
      <c r="U1722" s="73"/>
      <c r="W1722" s="73"/>
      <c r="X1722" s="73"/>
      <c r="Y1722" s="72" t="s">
        <v>14379</v>
      </c>
      <c r="AO1722" s="71">
        <v>133.82</v>
      </c>
      <c r="AT1722" s="73"/>
      <c r="AV1722" s="73"/>
      <c r="AW1722" s="74" t="s">
        <v>16115</v>
      </c>
      <c r="BA1722" s="73"/>
      <c r="BC1722" s="73"/>
      <c r="BD1722" s="73"/>
    </row>
    <row r="1723" spans="1:56">
      <c r="A1723" s="70" t="str">
        <f t="shared" si="53"/>
        <v>2026-01</v>
      </c>
      <c r="B1723" s="5" t="str">
        <f>_xlfn.XLOOKUP(G1723,过机服务商重量差!A:A,过机服务商重量差!G:G)</f>
        <v>无崖子</v>
      </c>
      <c r="C1723" s="32" t="str">
        <f t="shared" si="52"/>
        <v>渠道</v>
      </c>
      <c r="D1723" s="63">
        <f>ROUND(IF(AND(AO1723&gt;=0,Y1723="正常走货"),_xlfn.XLOOKUP(G1723,过机服务商重量差!A:A,过机服务商重量差!L:L),"0"),2)</f>
        <v>6</v>
      </c>
      <c r="E1723" s="64">
        <f>ROUND(IF(B1723="小旋风",$D1723/提成!$D$4*提成!$E$4,$D1723/提成!$D$3*提成!$E$3),2)</f>
        <v>0.06</v>
      </c>
      <c r="F1723" s="5" t="str">
        <f ca="1">IFERROR(LOOKUP(1,0/((B1723=名单!B:B)*(VALUE(AW1723)&gt;=名单!E:E)*(VALUE(AW1723)&lt;=名单!G:G)*(Y1723="正常走货")),名单!H:H),"否")</f>
        <v>否</v>
      </c>
      <c r="G1723" s="71" t="s">
        <v>5241</v>
      </c>
      <c r="H1723" s="71" t="s">
        <v>5243</v>
      </c>
      <c r="J1723" s="72" t="s">
        <v>590</v>
      </c>
      <c r="L1723" s="71" t="s">
        <v>18</v>
      </c>
      <c r="M1723" s="73"/>
      <c r="N1723" s="73"/>
      <c r="R1723" s="73"/>
      <c r="S1723" s="72" t="s">
        <v>191</v>
      </c>
      <c r="T1723" s="72" t="s">
        <v>14410</v>
      </c>
      <c r="U1723" s="73"/>
      <c r="W1723" s="73"/>
      <c r="X1723" s="73"/>
      <c r="Y1723" s="72" t="s">
        <v>14379</v>
      </c>
      <c r="AO1723" s="71">
        <v>133.82</v>
      </c>
      <c r="AT1723" s="73"/>
      <c r="AU1723" s="73"/>
      <c r="AV1723" s="73"/>
      <c r="AW1723" s="74" t="s">
        <v>16116</v>
      </c>
      <c r="BC1723" s="73"/>
    </row>
    <row r="1724" spans="1:56">
      <c r="A1724" s="70" t="str">
        <f t="shared" si="53"/>
        <v>2026-01</v>
      </c>
      <c r="B1724" s="5" t="str">
        <f>_xlfn.XLOOKUP(G1724,过机服务商重量差!A:A,过机服务商重量差!G:G)</f>
        <v>007</v>
      </c>
      <c r="C1724" s="32" t="str">
        <f t="shared" si="52"/>
        <v>渠道</v>
      </c>
      <c r="D1724" s="63">
        <f>ROUND(IF(AND(AO1724&gt;=0,Y1724="正常走货"),_xlfn.XLOOKUP(G1724,过机服务商重量差!A:A,过机服务商重量差!L:L),"0"),2)</f>
        <v>47</v>
      </c>
      <c r="E1724" s="64">
        <f>ROUND(IF(B1724="小旋风",$D1724/提成!$D$4*提成!$E$4,$D1724/提成!$D$3*提成!$E$3),2)</f>
        <v>0.47</v>
      </c>
      <c r="F1724" s="5" t="str">
        <f ca="1">IFERROR(LOOKUP(1,0/((B1724=名单!B:B)*(VALUE(AW1724)&gt;=名单!E:E)*(VALUE(AW1724)&lt;=名单!G:G)*(Y1724="正常走货")),名单!H:H),"否")</f>
        <v>否</v>
      </c>
      <c r="G1724" s="71" t="s">
        <v>5244</v>
      </c>
      <c r="H1724" s="71" t="s">
        <v>5246</v>
      </c>
      <c r="J1724" s="72" t="s">
        <v>168</v>
      </c>
      <c r="L1724" s="71" t="s">
        <v>18</v>
      </c>
      <c r="M1724" s="73"/>
      <c r="N1724" s="73"/>
      <c r="R1724" s="73"/>
      <c r="S1724" s="72" t="s">
        <v>215</v>
      </c>
      <c r="T1724" s="72" t="s">
        <v>14378</v>
      </c>
      <c r="U1724" s="73"/>
      <c r="W1724" s="73"/>
      <c r="X1724" s="73"/>
      <c r="Y1724" s="72" t="s">
        <v>14379</v>
      </c>
      <c r="AO1724" s="71">
        <v>997</v>
      </c>
      <c r="AT1724" s="73"/>
      <c r="AU1724" s="73"/>
      <c r="AV1724" s="73"/>
      <c r="AW1724" s="74" t="s">
        <v>16117</v>
      </c>
      <c r="BC1724" s="73"/>
    </row>
    <row r="1725" spans="1:56">
      <c r="A1725" s="70" t="str">
        <f t="shared" si="53"/>
        <v>2026-01</v>
      </c>
      <c r="B1725" s="5" t="str">
        <f>_xlfn.XLOOKUP(G1725,过机服务商重量差!A:A,过机服务商重量差!G:G)</f>
        <v>玉麒麟</v>
      </c>
      <c r="C1725" s="32" t="str">
        <f t="shared" si="52"/>
        <v>渠道</v>
      </c>
      <c r="D1725" s="63">
        <f>ROUND(IF(AND(AO1725&gt;=0,Y1725="正常走货"),_xlfn.XLOOKUP(G1725,过机服务商重量差!A:A,过机服务商重量差!L:L),"0"),2)</f>
        <v>36</v>
      </c>
      <c r="E1725" s="64">
        <f>ROUND(IF(B1725="小旋风",$D1725/提成!$D$4*提成!$E$4,$D1725/提成!$D$3*提成!$E$3),2)</f>
        <v>0.36</v>
      </c>
      <c r="F1725" s="5" t="str">
        <f ca="1">IFERROR(LOOKUP(1,0/((B1725=名单!B:B)*(VALUE(AW1725)&gt;=名单!E:E)*(VALUE(AW1725)&lt;=名单!G:G)*(Y1725="正常走货")),名单!H:H),"否")</f>
        <v>否</v>
      </c>
      <c r="G1725" s="71" t="s">
        <v>5247</v>
      </c>
      <c r="H1725" s="71" t="s">
        <v>5249</v>
      </c>
      <c r="J1725" s="72" t="s">
        <v>17</v>
      </c>
      <c r="L1725" s="71" t="s">
        <v>18</v>
      </c>
      <c r="M1725" s="73"/>
      <c r="N1725" s="73"/>
      <c r="R1725" s="73"/>
      <c r="S1725" s="72" t="s">
        <v>337</v>
      </c>
      <c r="T1725" s="72" t="s">
        <v>14378</v>
      </c>
      <c r="U1725" s="73"/>
      <c r="W1725" s="73"/>
      <c r="X1725" s="73"/>
      <c r="Y1725" s="72" t="s">
        <v>14379</v>
      </c>
      <c r="AO1725" s="71">
        <v>145</v>
      </c>
      <c r="AS1725" s="73"/>
      <c r="AT1725" s="73"/>
      <c r="AV1725" s="73"/>
      <c r="AW1725" s="74" t="s">
        <v>16118</v>
      </c>
      <c r="BA1725" s="73"/>
      <c r="BC1725" s="73"/>
      <c r="BD1725" s="73"/>
    </row>
    <row r="1726" spans="1:56">
      <c r="A1726" s="70" t="str">
        <f t="shared" si="53"/>
        <v>2026-01</v>
      </c>
      <c r="B1726" s="5" t="str">
        <f>_xlfn.XLOOKUP(G1726,过机服务商重量差!A:A,过机服务商重量差!G:G)</f>
        <v>小旋风</v>
      </c>
      <c r="C1726" s="32" t="str">
        <f t="shared" si="52"/>
        <v>渠道</v>
      </c>
      <c r="D1726" s="63">
        <f>ROUND(IF(AND(AO1726&gt;=0,Y1726="正常走货"),_xlfn.XLOOKUP(G1726,过机服务商重量差!A:A,过机服务商重量差!L:L),"0"),2)</f>
        <v>22</v>
      </c>
      <c r="E1726" s="64">
        <f>ROUND(IF(B1726="小旋风",$D1726/提成!$D$4*提成!$E$4,$D1726/提成!$D$3*提成!$E$3),2)</f>
        <v>0.22</v>
      </c>
      <c r="F1726" s="5" t="str">
        <f ca="1">IFERROR(LOOKUP(1,0/((B1726=名单!B:B)*(VALUE(AW1726)&gt;=名单!E:E)*(VALUE(AW1726)&lt;=名单!G:G)*(Y1726="正常走货")),名单!H:H),"否")</f>
        <v>是</v>
      </c>
      <c r="G1726" s="71" t="s">
        <v>5250</v>
      </c>
      <c r="H1726" s="71" t="s">
        <v>5252</v>
      </c>
      <c r="J1726" s="72" t="s">
        <v>428</v>
      </c>
      <c r="L1726" s="71" t="s">
        <v>18</v>
      </c>
      <c r="M1726" s="73"/>
      <c r="N1726" s="73"/>
      <c r="R1726" s="73"/>
      <c r="S1726" s="72" t="s">
        <v>442</v>
      </c>
      <c r="T1726" s="72" t="s">
        <v>14410</v>
      </c>
      <c r="U1726" s="73"/>
      <c r="W1726" s="73"/>
      <c r="X1726" s="73"/>
      <c r="Y1726" s="72" t="s">
        <v>14379</v>
      </c>
      <c r="AO1726" s="71">
        <v>96</v>
      </c>
      <c r="AT1726" s="73"/>
      <c r="AV1726" s="73"/>
      <c r="AW1726" s="74" t="s">
        <v>16119</v>
      </c>
      <c r="BA1726" s="73"/>
      <c r="BC1726" s="73"/>
    </row>
    <row r="1727" spans="1:56">
      <c r="A1727" s="70" t="str">
        <f t="shared" si="53"/>
        <v>2026-01</v>
      </c>
      <c r="B1727" s="5" t="str">
        <f>_xlfn.XLOOKUP(G1727,过机服务商重量差!A:A,过机服务商重量差!G:G)</f>
        <v>帅时莹</v>
      </c>
      <c r="C1727" s="32" t="str">
        <f t="shared" si="52"/>
        <v>渠道</v>
      </c>
      <c r="D1727" s="63">
        <f>ROUND(IF(AND(AO1727&gt;=0,Y1727="正常走货"),_xlfn.XLOOKUP(G1727,过机服务商重量差!A:A,过机服务商重量差!L:L),"0"),2)</f>
        <v>9.5</v>
      </c>
      <c r="E1727" s="64">
        <f>ROUND(IF(B1727="小旋风",$D1727/提成!$D$4*提成!$E$4,$D1727/提成!$D$3*提成!$E$3),2)</f>
        <v>0.1</v>
      </c>
      <c r="F1727" s="5" t="str">
        <f ca="1">IFERROR(LOOKUP(1,0/((B1727=名单!B:B)*(VALUE(AW1727)&gt;=名单!E:E)*(VALUE(AW1727)&lt;=名单!G:G)*(Y1727="正常走货")),名单!H:H),"否")</f>
        <v>否</v>
      </c>
      <c r="G1727" s="71" t="s">
        <v>5253</v>
      </c>
      <c r="H1727" s="71" t="s">
        <v>5255</v>
      </c>
      <c r="J1727" s="72" t="s">
        <v>140</v>
      </c>
      <c r="L1727" s="71" t="s">
        <v>18</v>
      </c>
      <c r="M1727" s="73"/>
      <c r="N1727" s="73"/>
      <c r="R1727" s="73"/>
      <c r="S1727" s="72" t="s">
        <v>442</v>
      </c>
      <c r="T1727" s="72" t="s">
        <v>14410</v>
      </c>
      <c r="U1727" s="73"/>
      <c r="W1727" s="73"/>
      <c r="X1727" s="73"/>
      <c r="Y1727" s="72" t="s">
        <v>14379</v>
      </c>
      <c r="AO1727" s="71">
        <v>67.89</v>
      </c>
      <c r="AT1727" s="73"/>
      <c r="AV1727" s="73"/>
      <c r="AW1727" s="74" t="s">
        <v>16120</v>
      </c>
      <c r="BC1727" s="73"/>
      <c r="BD1727" s="73"/>
    </row>
    <row r="1728" spans="1:56">
      <c r="A1728" s="70" t="str">
        <f t="shared" si="53"/>
        <v>2026-01</v>
      </c>
      <c r="B1728" s="5" t="str">
        <f>_xlfn.XLOOKUP(G1728,过机服务商重量差!A:A,过机服务商重量差!G:G)</f>
        <v>小旋风</v>
      </c>
      <c r="C1728" s="32" t="str">
        <f t="shared" si="52"/>
        <v>渠道</v>
      </c>
      <c r="D1728" s="63">
        <f>ROUND(IF(AND(AO1728&gt;=0,Y1728="正常走货"),_xlfn.XLOOKUP(G1728,过机服务商重量差!A:A,过机服务商重量差!L:L),"0"),2)</f>
        <v>173</v>
      </c>
      <c r="E1728" s="64">
        <f>ROUND(IF(B1728="小旋风",$D1728/提成!$D$4*提成!$E$4,$D1728/提成!$D$3*提成!$E$3),2)</f>
        <v>1.73</v>
      </c>
      <c r="F1728" s="5" t="str">
        <f ca="1">IFERROR(LOOKUP(1,0/((B1728=名单!B:B)*(VALUE(AW1728)&gt;=名单!E:E)*(VALUE(AW1728)&lt;=名单!G:G)*(Y1728="正常走货")),名单!H:H),"否")</f>
        <v>是</v>
      </c>
      <c r="G1728" s="71" t="s">
        <v>5256</v>
      </c>
      <c r="H1728" s="71" t="s">
        <v>5258</v>
      </c>
      <c r="J1728" s="72" t="s">
        <v>274</v>
      </c>
      <c r="L1728" s="71" t="s">
        <v>18</v>
      </c>
      <c r="M1728" s="73"/>
      <c r="N1728" s="73"/>
      <c r="R1728" s="73"/>
      <c r="S1728" s="72" t="s">
        <v>90</v>
      </c>
      <c r="T1728" s="72" t="s">
        <v>14407</v>
      </c>
      <c r="U1728" s="73"/>
      <c r="W1728" s="73"/>
      <c r="X1728" s="73"/>
      <c r="Y1728" s="72" t="s">
        <v>14379</v>
      </c>
      <c r="AO1728" s="71">
        <v>86.5</v>
      </c>
      <c r="AS1728" s="73"/>
      <c r="AT1728" s="73"/>
      <c r="AV1728" s="73"/>
      <c r="AW1728" s="74" t="s">
        <v>16121</v>
      </c>
      <c r="BA1728" s="73"/>
      <c r="BC1728" s="73"/>
    </row>
    <row r="1729" spans="1:56">
      <c r="A1729" s="70" t="str">
        <f t="shared" si="53"/>
        <v>2026-01</v>
      </c>
      <c r="B1729" s="5" t="str">
        <f>_xlfn.XLOOKUP(G1729,过机服务商重量差!A:A,过机服务商重量差!G:G)</f>
        <v>无崖子</v>
      </c>
      <c r="C1729" s="32" t="str">
        <f t="shared" si="52"/>
        <v>渠道</v>
      </c>
      <c r="D1729" s="63">
        <f>ROUND(IF(AND(AO1729&gt;=0,Y1729="正常走货"),_xlfn.XLOOKUP(G1729,过机服务商重量差!A:A,过机服务商重量差!L:L),"0"),2)</f>
        <v>26</v>
      </c>
      <c r="E1729" s="64">
        <f>ROUND(IF(B1729="小旋风",$D1729/提成!$D$4*提成!$E$4,$D1729/提成!$D$3*提成!$E$3),2)</f>
        <v>0.26</v>
      </c>
      <c r="F1729" s="5" t="str">
        <f ca="1">IFERROR(LOOKUP(1,0/((B1729=名单!B:B)*(VALUE(AW1729)&gt;=名单!E:E)*(VALUE(AW1729)&lt;=名单!G:G)*(Y1729="正常走货")),名单!H:H),"否")</f>
        <v>否</v>
      </c>
      <c r="G1729" s="71" t="s">
        <v>5259</v>
      </c>
      <c r="H1729" s="71" t="s">
        <v>5261</v>
      </c>
      <c r="J1729" s="72" t="s">
        <v>1273</v>
      </c>
      <c r="L1729" s="71" t="s">
        <v>18</v>
      </c>
      <c r="M1729" s="73"/>
      <c r="N1729" s="73"/>
      <c r="R1729" s="73"/>
      <c r="S1729" s="72" t="s">
        <v>145</v>
      </c>
      <c r="T1729" s="72" t="s">
        <v>14407</v>
      </c>
      <c r="U1729" s="73"/>
      <c r="W1729" s="73"/>
      <c r="X1729" s="73"/>
      <c r="Y1729" s="72" t="s">
        <v>14379</v>
      </c>
      <c r="AO1729" s="71">
        <v>0</v>
      </c>
      <c r="AS1729" s="73"/>
      <c r="AT1729" s="73"/>
      <c r="AV1729" s="73"/>
      <c r="AW1729" s="74" t="s">
        <v>16122</v>
      </c>
      <c r="BA1729" s="73"/>
      <c r="BC1729" s="73"/>
      <c r="BD1729" s="73"/>
    </row>
    <row r="1730" spans="1:56">
      <c r="A1730" s="70" t="str">
        <f t="shared" si="53"/>
        <v>2026-01</v>
      </c>
      <c r="B1730" s="5" t="str">
        <f>_xlfn.XLOOKUP(G1730,过机服务商重量差!A:A,过机服务商重量差!G:G)</f>
        <v>玉麒麟</v>
      </c>
      <c r="C1730" s="32" t="str">
        <f t="shared" ref="C1730:C1793" si="54">IF(OR(AO1730&lt;0,L1730="FBA海运"),"","渠道")</f>
        <v>渠道</v>
      </c>
      <c r="D1730" s="63">
        <f>ROUND(IF(AND(AO1730&gt;=0,Y1730="正常走货"),_xlfn.XLOOKUP(G1730,过机服务商重量差!A:A,过机服务商重量差!L:L),"0"),2)</f>
        <v>7.5</v>
      </c>
      <c r="E1730" s="64">
        <f>ROUND(IF(B1730="小旋风",$D1730/提成!$D$4*提成!$E$4,$D1730/提成!$D$3*提成!$E$3),2)</f>
        <v>0.08</v>
      </c>
      <c r="F1730" s="5" t="str">
        <f ca="1">IFERROR(LOOKUP(1,0/((B1730=名单!B:B)*(VALUE(AW1730)&gt;=名单!E:E)*(VALUE(AW1730)&lt;=名单!G:G)*(Y1730="正常走货")),名单!H:H),"否")</f>
        <v>否</v>
      </c>
      <c r="G1730" s="71" t="s">
        <v>5262</v>
      </c>
      <c r="H1730" s="71" t="s">
        <v>5264</v>
      </c>
      <c r="J1730" s="71" t="s">
        <v>17</v>
      </c>
      <c r="L1730" s="71" t="s">
        <v>18</v>
      </c>
      <c r="M1730" s="73"/>
      <c r="N1730" s="73"/>
      <c r="R1730" s="73"/>
      <c r="S1730" s="72" t="s">
        <v>227</v>
      </c>
      <c r="T1730" s="72" t="s">
        <v>14410</v>
      </c>
      <c r="U1730" s="73"/>
      <c r="W1730" s="73"/>
      <c r="X1730" s="73"/>
      <c r="Y1730" s="72" t="s">
        <v>14379</v>
      </c>
      <c r="AO1730" s="71">
        <v>108.47</v>
      </c>
      <c r="AT1730" s="73"/>
      <c r="AU1730" s="73"/>
      <c r="AV1730" s="73"/>
      <c r="AW1730" s="74" t="s">
        <v>16123</v>
      </c>
      <c r="BC1730" s="73"/>
    </row>
    <row r="1731" spans="1:56">
      <c r="A1731" s="70" t="str">
        <f t="shared" ref="A1731:A1794" si="55">MID(AW1731,1,7)</f>
        <v>2026-01</v>
      </c>
      <c r="B1731" s="5" t="str">
        <f>_xlfn.XLOOKUP(G1731,过机服务商重量差!A:A,过机服务商重量差!G:G)</f>
        <v>玉麒麟</v>
      </c>
      <c r="C1731" s="32" t="str">
        <f t="shared" si="54"/>
        <v>渠道</v>
      </c>
      <c r="D1731" s="63">
        <f>ROUND(IF(AND(AO1731&gt;=0,Y1731="正常走货"),_xlfn.XLOOKUP(G1731,过机服务商重量差!A:A,过机服务商重量差!L:L),"0"),2)</f>
        <v>19</v>
      </c>
      <c r="E1731" s="64">
        <f>ROUND(IF(B1731="小旋风",$D1731/提成!$D$4*提成!$E$4,$D1731/提成!$D$3*提成!$E$3),2)</f>
        <v>0.19</v>
      </c>
      <c r="F1731" s="5" t="str">
        <f ca="1">IFERROR(LOOKUP(1,0/((B1731=名单!B:B)*(VALUE(AW1731)&gt;=名单!E:E)*(VALUE(AW1731)&lt;=名单!G:G)*(Y1731="正常走货")),名单!H:H),"否")</f>
        <v>否</v>
      </c>
      <c r="G1731" s="71" t="s">
        <v>5265</v>
      </c>
      <c r="H1731" s="71" t="s">
        <v>5267</v>
      </c>
      <c r="J1731" s="72" t="s">
        <v>17</v>
      </c>
      <c r="L1731" s="71" t="s">
        <v>18</v>
      </c>
      <c r="M1731" s="73"/>
      <c r="N1731" s="73"/>
      <c r="R1731" s="73"/>
      <c r="S1731" s="72" t="s">
        <v>152</v>
      </c>
      <c r="T1731" s="72" t="s">
        <v>14382</v>
      </c>
      <c r="U1731" s="73"/>
      <c r="W1731" s="73"/>
      <c r="X1731" s="73"/>
      <c r="Y1731" s="72" t="s">
        <v>14379</v>
      </c>
      <c r="AO1731" s="71">
        <v>69.39</v>
      </c>
      <c r="AT1731" s="73"/>
      <c r="AV1731" s="73"/>
      <c r="AW1731" s="74" t="s">
        <v>16124</v>
      </c>
      <c r="BC1731" s="73"/>
      <c r="BD1731" s="73"/>
    </row>
    <row r="1732" spans="1:56">
      <c r="A1732" s="70" t="str">
        <f t="shared" si="55"/>
        <v>2026-01</v>
      </c>
      <c r="B1732" s="5" t="str">
        <f>_xlfn.XLOOKUP(G1732,过机服务商重量差!A:A,过机服务商重量差!G:G)</f>
        <v>风清扬</v>
      </c>
      <c r="C1732" s="32" t="str">
        <f t="shared" si="54"/>
        <v>渠道</v>
      </c>
      <c r="D1732" s="63">
        <f>ROUND(IF(AND(AO1732&gt;=0,Y1732="正常走货"),_xlfn.XLOOKUP(G1732,过机服务商重量差!A:A,过机服务商重量差!L:L),"0"),2)</f>
        <v>50</v>
      </c>
      <c r="E1732" s="64">
        <f>ROUND(IF(B1732="小旋风",$D1732/提成!$D$4*提成!$E$4,$D1732/提成!$D$3*提成!$E$3),2)</f>
        <v>0.5</v>
      </c>
      <c r="F1732" s="5" t="str">
        <f ca="1">IFERROR(LOOKUP(1,0/((B1732=名单!B:B)*(VALUE(AW1732)&gt;=名单!E:E)*(VALUE(AW1732)&lt;=名单!G:G)*(Y1732="正常走货")),名单!H:H),"否")</f>
        <v>是</v>
      </c>
      <c r="G1732" s="71" t="s">
        <v>5268</v>
      </c>
      <c r="H1732" s="71" t="s">
        <v>5270</v>
      </c>
      <c r="J1732" s="72" t="s">
        <v>1592</v>
      </c>
      <c r="L1732" s="71" t="s">
        <v>18</v>
      </c>
      <c r="M1732" s="73"/>
      <c r="N1732" s="73"/>
      <c r="R1732" s="73"/>
      <c r="S1732" s="72" t="s">
        <v>99</v>
      </c>
      <c r="T1732" s="72" t="s">
        <v>14410</v>
      </c>
      <c r="U1732" s="73"/>
      <c r="W1732" s="73"/>
      <c r="X1732" s="73"/>
      <c r="Y1732" s="72" t="s">
        <v>14379</v>
      </c>
      <c r="AO1732" s="71">
        <v>800</v>
      </c>
      <c r="AS1732" s="73"/>
      <c r="AT1732" s="73"/>
      <c r="AV1732" s="73"/>
      <c r="AW1732" s="74" t="s">
        <v>16125</v>
      </c>
      <c r="BC1732" s="73"/>
      <c r="BD1732" s="73"/>
    </row>
    <row r="1733" spans="1:56">
      <c r="A1733" s="70" t="str">
        <f t="shared" si="55"/>
        <v>2026-01</v>
      </c>
      <c r="B1733" s="5" t="str">
        <f>_xlfn.XLOOKUP(G1733,过机服务商重量差!A:A,过机服务商重量差!G:G)</f>
        <v>风清扬</v>
      </c>
      <c r="C1733" s="32" t="str">
        <f t="shared" si="54"/>
        <v>渠道</v>
      </c>
      <c r="D1733" s="63">
        <f>ROUND(IF(AND(AO1733&gt;=0,Y1733="正常走货"),_xlfn.XLOOKUP(G1733,过机服务商重量差!A:A,过机服务商重量差!L:L),"0"),2)</f>
        <v>50</v>
      </c>
      <c r="E1733" s="64">
        <f>ROUND(IF(B1733="小旋风",$D1733/提成!$D$4*提成!$E$4,$D1733/提成!$D$3*提成!$E$3),2)</f>
        <v>0.5</v>
      </c>
      <c r="F1733" s="5" t="str">
        <f ca="1">IFERROR(LOOKUP(1,0/((B1733=名单!B:B)*(VALUE(AW1733)&gt;=名单!E:E)*(VALUE(AW1733)&lt;=名单!G:G)*(Y1733="正常走货")),名单!H:H),"否")</f>
        <v>是</v>
      </c>
      <c r="G1733" s="71" t="s">
        <v>5271</v>
      </c>
      <c r="H1733" s="71" t="s">
        <v>5273</v>
      </c>
      <c r="J1733" s="72" t="s">
        <v>1592</v>
      </c>
      <c r="L1733" s="71" t="s">
        <v>18</v>
      </c>
      <c r="M1733" s="73"/>
      <c r="N1733" s="73"/>
      <c r="R1733" s="73"/>
      <c r="S1733" s="72" t="s">
        <v>99</v>
      </c>
      <c r="T1733" s="72" t="s">
        <v>14410</v>
      </c>
      <c r="U1733" s="73"/>
      <c r="W1733" s="73"/>
      <c r="X1733" s="73"/>
      <c r="Y1733" s="72" t="s">
        <v>14379</v>
      </c>
      <c r="AO1733" s="71">
        <v>800</v>
      </c>
      <c r="AS1733" s="73"/>
      <c r="AT1733" s="73"/>
      <c r="AV1733" s="73"/>
      <c r="AW1733" s="74" t="s">
        <v>16126</v>
      </c>
      <c r="BA1733" s="73"/>
      <c r="BC1733" s="73"/>
    </row>
    <row r="1734" spans="1:56">
      <c r="A1734" s="70" t="str">
        <f t="shared" si="55"/>
        <v>2026-01</v>
      </c>
      <c r="B1734" s="5" t="str">
        <f>_xlfn.XLOOKUP(G1734,过机服务商重量差!A:A,过机服务商重量差!G:G)</f>
        <v>风清扬</v>
      </c>
      <c r="C1734" s="32" t="str">
        <f t="shared" si="54"/>
        <v>渠道</v>
      </c>
      <c r="D1734" s="63">
        <f>ROUND(IF(AND(AO1734&gt;=0,Y1734="正常走货"),_xlfn.XLOOKUP(G1734,过机服务商重量差!A:A,过机服务商重量差!L:L),"0"),2)</f>
        <v>48</v>
      </c>
      <c r="E1734" s="64">
        <f>ROUND(IF(B1734="小旋风",$D1734/提成!$D$4*提成!$E$4,$D1734/提成!$D$3*提成!$E$3),2)</f>
        <v>0.48</v>
      </c>
      <c r="F1734" s="5" t="str">
        <f ca="1">IFERROR(LOOKUP(1,0/((B1734=名单!B:B)*(VALUE(AW1734)&gt;=名单!E:E)*(VALUE(AW1734)&lt;=名单!G:G)*(Y1734="正常走货")),名单!H:H),"否")</f>
        <v>是</v>
      </c>
      <c r="G1734" s="71" t="s">
        <v>5274</v>
      </c>
      <c r="H1734" s="71" t="s">
        <v>5276</v>
      </c>
      <c r="J1734" s="72" t="s">
        <v>1592</v>
      </c>
      <c r="L1734" s="71" t="s">
        <v>18</v>
      </c>
      <c r="M1734" s="73"/>
      <c r="N1734" s="73"/>
      <c r="R1734" s="73"/>
      <c r="S1734" s="72" t="s">
        <v>99</v>
      </c>
      <c r="T1734" s="72" t="s">
        <v>14410</v>
      </c>
      <c r="U1734" s="73"/>
      <c r="W1734" s="73"/>
      <c r="X1734" s="73"/>
      <c r="Y1734" s="72" t="s">
        <v>14379</v>
      </c>
      <c r="AO1734" s="71">
        <v>938</v>
      </c>
      <c r="AS1734" s="73"/>
      <c r="AT1734" s="73"/>
      <c r="AV1734" s="73"/>
      <c r="AW1734" s="74" t="s">
        <v>16127</v>
      </c>
      <c r="BA1734" s="73"/>
      <c r="BC1734" s="73"/>
    </row>
    <row r="1735" spans="1:56">
      <c r="A1735" s="70" t="str">
        <f t="shared" si="55"/>
        <v>2026-01</v>
      </c>
      <c r="B1735" s="5" t="str">
        <f>_xlfn.XLOOKUP(G1735,过机服务商重量差!A:A,过机服务商重量差!G:G)</f>
        <v>风清扬</v>
      </c>
      <c r="C1735" s="32" t="str">
        <f t="shared" si="54"/>
        <v>渠道</v>
      </c>
      <c r="D1735" s="63">
        <f>ROUND(IF(AND(AO1735&gt;=0,Y1735="正常走货"),_xlfn.XLOOKUP(G1735,过机服务商重量差!A:A,过机服务商重量差!L:L),"0"),2)</f>
        <v>49</v>
      </c>
      <c r="E1735" s="64">
        <f>ROUND(IF(B1735="小旋风",$D1735/提成!$D$4*提成!$E$4,$D1735/提成!$D$3*提成!$E$3),2)</f>
        <v>0.49</v>
      </c>
      <c r="F1735" s="5" t="str">
        <f ca="1">IFERROR(LOOKUP(1,0/((B1735=名单!B:B)*(VALUE(AW1735)&gt;=名单!E:E)*(VALUE(AW1735)&lt;=名单!G:G)*(Y1735="正常走货")),名单!H:H),"否")</f>
        <v>是</v>
      </c>
      <c r="G1735" s="71" t="s">
        <v>5277</v>
      </c>
      <c r="H1735" s="71" t="s">
        <v>5279</v>
      </c>
      <c r="J1735" s="72" t="s">
        <v>1592</v>
      </c>
      <c r="L1735" s="71" t="s">
        <v>18</v>
      </c>
      <c r="M1735" s="73"/>
      <c r="N1735" s="73"/>
      <c r="R1735" s="73"/>
      <c r="S1735" s="72" t="s">
        <v>99</v>
      </c>
      <c r="T1735" s="72" t="s">
        <v>14410</v>
      </c>
      <c r="U1735" s="73"/>
      <c r="W1735" s="73"/>
      <c r="X1735" s="73"/>
      <c r="Y1735" s="72" t="s">
        <v>14379</v>
      </c>
      <c r="AO1735" s="71">
        <v>844</v>
      </c>
      <c r="AS1735" s="73"/>
      <c r="AT1735" s="73"/>
      <c r="AV1735" s="73"/>
      <c r="AW1735" s="74" t="s">
        <v>16128</v>
      </c>
      <c r="BC1735" s="73"/>
      <c r="BD1735" s="73"/>
    </row>
    <row r="1736" spans="1:56">
      <c r="A1736" s="70" t="str">
        <f t="shared" si="55"/>
        <v>2026-01</v>
      </c>
      <c r="B1736" s="5" t="str">
        <f>_xlfn.XLOOKUP(G1736,过机服务商重量差!A:A,过机服务商重量差!G:G)</f>
        <v>风清扬</v>
      </c>
      <c r="C1736" s="32" t="str">
        <f t="shared" si="54"/>
        <v>渠道</v>
      </c>
      <c r="D1736" s="63">
        <f>ROUND(IF(AND(AO1736&gt;=0,Y1736="正常走货"),_xlfn.XLOOKUP(G1736,过机服务商重量差!A:A,过机服务商重量差!L:L),"0"),2)</f>
        <v>50</v>
      </c>
      <c r="E1736" s="64">
        <f>ROUND(IF(B1736="小旋风",$D1736/提成!$D$4*提成!$E$4,$D1736/提成!$D$3*提成!$E$3),2)</f>
        <v>0.5</v>
      </c>
      <c r="F1736" s="5" t="str">
        <f ca="1">IFERROR(LOOKUP(1,0/((B1736=名单!B:B)*(VALUE(AW1736)&gt;=名单!E:E)*(VALUE(AW1736)&lt;=名单!G:G)*(Y1736="正常走货")),名单!H:H),"否")</f>
        <v>是</v>
      </c>
      <c r="G1736" s="71" t="s">
        <v>5280</v>
      </c>
      <c r="H1736" s="71" t="s">
        <v>5282</v>
      </c>
      <c r="J1736" s="72" t="s">
        <v>1592</v>
      </c>
      <c r="L1736" s="71" t="s">
        <v>18</v>
      </c>
      <c r="M1736" s="73"/>
      <c r="N1736" s="73"/>
      <c r="R1736" s="73"/>
      <c r="S1736" s="72" t="s">
        <v>99</v>
      </c>
      <c r="T1736" s="72" t="s">
        <v>14410</v>
      </c>
      <c r="U1736" s="73"/>
      <c r="W1736" s="73"/>
      <c r="X1736" s="73"/>
      <c r="Y1736" s="72" t="s">
        <v>14379</v>
      </c>
      <c r="AO1736" s="71">
        <v>750</v>
      </c>
      <c r="AT1736" s="73"/>
      <c r="AV1736" s="73"/>
      <c r="AW1736" s="74" t="s">
        <v>16129</v>
      </c>
      <c r="BA1736" s="73"/>
      <c r="BC1736" s="73"/>
      <c r="BD1736" s="73"/>
    </row>
    <row r="1737" spans="1:56">
      <c r="A1737" s="70" t="str">
        <f t="shared" si="55"/>
        <v>2026-01</v>
      </c>
      <c r="B1737" s="5" t="str">
        <f>_xlfn.XLOOKUP(G1737,过机服务商重量差!A:A,过机服务商重量差!G:G)</f>
        <v>帅时莹</v>
      </c>
      <c r="C1737" s="32" t="str">
        <f t="shared" si="54"/>
        <v>渠道</v>
      </c>
      <c r="D1737" s="63">
        <f>ROUND(IF(AND(AO1737&gt;=0,Y1737="正常走货"),_xlfn.XLOOKUP(G1737,过机服务商重量差!A:A,过机服务商重量差!L:L),"0"),2)</f>
        <v>48</v>
      </c>
      <c r="E1737" s="64">
        <f>ROUND(IF(B1737="小旋风",$D1737/提成!$D$4*提成!$E$4,$D1737/提成!$D$3*提成!$E$3),2)</f>
        <v>0.48</v>
      </c>
      <c r="F1737" s="5" t="str">
        <f ca="1">IFERROR(LOOKUP(1,0/((B1737=名单!B:B)*(VALUE(AW1737)&gt;=名单!E:E)*(VALUE(AW1737)&lt;=名单!G:G)*(Y1737="正常走货")),名单!H:H),"否")</f>
        <v>否</v>
      </c>
      <c r="G1737" s="71" t="s">
        <v>5283</v>
      </c>
      <c r="H1737" s="71" t="s">
        <v>5285</v>
      </c>
      <c r="J1737" s="72" t="s">
        <v>287</v>
      </c>
      <c r="L1737" s="71" t="s">
        <v>18</v>
      </c>
      <c r="M1737" s="73"/>
      <c r="N1737" s="73"/>
      <c r="R1737" s="73"/>
      <c r="S1737" s="72" t="s">
        <v>99</v>
      </c>
      <c r="T1737" s="72" t="s">
        <v>14410</v>
      </c>
      <c r="U1737" s="73"/>
      <c r="W1737" s="73"/>
      <c r="X1737" s="73"/>
      <c r="Y1737" s="72" t="s">
        <v>14379</v>
      </c>
      <c r="AO1737" s="71">
        <v>110.4</v>
      </c>
      <c r="AS1737" s="73"/>
      <c r="AT1737" s="73"/>
      <c r="AU1737" s="73"/>
      <c r="AV1737" s="73"/>
      <c r="AW1737" s="74" t="s">
        <v>16130</v>
      </c>
      <c r="BC1737" s="73"/>
    </row>
    <row r="1738" spans="1:56">
      <c r="A1738" s="70" t="str">
        <f t="shared" si="55"/>
        <v>2026-01</v>
      </c>
      <c r="B1738" s="5" t="str">
        <f>_xlfn.XLOOKUP(G1738,过机服务商重量差!A:A,过机服务商重量差!G:G)</f>
        <v>无崖子</v>
      </c>
      <c r="C1738" s="32" t="str">
        <f t="shared" si="54"/>
        <v>渠道</v>
      </c>
      <c r="D1738" s="63">
        <f>ROUND(IF(AND(AO1738&gt;=0,Y1738="正常走货"),_xlfn.XLOOKUP(G1738,过机服务商重量差!A:A,过机服务商重量差!L:L),"0"),2)</f>
        <v>25</v>
      </c>
      <c r="E1738" s="64">
        <f>ROUND(IF(B1738="小旋风",$D1738/提成!$D$4*提成!$E$4,$D1738/提成!$D$3*提成!$E$3),2)</f>
        <v>0.25</v>
      </c>
      <c r="F1738" s="5" t="str">
        <f ca="1">IFERROR(LOOKUP(1,0/((B1738=名单!B:B)*(VALUE(AW1738)&gt;=名单!E:E)*(VALUE(AW1738)&lt;=名单!G:G)*(Y1738="正常走货")),名单!H:H),"否")</f>
        <v>否</v>
      </c>
      <c r="G1738" s="71" t="s">
        <v>5286</v>
      </c>
      <c r="H1738" s="71" t="s">
        <v>5288</v>
      </c>
      <c r="J1738" s="72" t="s">
        <v>2455</v>
      </c>
      <c r="L1738" s="71" t="s">
        <v>18</v>
      </c>
      <c r="M1738" s="73"/>
      <c r="N1738" s="73"/>
      <c r="R1738" s="73"/>
      <c r="S1738" s="72" t="s">
        <v>86</v>
      </c>
      <c r="T1738" s="72" t="s">
        <v>14378</v>
      </c>
      <c r="U1738" s="73"/>
      <c r="W1738" s="73"/>
      <c r="X1738" s="73"/>
      <c r="Y1738" s="72" t="s">
        <v>14379</v>
      </c>
      <c r="AO1738" s="71">
        <v>0</v>
      </c>
      <c r="AT1738" s="73"/>
      <c r="AV1738" s="73"/>
      <c r="AW1738" s="74" t="s">
        <v>16131</v>
      </c>
      <c r="BC1738" s="73"/>
    </row>
    <row r="1739" spans="1:56">
      <c r="A1739" s="70" t="str">
        <f t="shared" si="55"/>
        <v>2026-01</v>
      </c>
      <c r="B1739" s="5" t="str">
        <f>_xlfn.XLOOKUP(G1739,过机服务商重量差!A:A,过机服务商重量差!G:G)</f>
        <v>无崖子</v>
      </c>
      <c r="C1739" s="32" t="str">
        <f t="shared" si="54"/>
        <v>渠道</v>
      </c>
      <c r="D1739" s="63">
        <f>ROUND(IF(AND(AO1739&gt;=0,Y1739="正常走货"),_xlfn.XLOOKUP(G1739,过机服务商重量差!A:A,过机服务商重量差!L:L),"0"),2)</f>
        <v>29</v>
      </c>
      <c r="E1739" s="64">
        <f>ROUND(IF(B1739="小旋风",$D1739/提成!$D$4*提成!$E$4,$D1739/提成!$D$3*提成!$E$3),2)</f>
        <v>0.29</v>
      </c>
      <c r="F1739" s="5" t="str">
        <f ca="1">IFERROR(LOOKUP(1,0/((B1739=名单!B:B)*(VALUE(AW1739)&gt;=名单!E:E)*(VALUE(AW1739)&lt;=名单!G:G)*(Y1739="正常走货")),名单!H:H),"否")</f>
        <v>否</v>
      </c>
      <c r="G1739" s="71" t="s">
        <v>5289</v>
      </c>
      <c r="H1739" s="71" t="s">
        <v>5291</v>
      </c>
      <c r="J1739" s="72" t="s">
        <v>2455</v>
      </c>
      <c r="L1739" s="71" t="s">
        <v>18</v>
      </c>
      <c r="M1739" s="73"/>
      <c r="N1739" s="73"/>
      <c r="R1739" s="73"/>
      <c r="S1739" s="72" t="s">
        <v>86</v>
      </c>
      <c r="T1739" s="72" t="s">
        <v>14378</v>
      </c>
      <c r="U1739" s="73"/>
      <c r="W1739" s="73"/>
      <c r="X1739" s="73"/>
      <c r="Y1739" s="72" t="s">
        <v>14379</v>
      </c>
      <c r="AO1739" s="71">
        <v>0</v>
      </c>
      <c r="AT1739" s="73"/>
      <c r="AV1739" s="73"/>
      <c r="AW1739" s="74" t="s">
        <v>16132</v>
      </c>
      <c r="BA1739" s="73"/>
      <c r="BC1739" s="73"/>
      <c r="BD1739" s="73"/>
    </row>
    <row r="1740" spans="1:56">
      <c r="A1740" s="70" t="str">
        <f t="shared" si="55"/>
        <v>2026-01</v>
      </c>
      <c r="B1740" s="5" t="str">
        <f>_xlfn.XLOOKUP(G1740,过机服务商重量差!A:A,过机服务商重量差!G:G)</f>
        <v>帅时莹</v>
      </c>
      <c r="C1740" s="32" t="str">
        <f t="shared" si="54"/>
        <v>渠道</v>
      </c>
      <c r="D1740" s="63">
        <f>ROUND(IF(AND(AO1740&gt;=0,Y1740="正常走货"),_xlfn.XLOOKUP(G1740,过机服务商重量差!A:A,过机服务商重量差!L:L),"0"),2)</f>
        <v>32</v>
      </c>
      <c r="E1740" s="64">
        <f>ROUND(IF(B1740="小旋风",$D1740/提成!$D$4*提成!$E$4,$D1740/提成!$D$3*提成!$E$3),2)</f>
        <v>0.32</v>
      </c>
      <c r="F1740" s="5" t="str">
        <f ca="1">IFERROR(LOOKUP(1,0/((B1740=名单!B:B)*(VALUE(AW1740)&gt;=名单!E:E)*(VALUE(AW1740)&lt;=名单!G:G)*(Y1740="正常走货")),名单!H:H),"否")</f>
        <v>否</v>
      </c>
      <c r="G1740" s="71" t="s">
        <v>5292</v>
      </c>
      <c r="H1740" s="71" t="s">
        <v>5294</v>
      </c>
      <c r="J1740" s="72" t="s">
        <v>738</v>
      </c>
      <c r="L1740" s="71" t="s">
        <v>18</v>
      </c>
      <c r="M1740" s="73"/>
      <c r="N1740" s="73"/>
      <c r="R1740" s="73"/>
      <c r="S1740" s="72" t="s">
        <v>130</v>
      </c>
      <c r="T1740" s="72" t="s">
        <v>14419</v>
      </c>
      <c r="U1740" s="73"/>
      <c r="W1740" s="73"/>
      <c r="X1740" s="73"/>
      <c r="Y1740" s="72" t="s">
        <v>14379</v>
      </c>
      <c r="AO1740" s="71">
        <v>380.4</v>
      </c>
      <c r="AT1740" s="73"/>
      <c r="AU1740" s="73"/>
      <c r="AV1740" s="73"/>
      <c r="AW1740" s="74" t="s">
        <v>16133</v>
      </c>
      <c r="BC1740" s="73"/>
    </row>
    <row r="1741" spans="1:56">
      <c r="A1741" s="70" t="str">
        <f t="shared" si="55"/>
        <v>2026-01</v>
      </c>
      <c r="B1741" s="5" t="str">
        <f>_xlfn.XLOOKUP(G1741,过机服务商重量差!A:A,过机服务商重量差!G:G)</f>
        <v>无崖子</v>
      </c>
      <c r="C1741" s="32" t="str">
        <f t="shared" si="54"/>
        <v>渠道</v>
      </c>
      <c r="D1741" s="63">
        <f>ROUND(IF(AND(AO1741&gt;=0,Y1741="正常走货"),_xlfn.XLOOKUP(G1741,过机服务商重量差!A:A,过机服务商重量差!L:L),"0"),2)</f>
        <v>9</v>
      </c>
      <c r="E1741" s="64">
        <f>ROUND(IF(B1741="小旋风",$D1741/提成!$D$4*提成!$E$4,$D1741/提成!$D$3*提成!$E$3),2)</f>
        <v>0.09</v>
      </c>
      <c r="F1741" s="5" t="str">
        <f ca="1">IFERROR(LOOKUP(1,0/((B1741=名单!B:B)*(VALUE(AW1741)&gt;=名单!E:E)*(VALUE(AW1741)&lt;=名单!G:G)*(Y1741="正常走货")),名单!H:H),"否")</f>
        <v>否</v>
      </c>
      <c r="G1741" s="71" t="s">
        <v>5295</v>
      </c>
      <c r="H1741" s="71" t="s">
        <v>5297</v>
      </c>
      <c r="J1741" s="72" t="s">
        <v>128</v>
      </c>
      <c r="L1741" s="71" t="s">
        <v>18</v>
      </c>
      <c r="M1741" s="73"/>
      <c r="N1741" s="73"/>
      <c r="R1741" s="73"/>
      <c r="S1741" s="72" t="s">
        <v>130</v>
      </c>
      <c r="T1741" s="72" t="s">
        <v>14419</v>
      </c>
      <c r="U1741" s="73"/>
      <c r="W1741" s="73"/>
      <c r="X1741" s="73"/>
      <c r="Y1741" s="72" t="s">
        <v>14379</v>
      </c>
      <c r="AO1741" s="71">
        <v>200.6</v>
      </c>
      <c r="AT1741" s="73"/>
      <c r="AU1741" s="73"/>
      <c r="AV1741" s="73"/>
      <c r="AW1741" s="74" t="s">
        <v>16134</v>
      </c>
      <c r="BC1741" s="73"/>
    </row>
    <row r="1742" spans="1:56">
      <c r="A1742" s="70" t="str">
        <f t="shared" si="55"/>
        <v>2026-01</v>
      </c>
      <c r="B1742" s="5" t="str">
        <f>_xlfn.XLOOKUP(G1742,过机服务商重量差!A:A,过机服务商重量差!G:G)</f>
        <v>帅时莹</v>
      </c>
      <c r="C1742" s="32" t="str">
        <f t="shared" si="54"/>
        <v>渠道</v>
      </c>
      <c r="D1742" s="63">
        <f>ROUND(IF(AND(AO1742&gt;=0,Y1742="正常走货"),_xlfn.XLOOKUP(G1742,过机服务商重量差!A:A,过机服务商重量差!L:L),"0"),2)</f>
        <v>6</v>
      </c>
      <c r="E1742" s="64">
        <f>ROUND(IF(B1742="小旋风",$D1742/提成!$D$4*提成!$E$4,$D1742/提成!$D$3*提成!$E$3),2)</f>
        <v>0.06</v>
      </c>
      <c r="F1742" s="5" t="str">
        <f ca="1">IFERROR(LOOKUP(1,0/((B1742=名单!B:B)*(VALUE(AW1742)&gt;=名单!E:E)*(VALUE(AW1742)&lt;=名单!G:G)*(Y1742="正常走货")),名单!H:H),"否")</f>
        <v>否</v>
      </c>
      <c r="G1742" s="71" t="s">
        <v>5298</v>
      </c>
      <c r="H1742" s="71" t="s">
        <v>5300</v>
      </c>
      <c r="J1742" s="72" t="s">
        <v>738</v>
      </c>
      <c r="L1742" s="71" t="s">
        <v>18</v>
      </c>
      <c r="M1742" s="73"/>
      <c r="N1742" s="73"/>
      <c r="R1742" s="73"/>
      <c r="S1742" s="72" t="s">
        <v>130</v>
      </c>
      <c r="T1742" s="72" t="s">
        <v>14419</v>
      </c>
      <c r="U1742" s="73"/>
      <c r="W1742" s="73"/>
      <c r="X1742" s="73"/>
      <c r="Y1742" s="72" t="s">
        <v>14379</v>
      </c>
      <c r="AO1742" s="71">
        <v>220</v>
      </c>
      <c r="AT1742" s="73"/>
      <c r="AU1742" s="73"/>
      <c r="AV1742" s="73"/>
      <c r="AW1742" s="74" t="s">
        <v>16135</v>
      </c>
      <c r="BC1742" s="73"/>
    </row>
    <row r="1743" spans="1:56">
      <c r="A1743" s="70" t="str">
        <f t="shared" si="55"/>
        <v>2026-01</v>
      </c>
      <c r="B1743" s="5" t="str">
        <f>_xlfn.XLOOKUP(G1743,过机服务商重量差!A:A,过机服务商重量差!G:G)</f>
        <v>玉麒麟</v>
      </c>
      <c r="C1743" s="32" t="str">
        <f t="shared" si="54"/>
        <v>渠道</v>
      </c>
      <c r="D1743" s="63">
        <f>ROUND(IF(AND(AO1743&gt;=0,Y1743="正常走货"),_xlfn.XLOOKUP(G1743,过机服务商重量差!A:A,过机服务商重量差!L:L),"0"),2)</f>
        <v>1.5</v>
      </c>
      <c r="E1743" s="64">
        <f>ROUND(IF(B1743="小旋风",$D1743/提成!$D$4*提成!$E$4,$D1743/提成!$D$3*提成!$E$3),2)</f>
        <v>0.02</v>
      </c>
      <c r="F1743" s="5" t="str">
        <f ca="1">IFERROR(LOOKUP(1,0/((B1743=名单!B:B)*(VALUE(AW1743)&gt;=名单!E:E)*(VALUE(AW1743)&lt;=名单!G:G)*(Y1743="正常走货")),名单!H:H),"否")</f>
        <v>否</v>
      </c>
      <c r="G1743" s="71" t="s">
        <v>5301</v>
      </c>
      <c r="H1743" s="71" t="s">
        <v>5303</v>
      </c>
      <c r="J1743" s="72" t="s">
        <v>17</v>
      </c>
      <c r="L1743" s="71" t="s">
        <v>18</v>
      </c>
      <c r="M1743" s="73"/>
      <c r="N1743" s="73"/>
      <c r="R1743" s="73"/>
      <c r="S1743" s="72" t="s">
        <v>152</v>
      </c>
      <c r="T1743" s="72" t="s">
        <v>14382</v>
      </c>
      <c r="U1743" s="73"/>
      <c r="W1743" s="73"/>
      <c r="X1743" s="73"/>
      <c r="Y1743" s="72" t="s">
        <v>14379</v>
      </c>
      <c r="AO1743" s="71">
        <v>39.34</v>
      </c>
      <c r="AT1743" s="73"/>
      <c r="AU1743" s="73"/>
      <c r="AV1743" s="73"/>
      <c r="AW1743" s="74" t="s">
        <v>16136</v>
      </c>
      <c r="BC1743" s="73"/>
    </row>
    <row r="1744" spans="1:56">
      <c r="A1744" s="70" t="str">
        <f t="shared" si="55"/>
        <v>2026-01</v>
      </c>
      <c r="B1744" s="5" t="str">
        <f>_xlfn.XLOOKUP(G1744,过机服务商重量差!A:A,过机服务商重量差!G:G)</f>
        <v>玉麒麟</v>
      </c>
      <c r="C1744" s="32" t="str">
        <f t="shared" si="54"/>
        <v>渠道</v>
      </c>
      <c r="D1744" s="63">
        <f>ROUND(IF(AND(AO1744&gt;=0,Y1744="正常走货"),_xlfn.XLOOKUP(G1744,过机服务商重量差!A:A,过机服务商重量差!L:L),"0"),2)</f>
        <v>1</v>
      </c>
      <c r="E1744" s="64">
        <f>ROUND(IF(B1744="小旋风",$D1744/提成!$D$4*提成!$E$4,$D1744/提成!$D$3*提成!$E$3),2)</f>
        <v>0.01</v>
      </c>
      <c r="F1744" s="5" t="str">
        <f ca="1">IFERROR(LOOKUP(1,0/((B1744=名单!B:B)*(VALUE(AW1744)&gt;=名单!E:E)*(VALUE(AW1744)&lt;=名单!G:G)*(Y1744="正常走货")),名单!H:H),"否")</f>
        <v>否</v>
      </c>
      <c r="G1744" s="71" t="s">
        <v>5304</v>
      </c>
      <c r="H1744" s="71" t="s">
        <v>5306</v>
      </c>
      <c r="J1744" s="72" t="s">
        <v>17</v>
      </c>
      <c r="L1744" s="71" t="s">
        <v>18</v>
      </c>
      <c r="M1744" s="73"/>
      <c r="N1744" s="73"/>
      <c r="R1744" s="73"/>
      <c r="S1744" s="72" t="s">
        <v>152</v>
      </c>
      <c r="T1744" s="72" t="s">
        <v>14382</v>
      </c>
      <c r="U1744" s="73"/>
      <c r="W1744" s="73"/>
      <c r="X1744" s="73"/>
      <c r="Y1744" s="72" t="s">
        <v>14379</v>
      </c>
      <c r="AO1744" s="71">
        <v>39.92</v>
      </c>
      <c r="AS1744" s="73"/>
      <c r="AT1744" s="73"/>
      <c r="AU1744" s="73"/>
      <c r="AV1744" s="73"/>
      <c r="AW1744" s="74" t="s">
        <v>16137</v>
      </c>
      <c r="BC1744" s="73"/>
    </row>
    <row r="1745" spans="1:56">
      <c r="A1745" s="70" t="str">
        <f t="shared" si="55"/>
        <v>2026-01</v>
      </c>
      <c r="B1745" s="5" t="str">
        <f>_xlfn.XLOOKUP(G1745,过机服务商重量差!A:A,过机服务商重量差!G:G)</f>
        <v>无崖子</v>
      </c>
      <c r="C1745" s="32" t="str">
        <f t="shared" si="54"/>
        <v>渠道</v>
      </c>
      <c r="D1745" s="63">
        <f>ROUND(IF(AND(AO1745&gt;=0,Y1745="正常走货"),_xlfn.XLOOKUP(G1745,过机服务商重量差!A:A,过机服务商重量差!L:L),"0"),2)</f>
        <v>9.5</v>
      </c>
      <c r="E1745" s="64">
        <f>ROUND(IF(B1745="小旋风",$D1745/提成!$D$4*提成!$E$4,$D1745/提成!$D$3*提成!$E$3),2)</f>
        <v>0.1</v>
      </c>
      <c r="F1745" s="5" t="str">
        <f ca="1">IFERROR(LOOKUP(1,0/((B1745=名单!B:B)*(VALUE(AW1745)&gt;=名单!E:E)*(VALUE(AW1745)&lt;=名单!G:G)*(Y1745="正常走货")),名单!H:H),"否")</f>
        <v>否</v>
      </c>
      <c r="G1745" s="71" t="s">
        <v>5307</v>
      </c>
      <c r="H1745" s="71" t="s">
        <v>5309</v>
      </c>
      <c r="J1745" s="72" t="s">
        <v>2309</v>
      </c>
      <c r="L1745" s="71" t="s">
        <v>18</v>
      </c>
      <c r="M1745" s="73"/>
      <c r="N1745" s="73"/>
      <c r="R1745" s="73"/>
      <c r="S1745" s="72" t="s">
        <v>130</v>
      </c>
      <c r="T1745" s="72" t="s">
        <v>14419</v>
      </c>
      <c r="U1745" s="73"/>
      <c r="W1745" s="73"/>
      <c r="X1745" s="73"/>
      <c r="Y1745" s="72" t="s">
        <v>14379</v>
      </c>
      <c r="AO1745" s="71">
        <v>284.7</v>
      </c>
      <c r="AT1745" s="73"/>
      <c r="AV1745" s="73"/>
      <c r="AW1745" s="74" t="s">
        <v>16138</v>
      </c>
      <c r="BC1745" s="73"/>
    </row>
    <row r="1746" spans="1:56">
      <c r="A1746" s="70" t="str">
        <f t="shared" si="55"/>
        <v>2026-01</v>
      </c>
      <c r="B1746" s="5" t="str">
        <f>_xlfn.XLOOKUP(G1746,过机服务商重量差!A:A,过机服务商重量差!G:G)</f>
        <v>玉麒麟</v>
      </c>
      <c r="C1746" s="32" t="str">
        <f t="shared" si="54"/>
        <v>渠道</v>
      </c>
      <c r="D1746" s="63">
        <f>ROUND(IF(AND(AO1746&gt;=0,Y1746="正常走货"),_xlfn.XLOOKUP(G1746,过机服务商重量差!A:A,过机服务商重量差!L:L),"0"),2)</f>
        <v>1.5</v>
      </c>
      <c r="E1746" s="64">
        <f>ROUND(IF(B1746="小旋风",$D1746/提成!$D$4*提成!$E$4,$D1746/提成!$D$3*提成!$E$3),2)</f>
        <v>0.02</v>
      </c>
      <c r="F1746" s="5" t="str">
        <f ca="1">IFERROR(LOOKUP(1,0/((B1746=名单!B:B)*(VALUE(AW1746)&gt;=名单!E:E)*(VALUE(AW1746)&lt;=名单!G:G)*(Y1746="正常走货")),名单!H:H),"否")</f>
        <v>否</v>
      </c>
      <c r="G1746" s="71" t="s">
        <v>5310</v>
      </c>
      <c r="H1746" s="71" t="s">
        <v>5312</v>
      </c>
      <c r="J1746" s="72" t="s">
        <v>17</v>
      </c>
      <c r="L1746" s="71" t="s">
        <v>18</v>
      </c>
      <c r="M1746" s="73"/>
      <c r="N1746" s="73"/>
      <c r="R1746" s="73"/>
      <c r="S1746" s="72" t="s">
        <v>90</v>
      </c>
      <c r="T1746" s="72" t="s">
        <v>14407</v>
      </c>
      <c r="U1746" s="73"/>
      <c r="W1746" s="73"/>
      <c r="X1746" s="73"/>
      <c r="Y1746" s="72" t="s">
        <v>14379</v>
      </c>
      <c r="AO1746" s="71">
        <v>37.39</v>
      </c>
      <c r="AT1746" s="73"/>
      <c r="AU1746" s="73"/>
      <c r="AV1746" s="73"/>
      <c r="AW1746" s="74" t="s">
        <v>16139</v>
      </c>
      <c r="BC1746" s="73"/>
    </row>
    <row r="1747" spans="1:56">
      <c r="A1747" s="70" t="str">
        <f t="shared" si="55"/>
        <v>2026-01</v>
      </c>
      <c r="B1747" s="5" t="str">
        <f>_xlfn.XLOOKUP(G1747,过机服务商重量差!A:A,过机服务商重量差!G:G)</f>
        <v>帅时莹</v>
      </c>
      <c r="C1747" s="32" t="str">
        <f t="shared" si="54"/>
        <v>渠道</v>
      </c>
      <c r="D1747" s="63">
        <f>ROUND(IF(AND(AO1747&gt;=0,Y1747="正常走货"),_xlfn.XLOOKUP(G1747,过机服务商重量差!A:A,过机服务商重量差!L:L),"0"),2)</f>
        <v>7</v>
      </c>
      <c r="E1747" s="64">
        <f>ROUND(IF(B1747="小旋风",$D1747/提成!$D$4*提成!$E$4,$D1747/提成!$D$3*提成!$E$3),2)</f>
        <v>0.07</v>
      </c>
      <c r="F1747" s="5" t="str">
        <f ca="1">IFERROR(LOOKUP(1,0/((B1747=名单!B:B)*(VALUE(AW1747)&gt;=名单!E:E)*(VALUE(AW1747)&lt;=名单!G:G)*(Y1747="正常走货")),名单!H:H),"否")</f>
        <v>否</v>
      </c>
      <c r="G1747" s="71" t="s">
        <v>5313</v>
      </c>
      <c r="H1747" s="71" t="s">
        <v>5315</v>
      </c>
      <c r="J1747" s="72" t="s">
        <v>140</v>
      </c>
      <c r="L1747" s="71" t="s">
        <v>18</v>
      </c>
      <c r="M1747" s="73"/>
      <c r="N1747" s="73"/>
      <c r="R1747" s="73"/>
      <c r="S1747" s="72" t="s">
        <v>540</v>
      </c>
      <c r="T1747" s="72" t="s">
        <v>14410</v>
      </c>
      <c r="U1747" s="73"/>
      <c r="W1747" s="73"/>
      <c r="X1747" s="73"/>
      <c r="Y1747" s="72" t="s">
        <v>14379</v>
      </c>
      <c r="AO1747" s="71">
        <v>208.32</v>
      </c>
      <c r="AT1747" s="73"/>
      <c r="AU1747" s="73"/>
      <c r="AV1747" s="73"/>
      <c r="AW1747" s="74" t="s">
        <v>16140</v>
      </c>
      <c r="BC1747" s="73"/>
    </row>
    <row r="1748" spans="1:56">
      <c r="A1748" s="70" t="str">
        <f t="shared" si="55"/>
        <v>2026-01</v>
      </c>
      <c r="B1748" s="5" t="str">
        <f>_xlfn.XLOOKUP(G1748,过机服务商重量差!A:A,过机服务商重量差!G:G)</f>
        <v>玉麒麟</v>
      </c>
      <c r="C1748" s="32" t="str">
        <f t="shared" si="54"/>
        <v>渠道</v>
      </c>
      <c r="D1748" s="63">
        <f>ROUND(IF(AND(AO1748&gt;=0,Y1748="正常走货"),_xlfn.XLOOKUP(G1748,过机服务商重量差!A:A,过机服务商重量差!L:L),"0"),2)</f>
        <v>12</v>
      </c>
      <c r="E1748" s="64">
        <f>ROUND(IF(B1748="小旋风",$D1748/提成!$D$4*提成!$E$4,$D1748/提成!$D$3*提成!$E$3),2)</f>
        <v>0.12</v>
      </c>
      <c r="F1748" s="5" t="str">
        <f ca="1">IFERROR(LOOKUP(1,0/((B1748=名单!B:B)*(VALUE(AW1748)&gt;=名单!E:E)*(VALUE(AW1748)&lt;=名单!G:G)*(Y1748="正常走货")),名单!H:H),"否")</f>
        <v>否</v>
      </c>
      <c r="G1748" s="71" t="s">
        <v>5316</v>
      </c>
      <c r="H1748" s="71" t="s">
        <v>5318</v>
      </c>
      <c r="J1748" s="72" t="s">
        <v>17</v>
      </c>
      <c r="L1748" s="71" t="s">
        <v>18</v>
      </c>
      <c r="M1748" s="73"/>
      <c r="N1748" s="73"/>
      <c r="R1748" s="73"/>
      <c r="S1748" s="72" t="s">
        <v>540</v>
      </c>
      <c r="T1748" s="72" t="s">
        <v>14410</v>
      </c>
      <c r="U1748" s="73"/>
      <c r="W1748" s="73"/>
      <c r="X1748" s="73"/>
      <c r="Y1748" s="72" t="s">
        <v>14379</v>
      </c>
      <c r="AO1748" s="71">
        <v>180.68</v>
      </c>
      <c r="AS1748" s="73"/>
      <c r="AT1748" s="73"/>
      <c r="AU1748" s="73"/>
      <c r="AV1748" s="73"/>
      <c r="AW1748" s="74" t="s">
        <v>16141</v>
      </c>
      <c r="BC1748" s="73"/>
      <c r="BD1748" s="73"/>
    </row>
    <row r="1749" spans="1:56">
      <c r="A1749" s="70" t="str">
        <f t="shared" si="55"/>
        <v>2026-01</v>
      </c>
      <c r="B1749" s="5" t="str">
        <f>_xlfn.XLOOKUP(G1749,过机服务商重量差!A:A,过机服务商重量差!G:G)</f>
        <v>玉麒麟</v>
      </c>
      <c r="C1749" s="32" t="str">
        <f t="shared" si="54"/>
        <v>渠道</v>
      </c>
      <c r="D1749" s="63">
        <f>ROUND(IF(AND(AO1749&gt;=0,Y1749="正常走货"),_xlfn.XLOOKUP(G1749,过机服务商重量差!A:A,过机服务商重量差!L:L),"0"),2)</f>
        <v>22</v>
      </c>
      <c r="E1749" s="64">
        <f>ROUND(IF(B1749="小旋风",$D1749/提成!$D$4*提成!$E$4,$D1749/提成!$D$3*提成!$E$3),2)</f>
        <v>0.22</v>
      </c>
      <c r="F1749" s="5" t="str">
        <f ca="1">IFERROR(LOOKUP(1,0/((B1749=名单!B:B)*(VALUE(AW1749)&gt;=名单!E:E)*(VALUE(AW1749)&lt;=名单!G:G)*(Y1749="正常走货")),名单!H:H),"否")</f>
        <v>否</v>
      </c>
      <c r="G1749" s="71" t="s">
        <v>5319</v>
      </c>
      <c r="H1749" s="71" t="s">
        <v>5321</v>
      </c>
      <c r="J1749" s="72" t="s">
        <v>24</v>
      </c>
      <c r="L1749" s="71" t="s">
        <v>18</v>
      </c>
      <c r="M1749" s="73"/>
      <c r="N1749" s="73"/>
      <c r="R1749" s="73"/>
      <c r="S1749" s="72" t="s">
        <v>145</v>
      </c>
      <c r="T1749" s="71" t="s">
        <v>14407</v>
      </c>
      <c r="U1749" s="73"/>
      <c r="W1749" s="73"/>
      <c r="X1749" s="73"/>
      <c r="Y1749" s="72" t="s">
        <v>14379</v>
      </c>
      <c r="AO1749" s="71">
        <v>311.7</v>
      </c>
      <c r="AT1749" s="73"/>
      <c r="AU1749" s="73"/>
      <c r="AV1749" s="73"/>
      <c r="AW1749" s="74" t="s">
        <v>16142</v>
      </c>
      <c r="BC1749" s="73"/>
    </row>
    <row r="1750" spans="1:56">
      <c r="A1750" s="70" t="str">
        <f t="shared" si="55"/>
        <v>2026-01</v>
      </c>
      <c r="B1750" s="5" t="str">
        <f>_xlfn.XLOOKUP(G1750,过机服务商重量差!A:A,过机服务商重量差!G:G)</f>
        <v>风清扬</v>
      </c>
      <c r="C1750" s="32" t="str">
        <f t="shared" si="54"/>
        <v>渠道</v>
      </c>
      <c r="D1750" s="63">
        <f>ROUND(IF(AND(AO1750&gt;=0,Y1750="正常走货"),_xlfn.XLOOKUP(G1750,过机服务商重量差!A:A,过机服务商重量差!L:L),"0"),2)</f>
        <v>26</v>
      </c>
      <c r="E1750" s="64">
        <f>ROUND(IF(B1750="小旋风",$D1750/提成!$D$4*提成!$E$4,$D1750/提成!$D$3*提成!$E$3),2)</f>
        <v>0.26</v>
      </c>
      <c r="F1750" s="5" t="str">
        <f ca="1">IFERROR(LOOKUP(1,0/((B1750=名单!B:B)*(VALUE(AW1750)&gt;=名单!E:E)*(VALUE(AW1750)&lt;=名单!G:G)*(Y1750="正常走货")),名单!H:H),"否")</f>
        <v>是</v>
      </c>
      <c r="G1750" s="71" t="s">
        <v>5322</v>
      </c>
      <c r="H1750" s="71" t="s">
        <v>5324</v>
      </c>
      <c r="J1750" s="72" t="s">
        <v>231</v>
      </c>
      <c r="L1750" s="71" t="s">
        <v>18</v>
      </c>
      <c r="M1750" s="73"/>
      <c r="N1750" s="73"/>
      <c r="R1750" s="73"/>
      <c r="S1750" s="72" t="s">
        <v>203</v>
      </c>
      <c r="T1750" s="72" t="s">
        <v>14378</v>
      </c>
      <c r="U1750" s="73"/>
      <c r="W1750" s="73"/>
      <c r="X1750" s="73"/>
      <c r="Y1750" s="72" t="s">
        <v>14379</v>
      </c>
      <c r="AO1750" s="71">
        <v>201</v>
      </c>
      <c r="AS1750" s="73"/>
      <c r="AT1750" s="73"/>
      <c r="AU1750" s="73"/>
      <c r="AV1750" s="73"/>
      <c r="AW1750" s="74" t="s">
        <v>16143</v>
      </c>
      <c r="BC1750" s="73"/>
      <c r="BD1750" s="73"/>
    </row>
    <row r="1751" spans="1:56">
      <c r="A1751" s="70" t="str">
        <f t="shared" si="55"/>
        <v>2026-01</v>
      </c>
      <c r="B1751" s="5" t="str">
        <f>_xlfn.XLOOKUP(G1751,过机服务商重量差!A:A,过机服务商重量差!G:G)</f>
        <v>风清扬</v>
      </c>
      <c r="C1751" s="32" t="str">
        <f t="shared" si="54"/>
        <v>渠道</v>
      </c>
      <c r="D1751" s="63">
        <f>ROUND(IF(AND(AO1751&gt;=0,Y1751="正常走货"),_xlfn.XLOOKUP(G1751,过机服务商重量差!A:A,过机服务商重量差!L:L),"0"),2)</f>
        <v>30</v>
      </c>
      <c r="E1751" s="64">
        <f>ROUND(IF(B1751="小旋风",$D1751/提成!$D$4*提成!$E$4,$D1751/提成!$D$3*提成!$E$3),2)</f>
        <v>0.3</v>
      </c>
      <c r="F1751" s="5" t="str">
        <f ca="1">IFERROR(LOOKUP(1,0/((B1751=名单!B:B)*(VALUE(AW1751)&gt;=名单!E:E)*(VALUE(AW1751)&lt;=名单!G:G)*(Y1751="正常走货")),名单!H:H),"否")</f>
        <v>是</v>
      </c>
      <c r="G1751" s="71" t="s">
        <v>5325</v>
      </c>
      <c r="H1751" s="71" t="s">
        <v>5327</v>
      </c>
      <c r="J1751" s="72" t="s">
        <v>231</v>
      </c>
      <c r="L1751" s="71" t="s">
        <v>18</v>
      </c>
      <c r="M1751" s="73"/>
      <c r="N1751" s="73"/>
      <c r="R1751" s="73"/>
      <c r="S1751" s="72" t="s">
        <v>203</v>
      </c>
      <c r="T1751" s="72" t="s">
        <v>14378</v>
      </c>
      <c r="U1751" s="73"/>
      <c r="W1751" s="73"/>
      <c r="X1751" s="73"/>
      <c r="Y1751" s="72" t="s">
        <v>14379</v>
      </c>
      <c r="AO1751" s="71">
        <v>105</v>
      </c>
      <c r="AS1751" s="73"/>
      <c r="AT1751" s="73"/>
      <c r="AU1751" s="73"/>
      <c r="AV1751" s="73"/>
      <c r="AW1751" s="74" t="s">
        <v>16144</v>
      </c>
      <c r="BC1751" s="73"/>
    </row>
    <row r="1752" spans="1:56">
      <c r="A1752" s="70" t="str">
        <f t="shared" si="55"/>
        <v>2026-01</v>
      </c>
      <c r="B1752" s="5" t="str">
        <f>_xlfn.XLOOKUP(G1752,过机服务商重量差!A:A,过机服务商重量差!G:G)</f>
        <v>风清扬</v>
      </c>
      <c r="C1752" s="32" t="str">
        <f t="shared" si="54"/>
        <v>渠道</v>
      </c>
      <c r="D1752" s="63">
        <f>ROUND(IF(AND(AO1752&gt;=0,Y1752="正常走货"),_xlfn.XLOOKUP(G1752,过机服务商重量差!A:A,过机服务商重量差!L:L),"0"),2)</f>
        <v>728</v>
      </c>
      <c r="E1752" s="64">
        <f>ROUND(IF(B1752="小旋风",$D1752/提成!$D$4*提成!$E$4,$D1752/提成!$D$3*提成!$E$3),2)</f>
        <v>7.28</v>
      </c>
      <c r="F1752" s="5" t="str">
        <f ca="1">IFERROR(LOOKUP(1,0/((B1752=名单!B:B)*(VALUE(AW1752)&gt;=名单!E:E)*(VALUE(AW1752)&lt;=名单!G:G)*(Y1752="正常走货")),名单!H:H),"否")</f>
        <v>是</v>
      </c>
      <c r="G1752" s="71" t="s">
        <v>5328</v>
      </c>
      <c r="H1752" s="71" t="s">
        <v>5330</v>
      </c>
      <c r="J1752" s="72" t="s">
        <v>144</v>
      </c>
      <c r="L1752" s="71" t="s">
        <v>18</v>
      </c>
      <c r="M1752" s="73"/>
      <c r="N1752" s="73"/>
      <c r="R1752" s="73"/>
      <c r="S1752" s="72" t="s">
        <v>90</v>
      </c>
      <c r="T1752" s="72" t="s">
        <v>14407</v>
      </c>
      <c r="U1752" s="73"/>
      <c r="W1752" s="73"/>
      <c r="X1752" s="73"/>
      <c r="Y1752" s="72" t="s">
        <v>14379</v>
      </c>
      <c r="AO1752" s="71">
        <v>755.5</v>
      </c>
      <c r="AS1752" s="73"/>
      <c r="AT1752" s="73"/>
      <c r="AU1752" s="73"/>
      <c r="AV1752" s="73"/>
      <c r="AW1752" s="74" t="s">
        <v>16145</v>
      </c>
      <c r="BA1752" s="73"/>
      <c r="BC1752" s="73"/>
    </row>
    <row r="1753" spans="1:56">
      <c r="A1753" s="70" t="str">
        <f t="shared" si="55"/>
        <v>2026-01</v>
      </c>
      <c r="B1753" s="5" t="str">
        <f>_xlfn.XLOOKUP(G1753,过机服务商重量差!A:A,过机服务商重量差!G:G)</f>
        <v>无崖子</v>
      </c>
      <c r="C1753" s="32" t="str">
        <f t="shared" si="54"/>
        <v>渠道</v>
      </c>
      <c r="D1753" s="63">
        <f>ROUND(IF(AND(AO1753&gt;=0,Y1753="正常走货"),_xlfn.XLOOKUP(G1753,过机服务商重量差!A:A,过机服务商重量差!L:L),"0"),2)</f>
        <v>48</v>
      </c>
      <c r="E1753" s="64">
        <f>ROUND(IF(B1753="小旋风",$D1753/提成!$D$4*提成!$E$4,$D1753/提成!$D$3*提成!$E$3),2)</f>
        <v>0.48</v>
      </c>
      <c r="F1753" s="5" t="str">
        <f ca="1">IFERROR(LOOKUP(1,0/((B1753=名单!B:B)*(VALUE(AW1753)&gt;=名单!E:E)*(VALUE(AW1753)&lt;=名单!G:G)*(Y1753="正常走货")),名单!H:H),"否")</f>
        <v>否</v>
      </c>
      <c r="G1753" s="71" t="s">
        <v>5331</v>
      </c>
      <c r="H1753" s="71" t="s">
        <v>5333</v>
      </c>
      <c r="J1753" s="72" t="s">
        <v>611</v>
      </c>
      <c r="L1753" s="71" t="s">
        <v>18</v>
      </c>
      <c r="M1753" s="73"/>
      <c r="N1753" s="73"/>
      <c r="R1753" s="73"/>
      <c r="S1753" s="72" t="s">
        <v>86</v>
      </c>
      <c r="T1753" s="72" t="s">
        <v>14378</v>
      </c>
      <c r="U1753" s="73"/>
      <c r="W1753" s="73"/>
      <c r="X1753" s="73"/>
      <c r="Y1753" s="72" t="s">
        <v>14379</v>
      </c>
      <c r="AO1753" s="71">
        <v>1.09999999999991</v>
      </c>
      <c r="AT1753" s="73"/>
      <c r="AV1753" s="73"/>
      <c r="AW1753" s="74" t="s">
        <v>16146</v>
      </c>
      <c r="BC1753" s="73"/>
    </row>
    <row r="1754" spans="1:56">
      <c r="A1754" s="70" t="str">
        <f t="shared" si="55"/>
        <v>2026-01</v>
      </c>
      <c r="B1754" s="5" t="str">
        <f>_xlfn.XLOOKUP(G1754,过机服务商重量差!A:A,过机服务商重量差!G:G)</f>
        <v>帅时莹</v>
      </c>
      <c r="C1754" s="32" t="str">
        <f t="shared" si="54"/>
        <v>渠道</v>
      </c>
      <c r="D1754" s="63">
        <f>ROUND(IF(AND(AO1754&gt;=0,Y1754="正常走货"),_xlfn.XLOOKUP(G1754,过机服务商重量差!A:A,过机服务商重量差!L:L),"0"),2)</f>
        <v>23</v>
      </c>
      <c r="E1754" s="64">
        <f>ROUND(IF(B1754="小旋风",$D1754/提成!$D$4*提成!$E$4,$D1754/提成!$D$3*提成!$E$3),2)</f>
        <v>0.23</v>
      </c>
      <c r="F1754" s="5" t="str">
        <f ca="1">IFERROR(LOOKUP(1,0/((B1754=名单!B:B)*(VALUE(AW1754)&gt;=名单!E:E)*(VALUE(AW1754)&lt;=名单!G:G)*(Y1754="正常走货")),名单!H:H),"否")</f>
        <v>否</v>
      </c>
      <c r="G1754" s="71" t="s">
        <v>5334</v>
      </c>
      <c r="H1754" s="71" t="s">
        <v>5336</v>
      </c>
      <c r="J1754" s="72" t="s">
        <v>140</v>
      </c>
      <c r="L1754" s="71" t="s">
        <v>18</v>
      </c>
      <c r="M1754" s="73"/>
      <c r="N1754" s="73"/>
      <c r="R1754" s="73"/>
      <c r="S1754" s="72" t="s">
        <v>199</v>
      </c>
      <c r="T1754" s="72" t="s">
        <v>14439</v>
      </c>
      <c r="U1754" s="73"/>
      <c r="W1754" s="73"/>
      <c r="X1754" s="73"/>
      <c r="Y1754" s="72" t="s">
        <v>14379</v>
      </c>
      <c r="AO1754" s="71">
        <v>285.2</v>
      </c>
      <c r="AS1754" s="73"/>
      <c r="AT1754" s="73"/>
      <c r="AU1754" s="73"/>
      <c r="AV1754" s="73"/>
      <c r="AW1754" s="74" t="s">
        <v>16147</v>
      </c>
      <c r="BC1754" s="73"/>
    </row>
    <row r="1755" spans="1:56">
      <c r="A1755" s="70" t="str">
        <f t="shared" si="55"/>
        <v>2026-01</v>
      </c>
      <c r="B1755" s="5" t="str">
        <f>_xlfn.XLOOKUP(G1755,过机服务商重量差!A:A,过机服务商重量差!G:G)</f>
        <v>帅时莹</v>
      </c>
      <c r="C1755" s="32" t="str">
        <f t="shared" si="54"/>
        <v>渠道</v>
      </c>
      <c r="D1755" s="63">
        <f>ROUND(IF(AND(AO1755&gt;=0,Y1755="正常走货"),_xlfn.XLOOKUP(G1755,过机服务商重量差!A:A,过机服务商重量差!L:L),"0"),2)</f>
        <v>19</v>
      </c>
      <c r="E1755" s="64">
        <f>ROUND(IF(B1755="小旋风",$D1755/提成!$D$4*提成!$E$4,$D1755/提成!$D$3*提成!$E$3),2)</f>
        <v>0.19</v>
      </c>
      <c r="F1755" s="5" t="str">
        <f ca="1">IFERROR(LOOKUP(1,0/((B1755=名单!B:B)*(VALUE(AW1755)&gt;=名单!E:E)*(VALUE(AW1755)&lt;=名单!G:G)*(Y1755="正常走货")),名单!H:H),"否")</f>
        <v>否</v>
      </c>
      <c r="G1755" s="71" t="s">
        <v>5337</v>
      </c>
      <c r="H1755" s="71" t="s">
        <v>5339</v>
      </c>
      <c r="J1755" s="72" t="s">
        <v>140</v>
      </c>
      <c r="L1755" s="71" t="s">
        <v>18</v>
      </c>
      <c r="M1755" s="73"/>
      <c r="N1755" s="73"/>
      <c r="R1755" s="73"/>
      <c r="S1755" s="72" t="s">
        <v>199</v>
      </c>
      <c r="T1755" s="72" t="s">
        <v>14439</v>
      </c>
      <c r="U1755" s="73"/>
      <c r="W1755" s="73"/>
      <c r="X1755" s="73"/>
      <c r="Y1755" s="72" t="s">
        <v>14379</v>
      </c>
      <c r="AO1755" s="71">
        <v>338.51</v>
      </c>
      <c r="AS1755" s="73"/>
      <c r="AT1755" s="73"/>
      <c r="AU1755" s="73"/>
      <c r="AV1755" s="73"/>
      <c r="AW1755" s="74" t="s">
        <v>16148</v>
      </c>
      <c r="BA1755" s="73"/>
      <c r="BC1755" s="73"/>
      <c r="BD1755" s="73"/>
    </row>
    <row r="1756" spans="1:56">
      <c r="A1756" s="70" t="str">
        <f t="shared" si="55"/>
        <v>2026-01</v>
      </c>
      <c r="B1756" s="5" t="str">
        <f>_xlfn.XLOOKUP(G1756,过机服务商重量差!A:A,过机服务商重量差!G:G)</f>
        <v>帅时莹</v>
      </c>
      <c r="C1756" s="32" t="str">
        <f t="shared" si="54"/>
        <v>渠道</v>
      </c>
      <c r="D1756" s="63">
        <f>ROUND(IF(AND(AO1756&gt;=0,Y1756="正常走货"),_xlfn.XLOOKUP(G1756,过机服务商重量差!A:A,过机服务商重量差!L:L),"0"),2)</f>
        <v>24</v>
      </c>
      <c r="E1756" s="64">
        <f>ROUND(IF(B1756="小旋风",$D1756/提成!$D$4*提成!$E$4,$D1756/提成!$D$3*提成!$E$3),2)</f>
        <v>0.24</v>
      </c>
      <c r="F1756" s="5" t="str">
        <f ca="1">IFERROR(LOOKUP(1,0/((B1756=名单!B:B)*(VALUE(AW1756)&gt;=名单!E:E)*(VALUE(AW1756)&lt;=名单!G:G)*(Y1756="正常走货")),名单!H:H),"否")</f>
        <v>否</v>
      </c>
      <c r="G1756" s="71" t="s">
        <v>5340</v>
      </c>
      <c r="H1756" s="71" t="s">
        <v>5342</v>
      </c>
      <c r="J1756" s="72" t="s">
        <v>140</v>
      </c>
      <c r="L1756" s="71" t="s">
        <v>18</v>
      </c>
      <c r="M1756" s="73"/>
      <c r="N1756" s="73"/>
      <c r="R1756" s="73"/>
      <c r="S1756" s="72" t="s">
        <v>199</v>
      </c>
      <c r="T1756" s="72" t="s">
        <v>14439</v>
      </c>
      <c r="U1756" s="73"/>
      <c r="W1756" s="73"/>
      <c r="X1756" s="73"/>
      <c r="Y1756" s="72" t="s">
        <v>14379</v>
      </c>
      <c r="AO1756" s="71">
        <v>297.6</v>
      </c>
      <c r="AS1756" s="73"/>
      <c r="AT1756" s="73"/>
      <c r="AU1756" s="73"/>
      <c r="AV1756" s="73"/>
      <c r="AW1756" s="74" t="s">
        <v>16149</v>
      </c>
      <c r="BA1756" s="73"/>
      <c r="BC1756" s="73"/>
      <c r="BD1756" s="73"/>
    </row>
    <row r="1757" spans="1:56">
      <c r="A1757" s="70" t="str">
        <f t="shared" si="55"/>
        <v>2026-01</v>
      </c>
      <c r="B1757" s="5" t="str">
        <f>_xlfn.XLOOKUP(G1757,过机服务商重量差!A:A,过机服务商重量差!G:G)</f>
        <v>无崖子</v>
      </c>
      <c r="C1757" s="32" t="str">
        <f t="shared" si="54"/>
        <v>渠道</v>
      </c>
      <c r="D1757" s="63">
        <f>ROUND(IF(AND(AO1757&gt;=0,Y1757="正常走货"),_xlfn.XLOOKUP(G1757,过机服务商重量差!A:A,过机服务商重量差!L:L),"0"),2)</f>
        <v>2</v>
      </c>
      <c r="E1757" s="64">
        <f>ROUND(IF(B1757="小旋风",$D1757/提成!$D$4*提成!$E$4,$D1757/提成!$D$3*提成!$E$3),2)</f>
        <v>0.02</v>
      </c>
      <c r="F1757" s="5" t="str">
        <f ca="1">IFERROR(LOOKUP(1,0/((B1757=名单!B:B)*(VALUE(AW1757)&gt;=名单!E:E)*(VALUE(AW1757)&lt;=名单!G:G)*(Y1757="正常走货")),名单!H:H),"否")</f>
        <v>否</v>
      </c>
      <c r="G1757" s="71" t="s">
        <v>5343</v>
      </c>
      <c r="H1757" s="71" t="s">
        <v>5345</v>
      </c>
      <c r="J1757" s="72" t="s">
        <v>160</v>
      </c>
      <c r="L1757" s="71" t="s">
        <v>18</v>
      </c>
      <c r="M1757" s="73"/>
      <c r="N1757" s="73"/>
      <c r="R1757" s="73"/>
      <c r="S1757" s="72" t="s">
        <v>337</v>
      </c>
      <c r="T1757" s="72" t="s">
        <v>14378</v>
      </c>
      <c r="U1757" s="73"/>
      <c r="W1757" s="73"/>
      <c r="X1757" s="73"/>
      <c r="Y1757" s="72" t="s">
        <v>14379</v>
      </c>
      <c r="AO1757" s="71">
        <v>0</v>
      </c>
      <c r="AS1757" s="73"/>
      <c r="AT1757" s="73"/>
      <c r="AU1757" s="73"/>
      <c r="AV1757" s="73"/>
      <c r="AW1757" s="74" t="s">
        <v>16150</v>
      </c>
      <c r="BC1757" s="73"/>
      <c r="BD1757" s="73"/>
    </row>
    <row r="1758" spans="1:56">
      <c r="A1758" s="70" t="str">
        <f t="shared" si="55"/>
        <v>2026-01</v>
      </c>
      <c r="B1758" s="5" t="str">
        <f>_xlfn.XLOOKUP(G1758,过机服务商重量差!A:A,过机服务商重量差!G:G)</f>
        <v>玉麒麟</v>
      </c>
      <c r="C1758" s="32" t="str">
        <f t="shared" si="54"/>
        <v>渠道</v>
      </c>
      <c r="D1758" s="63">
        <f>ROUND(IF(AND(AO1758&gt;=0,Y1758="正常走货"),_xlfn.XLOOKUP(G1758,过机服务商重量差!A:A,过机服务商重量差!L:L),"0"),2)</f>
        <v>1</v>
      </c>
      <c r="E1758" s="64">
        <f>ROUND(IF(B1758="小旋风",$D1758/提成!$D$4*提成!$E$4,$D1758/提成!$D$3*提成!$E$3),2)</f>
        <v>0.01</v>
      </c>
      <c r="F1758" s="5" t="str">
        <f ca="1">IFERROR(LOOKUP(1,0/((B1758=名单!B:B)*(VALUE(AW1758)&gt;=名单!E:E)*(VALUE(AW1758)&lt;=名单!G:G)*(Y1758="正常走货")),名单!H:H),"否")</f>
        <v>否</v>
      </c>
      <c r="G1758" s="71" t="s">
        <v>5346</v>
      </c>
      <c r="H1758" s="71" t="s">
        <v>5348</v>
      </c>
      <c r="J1758" s="72" t="s">
        <v>17</v>
      </c>
      <c r="L1758" s="71" t="s">
        <v>18</v>
      </c>
      <c r="M1758" s="73"/>
      <c r="N1758" s="73"/>
      <c r="R1758" s="73"/>
      <c r="S1758" s="72" t="s">
        <v>199</v>
      </c>
      <c r="T1758" s="72" t="s">
        <v>14439</v>
      </c>
      <c r="U1758" s="73"/>
      <c r="W1758" s="73"/>
      <c r="X1758" s="73"/>
      <c r="Y1758" s="72" t="s">
        <v>14379</v>
      </c>
      <c r="AO1758" s="71">
        <v>47.9</v>
      </c>
      <c r="AS1758" s="73"/>
      <c r="AT1758" s="73"/>
      <c r="AU1758" s="73"/>
      <c r="AV1758" s="73"/>
      <c r="AW1758" s="74" t="s">
        <v>16151</v>
      </c>
      <c r="BC1758" s="73"/>
      <c r="BD1758" s="73"/>
    </row>
    <row r="1759" spans="1:56">
      <c r="A1759" s="70" t="str">
        <f t="shared" si="55"/>
        <v>2026-01</v>
      </c>
      <c r="B1759" s="5" t="str">
        <f>_xlfn.XLOOKUP(G1759,过机服务商重量差!A:A,过机服务商重量差!G:G)</f>
        <v>无崖子</v>
      </c>
      <c r="C1759" s="32" t="str">
        <f t="shared" si="54"/>
        <v>渠道</v>
      </c>
      <c r="D1759" s="63">
        <f>ROUND(IF(AND(AO1759&gt;=0,Y1759="正常走货"),_xlfn.XLOOKUP(G1759,过机服务商重量差!A:A,过机服务商重量差!L:L),"0"),2)</f>
        <v>4</v>
      </c>
      <c r="E1759" s="64">
        <f>ROUND(IF(B1759="小旋风",$D1759/提成!$D$4*提成!$E$4,$D1759/提成!$D$3*提成!$E$3),2)</f>
        <v>0.04</v>
      </c>
      <c r="F1759" s="5" t="str">
        <f ca="1">IFERROR(LOOKUP(1,0/((B1759=名单!B:B)*(VALUE(AW1759)&gt;=名单!E:E)*(VALUE(AW1759)&lt;=名单!G:G)*(Y1759="正常走货")),名单!H:H),"否")</f>
        <v>否</v>
      </c>
      <c r="G1759" s="71" t="s">
        <v>5349</v>
      </c>
      <c r="H1759" s="71" t="s">
        <v>5351</v>
      </c>
      <c r="J1759" s="72" t="s">
        <v>160</v>
      </c>
      <c r="L1759" s="71" t="s">
        <v>18</v>
      </c>
      <c r="M1759" s="73"/>
      <c r="N1759" s="73"/>
      <c r="R1759" s="73"/>
      <c r="S1759" s="72" t="s">
        <v>337</v>
      </c>
      <c r="T1759" s="72" t="s">
        <v>14378</v>
      </c>
      <c r="U1759" s="73"/>
      <c r="W1759" s="73"/>
      <c r="X1759" s="73"/>
      <c r="Y1759" s="72" t="s">
        <v>14379</v>
      </c>
      <c r="AO1759" s="71">
        <v>0</v>
      </c>
      <c r="AS1759" s="73"/>
      <c r="AT1759" s="73"/>
      <c r="AU1759" s="73"/>
      <c r="AV1759" s="73"/>
      <c r="AW1759" s="74" t="s">
        <v>16152</v>
      </c>
      <c r="BA1759" s="73"/>
      <c r="BC1759" s="73"/>
      <c r="BD1759" s="73"/>
    </row>
    <row r="1760" spans="1:56">
      <c r="A1760" s="70" t="str">
        <f t="shared" si="55"/>
        <v>2026-01</v>
      </c>
      <c r="B1760" s="5" t="str">
        <f>_xlfn.XLOOKUP(G1760,过机服务商重量差!A:A,过机服务商重量差!G:G)</f>
        <v>无崖子</v>
      </c>
      <c r="C1760" s="32" t="str">
        <f t="shared" si="54"/>
        <v>渠道</v>
      </c>
      <c r="D1760" s="63">
        <f>ROUND(IF(AND(AO1760&gt;=0,Y1760="正常走货"),_xlfn.XLOOKUP(G1760,过机服务商重量差!A:A,过机服务商重量差!L:L),"0"),2)</f>
        <v>4</v>
      </c>
      <c r="E1760" s="64">
        <f>ROUND(IF(B1760="小旋风",$D1760/提成!$D$4*提成!$E$4,$D1760/提成!$D$3*提成!$E$3),2)</f>
        <v>0.04</v>
      </c>
      <c r="F1760" s="5" t="str">
        <f ca="1">IFERROR(LOOKUP(1,0/((B1760=名单!B:B)*(VALUE(AW1760)&gt;=名单!E:E)*(VALUE(AW1760)&lt;=名单!G:G)*(Y1760="正常走货")),名单!H:H),"否")</f>
        <v>否</v>
      </c>
      <c r="G1760" s="71" t="s">
        <v>5352</v>
      </c>
      <c r="H1760" s="71" t="s">
        <v>5354</v>
      </c>
      <c r="J1760" s="72" t="s">
        <v>160</v>
      </c>
      <c r="L1760" s="71" t="s">
        <v>18</v>
      </c>
      <c r="M1760" s="73"/>
      <c r="N1760" s="73"/>
      <c r="R1760" s="73"/>
      <c r="S1760" s="72" t="s">
        <v>337</v>
      </c>
      <c r="T1760" s="72" t="s">
        <v>14378</v>
      </c>
      <c r="U1760" s="73"/>
      <c r="W1760" s="73"/>
      <c r="X1760" s="73"/>
      <c r="Y1760" s="72" t="s">
        <v>14379</v>
      </c>
      <c r="AO1760" s="71">
        <v>0</v>
      </c>
      <c r="AS1760" s="73"/>
      <c r="AT1760" s="73"/>
      <c r="AU1760" s="73"/>
      <c r="AV1760" s="73"/>
      <c r="AW1760" s="74" t="s">
        <v>16153</v>
      </c>
      <c r="BC1760" s="73"/>
    </row>
    <row r="1761" spans="1:56">
      <c r="A1761" s="70" t="str">
        <f t="shared" si="55"/>
        <v>2026-01</v>
      </c>
      <c r="B1761" s="5" t="str">
        <f>_xlfn.XLOOKUP(G1761,过机服务商重量差!A:A,过机服务商重量差!G:G)</f>
        <v>无崖子</v>
      </c>
      <c r="C1761" s="32" t="str">
        <f t="shared" si="54"/>
        <v>渠道</v>
      </c>
      <c r="D1761" s="63">
        <f>ROUND(IF(AND(AO1761&gt;=0,Y1761="正常走货"),_xlfn.XLOOKUP(G1761,过机服务商重量差!A:A,过机服务商重量差!L:L),"0"),2)</f>
        <v>2</v>
      </c>
      <c r="E1761" s="64">
        <f>ROUND(IF(B1761="小旋风",$D1761/提成!$D$4*提成!$E$4,$D1761/提成!$D$3*提成!$E$3),2)</f>
        <v>0.02</v>
      </c>
      <c r="F1761" s="5" t="str">
        <f ca="1">IFERROR(LOOKUP(1,0/((B1761=名单!B:B)*(VALUE(AW1761)&gt;=名单!E:E)*(VALUE(AW1761)&lt;=名单!G:G)*(Y1761="正常走货")),名单!H:H),"否")</f>
        <v>否</v>
      </c>
      <c r="G1761" s="71" t="s">
        <v>5355</v>
      </c>
      <c r="H1761" s="71" t="s">
        <v>5357</v>
      </c>
      <c r="J1761" s="72" t="s">
        <v>160</v>
      </c>
      <c r="L1761" s="71" t="s">
        <v>18</v>
      </c>
      <c r="M1761" s="73"/>
      <c r="N1761" s="73"/>
      <c r="R1761" s="73"/>
      <c r="S1761" s="72" t="s">
        <v>337</v>
      </c>
      <c r="T1761" s="72" t="s">
        <v>14378</v>
      </c>
      <c r="U1761" s="73"/>
      <c r="W1761" s="73"/>
      <c r="X1761" s="73"/>
      <c r="Y1761" s="72" t="s">
        <v>14379</v>
      </c>
      <c r="AO1761" s="71">
        <v>0</v>
      </c>
      <c r="AT1761" s="73"/>
      <c r="AU1761" s="73"/>
      <c r="AV1761" s="73"/>
      <c r="AW1761" s="74" t="s">
        <v>16154</v>
      </c>
      <c r="BC1761" s="73"/>
    </row>
    <row r="1762" spans="1:56">
      <c r="A1762" s="70" t="str">
        <f t="shared" si="55"/>
        <v>2026-01</v>
      </c>
      <c r="B1762" s="5" t="str">
        <f>_xlfn.XLOOKUP(G1762,过机服务商重量差!A:A,过机服务商重量差!G:G)</f>
        <v>无崖子</v>
      </c>
      <c r="C1762" s="32" t="str">
        <f t="shared" si="54"/>
        <v>渠道</v>
      </c>
      <c r="D1762" s="63">
        <f>ROUND(IF(AND(AO1762&gt;=0,Y1762="正常走货"),_xlfn.XLOOKUP(G1762,过机服务商重量差!A:A,过机服务商重量差!L:L),"0"),2)</f>
        <v>2</v>
      </c>
      <c r="E1762" s="64">
        <f>ROUND(IF(B1762="小旋风",$D1762/提成!$D$4*提成!$E$4,$D1762/提成!$D$3*提成!$E$3),2)</f>
        <v>0.02</v>
      </c>
      <c r="F1762" s="5" t="str">
        <f ca="1">IFERROR(LOOKUP(1,0/((B1762=名单!B:B)*(VALUE(AW1762)&gt;=名单!E:E)*(VALUE(AW1762)&lt;=名单!G:G)*(Y1762="正常走货")),名单!H:H),"否")</f>
        <v>否</v>
      </c>
      <c r="G1762" s="71" t="s">
        <v>5358</v>
      </c>
      <c r="H1762" s="71" t="s">
        <v>5360</v>
      </c>
      <c r="J1762" s="71" t="s">
        <v>160</v>
      </c>
      <c r="L1762" s="71" t="s">
        <v>18</v>
      </c>
      <c r="M1762" s="73"/>
      <c r="N1762" s="73"/>
      <c r="R1762" s="73"/>
      <c r="S1762" s="72" t="s">
        <v>337</v>
      </c>
      <c r="T1762" s="72" t="s">
        <v>14378</v>
      </c>
      <c r="U1762" s="73"/>
      <c r="W1762" s="73"/>
      <c r="X1762" s="73"/>
      <c r="Y1762" s="72" t="s">
        <v>14379</v>
      </c>
      <c r="AO1762" s="71">
        <v>0</v>
      </c>
      <c r="AT1762" s="73"/>
      <c r="AU1762" s="73"/>
      <c r="AV1762" s="73"/>
      <c r="AW1762" s="74" t="s">
        <v>16155</v>
      </c>
      <c r="BC1762" s="73"/>
    </row>
    <row r="1763" spans="1:56">
      <c r="A1763" s="70" t="str">
        <f t="shared" si="55"/>
        <v>2026-01</v>
      </c>
      <c r="B1763" s="5" t="str">
        <f>_xlfn.XLOOKUP(G1763,过机服务商重量差!A:A,过机服务商重量差!G:G)</f>
        <v>无崖子</v>
      </c>
      <c r="C1763" s="32" t="str">
        <f t="shared" si="54"/>
        <v>渠道</v>
      </c>
      <c r="D1763" s="63">
        <f>ROUND(IF(AND(AO1763&gt;=0,Y1763="正常走货"),_xlfn.XLOOKUP(G1763,过机服务商重量差!A:A,过机服务商重量差!L:L),"0"),2)</f>
        <v>2</v>
      </c>
      <c r="E1763" s="64">
        <f>ROUND(IF(B1763="小旋风",$D1763/提成!$D$4*提成!$E$4,$D1763/提成!$D$3*提成!$E$3),2)</f>
        <v>0.02</v>
      </c>
      <c r="F1763" s="5" t="str">
        <f ca="1">IFERROR(LOOKUP(1,0/((B1763=名单!B:B)*(VALUE(AW1763)&gt;=名单!E:E)*(VALUE(AW1763)&lt;=名单!G:G)*(Y1763="正常走货")),名单!H:H),"否")</f>
        <v>否</v>
      </c>
      <c r="G1763" s="71" t="s">
        <v>5361</v>
      </c>
      <c r="H1763" s="71" t="s">
        <v>5363</v>
      </c>
      <c r="J1763" s="72" t="s">
        <v>160</v>
      </c>
      <c r="L1763" s="71" t="s">
        <v>18</v>
      </c>
      <c r="M1763" s="73"/>
      <c r="N1763" s="73"/>
      <c r="R1763" s="73"/>
      <c r="S1763" s="72" t="s">
        <v>337</v>
      </c>
      <c r="T1763" s="72" t="s">
        <v>14378</v>
      </c>
      <c r="U1763" s="73"/>
      <c r="W1763" s="73"/>
      <c r="X1763" s="73"/>
      <c r="Y1763" s="72" t="s">
        <v>14379</v>
      </c>
      <c r="AO1763" s="71">
        <v>0</v>
      </c>
      <c r="AT1763" s="73"/>
      <c r="AV1763" s="73"/>
      <c r="AW1763" s="74" t="s">
        <v>16156</v>
      </c>
      <c r="BC1763" s="73"/>
    </row>
    <row r="1764" spans="1:56">
      <c r="A1764" s="70" t="str">
        <f t="shared" si="55"/>
        <v>2026-01</v>
      </c>
      <c r="B1764" s="5" t="str">
        <f>_xlfn.XLOOKUP(G1764,过机服务商重量差!A:A,过机服务商重量差!G:G)</f>
        <v>无崖子</v>
      </c>
      <c r="C1764" s="32" t="str">
        <f t="shared" si="54"/>
        <v>渠道</v>
      </c>
      <c r="D1764" s="63">
        <f>ROUND(IF(AND(AO1764&gt;=0,Y1764="正常走货"),_xlfn.XLOOKUP(G1764,过机服务商重量差!A:A,过机服务商重量差!L:L),"0"),2)</f>
        <v>2</v>
      </c>
      <c r="E1764" s="64">
        <f>ROUND(IF(B1764="小旋风",$D1764/提成!$D$4*提成!$E$4,$D1764/提成!$D$3*提成!$E$3),2)</f>
        <v>0.02</v>
      </c>
      <c r="F1764" s="5" t="str">
        <f ca="1">IFERROR(LOOKUP(1,0/((B1764=名单!B:B)*(VALUE(AW1764)&gt;=名单!E:E)*(VALUE(AW1764)&lt;=名单!G:G)*(Y1764="正常走货")),名单!H:H),"否")</f>
        <v>否</v>
      </c>
      <c r="G1764" s="71" t="s">
        <v>5364</v>
      </c>
      <c r="H1764" s="71" t="s">
        <v>5366</v>
      </c>
      <c r="J1764" s="72" t="s">
        <v>160</v>
      </c>
      <c r="L1764" s="71" t="s">
        <v>18</v>
      </c>
      <c r="M1764" s="73"/>
      <c r="N1764" s="73"/>
      <c r="R1764" s="73"/>
      <c r="S1764" s="72" t="s">
        <v>337</v>
      </c>
      <c r="T1764" s="72" t="s">
        <v>14378</v>
      </c>
      <c r="U1764" s="73"/>
      <c r="W1764" s="73"/>
      <c r="X1764" s="73"/>
      <c r="Y1764" s="72" t="s">
        <v>14379</v>
      </c>
      <c r="AO1764" s="71">
        <v>0</v>
      </c>
      <c r="AT1764" s="73"/>
      <c r="AV1764" s="73"/>
      <c r="AW1764" s="74" t="s">
        <v>16157</v>
      </c>
      <c r="BC1764" s="73"/>
    </row>
    <row r="1765" spans="1:56">
      <c r="A1765" s="70" t="str">
        <f t="shared" si="55"/>
        <v>2026-01</v>
      </c>
      <c r="B1765" s="5" t="str">
        <f>_xlfn.XLOOKUP(G1765,过机服务商重量差!A:A,过机服务商重量差!G:G)</f>
        <v>无崖子</v>
      </c>
      <c r="C1765" s="32" t="str">
        <f t="shared" si="54"/>
        <v>渠道</v>
      </c>
      <c r="D1765" s="63">
        <f>ROUND(IF(AND(AO1765&gt;=0,Y1765="正常走货"),_xlfn.XLOOKUP(G1765,过机服务商重量差!A:A,过机服务商重量差!L:L),"0"),2)</f>
        <v>4</v>
      </c>
      <c r="E1765" s="64">
        <f>ROUND(IF(B1765="小旋风",$D1765/提成!$D$4*提成!$E$4,$D1765/提成!$D$3*提成!$E$3),2)</f>
        <v>0.04</v>
      </c>
      <c r="F1765" s="5" t="str">
        <f ca="1">IFERROR(LOOKUP(1,0/((B1765=名单!B:B)*(VALUE(AW1765)&gt;=名单!E:E)*(VALUE(AW1765)&lt;=名单!G:G)*(Y1765="正常走货")),名单!H:H),"否")</f>
        <v>否</v>
      </c>
      <c r="G1765" s="71" t="s">
        <v>5367</v>
      </c>
      <c r="H1765" s="71" t="s">
        <v>5369</v>
      </c>
      <c r="J1765" s="72" t="s">
        <v>160</v>
      </c>
      <c r="L1765" s="71" t="s">
        <v>18</v>
      </c>
      <c r="M1765" s="73"/>
      <c r="N1765" s="73"/>
      <c r="R1765" s="73"/>
      <c r="S1765" s="72" t="s">
        <v>337</v>
      </c>
      <c r="T1765" s="72" t="s">
        <v>14378</v>
      </c>
      <c r="U1765" s="73"/>
      <c r="W1765" s="73"/>
      <c r="X1765" s="73"/>
      <c r="Y1765" s="72" t="s">
        <v>14379</v>
      </c>
      <c r="AO1765" s="71">
        <v>0</v>
      </c>
      <c r="AT1765" s="73"/>
      <c r="AV1765" s="73"/>
      <c r="AW1765" s="74" t="s">
        <v>16158</v>
      </c>
      <c r="BC1765" s="73"/>
    </row>
    <row r="1766" spans="1:56">
      <c r="A1766" s="70" t="str">
        <f t="shared" si="55"/>
        <v>2026-01</v>
      </c>
      <c r="B1766" s="5" t="str">
        <f>_xlfn.XLOOKUP(G1766,过机服务商重量差!A:A,过机服务商重量差!G:G)</f>
        <v>无崖子</v>
      </c>
      <c r="C1766" s="32" t="str">
        <f t="shared" si="54"/>
        <v>渠道</v>
      </c>
      <c r="D1766" s="63">
        <f>ROUND(IF(AND(AO1766&gt;=0,Y1766="正常走货"),_xlfn.XLOOKUP(G1766,过机服务商重量差!A:A,过机服务商重量差!L:L),"0"),2)</f>
        <v>4</v>
      </c>
      <c r="E1766" s="64">
        <f>ROUND(IF(B1766="小旋风",$D1766/提成!$D$4*提成!$E$4,$D1766/提成!$D$3*提成!$E$3),2)</f>
        <v>0.04</v>
      </c>
      <c r="F1766" s="5" t="str">
        <f ca="1">IFERROR(LOOKUP(1,0/((B1766=名单!B:B)*(VALUE(AW1766)&gt;=名单!E:E)*(VALUE(AW1766)&lt;=名单!G:G)*(Y1766="正常走货")),名单!H:H),"否")</f>
        <v>否</v>
      </c>
      <c r="G1766" s="71" t="s">
        <v>5370</v>
      </c>
      <c r="H1766" s="71" t="s">
        <v>5372</v>
      </c>
      <c r="J1766" s="72" t="s">
        <v>160</v>
      </c>
      <c r="L1766" s="71" t="s">
        <v>18</v>
      </c>
      <c r="M1766" s="73"/>
      <c r="N1766" s="73"/>
      <c r="R1766" s="73"/>
      <c r="S1766" s="72" t="s">
        <v>337</v>
      </c>
      <c r="T1766" s="72" t="s">
        <v>14378</v>
      </c>
      <c r="U1766" s="73"/>
      <c r="W1766" s="73"/>
      <c r="X1766" s="73"/>
      <c r="Y1766" s="72" t="s">
        <v>14379</v>
      </c>
      <c r="AO1766" s="71">
        <v>0</v>
      </c>
      <c r="AT1766" s="73"/>
      <c r="AU1766" s="73"/>
      <c r="AV1766" s="73"/>
      <c r="AW1766" s="74" t="s">
        <v>16159</v>
      </c>
      <c r="BC1766" s="73"/>
    </row>
    <row r="1767" spans="1:56">
      <c r="A1767" s="70" t="str">
        <f t="shared" si="55"/>
        <v>2026-01</v>
      </c>
      <c r="B1767" s="5" t="str">
        <f>_xlfn.XLOOKUP(G1767,过机服务商重量差!A:A,过机服务商重量差!G:G)</f>
        <v>无崖子</v>
      </c>
      <c r="C1767" s="32" t="str">
        <f t="shared" si="54"/>
        <v>渠道</v>
      </c>
      <c r="D1767" s="63">
        <f>ROUND(IF(AND(AO1767&gt;=0,Y1767="正常走货"),_xlfn.XLOOKUP(G1767,过机服务商重量差!A:A,过机服务商重量差!L:L),"0"),2)</f>
        <v>4</v>
      </c>
      <c r="E1767" s="64">
        <f>ROUND(IF(B1767="小旋风",$D1767/提成!$D$4*提成!$E$4,$D1767/提成!$D$3*提成!$E$3),2)</f>
        <v>0.04</v>
      </c>
      <c r="F1767" s="5" t="str">
        <f ca="1">IFERROR(LOOKUP(1,0/((B1767=名单!B:B)*(VALUE(AW1767)&gt;=名单!E:E)*(VALUE(AW1767)&lt;=名单!G:G)*(Y1767="正常走货")),名单!H:H),"否")</f>
        <v>否</v>
      </c>
      <c r="G1767" s="71" t="s">
        <v>5373</v>
      </c>
      <c r="H1767" s="71" t="s">
        <v>5375</v>
      </c>
      <c r="J1767" s="72" t="s">
        <v>160</v>
      </c>
      <c r="L1767" s="71" t="s">
        <v>18</v>
      </c>
      <c r="M1767" s="73"/>
      <c r="N1767" s="73"/>
      <c r="R1767" s="73"/>
      <c r="S1767" s="72" t="s">
        <v>337</v>
      </c>
      <c r="T1767" s="71" t="s">
        <v>14378</v>
      </c>
      <c r="U1767" s="73"/>
      <c r="W1767" s="73"/>
      <c r="X1767" s="73"/>
      <c r="Y1767" s="72" t="s">
        <v>14379</v>
      </c>
      <c r="AO1767" s="71">
        <v>0</v>
      </c>
      <c r="AS1767" s="73"/>
      <c r="AT1767" s="73"/>
      <c r="AV1767" s="73"/>
      <c r="AW1767" s="74" t="s">
        <v>16160</v>
      </c>
      <c r="BC1767" s="73"/>
    </row>
    <row r="1768" spans="1:56">
      <c r="A1768" s="70" t="str">
        <f t="shared" si="55"/>
        <v>2026-01</v>
      </c>
      <c r="B1768" s="5" t="str">
        <f>_xlfn.XLOOKUP(G1768,过机服务商重量差!A:A,过机服务商重量差!G:G)</f>
        <v>玉麒麟</v>
      </c>
      <c r="C1768" s="32" t="str">
        <f t="shared" si="54"/>
        <v>渠道</v>
      </c>
      <c r="D1768" s="63">
        <f>ROUND(IF(AND(AO1768&gt;=0,Y1768="正常走货"),_xlfn.XLOOKUP(G1768,过机服务商重量差!A:A,过机服务商重量差!L:L),"0"),2)</f>
        <v>4.5</v>
      </c>
      <c r="E1768" s="64">
        <f>ROUND(IF(B1768="小旋风",$D1768/提成!$D$4*提成!$E$4,$D1768/提成!$D$3*提成!$E$3),2)</f>
        <v>0.05</v>
      </c>
      <c r="F1768" s="5" t="str">
        <f ca="1">IFERROR(LOOKUP(1,0/((B1768=名单!B:B)*(VALUE(AW1768)&gt;=名单!E:E)*(VALUE(AW1768)&lt;=名单!G:G)*(Y1768="正常走货")),名单!H:H),"否")</f>
        <v>否</v>
      </c>
      <c r="G1768" s="71" t="s">
        <v>5376</v>
      </c>
      <c r="H1768" s="71" t="s">
        <v>5378</v>
      </c>
      <c r="J1768" s="72" t="s">
        <v>17</v>
      </c>
      <c r="L1768" s="71" t="s">
        <v>18</v>
      </c>
      <c r="M1768" s="73"/>
      <c r="N1768" s="73"/>
      <c r="R1768" s="73"/>
      <c r="S1768" s="72" t="s">
        <v>152</v>
      </c>
      <c r="T1768" s="72" t="s">
        <v>14382</v>
      </c>
      <c r="U1768" s="73"/>
      <c r="W1768" s="73"/>
      <c r="X1768" s="73"/>
      <c r="Y1768" s="72" t="s">
        <v>14379</v>
      </c>
      <c r="AO1768" s="71">
        <v>66.1</v>
      </c>
      <c r="AS1768" s="73"/>
      <c r="AT1768" s="73"/>
      <c r="AU1768" s="73"/>
      <c r="AV1768" s="73"/>
      <c r="AW1768" s="74" t="s">
        <v>16161</v>
      </c>
      <c r="BC1768" s="73"/>
      <c r="BD1768" s="73"/>
    </row>
    <row r="1769" spans="1:56">
      <c r="A1769" s="70" t="str">
        <f t="shared" si="55"/>
        <v>2026-01</v>
      </c>
      <c r="B1769" s="5" t="str">
        <f>_xlfn.XLOOKUP(G1769,过机服务商重量差!A:A,过机服务商重量差!G:G)</f>
        <v>007</v>
      </c>
      <c r="C1769" s="32" t="str">
        <f t="shared" si="54"/>
        <v>渠道</v>
      </c>
      <c r="D1769" s="63">
        <f>ROUND(IF(AND(AO1769&gt;=0,Y1769="正常走货"),_xlfn.XLOOKUP(G1769,过机服务商重量差!A:A,过机服务商重量差!L:L),"0"),2)</f>
        <v>47</v>
      </c>
      <c r="E1769" s="64">
        <f>ROUND(IF(B1769="小旋风",$D1769/提成!$D$4*提成!$E$4,$D1769/提成!$D$3*提成!$E$3),2)</f>
        <v>0.47</v>
      </c>
      <c r="F1769" s="5" t="str">
        <f ca="1">IFERROR(LOOKUP(1,0/((B1769=名单!B:B)*(VALUE(AW1769)&gt;=名单!E:E)*(VALUE(AW1769)&lt;=名单!G:G)*(Y1769="正常走货")),名单!H:H),"否")</f>
        <v>否</v>
      </c>
      <c r="G1769" s="71" t="s">
        <v>5379</v>
      </c>
      <c r="H1769" s="71" t="s">
        <v>5381</v>
      </c>
      <c r="J1769" s="72" t="s">
        <v>4937</v>
      </c>
      <c r="L1769" s="71" t="s">
        <v>18</v>
      </c>
      <c r="M1769" s="73"/>
      <c r="N1769" s="73"/>
      <c r="R1769" s="73"/>
      <c r="S1769" s="72" t="s">
        <v>145</v>
      </c>
      <c r="T1769" s="72" t="s">
        <v>14407</v>
      </c>
      <c r="U1769" s="73"/>
      <c r="W1769" s="73"/>
      <c r="X1769" s="73"/>
      <c r="Y1769" s="72" t="s">
        <v>14379</v>
      </c>
      <c r="AO1769" s="71">
        <v>775.5</v>
      </c>
      <c r="AT1769" s="73"/>
      <c r="AV1769" s="73"/>
      <c r="AW1769" s="74" t="s">
        <v>16162</v>
      </c>
      <c r="BC1769" s="73"/>
    </row>
    <row r="1770" spans="1:56">
      <c r="A1770" s="70" t="str">
        <f t="shared" si="55"/>
        <v>2026-01</v>
      </c>
      <c r="B1770" s="5" t="str">
        <f>_xlfn.XLOOKUP(G1770,过机服务商重量差!A:A,过机服务商重量差!G:G)</f>
        <v>小旋风</v>
      </c>
      <c r="C1770" s="32" t="str">
        <f t="shared" si="54"/>
        <v>渠道</v>
      </c>
      <c r="D1770" s="63">
        <f>ROUND(IF(AND(AO1770&gt;=0,Y1770="正常走货"),_xlfn.XLOOKUP(G1770,过机服务商重量差!A:A,过机服务商重量差!L:L),"0"),2)</f>
        <v>170</v>
      </c>
      <c r="E1770" s="64">
        <f>ROUND(IF(B1770="小旋风",$D1770/提成!$D$4*提成!$E$4,$D1770/提成!$D$3*提成!$E$3),2)</f>
        <v>1.7</v>
      </c>
      <c r="F1770" s="5" t="str">
        <f ca="1">IFERROR(LOOKUP(1,0/((B1770=名单!B:B)*(VALUE(AW1770)&gt;=名单!E:E)*(VALUE(AW1770)&lt;=名单!G:G)*(Y1770="正常走货")),名单!H:H),"否")</f>
        <v>是</v>
      </c>
      <c r="G1770" s="71" t="s">
        <v>5382</v>
      </c>
      <c r="H1770" s="71" t="s">
        <v>4655</v>
      </c>
      <c r="J1770" s="72" t="s">
        <v>364</v>
      </c>
      <c r="L1770" s="71" t="s">
        <v>18</v>
      </c>
      <c r="M1770" s="73"/>
      <c r="N1770" s="73"/>
      <c r="R1770" s="73"/>
      <c r="S1770" s="72" t="s">
        <v>328</v>
      </c>
      <c r="T1770" s="72" t="s">
        <v>14382</v>
      </c>
      <c r="U1770" s="73"/>
      <c r="W1770" s="73"/>
      <c r="X1770" s="73"/>
      <c r="Y1770" s="72" t="s">
        <v>14379</v>
      </c>
      <c r="AO1770" s="71">
        <v>1235.49</v>
      </c>
      <c r="AS1770" s="73"/>
      <c r="AT1770" s="73"/>
      <c r="AV1770" s="73"/>
      <c r="AW1770" s="74" t="s">
        <v>16163</v>
      </c>
      <c r="BC1770" s="73"/>
    </row>
    <row r="1771" spans="1:56">
      <c r="A1771" s="70" t="str">
        <f t="shared" si="55"/>
        <v>2026-01</v>
      </c>
      <c r="B1771" s="5" t="str">
        <f>_xlfn.XLOOKUP(G1771,过机服务商重量差!A:A,过机服务商重量差!G:G)</f>
        <v>小旋风</v>
      </c>
      <c r="C1771" s="32" t="str">
        <f t="shared" si="54"/>
        <v>渠道</v>
      </c>
      <c r="D1771" s="63">
        <f>ROUND(IF(AND(AO1771&gt;=0,Y1771="正常走货"),_xlfn.XLOOKUP(G1771,过机服务商重量差!A:A,过机服务商重量差!L:L),"0"),2)</f>
        <v>265</v>
      </c>
      <c r="E1771" s="64">
        <f>ROUND(IF(B1771="小旋风",$D1771/提成!$D$4*提成!$E$4,$D1771/提成!$D$3*提成!$E$3),2)</f>
        <v>2.65</v>
      </c>
      <c r="F1771" s="5" t="str">
        <f ca="1">IFERROR(LOOKUP(1,0/((B1771=名单!B:B)*(VALUE(AW1771)&gt;=名单!E:E)*(VALUE(AW1771)&lt;=名单!G:G)*(Y1771="正常走货")),名单!H:H),"否")</f>
        <v>是</v>
      </c>
      <c r="G1771" s="71" t="s">
        <v>5384</v>
      </c>
      <c r="H1771" s="71" t="s">
        <v>4655</v>
      </c>
      <c r="J1771" s="71" t="s">
        <v>364</v>
      </c>
      <c r="L1771" s="71" t="s">
        <v>18</v>
      </c>
      <c r="M1771" s="73"/>
      <c r="N1771" s="73"/>
      <c r="R1771" s="73"/>
      <c r="S1771" s="72" t="s">
        <v>328</v>
      </c>
      <c r="T1771" s="72" t="s">
        <v>14382</v>
      </c>
      <c r="U1771" s="73"/>
      <c r="W1771" s="73"/>
      <c r="X1771" s="73"/>
      <c r="Y1771" s="72" t="s">
        <v>14379</v>
      </c>
      <c r="AO1771" s="71">
        <v>1548.49</v>
      </c>
      <c r="AS1771" s="73"/>
      <c r="AT1771" s="73"/>
      <c r="AU1771" s="73"/>
      <c r="AV1771" s="73"/>
      <c r="AW1771" s="74" t="s">
        <v>16164</v>
      </c>
      <c r="BC1771" s="73"/>
    </row>
    <row r="1772" spans="1:56">
      <c r="A1772" s="70" t="str">
        <f t="shared" si="55"/>
        <v>2026-01</v>
      </c>
      <c r="B1772" s="5" t="str">
        <f>_xlfn.XLOOKUP(G1772,过机服务商重量差!A:A,过机服务商重量差!G:G)</f>
        <v>玉麒麟</v>
      </c>
      <c r="C1772" s="32" t="str">
        <f t="shared" si="54"/>
        <v>渠道</v>
      </c>
      <c r="D1772" s="63">
        <f>ROUND(IF(AND(AO1772&gt;=0,Y1772="正常走货"),_xlfn.XLOOKUP(G1772,过机服务商重量差!A:A,过机服务商重量差!L:L),"0"),2)</f>
        <v>48</v>
      </c>
      <c r="E1772" s="64">
        <f>ROUND(IF(B1772="小旋风",$D1772/提成!$D$4*提成!$E$4,$D1772/提成!$D$3*提成!$E$3),2)</f>
        <v>0.48</v>
      </c>
      <c r="F1772" s="5" t="str">
        <f ca="1">IFERROR(LOOKUP(1,0/((B1772=名单!B:B)*(VALUE(AW1772)&gt;=名单!E:E)*(VALUE(AW1772)&lt;=名单!G:G)*(Y1772="正常走货")),名单!H:H),"否")</f>
        <v>否</v>
      </c>
      <c r="G1772" s="71" t="s">
        <v>5386</v>
      </c>
      <c r="H1772" s="71" t="s">
        <v>5388</v>
      </c>
      <c r="J1772" s="72" t="s">
        <v>24</v>
      </c>
      <c r="L1772" s="71" t="s">
        <v>18</v>
      </c>
      <c r="M1772" s="73"/>
      <c r="N1772" s="73"/>
      <c r="R1772" s="73"/>
      <c r="S1772" s="72" t="s">
        <v>1262</v>
      </c>
      <c r="T1772" s="72" t="s">
        <v>14382</v>
      </c>
      <c r="U1772" s="73"/>
      <c r="W1772" s="73"/>
      <c r="X1772" s="73"/>
      <c r="Y1772" s="72" t="s">
        <v>14379</v>
      </c>
      <c r="AO1772" s="71">
        <v>197.6</v>
      </c>
      <c r="AS1772" s="73"/>
      <c r="AT1772" s="73"/>
      <c r="AU1772" s="73"/>
      <c r="AV1772" s="73"/>
      <c r="AW1772" s="74" t="s">
        <v>16165</v>
      </c>
      <c r="BA1772" s="73"/>
      <c r="BC1772" s="73"/>
    </row>
    <row r="1773" spans="1:56">
      <c r="A1773" s="70" t="str">
        <f t="shared" si="55"/>
        <v>2026-01</v>
      </c>
      <c r="B1773" s="5" t="str">
        <f>_xlfn.XLOOKUP(G1773,过机服务商重量差!A:A,过机服务商重量差!G:G)</f>
        <v>玉麒麟</v>
      </c>
      <c r="C1773" s="32" t="str">
        <f t="shared" si="54"/>
        <v>渠道</v>
      </c>
      <c r="D1773" s="63">
        <f>ROUND(IF(AND(AO1773&gt;=0,Y1773="正常走货"),_xlfn.XLOOKUP(G1773,过机服务商重量差!A:A,过机服务商重量差!L:L),"0"),2)</f>
        <v>71</v>
      </c>
      <c r="E1773" s="64">
        <f>ROUND(IF(B1773="小旋风",$D1773/提成!$D$4*提成!$E$4,$D1773/提成!$D$3*提成!$E$3),2)</f>
        <v>0.71</v>
      </c>
      <c r="F1773" s="5" t="str">
        <f ca="1">IFERROR(LOOKUP(1,0/((B1773=名单!B:B)*(VALUE(AW1773)&gt;=名单!E:E)*(VALUE(AW1773)&lt;=名单!G:G)*(Y1773="正常走货")),名单!H:H),"否")</f>
        <v>否</v>
      </c>
      <c r="G1773" s="71" t="s">
        <v>5389</v>
      </c>
      <c r="H1773" s="71" t="s">
        <v>5391</v>
      </c>
      <c r="J1773" s="72" t="s">
        <v>24</v>
      </c>
      <c r="L1773" s="71" t="s">
        <v>18</v>
      </c>
      <c r="M1773" s="73"/>
      <c r="N1773" s="73"/>
      <c r="R1773" s="73"/>
      <c r="S1773" s="72" t="s">
        <v>1262</v>
      </c>
      <c r="T1773" s="72" t="s">
        <v>14382</v>
      </c>
      <c r="U1773" s="73"/>
      <c r="W1773" s="73"/>
      <c r="X1773" s="73"/>
      <c r="Y1773" s="72" t="s">
        <v>14379</v>
      </c>
      <c r="AO1773" s="71">
        <v>301.1</v>
      </c>
      <c r="AS1773" s="73"/>
      <c r="AT1773" s="73"/>
      <c r="AV1773" s="73"/>
      <c r="AW1773" s="74" t="s">
        <v>16166</v>
      </c>
      <c r="BC1773" s="73"/>
    </row>
    <row r="1774" spans="1:56">
      <c r="A1774" s="70" t="str">
        <f t="shared" si="55"/>
        <v>2026-01</v>
      </c>
      <c r="B1774" s="5" t="str">
        <f>_xlfn.XLOOKUP(G1774,过机服务商重量差!A:A,过机服务商重量差!G:G)</f>
        <v>玉麒麟</v>
      </c>
      <c r="C1774" s="32" t="str">
        <f t="shared" si="54"/>
        <v>渠道</v>
      </c>
      <c r="D1774" s="63">
        <f>ROUND(IF(AND(AO1774&gt;=0,Y1774="正常走货"),_xlfn.XLOOKUP(G1774,过机服务商重量差!A:A,过机服务商重量差!L:L),"0"),2)</f>
        <v>22.5</v>
      </c>
      <c r="E1774" s="64">
        <f>ROUND(IF(B1774="小旋风",$D1774/提成!$D$4*提成!$E$4,$D1774/提成!$D$3*提成!$E$3),2)</f>
        <v>0.23</v>
      </c>
      <c r="F1774" s="5" t="str">
        <f ca="1">IFERROR(LOOKUP(1,0/((B1774=名单!B:B)*(VALUE(AW1774)&gt;=名单!E:E)*(VALUE(AW1774)&lt;=名单!G:G)*(Y1774="正常走货")),名单!H:H),"否")</f>
        <v>否</v>
      </c>
      <c r="G1774" s="71" t="s">
        <v>5392</v>
      </c>
      <c r="H1774" s="71" t="s">
        <v>5394</v>
      </c>
      <c r="J1774" s="72" t="s">
        <v>24</v>
      </c>
      <c r="L1774" s="71" t="s">
        <v>18</v>
      </c>
      <c r="M1774" s="73"/>
      <c r="N1774" s="73"/>
      <c r="R1774" s="73"/>
      <c r="S1774" s="72" t="s">
        <v>1262</v>
      </c>
      <c r="T1774" s="72" t="s">
        <v>14382</v>
      </c>
      <c r="U1774" s="73"/>
      <c r="W1774" s="73"/>
      <c r="X1774" s="73"/>
      <c r="Y1774" s="72" t="s">
        <v>14379</v>
      </c>
      <c r="AO1774" s="71">
        <v>67.3</v>
      </c>
      <c r="AS1774" s="73"/>
      <c r="AT1774" s="73"/>
      <c r="AV1774" s="73"/>
      <c r="AW1774" s="74" t="s">
        <v>16167</v>
      </c>
      <c r="BC1774" s="73"/>
    </row>
    <row r="1775" spans="1:56">
      <c r="A1775" s="70" t="str">
        <f t="shared" si="55"/>
        <v>2026-01</v>
      </c>
      <c r="B1775" s="5" t="str">
        <f>_xlfn.XLOOKUP(G1775,过机服务商重量差!A:A,过机服务商重量差!G:G)</f>
        <v>帅时莹</v>
      </c>
      <c r="C1775" s="32" t="str">
        <f t="shared" si="54"/>
        <v>渠道</v>
      </c>
      <c r="D1775" s="63">
        <f>ROUND(IF(AND(AO1775&gt;=0,Y1775="正常走货"),_xlfn.XLOOKUP(G1775,过机服务商重量差!A:A,过机服务商重量差!L:L),"0"),2)</f>
        <v>1.5</v>
      </c>
      <c r="E1775" s="64">
        <f>ROUND(IF(B1775="小旋风",$D1775/提成!$D$4*提成!$E$4,$D1775/提成!$D$3*提成!$E$3),2)</f>
        <v>0.02</v>
      </c>
      <c r="F1775" s="5" t="str">
        <f ca="1">IFERROR(LOOKUP(1,0/((B1775=名单!B:B)*(VALUE(AW1775)&gt;=名单!E:E)*(VALUE(AW1775)&lt;=名单!G:G)*(Y1775="正常走货")),名单!H:H),"否")</f>
        <v>否</v>
      </c>
      <c r="G1775" s="71" t="s">
        <v>5395</v>
      </c>
      <c r="H1775" s="71" t="s">
        <v>5397</v>
      </c>
      <c r="J1775" s="72" t="s">
        <v>140</v>
      </c>
      <c r="L1775" s="71" t="s">
        <v>18</v>
      </c>
      <c r="M1775" s="73"/>
      <c r="N1775" s="73"/>
      <c r="R1775" s="73"/>
      <c r="S1775" s="72" t="s">
        <v>191</v>
      </c>
      <c r="T1775" s="72" t="s">
        <v>14410</v>
      </c>
      <c r="U1775" s="73"/>
      <c r="W1775" s="73"/>
      <c r="X1775" s="73"/>
      <c r="Y1775" s="72" t="s">
        <v>14379</v>
      </c>
      <c r="AO1775" s="71">
        <v>141.73</v>
      </c>
      <c r="AT1775" s="73"/>
      <c r="AV1775" s="73"/>
      <c r="AW1775" s="74" t="s">
        <v>16168</v>
      </c>
      <c r="BC1775" s="73"/>
    </row>
    <row r="1776" spans="1:56">
      <c r="A1776" s="70" t="str">
        <f t="shared" si="55"/>
        <v>2026-01</v>
      </c>
      <c r="B1776" s="5" t="str">
        <f>_xlfn.XLOOKUP(G1776,过机服务商重量差!A:A,过机服务商重量差!G:G)</f>
        <v>玉麒麟</v>
      </c>
      <c r="C1776" s="32" t="str">
        <f t="shared" si="54"/>
        <v>渠道</v>
      </c>
      <c r="D1776" s="63">
        <f>ROUND(IF(AND(AO1776&gt;=0,Y1776="正常走货"),_xlfn.XLOOKUP(G1776,过机服务商重量差!A:A,过机服务商重量差!L:L),"0"),2)</f>
        <v>22</v>
      </c>
      <c r="E1776" s="64">
        <f>ROUND(IF(B1776="小旋风",$D1776/提成!$D$4*提成!$E$4,$D1776/提成!$D$3*提成!$E$3),2)</f>
        <v>0.22</v>
      </c>
      <c r="F1776" s="5" t="str">
        <f ca="1">IFERROR(LOOKUP(1,0/((B1776=名单!B:B)*(VALUE(AW1776)&gt;=名单!E:E)*(VALUE(AW1776)&lt;=名单!G:G)*(Y1776="正常走货")),名单!H:H),"否")</f>
        <v>否</v>
      </c>
      <c r="G1776" s="71" t="s">
        <v>5398</v>
      </c>
      <c r="H1776" s="71" t="s">
        <v>5400</v>
      </c>
      <c r="J1776" s="72" t="s">
        <v>17</v>
      </c>
      <c r="L1776" s="71" t="s">
        <v>18</v>
      </c>
      <c r="M1776" s="73"/>
      <c r="N1776" s="73"/>
      <c r="R1776" s="73"/>
      <c r="S1776" s="72" t="s">
        <v>191</v>
      </c>
      <c r="T1776" s="72" t="s">
        <v>14410</v>
      </c>
      <c r="U1776" s="73"/>
      <c r="W1776" s="73"/>
      <c r="X1776" s="73"/>
      <c r="Y1776" s="72" t="s">
        <v>14379</v>
      </c>
      <c r="AO1776" s="71">
        <v>263.19</v>
      </c>
      <c r="AS1776" s="73"/>
      <c r="AT1776" s="73"/>
      <c r="AV1776" s="73"/>
      <c r="AW1776" s="74" t="s">
        <v>16169</v>
      </c>
      <c r="BC1776" s="73"/>
    </row>
    <row r="1777" spans="1:56">
      <c r="A1777" s="70" t="str">
        <f t="shared" si="55"/>
        <v>2026-01</v>
      </c>
      <c r="B1777" s="5" t="str">
        <f>_xlfn.XLOOKUP(G1777,过机服务商重量差!A:A,过机服务商重量差!G:G)</f>
        <v>无崖子</v>
      </c>
      <c r="C1777" s="32" t="str">
        <f t="shared" si="54"/>
        <v>渠道</v>
      </c>
      <c r="D1777" s="63">
        <f>ROUND(IF(AND(AO1777&gt;=0,Y1777="正常走货"),_xlfn.XLOOKUP(G1777,过机服务商重量差!A:A,过机服务商重量差!L:L),"0"),2)</f>
        <v>19</v>
      </c>
      <c r="E1777" s="64">
        <f>ROUND(IF(B1777="小旋风",$D1777/提成!$D$4*提成!$E$4,$D1777/提成!$D$3*提成!$E$3),2)</f>
        <v>0.19</v>
      </c>
      <c r="F1777" s="5" t="str">
        <f ca="1">IFERROR(LOOKUP(1,0/((B1777=名单!B:B)*(VALUE(AW1777)&gt;=名单!E:E)*(VALUE(AW1777)&lt;=名单!G:G)*(Y1777="正常走货")),名单!H:H),"否")</f>
        <v>否</v>
      </c>
      <c r="G1777" s="71" t="s">
        <v>5401</v>
      </c>
      <c r="H1777" s="71" t="s">
        <v>5403</v>
      </c>
      <c r="J1777" s="72" t="s">
        <v>128</v>
      </c>
      <c r="L1777" s="71" t="s">
        <v>18</v>
      </c>
      <c r="M1777" s="73"/>
      <c r="N1777" s="73"/>
      <c r="R1777" s="73"/>
      <c r="S1777" s="72" t="s">
        <v>191</v>
      </c>
      <c r="T1777" s="72" t="s">
        <v>14410</v>
      </c>
      <c r="U1777" s="73"/>
      <c r="W1777" s="73"/>
      <c r="X1777" s="73"/>
      <c r="Y1777" s="72" t="s">
        <v>14379</v>
      </c>
      <c r="AO1777" s="71">
        <v>231.09</v>
      </c>
      <c r="AS1777" s="73"/>
      <c r="AT1777" s="73"/>
      <c r="AU1777" s="73"/>
      <c r="AV1777" s="73"/>
      <c r="AW1777" s="74" t="s">
        <v>16170</v>
      </c>
      <c r="BC1777" s="73"/>
      <c r="BD1777" s="73"/>
    </row>
    <row r="1778" spans="1:56">
      <c r="A1778" s="70" t="str">
        <f t="shared" si="55"/>
        <v>2026-01</v>
      </c>
      <c r="B1778" s="5" t="str">
        <f>_xlfn.XLOOKUP(G1778,过机服务商重量差!A:A,过机服务商重量差!G:G)</f>
        <v>风清扬</v>
      </c>
      <c r="C1778" s="32" t="str">
        <f t="shared" si="54"/>
        <v>渠道</v>
      </c>
      <c r="D1778" s="63">
        <f>ROUND(IF(AND(AO1778&gt;=0,Y1778="正常走货"),_xlfn.XLOOKUP(G1778,过机服务商重量差!A:A,过机服务商重量差!L:L),"0"),2)</f>
        <v>25</v>
      </c>
      <c r="E1778" s="64">
        <f>ROUND(IF(B1778="小旋风",$D1778/提成!$D$4*提成!$E$4,$D1778/提成!$D$3*提成!$E$3),2)</f>
        <v>0.25</v>
      </c>
      <c r="F1778" s="5" t="str">
        <f ca="1">IFERROR(LOOKUP(1,0/((B1778=名单!B:B)*(VALUE(AW1778)&gt;=名单!E:E)*(VALUE(AW1778)&lt;=名单!G:G)*(Y1778="正常走货")),名单!H:H),"否")</f>
        <v>是</v>
      </c>
      <c r="G1778" s="71" t="s">
        <v>5404</v>
      </c>
      <c r="H1778" s="71" t="s">
        <v>5406</v>
      </c>
      <c r="J1778" s="72" t="s">
        <v>1409</v>
      </c>
      <c r="L1778" s="71" t="s">
        <v>18</v>
      </c>
      <c r="M1778" s="73"/>
      <c r="N1778" s="73"/>
      <c r="R1778" s="73"/>
      <c r="S1778" s="72" t="s">
        <v>1498</v>
      </c>
      <c r="T1778" s="71" t="s">
        <v>14473</v>
      </c>
      <c r="U1778" s="73"/>
      <c r="W1778" s="73"/>
      <c r="X1778" s="73"/>
      <c r="Y1778" s="72" t="s">
        <v>14379</v>
      </c>
      <c r="AO1778" s="71">
        <v>100</v>
      </c>
      <c r="AS1778" s="73"/>
      <c r="AT1778" s="73"/>
      <c r="AU1778" s="73"/>
      <c r="AV1778" s="73"/>
      <c r="AW1778" s="74" t="s">
        <v>16171</v>
      </c>
      <c r="BC1778" s="73"/>
      <c r="BD1778" s="73"/>
    </row>
    <row r="1779" spans="1:56">
      <c r="A1779" s="70" t="str">
        <f t="shared" si="55"/>
        <v>2026-01</v>
      </c>
      <c r="B1779" s="5" t="str">
        <f>_xlfn.XLOOKUP(G1779,过机服务商重量差!A:A,过机服务商重量差!G:G)</f>
        <v>小旋风</v>
      </c>
      <c r="C1779" s="32" t="str">
        <f t="shared" si="54"/>
        <v>渠道</v>
      </c>
      <c r="D1779" s="63">
        <f>ROUND(IF(AND(AO1779&gt;=0,Y1779="正常走货"),_xlfn.XLOOKUP(G1779,过机服务商重量差!A:A,过机服务商重量差!L:L),"0"),2)</f>
        <v>22</v>
      </c>
      <c r="E1779" s="64">
        <f>ROUND(IF(B1779="小旋风",$D1779/提成!$D$4*提成!$E$4,$D1779/提成!$D$3*提成!$E$3),2)</f>
        <v>0.22</v>
      </c>
      <c r="F1779" s="5" t="str">
        <f ca="1">IFERROR(LOOKUP(1,0/((B1779=名单!B:B)*(VALUE(AW1779)&gt;=名单!E:E)*(VALUE(AW1779)&lt;=名单!G:G)*(Y1779="正常走货")),名单!H:H),"否")</f>
        <v>是</v>
      </c>
      <c r="G1779" s="71" t="s">
        <v>5407</v>
      </c>
      <c r="H1779" s="71" t="s">
        <v>5409</v>
      </c>
      <c r="J1779" s="72" t="s">
        <v>78</v>
      </c>
      <c r="L1779" s="71" t="s">
        <v>18</v>
      </c>
      <c r="M1779" s="73"/>
      <c r="N1779" s="73"/>
      <c r="R1779" s="73"/>
      <c r="S1779" s="72" t="s">
        <v>1498</v>
      </c>
      <c r="T1779" s="72" t="s">
        <v>14473</v>
      </c>
      <c r="U1779" s="73"/>
      <c r="W1779" s="73"/>
      <c r="X1779" s="73"/>
      <c r="Y1779" s="72" t="s">
        <v>14379</v>
      </c>
      <c r="AO1779" s="71">
        <v>108.4</v>
      </c>
      <c r="AS1779" s="73"/>
      <c r="AT1779" s="73"/>
      <c r="AU1779" s="73"/>
      <c r="AV1779" s="73"/>
      <c r="AW1779" s="74" t="s">
        <v>16172</v>
      </c>
      <c r="BC1779" s="73"/>
      <c r="BD1779" s="73"/>
    </row>
    <row r="1780" spans="1:56">
      <c r="A1780" s="70" t="str">
        <f t="shared" si="55"/>
        <v>2026-01</v>
      </c>
      <c r="B1780" s="5" t="str">
        <f>_xlfn.XLOOKUP(G1780,过机服务商重量差!A:A,过机服务商重量差!G:G)</f>
        <v>风清扬</v>
      </c>
      <c r="C1780" s="32" t="str">
        <f t="shared" si="54"/>
        <v>渠道</v>
      </c>
      <c r="D1780" s="63">
        <f>ROUND(IF(AND(AO1780&gt;=0,Y1780="正常走货"),_xlfn.XLOOKUP(G1780,过机服务商重量差!A:A,过机服务商重量差!L:L),"0"),2)</f>
        <v>21</v>
      </c>
      <c r="E1780" s="64">
        <f>ROUND(IF(B1780="小旋风",$D1780/提成!$D$4*提成!$E$4,$D1780/提成!$D$3*提成!$E$3),2)</f>
        <v>0.21</v>
      </c>
      <c r="F1780" s="5" t="str">
        <f ca="1">IFERROR(LOOKUP(1,0/((B1780=名单!B:B)*(VALUE(AW1780)&gt;=名单!E:E)*(VALUE(AW1780)&lt;=名单!G:G)*(Y1780="正常走货")),名单!H:H),"否")</f>
        <v>是</v>
      </c>
      <c r="G1780" s="71" t="s">
        <v>5410</v>
      </c>
      <c r="H1780" s="71" t="s">
        <v>5412</v>
      </c>
      <c r="J1780" s="72" t="s">
        <v>51</v>
      </c>
      <c r="L1780" s="71" t="s">
        <v>18</v>
      </c>
      <c r="M1780" s="73"/>
      <c r="N1780" s="73"/>
      <c r="R1780" s="73"/>
      <c r="S1780" s="72" t="s">
        <v>145</v>
      </c>
      <c r="T1780" s="72" t="s">
        <v>14407</v>
      </c>
      <c r="U1780" s="73"/>
      <c r="W1780" s="73"/>
      <c r="X1780" s="73"/>
      <c r="Y1780" s="72" t="s">
        <v>14379</v>
      </c>
      <c r="AO1780" s="71">
        <v>0.899999999999977</v>
      </c>
      <c r="AS1780" s="73"/>
      <c r="AT1780" s="73"/>
      <c r="AV1780" s="73"/>
      <c r="AW1780" s="74" t="s">
        <v>16173</v>
      </c>
      <c r="BC1780" s="73"/>
    </row>
    <row r="1781" spans="1:56">
      <c r="A1781" s="70" t="str">
        <f t="shared" si="55"/>
        <v>2026-01</v>
      </c>
      <c r="B1781" s="5" t="str">
        <f>_xlfn.XLOOKUP(G1781,过机服务商重量差!A:A,过机服务商重量差!G:G)</f>
        <v>玉麒麟</v>
      </c>
      <c r="C1781" s="32" t="str">
        <f t="shared" si="54"/>
        <v>渠道</v>
      </c>
      <c r="D1781" s="63">
        <f>ROUND(IF(AND(AO1781&gt;=0,Y1781="正常走货"),_xlfn.XLOOKUP(G1781,过机服务商重量差!A:A,过机服务商重量差!L:L),"0"),2)</f>
        <v>2</v>
      </c>
      <c r="E1781" s="64">
        <f>ROUND(IF(B1781="小旋风",$D1781/提成!$D$4*提成!$E$4,$D1781/提成!$D$3*提成!$E$3),2)</f>
        <v>0.02</v>
      </c>
      <c r="F1781" s="5" t="str">
        <f ca="1">IFERROR(LOOKUP(1,0/((B1781=名单!B:B)*(VALUE(AW1781)&gt;=名单!E:E)*(VALUE(AW1781)&lt;=名单!G:G)*(Y1781="正常走货")),名单!H:H),"否")</f>
        <v>否</v>
      </c>
      <c r="G1781" s="71" t="s">
        <v>5413</v>
      </c>
      <c r="H1781" s="71" t="s">
        <v>5415</v>
      </c>
      <c r="J1781" s="72" t="s">
        <v>17</v>
      </c>
      <c r="L1781" s="71" t="s">
        <v>18</v>
      </c>
      <c r="M1781" s="73"/>
      <c r="N1781" s="73"/>
      <c r="R1781" s="73"/>
      <c r="S1781" s="72" t="s">
        <v>99</v>
      </c>
      <c r="T1781" s="72" t="s">
        <v>14410</v>
      </c>
      <c r="U1781" s="73"/>
      <c r="W1781" s="73"/>
      <c r="X1781" s="73"/>
      <c r="Y1781" s="72" t="s">
        <v>14379</v>
      </c>
      <c r="AO1781" s="71">
        <v>105</v>
      </c>
      <c r="AT1781" s="73"/>
      <c r="AU1781" s="73"/>
      <c r="AV1781" s="73"/>
      <c r="AW1781" s="74" t="s">
        <v>16174</v>
      </c>
      <c r="BC1781" s="73"/>
    </row>
    <row r="1782" spans="1:56">
      <c r="A1782" s="70" t="str">
        <f t="shared" si="55"/>
        <v>2026-01</v>
      </c>
      <c r="B1782" s="5" t="str">
        <f>_xlfn.XLOOKUP(G1782,过机服务商重量差!A:A,过机服务商重量差!G:G)</f>
        <v>玉麒麟</v>
      </c>
      <c r="C1782" s="32" t="str">
        <f t="shared" si="54"/>
        <v>渠道</v>
      </c>
      <c r="D1782" s="63">
        <f>ROUND(IF(AND(AO1782&gt;=0,Y1782="正常走货"),_xlfn.XLOOKUP(G1782,过机服务商重量差!A:A,过机服务商重量差!L:L),"0"),2)</f>
        <v>18</v>
      </c>
      <c r="E1782" s="64">
        <f>ROUND(IF(B1782="小旋风",$D1782/提成!$D$4*提成!$E$4,$D1782/提成!$D$3*提成!$E$3),2)</f>
        <v>0.18</v>
      </c>
      <c r="F1782" s="5" t="str">
        <f ca="1">IFERROR(LOOKUP(1,0/((B1782=名单!B:B)*(VALUE(AW1782)&gt;=名单!E:E)*(VALUE(AW1782)&lt;=名单!G:G)*(Y1782="正常走货")),名单!H:H),"否")</f>
        <v>否</v>
      </c>
      <c r="G1782" s="71" t="s">
        <v>5416</v>
      </c>
      <c r="H1782" s="71" t="s">
        <v>5418</v>
      </c>
      <c r="J1782" s="72" t="s">
        <v>17</v>
      </c>
      <c r="L1782" s="71" t="s">
        <v>18</v>
      </c>
      <c r="M1782" s="73"/>
      <c r="N1782" s="73"/>
      <c r="R1782" s="73"/>
      <c r="S1782" s="72" t="s">
        <v>227</v>
      </c>
      <c r="T1782" s="71" t="s">
        <v>14410</v>
      </c>
      <c r="U1782" s="73"/>
      <c r="W1782" s="73"/>
      <c r="X1782" s="73"/>
      <c r="Y1782" s="72" t="s">
        <v>14379</v>
      </c>
      <c r="AO1782" s="71">
        <v>51</v>
      </c>
      <c r="AT1782" s="73"/>
      <c r="AU1782" s="73"/>
      <c r="AV1782" s="73"/>
      <c r="AW1782" s="74" t="s">
        <v>16175</v>
      </c>
      <c r="BC1782" s="73"/>
    </row>
    <row r="1783" spans="1:56">
      <c r="A1783" s="70" t="str">
        <f t="shared" si="55"/>
        <v>2026-01</v>
      </c>
      <c r="B1783" s="5" t="str">
        <f>_xlfn.XLOOKUP(G1783,过机服务商重量差!A:A,过机服务商重量差!G:G)</f>
        <v>帅时莹</v>
      </c>
      <c r="C1783" s="32" t="str">
        <f t="shared" si="54"/>
        <v>渠道</v>
      </c>
      <c r="D1783" s="63">
        <f>ROUND(IF(AND(AO1783&gt;=0,Y1783="正常走货"),_xlfn.XLOOKUP(G1783,过机服务商重量差!A:A,过机服务商重量差!L:L),"0"),2)</f>
        <v>3</v>
      </c>
      <c r="E1783" s="64">
        <f>ROUND(IF(B1783="小旋风",$D1783/提成!$D$4*提成!$E$4,$D1783/提成!$D$3*提成!$E$3),2)</f>
        <v>0.03</v>
      </c>
      <c r="F1783" s="5" t="str">
        <f ca="1">IFERROR(LOOKUP(1,0/((B1783=名单!B:B)*(VALUE(AW1783)&gt;=名单!E:E)*(VALUE(AW1783)&lt;=名单!G:G)*(Y1783="正常走货")),名单!H:H),"否")</f>
        <v>否</v>
      </c>
      <c r="G1783" s="71" t="s">
        <v>5419</v>
      </c>
      <c r="H1783" s="71" t="s">
        <v>5421</v>
      </c>
      <c r="J1783" s="72" t="s">
        <v>140</v>
      </c>
      <c r="L1783" s="71" t="s">
        <v>18</v>
      </c>
      <c r="M1783" s="73"/>
      <c r="N1783" s="73"/>
      <c r="R1783" s="73"/>
      <c r="S1783" s="72" t="s">
        <v>442</v>
      </c>
      <c r="T1783" s="72" t="s">
        <v>14410</v>
      </c>
      <c r="U1783" s="73"/>
      <c r="W1783" s="73"/>
      <c r="X1783" s="73"/>
      <c r="Y1783" s="72" t="s">
        <v>14379</v>
      </c>
      <c r="AO1783" s="71">
        <v>39</v>
      </c>
      <c r="AS1783" s="73"/>
      <c r="AT1783" s="73"/>
      <c r="AU1783" s="73"/>
      <c r="AV1783" s="73"/>
      <c r="AW1783" s="74" t="s">
        <v>16176</v>
      </c>
      <c r="BC1783" s="73"/>
    </row>
    <row r="1784" spans="1:56">
      <c r="A1784" s="70" t="str">
        <f t="shared" si="55"/>
        <v>2026-01</v>
      </c>
      <c r="B1784" s="5" t="str">
        <f>_xlfn.XLOOKUP(G1784,过机服务商重量差!A:A,过机服务商重量差!G:G)</f>
        <v>玉麒麟</v>
      </c>
      <c r="C1784" s="32" t="str">
        <f t="shared" si="54"/>
        <v>渠道</v>
      </c>
      <c r="D1784" s="63">
        <f>ROUND(IF(AND(AO1784&gt;=0,Y1784="正常走货"),_xlfn.XLOOKUP(G1784,过机服务商重量差!A:A,过机服务商重量差!L:L),"0"),2)</f>
        <v>168</v>
      </c>
      <c r="E1784" s="64">
        <f>ROUND(IF(B1784="小旋风",$D1784/提成!$D$4*提成!$E$4,$D1784/提成!$D$3*提成!$E$3),2)</f>
        <v>1.68</v>
      </c>
      <c r="F1784" s="5" t="str">
        <f ca="1">IFERROR(LOOKUP(1,0/((B1784=名单!B:B)*(VALUE(AW1784)&gt;=名单!E:E)*(VALUE(AW1784)&lt;=名单!G:G)*(Y1784="正常走货")),名单!H:H),"否")</f>
        <v>否</v>
      </c>
      <c r="G1784" s="71" t="s">
        <v>5422</v>
      </c>
      <c r="H1784" s="71" t="s">
        <v>5424</v>
      </c>
      <c r="J1784" s="72" t="s">
        <v>24</v>
      </c>
      <c r="L1784" s="72" t="s">
        <v>18</v>
      </c>
      <c r="M1784" s="73"/>
      <c r="N1784" s="73"/>
      <c r="R1784" s="73"/>
      <c r="S1784" s="72" t="s">
        <v>223</v>
      </c>
      <c r="T1784" s="72" t="s">
        <v>14410</v>
      </c>
      <c r="U1784" s="73"/>
      <c r="W1784" s="73"/>
      <c r="X1784" s="73"/>
      <c r="Y1784" s="72" t="s">
        <v>14379</v>
      </c>
      <c r="AO1784" s="71">
        <v>1192</v>
      </c>
      <c r="AT1784" s="73"/>
      <c r="AU1784" s="73"/>
      <c r="AV1784" s="73"/>
      <c r="AW1784" s="74" t="s">
        <v>16177</v>
      </c>
      <c r="BC1784" s="73"/>
    </row>
    <row r="1785" spans="1:56">
      <c r="A1785" s="70" t="str">
        <f t="shared" si="55"/>
        <v>2026-01</v>
      </c>
      <c r="B1785" s="5" t="str">
        <f>_xlfn.XLOOKUP(G1785,过机服务商重量差!A:A,过机服务商重量差!G:G)</f>
        <v>无崖子</v>
      </c>
      <c r="C1785" s="32" t="str">
        <f t="shared" si="54"/>
        <v>渠道</v>
      </c>
      <c r="D1785" s="63">
        <f>ROUND(IF(AND(AO1785&gt;=0,Y1785="正常走货"),_xlfn.XLOOKUP(G1785,过机服务商重量差!A:A,过机服务商重量差!L:L),"0"),2)</f>
        <v>8.5</v>
      </c>
      <c r="E1785" s="64">
        <f>ROUND(IF(B1785="小旋风",$D1785/提成!$D$4*提成!$E$4,$D1785/提成!$D$3*提成!$E$3),2)</f>
        <v>0.09</v>
      </c>
      <c r="F1785" s="5" t="str">
        <f ca="1">IFERROR(LOOKUP(1,0/((B1785=名单!B:B)*(VALUE(AW1785)&gt;=名单!E:E)*(VALUE(AW1785)&lt;=名单!G:G)*(Y1785="正常走货")),名单!H:H),"否")</f>
        <v>否</v>
      </c>
      <c r="G1785" s="71" t="s">
        <v>5425</v>
      </c>
      <c r="H1785" s="71" t="s">
        <v>5427</v>
      </c>
      <c r="J1785" s="72" t="s">
        <v>590</v>
      </c>
      <c r="L1785" s="71" t="s">
        <v>18</v>
      </c>
      <c r="M1785" s="73"/>
      <c r="N1785" s="73"/>
      <c r="R1785" s="73"/>
      <c r="S1785" s="72" t="s">
        <v>223</v>
      </c>
      <c r="T1785" s="72" t="s">
        <v>14410</v>
      </c>
      <c r="U1785" s="73"/>
      <c r="W1785" s="73"/>
      <c r="X1785" s="73"/>
      <c r="Y1785" s="72" t="s">
        <v>14379</v>
      </c>
      <c r="AO1785" s="71">
        <v>218.85</v>
      </c>
      <c r="AT1785" s="73"/>
      <c r="AU1785" s="73"/>
      <c r="AV1785" s="73"/>
      <c r="AW1785" s="74" t="s">
        <v>16178</v>
      </c>
      <c r="BC1785" s="73"/>
    </row>
    <row r="1786" spans="1:56">
      <c r="A1786" s="70" t="str">
        <f t="shared" si="55"/>
        <v>2026-01</v>
      </c>
      <c r="B1786" s="5" t="str">
        <f>_xlfn.XLOOKUP(G1786,过机服务商重量差!A:A,过机服务商重量差!G:G)</f>
        <v>无崖子</v>
      </c>
      <c r="C1786" s="32" t="str">
        <f t="shared" si="54"/>
        <v>渠道</v>
      </c>
      <c r="D1786" s="63">
        <f>ROUND(IF(AND(AO1786&gt;=0,Y1786="正常走货"),_xlfn.XLOOKUP(G1786,过机服务商重量差!A:A,过机服务商重量差!L:L),"0"),2)</f>
        <v>9.5</v>
      </c>
      <c r="E1786" s="64">
        <f>ROUND(IF(B1786="小旋风",$D1786/提成!$D$4*提成!$E$4,$D1786/提成!$D$3*提成!$E$3),2)</f>
        <v>0.1</v>
      </c>
      <c r="F1786" s="5" t="str">
        <f ca="1">IFERROR(LOOKUP(1,0/((B1786=名单!B:B)*(VALUE(AW1786)&gt;=名单!E:E)*(VALUE(AW1786)&lt;=名单!G:G)*(Y1786="正常走货")),名单!H:H),"否")</f>
        <v>否</v>
      </c>
      <c r="G1786" s="71" t="s">
        <v>5428</v>
      </c>
      <c r="H1786" s="71" t="s">
        <v>5430</v>
      </c>
      <c r="J1786" s="72" t="s">
        <v>590</v>
      </c>
      <c r="L1786" s="71" t="s">
        <v>18</v>
      </c>
      <c r="M1786" s="73"/>
      <c r="N1786" s="73"/>
      <c r="R1786" s="73"/>
      <c r="S1786" s="72" t="s">
        <v>223</v>
      </c>
      <c r="T1786" s="72" t="s">
        <v>14410</v>
      </c>
      <c r="U1786" s="73"/>
      <c r="W1786" s="73"/>
      <c r="X1786" s="73"/>
      <c r="Y1786" s="72" t="s">
        <v>14379</v>
      </c>
      <c r="AO1786" s="71">
        <v>186.47</v>
      </c>
      <c r="AS1786" s="73"/>
      <c r="AT1786" s="73"/>
      <c r="AU1786" s="73"/>
      <c r="AV1786" s="73"/>
      <c r="AW1786" s="74" t="s">
        <v>16179</v>
      </c>
      <c r="BA1786" s="73"/>
      <c r="BC1786" s="73"/>
    </row>
    <row r="1787" spans="1:56">
      <c r="A1787" s="70" t="str">
        <f t="shared" si="55"/>
        <v>2026-01</v>
      </c>
      <c r="B1787" s="5" t="str">
        <f>_xlfn.XLOOKUP(G1787,过机服务商重量差!A:A,过机服务商重量差!G:G)</f>
        <v>无崖子</v>
      </c>
      <c r="C1787" s="32" t="str">
        <f t="shared" si="54"/>
        <v>渠道</v>
      </c>
      <c r="D1787" s="63">
        <f>ROUND(IF(AND(AO1787&gt;=0,Y1787="正常走货"),_xlfn.XLOOKUP(G1787,过机服务商重量差!A:A,过机服务商重量差!L:L),"0"),2)</f>
        <v>14.5</v>
      </c>
      <c r="E1787" s="64">
        <f>ROUND(IF(B1787="小旋风",$D1787/提成!$D$4*提成!$E$4,$D1787/提成!$D$3*提成!$E$3),2)</f>
        <v>0.15</v>
      </c>
      <c r="F1787" s="5" t="str">
        <f ca="1">IFERROR(LOOKUP(1,0/((B1787=名单!B:B)*(VALUE(AW1787)&gt;=名单!E:E)*(VALUE(AW1787)&lt;=名单!G:G)*(Y1787="正常走货")),名单!H:H),"否")</f>
        <v>否</v>
      </c>
      <c r="G1787" s="71" t="s">
        <v>5431</v>
      </c>
      <c r="H1787" s="71" t="s">
        <v>5433</v>
      </c>
      <c r="J1787" s="71" t="s">
        <v>603</v>
      </c>
      <c r="L1787" s="71" t="s">
        <v>18</v>
      </c>
      <c r="M1787" s="73"/>
      <c r="N1787" s="73"/>
      <c r="R1787" s="73"/>
      <c r="S1787" s="72" t="s">
        <v>223</v>
      </c>
      <c r="T1787" s="72" t="s">
        <v>14410</v>
      </c>
      <c r="U1787" s="73"/>
      <c r="W1787" s="73"/>
      <c r="X1787" s="73"/>
      <c r="Y1787" s="72" t="s">
        <v>14379</v>
      </c>
      <c r="AO1787" s="71">
        <v>240.2</v>
      </c>
      <c r="AT1787" s="73"/>
      <c r="AV1787" s="73"/>
      <c r="AW1787" s="74" t="s">
        <v>16180</v>
      </c>
      <c r="BC1787" s="73"/>
    </row>
    <row r="1788" spans="1:56">
      <c r="A1788" s="70" t="str">
        <f t="shared" si="55"/>
        <v>2026-01</v>
      </c>
      <c r="B1788" s="5" t="str">
        <f>_xlfn.XLOOKUP(G1788,过机服务商重量差!A:A,过机服务商重量差!G:G)</f>
        <v>玉麒麟</v>
      </c>
      <c r="C1788" s="32" t="str">
        <f t="shared" si="54"/>
        <v>渠道</v>
      </c>
      <c r="D1788" s="63">
        <f>ROUND(IF(AND(AO1788&gt;=0,Y1788="正常走货"),_xlfn.XLOOKUP(G1788,过机服务商重量差!A:A,过机服务商重量差!L:L),"0"),2)</f>
        <v>1</v>
      </c>
      <c r="E1788" s="64">
        <f>ROUND(IF(B1788="小旋风",$D1788/提成!$D$4*提成!$E$4,$D1788/提成!$D$3*提成!$E$3),2)</f>
        <v>0.01</v>
      </c>
      <c r="F1788" s="5" t="str">
        <f ca="1">IFERROR(LOOKUP(1,0/((B1788=名单!B:B)*(VALUE(AW1788)&gt;=名单!E:E)*(VALUE(AW1788)&lt;=名单!G:G)*(Y1788="正常走货")),名单!H:H),"否")</f>
        <v>否</v>
      </c>
      <c r="G1788" s="71" t="s">
        <v>5434</v>
      </c>
      <c r="H1788" s="71" t="s">
        <v>5436</v>
      </c>
      <c r="J1788" s="72" t="s">
        <v>17</v>
      </c>
      <c r="L1788" s="71" t="s">
        <v>18</v>
      </c>
      <c r="M1788" s="73"/>
      <c r="N1788" s="73"/>
      <c r="R1788" s="73"/>
      <c r="S1788" s="72" t="s">
        <v>79</v>
      </c>
      <c r="T1788" s="72" t="s">
        <v>14378</v>
      </c>
      <c r="U1788" s="73"/>
      <c r="W1788" s="73"/>
      <c r="X1788" s="73"/>
      <c r="Y1788" s="72" t="s">
        <v>14379</v>
      </c>
      <c r="AO1788" s="71">
        <v>122.37</v>
      </c>
      <c r="AT1788" s="73"/>
      <c r="AU1788" s="73"/>
      <c r="AV1788" s="73"/>
      <c r="AW1788" s="74" t="s">
        <v>16181</v>
      </c>
      <c r="BC1788" s="73"/>
    </row>
    <row r="1789" spans="1:56">
      <c r="A1789" s="70" t="str">
        <f t="shared" si="55"/>
        <v>2026-01</v>
      </c>
      <c r="B1789" s="5" t="str">
        <f>_xlfn.XLOOKUP(G1789,过机服务商重量差!A:A,过机服务商重量差!G:G)</f>
        <v>玉麒麟</v>
      </c>
      <c r="C1789" s="32" t="str">
        <f t="shared" si="54"/>
        <v>渠道</v>
      </c>
      <c r="D1789" s="63">
        <f>ROUND(IF(AND(AO1789&gt;=0,Y1789="正常走货"),_xlfn.XLOOKUP(G1789,过机服务商重量差!A:A,过机服务商重量差!L:L),"0"),2)</f>
        <v>1</v>
      </c>
      <c r="E1789" s="64">
        <f>ROUND(IF(B1789="小旋风",$D1789/提成!$D$4*提成!$E$4,$D1789/提成!$D$3*提成!$E$3),2)</f>
        <v>0.01</v>
      </c>
      <c r="F1789" s="5" t="str">
        <f ca="1">IFERROR(LOOKUP(1,0/((B1789=名单!B:B)*(VALUE(AW1789)&gt;=名单!E:E)*(VALUE(AW1789)&lt;=名单!G:G)*(Y1789="正常走货")),名单!H:H),"否")</f>
        <v>否</v>
      </c>
      <c r="G1789" s="71" t="s">
        <v>5437</v>
      </c>
      <c r="H1789" s="71" t="s">
        <v>5439</v>
      </c>
      <c r="J1789" s="72" t="s">
        <v>17</v>
      </c>
      <c r="L1789" s="71" t="s">
        <v>18</v>
      </c>
      <c r="M1789" s="73"/>
      <c r="N1789" s="73"/>
      <c r="R1789" s="73"/>
      <c r="S1789" s="72" t="s">
        <v>232</v>
      </c>
      <c r="T1789" s="72" t="s">
        <v>14386</v>
      </c>
      <c r="U1789" s="73"/>
      <c r="W1789" s="73"/>
      <c r="X1789" s="73"/>
      <c r="Y1789" s="72" t="s">
        <v>14379</v>
      </c>
      <c r="AO1789" s="71">
        <v>30.92</v>
      </c>
      <c r="AS1789" s="73"/>
      <c r="AT1789" s="73"/>
      <c r="AU1789" s="73"/>
      <c r="AV1789" s="73"/>
      <c r="AW1789" s="74" t="s">
        <v>16182</v>
      </c>
    </row>
    <row r="1790" spans="1:56">
      <c r="A1790" s="70" t="str">
        <f t="shared" si="55"/>
        <v>2026-01</v>
      </c>
      <c r="B1790" s="5" t="str">
        <f>_xlfn.XLOOKUP(G1790,过机服务商重量差!A:A,过机服务商重量差!G:G)</f>
        <v>玉麒麟</v>
      </c>
      <c r="C1790" s="32" t="str">
        <f t="shared" si="54"/>
        <v>渠道</v>
      </c>
      <c r="D1790" s="63">
        <f>ROUND(IF(AND(AO1790&gt;=0,Y1790="正常走货"),_xlfn.XLOOKUP(G1790,过机服务商重量差!A:A,过机服务商重量差!L:L),"0"),2)</f>
        <v>32</v>
      </c>
      <c r="E1790" s="64">
        <f>ROUND(IF(B1790="小旋风",$D1790/提成!$D$4*提成!$E$4,$D1790/提成!$D$3*提成!$E$3),2)</f>
        <v>0.32</v>
      </c>
      <c r="F1790" s="5" t="str">
        <f ca="1">IFERROR(LOOKUP(1,0/((B1790=名单!B:B)*(VALUE(AW1790)&gt;=名单!E:E)*(VALUE(AW1790)&lt;=名单!G:G)*(Y1790="正常走货")),名单!H:H),"否")</f>
        <v>否</v>
      </c>
      <c r="G1790" s="71" t="s">
        <v>5440</v>
      </c>
      <c r="H1790" s="71" t="s">
        <v>5442</v>
      </c>
      <c r="J1790" s="72" t="s">
        <v>24</v>
      </c>
      <c r="L1790" s="71" t="s">
        <v>18</v>
      </c>
      <c r="M1790" s="73"/>
      <c r="N1790" s="73"/>
      <c r="R1790" s="73"/>
      <c r="S1790" s="72" t="s">
        <v>232</v>
      </c>
      <c r="T1790" s="72" t="s">
        <v>14386</v>
      </c>
      <c r="U1790" s="73"/>
      <c r="W1790" s="73"/>
      <c r="X1790" s="73"/>
      <c r="Y1790" s="72" t="s">
        <v>14379</v>
      </c>
      <c r="AO1790" s="71">
        <v>4535.99</v>
      </c>
      <c r="AS1790" s="73"/>
      <c r="AT1790" s="73"/>
      <c r="AU1790" s="73"/>
      <c r="AV1790" s="73"/>
      <c r="AW1790" s="74" t="s">
        <v>16183</v>
      </c>
      <c r="BA1790" s="73"/>
      <c r="BC1790" s="73"/>
      <c r="BD1790" s="73"/>
    </row>
    <row r="1791" spans="1:56">
      <c r="A1791" s="70" t="str">
        <f t="shared" si="55"/>
        <v>2026-01</v>
      </c>
      <c r="B1791" s="5" t="str">
        <f>_xlfn.XLOOKUP(G1791,过机服务商重量差!A:A,过机服务商重量差!G:G)</f>
        <v>无崖子</v>
      </c>
      <c r="C1791" s="32" t="str">
        <f t="shared" si="54"/>
        <v>渠道</v>
      </c>
      <c r="D1791" s="63">
        <f>ROUND(IF(AND(AO1791&gt;=0,Y1791="正常走货"),_xlfn.XLOOKUP(G1791,过机服务商重量差!A:A,过机服务商重量差!L:L),"0"),2)</f>
        <v>0</v>
      </c>
      <c r="E1791" s="64">
        <f>ROUND(IF(B1791="小旋风",$D1791/提成!$D$4*提成!$E$4,$D1791/提成!$D$3*提成!$E$3),2)</f>
        <v>0</v>
      </c>
      <c r="F1791" s="5" t="str">
        <f ca="1">IFERROR(LOOKUP(1,0/((B1791=名单!B:B)*(VALUE(AW1791)&gt;=名单!E:E)*(VALUE(AW1791)&lt;=名单!G:G)*(Y1791="正常走货")),名单!H:H),"否")</f>
        <v>否</v>
      </c>
      <c r="G1791" s="71" t="s">
        <v>5443</v>
      </c>
      <c r="H1791" s="71" t="s">
        <v>36</v>
      </c>
      <c r="J1791" s="72" t="s">
        <v>128</v>
      </c>
      <c r="L1791" s="71" t="s">
        <v>18</v>
      </c>
      <c r="M1791" s="73"/>
      <c r="N1791" s="73"/>
      <c r="R1791" s="73"/>
      <c r="S1791" s="72" t="s">
        <v>2149</v>
      </c>
      <c r="T1791" s="72" t="s">
        <v>14382</v>
      </c>
      <c r="U1791" s="73"/>
      <c r="W1791" s="73"/>
      <c r="X1791" s="73"/>
      <c r="Y1791" s="72" t="s">
        <v>14434</v>
      </c>
      <c r="AO1791" s="71">
        <v>0</v>
      </c>
      <c r="AS1791" s="73"/>
      <c r="AT1791" s="73"/>
      <c r="AU1791" s="73"/>
      <c r="AV1791" s="73"/>
      <c r="AW1791" s="74" t="s">
        <v>16184</v>
      </c>
      <c r="BC1791" s="73"/>
    </row>
    <row r="1792" spans="1:56">
      <c r="A1792" s="70" t="str">
        <f t="shared" si="55"/>
        <v>2026-01</v>
      </c>
      <c r="B1792" s="5" t="str">
        <f>_xlfn.XLOOKUP(G1792,过机服务商重量差!A:A,过机服务商重量差!G:G)</f>
        <v>007</v>
      </c>
      <c r="C1792" s="32" t="str">
        <f t="shared" si="54"/>
        <v>渠道</v>
      </c>
      <c r="D1792" s="63">
        <f>ROUND(IF(AND(AO1792&gt;=0,Y1792="正常走货"),_xlfn.XLOOKUP(G1792,过机服务商重量差!A:A,过机服务商重量差!L:L),"0"),2)</f>
        <v>14</v>
      </c>
      <c r="E1792" s="64">
        <f>ROUND(IF(B1792="小旋风",$D1792/提成!$D$4*提成!$E$4,$D1792/提成!$D$3*提成!$E$3),2)</f>
        <v>0.14</v>
      </c>
      <c r="F1792" s="5" t="str">
        <f ca="1">IFERROR(LOOKUP(1,0/((B1792=名单!B:B)*(VALUE(AW1792)&gt;=名单!E:E)*(VALUE(AW1792)&lt;=名单!G:G)*(Y1792="正常走货")),名单!H:H),"否")</f>
        <v>否</v>
      </c>
      <c r="G1792" s="71" t="s">
        <v>5445</v>
      </c>
      <c r="H1792" s="71" t="s">
        <v>5447</v>
      </c>
      <c r="J1792" s="72" t="s">
        <v>168</v>
      </c>
      <c r="L1792" s="71" t="s">
        <v>18</v>
      </c>
      <c r="M1792" s="73"/>
      <c r="N1792" s="73"/>
      <c r="R1792" s="73"/>
      <c r="S1792" s="72" t="s">
        <v>951</v>
      </c>
      <c r="T1792" s="72" t="s">
        <v>14669</v>
      </c>
      <c r="U1792" s="73"/>
      <c r="W1792" s="73"/>
      <c r="X1792" s="73"/>
      <c r="Y1792" s="72" t="s">
        <v>14379</v>
      </c>
      <c r="AO1792" s="71">
        <v>322</v>
      </c>
      <c r="AT1792" s="73"/>
      <c r="AU1792" s="73"/>
      <c r="AV1792" s="73"/>
      <c r="AW1792" s="74" t="s">
        <v>16185</v>
      </c>
      <c r="BC1792" s="73"/>
      <c r="BD1792" s="73"/>
    </row>
    <row r="1793" spans="1:56">
      <c r="A1793" s="70" t="str">
        <f t="shared" si="55"/>
        <v>2026-01</v>
      </c>
      <c r="B1793" s="5" t="str">
        <f>_xlfn.XLOOKUP(G1793,过机服务商重量差!A:A,过机服务商重量差!G:G)</f>
        <v>无崖子</v>
      </c>
      <c r="C1793" s="32" t="str">
        <f t="shared" si="54"/>
        <v>渠道</v>
      </c>
      <c r="D1793" s="63">
        <f>ROUND(IF(AND(AO1793&gt;=0,Y1793="正常走货"),_xlfn.XLOOKUP(G1793,过机服务商重量差!A:A,过机服务商重量差!L:L),"0"),2)</f>
        <v>78</v>
      </c>
      <c r="E1793" s="64">
        <f>ROUND(IF(B1793="小旋风",$D1793/提成!$D$4*提成!$E$4,$D1793/提成!$D$3*提成!$E$3),2)</f>
        <v>0.78</v>
      </c>
      <c r="F1793" s="5" t="str">
        <f ca="1">IFERROR(LOOKUP(1,0/((B1793=名单!B:B)*(VALUE(AW1793)&gt;=名单!E:E)*(VALUE(AW1793)&lt;=名单!G:G)*(Y1793="正常走货")),名单!H:H),"否")</f>
        <v>否</v>
      </c>
      <c r="G1793" s="71" t="s">
        <v>5448</v>
      </c>
      <c r="H1793" s="71" t="s">
        <v>5450</v>
      </c>
      <c r="J1793" s="72" t="s">
        <v>1273</v>
      </c>
      <c r="L1793" s="71" t="s">
        <v>18</v>
      </c>
      <c r="M1793" s="73"/>
      <c r="N1793" s="73"/>
      <c r="R1793" s="73"/>
      <c r="S1793" s="72" t="s">
        <v>79</v>
      </c>
      <c r="T1793" s="72" t="s">
        <v>14378</v>
      </c>
      <c r="U1793" s="73"/>
      <c r="W1793" s="73"/>
      <c r="X1793" s="73"/>
      <c r="Y1793" s="72" t="s">
        <v>14379</v>
      </c>
      <c r="AO1793" s="71">
        <v>0</v>
      </c>
      <c r="AS1793" s="73"/>
      <c r="AT1793" s="73"/>
      <c r="AU1793" s="73"/>
      <c r="AV1793" s="73"/>
      <c r="AW1793" s="74" t="s">
        <v>16186</v>
      </c>
      <c r="BA1793" s="73"/>
      <c r="BC1793" s="73"/>
    </row>
    <row r="1794" spans="1:56">
      <c r="A1794" s="70" t="str">
        <f t="shared" si="55"/>
        <v>2026-01</v>
      </c>
      <c r="B1794" s="5" t="str">
        <f>_xlfn.XLOOKUP(G1794,过机服务商重量差!A:A,过机服务商重量差!G:G)</f>
        <v>无崖子</v>
      </c>
      <c r="C1794" s="32" t="str">
        <f t="shared" ref="C1794:C1857" si="56">IF(OR(AO1794&lt;0,L1794="FBA海运"),"","渠道")</f>
        <v>渠道</v>
      </c>
      <c r="D1794" s="63">
        <f>ROUND(IF(AND(AO1794&gt;=0,Y1794="正常走货"),_xlfn.XLOOKUP(G1794,过机服务商重量差!A:A,过机服务商重量差!L:L),"0"),2)</f>
        <v>84</v>
      </c>
      <c r="E1794" s="64">
        <f>ROUND(IF(B1794="小旋风",$D1794/提成!$D$4*提成!$E$4,$D1794/提成!$D$3*提成!$E$3),2)</f>
        <v>0.84</v>
      </c>
      <c r="F1794" s="5" t="str">
        <f ca="1">IFERROR(LOOKUP(1,0/((B1794=名单!B:B)*(VALUE(AW1794)&gt;=名单!E:E)*(VALUE(AW1794)&lt;=名单!G:G)*(Y1794="正常走货")),名单!H:H),"否")</f>
        <v>否</v>
      </c>
      <c r="G1794" s="71" t="s">
        <v>5451</v>
      </c>
      <c r="H1794" s="71" t="s">
        <v>5453</v>
      </c>
      <c r="J1794" s="72" t="s">
        <v>1273</v>
      </c>
      <c r="L1794" s="71" t="s">
        <v>18</v>
      </c>
      <c r="M1794" s="73"/>
      <c r="N1794" s="73"/>
      <c r="R1794" s="73"/>
      <c r="S1794" s="72" t="s">
        <v>79</v>
      </c>
      <c r="T1794" s="72" t="s">
        <v>14378</v>
      </c>
      <c r="U1794" s="73"/>
      <c r="W1794" s="73"/>
      <c r="X1794" s="73"/>
      <c r="Y1794" s="72" t="s">
        <v>14379</v>
      </c>
      <c r="AO1794" s="71">
        <v>68.5</v>
      </c>
      <c r="AT1794" s="73"/>
      <c r="AU1794" s="73"/>
      <c r="AV1794" s="73"/>
      <c r="AW1794" s="74" t="s">
        <v>16187</v>
      </c>
      <c r="BC1794" s="73"/>
    </row>
    <row r="1795" spans="1:56">
      <c r="A1795" s="70" t="str">
        <f t="shared" ref="A1795:A1858" si="57">MID(AW1795,1,7)</f>
        <v>2026-01</v>
      </c>
      <c r="B1795" s="5" t="str">
        <f>_xlfn.XLOOKUP(G1795,过机服务商重量差!A:A,过机服务商重量差!G:G)</f>
        <v>无崖子</v>
      </c>
      <c r="C1795" s="32" t="str">
        <f t="shared" si="56"/>
        <v>渠道</v>
      </c>
      <c r="D1795" s="63">
        <f>ROUND(IF(AND(AO1795&gt;=0,Y1795="正常走货"),_xlfn.XLOOKUP(G1795,过机服务商重量差!A:A,过机服务商重量差!L:L),"0"),2)</f>
        <v>78</v>
      </c>
      <c r="E1795" s="64">
        <f>ROUND(IF(B1795="小旋风",$D1795/提成!$D$4*提成!$E$4,$D1795/提成!$D$3*提成!$E$3),2)</f>
        <v>0.78</v>
      </c>
      <c r="F1795" s="5" t="str">
        <f ca="1">IFERROR(LOOKUP(1,0/((B1795=名单!B:B)*(VALUE(AW1795)&gt;=名单!E:E)*(VALUE(AW1795)&lt;=名单!G:G)*(Y1795="正常走货")),名单!H:H),"否")</f>
        <v>否</v>
      </c>
      <c r="G1795" s="71" t="s">
        <v>5454</v>
      </c>
      <c r="H1795" s="71" t="s">
        <v>5456</v>
      </c>
      <c r="J1795" s="72" t="s">
        <v>1273</v>
      </c>
      <c r="L1795" s="71" t="s">
        <v>18</v>
      </c>
      <c r="M1795" s="73"/>
      <c r="N1795" s="73"/>
      <c r="R1795" s="73"/>
      <c r="S1795" s="72" t="s">
        <v>79</v>
      </c>
      <c r="T1795" s="72" t="s">
        <v>14378</v>
      </c>
      <c r="U1795" s="73"/>
      <c r="W1795" s="73"/>
      <c r="X1795" s="73"/>
      <c r="Y1795" s="72" t="s">
        <v>14379</v>
      </c>
      <c r="AO1795" s="71">
        <v>0</v>
      </c>
      <c r="AS1795" s="73"/>
      <c r="AT1795" s="73"/>
      <c r="AU1795" s="73"/>
      <c r="AV1795" s="73"/>
      <c r="AW1795" s="74" t="s">
        <v>16188</v>
      </c>
      <c r="BA1795" s="73"/>
      <c r="BC1795" s="73"/>
    </row>
    <row r="1796" spans="1:56">
      <c r="A1796" s="70" t="str">
        <f t="shared" si="57"/>
        <v>2026-01</v>
      </c>
      <c r="B1796" s="5" t="str">
        <f>_xlfn.XLOOKUP(G1796,过机服务商重量差!A:A,过机服务商重量差!G:G)</f>
        <v>小旋风</v>
      </c>
      <c r="C1796" s="32" t="str">
        <f t="shared" si="56"/>
        <v>渠道</v>
      </c>
      <c r="D1796" s="63">
        <f>ROUND(IF(AND(AO1796&gt;=0,Y1796="正常走货"),_xlfn.XLOOKUP(G1796,过机服务商重量差!A:A,过机服务商重量差!L:L),"0"),2)</f>
        <v>68</v>
      </c>
      <c r="E1796" s="64">
        <f>ROUND(IF(B1796="小旋风",$D1796/提成!$D$4*提成!$E$4,$D1796/提成!$D$3*提成!$E$3),2)</f>
        <v>0.68</v>
      </c>
      <c r="F1796" s="5" t="str">
        <f ca="1">IFERROR(LOOKUP(1,0/((B1796=名单!B:B)*(VALUE(AW1796)&gt;=名单!E:E)*(VALUE(AW1796)&lt;=名单!G:G)*(Y1796="正常走货")),名单!H:H),"否")</f>
        <v>是</v>
      </c>
      <c r="G1796" s="71" t="s">
        <v>5457</v>
      </c>
      <c r="H1796" s="71" t="s">
        <v>5459</v>
      </c>
      <c r="J1796" s="72" t="s">
        <v>441</v>
      </c>
      <c r="L1796" s="71" t="s">
        <v>18</v>
      </c>
      <c r="M1796" s="73"/>
      <c r="N1796" s="73"/>
      <c r="R1796" s="73"/>
      <c r="S1796" s="72" t="s">
        <v>79</v>
      </c>
      <c r="T1796" s="72" t="s">
        <v>14378</v>
      </c>
      <c r="U1796" s="73"/>
      <c r="W1796" s="73"/>
      <c r="X1796" s="73"/>
      <c r="Y1796" s="72" t="s">
        <v>14379</v>
      </c>
      <c r="AO1796" s="71">
        <v>245</v>
      </c>
      <c r="AT1796" s="73"/>
      <c r="AU1796" s="73"/>
      <c r="AV1796" s="73"/>
      <c r="AW1796" s="74" t="s">
        <v>16189</v>
      </c>
      <c r="BC1796" s="73"/>
      <c r="BD1796" s="73"/>
    </row>
    <row r="1797" spans="1:56">
      <c r="A1797" s="70" t="str">
        <f t="shared" si="57"/>
        <v>2026-01</v>
      </c>
      <c r="B1797" s="5" t="str">
        <f>_xlfn.XLOOKUP(G1797,过机服务商重量差!A:A,过机服务商重量差!G:G)</f>
        <v>小旋风</v>
      </c>
      <c r="C1797" s="32" t="str">
        <f t="shared" si="56"/>
        <v/>
      </c>
      <c r="D1797" s="63">
        <f>ROUND(IF(AND(AO1797&gt;=0,Y1797="正常走货"),_xlfn.XLOOKUP(G1797,过机服务商重量差!A:A,过机服务商重量差!L:L),"0"),2)</f>
        <v>0</v>
      </c>
      <c r="E1797" s="64">
        <f>ROUND(IF(B1797="小旋风",$D1797/提成!$D$4*提成!$E$4,$D1797/提成!$D$3*提成!$E$3),2)</f>
        <v>0</v>
      </c>
      <c r="F1797" s="5" t="str">
        <f ca="1">IFERROR(LOOKUP(1,0/((B1797=名单!B:B)*(VALUE(AW1797)&gt;=名单!E:E)*(VALUE(AW1797)&lt;=名单!G:G)*(Y1797="正常走货")),名单!H:H),"否")</f>
        <v>是</v>
      </c>
      <c r="G1797" s="71" t="s">
        <v>5460</v>
      </c>
      <c r="H1797" s="71" t="s">
        <v>5462</v>
      </c>
      <c r="J1797" s="72" t="s">
        <v>449</v>
      </c>
      <c r="L1797" s="72" t="s">
        <v>18</v>
      </c>
      <c r="M1797" s="73"/>
      <c r="N1797" s="73"/>
      <c r="R1797" s="73"/>
      <c r="S1797" s="72" t="s">
        <v>79</v>
      </c>
      <c r="T1797" s="72" t="s">
        <v>14378</v>
      </c>
      <c r="U1797" s="73"/>
      <c r="W1797" s="73"/>
      <c r="X1797" s="73"/>
      <c r="Y1797" s="72" t="s">
        <v>14379</v>
      </c>
      <c r="AO1797" s="71">
        <v>-174</v>
      </c>
      <c r="AS1797" s="73"/>
      <c r="AT1797" s="73"/>
      <c r="AV1797" s="73"/>
      <c r="AW1797" s="74" t="s">
        <v>16190</v>
      </c>
      <c r="BA1797" s="73"/>
      <c r="BC1797" s="73"/>
    </row>
    <row r="1798" spans="1:56">
      <c r="A1798" s="70" t="str">
        <f t="shared" si="57"/>
        <v>2026-01</v>
      </c>
      <c r="B1798" s="5" t="str">
        <f>_xlfn.XLOOKUP(G1798,过机服务商重量差!A:A,过机服务商重量差!G:G)</f>
        <v>玉麒麟</v>
      </c>
      <c r="C1798" s="32" t="str">
        <f t="shared" si="56"/>
        <v>渠道</v>
      </c>
      <c r="D1798" s="63">
        <f>ROUND(IF(AND(AO1798&gt;=0,Y1798="正常走货"),_xlfn.XLOOKUP(G1798,过机服务商重量差!A:A,过机服务商重量差!L:L),"0"),2)</f>
        <v>35</v>
      </c>
      <c r="E1798" s="64">
        <f>ROUND(IF(B1798="小旋风",$D1798/提成!$D$4*提成!$E$4,$D1798/提成!$D$3*提成!$E$3),2)</f>
        <v>0.35</v>
      </c>
      <c r="F1798" s="5" t="str">
        <f ca="1">IFERROR(LOOKUP(1,0/((B1798=名单!B:B)*(VALUE(AW1798)&gt;=名单!E:E)*(VALUE(AW1798)&lt;=名单!G:G)*(Y1798="正常走货")),名单!H:H),"否")</f>
        <v>否</v>
      </c>
      <c r="G1798" s="71" t="s">
        <v>5463</v>
      </c>
      <c r="H1798" s="71" t="s">
        <v>5465</v>
      </c>
      <c r="J1798" s="72" t="s">
        <v>17</v>
      </c>
      <c r="L1798" s="72" t="s">
        <v>18</v>
      </c>
      <c r="M1798" s="73"/>
      <c r="N1798" s="73"/>
      <c r="R1798" s="73"/>
      <c r="S1798" s="72" t="s">
        <v>191</v>
      </c>
      <c r="T1798" s="72" t="s">
        <v>14410</v>
      </c>
      <c r="U1798" s="73"/>
      <c r="W1798" s="73"/>
      <c r="X1798" s="73"/>
      <c r="Y1798" s="72" t="s">
        <v>14379</v>
      </c>
      <c r="AO1798" s="71">
        <v>434</v>
      </c>
      <c r="AS1798" s="73"/>
      <c r="AT1798" s="73"/>
      <c r="AU1798" s="73"/>
      <c r="AV1798" s="73"/>
      <c r="AW1798" s="74" t="s">
        <v>16191</v>
      </c>
      <c r="BC1798" s="73"/>
      <c r="BD1798" s="73"/>
    </row>
    <row r="1799" spans="1:56">
      <c r="A1799" s="70" t="str">
        <f t="shared" si="57"/>
        <v>2026-01</v>
      </c>
      <c r="B1799" s="5" t="str">
        <f>_xlfn.XLOOKUP(G1799,过机服务商重量差!A:A,过机服务商重量差!G:G)</f>
        <v>风清扬</v>
      </c>
      <c r="C1799" s="32" t="str">
        <f t="shared" si="56"/>
        <v>渠道</v>
      </c>
      <c r="D1799" s="63">
        <f>ROUND(IF(AND(AO1799&gt;=0,Y1799="正常走货"),_xlfn.XLOOKUP(G1799,过机服务商重量差!A:A,过机服务商重量差!L:L),"0"),2)</f>
        <v>195</v>
      </c>
      <c r="E1799" s="64">
        <f>ROUND(IF(B1799="小旋风",$D1799/提成!$D$4*提成!$E$4,$D1799/提成!$D$3*提成!$E$3),2)</f>
        <v>1.95</v>
      </c>
      <c r="F1799" s="5" t="str">
        <f ca="1">IFERROR(LOOKUP(1,0/((B1799=名单!B:B)*(VALUE(AW1799)&gt;=名单!E:E)*(VALUE(AW1799)&lt;=名单!G:G)*(Y1799="正常走货")),名单!H:H),"否")</f>
        <v>是</v>
      </c>
      <c r="G1799" s="71" t="s">
        <v>5466</v>
      </c>
      <c r="H1799" s="71" t="s">
        <v>5468</v>
      </c>
      <c r="J1799" s="72" t="s">
        <v>231</v>
      </c>
      <c r="L1799" s="71" t="s">
        <v>18</v>
      </c>
      <c r="M1799" s="73"/>
      <c r="N1799" s="73"/>
      <c r="R1799" s="73"/>
      <c r="S1799" s="72" t="s">
        <v>156</v>
      </c>
      <c r="T1799" s="72" t="s">
        <v>14386</v>
      </c>
      <c r="U1799" s="73"/>
      <c r="W1799" s="73"/>
      <c r="X1799" s="73"/>
      <c r="Y1799" s="72" t="s">
        <v>14379</v>
      </c>
      <c r="AO1799" s="71">
        <v>234</v>
      </c>
      <c r="AT1799" s="73"/>
      <c r="AU1799" s="73"/>
      <c r="AV1799" s="73"/>
      <c r="AW1799" s="74" t="s">
        <v>16192</v>
      </c>
      <c r="BC1799" s="73"/>
      <c r="BD1799" s="73"/>
    </row>
    <row r="1800" spans="1:56">
      <c r="A1800" s="70" t="str">
        <f t="shared" si="57"/>
        <v>2026-01</v>
      </c>
      <c r="B1800" s="5" t="str">
        <f>_xlfn.XLOOKUP(G1800,过机服务商重量差!A:A,过机服务商重量差!G:G)</f>
        <v>风清扬</v>
      </c>
      <c r="C1800" s="32" t="str">
        <f t="shared" si="56"/>
        <v>渠道</v>
      </c>
      <c r="D1800" s="63">
        <f>ROUND(IF(AND(AO1800&gt;=0,Y1800="正常走货"),_xlfn.XLOOKUP(G1800,过机服务商重量差!A:A,过机服务商重量差!L:L),"0"),2)</f>
        <v>88</v>
      </c>
      <c r="E1800" s="64">
        <f>ROUND(IF(B1800="小旋风",$D1800/提成!$D$4*提成!$E$4,$D1800/提成!$D$3*提成!$E$3),2)</f>
        <v>0.88</v>
      </c>
      <c r="F1800" s="5" t="str">
        <f ca="1">IFERROR(LOOKUP(1,0/((B1800=名单!B:B)*(VALUE(AW1800)&gt;=名单!E:E)*(VALUE(AW1800)&lt;=名单!G:G)*(Y1800="正常走货")),名单!H:H),"否")</f>
        <v>是</v>
      </c>
      <c r="G1800" s="71" t="s">
        <v>5469</v>
      </c>
      <c r="H1800" s="71" t="s">
        <v>5471</v>
      </c>
      <c r="J1800" s="72" t="s">
        <v>231</v>
      </c>
      <c r="L1800" s="71" t="s">
        <v>18</v>
      </c>
      <c r="M1800" s="73"/>
      <c r="N1800" s="73"/>
      <c r="R1800" s="73"/>
      <c r="S1800" s="72" t="s">
        <v>156</v>
      </c>
      <c r="T1800" s="72" t="s">
        <v>14386</v>
      </c>
      <c r="U1800" s="73"/>
      <c r="W1800" s="73"/>
      <c r="X1800" s="73"/>
      <c r="Y1800" s="72" t="s">
        <v>14379</v>
      </c>
      <c r="AO1800" s="71">
        <v>44</v>
      </c>
      <c r="AT1800" s="73"/>
      <c r="AU1800" s="73"/>
      <c r="AV1800" s="73"/>
      <c r="AW1800" s="74" t="s">
        <v>16193</v>
      </c>
      <c r="BC1800" s="73"/>
      <c r="BD1800" s="73"/>
    </row>
    <row r="1801" spans="1:56">
      <c r="A1801" s="70" t="str">
        <f t="shared" si="57"/>
        <v>2026-01</v>
      </c>
      <c r="B1801" s="5" t="str">
        <f>_xlfn.XLOOKUP(G1801,过机服务商重量差!A:A,过机服务商重量差!G:G)</f>
        <v>玉麒麟</v>
      </c>
      <c r="C1801" s="32" t="str">
        <f t="shared" si="56"/>
        <v/>
      </c>
      <c r="D1801" s="63">
        <f>ROUND(IF(AND(AO1801&gt;=0,Y1801="正常走货"),_xlfn.XLOOKUP(G1801,过机服务商重量差!A:A,过机服务商重量差!L:L),"0"),2)</f>
        <v>0</v>
      </c>
      <c r="E1801" s="64">
        <f>ROUND(IF(B1801="小旋风",$D1801/提成!$D$4*提成!$E$4,$D1801/提成!$D$3*提成!$E$3),2)</f>
        <v>0</v>
      </c>
      <c r="F1801" s="5" t="str">
        <f ca="1">IFERROR(LOOKUP(1,0/((B1801=名单!B:B)*(VALUE(AW1801)&gt;=名单!E:E)*(VALUE(AW1801)&lt;=名单!G:G)*(Y1801="正常走货")),名单!H:H),"否")</f>
        <v>否</v>
      </c>
      <c r="G1801" s="71" t="s">
        <v>5472</v>
      </c>
      <c r="H1801" s="71" t="s">
        <v>5474</v>
      </c>
      <c r="J1801" s="72" t="s">
        <v>17</v>
      </c>
      <c r="L1801" s="72" t="s">
        <v>18</v>
      </c>
      <c r="M1801" s="73"/>
      <c r="N1801" s="73"/>
      <c r="R1801" s="73"/>
      <c r="S1801" s="72" t="s">
        <v>156</v>
      </c>
      <c r="T1801" s="72" t="s">
        <v>14386</v>
      </c>
      <c r="U1801" s="73"/>
      <c r="W1801" s="73"/>
      <c r="X1801" s="73"/>
      <c r="Y1801" s="72" t="s">
        <v>14379</v>
      </c>
      <c r="AO1801" s="71">
        <v>-119</v>
      </c>
      <c r="AS1801" s="73"/>
      <c r="AT1801" s="73"/>
      <c r="AU1801" s="73"/>
      <c r="AV1801" s="73"/>
      <c r="AW1801" s="74" t="s">
        <v>16194</v>
      </c>
      <c r="BC1801" s="73"/>
    </row>
    <row r="1802" spans="1:56">
      <c r="A1802" s="70" t="str">
        <f t="shared" si="57"/>
        <v>2026-01</v>
      </c>
      <c r="B1802" s="5" t="str">
        <f>_xlfn.XLOOKUP(G1802,过机服务商重量差!A:A,过机服务商重量差!G:G)</f>
        <v>帅时莹</v>
      </c>
      <c r="C1802" s="32" t="str">
        <f t="shared" si="56"/>
        <v>渠道</v>
      </c>
      <c r="D1802" s="63">
        <f>ROUND(IF(AND(AO1802&gt;=0,Y1802="正常走货"),_xlfn.XLOOKUP(G1802,过机服务商重量差!A:A,过机服务商重量差!L:L),"0"),2)</f>
        <v>7</v>
      </c>
      <c r="E1802" s="64">
        <f>ROUND(IF(B1802="小旋风",$D1802/提成!$D$4*提成!$E$4,$D1802/提成!$D$3*提成!$E$3),2)</f>
        <v>0.07</v>
      </c>
      <c r="F1802" s="5" t="str">
        <f ca="1">IFERROR(LOOKUP(1,0/((B1802=名单!B:B)*(VALUE(AW1802)&gt;=名单!E:E)*(VALUE(AW1802)&lt;=名单!G:G)*(Y1802="正常走货")),名单!H:H),"否")</f>
        <v>否</v>
      </c>
      <c r="G1802" s="71" t="s">
        <v>5475</v>
      </c>
      <c r="H1802" s="71" t="s">
        <v>5477</v>
      </c>
      <c r="J1802" s="72" t="s">
        <v>140</v>
      </c>
      <c r="L1802" s="71" t="s">
        <v>18</v>
      </c>
      <c r="M1802" s="73"/>
      <c r="N1802" s="73"/>
      <c r="R1802" s="73"/>
      <c r="S1802" s="72" t="s">
        <v>535</v>
      </c>
      <c r="T1802" s="72" t="s">
        <v>14410</v>
      </c>
      <c r="U1802" s="73"/>
      <c r="W1802" s="73"/>
      <c r="X1802" s="73"/>
      <c r="Y1802" s="72" t="s">
        <v>14379</v>
      </c>
      <c r="AO1802" s="71">
        <v>168.06</v>
      </c>
      <c r="AS1802" s="73"/>
      <c r="AT1802" s="73"/>
      <c r="AU1802" s="73"/>
      <c r="AV1802" s="73"/>
      <c r="AW1802" s="74" t="s">
        <v>16195</v>
      </c>
      <c r="BC1802" s="73"/>
      <c r="BD1802" s="73"/>
    </row>
    <row r="1803" spans="1:56">
      <c r="A1803" s="70" t="str">
        <f t="shared" si="57"/>
        <v>2026-01</v>
      </c>
      <c r="B1803" s="5" t="str">
        <f>_xlfn.XLOOKUP(G1803,过机服务商重量差!A:A,过机服务商重量差!G:G)</f>
        <v>玉麒麟</v>
      </c>
      <c r="C1803" s="32" t="str">
        <f t="shared" si="56"/>
        <v>渠道</v>
      </c>
      <c r="D1803" s="63">
        <f>ROUND(IF(AND(AO1803&gt;=0,Y1803="正常走货"),_xlfn.XLOOKUP(G1803,过机服务商重量差!A:A,过机服务商重量差!L:L),"0"),2)</f>
        <v>18</v>
      </c>
      <c r="E1803" s="64">
        <f>ROUND(IF(B1803="小旋风",$D1803/提成!$D$4*提成!$E$4,$D1803/提成!$D$3*提成!$E$3),2)</f>
        <v>0.18</v>
      </c>
      <c r="F1803" s="5" t="str">
        <f ca="1">IFERROR(LOOKUP(1,0/((B1803=名单!B:B)*(VALUE(AW1803)&gt;=名单!E:E)*(VALUE(AW1803)&lt;=名单!G:G)*(Y1803="正常走货")),名单!H:H),"否")</f>
        <v>否</v>
      </c>
      <c r="G1803" s="71" t="s">
        <v>5478</v>
      </c>
      <c r="H1803" s="71" t="s">
        <v>5480</v>
      </c>
      <c r="J1803" s="72" t="s">
        <v>17</v>
      </c>
      <c r="L1803" s="71" t="s">
        <v>18</v>
      </c>
      <c r="M1803" s="73"/>
      <c r="N1803" s="73"/>
      <c r="R1803" s="73"/>
      <c r="S1803" s="72" t="s">
        <v>145</v>
      </c>
      <c r="T1803" s="72" t="s">
        <v>14407</v>
      </c>
      <c r="U1803" s="73"/>
      <c r="W1803" s="73"/>
      <c r="X1803" s="73"/>
      <c r="Y1803" s="72" t="s">
        <v>14379</v>
      </c>
      <c r="AO1803" s="71">
        <v>129</v>
      </c>
      <c r="AS1803" s="73"/>
      <c r="AT1803" s="73"/>
      <c r="AU1803" s="73"/>
      <c r="AV1803" s="73"/>
      <c r="AW1803" s="74" t="s">
        <v>16196</v>
      </c>
      <c r="BC1803" s="73"/>
      <c r="BD1803" s="73"/>
    </row>
    <row r="1804" spans="1:56">
      <c r="A1804" s="70" t="str">
        <f t="shared" si="57"/>
        <v>2026-01</v>
      </c>
      <c r="B1804" s="5" t="str">
        <f>_xlfn.XLOOKUP(G1804,过机服务商重量差!A:A,过机服务商重量差!G:G)</f>
        <v>玉麒麟</v>
      </c>
      <c r="C1804" s="32" t="str">
        <f t="shared" si="56"/>
        <v>渠道</v>
      </c>
      <c r="D1804" s="63">
        <f>ROUND(IF(AND(AO1804&gt;=0,Y1804="正常走货"),_xlfn.XLOOKUP(G1804,过机服务商重量差!A:A,过机服务商重量差!L:L),"0"),2)</f>
        <v>13</v>
      </c>
      <c r="E1804" s="64">
        <f>ROUND(IF(B1804="小旋风",$D1804/提成!$D$4*提成!$E$4,$D1804/提成!$D$3*提成!$E$3),2)</f>
        <v>0.13</v>
      </c>
      <c r="F1804" s="5" t="str">
        <f ca="1">IFERROR(LOOKUP(1,0/((B1804=名单!B:B)*(VALUE(AW1804)&gt;=名单!E:E)*(VALUE(AW1804)&lt;=名单!G:G)*(Y1804="正常走货")),名单!H:H),"否")</f>
        <v>否</v>
      </c>
      <c r="G1804" s="71" t="s">
        <v>5481</v>
      </c>
      <c r="H1804" s="71" t="s">
        <v>5483</v>
      </c>
      <c r="J1804" s="72" t="s">
        <v>17</v>
      </c>
      <c r="L1804" s="71" t="s">
        <v>18</v>
      </c>
      <c r="M1804" s="73"/>
      <c r="N1804" s="73"/>
      <c r="R1804" s="73"/>
      <c r="S1804" s="72" t="s">
        <v>191</v>
      </c>
      <c r="T1804" s="72" t="s">
        <v>14410</v>
      </c>
      <c r="U1804" s="73"/>
      <c r="W1804" s="73"/>
      <c r="X1804" s="73"/>
      <c r="Y1804" s="72" t="s">
        <v>14379</v>
      </c>
      <c r="AO1804" s="71">
        <v>125</v>
      </c>
      <c r="AT1804" s="73"/>
      <c r="AV1804" s="73"/>
      <c r="AW1804" s="74" t="s">
        <v>16197</v>
      </c>
      <c r="BA1804" s="73"/>
      <c r="BC1804" s="73"/>
    </row>
    <row r="1805" spans="1:56">
      <c r="A1805" s="70" t="str">
        <f t="shared" si="57"/>
        <v>2026-01</v>
      </c>
      <c r="B1805" s="5" t="str">
        <f>_xlfn.XLOOKUP(G1805,过机服务商重量差!A:A,过机服务商重量差!G:G)</f>
        <v>玉麒麟</v>
      </c>
      <c r="C1805" s="32" t="str">
        <f t="shared" si="56"/>
        <v>渠道</v>
      </c>
      <c r="D1805" s="63">
        <f>ROUND(IF(AND(AO1805&gt;=0,Y1805="正常走货"),_xlfn.XLOOKUP(G1805,过机服务商重量差!A:A,过机服务商重量差!L:L),"0"),2)</f>
        <v>1</v>
      </c>
      <c r="E1805" s="64">
        <f>ROUND(IF(B1805="小旋风",$D1805/提成!$D$4*提成!$E$4,$D1805/提成!$D$3*提成!$E$3),2)</f>
        <v>0.01</v>
      </c>
      <c r="F1805" s="5" t="str">
        <f ca="1">IFERROR(LOOKUP(1,0/((B1805=名单!B:B)*(VALUE(AW1805)&gt;=名单!E:E)*(VALUE(AW1805)&lt;=名单!G:G)*(Y1805="正常走货")),名单!H:H),"否")</f>
        <v>否</v>
      </c>
      <c r="G1805" s="71" t="s">
        <v>5484</v>
      </c>
      <c r="H1805" s="71" t="s">
        <v>5486</v>
      </c>
      <c r="J1805" s="71" t="s">
        <v>17</v>
      </c>
      <c r="L1805" s="71" t="s">
        <v>18</v>
      </c>
      <c r="M1805" s="73"/>
      <c r="N1805" s="73"/>
      <c r="R1805" s="73"/>
      <c r="S1805" s="72" t="s">
        <v>604</v>
      </c>
      <c r="T1805" s="72" t="s">
        <v>14407</v>
      </c>
      <c r="U1805" s="73"/>
      <c r="W1805" s="73"/>
      <c r="X1805" s="73"/>
      <c r="Y1805" s="72" t="s">
        <v>14379</v>
      </c>
      <c r="AO1805" s="71">
        <v>134.2</v>
      </c>
      <c r="AT1805" s="73"/>
      <c r="AV1805" s="73"/>
      <c r="AW1805" s="74" t="s">
        <v>16198</v>
      </c>
      <c r="BA1805" s="73"/>
      <c r="BC1805" s="73"/>
    </row>
    <row r="1806" spans="1:56">
      <c r="A1806" s="70" t="str">
        <f t="shared" si="57"/>
        <v>2026-01</v>
      </c>
      <c r="B1806" s="5" t="str">
        <f>_xlfn.XLOOKUP(G1806,过机服务商重量差!A:A,过机服务商重量差!G:G)</f>
        <v>玉麒麟</v>
      </c>
      <c r="C1806" s="32" t="str">
        <f t="shared" si="56"/>
        <v>渠道</v>
      </c>
      <c r="D1806" s="63">
        <f>ROUND(IF(AND(AO1806&gt;=0,Y1806="正常走货"),_xlfn.XLOOKUP(G1806,过机服务商重量差!A:A,过机服务商重量差!L:L),"0"),2)</f>
        <v>13.5</v>
      </c>
      <c r="E1806" s="64">
        <f>ROUND(IF(B1806="小旋风",$D1806/提成!$D$4*提成!$E$4,$D1806/提成!$D$3*提成!$E$3),2)</f>
        <v>0.14</v>
      </c>
      <c r="F1806" s="5" t="str">
        <f ca="1">IFERROR(LOOKUP(1,0/((B1806=名单!B:B)*(VALUE(AW1806)&gt;=名单!E:E)*(VALUE(AW1806)&lt;=名单!G:G)*(Y1806="正常走货")),名单!H:H),"否")</f>
        <v>否</v>
      </c>
      <c r="G1806" s="71" t="s">
        <v>5487</v>
      </c>
      <c r="H1806" s="71" t="s">
        <v>5489</v>
      </c>
      <c r="J1806" s="72" t="s">
        <v>17</v>
      </c>
      <c r="L1806" s="71" t="s">
        <v>18</v>
      </c>
      <c r="M1806" s="73"/>
      <c r="N1806" s="73"/>
      <c r="R1806" s="73"/>
      <c r="S1806" s="72" t="s">
        <v>2305</v>
      </c>
      <c r="T1806" s="72" t="s">
        <v>14410</v>
      </c>
      <c r="U1806" s="73"/>
      <c r="W1806" s="73"/>
      <c r="X1806" s="73"/>
      <c r="Y1806" s="72" t="s">
        <v>14379</v>
      </c>
      <c r="AO1806" s="71">
        <v>59.2</v>
      </c>
      <c r="AS1806" s="73"/>
      <c r="AT1806" s="73"/>
      <c r="AU1806" s="73"/>
      <c r="AV1806" s="73"/>
      <c r="AW1806" s="74" t="s">
        <v>16199</v>
      </c>
      <c r="BC1806" s="73"/>
    </row>
    <row r="1807" spans="1:56">
      <c r="A1807" s="70" t="str">
        <f t="shared" si="57"/>
        <v>2026-01</v>
      </c>
      <c r="B1807" s="5" t="str">
        <f>_xlfn.XLOOKUP(G1807,过机服务商重量差!A:A,过机服务商重量差!G:G)</f>
        <v>无崖子</v>
      </c>
      <c r="C1807" s="32" t="str">
        <f t="shared" si="56"/>
        <v>渠道</v>
      </c>
      <c r="D1807" s="63">
        <f>ROUND(IF(AND(AO1807&gt;=0,Y1807="正常走货"),_xlfn.XLOOKUP(G1807,过机服务商重量差!A:A,过机服务商重量差!L:L),"0"),2)</f>
        <v>29</v>
      </c>
      <c r="E1807" s="64">
        <f>ROUND(IF(B1807="小旋风",$D1807/提成!$D$4*提成!$E$4,$D1807/提成!$D$3*提成!$E$3),2)</f>
        <v>0.29</v>
      </c>
      <c r="F1807" s="5" t="str">
        <f ca="1">IFERROR(LOOKUP(1,0/((B1807=名单!B:B)*(VALUE(AW1807)&gt;=名单!E:E)*(VALUE(AW1807)&lt;=名单!G:G)*(Y1807="正常走货")),名单!H:H),"否")</f>
        <v>否</v>
      </c>
      <c r="G1807" s="71" t="s">
        <v>5490</v>
      </c>
      <c r="H1807" s="71" t="s">
        <v>5492</v>
      </c>
      <c r="J1807" s="72" t="s">
        <v>1188</v>
      </c>
      <c r="L1807" s="71" t="s">
        <v>18</v>
      </c>
      <c r="M1807" s="73"/>
      <c r="N1807" s="73"/>
      <c r="R1807" s="73"/>
      <c r="S1807" s="72" t="s">
        <v>642</v>
      </c>
      <c r="T1807" s="72" t="s">
        <v>14410</v>
      </c>
      <c r="U1807" s="73"/>
      <c r="W1807" s="73"/>
      <c r="X1807" s="73"/>
      <c r="Y1807" s="72" t="s">
        <v>14379</v>
      </c>
      <c r="AO1807" s="71">
        <v>110.74</v>
      </c>
      <c r="AT1807" s="73"/>
      <c r="AV1807" s="73"/>
      <c r="AW1807" s="74" t="s">
        <v>16200</v>
      </c>
      <c r="BC1807" s="73"/>
    </row>
    <row r="1808" spans="1:56">
      <c r="A1808" s="70" t="str">
        <f t="shared" si="57"/>
        <v>2026-01</v>
      </c>
      <c r="B1808" s="5" t="str">
        <f>_xlfn.XLOOKUP(G1808,过机服务商重量差!A:A,过机服务商重量差!G:G)</f>
        <v>无崖子</v>
      </c>
      <c r="C1808" s="32" t="str">
        <f t="shared" si="56"/>
        <v>渠道</v>
      </c>
      <c r="D1808" s="63">
        <f>ROUND(IF(AND(AO1808&gt;=0,Y1808="正常走货"),_xlfn.XLOOKUP(G1808,过机服务商重量差!A:A,过机服务商重量差!L:L),"0"),2)</f>
        <v>34</v>
      </c>
      <c r="E1808" s="64">
        <f>ROUND(IF(B1808="小旋风",$D1808/提成!$D$4*提成!$E$4,$D1808/提成!$D$3*提成!$E$3),2)</f>
        <v>0.34</v>
      </c>
      <c r="F1808" s="5" t="str">
        <f ca="1">IFERROR(LOOKUP(1,0/((B1808=名单!B:B)*(VALUE(AW1808)&gt;=名单!E:E)*(VALUE(AW1808)&lt;=名单!G:G)*(Y1808="正常走货")),名单!H:H),"否")</f>
        <v>否</v>
      </c>
      <c r="G1808" s="71" t="s">
        <v>5493</v>
      </c>
      <c r="H1808" s="71" t="s">
        <v>5495</v>
      </c>
      <c r="J1808" s="72" t="s">
        <v>1188</v>
      </c>
      <c r="L1808" s="71" t="s">
        <v>18</v>
      </c>
      <c r="M1808" s="73"/>
      <c r="N1808" s="73"/>
      <c r="R1808" s="73"/>
      <c r="S1808" s="72" t="s">
        <v>642</v>
      </c>
      <c r="T1808" s="72" t="s">
        <v>14410</v>
      </c>
      <c r="U1808" s="73"/>
      <c r="W1808" s="73"/>
      <c r="X1808" s="73"/>
      <c r="Y1808" s="72" t="s">
        <v>14379</v>
      </c>
      <c r="AO1808" s="71">
        <v>64.04</v>
      </c>
      <c r="AS1808" s="73"/>
      <c r="AT1808" s="73"/>
      <c r="AV1808" s="73"/>
      <c r="AW1808" s="74" t="s">
        <v>16201</v>
      </c>
      <c r="BC1808" s="73"/>
    </row>
    <row r="1809" spans="1:56">
      <c r="A1809" s="70" t="str">
        <f t="shared" si="57"/>
        <v>2026-01</v>
      </c>
      <c r="B1809" s="5" t="str">
        <f>_xlfn.XLOOKUP(G1809,过机服务商重量差!A:A,过机服务商重量差!G:G)</f>
        <v>玉麒麟</v>
      </c>
      <c r="C1809" s="32" t="str">
        <f t="shared" si="56"/>
        <v/>
      </c>
      <c r="D1809" s="63">
        <f>ROUND(IF(AND(AO1809&gt;=0,Y1809="正常走货"),_xlfn.XLOOKUP(G1809,过机服务商重量差!A:A,过机服务商重量差!L:L),"0"),2)</f>
        <v>0</v>
      </c>
      <c r="E1809" s="64">
        <f>ROUND(IF(B1809="小旋风",$D1809/提成!$D$4*提成!$E$4,$D1809/提成!$D$3*提成!$E$3),2)</f>
        <v>0</v>
      </c>
      <c r="F1809" s="5" t="str">
        <f ca="1">IFERROR(LOOKUP(1,0/((B1809=名单!B:B)*(VALUE(AW1809)&gt;=名单!E:E)*(VALUE(AW1809)&lt;=名单!G:G)*(Y1809="正常走货")),名单!H:H),"否")</f>
        <v>否</v>
      </c>
      <c r="G1809" s="71" t="s">
        <v>5496</v>
      </c>
      <c r="H1809" s="71" t="s">
        <v>5498</v>
      </c>
      <c r="J1809" s="72" t="s">
        <v>17</v>
      </c>
      <c r="L1809" s="71" t="s">
        <v>18</v>
      </c>
      <c r="M1809" s="73"/>
      <c r="N1809" s="73"/>
      <c r="R1809" s="73"/>
      <c r="S1809" s="72" t="s">
        <v>103</v>
      </c>
      <c r="T1809" s="72" t="s">
        <v>14382</v>
      </c>
      <c r="U1809" s="73"/>
      <c r="W1809" s="73"/>
      <c r="X1809" s="73"/>
      <c r="Y1809" s="72" t="s">
        <v>14379</v>
      </c>
      <c r="AO1809" s="71">
        <v>-6</v>
      </c>
      <c r="AT1809" s="73"/>
      <c r="AU1809" s="73"/>
      <c r="AV1809" s="73"/>
      <c r="AW1809" s="74" t="s">
        <v>16202</v>
      </c>
      <c r="BC1809" s="73"/>
    </row>
    <row r="1810" spans="1:56">
      <c r="A1810" s="70" t="str">
        <f t="shared" si="57"/>
        <v>2026-01</v>
      </c>
      <c r="B1810" s="5" t="str">
        <f>_xlfn.XLOOKUP(G1810,过机服务商重量差!A:A,过机服务商重量差!G:G)</f>
        <v>玉麒麟</v>
      </c>
      <c r="C1810" s="32" t="str">
        <f t="shared" si="56"/>
        <v>渠道</v>
      </c>
      <c r="D1810" s="63">
        <f>ROUND(IF(AND(AO1810&gt;=0,Y1810="正常走货"),_xlfn.XLOOKUP(G1810,过机服务商重量差!A:A,过机服务商重量差!L:L),"0"),2)</f>
        <v>8</v>
      </c>
      <c r="E1810" s="64">
        <f>ROUND(IF(B1810="小旋风",$D1810/提成!$D$4*提成!$E$4,$D1810/提成!$D$3*提成!$E$3),2)</f>
        <v>0.08</v>
      </c>
      <c r="F1810" s="5" t="str">
        <f ca="1">IFERROR(LOOKUP(1,0/((B1810=名单!B:B)*(VALUE(AW1810)&gt;=名单!E:E)*(VALUE(AW1810)&lt;=名单!G:G)*(Y1810="正常走货")),名单!H:H),"否")</f>
        <v>否</v>
      </c>
      <c r="G1810" s="71" t="s">
        <v>5499</v>
      </c>
      <c r="H1810" s="71" t="s">
        <v>5501</v>
      </c>
      <c r="J1810" s="72" t="s">
        <v>17</v>
      </c>
      <c r="L1810" s="71" t="s">
        <v>18</v>
      </c>
      <c r="M1810" s="73"/>
      <c r="N1810" s="73"/>
      <c r="R1810" s="73"/>
      <c r="S1810" s="72" t="s">
        <v>103</v>
      </c>
      <c r="T1810" s="71" t="s">
        <v>14382</v>
      </c>
      <c r="U1810" s="73"/>
      <c r="W1810" s="73"/>
      <c r="X1810" s="73"/>
      <c r="Y1810" s="72" t="s">
        <v>14379</v>
      </c>
      <c r="AO1810" s="71">
        <v>130.8</v>
      </c>
      <c r="AS1810" s="73"/>
      <c r="AT1810" s="73"/>
      <c r="AV1810" s="73"/>
      <c r="AW1810" s="74" t="s">
        <v>16203</v>
      </c>
      <c r="BC1810" s="73"/>
    </row>
    <row r="1811" spans="1:56">
      <c r="A1811" s="70" t="str">
        <f t="shared" si="57"/>
        <v>2026-01</v>
      </c>
      <c r="B1811" s="5" t="str">
        <f>_xlfn.XLOOKUP(G1811,过机服务商重量差!A:A,过机服务商重量差!G:G)</f>
        <v>玉麒麟</v>
      </c>
      <c r="C1811" s="32" t="str">
        <f t="shared" si="56"/>
        <v>渠道</v>
      </c>
      <c r="D1811" s="63">
        <f>ROUND(IF(AND(AO1811&gt;=0,Y1811="正常走货"),_xlfn.XLOOKUP(G1811,过机服务商重量差!A:A,过机服务商重量差!L:L),"0"),2)</f>
        <v>14.5</v>
      </c>
      <c r="E1811" s="64">
        <f>ROUND(IF(B1811="小旋风",$D1811/提成!$D$4*提成!$E$4,$D1811/提成!$D$3*提成!$E$3),2)</f>
        <v>0.15</v>
      </c>
      <c r="F1811" s="5" t="str">
        <f ca="1">IFERROR(LOOKUP(1,0/((B1811=名单!B:B)*(VALUE(AW1811)&gt;=名单!E:E)*(VALUE(AW1811)&lt;=名单!G:G)*(Y1811="正常走货")),名单!H:H),"否")</f>
        <v>否</v>
      </c>
      <c r="G1811" s="71" t="s">
        <v>5502</v>
      </c>
      <c r="H1811" s="71" t="s">
        <v>5504</v>
      </c>
      <c r="J1811" s="72" t="s">
        <v>17</v>
      </c>
      <c r="L1811" s="72" t="s">
        <v>18</v>
      </c>
      <c r="M1811" s="73"/>
      <c r="N1811" s="73"/>
      <c r="R1811" s="73"/>
      <c r="S1811" s="72" t="s">
        <v>103</v>
      </c>
      <c r="T1811" s="72" t="s">
        <v>14382</v>
      </c>
      <c r="U1811" s="73"/>
      <c r="W1811" s="73"/>
      <c r="X1811" s="73"/>
      <c r="Y1811" s="72" t="s">
        <v>14379</v>
      </c>
      <c r="AO1811" s="71">
        <v>172</v>
      </c>
      <c r="AS1811" s="73"/>
      <c r="AT1811" s="73"/>
      <c r="AV1811" s="73"/>
      <c r="AW1811" s="74" t="s">
        <v>16204</v>
      </c>
      <c r="BA1811" s="73"/>
      <c r="BC1811" s="73"/>
      <c r="BD1811" s="73"/>
    </row>
    <row r="1812" spans="1:56">
      <c r="A1812" s="70" t="str">
        <f t="shared" si="57"/>
        <v>2026-01</v>
      </c>
      <c r="B1812" s="5" t="str">
        <f>_xlfn.XLOOKUP(G1812,过机服务商重量差!A:A,过机服务商重量差!G:G)</f>
        <v>玉麒麟</v>
      </c>
      <c r="C1812" s="32" t="str">
        <f t="shared" si="56"/>
        <v>渠道</v>
      </c>
      <c r="D1812" s="63">
        <f>ROUND(IF(AND(AO1812&gt;=0,Y1812="正常走货"),_xlfn.XLOOKUP(G1812,过机服务商重量差!A:A,过机服务商重量差!L:L),"0"),2)</f>
        <v>10</v>
      </c>
      <c r="E1812" s="64">
        <f>ROUND(IF(B1812="小旋风",$D1812/提成!$D$4*提成!$E$4,$D1812/提成!$D$3*提成!$E$3),2)</f>
        <v>0.1</v>
      </c>
      <c r="F1812" s="5" t="str">
        <f ca="1">IFERROR(LOOKUP(1,0/((B1812=名单!B:B)*(VALUE(AW1812)&gt;=名单!E:E)*(VALUE(AW1812)&lt;=名单!G:G)*(Y1812="正常走货")),名单!H:H),"否")</f>
        <v>否</v>
      </c>
      <c r="G1812" s="71" t="s">
        <v>5505</v>
      </c>
      <c r="H1812" s="71" t="s">
        <v>5507</v>
      </c>
      <c r="J1812" s="72" t="s">
        <v>17</v>
      </c>
      <c r="L1812" s="71" t="s">
        <v>18</v>
      </c>
      <c r="M1812" s="73"/>
      <c r="N1812" s="73"/>
      <c r="R1812" s="73"/>
      <c r="S1812" s="72" t="s">
        <v>767</v>
      </c>
      <c r="T1812" s="72" t="s">
        <v>14382</v>
      </c>
      <c r="U1812" s="73"/>
      <c r="W1812" s="73"/>
      <c r="X1812" s="73"/>
      <c r="Y1812" s="72" t="s">
        <v>14379</v>
      </c>
      <c r="AO1812" s="71">
        <v>45.96</v>
      </c>
      <c r="AS1812" s="73"/>
      <c r="AT1812" s="73"/>
      <c r="AV1812" s="73"/>
      <c r="AW1812" s="74" t="s">
        <v>16205</v>
      </c>
      <c r="BC1812" s="73"/>
    </row>
    <row r="1813" spans="1:56">
      <c r="A1813" s="70" t="str">
        <f t="shared" si="57"/>
        <v>2026-01</v>
      </c>
      <c r="B1813" s="5" t="str">
        <f>_xlfn.XLOOKUP(G1813,过机服务商重量差!A:A,过机服务商重量差!G:G)</f>
        <v>无崖子</v>
      </c>
      <c r="C1813" s="32" t="str">
        <f t="shared" si="56"/>
        <v>渠道</v>
      </c>
      <c r="D1813" s="63">
        <f>ROUND(IF(AND(AO1813&gt;=0,Y1813="正常走货"),_xlfn.XLOOKUP(G1813,过机服务商重量差!A:A,过机服务商重量差!L:L),"0"),2)</f>
        <v>0.5</v>
      </c>
      <c r="E1813" s="64">
        <f>ROUND(IF(B1813="小旋风",$D1813/提成!$D$4*提成!$E$4,$D1813/提成!$D$3*提成!$E$3),2)</f>
        <v>0.01</v>
      </c>
      <c r="F1813" s="5" t="str">
        <f ca="1">IFERROR(LOOKUP(1,0/((B1813=名单!B:B)*(VALUE(AW1813)&gt;=名单!E:E)*(VALUE(AW1813)&lt;=名单!G:G)*(Y1813="正常走货")),名单!H:H),"否")</f>
        <v>否</v>
      </c>
      <c r="G1813" s="71" t="s">
        <v>5508</v>
      </c>
      <c r="H1813" s="71" t="s">
        <v>5510</v>
      </c>
      <c r="J1813" s="72" t="s">
        <v>160</v>
      </c>
      <c r="L1813" s="71" t="s">
        <v>18</v>
      </c>
      <c r="M1813" s="73"/>
      <c r="N1813" s="73"/>
      <c r="R1813" s="73"/>
      <c r="S1813" s="72" t="s">
        <v>203</v>
      </c>
      <c r="T1813" s="72" t="s">
        <v>14378</v>
      </c>
      <c r="U1813" s="73"/>
      <c r="W1813" s="73"/>
      <c r="X1813" s="73"/>
      <c r="Y1813" s="72" t="s">
        <v>14379</v>
      </c>
      <c r="AO1813" s="71">
        <v>0</v>
      </c>
      <c r="AS1813" s="73"/>
      <c r="AT1813" s="73"/>
      <c r="AU1813" s="73"/>
      <c r="AV1813" s="73"/>
      <c r="AW1813" s="74" t="s">
        <v>16206</v>
      </c>
      <c r="BC1813" s="73"/>
    </row>
    <row r="1814" spans="1:56">
      <c r="A1814" s="70" t="str">
        <f t="shared" si="57"/>
        <v>2026-01</v>
      </c>
      <c r="B1814" s="5" t="str">
        <f>_xlfn.XLOOKUP(G1814,过机服务商重量差!A:A,过机服务商重量差!G:G)</f>
        <v>玉麒麟</v>
      </c>
      <c r="C1814" s="32" t="str">
        <f t="shared" si="56"/>
        <v>渠道</v>
      </c>
      <c r="D1814" s="63">
        <f>ROUND(IF(AND(AO1814&gt;=0,Y1814="正常走货"),_xlfn.XLOOKUP(G1814,过机服务商重量差!A:A,过机服务商重量差!L:L),"0"),2)</f>
        <v>0.5</v>
      </c>
      <c r="E1814" s="64">
        <f>ROUND(IF(B1814="小旋风",$D1814/提成!$D$4*提成!$E$4,$D1814/提成!$D$3*提成!$E$3),2)</f>
        <v>0.01</v>
      </c>
      <c r="F1814" s="5" t="str">
        <f ca="1">IFERROR(LOOKUP(1,0/((B1814=名单!B:B)*(VALUE(AW1814)&gt;=名单!E:E)*(VALUE(AW1814)&lt;=名单!G:G)*(Y1814="正常走货")),名单!H:H),"否")</f>
        <v>否</v>
      </c>
      <c r="G1814" s="71" t="s">
        <v>5511</v>
      </c>
      <c r="H1814" s="71" t="s">
        <v>5513</v>
      </c>
      <c r="J1814" s="72" t="s">
        <v>17</v>
      </c>
      <c r="L1814" s="71" t="s">
        <v>18</v>
      </c>
      <c r="M1814" s="73"/>
      <c r="N1814" s="73"/>
      <c r="R1814" s="73"/>
      <c r="S1814" s="72" t="s">
        <v>215</v>
      </c>
      <c r="T1814" s="72" t="s">
        <v>14378</v>
      </c>
      <c r="U1814" s="73"/>
      <c r="W1814" s="73"/>
      <c r="X1814" s="73"/>
      <c r="Y1814" s="72" t="s">
        <v>14379</v>
      </c>
      <c r="AO1814" s="71">
        <v>40.6</v>
      </c>
      <c r="AS1814" s="73"/>
      <c r="AT1814" s="73"/>
      <c r="AV1814" s="73"/>
      <c r="AW1814" s="74" t="s">
        <v>16207</v>
      </c>
      <c r="BA1814" s="73"/>
      <c r="BC1814" s="73"/>
    </row>
    <row r="1815" spans="1:56">
      <c r="A1815" s="70" t="str">
        <f t="shared" si="57"/>
        <v>2026-01</v>
      </c>
      <c r="B1815" s="5" t="str">
        <f>_xlfn.XLOOKUP(G1815,过机服务商重量差!A:A,过机服务商重量差!G:G)</f>
        <v>风清扬</v>
      </c>
      <c r="C1815" s="32" t="str">
        <f t="shared" si="56"/>
        <v>渠道</v>
      </c>
      <c r="D1815" s="63">
        <f>ROUND(IF(AND(AO1815&gt;=0,Y1815="正常走货"),_xlfn.XLOOKUP(G1815,过机服务商重量差!A:A,过机服务商重量差!L:L),"0"),2)</f>
        <v>1</v>
      </c>
      <c r="E1815" s="64">
        <f>ROUND(IF(B1815="小旋风",$D1815/提成!$D$4*提成!$E$4,$D1815/提成!$D$3*提成!$E$3),2)</f>
        <v>0.01</v>
      </c>
      <c r="F1815" s="5" t="str">
        <f ca="1">IFERROR(LOOKUP(1,0/((B1815=名单!B:B)*(VALUE(AW1815)&gt;=名单!E:E)*(VALUE(AW1815)&lt;=名单!G:G)*(Y1815="正常走货")),名单!H:H),"否")</f>
        <v>是</v>
      </c>
      <c r="G1815" s="71" t="s">
        <v>5514</v>
      </c>
      <c r="H1815" s="71" t="s">
        <v>5516</v>
      </c>
      <c r="J1815" s="72" t="s">
        <v>144</v>
      </c>
      <c r="L1815" s="71" t="s">
        <v>18</v>
      </c>
      <c r="M1815" s="73"/>
      <c r="N1815" s="73"/>
      <c r="R1815" s="73"/>
      <c r="S1815" s="72" t="s">
        <v>90</v>
      </c>
      <c r="T1815" s="72" t="s">
        <v>14407</v>
      </c>
      <c r="U1815" s="73"/>
      <c r="W1815" s="73"/>
      <c r="X1815" s="73"/>
      <c r="Y1815" s="72" t="s">
        <v>14379</v>
      </c>
      <c r="AO1815" s="71">
        <v>63</v>
      </c>
      <c r="AS1815" s="73"/>
      <c r="AT1815" s="73"/>
      <c r="AU1815" s="73"/>
      <c r="AV1815" s="73"/>
      <c r="AW1815" s="74" t="s">
        <v>16208</v>
      </c>
      <c r="BC1815" s="73"/>
    </row>
    <row r="1816" spans="1:56">
      <c r="A1816" s="70" t="str">
        <f t="shared" si="57"/>
        <v>2026-01</v>
      </c>
      <c r="B1816" s="5" t="str">
        <f>_xlfn.XLOOKUP(G1816,过机服务商重量差!A:A,过机服务商重量差!G:G)</f>
        <v>无崖子</v>
      </c>
      <c r="C1816" s="32" t="str">
        <f t="shared" si="56"/>
        <v>渠道</v>
      </c>
      <c r="D1816" s="63">
        <f>ROUND(IF(AND(AO1816&gt;=0,Y1816="正常走货"),_xlfn.XLOOKUP(G1816,过机服务商重量差!A:A,过机服务商重量差!L:L),"0"),2)</f>
        <v>55</v>
      </c>
      <c r="E1816" s="64">
        <f>ROUND(IF(B1816="小旋风",$D1816/提成!$D$4*提成!$E$4,$D1816/提成!$D$3*提成!$E$3),2)</f>
        <v>0.55</v>
      </c>
      <c r="F1816" s="5" t="str">
        <f ca="1">IFERROR(LOOKUP(1,0/((B1816=名单!B:B)*(VALUE(AW1816)&gt;=名单!E:E)*(VALUE(AW1816)&lt;=名单!G:G)*(Y1816="正常走货")),名单!H:H),"否")</f>
        <v>否</v>
      </c>
      <c r="G1816" s="71" t="s">
        <v>5517</v>
      </c>
      <c r="H1816" s="71" t="s">
        <v>5519</v>
      </c>
      <c r="J1816" s="72" t="s">
        <v>566</v>
      </c>
      <c r="L1816" s="71" t="s">
        <v>18</v>
      </c>
      <c r="M1816" s="73"/>
      <c r="N1816" s="73"/>
      <c r="R1816" s="73"/>
      <c r="S1816" s="72" t="s">
        <v>1488</v>
      </c>
      <c r="T1816" s="72" t="s">
        <v>14386</v>
      </c>
      <c r="U1816" s="73"/>
      <c r="W1816" s="73"/>
      <c r="X1816" s="73"/>
      <c r="Y1816" s="72" t="s">
        <v>14379</v>
      </c>
      <c r="AO1816" s="71">
        <v>0.400000000000091</v>
      </c>
      <c r="AS1816" s="73"/>
      <c r="AT1816" s="73"/>
      <c r="AU1816" s="73"/>
      <c r="AV1816" s="73"/>
      <c r="AW1816" s="74" t="s">
        <v>16209</v>
      </c>
      <c r="BC1816" s="73"/>
      <c r="BD1816" s="73"/>
    </row>
    <row r="1817" spans="1:56">
      <c r="A1817" s="70" t="str">
        <f t="shared" si="57"/>
        <v>2026-01</v>
      </c>
      <c r="B1817" s="5" t="str">
        <f>_xlfn.XLOOKUP(G1817,过机服务商重量差!A:A,过机服务商重量差!G:G)</f>
        <v>帅时莹</v>
      </c>
      <c r="C1817" s="32" t="str">
        <f t="shared" si="56"/>
        <v>渠道</v>
      </c>
      <c r="D1817" s="63">
        <f>ROUND(IF(AND(AO1817&gt;=0,Y1817="正常走货"),_xlfn.XLOOKUP(G1817,过机服务商重量差!A:A,过机服务商重量差!L:L),"0"),2)</f>
        <v>1</v>
      </c>
      <c r="E1817" s="64">
        <f>ROUND(IF(B1817="小旋风",$D1817/提成!$D$4*提成!$E$4,$D1817/提成!$D$3*提成!$E$3),2)</f>
        <v>0.01</v>
      </c>
      <c r="F1817" s="5" t="str">
        <f ca="1">IFERROR(LOOKUP(1,0/((B1817=名单!B:B)*(VALUE(AW1817)&gt;=名单!E:E)*(VALUE(AW1817)&lt;=名单!G:G)*(Y1817="正常走货")),名单!H:H),"否")</f>
        <v>否</v>
      </c>
      <c r="G1817" s="71" t="s">
        <v>5520</v>
      </c>
      <c r="H1817" s="71" t="s">
        <v>5522</v>
      </c>
      <c r="J1817" s="72" t="s">
        <v>458</v>
      </c>
      <c r="L1817" s="71" t="s">
        <v>18</v>
      </c>
      <c r="M1817" s="73"/>
      <c r="N1817" s="73"/>
      <c r="R1817" s="73"/>
      <c r="S1817" s="72" t="s">
        <v>562</v>
      </c>
      <c r="T1817" s="72" t="s">
        <v>14410</v>
      </c>
      <c r="U1817" s="73"/>
      <c r="W1817" s="73"/>
      <c r="X1817" s="73"/>
      <c r="Y1817" s="72" t="s">
        <v>14379</v>
      </c>
      <c r="AO1817" s="71">
        <v>55</v>
      </c>
      <c r="AS1817" s="73"/>
      <c r="AT1817" s="73"/>
      <c r="AU1817" s="73"/>
      <c r="AV1817" s="73"/>
      <c r="AW1817" s="74" t="s">
        <v>16210</v>
      </c>
      <c r="BC1817" s="73"/>
    </row>
    <row r="1818" spans="1:56">
      <c r="A1818" s="70" t="str">
        <f t="shared" si="57"/>
        <v>2026-01</v>
      </c>
      <c r="B1818" s="5" t="str">
        <f>_xlfn.XLOOKUP(G1818,过机服务商重量差!A:A,过机服务商重量差!G:G)</f>
        <v>帅时莹</v>
      </c>
      <c r="C1818" s="32" t="str">
        <f t="shared" si="56"/>
        <v>渠道</v>
      </c>
      <c r="D1818" s="63">
        <f>ROUND(IF(AND(AO1818&gt;=0,Y1818="正常走货"),_xlfn.XLOOKUP(G1818,过机服务商重量差!A:A,过机服务商重量差!L:L),"0"),2)</f>
        <v>65</v>
      </c>
      <c r="E1818" s="64">
        <f>ROUND(IF(B1818="小旋风",$D1818/提成!$D$4*提成!$E$4,$D1818/提成!$D$3*提成!$E$3),2)</f>
        <v>0.65</v>
      </c>
      <c r="F1818" s="5" t="str">
        <f ca="1">IFERROR(LOOKUP(1,0/((B1818=名单!B:B)*(VALUE(AW1818)&gt;=名单!E:E)*(VALUE(AW1818)&lt;=名单!G:G)*(Y1818="正常走货")),名单!H:H),"否")</f>
        <v>否</v>
      </c>
      <c r="G1818" s="71" t="s">
        <v>5523</v>
      </c>
      <c r="H1818" s="71" t="s">
        <v>5525</v>
      </c>
      <c r="J1818" s="72" t="s">
        <v>97</v>
      </c>
      <c r="L1818" s="71" t="s">
        <v>18</v>
      </c>
      <c r="M1818" s="73"/>
      <c r="N1818" s="73"/>
      <c r="R1818" s="73"/>
      <c r="S1818" s="72" t="s">
        <v>558</v>
      </c>
      <c r="T1818" s="71" t="s">
        <v>14410</v>
      </c>
      <c r="U1818" s="73"/>
      <c r="W1818" s="73"/>
      <c r="X1818" s="73"/>
      <c r="Y1818" s="72" t="s">
        <v>14379</v>
      </c>
      <c r="AO1818" s="71">
        <v>60</v>
      </c>
      <c r="AT1818" s="73"/>
      <c r="AV1818" s="73"/>
      <c r="AW1818" s="74" t="s">
        <v>16211</v>
      </c>
      <c r="BA1818" s="73"/>
      <c r="BC1818" s="73"/>
    </row>
    <row r="1819" spans="1:56">
      <c r="A1819" s="70" t="str">
        <f t="shared" si="57"/>
        <v>2026-01</v>
      </c>
      <c r="B1819" s="5" t="str">
        <f>_xlfn.XLOOKUP(G1819,过机服务商重量差!A:A,过机服务商重量差!G:G)</f>
        <v>玉麒麟</v>
      </c>
      <c r="C1819" s="32" t="str">
        <f t="shared" si="56"/>
        <v>渠道</v>
      </c>
      <c r="D1819" s="63">
        <f>ROUND(IF(AND(AO1819&gt;=0,Y1819="正常走货"),_xlfn.XLOOKUP(G1819,过机服务商重量差!A:A,过机服务商重量差!L:L),"0"),2)</f>
        <v>14</v>
      </c>
      <c r="E1819" s="64">
        <f>ROUND(IF(B1819="小旋风",$D1819/提成!$D$4*提成!$E$4,$D1819/提成!$D$3*提成!$E$3),2)</f>
        <v>0.14</v>
      </c>
      <c r="F1819" s="5" t="str">
        <f ca="1">IFERROR(LOOKUP(1,0/((B1819=名单!B:B)*(VALUE(AW1819)&gt;=名单!E:E)*(VALUE(AW1819)&lt;=名单!G:G)*(Y1819="正常走货")),名单!H:H),"否")</f>
        <v>否</v>
      </c>
      <c r="G1819" s="71" t="s">
        <v>5526</v>
      </c>
      <c r="H1819" s="71" t="s">
        <v>5528</v>
      </c>
      <c r="J1819" s="72" t="s">
        <v>17</v>
      </c>
      <c r="L1819" s="71" t="s">
        <v>18</v>
      </c>
      <c r="M1819" s="73"/>
      <c r="N1819" s="73"/>
      <c r="R1819" s="73"/>
      <c r="S1819" s="72" t="s">
        <v>558</v>
      </c>
      <c r="T1819" s="72" t="s">
        <v>14410</v>
      </c>
      <c r="U1819" s="73"/>
      <c r="W1819" s="73"/>
      <c r="X1819" s="73"/>
      <c r="Y1819" s="72" t="s">
        <v>14379</v>
      </c>
      <c r="AO1819" s="71">
        <v>272.6</v>
      </c>
      <c r="AT1819" s="73"/>
      <c r="AV1819" s="73"/>
      <c r="AW1819" s="74" t="s">
        <v>16212</v>
      </c>
      <c r="BA1819" s="73"/>
      <c r="BC1819" s="73"/>
    </row>
    <row r="1820" spans="1:56">
      <c r="A1820" s="70" t="str">
        <f t="shared" si="57"/>
        <v>2026-01</v>
      </c>
      <c r="B1820" s="5" t="str">
        <f>_xlfn.XLOOKUP(G1820,过机服务商重量差!A:A,过机服务商重量差!G:G)</f>
        <v>玉麒麟</v>
      </c>
      <c r="C1820" s="32" t="str">
        <f t="shared" si="56"/>
        <v>渠道</v>
      </c>
      <c r="D1820" s="63">
        <f>ROUND(IF(AND(AO1820&gt;=0,Y1820="正常走货"),_xlfn.XLOOKUP(G1820,过机服务商重量差!A:A,过机服务商重量差!L:L),"0"),2)</f>
        <v>23</v>
      </c>
      <c r="E1820" s="64">
        <f>ROUND(IF(B1820="小旋风",$D1820/提成!$D$4*提成!$E$4,$D1820/提成!$D$3*提成!$E$3),2)</f>
        <v>0.23</v>
      </c>
      <c r="F1820" s="5" t="str">
        <f ca="1">IFERROR(LOOKUP(1,0/((B1820=名单!B:B)*(VALUE(AW1820)&gt;=名单!E:E)*(VALUE(AW1820)&lt;=名单!G:G)*(Y1820="正常走货")),名单!H:H),"否")</f>
        <v>否</v>
      </c>
      <c r="G1820" s="71" t="s">
        <v>5529</v>
      </c>
      <c r="H1820" s="71" t="s">
        <v>5531</v>
      </c>
      <c r="J1820" s="72" t="s">
        <v>17</v>
      </c>
      <c r="L1820" s="72" t="s">
        <v>18</v>
      </c>
      <c r="M1820" s="73"/>
      <c r="N1820" s="73"/>
      <c r="R1820" s="73"/>
      <c r="S1820" s="72" t="s">
        <v>292</v>
      </c>
      <c r="T1820" s="72" t="s">
        <v>14410</v>
      </c>
      <c r="U1820" s="73"/>
      <c r="W1820" s="73"/>
      <c r="X1820" s="73"/>
      <c r="Y1820" s="72" t="s">
        <v>14379</v>
      </c>
      <c r="AO1820" s="71">
        <v>239</v>
      </c>
      <c r="AT1820" s="73"/>
      <c r="AV1820" s="73"/>
      <c r="AW1820" s="74" t="s">
        <v>16213</v>
      </c>
      <c r="BC1820" s="73"/>
    </row>
    <row r="1821" spans="1:56">
      <c r="A1821" s="70" t="str">
        <f t="shared" si="57"/>
        <v>2026-01</v>
      </c>
      <c r="B1821" s="5" t="str">
        <f>_xlfn.XLOOKUP(G1821,过机服务商重量差!A:A,过机服务商重量差!G:G)</f>
        <v>无崖子</v>
      </c>
      <c r="C1821" s="32" t="str">
        <f t="shared" si="56"/>
        <v>渠道</v>
      </c>
      <c r="D1821" s="63">
        <f>ROUND(IF(AND(AO1821&gt;=0,Y1821="正常走货"),_xlfn.XLOOKUP(G1821,过机服务商重量差!A:A,过机服务商重量差!L:L),"0"),2)</f>
        <v>29</v>
      </c>
      <c r="E1821" s="64">
        <f>ROUND(IF(B1821="小旋风",$D1821/提成!$D$4*提成!$E$4,$D1821/提成!$D$3*提成!$E$3),2)</f>
        <v>0.29</v>
      </c>
      <c r="F1821" s="5" t="str">
        <f ca="1">IFERROR(LOOKUP(1,0/((B1821=名单!B:B)*(VALUE(AW1821)&gt;=名单!E:E)*(VALUE(AW1821)&lt;=名单!G:G)*(Y1821="正常走货")),名单!H:H),"否")</f>
        <v>否</v>
      </c>
      <c r="G1821" s="71" t="s">
        <v>5532</v>
      </c>
      <c r="H1821" s="71" t="s">
        <v>5534</v>
      </c>
      <c r="J1821" s="72" t="s">
        <v>590</v>
      </c>
      <c r="L1821" s="71" t="s">
        <v>18</v>
      </c>
      <c r="M1821" s="73"/>
      <c r="N1821" s="73"/>
      <c r="R1821" s="73"/>
      <c r="S1821" s="72" t="s">
        <v>20</v>
      </c>
      <c r="T1821" s="71" t="s">
        <v>14378</v>
      </c>
      <c r="U1821" s="73"/>
      <c r="W1821" s="73"/>
      <c r="X1821" s="73"/>
      <c r="Y1821" s="72" t="s">
        <v>14379</v>
      </c>
      <c r="AO1821" s="71">
        <v>506.82</v>
      </c>
      <c r="AT1821" s="73"/>
      <c r="AV1821" s="73"/>
      <c r="AW1821" s="74" t="s">
        <v>16214</v>
      </c>
      <c r="BA1821" s="73"/>
      <c r="BC1821" s="73"/>
    </row>
    <row r="1822" spans="1:56">
      <c r="A1822" s="70" t="str">
        <f t="shared" si="57"/>
        <v>2026-01</v>
      </c>
      <c r="B1822" s="5" t="str">
        <f>_xlfn.XLOOKUP(G1822,过机服务商重量差!A:A,过机服务商重量差!G:G)</f>
        <v>小旋风</v>
      </c>
      <c r="C1822" s="32" t="str">
        <f t="shared" si="56"/>
        <v>渠道</v>
      </c>
      <c r="D1822" s="63">
        <f>ROUND(IF(AND(AO1822&gt;=0,Y1822="正常走货"),_xlfn.XLOOKUP(G1822,过机服务商重量差!A:A,过机服务商重量差!L:L),"0"),2)</f>
        <v>94</v>
      </c>
      <c r="E1822" s="64">
        <f>ROUND(IF(B1822="小旋风",$D1822/提成!$D$4*提成!$E$4,$D1822/提成!$D$3*提成!$E$3),2)</f>
        <v>0.94</v>
      </c>
      <c r="F1822" s="5" t="str">
        <f ca="1">IFERROR(LOOKUP(1,0/((B1822=名单!B:B)*(VALUE(AW1822)&gt;=名单!E:E)*(VALUE(AW1822)&lt;=名单!G:G)*(Y1822="正常走货")),名单!H:H),"否")</f>
        <v>是</v>
      </c>
      <c r="G1822" s="71" t="s">
        <v>5535</v>
      </c>
      <c r="H1822" s="71" t="s">
        <v>5537</v>
      </c>
      <c r="J1822" s="72" t="s">
        <v>453</v>
      </c>
      <c r="L1822" s="71" t="s">
        <v>18</v>
      </c>
      <c r="M1822" s="73"/>
      <c r="N1822" s="73"/>
      <c r="R1822" s="73"/>
      <c r="S1822" s="72" t="s">
        <v>187</v>
      </c>
      <c r="T1822" s="71" t="s">
        <v>14410</v>
      </c>
      <c r="U1822" s="73"/>
      <c r="W1822" s="73"/>
      <c r="X1822" s="73"/>
      <c r="Y1822" s="72" t="s">
        <v>14379</v>
      </c>
      <c r="AO1822" s="71">
        <v>18.8</v>
      </c>
      <c r="AT1822" s="73"/>
      <c r="AV1822" s="73"/>
      <c r="AW1822" s="74" t="s">
        <v>16215</v>
      </c>
      <c r="BC1822" s="73"/>
    </row>
    <row r="1823" spans="1:56">
      <c r="A1823" s="70" t="str">
        <f t="shared" si="57"/>
        <v>2026-01</v>
      </c>
      <c r="B1823" s="5" t="str">
        <f>_xlfn.XLOOKUP(G1823,过机服务商重量差!A:A,过机服务商重量差!G:G)</f>
        <v>风清扬</v>
      </c>
      <c r="C1823" s="32" t="str">
        <f t="shared" si="56"/>
        <v>渠道</v>
      </c>
      <c r="D1823" s="63">
        <f>ROUND(IF(AND(AO1823&gt;=0,Y1823="正常走货"),_xlfn.XLOOKUP(G1823,过机服务商重量差!A:A,过机服务商重量差!L:L),"0"),2)</f>
        <v>12</v>
      </c>
      <c r="E1823" s="64">
        <f>ROUND(IF(B1823="小旋风",$D1823/提成!$D$4*提成!$E$4,$D1823/提成!$D$3*提成!$E$3),2)</f>
        <v>0.12</v>
      </c>
      <c r="F1823" s="5" t="str">
        <f ca="1">IFERROR(LOOKUP(1,0/((B1823=名单!B:B)*(VALUE(AW1823)&gt;=名单!E:E)*(VALUE(AW1823)&lt;=名单!G:G)*(Y1823="正常走货")),名单!H:H),"否")</f>
        <v>是</v>
      </c>
      <c r="G1823" s="71" t="s">
        <v>5538</v>
      </c>
      <c r="H1823" s="71" t="s">
        <v>5540</v>
      </c>
      <c r="J1823" s="72" t="s">
        <v>144</v>
      </c>
      <c r="L1823" s="71" t="s">
        <v>18</v>
      </c>
      <c r="M1823" s="73"/>
      <c r="N1823" s="73"/>
      <c r="R1823" s="73"/>
      <c r="S1823" s="72" t="s">
        <v>408</v>
      </c>
      <c r="T1823" s="72" t="s">
        <v>14378</v>
      </c>
      <c r="U1823" s="73"/>
      <c r="W1823" s="73"/>
      <c r="X1823" s="73"/>
      <c r="Y1823" s="72" t="s">
        <v>14379</v>
      </c>
      <c r="AO1823" s="71">
        <v>299</v>
      </c>
      <c r="AS1823" s="73"/>
      <c r="AT1823" s="73"/>
      <c r="AU1823" s="73"/>
      <c r="AV1823" s="73"/>
      <c r="AW1823" s="74" t="s">
        <v>16216</v>
      </c>
      <c r="BC1823" s="73"/>
      <c r="BD1823" s="73"/>
    </row>
    <row r="1824" spans="1:56">
      <c r="A1824" s="70" t="str">
        <f t="shared" si="57"/>
        <v>2026-01</v>
      </c>
      <c r="B1824" s="5" t="str">
        <f>_xlfn.XLOOKUP(G1824,过机服务商重量差!A:A,过机服务商重量差!G:G)</f>
        <v>无崖子</v>
      </c>
      <c r="C1824" s="32" t="str">
        <f t="shared" si="56"/>
        <v>渠道</v>
      </c>
      <c r="D1824" s="63">
        <f>ROUND(IF(AND(AO1824&gt;=0,Y1824="正常走货"),_xlfn.XLOOKUP(G1824,过机服务商重量差!A:A,过机服务商重量差!L:L),"0"),2)</f>
        <v>0.5</v>
      </c>
      <c r="E1824" s="64">
        <f>ROUND(IF(B1824="小旋风",$D1824/提成!$D$4*提成!$E$4,$D1824/提成!$D$3*提成!$E$3),2)</f>
        <v>0.01</v>
      </c>
      <c r="F1824" s="5" t="str">
        <f ca="1">IFERROR(LOOKUP(1,0/((B1824=名单!B:B)*(VALUE(AW1824)&gt;=名单!E:E)*(VALUE(AW1824)&lt;=名单!G:G)*(Y1824="正常走货")),名单!H:H),"否")</f>
        <v>否</v>
      </c>
      <c r="G1824" s="71" t="s">
        <v>5541</v>
      </c>
      <c r="H1824" s="71" t="s">
        <v>5543</v>
      </c>
      <c r="J1824" s="72" t="s">
        <v>160</v>
      </c>
      <c r="L1824" s="71" t="s">
        <v>18</v>
      </c>
      <c r="M1824" s="73"/>
      <c r="N1824" s="73"/>
      <c r="R1824" s="73"/>
      <c r="S1824" s="72" t="s">
        <v>408</v>
      </c>
      <c r="T1824" s="72" t="s">
        <v>14378</v>
      </c>
      <c r="U1824" s="73"/>
      <c r="W1824" s="73"/>
      <c r="X1824" s="73"/>
      <c r="Y1824" s="72" t="s">
        <v>14379</v>
      </c>
      <c r="AO1824" s="71">
        <v>0</v>
      </c>
      <c r="AT1824" s="73"/>
      <c r="AV1824" s="73"/>
      <c r="AW1824" s="74" t="s">
        <v>16217</v>
      </c>
      <c r="BC1824" s="73"/>
    </row>
    <row r="1825" spans="1:56">
      <c r="A1825" s="70" t="str">
        <f t="shared" si="57"/>
        <v>2026-01</v>
      </c>
      <c r="B1825" s="5" t="str">
        <f>_xlfn.XLOOKUP(G1825,过机服务商重量差!A:A,过机服务商重量差!G:G)</f>
        <v>玉麒麟</v>
      </c>
      <c r="C1825" s="32" t="str">
        <f t="shared" si="56"/>
        <v>渠道</v>
      </c>
      <c r="D1825" s="63">
        <f>ROUND(IF(AND(AO1825&gt;=0,Y1825="正常走货"),_xlfn.XLOOKUP(G1825,过机服务商重量差!A:A,过机服务商重量差!L:L),"0"),2)</f>
        <v>46</v>
      </c>
      <c r="E1825" s="64">
        <f>ROUND(IF(B1825="小旋风",$D1825/提成!$D$4*提成!$E$4,$D1825/提成!$D$3*提成!$E$3),2)</f>
        <v>0.46</v>
      </c>
      <c r="F1825" s="5" t="str">
        <f ca="1">IFERROR(LOOKUP(1,0/((B1825=名单!B:B)*(VALUE(AW1825)&gt;=名单!E:E)*(VALUE(AW1825)&lt;=名单!G:G)*(Y1825="正常走货")),名单!H:H),"否")</f>
        <v>否</v>
      </c>
      <c r="G1825" s="71" t="s">
        <v>5544</v>
      </c>
      <c r="H1825" s="71" t="s">
        <v>5546</v>
      </c>
      <c r="J1825" s="71" t="s">
        <v>17</v>
      </c>
      <c r="L1825" s="71" t="s">
        <v>18</v>
      </c>
      <c r="M1825" s="73"/>
      <c r="N1825" s="73"/>
      <c r="R1825" s="73"/>
      <c r="S1825" s="72" t="s">
        <v>279</v>
      </c>
      <c r="T1825" s="72" t="s">
        <v>14407</v>
      </c>
      <c r="U1825" s="73"/>
      <c r="W1825" s="73"/>
      <c r="X1825" s="73"/>
      <c r="Y1825" s="72" t="s">
        <v>14379</v>
      </c>
      <c r="AO1825" s="71">
        <v>660</v>
      </c>
      <c r="AS1825" s="73"/>
      <c r="AT1825" s="73"/>
      <c r="AU1825" s="73"/>
      <c r="AV1825" s="73"/>
      <c r="AW1825" s="74" t="s">
        <v>16218</v>
      </c>
      <c r="BA1825" s="73"/>
      <c r="BC1825" s="73"/>
      <c r="BD1825" s="73"/>
    </row>
    <row r="1826" spans="1:56">
      <c r="A1826" s="70" t="str">
        <f t="shared" si="57"/>
        <v>2026-01</v>
      </c>
      <c r="B1826" s="5" t="str">
        <f>_xlfn.XLOOKUP(G1826,过机服务商重量差!A:A,过机服务商重量差!G:G)</f>
        <v>玉麒麟</v>
      </c>
      <c r="C1826" s="32" t="str">
        <f t="shared" si="56"/>
        <v>渠道</v>
      </c>
      <c r="D1826" s="63">
        <f>ROUND(IF(AND(AO1826&gt;=0,Y1826="正常走货"),_xlfn.XLOOKUP(G1826,过机服务商重量差!A:A,过机服务商重量差!L:L),"0"),2)</f>
        <v>78</v>
      </c>
      <c r="E1826" s="64">
        <f>ROUND(IF(B1826="小旋风",$D1826/提成!$D$4*提成!$E$4,$D1826/提成!$D$3*提成!$E$3),2)</f>
        <v>0.78</v>
      </c>
      <c r="F1826" s="5" t="str">
        <f ca="1">IFERROR(LOOKUP(1,0/((B1826=名单!B:B)*(VALUE(AW1826)&gt;=名单!E:E)*(VALUE(AW1826)&lt;=名单!G:G)*(Y1826="正常走货")),名单!H:H),"否")</f>
        <v>否</v>
      </c>
      <c r="G1826" s="71" t="s">
        <v>5547</v>
      </c>
      <c r="H1826" s="71" t="s">
        <v>5549</v>
      </c>
      <c r="J1826" s="72" t="s">
        <v>17</v>
      </c>
      <c r="L1826" s="71" t="s">
        <v>18</v>
      </c>
      <c r="M1826" s="73"/>
      <c r="N1826" s="73"/>
      <c r="R1826" s="73"/>
      <c r="S1826" s="72" t="s">
        <v>191</v>
      </c>
      <c r="T1826" s="72" t="s">
        <v>14410</v>
      </c>
      <c r="U1826" s="73"/>
      <c r="W1826" s="73"/>
      <c r="X1826" s="73"/>
      <c r="Y1826" s="72" t="s">
        <v>14379</v>
      </c>
      <c r="AO1826" s="71">
        <v>388.91</v>
      </c>
      <c r="AS1826" s="73"/>
      <c r="AT1826" s="73"/>
      <c r="AU1826" s="73"/>
      <c r="AV1826" s="73"/>
      <c r="AW1826" s="74" t="s">
        <v>16219</v>
      </c>
      <c r="BC1826" s="73"/>
      <c r="BD1826" s="73"/>
    </row>
    <row r="1827" spans="1:56">
      <c r="A1827" s="70" t="str">
        <f t="shared" si="57"/>
        <v>2026-01</v>
      </c>
      <c r="B1827" s="5" t="str">
        <f>_xlfn.XLOOKUP(G1827,过机服务商重量差!A:A,过机服务商重量差!G:G)</f>
        <v>玉麒麟</v>
      </c>
      <c r="C1827" s="32" t="str">
        <f t="shared" si="56"/>
        <v>渠道</v>
      </c>
      <c r="D1827" s="63">
        <f>ROUND(IF(AND(AO1827&gt;=0,Y1827="正常走货"),_xlfn.XLOOKUP(G1827,过机服务商重量差!A:A,过机服务商重量差!L:L),"0"),2)</f>
        <v>0.5</v>
      </c>
      <c r="E1827" s="64">
        <f>ROUND(IF(B1827="小旋风",$D1827/提成!$D$4*提成!$E$4,$D1827/提成!$D$3*提成!$E$3),2)</f>
        <v>0.01</v>
      </c>
      <c r="F1827" s="5" t="str">
        <f ca="1">IFERROR(LOOKUP(1,0/((B1827=名单!B:B)*(VALUE(AW1827)&gt;=名单!E:E)*(VALUE(AW1827)&lt;=名单!G:G)*(Y1827="正常走货")),名单!H:H),"否")</f>
        <v>否</v>
      </c>
      <c r="G1827" s="71" t="s">
        <v>5550</v>
      </c>
      <c r="H1827" s="71" t="s">
        <v>5552</v>
      </c>
      <c r="J1827" s="72" t="s">
        <v>17</v>
      </c>
      <c r="L1827" s="72" t="s">
        <v>18</v>
      </c>
      <c r="M1827" s="73"/>
      <c r="N1827" s="73"/>
      <c r="R1827" s="73"/>
      <c r="S1827" s="72" t="s">
        <v>454</v>
      </c>
      <c r="T1827" s="72" t="s">
        <v>14407</v>
      </c>
      <c r="U1827" s="73"/>
      <c r="W1827" s="73"/>
      <c r="X1827" s="73"/>
      <c r="Y1827" s="72" t="s">
        <v>14379</v>
      </c>
      <c r="AO1827" s="71">
        <v>69</v>
      </c>
      <c r="AS1827" s="73"/>
      <c r="AT1827" s="73"/>
      <c r="AU1827" s="73"/>
      <c r="AV1827" s="73"/>
      <c r="AW1827" s="74" t="s">
        <v>16220</v>
      </c>
      <c r="BC1827" s="73"/>
    </row>
    <row r="1828" spans="1:56">
      <c r="A1828" s="70" t="str">
        <f t="shared" si="57"/>
        <v>2026-01</v>
      </c>
      <c r="B1828" s="5" t="str">
        <f>_xlfn.XLOOKUP(G1828,过机服务商重量差!A:A,过机服务商重量差!G:G)</f>
        <v>玉麒麟</v>
      </c>
      <c r="C1828" s="32" t="str">
        <f t="shared" si="56"/>
        <v>渠道</v>
      </c>
      <c r="D1828" s="63">
        <f>ROUND(IF(AND(AO1828&gt;=0,Y1828="正常走货"),_xlfn.XLOOKUP(G1828,过机服务商重量差!A:A,过机服务商重量差!L:L),"0"),2)</f>
        <v>0.5</v>
      </c>
      <c r="E1828" s="64">
        <f>ROUND(IF(B1828="小旋风",$D1828/提成!$D$4*提成!$E$4,$D1828/提成!$D$3*提成!$E$3),2)</f>
        <v>0.01</v>
      </c>
      <c r="F1828" s="5" t="str">
        <f ca="1">IFERROR(LOOKUP(1,0/((B1828=名单!B:B)*(VALUE(AW1828)&gt;=名单!E:E)*(VALUE(AW1828)&lt;=名单!G:G)*(Y1828="正常走货")),名单!H:H),"否")</f>
        <v>否</v>
      </c>
      <c r="G1828" s="71" t="s">
        <v>5553</v>
      </c>
      <c r="H1828" s="71" t="s">
        <v>5555</v>
      </c>
      <c r="J1828" s="72" t="s">
        <v>17</v>
      </c>
      <c r="L1828" s="71" t="s">
        <v>18</v>
      </c>
      <c r="M1828" s="73"/>
      <c r="N1828" s="73"/>
      <c r="R1828" s="73"/>
      <c r="S1828" s="72" t="s">
        <v>219</v>
      </c>
      <c r="T1828" s="72" t="s">
        <v>14386</v>
      </c>
      <c r="U1828" s="73"/>
      <c r="W1828" s="73"/>
      <c r="X1828" s="73"/>
      <c r="Y1828" s="72" t="s">
        <v>14379</v>
      </c>
      <c r="AO1828" s="71">
        <v>43.4</v>
      </c>
      <c r="AT1828" s="73"/>
      <c r="AU1828" s="73"/>
      <c r="AV1828" s="73"/>
      <c r="AW1828" s="74" t="s">
        <v>16221</v>
      </c>
      <c r="BC1828" s="73"/>
    </row>
    <row r="1829" spans="1:56">
      <c r="A1829" s="70" t="str">
        <f t="shared" si="57"/>
        <v>2026-01</v>
      </c>
      <c r="B1829" s="5" t="str">
        <f>_xlfn.XLOOKUP(G1829,过机服务商重量差!A:A,过机服务商重量差!G:G)</f>
        <v>风清扬</v>
      </c>
      <c r="C1829" s="32" t="str">
        <f t="shared" si="56"/>
        <v/>
      </c>
      <c r="D1829" s="63">
        <f>ROUND(IF(AND(AO1829&gt;=0,Y1829="正常走货"),_xlfn.XLOOKUP(G1829,过机服务商重量差!A:A,过机服务商重量差!L:L),"0"),2)</f>
        <v>0</v>
      </c>
      <c r="E1829" s="64">
        <f>ROUND(IF(B1829="小旋风",$D1829/提成!$D$4*提成!$E$4,$D1829/提成!$D$3*提成!$E$3),2)</f>
        <v>0</v>
      </c>
      <c r="F1829" s="5" t="str">
        <f ca="1">IFERROR(LOOKUP(1,0/((B1829=名单!B:B)*(VALUE(AW1829)&gt;=名单!E:E)*(VALUE(AW1829)&lt;=名单!G:G)*(Y1829="正常走货")),名单!H:H),"否")</f>
        <v>是</v>
      </c>
      <c r="G1829" s="71" t="s">
        <v>5556</v>
      </c>
      <c r="H1829" s="71" t="s">
        <v>5558</v>
      </c>
      <c r="J1829" s="71" t="s">
        <v>2086</v>
      </c>
      <c r="L1829" s="71" t="s">
        <v>18</v>
      </c>
      <c r="M1829" s="73"/>
      <c r="N1829" s="73"/>
      <c r="R1829" s="73"/>
      <c r="S1829" s="72" t="s">
        <v>380</v>
      </c>
      <c r="T1829" s="72" t="s">
        <v>14382</v>
      </c>
      <c r="U1829" s="73"/>
      <c r="W1829" s="73"/>
      <c r="X1829" s="73"/>
      <c r="Y1829" s="72" t="s">
        <v>14379</v>
      </c>
      <c r="AO1829" s="71">
        <v>-30.5</v>
      </c>
      <c r="AT1829" s="73"/>
      <c r="AU1829" s="73"/>
      <c r="AV1829" s="73"/>
      <c r="AW1829" s="74" t="s">
        <v>16222</v>
      </c>
      <c r="BC1829" s="73"/>
    </row>
    <row r="1830" spans="1:56">
      <c r="A1830" s="70" t="str">
        <f t="shared" si="57"/>
        <v>2026-01</v>
      </c>
      <c r="B1830" s="5" t="str">
        <f>_xlfn.XLOOKUP(G1830,过机服务商重量差!A:A,过机服务商重量差!G:G)</f>
        <v>张诚</v>
      </c>
      <c r="C1830" s="32" t="str">
        <f t="shared" si="56"/>
        <v>渠道</v>
      </c>
      <c r="D1830" s="63">
        <f>ROUND(IF(AND(AO1830&gt;=0,Y1830="正常走货"),_xlfn.XLOOKUP(G1830,过机服务商重量差!A:A,过机服务商重量差!L:L),"0"),2)</f>
        <v>162</v>
      </c>
      <c r="E1830" s="64">
        <f>ROUND(IF(B1830="小旋风",$D1830/提成!$D$4*提成!$E$4,$D1830/提成!$D$3*提成!$E$3),2)</f>
        <v>1.62</v>
      </c>
      <c r="F1830" s="5" t="str">
        <f ca="1">IFERROR(LOOKUP(1,0/((B1830=名单!B:B)*(VALUE(AW1830)&gt;=名单!E:E)*(VALUE(AW1830)&lt;=名单!G:G)*(Y1830="正常走货")),名单!H:H),"否")</f>
        <v>否</v>
      </c>
      <c r="G1830" s="71" t="s">
        <v>5559</v>
      </c>
      <c r="H1830" s="71" t="s">
        <v>5561</v>
      </c>
      <c r="J1830" s="72" t="s">
        <v>14385</v>
      </c>
      <c r="L1830" s="71" t="s">
        <v>18</v>
      </c>
      <c r="M1830" s="73"/>
      <c r="N1830" s="73"/>
      <c r="R1830" s="73"/>
      <c r="S1830" s="72" t="s">
        <v>39</v>
      </c>
      <c r="T1830" s="72" t="s">
        <v>14386</v>
      </c>
      <c r="U1830" s="73"/>
      <c r="W1830" s="73"/>
      <c r="X1830" s="73"/>
      <c r="Y1830" s="72" t="s">
        <v>14379</v>
      </c>
      <c r="AO1830" s="71">
        <v>1467</v>
      </c>
      <c r="AS1830" s="73"/>
      <c r="AT1830" s="73"/>
      <c r="AV1830" s="73"/>
      <c r="AW1830" s="74" t="s">
        <v>16223</v>
      </c>
      <c r="BC1830" s="73"/>
      <c r="BD1830" s="73"/>
    </row>
    <row r="1831" spans="1:56">
      <c r="A1831" s="70" t="str">
        <f t="shared" si="57"/>
        <v>2026-01</v>
      </c>
      <c r="B1831" s="5" t="str">
        <f>_xlfn.XLOOKUP(G1831,过机服务商重量差!A:A,过机服务商重量差!G:G)</f>
        <v>风清扬</v>
      </c>
      <c r="C1831" s="32" t="str">
        <f t="shared" si="56"/>
        <v>渠道</v>
      </c>
      <c r="D1831" s="63">
        <f>ROUND(IF(AND(AO1831&gt;=0,Y1831="正常走货"),_xlfn.XLOOKUP(G1831,过机服务商重量差!A:A,过机服务商重量差!L:L),"0"),2)</f>
        <v>57</v>
      </c>
      <c r="E1831" s="64">
        <f>ROUND(IF(B1831="小旋风",$D1831/提成!$D$4*提成!$E$4,$D1831/提成!$D$3*提成!$E$3),2)</f>
        <v>0.57</v>
      </c>
      <c r="F1831" s="5" t="str">
        <f ca="1">IFERROR(LOOKUP(1,0/((B1831=名单!B:B)*(VALUE(AW1831)&gt;=名单!E:E)*(VALUE(AW1831)&lt;=名单!G:G)*(Y1831="正常走货")),名单!H:H),"否")</f>
        <v>是</v>
      </c>
      <c r="G1831" s="71" t="s">
        <v>5562</v>
      </c>
      <c r="H1831" s="71" t="s">
        <v>50</v>
      </c>
      <c r="J1831" s="72" t="s">
        <v>231</v>
      </c>
      <c r="L1831" s="71" t="s">
        <v>18</v>
      </c>
      <c r="M1831" s="73"/>
      <c r="N1831" s="73"/>
      <c r="R1831" s="73"/>
      <c r="S1831" s="72" t="s">
        <v>39</v>
      </c>
      <c r="T1831" s="72" t="s">
        <v>14386</v>
      </c>
      <c r="U1831" s="73"/>
      <c r="W1831" s="73"/>
      <c r="X1831" s="73"/>
      <c r="Y1831" s="72" t="s">
        <v>14379</v>
      </c>
      <c r="AO1831" s="71">
        <v>58.5</v>
      </c>
      <c r="AS1831" s="73"/>
      <c r="AT1831" s="73"/>
      <c r="AU1831" s="73"/>
      <c r="AV1831" s="73"/>
      <c r="AW1831" s="74" t="s">
        <v>16224</v>
      </c>
      <c r="BA1831" s="73"/>
      <c r="BC1831" s="73"/>
    </row>
    <row r="1832" spans="1:56">
      <c r="A1832" s="70" t="str">
        <f t="shared" si="57"/>
        <v>2026-01</v>
      </c>
      <c r="B1832" s="5" t="str">
        <f>_xlfn.XLOOKUP(G1832,过机服务商重量差!A:A,过机服务商重量差!G:G)</f>
        <v>玉麒麟</v>
      </c>
      <c r="C1832" s="32" t="str">
        <f t="shared" si="56"/>
        <v>渠道</v>
      </c>
      <c r="D1832" s="63">
        <f>ROUND(IF(AND(AO1832&gt;=0,Y1832="正常走货"),_xlfn.XLOOKUP(G1832,过机服务商重量差!A:A,过机服务商重量差!L:L),"0"),2)</f>
        <v>130</v>
      </c>
      <c r="E1832" s="64">
        <f>ROUND(IF(B1832="小旋风",$D1832/提成!$D$4*提成!$E$4,$D1832/提成!$D$3*提成!$E$3),2)</f>
        <v>1.3</v>
      </c>
      <c r="F1832" s="5" t="str">
        <f ca="1">IFERROR(LOOKUP(1,0/((B1832=名单!B:B)*(VALUE(AW1832)&gt;=名单!E:E)*(VALUE(AW1832)&lt;=名单!G:G)*(Y1832="正常走货")),名单!H:H),"否")</f>
        <v>否</v>
      </c>
      <c r="G1832" s="71" t="s">
        <v>5564</v>
      </c>
      <c r="H1832" s="71" t="s">
        <v>5566</v>
      </c>
      <c r="J1832" s="71" t="s">
        <v>17</v>
      </c>
      <c r="L1832" s="71" t="s">
        <v>18</v>
      </c>
      <c r="M1832" s="73"/>
      <c r="N1832" s="73"/>
      <c r="R1832" s="73"/>
      <c r="S1832" s="72" t="s">
        <v>292</v>
      </c>
      <c r="T1832" s="72" t="s">
        <v>14410</v>
      </c>
      <c r="U1832" s="73"/>
      <c r="W1832" s="73"/>
      <c r="X1832" s="73"/>
      <c r="Y1832" s="72" t="s">
        <v>14379</v>
      </c>
      <c r="AO1832" s="71">
        <v>579.44</v>
      </c>
      <c r="AS1832" s="73"/>
      <c r="AT1832" s="73"/>
      <c r="AU1832" s="73"/>
      <c r="AV1832" s="73"/>
      <c r="AW1832" s="74" t="s">
        <v>16225</v>
      </c>
      <c r="BC1832" s="73"/>
    </row>
    <row r="1833" spans="1:56">
      <c r="A1833" s="70" t="str">
        <f t="shared" si="57"/>
        <v>2026-01</v>
      </c>
      <c r="B1833" s="5" t="str">
        <f>_xlfn.XLOOKUP(G1833,过机服务商重量差!A:A,过机服务商重量差!G:G)</f>
        <v>风清扬</v>
      </c>
      <c r="C1833" s="32" t="str">
        <f t="shared" si="56"/>
        <v>渠道</v>
      </c>
      <c r="D1833" s="63">
        <f>ROUND(IF(AND(AO1833&gt;=0,Y1833="正常走货"),_xlfn.XLOOKUP(G1833,过机服务商重量差!A:A,过机服务商重量差!L:L),"0"),2)</f>
        <v>393</v>
      </c>
      <c r="E1833" s="64">
        <f>ROUND(IF(B1833="小旋风",$D1833/提成!$D$4*提成!$E$4,$D1833/提成!$D$3*提成!$E$3),2)</f>
        <v>3.93</v>
      </c>
      <c r="F1833" s="5" t="str">
        <f ca="1">IFERROR(LOOKUP(1,0/((B1833=名单!B:B)*(VALUE(AW1833)&gt;=名单!E:E)*(VALUE(AW1833)&lt;=名单!G:G)*(Y1833="正常走货")),名单!H:H),"否")</f>
        <v>是</v>
      </c>
      <c r="G1833" s="71" t="s">
        <v>5567</v>
      </c>
      <c r="H1833" s="71" t="s">
        <v>50</v>
      </c>
      <c r="J1833" s="71" t="s">
        <v>231</v>
      </c>
      <c r="L1833" s="71" t="s">
        <v>18</v>
      </c>
      <c r="M1833" s="73"/>
      <c r="N1833" s="73"/>
      <c r="R1833" s="73"/>
      <c r="S1833" s="72" t="s">
        <v>39</v>
      </c>
      <c r="T1833" s="72" t="s">
        <v>14386</v>
      </c>
      <c r="U1833" s="73"/>
      <c r="W1833" s="73"/>
      <c r="X1833" s="73"/>
      <c r="Y1833" s="72" t="s">
        <v>14379</v>
      </c>
      <c r="AO1833" s="71">
        <v>1560</v>
      </c>
      <c r="AT1833" s="73"/>
      <c r="AV1833" s="73"/>
      <c r="AW1833" s="74" t="s">
        <v>16226</v>
      </c>
      <c r="BA1833" s="73"/>
      <c r="BC1833" s="73"/>
    </row>
    <row r="1834" spans="1:56">
      <c r="A1834" s="70" t="str">
        <f t="shared" si="57"/>
        <v>2026-01</v>
      </c>
      <c r="B1834" s="5" t="str">
        <f>_xlfn.XLOOKUP(G1834,过机服务商重量差!A:A,过机服务商重量差!G:G)</f>
        <v>无崖子</v>
      </c>
      <c r="C1834" s="32" t="str">
        <f t="shared" si="56"/>
        <v>渠道</v>
      </c>
      <c r="D1834" s="63">
        <f>ROUND(IF(AND(AO1834&gt;=0,Y1834="正常走货"),_xlfn.XLOOKUP(G1834,过机服务商重量差!A:A,过机服务商重量差!L:L),"0"),2)</f>
        <v>1.5</v>
      </c>
      <c r="E1834" s="64">
        <f>ROUND(IF(B1834="小旋风",$D1834/提成!$D$4*提成!$E$4,$D1834/提成!$D$3*提成!$E$3),2)</f>
        <v>0.02</v>
      </c>
      <c r="F1834" s="5" t="str">
        <f ca="1">IFERROR(LOOKUP(1,0/((B1834=名单!B:B)*(VALUE(AW1834)&gt;=名单!E:E)*(VALUE(AW1834)&lt;=名单!G:G)*(Y1834="正常走货")),名单!H:H),"否")</f>
        <v>否</v>
      </c>
      <c r="G1834" s="71" t="s">
        <v>5569</v>
      </c>
      <c r="H1834" s="71" t="s">
        <v>5571</v>
      </c>
      <c r="J1834" s="72" t="s">
        <v>603</v>
      </c>
      <c r="L1834" s="71" t="s">
        <v>18</v>
      </c>
      <c r="M1834" s="73"/>
      <c r="N1834" s="73"/>
      <c r="R1834" s="73"/>
      <c r="S1834" s="72" t="s">
        <v>187</v>
      </c>
      <c r="T1834" s="72" t="s">
        <v>14410</v>
      </c>
      <c r="U1834" s="73"/>
      <c r="W1834" s="73"/>
      <c r="X1834" s="73"/>
      <c r="Y1834" s="72" t="s">
        <v>14379</v>
      </c>
      <c r="AO1834" s="71">
        <v>139.32</v>
      </c>
      <c r="AS1834" s="73"/>
      <c r="AT1834" s="73"/>
      <c r="AV1834" s="73"/>
      <c r="AW1834" s="74" t="s">
        <v>16227</v>
      </c>
      <c r="BC1834" s="73"/>
      <c r="BD1834" s="73"/>
    </row>
    <row r="1835" spans="1:56">
      <c r="A1835" s="70" t="str">
        <f t="shared" si="57"/>
        <v>2026-01</v>
      </c>
      <c r="B1835" s="5" t="str">
        <f>_xlfn.XLOOKUP(G1835,过机服务商重量差!A:A,过机服务商重量差!G:G)</f>
        <v>风清扬</v>
      </c>
      <c r="C1835" s="32" t="str">
        <f t="shared" si="56"/>
        <v>渠道</v>
      </c>
      <c r="D1835" s="63">
        <f>ROUND(IF(AND(AO1835&gt;=0,Y1835="正常走货"),_xlfn.XLOOKUP(G1835,过机服务商重量差!A:A,过机服务商重量差!L:L),"0"),2)</f>
        <v>516</v>
      </c>
      <c r="E1835" s="64">
        <f>ROUND(IF(B1835="小旋风",$D1835/提成!$D$4*提成!$E$4,$D1835/提成!$D$3*提成!$E$3),2)</f>
        <v>5.16</v>
      </c>
      <c r="F1835" s="5" t="str">
        <f ca="1">IFERROR(LOOKUP(1,0/((B1835=名单!B:B)*(VALUE(AW1835)&gt;=名单!E:E)*(VALUE(AW1835)&lt;=名单!G:G)*(Y1835="正常走货")),名单!H:H),"否")</f>
        <v>是</v>
      </c>
      <c r="G1835" s="71" t="s">
        <v>5572</v>
      </c>
      <c r="H1835" s="71" t="s">
        <v>50</v>
      </c>
      <c r="J1835" s="72" t="s">
        <v>231</v>
      </c>
      <c r="L1835" s="71" t="s">
        <v>18</v>
      </c>
      <c r="M1835" s="73"/>
      <c r="N1835" s="73"/>
      <c r="R1835" s="73"/>
      <c r="S1835" s="72" t="s">
        <v>39</v>
      </c>
      <c r="T1835" s="71" t="s">
        <v>14386</v>
      </c>
      <c r="U1835" s="73"/>
      <c r="W1835" s="73"/>
      <c r="X1835" s="73"/>
      <c r="Y1835" s="72" t="s">
        <v>14379</v>
      </c>
      <c r="AO1835" s="71">
        <v>2040</v>
      </c>
      <c r="AT1835" s="73"/>
      <c r="AV1835" s="73"/>
      <c r="AW1835" s="74" t="s">
        <v>16228</v>
      </c>
      <c r="BC1835" s="73"/>
    </row>
    <row r="1836" spans="1:56">
      <c r="A1836" s="70" t="str">
        <f t="shared" si="57"/>
        <v>2026-01</v>
      </c>
      <c r="B1836" s="5" t="str">
        <f>_xlfn.XLOOKUP(G1836,过机服务商重量差!A:A,过机服务商重量差!G:G)</f>
        <v>风清扬</v>
      </c>
      <c r="C1836" s="32" t="str">
        <f t="shared" si="56"/>
        <v>渠道</v>
      </c>
      <c r="D1836" s="63">
        <f>ROUND(IF(AND(AO1836&gt;=0,Y1836="正常走货"),_xlfn.XLOOKUP(G1836,过机服务商重量差!A:A,过机服务商重量差!L:L),"0"),2)</f>
        <v>193</v>
      </c>
      <c r="E1836" s="64">
        <f>ROUND(IF(B1836="小旋风",$D1836/提成!$D$4*提成!$E$4,$D1836/提成!$D$3*提成!$E$3),2)</f>
        <v>1.93</v>
      </c>
      <c r="F1836" s="5" t="str">
        <f ca="1">IFERROR(LOOKUP(1,0/((B1836=名单!B:B)*(VALUE(AW1836)&gt;=名单!E:E)*(VALUE(AW1836)&lt;=名单!G:G)*(Y1836="正常走货")),名单!H:H),"否")</f>
        <v>是</v>
      </c>
      <c r="G1836" s="71" t="s">
        <v>5574</v>
      </c>
      <c r="H1836" s="71" t="s">
        <v>50</v>
      </c>
      <c r="J1836" s="72" t="s">
        <v>231</v>
      </c>
      <c r="L1836" s="71" t="s">
        <v>18</v>
      </c>
      <c r="M1836" s="73"/>
      <c r="N1836" s="73"/>
      <c r="R1836" s="73"/>
      <c r="S1836" s="72" t="s">
        <v>39</v>
      </c>
      <c r="T1836" s="72" t="s">
        <v>14386</v>
      </c>
      <c r="U1836" s="73"/>
      <c r="W1836" s="73"/>
      <c r="X1836" s="73"/>
      <c r="Y1836" s="72" t="s">
        <v>14379</v>
      </c>
      <c r="AO1836" s="71">
        <v>132</v>
      </c>
      <c r="AT1836" s="73"/>
      <c r="AU1836" s="73"/>
      <c r="AV1836" s="73"/>
      <c r="AW1836" s="74" t="s">
        <v>16229</v>
      </c>
      <c r="BC1836" s="73"/>
    </row>
    <row r="1837" spans="1:56">
      <c r="A1837" s="70" t="str">
        <f t="shared" si="57"/>
        <v>2026-01</v>
      </c>
      <c r="B1837" s="5" t="str">
        <f>_xlfn.XLOOKUP(G1837,过机服务商重量差!A:A,过机服务商重量差!G:G)</f>
        <v>风清扬</v>
      </c>
      <c r="C1837" s="32" t="str">
        <f t="shared" si="56"/>
        <v>渠道</v>
      </c>
      <c r="D1837" s="63">
        <f>ROUND(IF(AND(AO1837&gt;=0,Y1837="正常走货"),_xlfn.XLOOKUP(G1837,过机服务商重量差!A:A,过机服务商重量差!L:L),"0"),2)</f>
        <v>393</v>
      </c>
      <c r="E1837" s="64">
        <f>ROUND(IF(B1837="小旋风",$D1837/提成!$D$4*提成!$E$4,$D1837/提成!$D$3*提成!$E$3),2)</f>
        <v>3.93</v>
      </c>
      <c r="F1837" s="5" t="str">
        <f ca="1">IFERROR(LOOKUP(1,0/((B1837=名单!B:B)*(VALUE(AW1837)&gt;=名单!E:E)*(VALUE(AW1837)&lt;=名单!G:G)*(Y1837="正常走货")),名单!H:H),"否")</f>
        <v>是</v>
      </c>
      <c r="G1837" s="71" t="s">
        <v>5576</v>
      </c>
      <c r="H1837" s="71" t="s">
        <v>50</v>
      </c>
      <c r="J1837" s="72" t="s">
        <v>231</v>
      </c>
      <c r="L1837" s="71" t="s">
        <v>18</v>
      </c>
      <c r="M1837" s="73"/>
      <c r="N1837" s="73"/>
      <c r="R1837" s="73"/>
      <c r="S1837" s="72" t="s">
        <v>39</v>
      </c>
      <c r="T1837" s="72" t="s">
        <v>14386</v>
      </c>
      <c r="U1837" s="73"/>
      <c r="W1837" s="73"/>
      <c r="X1837" s="73"/>
      <c r="Y1837" s="72" t="s">
        <v>14379</v>
      </c>
      <c r="AO1837" s="71">
        <v>1548</v>
      </c>
      <c r="AS1837" s="73"/>
      <c r="AT1837" s="73"/>
      <c r="AV1837" s="73"/>
      <c r="AW1837" s="74" t="s">
        <v>16230</v>
      </c>
      <c r="BC1837" s="73"/>
      <c r="BD1837" s="73"/>
    </row>
    <row r="1838" spans="1:56">
      <c r="A1838" s="70" t="str">
        <f t="shared" si="57"/>
        <v>2026-01</v>
      </c>
      <c r="B1838" s="5" t="str">
        <f>_xlfn.XLOOKUP(G1838,过机服务商重量差!A:A,过机服务商重量差!G:G)</f>
        <v>风清扬</v>
      </c>
      <c r="C1838" s="32" t="str">
        <f t="shared" si="56"/>
        <v>渠道</v>
      </c>
      <c r="D1838" s="63">
        <f>ROUND(IF(AND(AO1838&gt;=0,Y1838="正常走货"),_xlfn.XLOOKUP(G1838,过机服务商重量差!A:A,过机服务商重量差!L:L),"0"),2)</f>
        <v>149</v>
      </c>
      <c r="E1838" s="64">
        <f>ROUND(IF(B1838="小旋风",$D1838/提成!$D$4*提成!$E$4,$D1838/提成!$D$3*提成!$E$3),2)</f>
        <v>1.49</v>
      </c>
      <c r="F1838" s="5" t="str">
        <f ca="1">IFERROR(LOOKUP(1,0/((B1838=名单!B:B)*(VALUE(AW1838)&gt;=名单!E:E)*(VALUE(AW1838)&lt;=名单!G:G)*(Y1838="正常走货")),名单!H:H),"否")</f>
        <v>是</v>
      </c>
      <c r="G1838" s="71" t="s">
        <v>5578</v>
      </c>
      <c r="H1838" s="71" t="s">
        <v>50</v>
      </c>
      <c r="J1838" s="72" t="s">
        <v>231</v>
      </c>
      <c r="L1838" s="71" t="s">
        <v>18</v>
      </c>
      <c r="M1838" s="73"/>
      <c r="N1838" s="73"/>
      <c r="R1838" s="73"/>
      <c r="S1838" s="72" t="s">
        <v>39</v>
      </c>
      <c r="T1838" s="72" t="s">
        <v>14386</v>
      </c>
      <c r="U1838" s="73"/>
      <c r="W1838" s="73"/>
      <c r="X1838" s="73"/>
      <c r="Y1838" s="72" t="s">
        <v>14379</v>
      </c>
      <c r="AO1838" s="71">
        <v>1808</v>
      </c>
      <c r="AS1838" s="73"/>
      <c r="AT1838" s="73"/>
      <c r="AV1838" s="73"/>
      <c r="AW1838" s="74" t="s">
        <v>16231</v>
      </c>
      <c r="BC1838" s="73"/>
      <c r="BD1838" s="73"/>
    </row>
    <row r="1839" spans="1:56">
      <c r="A1839" s="70" t="str">
        <f t="shared" si="57"/>
        <v>2026-01</v>
      </c>
      <c r="B1839" s="5" t="str">
        <f>_xlfn.XLOOKUP(G1839,过机服务商重量差!A:A,过机服务商重量差!G:G)</f>
        <v>风清扬</v>
      </c>
      <c r="C1839" s="32" t="str">
        <f t="shared" si="56"/>
        <v>渠道</v>
      </c>
      <c r="D1839" s="63">
        <f>ROUND(IF(AND(AO1839&gt;=0,Y1839="正常走货"),_xlfn.XLOOKUP(G1839,过机服务商重量差!A:A,过机服务商重量差!L:L),"0"),2)</f>
        <v>164</v>
      </c>
      <c r="E1839" s="64">
        <f>ROUND(IF(B1839="小旋风",$D1839/提成!$D$4*提成!$E$4,$D1839/提成!$D$3*提成!$E$3),2)</f>
        <v>1.64</v>
      </c>
      <c r="F1839" s="5" t="str">
        <f ca="1">IFERROR(LOOKUP(1,0/((B1839=名单!B:B)*(VALUE(AW1839)&gt;=名单!E:E)*(VALUE(AW1839)&lt;=名单!G:G)*(Y1839="正常走货")),名单!H:H),"否")</f>
        <v>是</v>
      </c>
      <c r="G1839" s="71" t="s">
        <v>5580</v>
      </c>
      <c r="H1839" s="71" t="s">
        <v>50</v>
      </c>
      <c r="J1839" s="72" t="s">
        <v>231</v>
      </c>
      <c r="L1839" s="71" t="s">
        <v>18</v>
      </c>
      <c r="M1839" s="73"/>
      <c r="N1839" s="73"/>
      <c r="R1839" s="73"/>
      <c r="S1839" s="72" t="s">
        <v>39</v>
      </c>
      <c r="T1839" s="72" t="s">
        <v>14386</v>
      </c>
      <c r="U1839" s="73"/>
      <c r="W1839" s="73"/>
      <c r="X1839" s="73"/>
      <c r="Y1839" s="72" t="s">
        <v>14379</v>
      </c>
      <c r="AO1839" s="71">
        <v>656</v>
      </c>
      <c r="AT1839" s="73"/>
      <c r="AU1839" s="73"/>
      <c r="AV1839" s="73"/>
      <c r="AW1839" s="74" t="s">
        <v>16232</v>
      </c>
      <c r="BC1839" s="73"/>
      <c r="BD1839" s="73"/>
    </row>
    <row r="1840" spans="1:56">
      <c r="A1840" s="70" t="str">
        <f t="shared" si="57"/>
        <v>2026-01</v>
      </c>
      <c r="B1840" s="5" t="str">
        <f>_xlfn.XLOOKUP(G1840,过机服务商重量差!A:A,过机服务商重量差!G:G)</f>
        <v>风清扬</v>
      </c>
      <c r="C1840" s="32" t="str">
        <f t="shared" si="56"/>
        <v>渠道</v>
      </c>
      <c r="D1840" s="63">
        <f>ROUND(IF(AND(AO1840&gt;=0,Y1840="正常走货"),_xlfn.XLOOKUP(G1840,过机服务商重量差!A:A,过机服务商重量差!L:L),"0"),2)</f>
        <v>59</v>
      </c>
      <c r="E1840" s="64">
        <f>ROUND(IF(B1840="小旋风",$D1840/提成!$D$4*提成!$E$4,$D1840/提成!$D$3*提成!$E$3),2)</f>
        <v>0.59</v>
      </c>
      <c r="F1840" s="5" t="str">
        <f ca="1">IFERROR(LOOKUP(1,0/((B1840=名单!B:B)*(VALUE(AW1840)&gt;=名单!E:E)*(VALUE(AW1840)&lt;=名单!G:G)*(Y1840="正常走货")),名单!H:H),"否")</f>
        <v>是</v>
      </c>
      <c r="G1840" s="71" t="s">
        <v>5582</v>
      </c>
      <c r="H1840" s="71" t="s">
        <v>5584</v>
      </c>
      <c r="J1840" s="72" t="s">
        <v>967</v>
      </c>
      <c r="L1840" s="71" t="s">
        <v>18</v>
      </c>
      <c r="M1840" s="73"/>
      <c r="N1840" s="73"/>
      <c r="R1840" s="73"/>
      <c r="S1840" s="72" t="s">
        <v>540</v>
      </c>
      <c r="T1840" s="72" t="s">
        <v>14410</v>
      </c>
      <c r="U1840" s="73"/>
      <c r="W1840" s="73"/>
      <c r="X1840" s="73"/>
      <c r="Y1840" s="72" t="s">
        <v>14379</v>
      </c>
      <c r="AO1840" s="71">
        <v>200</v>
      </c>
      <c r="AT1840" s="73"/>
      <c r="AV1840" s="73"/>
      <c r="AW1840" s="74" t="s">
        <v>16233</v>
      </c>
      <c r="BC1840" s="73"/>
    </row>
    <row r="1841" spans="1:56">
      <c r="A1841" s="70" t="str">
        <f t="shared" si="57"/>
        <v>2026-01</v>
      </c>
      <c r="B1841" s="5" t="str">
        <f>_xlfn.XLOOKUP(G1841,过机服务商重量差!A:A,过机服务商重量差!G:G)</f>
        <v>无崖子</v>
      </c>
      <c r="C1841" s="32" t="str">
        <f t="shared" si="56"/>
        <v>渠道</v>
      </c>
      <c r="D1841" s="63">
        <f>ROUND(IF(AND(AO1841&gt;=0,Y1841="正常走货"),_xlfn.XLOOKUP(G1841,过机服务商重量差!A:A,过机服务商重量差!L:L),"0"),2)</f>
        <v>111</v>
      </c>
      <c r="E1841" s="64">
        <f>ROUND(IF(B1841="小旋风",$D1841/提成!$D$4*提成!$E$4,$D1841/提成!$D$3*提成!$E$3),2)</f>
        <v>1.11</v>
      </c>
      <c r="F1841" s="5" t="str">
        <f ca="1">IFERROR(LOOKUP(1,0/((B1841=名单!B:B)*(VALUE(AW1841)&gt;=名单!E:E)*(VALUE(AW1841)&lt;=名单!G:G)*(Y1841="正常走货")),名单!H:H),"否")</f>
        <v>否</v>
      </c>
      <c r="G1841" s="71" t="s">
        <v>5585</v>
      </c>
      <c r="H1841" s="71" t="s">
        <v>5587</v>
      </c>
      <c r="J1841" s="72" t="s">
        <v>590</v>
      </c>
      <c r="L1841" s="71" t="s">
        <v>18</v>
      </c>
      <c r="M1841" s="73"/>
      <c r="N1841" s="73"/>
      <c r="R1841" s="73"/>
      <c r="S1841" s="72" t="s">
        <v>612</v>
      </c>
      <c r="T1841" s="72" t="s">
        <v>14407</v>
      </c>
      <c r="U1841" s="73"/>
      <c r="W1841" s="73"/>
      <c r="X1841" s="73"/>
      <c r="Y1841" s="72" t="s">
        <v>14379</v>
      </c>
      <c r="AO1841" s="71">
        <v>352.4</v>
      </c>
      <c r="AS1841" s="73"/>
      <c r="AT1841" s="73"/>
      <c r="AU1841" s="73"/>
      <c r="AV1841" s="73"/>
      <c r="AW1841" s="74" t="s">
        <v>16234</v>
      </c>
      <c r="BC1841" s="73"/>
    </row>
    <row r="1842" spans="1:56">
      <c r="A1842" s="70" t="str">
        <f t="shared" si="57"/>
        <v>2026-01</v>
      </c>
      <c r="B1842" s="5" t="str">
        <f>_xlfn.XLOOKUP(G1842,过机服务商重量差!A:A,过机服务商重量差!G:G)</f>
        <v>无崖子</v>
      </c>
      <c r="C1842" s="32" t="str">
        <f t="shared" si="56"/>
        <v>渠道</v>
      </c>
      <c r="D1842" s="63">
        <f>ROUND(IF(AND(AO1842&gt;=0,Y1842="正常走货"),_xlfn.XLOOKUP(G1842,过机服务商重量差!A:A,过机服务商重量差!L:L),"0"),2)</f>
        <v>1</v>
      </c>
      <c r="E1842" s="64">
        <f>ROUND(IF(B1842="小旋风",$D1842/提成!$D$4*提成!$E$4,$D1842/提成!$D$3*提成!$E$3),2)</f>
        <v>0.01</v>
      </c>
      <c r="F1842" s="5" t="str">
        <f ca="1">IFERROR(LOOKUP(1,0/((B1842=名单!B:B)*(VALUE(AW1842)&gt;=名单!E:E)*(VALUE(AW1842)&lt;=名单!G:G)*(Y1842="正常走货")),名单!H:H),"否")</f>
        <v>否</v>
      </c>
      <c r="G1842" s="71" t="s">
        <v>5588</v>
      </c>
      <c r="H1842" s="71" t="s">
        <v>5590</v>
      </c>
      <c r="J1842" s="72" t="s">
        <v>128</v>
      </c>
      <c r="L1842" s="72" t="s">
        <v>18</v>
      </c>
      <c r="M1842" s="73"/>
      <c r="N1842" s="73"/>
      <c r="R1842" s="73"/>
      <c r="S1842" s="72" t="s">
        <v>288</v>
      </c>
      <c r="T1842" s="72" t="s">
        <v>14410</v>
      </c>
      <c r="U1842" s="73"/>
      <c r="W1842" s="73"/>
      <c r="X1842" s="73"/>
      <c r="Y1842" s="72" t="s">
        <v>14379</v>
      </c>
      <c r="AO1842" s="71">
        <v>90.4</v>
      </c>
      <c r="AT1842" s="73"/>
      <c r="AU1842" s="73"/>
      <c r="AV1842" s="73"/>
      <c r="AW1842" s="74" t="s">
        <v>16235</v>
      </c>
      <c r="BC1842" s="73"/>
    </row>
    <row r="1843" spans="1:56">
      <c r="A1843" s="70" t="str">
        <f t="shared" si="57"/>
        <v>2026-01</v>
      </c>
      <c r="B1843" s="5" t="str">
        <f>_xlfn.XLOOKUP(G1843,过机服务商重量差!A:A,过机服务商重量差!G:G)</f>
        <v>玉麒麟</v>
      </c>
      <c r="C1843" s="32" t="str">
        <f t="shared" si="56"/>
        <v>渠道</v>
      </c>
      <c r="D1843" s="63">
        <f>ROUND(IF(AND(AO1843&gt;=0,Y1843="正常走货"),_xlfn.XLOOKUP(G1843,过机服务商重量差!A:A,过机服务商重量差!L:L),"0"),2)</f>
        <v>1.5</v>
      </c>
      <c r="E1843" s="64">
        <f>ROUND(IF(B1843="小旋风",$D1843/提成!$D$4*提成!$E$4,$D1843/提成!$D$3*提成!$E$3),2)</f>
        <v>0.02</v>
      </c>
      <c r="F1843" s="5" t="str">
        <f ca="1">IFERROR(LOOKUP(1,0/((B1843=名单!B:B)*(VALUE(AW1843)&gt;=名单!E:E)*(VALUE(AW1843)&lt;=名单!G:G)*(Y1843="正常走货")),名单!H:H),"否")</f>
        <v>否</v>
      </c>
      <c r="G1843" s="71" t="s">
        <v>5591</v>
      </c>
      <c r="H1843" s="71" t="s">
        <v>5593</v>
      </c>
      <c r="J1843" s="72" t="s">
        <v>17</v>
      </c>
      <c r="L1843" s="71" t="s">
        <v>18</v>
      </c>
      <c r="M1843" s="73"/>
      <c r="N1843" s="73"/>
      <c r="R1843" s="73"/>
      <c r="S1843" s="72" t="s">
        <v>288</v>
      </c>
      <c r="T1843" s="72" t="s">
        <v>14410</v>
      </c>
      <c r="U1843" s="73"/>
      <c r="W1843" s="73"/>
      <c r="X1843" s="73"/>
      <c r="Y1843" s="72" t="s">
        <v>14379</v>
      </c>
      <c r="AO1843" s="71">
        <v>155.5</v>
      </c>
      <c r="AT1843" s="73"/>
      <c r="AU1843" s="73"/>
      <c r="AV1843" s="73"/>
      <c r="AW1843" s="74" t="s">
        <v>16236</v>
      </c>
      <c r="BC1843" s="73"/>
    </row>
    <row r="1844" spans="1:56">
      <c r="A1844" s="70" t="str">
        <f t="shared" si="57"/>
        <v>2026-01</v>
      </c>
      <c r="B1844" s="5" t="str">
        <f>_xlfn.XLOOKUP(G1844,过机服务商重量差!A:A,过机服务商重量差!G:G)</f>
        <v>帅时莹</v>
      </c>
      <c r="C1844" s="32" t="str">
        <f t="shared" si="56"/>
        <v>渠道</v>
      </c>
      <c r="D1844" s="63">
        <f>ROUND(IF(AND(AO1844&gt;=0,Y1844="正常走货"),_xlfn.XLOOKUP(G1844,过机服务商重量差!A:A,过机服务商重量差!L:L),"0"),2)</f>
        <v>0</v>
      </c>
      <c r="E1844" s="64">
        <f>ROUND(IF(B1844="小旋风",$D1844/提成!$D$4*提成!$E$4,$D1844/提成!$D$3*提成!$E$3),2)</f>
        <v>0</v>
      </c>
      <c r="F1844" s="5" t="str">
        <f ca="1">IFERROR(LOOKUP(1,0/((B1844=名单!B:B)*(VALUE(AW1844)&gt;=名单!E:E)*(VALUE(AW1844)&lt;=名单!G:G)*(Y1844="正常走货")),名单!H:H),"否")</f>
        <v>否</v>
      </c>
      <c r="G1844" s="71" t="s">
        <v>5594</v>
      </c>
      <c r="H1844" s="71" t="s">
        <v>36</v>
      </c>
      <c r="J1844" s="72" t="s">
        <v>586</v>
      </c>
      <c r="L1844" s="71" t="s">
        <v>18</v>
      </c>
      <c r="M1844" s="73"/>
      <c r="N1844" s="73"/>
      <c r="R1844" s="73"/>
      <c r="S1844" s="72" t="s">
        <v>99</v>
      </c>
      <c r="T1844" s="71" t="s">
        <v>14410</v>
      </c>
      <c r="U1844" s="73"/>
      <c r="W1844" s="73"/>
      <c r="X1844" s="73"/>
      <c r="Y1844" s="72" t="s">
        <v>14434</v>
      </c>
      <c r="AO1844" s="71">
        <v>0</v>
      </c>
      <c r="AT1844" s="73"/>
      <c r="AV1844" s="73"/>
      <c r="AW1844" s="74" t="s">
        <v>16237</v>
      </c>
      <c r="BC1844" s="73"/>
    </row>
    <row r="1845" spans="1:56">
      <c r="A1845" s="70" t="str">
        <f t="shared" si="57"/>
        <v>2026-01</v>
      </c>
      <c r="B1845" s="5" t="str">
        <f>_xlfn.XLOOKUP(G1845,过机服务商重量差!A:A,过机服务商重量差!G:G)</f>
        <v>玉麒麟</v>
      </c>
      <c r="C1845" s="32" t="str">
        <f t="shared" si="56"/>
        <v>渠道</v>
      </c>
      <c r="D1845" s="63">
        <f>ROUND(IF(AND(AO1845&gt;=0,Y1845="正常走货"),_xlfn.XLOOKUP(G1845,过机服务商重量差!A:A,过机服务商重量差!L:L),"0"),2)</f>
        <v>0.5</v>
      </c>
      <c r="E1845" s="64">
        <f>ROUND(IF(B1845="小旋风",$D1845/提成!$D$4*提成!$E$4,$D1845/提成!$D$3*提成!$E$3),2)</f>
        <v>0.01</v>
      </c>
      <c r="F1845" s="5" t="str">
        <f ca="1">IFERROR(LOOKUP(1,0/((B1845=名单!B:B)*(VALUE(AW1845)&gt;=名单!E:E)*(VALUE(AW1845)&lt;=名单!G:G)*(Y1845="正常走货")),名单!H:H),"否")</f>
        <v>否</v>
      </c>
      <c r="G1845" s="71" t="s">
        <v>5596</v>
      </c>
      <c r="H1845" s="71" t="s">
        <v>5596</v>
      </c>
      <c r="J1845" s="72" t="s">
        <v>256</v>
      </c>
      <c r="L1845" s="71" t="s">
        <v>18</v>
      </c>
      <c r="M1845" s="73"/>
      <c r="N1845" s="73"/>
      <c r="R1845" s="73"/>
      <c r="S1845" s="72" t="s">
        <v>191</v>
      </c>
      <c r="T1845" s="72" t="s">
        <v>14410</v>
      </c>
      <c r="U1845" s="73"/>
      <c r="W1845" s="73"/>
      <c r="X1845" s="73"/>
      <c r="Y1845" s="72" t="s">
        <v>14379</v>
      </c>
      <c r="AO1845" s="71">
        <v>69</v>
      </c>
      <c r="AT1845" s="73"/>
      <c r="AV1845" s="73"/>
      <c r="AW1845" s="74" t="s">
        <v>16238</v>
      </c>
    </row>
    <row r="1846" spans="1:56">
      <c r="A1846" s="70" t="str">
        <f t="shared" si="57"/>
        <v>2026-01</v>
      </c>
      <c r="B1846" s="5" t="str">
        <f>_xlfn.XLOOKUP(G1846,过机服务商重量差!A:A,过机服务商重量差!G:G)</f>
        <v/>
      </c>
      <c r="C1846" s="32" t="str">
        <f t="shared" si="56"/>
        <v>渠道</v>
      </c>
      <c r="D1846" s="63">
        <f>ROUND(IF(AND(AO1846&gt;=0,Y1846="正常走货"),_xlfn.XLOOKUP(G1846,过机服务商重量差!A:A,过机服务商重量差!L:L),"0"),2)</f>
        <v>1677</v>
      </c>
      <c r="E1846" s="64">
        <f>ROUND(IF(B1846="小旋风",$D1846/提成!$D$4*提成!$E$4,$D1846/提成!$D$3*提成!$E$3),2)</f>
        <v>16.77</v>
      </c>
      <c r="F1846" s="5" t="str">
        <f ca="1">IFERROR(LOOKUP(1,0/((B1846=名单!B:B)*(VALUE(AW1846)&gt;=名单!E:E)*(VALUE(AW1846)&lt;=名单!G:G)*(Y1846="正常走货")),名单!H:H),"否")</f>
        <v>否</v>
      </c>
      <c r="G1846" s="71" t="s">
        <v>5598</v>
      </c>
      <c r="H1846" s="71" t="s">
        <v>36</v>
      </c>
      <c r="J1846" s="72" t="s">
        <v>1230</v>
      </c>
      <c r="L1846" s="71" t="s">
        <v>18</v>
      </c>
      <c r="M1846" s="73"/>
      <c r="N1846" s="73"/>
      <c r="R1846" s="73"/>
      <c r="S1846" s="72" t="s">
        <v>558</v>
      </c>
      <c r="T1846" s="72" t="s">
        <v>14410</v>
      </c>
      <c r="U1846" s="73"/>
      <c r="W1846" s="73"/>
      <c r="X1846" s="73"/>
      <c r="Y1846" s="72" t="s">
        <v>14379</v>
      </c>
      <c r="AO1846" s="71">
        <v>1748.5</v>
      </c>
      <c r="AT1846" s="73"/>
      <c r="AV1846" s="73"/>
      <c r="AW1846" s="74" t="s">
        <v>16239</v>
      </c>
      <c r="BA1846" s="73"/>
      <c r="BC1846" s="73"/>
    </row>
    <row r="1847" spans="1:56">
      <c r="A1847" s="70" t="str">
        <f t="shared" si="57"/>
        <v>2026-01</v>
      </c>
      <c r="B1847" s="5" t="str">
        <f>_xlfn.XLOOKUP(G1847,过机服务商重量差!A:A,过机服务商重量差!G:G)</f>
        <v>无崖子</v>
      </c>
      <c r="C1847" s="32" t="str">
        <f t="shared" si="56"/>
        <v>渠道</v>
      </c>
      <c r="D1847" s="63">
        <f>ROUND(IF(AND(AO1847&gt;=0,Y1847="正常走货"),_xlfn.XLOOKUP(G1847,过机服务商重量差!A:A,过机服务商重量差!L:L),"0"),2)</f>
        <v>5</v>
      </c>
      <c r="E1847" s="64">
        <f>ROUND(IF(B1847="小旋风",$D1847/提成!$D$4*提成!$E$4,$D1847/提成!$D$3*提成!$E$3),2)</f>
        <v>0.05</v>
      </c>
      <c r="F1847" s="5" t="str">
        <f ca="1">IFERROR(LOOKUP(1,0/((B1847=名单!B:B)*(VALUE(AW1847)&gt;=名单!E:E)*(VALUE(AW1847)&lt;=名单!G:G)*(Y1847="正常走货")),名单!H:H),"否")</f>
        <v>否</v>
      </c>
      <c r="G1847" s="71" t="s">
        <v>5600</v>
      </c>
      <c r="H1847" s="71" t="s">
        <v>5602</v>
      </c>
      <c r="J1847" s="72" t="s">
        <v>590</v>
      </c>
      <c r="L1847" s="71" t="s">
        <v>18</v>
      </c>
      <c r="M1847" s="73"/>
      <c r="N1847" s="73"/>
      <c r="R1847" s="73"/>
      <c r="S1847" s="72" t="s">
        <v>191</v>
      </c>
      <c r="T1847" s="72" t="s">
        <v>14410</v>
      </c>
      <c r="U1847" s="73"/>
      <c r="W1847" s="73"/>
      <c r="X1847" s="73"/>
      <c r="Y1847" s="72" t="s">
        <v>14379</v>
      </c>
      <c r="AO1847" s="71">
        <v>494.8</v>
      </c>
      <c r="AS1847" s="73"/>
      <c r="AT1847" s="73"/>
      <c r="AU1847" s="73"/>
      <c r="AV1847" s="73"/>
      <c r="AW1847" s="74" t="s">
        <v>16240</v>
      </c>
      <c r="BC1847" s="73"/>
      <c r="BD1847" s="73"/>
    </row>
    <row r="1848" spans="1:56">
      <c r="A1848" s="70" t="str">
        <f t="shared" si="57"/>
        <v>2026-01</v>
      </c>
      <c r="B1848" s="5" t="str">
        <f>_xlfn.XLOOKUP(G1848,过机服务商重量差!A:A,过机服务商重量差!G:G)</f>
        <v>无崖子</v>
      </c>
      <c r="C1848" s="32" t="str">
        <f t="shared" si="56"/>
        <v>渠道</v>
      </c>
      <c r="D1848" s="63">
        <f>ROUND(IF(AND(AO1848&gt;=0,Y1848="正常走货"),_xlfn.XLOOKUP(G1848,过机服务商重量差!A:A,过机服务商重量差!L:L),"0"),2)</f>
        <v>13</v>
      </c>
      <c r="E1848" s="64">
        <f>ROUND(IF(B1848="小旋风",$D1848/提成!$D$4*提成!$E$4,$D1848/提成!$D$3*提成!$E$3),2)</f>
        <v>0.13</v>
      </c>
      <c r="F1848" s="5" t="str">
        <f ca="1">IFERROR(LOOKUP(1,0/((B1848=名单!B:B)*(VALUE(AW1848)&gt;=名单!E:E)*(VALUE(AW1848)&lt;=名单!G:G)*(Y1848="正常走货")),名单!H:H),"否")</f>
        <v>否</v>
      </c>
      <c r="G1848" s="71" t="s">
        <v>5603</v>
      </c>
      <c r="H1848" s="71" t="s">
        <v>5605</v>
      </c>
      <c r="J1848" s="72" t="s">
        <v>128</v>
      </c>
      <c r="L1848" s="71" t="s">
        <v>18</v>
      </c>
      <c r="M1848" s="73"/>
      <c r="N1848" s="73"/>
      <c r="R1848" s="73"/>
      <c r="S1848" s="72" t="s">
        <v>191</v>
      </c>
      <c r="T1848" s="72" t="s">
        <v>14410</v>
      </c>
      <c r="U1848" s="73"/>
      <c r="W1848" s="73"/>
      <c r="X1848" s="73"/>
      <c r="Y1848" s="72" t="s">
        <v>14379</v>
      </c>
      <c r="AO1848" s="71">
        <v>208.35</v>
      </c>
      <c r="AT1848" s="73"/>
      <c r="AV1848" s="73"/>
      <c r="AW1848" s="74" t="s">
        <v>16241</v>
      </c>
      <c r="BC1848" s="73"/>
    </row>
    <row r="1849" spans="1:56">
      <c r="A1849" s="70" t="str">
        <f t="shared" si="57"/>
        <v>2026-01</v>
      </c>
      <c r="B1849" s="5" t="str">
        <f>_xlfn.XLOOKUP(G1849,过机服务商重量差!A:A,过机服务商重量差!G:G)</f>
        <v>玉麒麟</v>
      </c>
      <c r="C1849" s="32" t="str">
        <f t="shared" si="56"/>
        <v>渠道</v>
      </c>
      <c r="D1849" s="63">
        <f>ROUND(IF(AND(AO1849&gt;=0,Y1849="正常走货"),_xlfn.XLOOKUP(G1849,过机服务商重量差!A:A,过机服务商重量差!L:L),"0"),2)</f>
        <v>1.5</v>
      </c>
      <c r="E1849" s="64">
        <f>ROUND(IF(B1849="小旋风",$D1849/提成!$D$4*提成!$E$4,$D1849/提成!$D$3*提成!$E$3),2)</f>
        <v>0.02</v>
      </c>
      <c r="F1849" s="5" t="str">
        <f ca="1">IFERROR(LOOKUP(1,0/((B1849=名单!B:B)*(VALUE(AW1849)&gt;=名单!E:E)*(VALUE(AW1849)&lt;=名单!G:G)*(Y1849="正常走货")),名单!H:H),"否")</f>
        <v>否</v>
      </c>
      <c r="G1849" s="71" t="s">
        <v>5606</v>
      </c>
      <c r="H1849" s="71" t="s">
        <v>5608</v>
      </c>
      <c r="J1849" s="72" t="s">
        <v>17</v>
      </c>
      <c r="L1849" s="72" t="s">
        <v>18</v>
      </c>
      <c r="M1849" s="73"/>
      <c r="N1849" s="73"/>
      <c r="R1849" s="73"/>
      <c r="S1849" s="72" t="s">
        <v>767</v>
      </c>
      <c r="T1849" s="72" t="s">
        <v>14382</v>
      </c>
      <c r="U1849" s="73"/>
      <c r="W1849" s="73"/>
      <c r="X1849" s="73"/>
      <c r="Y1849" s="72" t="s">
        <v>14379</v>
      </c>
      <c r="AO1849" s="71">
        <v>60.5</v>
      </c>
      <c r="AS1849" s="73"/>
      <c r="AT1849" s="73"/>
      <c r="AU1849" s="73"/>
      <c r="AV1849" s="73"/>
      <c r="AW1849" s="74" t="s">
        <v>16242</v>
      </c>
      <c r="BC1849" s="73"/>
      <c r="BD1849" s="73"/>
    </row>
    <row r="1850" spans="1:56">
      <c r="A1850" s="70" t="str">
        <f t="shared" si="57"/>
        <v>2026-01</v>
      </c>
      <c r="B1850" s="5" t="str">
        <f>_xlfn.XLOOKUP(G1850,过机服务商重量差!A:A,过机服务商重量差!G:G)</f>
        <v>小旋风</v>
      </c>
      <c r="C1850" s="32" t="str">
        <f t="shared" si="56"/>
        <v>渠道</v>
      </c>
      <c r="D1850" s="63">
        <f>ROUND(IF(AND(AO1850&gt;=0,Y1850="正常走货"),_xlfn.XLOOKUP(G1850,过机服务商重量差!A:A,过机服务商重量差!L:L),"0"),2)</f>
        <v>35</v>
      </c>
      <c r="E1850" s="64">
        <f>ROUND(IF(B1850="小旋风",$D1850/提成!$D$4*提成!$E$4,$D1850/提成!$D$3*提成!$E$3),2)</f>
        <v>0.35</v>
      </c>
      <c r="F1850" s="5" t="str">
        <f ca="1">IFERROR(LOOKUP(1,0/((B1850=名单!B:B)*(VALUE(AW1850)&gt;=名单!E:E)*(VALUE(AW1850)&lt;=名单!G:G)*(Y1850="正常走货")),名单!H:H),"否")</f>
        <v>是</v>
      </c>
      <c r="G1850" s="71" t="s">
        <v>5609</v>
      </c>
      <c r="H1850" s="71" t="s">
        <v>5611</v>
      </c>
      <c r="J1850" s="72" t="s">
        <v>85</v>
      </c>
      <c r="L1850" s="71" t="s">
        <v>18</v>
      </c>
      <c r="M1850" s="73"/>
      <c r="N1850" s="73"/>
      <c r="R1850" s="73"/>
      <c r="S1850" s="72" t="s">
        <v>398</v>
      </c>
      <c r="T1850" s="72" t="s">
        <v>14382</v>
      </c>
      <c r="U1850" s="73"/>
      <c r="W1850" s="73"/>
      <c r="X1850" s="73"/>
      <c r="Y1850" s="72" t="s">
        <v>14379</v>
      </c>
      <c r="AO1850" s="71">
        <v>63</v>
      </c>
      <c r="AT1850" s="73"/>
      <c r="AV1850" s="73"/>
      <c r="AW1850" s="74" t="s">
        <v>16243</v>
      </c>
      <c r="BA1850" s="73"/>
      <c r="BC1850" s="73"/>
    </row>
    <row r="1851" spans="1:56">
      <c r="A1851" s="70" t="str">
        <f t="shared" si="57"/>
        <v>2026-01</v>
      </c>
      <c r="B1851" s="5" t="str">
        <f>_xlfn.XLOOKUP(G1851,过机服务商重量差!A:A,过机服务商重量差!G:G)</f>
        <v>小旋风</v>
      </c>
      <c r="C1851" s="32" t="str">
        <f t="shared" si="56"/>
        <v>渠道</v>
      </c>
      <c r="D1851" s="63">
        <f>ROUND(IF(AND(AO1851&gt;=0,Y1851="正常走货"),_xlfn.XLOOKUP(G1851,过机服务商重量差!A:A,过机服务商重量差!L:L),"0"),2)</f>
        <v>112</v>
      </c>
      <c r="E1851" s="64">
        <f>ROUND(IF(B1851="小旋风",$D1851/提成!$D$4*提成!$E$4,$D1851/提成!$D$3*提成!$E$3),2)</f>
        <v>1.12</v>
      </c>
      <c r="F1851" s="5" t="str">
        <f ca="1">IFERROR(LOOKUP(1,0/((B1851=名单!B:B)*(VALUE(AW1851)&gt;=名单!E:E)*(VALUE(AW1851)&lt;=名单!G:G)*(Y1851="正常走货")),名单!H:H),"否")</f>
        <v>是</v>
      </c>
      <c r="G1851" s="71" t="s">
        <v>5612</v>
      </c>
      <c r="H1851" s="71" t="s">
        <v>5614</v>
      </c>
      <c r="J1851" s="72" t="s">
        <v>85</v>
      </c>
      <c r="L1851" s="71" t="s">
        <v>18</v>
      </c>
      <c r="M1851" s="73"/>
      <c r="N1851" s="73"/>
      <c r="R1851" s="73"/>
      <c r="S1851" s="72" t="s">
        <v>246</v>
      </c>
      <c r="T1851" s="72" t="s">
        <v>14386</v>
      </c>
      <c r="U1851" s="73"/>
      <c r="W1851" s="73"/>
      <c r="X1851" s="73"/>
      <c r="Y1851" s="72" t="s">
        <v>14379</v>
      </c>
      <c r="AO1851" s="71">
        <v>2705.4</v>
      </c>
      <c r="AS1851" s="73"/>
      <c r="AT1851" s="73"/>
      <c r="AV1851" s="73"/>
      <c r="AW1851" s="74" t="s">
        <v>16244</v>
      </c>
      <c r="BC1851" s="73"/>
    </row>
    <row r="1852" spans="1:56">
      <c r="A1852" s="70" t="str">
        <f t="shared" si="57"/>
        <v>2026-01</v>
      </c>
      <c r="B1852" s="5" t="str">
        <f>_xlfn.XLOOKUP(G1852,过机服务商重量差!A:A,过机服务商重量差!G:G)</f>
        <v>风清扬</v>
      </c>
      <c r="C1852" s="32" t="str">
        <f t="shared" si="56"/>
        <v>渠道</v>
      </c>
      <c r="D1852" s="63">
        <f>ROUND(IF(AND(AO1852&gt;=0,Y1852="正常走货"),_xlfn.XLOOKUP(G1852,过机服务商重量差!A:A,过机服务商重量差!L:L),"0"),2)</f>
        <v>150</v>
      </c>
      <c r="E1852" s="64">
        <f>ROUND(IF(B1852="小旋风",$D1852/提成!$D$4*提成!$E$4,$D1852/提成!$D$3*提成!$E$3),2)</f>
        <v>1.5</v>
      </c>
      <c r="F1852" s="5" t="str">
        <f ca="1">IFERROR(LOOKUP(1,0/((B1852=名单!B:B)*(VALUE(AW1852)&gt;=名单!E:E)*(VALUE(AW1852)&lt;=名单!G:G)*(Y1852="正常走货")),名单!H:H),"否")</f>
        <v>是</v>
      </c>
      <c r="G1852" s="71" t="s">
        <v>5615</v>
      </c>
      <c r="H1852" s="71" t="s">
        <v>5617</v>
      </c>
      <c r="J1852" s="71" t="s">
        <v>967</v>
      </c>
      <c r="L1852" s="71" t="s">
        <v>18</v>
      </c>
      <c r="M1852" s="73"/>
      <c r="N1852" s="73"/>
      <c r="R1852" s="73"/>
      <c r="S1852" s="72" t="s">
        <v>246</v>
      </c>
      <c r="T1852" s="72" t="s">
        <v>14386</v>
      </c>
      <c r="U1852" s="73"/>
      <c r="W1852" s="73"/>
      <c r="X1852" s="73"/>
      <c r="Y1852" s="72" t="s">
        <v>14379</v>
      </c>
      <c r="AO1852" s="71">
        <v>1825</v>
      </c>
      <c r="AT1852" s="73"/>
      <c r="AU1852" s="73"/>
      <c r="AV1852" s="73"/>
      <c r="AW1852" s="74" t="s">
        <v>16245</v>
      </c>
      <c r="BC1852" s="73"/>
      <c r="BD1852" s="73"/>
    </row>
    <row r="1853" spans="1:56">
      <c r="A1853" s="70" t="str">
        <f t="shared" si="57"/>
        <v>2026-01</v>
      </c>
      <c r="B1853" s="5" t="str">
        <f>_xlfn.XLOOKUP(G1853,过机服务商重量差!A:A,过机服务商重量差!G:G)</f>
        <v>玉麒麟</v>
      </c>
      <c r="C1853" s="32" t="str">
        <f t="shared" si="56"/>
        <v>渠道</v>
      </c>
      <c r="D1853" s="63">
        <f>ROUND(IF(AND(AO1853&gt;=0,Y1853="正常走货"),_xlfn.XLOOKUP(G1853,过机服务商重量差!A:A,过机服务商重量差!L:L),"0"),2)</f>
        <v>11.5</v>
      </c>
      <c r="E1853" s="64">
        <f>ROUND(IF(B1853="小旋风",$D1853/提成!$D$4*提成!$E$4,$D1853/提成!$D$3*提成!$E$3),2)</f>
        <v>0.12</v>
      </c>
      <c r="F1853" s="5" t="str">
        <f ca="1">IFERROR(LOOKUP(1,0/((B1853=名单!B:B)*(VALUE(AW1853)&gt;=名单!E:E)*(VALUE(AW1853)&lt;=名单!G:G)*(Y1853="正常走货")),名单!H:H),"否")</f>
        <v>否</v>
      </c>
      <c r="G1853" s="71" t="s">
        <v>5618</v>
      </c>
      <c r="H1853" s="71" t="s">
        <v>5620</v>
      </c>
      <c r="J1853" s="72" t="s">
        <v>17</v>
      </c>
      <c r="L1853" s="71" t="s">
        <v>18</v>
      </c>
      <c r="M1853" s="73"/>
      <c r="N1853" s="73"/>
      <c r="R1853" s="73"/>
      <c r="S1853" s="72" t="s">
        <v>191</v>
      </c>
      <c r="T1853" s="72" t="s">
        <v>14410</v>
      </c>
      <c r="U1853" s="73"/>
      <c r="W1853" s="73"/>
      <c r="X1853" s="73"/>
      <c r="Y1853" s="72" t="s">
        <v>14379</v>
      </c>
      <c r="AO1853" s="71">
        <v>102.1</v>
      </c>
      <c r="AT1853" s="73"/>
      <c r="AV1853" s="73"/>
      <c r="AW1853" s="74" t="s">
        <v>16246</v>
      </c>
      <c r="BC1853" s="73"/>
    </row>
    <row r="1854" spans="1:56">
      <c r="A1854" s="70" t="str">
        <f t="shared" si="57"/>
        <v>2026-01</v>
      </c>
      <c r="B1854" s="5" t="str">
        <f>_xlfn.XLOOKUP(G1854,过机服务商重量差!A:A,过机服务商重量差!G:G)</f>
        <v>玉麒麟</v>
      </c>
      <c r="C1854" s="32" t="str">
        <f t="shared" si="56"/>
        <v>渠道</v>
      </c>
      <c r="D1854" s="63">
        <f>ROUND(IF(AND(AO1854&gt;=0,Y1854="正常走货"),_xlfn.XLOOKUP(G1854,过机服务商重量差!A:A,过机服务商重量差!L:L),"0"),2)</f>
        <v>63</v>
      </c>
      <c r="E1854" s="64">
        <f>ROUND(IF(B1854="小旋风",$D1854/提成!$D$4*提成!$E$4,$D1854/提成!$D$3*提成!$E$3),2)</f>
        <v>0.63</v>
      </c>
      <c r="F1854" s="5" t="str">
        <f ca="1">IFERROR(LOOKUP(1,0/((B1854=名单!B:B)*(VALUE(AW1854)&gt;=名单!E:E)*(VALUE(AW1854)&lt;=名单!G:G)*(Y1854="正常走货")),名单!H:H),"否")</f>
        <v>否</v>
      </c>
      <c r="G1854" s="71" t="s">
        <v>5621</v>
      </c>
      <c r="H1854" s="71" t="s">
        <v>5623</v>
      </c>
      <c r="J1854" s="72" t="s">
        <v>17</v>
      </c>
      <c r="L1854" s="71" t="s">
        <v>18</v>
      </c>
      <c r="M1854" s="73"/>
      <c r="N1854" s="73"/>
      <c r="R1854" s="73"/>
      <c r="S1854" s="72" t="s">
        <v>408</v>
      </c>
      <c r="T1854" s="72" t="s">
        <v>14378</v>
      </c>
      <c r="U1854" s="73"/>
      <c r="W1854" s="73"/>
      <c r="X1854" s="73"/>
      <c r="Y1854" s="72" t="s">
        <v>14379</v>
      </c>
      <c r="AO1854" s="71">
        <v>1452.6</v>
      </c>
      <c r="AS1854" s="73"/>
      <c r="AT1854" s="73"/>
      <c r="AU1854" s="73"/>
      <c r="AV1854" s="73"/>
      <c r="AW1854" s="74" t="s">
        <v>16247</v>
      </c>
      <c r="BC1854" s="73"/>
    </row>
    <row r="1855" spans="1:56">
      <c r="A1855" s="70" t="str">
        <f t="shared" si="57"/>
        <v>2026-01</v>
      </c>
      <c r="B1855" s="5" t="str">
        <f>_xlfn.XLOOKUP(G1855,过机服务商重量差!A:A,过机服务商重量差!G:G)</f>
        <v>风清扬</v>
      </c>
      <c r="C1855" s="32" t="str">
        <f t="shared" si="56"/>
        <v>渠道</v>
      </c>
      <c r="D1855" s="63">
        <f>ROUND(IF(AND(AO1855&gt;=0,Y1855="正常走货"),_xlfn.XLOOKUP(G1855,过机服务商重量差!A:A,过机服务商重量差!L:L),"0"),2)</f>
        <v>0</v>
      </c>
      <c r="E1855" s="64">
        <f>ROUND(IF(B1855="小旋风",$D1855/提成!$D$4*提成!$E$4,$D1855/提成!$D$3*提成!$E$3),2)</f>
        <v>0</v>
      </c>
      <c r="F1855" s="5" t="str">
        <f ca="1">IFERROR(LOOKUP(1,0/((B1855=名单!B:B)*(VALUE(AW1855)&gt;=名单!E:E)*(VALUE(AW1855)&lt;=名单!G:G)*(Y1855="正常走货")),名单!H:H),"否")</f>
        <v>否</v>
      </c>
      <c r="G1855" s="71" t="s">
        <v>5624</v>
      </c>
      <c r="H1855" s="71" t="s">
        <v>5626</v>
      </c>
      <c r="J1855" s="72" t="s">
        <v>5627</v>
      </c>
      <c r="L1855" s="71" t="s">
        <v>18</v>
      </c>
      <c r="M1855" s="73"/>
      <c r="N1855" s="73"/>
      <c r="R1855" s="73"/>
      <c r="S1855" s="72" t="s">
        <v>156</v>
      </c>
      <c r="T1855" s="72" t="s">
        <v>14386</v>
      </c>
      <c r="U1855" s="73"/>
      <c r="W1855" s="73"/>
      <c r="X1855" s="73"/>
      <c r="Y1855" s="72" t="s">
        <v>14434</v>
      </c>
      <c r="AO1855" s="71">
        <v>0</v>
      </c>
      <c r="AT1855" s="73"/>
      <c r="AV1855" s="73"/>
      <c r="AW1855" s="74" t="s">
        <v>16248</v>
      </c>
      <c r="BA1855" s="73"/>
      <c r="BC1855" s="73"/>
    </row>
    <row r="1856" spans="1:56">
      <c r="A1856" s="70" t="str">
        <f t="shared" si="57"/>
        <v>2026-01</v>
      </c>
      <c r="B1856" s="5" t="str">
        <f>_xlfn.XLOOKUP(G1856,过机服务商重量差!A:A,过机服务商重量差!G:G)</f>
        <v>无崖子</v>
      </c>
      <c r="C1856" s="32" t="str">
        <f t="shared" si="56"/>
        <v>渠道</v>
      </c>
      <c r="D1856" s="63">
        <f>ROUND(IF(AND(AO1856&gt;=0,Y1856="正常走货"),_xlfn.XLOOKUP(G1856,过机服务商重量差!A:A,过机服务商重量差!L:L),"0"),2)</f>
        <v>11</v>
      </c>
      <c r="E1856" s="64">
        <f>ROUND(IF(B1856="小旋风",$D1856/提成!$D$4*提成!$E$4,$D1856/提成!$D$3*提成!$E$3),2)</f>
        <v>0.11</v>
      </c>
      <c r="F1856" s="5" t="str">
        <f ca="1">IFERROR(LOOKUP(1,0/((B1856=名单!B:B)*(VALUE(AW1856)&gt;=名单!E:E)*(VALUE(AW1856)&lt;=名单!G:G)*(Y1856="正常走货")),名单!H:H),"否")</f>
        <v>否</v>
      </c>
      <c r="G1856" s="71" t="s">
        <v>5629</v>
      </c>
      <c r="H1856" s="71" t="s">
        <v>5631</v>
      </c>
      <c r="J1856" s="72" t="s">
        <v>3253</v>
      </c>
      <c r="L1856" s="71" t="s">
        <v>18</v>
      </c>
      <c r="M1856" s="73"/>
      <c r="N1856" s="73"/>
      <c r="R1856" s="73"/>
      <c r="S1856" s="72" t="s">
        <v>145</v>
      </c>
      <c r="T1856" s="72" t="s">
        <v>14407</v>
      </c>
      <c r="U1856" s="73"/>
      <c r="W1856" s="73"/>
      <c r="X1856" s="73"/>
      <c r="Y1856" s="72" t="s">
        <v>14379</v>
      </c>
      <c r="AO1856" s="71">
        <v>0</v>
      </c>
      <c r="AT1856" s="73"/>
      <c r="AU1856" s="73"/>
      <c r="AV1856" s="73"/>
      <c r="AW1856" s="74" t="s">
        <v>16249</v>
      </c>
      <c r="BC1856" s="73"/>
    </row>
    <row r="1857" spans="1:56">
      <c r="A1857" s="70" t="str">
        <f t="shared" si="57"/>
        <v>2026-01</v>
      </c>
      <c r="B1857" s="5" t="str">
        <f>_xlfn.XLOOKUP(G1857,过机服务商重量差!A:A,过机服务商重量差!G:G)</f>
        <v>玉麒麟</v>
      </c>
      <c r="C1857" s="32" t="str">
        <f t="shared" si="56"/>
        <v>渠道</v>
      </c>
      <c r="D1857" s="63">
        <f>ROUND(IF(AND(AO1857&gt;=0,Y1857="正常走货"),_xlfn.XLOOKUP(G1857,过机服务商重量差!A:A,过机服务商重量差!L:L),"0"),2)</f>
        <v>0.5</v>
      </c>
      <c r="E1857" s="64">
        <f>ROUND(IF(B1857="小旋风",$D1857/提成!$D$4*提成!$E$4,$D1857/提成!$D$3*提成!$E$3),2)</f>
        <v>0.01</v>
      </c>
      <c r="F1857" s="5" t="str">
        <f ca="1">IFERROR(LOOKUP(1,0/((B1857=名单!B:B)*(VALUE(AW1857)&gt;=名单!E:E)*(VALUE(AW1857)&lt;=名单!G:G)*(Y1857="正常走货")),名单!H:H),"否")</f>
        <v>否</v>
      </c>
      <c r="G1857" s="71" t="s">
        <v>5632</v>
      </c>
      <c r="H1857" s="71" t="s">
        <v>5634</v>
      </c>
      <c r="J1857" s="72" t="s">
        <v>17</v>
      </c>
      <c r="L1857" s="71" t="s">
        <v>18</v>
      </c>
      <c r="M1857" s="73"/>
      <c r="N1857" s="73"/>
      <c r="R1857" s="73"/>
      <c r="S1857" s="72" t="s">
        <v>152</v>
      </c>
      <c r="T1857" s="72" t="s">
        <v>14382</v>
      </c>
      <c r="U1857" s="73"/>
      <c r="W1857" s="73"/>
      <c r="X1857" s="73"/>
      <c r="Y1857" s="72" t="s">
        <v>14379</v>
      </c>
      <c r="AO1857" s="71">
        <v>43.4</v>
      </c>
      <c r="AS1857" s="73"/>
      <c r="AT1857" s="73"/>
      <c r="AV1857" s="73"/>
      <c r="AW1857" s="74" t="s">
        <v>16250</v>
      </c>
      <c r="BC1857" s="73"/>
    </row>
    <row r="1858" spans="1:56">
      <c r="A1858" s="70" t="str">
        <f t="shared" si="57"/>
        <v>2026-01</v>
      </c>
      <c r="B1858" s="5" t="str">
        <f>_xlfn.XLOOKUP(G1858,过机服务商重量差!A:A,过机服务商重量差!G:G)</f>
        <v>玉麒麟</v>
      </c>
      <c r="C1858" s="32" t="str">
        <f t="shared" ref="C1858:C1921" si="58">IF(OR(AO1858&lt;0,L1858="FBA海运"),"","渠道")</f>
        <v>渠道</v>
      </c>
      <c r="D1858" s="63">
        <f>ROUND(IF(AND(AO1858&gt;=0,Y1858="正常走货"),_xlfn.XLOOKUP(G1858,过机服务商重量差!A:A,过机服务商重量差!L:L),"0"),2)</f>
        <v>12.5</v>
      </c>
      <c r="E1858" s="64">
        <f>ROUND(IF(B1858="小旋风",$D1858/提成!$D$4*提成!$E$4,$D1858/提成!$D$3*提成!$E$3),2)</f>
        <v>0.13</v>
      </c>
      <c r="F1858" s="5" t="str">
        <f ca="1">IFERROR(LOOKUP(1,0/((B1858=名单!B:B)*(VALUE(AW1858)&gt;=名单!E:E)*(VALUE(AW1858)&lt;=名单!G:G)*(Y1858="正常走货")),名单!H:H),"否")</f>
        <v>否</v>
      </c>
      <c r="G1858" s="71" t="s">
        <v>5635</v>
      </c>
      <c r="H1858" s="71" t="s">
        <v>5637</v>
      </c>
      <c r="J1858" s="72" t="s">
        <v>17</v>
      </c>
      <c r="L1858" s="71" t="s">
        <v>18</v>
      </c>
      <c r="M1858" s="73"/>
      <c r="N1858" s="73"/>
      <c r="R1858" s="73"/>
      <c r="S1858" s="72" t="s">
        <v>145</v>
      </c>
      <c r="T1858" s="72" t="s">
        <v>14407</v>
      </c>
      <c r="U1858" s="73"/>
      <c r="W1858" s="73"/>
      <c r="X1858" s="73"/>
      <c r="Y1858" s="72" t="s">
        <v>14379</v>
      </c>
      <c r="AO1858" s="71">
        <v>135.4</v>
      </c>
      <c r="AT1858" s="73"/>
      <c r="AV1858" s="73"/>
      <c r="AW1858" s="74" t="s">
        <v>16251</v>
      </c>
      <c r="BC1858" s="73"/>
    </row>
    <row r="1859" spans="1:56">
      <c r="A1859" s="70" t="str">
        <f t="shared" ref="A1859:A1922" si="59">MID(AW1859,1,7)</f>
        <v>2026-01</v>
      </c>
      <c r="B1859" s="5" t="str">
        <f>_xlfn.XLOOKUP(G1859,过机服务商重量差!A:A,过机服务商重量差!G:G)</f>
        <v>玉麒麟</v>
      </c>
      <c r="C1859" s="32" t="str">
        <f t="shared" si="58"/>
        <v>渠道</v>
      </c>
      <c r="D1859" s="63">
        <f>ROUND(IF(AND(AO1859&gt;=0,Y1859="正常走货"),_xlfn.XLOOKUP(G1859,过机服务商重量差!A:A,过机服务商重量差!L:L),"0"),2)</f>
        <v>29</v>
      </c>
      <c r="E1859" s="64">
        <f>ROUND(IF(B1859="小旋风",$D1859/提成!$D$4*提成!$E$4,$D1859/提成!$D$3*提成!$E$3),2)</f>
        <v>0.29</v>
      </c>
      <c r="F1859" s="5" t="str">
        <f ca="1">IFERROR(LOOKUP(1,0/((B1859=名单!B:B)*(VALUE(AW1859)&gt;=名单!E:E)*(VALUE(AW1859)&lt;=名单!G:G)*(Y1859="正常走货")),名单!H:H),"否")</f>
        <v>否</v>
      </c>
      <c r="G1859" s="71" t="s">
        <v>5638</v>
      </c>
      <c r="H1859" s="71" t="s">
        <v>5640</v>
      </c>
      <c r="J1859" s="72" t="s">
        <v>17</v>
      </c>
      <c r="L1859" s="71" t="s">
        <v>18</v>
      </c>
      <c r="M1859" s="73"/>
      <c r="N1859" s="73"/>
      <c r="R1859" s="73"/>
      <c r="S1859" s="72" t="s">
        <v>292</v>
      </c>
      <c r="T1859" s="72" t="s">
        <v>14410</v>
      </c>
      <c r="U1859" s="73"/>
      <c r="W1859" s="73"/>
      <c r="X1859" s="73"/>
      <c r="Y1859" s="72" t="s">
        <v>14379</v>
      </c>
      <c r="AO1859" s="71">
        <v>159.64</v>
      </c>
      <c r="AT1859" s="73"/>
      <c r="AU1859" s="73"/>
      <c r="AV1859" s="73"/>
      <c r="AW1859" s="74" t="s">
        <v>16252</v>
      </c>
      <c r="BC1859" s="73"/>
    </row>
    <row r="1860" spans="1:56">
      <c r="A1860" s="70" t="str">
        <f t="shared" si="59"/>
        <v>2026-01</v>
      </c>
      <c r="B1860" s="5" t="str">
        <f>_xlfn.XLOOKUP(G1860,过机服务商重量差!A:A,过机服务商重量差!G:G)</f>
        <v>007</v>
      </c>
      <c r="C1860" s="32" t="str">
        <f t="shared" si="58"/>
        <v>渠道</v>
      </c>
      <c r="D1860" s="63">
        <f>ROUND(IF(AND(AO1860&gt;=0,Y1860="正常走货"),_xlfn.XLOOKUP(G1860,过机服务商重量差!A:A,过机服务商重量差!L:L),"0"),2)</f>
        <v>49</v>
      </c>
      <c r="E1860" s="64">
        <f>ROUND(IF(B1860="小旋风",$D1860/提成!$D$4*提成!$E$4,$D1860/提成!$D$3*提成!$E$3),2)</f>
        <v>0.49</v>
      </c>
      <c r="F1860" s="5" t="str">
        <f ca="1">IFERROR(LOOKUP(1,0/((B1860=名单!B:B)*(VALUE(AW1860)&gt;=名单!E:E)*(VALUE(AW1860)&lt;=名单!G:G)*(Y1860="正常走货")),名单!H:H),"否")</f>
        <v>否</v>
      </c>
      <c r="G1860" s="71" t="s">
        <v>5641</v>
      </c>
      <c r="H1860" s="71" t="s">
        <v>5643</v>
      </c>
      <c r="J1860" s="72" t="s">
        <v>266</v>
      </c>
      <c r="L1860" s="71" t="s">
        <v>18</v>
      </c>
      <c r="M1860" s="73"/>
      <c r="N1860" s="73"/>
      <c r="R1860" s="73"/>
      <c r="S1860" s="72" t="s">
        <v>353</v>
      </c>
      <c r="T1860" s="72" t="s">
        <v>14386</v>
      </c>
      <c r="U1860" s="73"/>
      <c r="W1860" s="73"/>
      <c r="X1860" s="73"/>
      <c r="Y1860" s="72" t="s">
        <v>14379</v>
      </c>
      <c r="AO1860" s="71">
        <v>519.4</v>
      </c>
      <c r="AT1860" s="73"/>
      <c r="AU1860" s="73"/>
      <c r="AV1860" s="73"/>
      <c r="AW1860" s="74" t="s">
        <v>16253</v>
      </c>
      <c r="BC1860" s="73"/>
      <c r="BD1860" s="73"/>
    </row>
    <row r="1861" spans="1:56">
      <c r="A1861" s="70" t="str">
        <f t="shared" si="59"/>
        <v>2026-01</v>
      </c>
      <c r="B1861" s="5" t="str">
        <f>_xlfn.XLOOKUP(G1861,过机服务商重量差!A:A,过机服务商重量差!G:G)</f>
        <v>玉麒麟</v>
      </c>
      <c r="C1861" s="32" t="str">
        <f t="shared" si="58"/>
        <v>渠道</v>
      </c>
      <c r="D1861" s="63">
        <f>ROUND(IF(AND(AO1861&gt;=0,Y1861="正常走货"),_xlfn.XLOOKUP(G1861,过机服务商重量差!A:A,过机服务商重量差!L:L),"0"),2)</f>
        <v>71</v>
      </c>
      <c r="E1861" s="64">
        <f>ROUND(IF(B1861="小旋风",$D1861/提成!$D$4*提成!$E$4,$D1861/提成!$D$3*提成!$E$3),2)</f>
        <v>0.71</v>
      </c>
      <c r="F1861" s="5" t="str">
        <f ca="1">IFERROR(LOOKUP(1,0/((B1861=名单!B:B)*(VALUE(AW1861)&gt;=名单!E:E)*(VALUE(AW1861)&lt;=名单!G:G)*(Y1861="正常走货")),名单!H:H),"否")</f>
        <v>否</v>
      </c>
      <c r="G1861" s="71" t="s">
        <v>5644</v>
      </c>
      <c r="H1861" s="71" t="s">
        <v>5646</v>
      </c>
      <c r="J1861" s="72" t="s">
        <v>17</v>
      </c>
      <c r="L1861" s="71" t="s">
        <v>18</v>
      </c>
      <c r="M1861" s="73"/>
      <c r="N1861" s="73"/>
      <c r="R1861" s="73"/>
      <c r="S1861" s="72" t="s">
        <v>471</v>
      </c>
      <c r="T1861" s="72" t="s">
        <v>14386</v>
      </c>
      <c r="U1861" s="73"/>
      <c r="W1861" s="73"/>
      <c r="X1861" s="73"/>
      <c r="Y1861" s="72" t="s">
        <v>14379</v>
      </c>
      <c r="AO1861" s="71">
        <v>1199.1</v>
      </c>
      <c r="AT1861" s="73"/>
      <c r="AU1861" s="73"/>
      <c r="AV1861" s="73"/>
      <c r="AW1861" s="74" t="s">
        <v>16254</v>
      </c>
      <c r="BC1861" s="73"/>
    </row>
    <row r="1862" spans="1:56">
      <c r="A1862" s="70" t="str">
        <f t="shared" si="59"/>
        <v>2026-01</v>
      </c>
      <c r="B1862" s="5" t="str">
        <f>_xlfn.XLOOKUP(G1862,过机服务商重量差!A:A,过机服务商重量差!G:G)</f>
        <v>无崖子</v>
      </c>
      <c r="C1862" s="32" t="str">
        <f t="shared" si="58"/>
        <v>渠道</v>
      </c>
      <c r="D1862" s="63">
        <f>ROUND(IF(AND(AO1862&gt;=0,Y1862="正常走货"),_xlfn.XLOOKUP(G1862,过机服务商重量差!A:A,过机服务商重量差!L:L),"0"),2)</f>
        <v>1</v>
      </c>
      <c r="E1862" s="64">
        <f>ROUND(IF(B1862="小旋风",$D1862/提成!$D$4*提成!$E$4,$D1862/提成!$D$3*提成!$E$3),2)</f>
        <v>0.01</v>
      </c>
      <c r="F1862" s="5" t="str">
        <f ca="1">IFERROR(LOOKUP(1,0/((B1862=名单!B:B)*(VALUE(AW1862)&gt;=名单!E:E)*(VALUE(AW1862)&lt;=名单!G:G)*(Y1862="正常走货")),名单!H:H),"否")</f>
        <v>否</v>
      </c>
      <c r="G1862" s="71" t="s">
        <v>5647</v>
      </c>
      <c r="H1862" s="71" t="s">
        <v>5649</v>
      </c>
      <c r="J1862" s="72" t="s">
        <v>198</v>
      </c>
      <c r="L1862" s="71" t="s">
        <v>18</v>
      </c>
      <c r="M1862" s="73"/>
      <c r="N1862" s="73"/>
      <c r="R1862" s="73"/>
      <c r="S1862" s="72" t="s">
        <v>161</v>
      </c>
      <c r="T1862" s="72" t="s">
        <v>14378</v>
      </c>
      <c r="U1862" s="73"/>
      <c r="W1862" s="73"/>
      <c r="X1862" s="73"/>
      <c r="Y1862" s="72" t="s">
        <v>14379</v>
      </c>
      <c r="AO1862" s="71">
        <v>0.900000000000006</v>
      </c>
      <c r="AS1862" s="73"/>
      <c r="AT1862" s="73"/>
      <c r="AU1862" s="73"/>
      <c r="AV1862" s="73"/>
      <c r="AW1862" s="74" t="s">
        <v>16255</v>
      </c>
      <c r="BC1862" s="73"/>
    </row>
    <row r="1863" spans="1:56">
      <c r="A1863" s="70" t="str">
        <f t="shared" si="59"/>
        <v>2026-01</v>
      </c>
      <c r="B1863" s="5" t="str">
        <f>_xlfn.XLOOKUP(G1863,过机服务商重量差!A:A,过机服务商重量差!G:G)</f>
        <v>玉麒麟</v>
      </c>
      <c r="C1863" s="32" t="str">
        <f t="shared" si="58"/>
        <v>渠道</v>
      </c>
      <c r="D1863" s="63">
        <f>ROUND(IF(AND(AO1863&gt;=0,Y1863="正常走货"),_xlfn.XLOOKUP(G1863,过机服务商重量差!A:A,过机服务商重量差!L:L),"0"),2)</f>
        <v>11</v>
      </c>
      <c r="E1863" s="64">
        <f>ROUND(IF(B1863="小旋风",$D1863/提成!$D$4*提成!$E$4,$D1863/提成!$D$3*提成!$E$3),2)</f>
        <v>0.11</v>
      </c>
      <c r="F1863" s="5" t="str">
        <f ca="1">IFERROR(LOOKUP(1,0/((B1863=名单!B:B)*(VALUE(AW1863)&gt;=名单!E:E)*(VALUE(AW1863)&lt;=名单!G:G)*(Y1863="正常走货")),名单!H:H),"否")</f>
        <v>否</v>
      </c>
      <c r="G1863" s="71" t="s">
        <v>5650</v>
      </c>
      <c r="H1863" s="71" t="s">
        <v>5652</v>
      </c>
      <c r="J1863" s="72" t="s">
        <v>17</v>
      </c>
      <c r="L1863" s="71" t="s">
        <v>18</v>
      </c>
      <c r="M1863" s="73"/>
      <c r="N1863" s="73"/>
      <c r="R1863" s="73"/>
      <c r="S1863" s="72" t="s">
        <v>145</v>
      </c>
      <c r="T1863" s="72" t="s">
        <v>14407</v>
      </c>
      <c r="U1863" s="73"/>
      <c r="W1863" s="73"/>
      <c r="X1863" s="73"/>
      <c r="Y1863" s="72" t="s">
        <v>14379</v>
      </c>
      <c r="AO1863" s="71">
        <v>1190.25</v>
      </c>
      <c r="AS1863" s="73"/>
      <c r="AT1863" s="73"/>
      <c r="AU1863" s="73"/>
      <c r="AV1863" s="73"/>
      <c r="AW1863" s="74" t="s">
        <v>16256</v>
      </c>
      <c r="BC1863" s="73"/>
      <c r="BD1863" s="73"/>
    </row>
    <row r="1864" spans="1:56">
      <c r="A1864" s="70" t="str">
        <f t="shared" si="59"/>
        <v>2026-01</v>
      </c>
      <c r="B1864" s="5" t="str">
        <f>_xlfn.XLOOKUP(G1864,过机服务商重量差!A:A,过机服务商重量差!G:G)</f>
        <v>玉麒麟</v>
      </c>
      <c r="C1864" s="32" t="str">
        <f t="shared" si="58"/>
        <v>渠道</v>
      </c>
      <c r="D1864" s="63">
        <f>ROUND(IF(AND(AO1864&gt;=0,Y1864="正常走货"),_xlfn.XLOOKUP(G1864,过机服务商重量差!A:A,过机服务商重量差!L:L),"0"),2)</f>
        <v>1</v>
      </c>
      <c r="E1864" s="64">
        <f>ROUND(IF(B1864="小旋风",$D1864/提成!$D$4*提成!$E$4,$D1864/提成!$D$3*提成!$E$3),2)</f>
        <v>0.01</v>
      </c>
      <c r="F1864" s="5" t="str">
        <f ca="1">IFERROR(LOOKUP(1,0/((B1864=名单!B:B)*(VALUE(AW1864)&gt;=名单!E:E)*(VALUE(AW1864)&lt;=名单!G:G)*(Y1864="正常走货")),名单!H:H),"否")</f>
        <v>否</v>
      </c>
      <c r="G1864" s="71" t="s">
        <v>5653</v>
      </c>
      <c r="H1864" s="71" t="s">
        <v>5655</v>
      </c>
      <c r="J1864" s="72" t="s">
        <v>17</v>
      </c>
      <c r="L1864" s="71" t="s">
        <v>18</v>
      </c>
      <c r="M1864" s="73"/>
      <c r="N1864" s="73"/>
      <c r="R1864" s="73"/>
      <c r="S1864" s="72" t="s">
        <v>3423</v>
      </c>
      <c r="T1864" s="72" t="s">
        <v>14386</v>
      </c>
      <c r="U1864" s="73"/>
      <c r="W1864" s="73"/>
      <c r="X1864" s="73"/>
      <c r="Y1864" s="72" t="s">
        <v>14379</v>
      </c>
      <c r="AO1864" s="71">
        <v>68</v>
      </c>
      <c r="AS1864" s="73"/>
      <c r="AT1864" s="73"/>
      <c r="AV1864" s="73"/>
      <c r="AW1864" s="74" t="s">
        <v>16257</v>
      </c>
      <c r="BC1864" s="73"/>
    </row>
    <row r="1865" spans="1:56">
      <c r="A1865" s="70" t="str">
        <f t="shared" si="59"/>
        <v>2026-01</v>
      </c>
      <c r="B1865" s="5" t="str">
        <f>_xlfn.XLOOKUP(G1865,过机服务商重量差!A:A,过机服务商重量差!G:G)</f>
        <v>风清扬</v>
      </c>
      <c r="C1865" s="32" t="str">
        <f t="shared" si="58"/>
        <v>渠道</v>
      </c>
      <c r="D1865" s="63">
        <f>ROUND(IF(AND(AO1865&gt;=0,Y1865="正常走货"),_xlfn.XLOOKUP(G1865,过机服务商重量差!A:A,过机服务商重量差!L:L),"0"),2)</f>
        <v>21</v>
      </c>
      <c r="E1865" s="64">
        <f>ROUND(IF(B1865="小旋风",$D1865/提成!$D$4*提成!$E$4,$D1865/提成!$D$3*提成!$E$3),2)</f>
        <v>0.21</v>
      </c>
      <c r="F1865" s="5" t="str">
        <f ca="1">IFERROR(LOOKUP(1,0/((B1865=名单!B:B)*(VALUE(AW1865)&gt;=名单!E:E)*(VALUE(AW1865)&lt;=名单!G:G)*(Y1865="正常走货")),名单!H:H),"否")</f>
        <v>是</v>
      </c>
      <c r="G1865" s="71" t="s">
        <v>5656</v>
      </c>
      <c r="H1865" s="71" t="s">
        <v>5658</v>
      </c>
      <c r="J1865" s="72" t="s">
        <v>317</v>
      </c>
      <c r="L1865" s="71" t="s">
        <v>18</v>
      </c>
      <c r="M1865" s="73"/>
      <c r="N1865" s="73"/>
      <c r="R1865" s="73"/>
      <c r="S1865" s="72" t="s">
        <v>1567</v>
      </c>
      <c r="T1865" s="72" t="s">
        <v>14386</v>
      </c>
      <c r="U1865" s="73"/>
      <c r="W1865" s="73"/>
      <c r="X1865" s="73"/>
      <c r="Y1865" s="72" t="s">
        <v>14379</v>
      </c>
      <c r="AO1865" s="71">
        <v>100</v>
      </c>
      <c r="AT1865" s="73"/>
      <c r="AV1865" s="73"/>
      <c r="AW1865" s="74" t="s">
        <v>16258</v>
      </c>
      <c r="BC1865" s="73"/>
      <c r="BD1865" s="73"/>
    </row>
    <row r="1866" spans="1:56">
      <c r="A1866" s="70" t="str">
        <f t="shared" si="59"/>
        <v>2026-01</v>
      </c>
      <c r="B1866" s="5" t="str">
        <f>_xlfn.XLOOKUP(G1866,过机服务商重量差!A:A,过机服务商重量差!G:G)</f>
        <v>玉麒麟</v>
      </c>
      <c r="C1866" s="32" t="str">
        <f t="shared" si="58"/>
        <v>渠道</v>
      </c>
      <c r="D1866" s="63">
        <f>ROUND(IF(AND(AO1866&gt;=0,Y1866="正常走货"),_xlfn.XLOOKUP(G1866,过机服务商重量差!A:A,过机服务商重量差!L:L),"0"),2)</f>
        <v>8.5</v>
      </c>
      <c r="E1866" s="64">
        <f>ROUND(IF(B1866="小旋风",$D1866/提成!$D$4*提成!$E$4,$D1866/提成!$D$3*提成!$E$3),2)</f>
        <v>0.09</v>
      </c>
      <c r="F1866" s="5" t="str">
        <f ca="1">IFERROR(LOOKUP(1,0/((B1866=名单!B:B)*(VALUE(AW1866)&gt;=名单!E:E)*(VALUE(AW1866)&lt;=名单!G:G)*(Y1866="正常走货")),名单!H:H),"否")</f>
        <v>否</v>
      </c>
      <c r="G1866" s="71" t="s">
        <v>5659</v>
      </c>
      <c r="H1866" s="71" t="s">
        <v>5661</v>
      </c>
      <c r="J1866" s="72" t="s">
        <v>24</v>
      </c>
      <c r="L1866" s="71" t="s">
        <v>18</v>
      </c>
      <c r="M1866" s="73"/>
      <c r="N1866" s="73"/>
      <c r="R1866" s="73"/>
      <c r="S1866" s="72" t="s">
        <v>4015</v>
      </c>
      <c r="T1866" s="72" t="s">
        <v>14410</v>
      </c>
      <c r="U1866" s="73"/>
      <c r="W1866" s="73"/>
      <c r="X1866" s="73"/>
      <c r="Y1866" s="72" t="s">
        <v>14379</v>
      </c>
      <c r="AO1866" s="71">
        <v>63.4</v>
      </c>
      <c r="AT1866" s="73"/>
      <c r="AV1866" s="73"/>
      <c r="AW1866" s="74" t="s">
        <v>16259</v>
      </c>
      <c r="BC1866" s="73"/>
    </row>
    <row r="1867" spans="1:56">
      <c r="A1867" s="70" t="str">
        <f t="shared" si="59"/>
        <v>2026-01</v>
      </c>
      <c r="B1867" s="5" t="str">
        <f>_xlfn.XLOOKUP(G1867,过机服务商重量差!A:A,过机服务商重量差!G:G)</f>
        <v>帅时莹</v>
      </c>
      <c r="C1867" s="32" t="str">
        <f t="shared" si="58"/>
        <v>渠道</v>
      </c>
      <c r="D1867" s="63">
        <f>ROUND(IF(AND(AO1867&gt;=0,Y1867="正常走货"),_xlfn.XLOOKUP(G1867,过机服务商重量差!A:A,过机服务商重量差!L:L),"0"),2)</f>
        <v>973</v>
      </c>
      <c r="E1867" s="64">
        <f>ROUND(IF(B1867="小旋风",$D1867/提成!$D$4*提成!$E$4,$D1867/提成!$D$3*提成!$E$3),2)</f>
        <v>9.73</v>
      </c>
      <c r="F1867" s="5" t="str">
        <f ca="1">IFERROR(LOOKUP(1,0/((B1867=名单!B:B)*(VALUE(AW1867)&gt;=名单!E:E)*(VALUE(AW1867)&lt;=名单!G:G)*(Y1867="正常走货")),名单!H:H),"否")</f>
        <v>否</v>
      </c>
      <c r="G1867" s="71" t="s">
        <v>5662</v>
      </c>
      <c r="H1867" s="71" t="s">
        <v>36</v>
      </c>
      <c r="J1867" s="72" t="s">
        <v>4930</v>
      </c>
      <c r="L1867" s="71" t="s">
        <v>18</v>
      </c>
      <c r="M1867" s="73"/>
      <c r="N1867" s="73"/>
      <c r="R1867" s="73"/>
      <c r="S1867" s="72" t="s">
        <v>1701</v>
      </c>
      <c r="T1867" s="72" t="s">
        <v>14410</v>
      </c>
      <c r="U1867" s="73"/>
      <c r="W1867" s="73"/>
      <c r="X1867" s="73"/>
      <c r="Y1867" s="72" t="s">
        <v>14379</v>
      </c>
      <c r="AO1867" s="71">
        <v>1522.4</v>
      </c>
      <c r="AS1867" s="73"/>
      <c r="AT1867" s="73"/>
      <c r="AU1867" s="73"/>
      <c r="AV1867" s="73"/>
      <c r="AW1867" s="74" t="s">
        <v>16260</v>
      </c>
      <c r="BA1867" s="73"/>
      <c r="BC1867" s="73"/>
      <c r="BD1867" s="73"/>
    </row>
    <row r="1868" spans="1:56">
      <c r="A1868" s="70" t="str">
        <f t="shared" si="59"/>
        <v>2026-01</v>
      </c>
      <c r="B1868" s="5" t="str">
        <f>_xlfn.XLOOKUP(G1868,过机服务商重量差!A:A,过机服务商重量差!G:G)</f>
        <v>无崖子</v>
      </c>
      <c r="C1868" s="32" t="str">
        <f t="shared" si="58"/>
        <v>渠道</v>
      </c>
      <c r="D1868" s="63">
        <f>ROUND(IF(AND(AO1868&gt;=0,Y1868="正常走货"),_xlfn.XLOOKUP(G1868,过机服务商重量差!A:A,过机服务商重量差!L:L),"0"),2)</f>
        <v>0.5</v>
      </c>
      <c r="E1868" s="64">
        <f>ROUND(IF(B1868="小旋风",$D1868/提成!$D$4*提成!$E$4,$D1868/提成!$D$3*提成!$E$3),2)</f>
        <v>0.01</v>
      </c>
      <c r="F1868" s="5" t="str">
        <f ca="1">IFERROR(LOOKUP(1,0/((B1868=名单!B:B)*(VALUE(AW1868)&gt;=名单!E:E)*(VALUE(AW1868)&lt;=名单!G:G)*(Y1868="正常走货")),名单!H:H),"否")</f>
        <v>否</v>
      </c>
      <c r="G1868" s="71" t="s">
        <v>5664</v>
      </c>
      <c r="H1868" s="71" t="s">
        <v>5666</v>
      </c>
      <c r="J1868" s="72" t="s">
        <v>590</v>
      </c>
      <c r="L1868" s="71" t="s">
        <v>18</v>
      </c>
      <c r="M1868" s="73"/>
      <c r="N1868" s="73"/>
      <c r="R1868" s="73"/>
      <c r="S1868" s="72" t="s">
        <v>292</v>
      </c>
      <c r="T1868" s="72" t="s">
        <v>14410</v>
      </c>
      <c r="U1868" s="73"/>
      <c r="W1868" s="73"/>
      <c r="X1868" s="73"/>
      <c r="Y1868" s="72" t="s">
        <v>14379</v>
      </c>
      <c r="AO1868" s="71">
        <v>71.7</v>
      </c>
      <c r="AT1868" s="73"/>
      <c r="AV1868" s="73"/>
      <c r="AW1868" s="74" t="s">
        <v>16261</v>
      </c>
      <c r="BA1868" s="73"/>
      <c r="BC1868" s="73"/>
    </row>
    <row r="1869" spans="1:56">
      <c r="A1869" s="70" t="str">
        <f t="shared" si="59"/>
        <v>2026-01</v>
      </c>
      <c r="B1869" s="5" t="str">
        <f>_xlfn.XLOOKUP(G1869,过机服务商重量差!A:A,过机服务商重量差!G:G)</f>
        <v>玉麒麟</v>
      </c>
      <c r="C1869" s="32" t="str">
        <f t="shared" si="58"/>
        <v>渠道</v>
      </c>
      <c r="D1869" s="63">
        <f>ROUND(IF(AND(AO1869&gt;=0,Y1869="正常走货"),_xlfn.XLOOKUP(G1869,过机服务商重量差!A:A,过机服务商重量差!L:L),"0"),2)</f>
        <v>0</v>
      </c>
      <c r="E1869" s="64">
        <f>ROUND(IF(B1869="小旋风",$D1869/提成!$D$4*提成!$E$4,$D1869/提成!$D$3*提成!$E$3),2)</f>
        <v>0</v>
      </c>
      <c r="F1869" s="5" t="str">
        <f ca="1">IFERROR(LOOKUP(1,0/((B1869=名单!B:B)*(VALUE(AW1869)&gt;=名单!E:E)*(VALUE(AW1869)&lt;=名单!G:G)*(Y1869="正常走货")),名单!H:H),"否")</f>
        <v>否</v>
      </c>
      <c r="G1869" s="71" t="s">
        <v>5667</v>
      </c>
      <c r="H1869" s="71" t="s">
        <v>5669</v>
      </c>
      <c r="J1869" s="72" t="s">
        <v>24</v>
      </c>
      <c r="L1869" s="71" t="s">
        <v>18</v>
      </c>
      <c r="M1869" s="73"/>
      <c r="N1869" s="73"/>
      <c r="R1869" s="73"/>
      <c r="S1869" s="72" t="s">
        <v>2871</v>
      </c>
      <c r="T1869" s="72" t="s">
        <v>14382</v>
      </c>
      <c r="U1869" s="73"/>
      <c r="W1869" s="73"/>
      <c r="X1869" s="73"/>
      <c r="Y1869" s="72" t="s">
        <v>14434</v>
      </c>
      <c r="AO1869" s="71">
        <v>0</v>
      </c>
      <c r="AS1869" s="73"/>
      <c r="AT1869" s="73"/>
      <c r="AU1869" s="73"/>
      <c r="AV1869" s="73"/>
      <c r="AW1869" s="74" t="s">
        <v>16262</v>
      </c>
      <c r="BC1869" s="73"/>
    </row>
    <row r="1870" spans="1:56">
      <c r="A1870" s="70" t="str">
        <f t="shared" si="59"/>
        <v>2026-01</v>
      </c>
      <c r="B1870" s="5" t="str">
        <f>_xlfn.XLOOKUP(G1870,过机服务商重量差!A:A,过机服务商重量差!G:G)</f>
        <v>玉麒麟</v>
      </c>
      <c r="C1870" s="32" t="str">
        <f t="shared" si="58"/>
        <v>渠道</v>
      </c>
      <c r="D1870" s="63">
        <f>ROUND(IF(AND(AO1870&gt;=0,Y1870="正常走货"),_xlfn.XLOOKUP(G1870,过机服务商重量差!A:A,过机服务商重量差!L:L),"0"),2)</f>
        <v>5.5</v>
      </c>
      <c r="E1870" s="64">
        <f>ROUND(IF(B1870="小旋风",$D1870/提成!$D$4*提成!$E$4,$D1870/提成!$D$3*提成!$E$3),2)</f>
        <v>0.06</v>
      </c>
      <c r="F1870" s="5" t="str">
        <f ca="1">IFERROR(LOOKUP(1,0/((B1870=名单!B:B)*(VALUE(AW1870)&gt;=名单!E:E)*(VALUE(AW1870)&lt;=名单!G:G)*(Y1870="正常走货")),名单!H:H),"否")</f>
        <v>否</v>
      </c>
      <c r="G1870" s="71" t="s">
        <v>5670</v>
      </c>
      <c r="H1870" s="71" t="s">
        <v>5672</v>
      </c>
      <c r="J1870" s="72" t="s">
        <v>17</v>
      </c>
      <c r="L1870" s="71" t="s">
        <v>18</v>
      </c>
      <c r="M1870" s="73"/>
      <c r="N1870" s="73"/>
      <c r="R1870" s="73"/>
      <c r="S1870" s="72" t="s">
        <v>99</v>
      </c>
      <c r="T1870" s="72" t="s">
        <v>14410</v>
      </c>
      <c r="U1870" s="73"/>
      <c r="W1870" s="73"/>
      <c r="X1870" s="73"/>
      <c r="Y1870" s="72" t="s">
        <v>14379</v>
      </c>
      <c r="AO1870" s="71">
        <v>66</v>
      </c>
      <c r="AS1870" s="73"/>
      <c r="AT1870" s="73"/>
      <c r="AU1870" s="73"/>
      <c r="AV1870" s="73"/>
      <c r="AW1870" s="74" t="s">
        <v>16263</v>
      </c>
      <c r="BA1870" s="73"/>
    </row>
    <row r="1871" spans="1:56">
      <c r="A1871" s="70" t="str">
        <f t="shared" si="59"/>
        <v>2026-01</v>
      </c>
      <c r="B1871" s="5" t="str">
        <f>_xlfn.XLOOKUP(G1871,过机服务商重量差!A:A,过机服务商重量差!G:G)</f>
        <v>帅时莹</v>
      </c>
      <c r="C1871" s="32" t="str">
        <f t="shared" si="58"/>
        <v>渠道</v>
      </c>
      <c r="D1871" s="63">
        <f>ROUND(IF(AND(AO1871&gt;=0,Y1871="正常走货"),_xlfn.XLOOKUP(G1871,过机服务商重量差!A:A,过机服务商重量差!L:L),"0"),2)</f>
        <v>11.5</v>
      </c>
      <c r="E1871" s="64">
        <f>ROUND(IF(B1871="小旋风",$D1871/提成!$D$4*提成!$E$4,$D1871/提成!$D$3*提成!$E$3),2)</f>
        <v>0.12</v>
      </c>
      <c r="F1871" s="5" t="str">
        <f ca="1">IFERROR(LOOKUP(1,0/((B1871=名单!B:B)*(VALUE(AW1871)&gt;=名单!E:E)*(VALUE(AW1871)&lt;=名单!G:G)*(Y1871="正常走货")),名单!H:H),"否")</f>
        <v>否</v>
      </c>
      <c r="G1871" s="71" t="s">
        <v>5673</v>
      </c>
      <c r="H1871" s="71" t="s">
        <v>5675</v>
      </c>
      <c r="J1871" s="72" t="s">
        <v>586</v>
      </c>
      <c r="L1871" s="71" t="s">
        <v>18</v>
      </c>
      <c r="M1871" s="73"/>
      <c r="N1871" s="73"/>
      <c r="R1871" s="73"/>
      <c r="S1871" s="72" t="s">
        <v>191</v>
      </c>
      <c r="T1871" s="72" t="s">
        <v>14410</v>
      </c>
      <c r="U1871" s="73"/>
      <c r="W1871" s="73"/>
      <c r="X1871" s="73"/>
      <c r="Y1871" s="72" t="s">
        <v>14379</v>
      </c>
      <c r="AO1871" s="71">
        <v>112.87</v>
      </c>
      <c r="AS1871" s="73"/>
      <c r="AT1871" s="73"/>
      <c r="AU1871" s="73"/>
      <c r="AV1871" s="73"/>
      <c r="AW1871" s="74" t="s">
        <v>16264</v>
      </c>
      <c r="BC1871" s="73"/>
    </row>
    <row r="1872" spans="1:56">
      <c r="A1872" s="70" t="str">
        <f t="shared" si="59"/>
        <v>2026-01</v>
      </c>
      <c r="B1872" s="5" t="str">
        <f>_xlfn.XLOOKUP(G1872,过机服务商重量差!A:A,过机服务商重量差!G:G)</f>
        <v>玉麒麟</v>
      </c>
      <c r="C1872" s="32" t="str">
        <f t="shared" si="58"/>
        <v>渠道</v>
      </c>
      <c r="D1872" s="63">
        <f>ROUND(IF(AND(AO1872&gt;=0,Y1872="正常走货"),_xlfn.XLOOKUP(G1872,过机服务商重量差!A:A,过机服务商重量差!L:L),"0"),2)</f>
        <v>25</v>
      </c>
      <c r="E1872" s="64">
        <f>ROUND(IF(B1872="小旋风",$D1872/提成!$D$4*提成!$E$4,$D1872/提成!$D$3*提成!$E$3),2)</f>
        <v>0.25</v>
      </c>
      <c r="F1872" s="5" t="str">
        <f ca="1">IFERROR(LOOKUP(1,0/((B1872=名单!B:B)*(VALUE(AW1872)&gt;=名单!E:E)*(VALUE(AW1872)&lt;=名单!G:G)*(Y1872="正常走货")),名单!H:H),"否")</f>
        <v>否</v>
      </c>
      <c r="G1872" s="71" t="s">
        <v>5676</v>
      </c>
      <c r="H1872" s="71" t="s">
        <v>5678</v>
      </c>
      <c r="J1872" s="72" t="s">
        <v>24</v>
      </c>
      <c r="L1872" s="71" t="s">
        <v>18</v>
      </c>
      <c r="M1872" s="73"/>
      <c r="N1872" s="73"/>
      <c r="R1872" s="73"/>
      <c r="S1872" s="72" t="s">
        <v>246</v>
      </c>
      <c r="T1872" s="72" t="s">
        <v>14386</v>
      </c>
      <c r="U1872" s="73"/>
      <c r="W1872" s="73"/>
      <c r="X1872" s="73"/>
      <c r="Y1872" s="72" t="s">
        <v>14379</v>
      </c>
      <c r="AO1872" s="71">
        <v>351.1</v>
      </c>
      <c r="AS1872" s="73"/>
      <c r="AT1872" s="73"/>
      <c r="AU1872" s="73"/>
      <c r="AV1872" s="73"/>
      <c r="AW1872" s="74" t="s">
        <v>16265</v>
      </c>
      <c r="BC1872" s="73"/>
    </row>
    <row r="1873" spans="1:56">
      <c r="A1873" s="70" t="str">
        <f t="shared" si="59"/>
        <v>2026-01</v>
      </c>
      <c r="B1873" s="5" t="str">
        <f>_xlfn.XLOOKUP(G1873,过机服务商重量差!A:A,过机服务商重量差!G:G)</f>
        <v>玉麒麟</v>
      </c>
      <c r="C1873" s="32" t="str">
        <f t="shared" si="58"/>
        <v>渠道</v>
      </c>
      <c r="D1873" s="63">
        <f>ROUND(IF(AND(AO1873&gt;=0,Y1873="正常走货"),_xlfn.XLOOKUP(G1873,过机服务商重量差!A:A,过机服务商重量差!L:L),"0"),2)</f>
        <v>24</v>
      </c>
      <c r="E1873" s="64">
        <f>ROUND(IF(B1873="小旋风",$D1873/提成!$D$4*提成!$E$4,$D1873/提成!$D$3*提成!$E$3),2)</f>
        <v>0.24</v>
      </c>
      <c r="F1873" s="5" t="str">
        <f ca="1">IFERROR(LOOKUP(1,0/((B1873=名单!B:B)*(VALUE(AW1873)&gt;=名单!E:E)*(VALUE(AW1873)&lt;=名单!G:G)*(Y1873="正常走货")),名单!H:H),"否")</f>
        <v>否</v>
      </c>
      <c r="G1873" s="71" t="s">
        <v>5679</v>
      </c>
      <c r="H1873" s="71" t="s">
        <v>5681</v>
      </c>
      <c r="J1873" s="72" t="s">
        <v>24</v>
      </c>
      <c r="L1873" s="71" t="s">
        <v>18</v>
      </c>
      <c r="M1873" s="73"/>
      <c r="N1873" s="73"/>
      <c r="R1873" s="73"/>
      <c r="S1873" s="72" t="s">
        <v>246</v>
      </c>
      <c r="T1873" s="72" t="s">
        <v>14386</v>
      </c>
      <c r="U1873" s="73"/>
      <c r="W1873" s="73"/>
      <c r="X1873" s="73"/>
      <c r="Y1873" s="72" t="s">
        <v>14379</v>
      </c>
      <c r="AO1873" s="71">
        <v>345.6</v>
      </c>
      <c r="AT1873" s="73"/>
      <c r="AU1873" s="73"/>
      <c r="AV1873" s="73"/>
      <c r="AW1873" s="74" t="s">
        <v>16266</v>
      </c>
      <c r="BC1873" s="73"/>
    </row>
    <row r="1874" spans="1:56">
      <c r="A1874" s="70" t="str">
        <f t="shared" si="59"/>
        <v>2026-01</v>
      </c>
      <c r="B1874" s="5" t="str">
        <f>_xlfn.XLOOKUP(G1874,过机服务商重量差!A:A,过机服务商重量差!G:G)</f>
        <v>帅时莹</v>
      </c>
      <c r="C1874" s="32" t="str">
        <f t="shared" si="58"/>
        <v>渠道</v>
      </c>
      <c r="D1874" s="63">
        <f>ROUND(IF(AND(AO1874&gt;=0,Y1874="正常走货"),_xlfn.XLOOKUP(G1874,过机服务商重量差!A:A,过机服务商重量差!L:L),"0"),2)</f>
        <v>107</v>
      </c>
      <c r="E1874" s="64">
        <f>ROUND(IF(B1874="小旋风",$D1874/提成!$D$4*提成!$E$4,$D1874/提成!$D$3*提成!$E$3),2)</f>
        <v>1.07</v>
      </c>
      <c r="F1874" s="5" t="str">
        <f ca="1">IFERROR(LOOKUP(1,0/((B1874=名单!B:B)*(VALUE(AW1874)&gt;=名单!E:E)*(VALUE(AW1874)&lt;=名单!G:G)*(Y1874="正常走货")),名单!H:H),"否")</f>
        <v>否</v>
      </c>
      <c r="G1874" s="71" t="s">
        <v>5682</v>
      </c>
      <c r="H1874" s="71" t="s">
        <v>5684</v>
      </c>
      <c r="J1874" s="72" t="s">
        <v>432</v>
      </c>
      <c r="L1874" s="71" t="s">
        <v>18</v>
      </c>
      <c r="M1874" s="73"/>
      <c r="N1874" s="73"/>
      <c r="R1874" s="73"/>
      <c r="S1874" s="72" t="s">
        <v>191</v>
      </c>
      <c r="T1874" s="72" t="s">
        <v>14410</v>
      </c>
      <c r="U1874" s="73"/>
      <c r="W1874" s="73"/>
      <c r="X1874" s="73"/>
      <c r="Y1874" s="72" t="s">
        <v>14379</v>
      </c>
      <c r="AO1874" s="71">
        <v>596</v>
      </c>
      <c r="AS1874" s="73"/>
      <c r="AT1874" s="73"/>
      <c r="AV1874" s="73"/>
      <c r="AW1874" s="74" t="s">
        <v>16267</v>
      </c>
      <c r="BA1874" s="73"/>
      <c r="BC1874" s="73"/>
      <c r="BD1874" s="73"/>
    </row>
    <row r="1875" spans="1:56">
      <c r="A1875" s="70" t="str">
        <f t="shared" si="59"/>
        <v>2026-01</v>
      </c>
      <c r="B1875" s="5" t="str">
        <f>_xlfn.XLOOKUP(G1875,过机服务商重量差!A:A,过机服务商重量差!G:G)</f>
        <v>小旋风</v>
      </c>
      <c r="C1875" s="32" t="str">
        <f t="shared" si="58"/>
        <v>渠道</v>
      </c>
      <c r="D1875" s="63">
        <f>ROUND(IF(AND(AO1875&gt;=0,Y1875="正常走货"),_xlfn.XLOOKUP(G1875,过机服务商重量差!A:A,过机服务商重量差!L:L),"0"),2)</f>
        <v>63</v>
      </c>
      <c r="E1875" s="64">
        <f>ROUND(IF(B1875="小旋风",$D1875/提成!$D$4*提成!$E$4,$D1875/提成!$D$3*提成!$E$3),2)</f>
        <v>0.63</v>
      </c>
      <c r="F1875" s="5" t="str">
        <f ca="1">IFERROR(LOOKUP(1,0/((B1875=名单!B:B)*(VALUE(AW1875)&gt;=名单!E:E)*(VALUE(AW1875)&lt;=名单!G:G)*(Y1875="正常走货")),名单!H:H),"否")</f>
        <v>是</v>
      </c>
      <c r="G1875" s="71" t="s">
        <v>5685</v>
      </c>
      <c r="H1875" s="71" t="s">
        <v>5687</v>
      </c>
      <c r="J1875" s="72" t="s">
        <v>78</v>
      </c>
      <c r="L1875" s="71" t="s">
        <v>18</v>
      </c>
      <c r="M1875" s="73"/>
      <c r="N1875" s="73"/>
      <c r="R1875" s="73"/>
      <c r="S1875" s="72" t="s">
        <v>767</v>
      </c>
      <c r="T1875" s="72" t="s">
        <v>14382</v>
      </c>
      <c r="U1875" s="73"/>
      <c r="W1875" s="73"/>
      <c r="X1875" s="73"/>
      <c r="Y1875" s="72" t="s">
        <v>14379</v>
      </c>
      <c r="AO1875" s="71">
        <v>201.6</v>
      </c>
      <c r="AT1875" s="73"/>
      <c r="AU1875" s="73"/>
      <c r="AV1875" s="73"/>
      <c r="AW1875" s="74" t="s">
        <v>16268</v>
      </c>
      <c r="BC1875" s="73"/>
    </row>
    <row r="1876" spans="1:56">
      <c r="A1876" s="70" t="str">
        <f t="shared" si="59"/>
        <v>2026-01</v>
      </c>
      <c r="B1876" s="5" t="str">
        <f>_xlfn.XLOOKUP(G1876,过机服务商重量差!A:A,过机服务商重量差!G:G)</f>
        <v>007</v>
      </c>
      <c r="C1876" s="32" t="str">
        <f t="shared" si="58"/>
        <v>渠道</v>
      </c>
      <c r="D1876" s="63">
        <f>ROUND(IF(AND(AO1876&gt;=0,Y1876="正常走货"),_xlfn.XLOOKUP(G1876,过机服务商重量差!A:A,过机服务商重量差!L:L),"0"),2)</f>
        <v>21</v>
      </c>
      <c r="E1876" s="64">
        <f>ROUND(IF(B1876="小旋风",$D1876/提成!$D$4*提成!$E$4,$D1876/提成!$D$3*提成!$E$3),2)</f>
        <v>0.21</v>
      </c>
      <c r="F1876" s="5" t="str">
        <f ca="1">IFERROR(LOOKUP(1,0/((B1876=名单!B:B)*(VALUE(AW1876)&gt;=名单!E:E)*(VALUE(AW1876)&lt;=名单!G:G)*(Y1876="正常走货")),名单!H:H),"否")</f>
        <v>否</v>
      </c>
      <c r="G1876" s="71" t="s">
        <v>5688</v>
      </c>
      <c r="H1876" s="71" t="s">
        <v>5690</v>
      </c>
      <c r="J1876" s="72" t="s">
        <v>168</v>
      </c>
      <c r="L1876" s="71" t="s">
        <v>18</v>
      </c>
      <c r="M1876" s="73"/>
      <c r="N1876" s="73"/>
      <c r="R1876" s="73"/>
      <c r="S1876" s="72" t="s">
        <v>1632</v>
      </c>
      <c r="T1876" s="72" t="s">
        <v>14669</v>
      </c>
      <c r="U1876" s="73"/>
      <c r="W1876" s="73"/>
      <c r="X1876" s="73"/>
      <c r="Y1876" s="72" t="s">
        <v>14379</v>
      </c>
      <c r="AO1876" s="71">
        <v>422</v>
      </c>
      <c r="AT1876" s="73"/>
      <c r="AV1876" s="73"/>
      <c r="AW1876" s="74" t="s">
        <v>16269</v>
      </c>
      <c r="BC1876" s="73"/>
    </row>
    <row r="1877" spans="1:56">
      <c r="A1877" s="70" t="str">
        <f t="shared" si="59"/>
        <v>2026-01</v>
      </c>
      <c r="B1877" s="5" t="str">
        <f>_xlfn.XLOOKUP(G1877,过机服务商重量差!A:A,过机服务商重量差!G:G)</f>
        <v>风清扬</v>
      </c>
      <c r="C1877" s="32" t="str">
        <f t="shared" si="58"/>
        <v>渠道</v>
      </c>
      <c r="D1877" s="63">
        <f>ROUND(IF(AND(AO1877&gt;=0,Y1877="正常走货"),_xlfn.XLOOKUP(G1877,过机服务商重量差!A:A,过机服务商重量差!L:L),"0"),2)</f>
        <v>17</v>
      </c>
      <c r="E1877" s="64">
        <f>ROUND(IF(B1877="小旋风",$D1877/提成!$D$4*提成!$E$4,$D1877/提成!$D$3*提成!$E$3),2)</f>
        <v>0.17</v>
      </c>
      <c r="F1877" s="5" t="str">
        <f ca="1">IFERROR(LOOKUP(1,0/((B1877=名单!B:B)*(VALUE(AW1877)&gt;=名单!E:E)*(VALUE(AW1877)&lt;=名单!G:G)*(Y1877="正常走货")),名单!H:H),"否")</f>
        <v>是</v>
      </c>
      <c r="G1877" s="71" t="s">
        <v>5691</v>
      </c>
      <c r="H1877" s="71" t="s">
        <v>50</v>
      </c>
      <c r="J1877" s="72" t="s">
        <v>194</v>
      </c>
      <c r="L1877" s="71" t="s">
        <v>18</v>
      </c>
      <c r="M1877" s="73"/>
      <c r="N1877" s="73"/>
      <c r="R1877" s="73"/>
      <c r="S1877" s="72" t="s">
        <v>3182</v>
      </c>
      <c r="T1877" s="72" t="s">
        <v>15410</v>
      </c>
      <c r="U1877" s="73"/>
      <c r="W1877" s="73"/>
      <c r="X1877" s="73"/>
      <c r="Y1877" s="72" t="s">
        <v>14379</v>
      </c>
      <c r="AO1877" s="71">
        <v>27.6</v>
      </c>
      <c r="AS1877" s="73"/>
      <c r="AT1877" s="73"/>
      <c r="AV1877" s="73"/>
      <c r="AW1877" s="74" t="s">
        <v>16270</v>
      </c>
      <c r="BA1877" s="73"/>
      <c r="BC1877" s="73"/>
    </row>
    <row r="1878" spans="1:56">
      <c r="A1878" s="70" t="str">
        <f t="shared" si="59"/>
        <v>2026-01</v>
      </c>
      <c r="B1878" s="5" t="str">
        <f>_xlfn.XLOOKUP(G1878,过机服务商重量差!A:A,过机服务商重量差!G:G)</f>
        <v>风清扬</v>
      </c>
      <c r="C1878" s="32" t="str">
        <f t="shared" si="58"/>
        <v/>
      </c>
      <c r="D1878" s="63">
        <f>ROUND(IF(AND(AO1878&gt;=0,Y1878="正常走货"),_xlfn.XLOOKUP(G1878,过机服务商重量差!A:A,过机服务商重量差!L:L),"0"),2)</f>
        <v>0</v>
      </c>
      <c r="E1878" s="64">
        <f>ROUND(IF(B1878="小旋风",$D1878/提成!$D$4*提成!$E$4,$D1878/提成!$D$3*提成!$E$3),2)</f>
        <v>0</v>
      </c>
      <c r="F1878" s="5" t="str">
        <f ca="1">IFERROR(LOOKUP(1,0/((B1878=名单!B:B)*(VALUE(AW1878)&gt;=名单!E:E)*(VALUE(AW1878)&lt;=名单!G:G)*(Y1878="正常走货")),名单!H:H),"否")</f>
        <v>是</v>
      </c>
      <c r="G1878" s="71" t="s">
        <v>5693</v>
      </c>
      <c r="H1878" s="71" t="s">
        <v>50</v>
      </c>
      <c r="J1878" s="72" t="s">
        <v>194</v>
      </c>
      <c r="L1878" s="71" t="s">
        <v>18</v>
      </c>
      <c r="M1878" s="73"/>
      <c r="N1878" s="73"/>
      <c r="R1878" s="73"/>
      <c r="S1878" s="72" t="s">
        <v>3182</v>
      </c>
      <c r="T1878" s="72" t="s">
        <v>15410</v>
      </c>
      <c r="U1878" s="73"/>
      <c r="W1878" s="73"/>
      <c r="X1878" s="73"/>
      <c r="Y1878" s="72" t="s">
        <v>14379</v>
      </c>
      <c r="AO1878" s="71">
        <v>-7.80000000000001</v>
      </c>
      <c r="AT1878" s="73"/>
      <c r="AV1878" s="73"/>
      <c r="AW1878" s="74" t="s">
        <v>16271</v>
      </c>
      <c r="BC1878" s="73"/>
    </row>
    <row r="1879" spans="1:56">
      <c r="A1879" s="70" t="str">
        <f t="shared" si="59"/>
        <v>2026-01</v>
      </c>
      <c r="B1879" s="5" t="str">
        <f>_xlfn.XLOOKUP(G1879,过机服务商重量差!A:A,过机服务商重量差!G:G)</f>
        <v>风清扬</v>
      </c>
      <c r="C1879" s="32" t="str">
        <f t="shared" si="58"/>
        <v>渠道</v>
      </c>
      <c r="D1879" s="63">
        <f>ROUND(IF(AND(AO1879&gt;=0,Y1879="正常走货"),_xlfn.XLOOKUP(G1879,过机服务商重量差!A:A,过机服务商重量差!L:L),"0"),2)</f>
        <v>34</v>
      </c>
      <c r="E1879" s="64">
        <f>ROUND(IF(B1879="小旋风",$D1879/提成!$D$4*提成!$E$4,$D1879/提成!$D$3*提成!$E$3),2)</f>
        <v>0.34</v>
      </c>
      <c r="F1879" s="5" t="str">
        <f ca="1">IFERROR(LOOKUP(1,0/((B1879=名单!B:B)*(VALUE(AW1879)&gt;=名单!E:E)*(VALUE(AW1879)&lt;=名单!G:G)*(Y1879="正常走货")),名单!H:H),"否")</f>
        <v>是</v>
      </c>
      <c r="G1879" s="71" t="s">
        <v>5695</v>
      </c>
      <c r="H1879" s="71" t="s">
        <v>50</v>
      </c>
      <c r="J1879" s="71" t="s">
        <v>194</v>
      </c>
      <c r="L1879" s="71" t="s">
        <v>18</v>
      </c>
      <c r="M1879" s="73"/>
      <c r="N1879" s="73"/>
      <c r="R1879" s="73"/>
      <c r="S1879" s="72" t="s">
        <v>3182</v>
      </c>
      <c r="T1879" s="72" t="s">
        <v>15410</v>
      </c>
      <c r="U1879" s="73"/>
      <c r="W1879" s="73"/>
      <c r="X1879" s="73"/>
      <c r="Y1879" s="72" t="s">
        <v>14379</v>
      </c>
      <c r="AO1879" s="71">
        <v>7.19999999999999</v>
      </c>
      <c r="AT1879" s="73"/>
      <c r="AV1879" s="73"/>
      <c r="AW1879" s="74" t="s">
        <v>16272</v>
      </c>
      <c r="BC1879" s="73"/>
    </row>
    <row r="1880" spans="1:56">
      <c r="A1880" s="70" t="str">
        <f t="shared" si="59"/>
        <v>2026-01</v>
      </c>
      <c r="B1880" s="5" t="str">
        <f>_xlfn.XLOOKUP(G1880,过机服务商重量差!A:A,过机服务商重量差!G:G)</f>
        <v>风清扬</v>
      </c>
      <c r="C1880" s="32" t="str">
        <f t="shared" si="58"/>
        <v/>
      </c>
      <c r="D1880" s="63">
        <f>ROUND(IF(AND(AO1880&gt;=0,Y1880="正常走货"),_xlfn.XLOOKUP(G1880,过机服务商重量差!A:A,过机服务商重量差!L:L),"0"),2)</f>
        <v>0</v>
      </c>
      <c r="E1880" s="64">
        <f>ROUND(IF(B1880="小旋风",$D1880/提成!$D$4*提成!$E$4,$D1880/提成!$D$3*提成!$E$3),2)</f>
        <v>0</v>
      </c>
      <c r="F1880" s="5" t="str">
        <f ca="1">IFERROR(LOOKUP(1,0/((B1880=名单!B:B)*(VALUE(AW1880)&gt;=名单!E:E)*(VALUE(AW1880)&lt;=名单!G:G)*(Y1880="正常走货")),名单!H:H),"否")</f>
        <v>是</v>
      </c>
      <c r="G1880" s="71" t="s">
        <v>5697</v>
      </c>
      <c r="H1880" s="71" t="s">
        <v>50</v>
      </c>
      <c r="J1880" s="72" t="s">
        <v>194</v>
      </c>
      <c r="L1880" s="71" t="s">
        <v>18</v>
      </c>
      <c r="M1880" s="73"/>
      <c r="N1880" s="73"/>
      <c r="R1880" s="73"/>
      <c r="S1880" s="72" t="s">
        <v>3182</v>
      </c>
      <c r="T1880" s="72" t="s">
        <v>15410</v>
      </c>
      <c r="U1880" s="73"/>
      <c r="W1880" s="73"/>
      <c r="X1880" s="73"/>
      <c r="Y1880" s="72" t="s">
        <v>14379</v>
      </c>
      <c r="AO1880" s="71">
        <v>-198.6</v>
      </c>
      <c r="AT1880" s="73"/>
      <c r="AV1880" s="73"/>
      <c r="AW1880" s="74" t="s">
        <v>16273</v>
      </c>
      <c r="BC1880" s="73"/>
    </row>
    <row r="1881" spans="1:56">
      <c r="A1881" s="70" t="str">
        <f t="shared" si="59"/>
        <v>2026-01</v>
      </c>
      <c r="B1881" s="5" t="str">
        <f>_xlfn.XLOOKUP(G1881,过机服务商重量差!A:A,过机服务商重量差!G:G)</f>
        <v>风清扬</v>
      </c>
      <c r="C1881" s="32" t="str">
        <f t="shared" si="58"/>
        <v>渠道</v>
      </c>
      <c r="D1881" s="63">
        <f>ROUND(IF(AND(AO1881&gt;=0,Y1881="正常走货"),_xlfn.XLOOKUP(G1881,过机服务商重量差!A:A,过机服务商重量差!L:L),"0"),2)</f>
        <v>51</v>
      </c>
      <c r="E1881" s="64">
        <f>ROUND(IF(B1881="小旋风",$D1881/提成!$D$4*提成!$E$4,$D1881/提成!$D$3*提成!$E$3),2)</f>
        <v>0.51</v>
      </c>
      <c r="F1881" s="5" t="str">
        <f ca="1">IFERROR(LOOKUP(1,0/((B1881=名单!B:B)*(VALUE(AW1881)&gt;=名单!E:E)*(VALUE(AW1881)&lt;=名单!G:G)*(Y1881="正常走货")),名单!H:H),"否")</f>
        <v>是</v>
      </c>
      <c r="G1881" s="71" t="s">
        <v>5699</v>
      </c>
      <c r="H1881" s="71" t="s">
        <v>50</v>
      </c>
      <c r="J1881" s="72" t="s">
        <v>194</v>
      </c>
      <c r="L1881" s="71" t="s">
        <v>18</v>
      </c>
      <c r="M1881" s="73"/>
      <c r="N1881" s="73"/>
      <c r="R1881" s="73"/>
      <c r="S1881" s="72" t="s">
        <v>3182</v>
      </c>
      <c r="T1881" s="72" t="s">
        <v>15410</v>
      </c>
      <c r="U1881" s="73"/>
      <c r="W1881" s="73"/>
      <c r="X1881" s="73"/>
      <c r="Y1881" s="72" t="s">
        <v>14379</v>
      </c>
      <c r="AO1881" s="71">
        <v>143.8</v>
      </c>
      <c r="AT1881" s="73"/>
      <c r="AV1881" s="73"/>
      <c r="AW1881" s="74" t="s">
        <v>16274</v>
      </c>
      <c r="BC1881" s="73"/>
    </row>
    <row r="1882" spans="1:56">
      <c r="A1882" s="70" t="str">
        <f t="shared" si="59"/>
        <v>2026-01</v>
      </c>
      <c r="B1882" s="5" t="str">
        <f>_xlfn.XLOOKUP(G1882,过机服务商重量差!A:A,过机服务商重量差!G:G)</f>
        <v>风清扬</v>
      </c>
      <c r="C1882" s="32" t="str">
        <f t="shared" si="58"/>
        <v/>
      </c>
      <c r="D1882" s="63">
        <f>ROUND(IF(AND(AO1882&gt;=0,Y1882="正常走货"),_xlfn.XLOOKUP(G1882,过机服务商重量差!A:A,过机服务商重量差!L:L),"0"),2)</f>
        <v>0</v>
      </c>
      <c r="E1882" s="64">
        <f>ROUND(IF(B1882="小旋风",$D1882/提成!$D$4*提成!$E$4,$D1882/提成!$D$3*提成!$E$3),2)</f>
        <v>0</v>
      </c>
      <c r="F1882" s="5" t="str">
        <f ca="1">IFERROR(LOOKUP(1,0/((B1882=名单!B:B)*(VALUE(AW1882)&gt;=名单!E:E)*(VALUE(AW1882)&lt;=名单!G:G)*(Y1882="正常走货")),名单!H:H),"否")</f>
        <v>是</v>
      </c>
      <c r="G1882" s="71" t="s">
        <v>5701</v>
      </c>
      <c r="H1882" s="71" t="s">
        <v>50</v>
      </c>
      <c r="J1882" s="72" t="s">
        <v>194</v>
      </c>
      <c r="L1882" s="71" t="s">
        <v>18</v>
      </c>
      <c r="M1882" s="73"/>
      <c r="N1882" s="73"/>
      <c r="R1882" s="73"/>
      <c r="S1882" s="72" t="s">
        <v>3182</v>
      </c>
      <c r="T1882" s="72" t="s">
        <v>15410</v>
      </c>
      <c r="U1882" s="73"/>
      <c r="W1882" s="73"/>
      <c r="X1882" s="73"/>
      <c r="Y1882" s="72" t="s">
        <v>14379</v>
      </c>
      <c r="AO1882" s="71">
        <v>-28.2</v>
      </c>
      <c r="AS1882" s="73"/>
      <c r="AT1882" s="73"/>
      <c r="AV1882" s="73"/>
      <c r="AW1882" s="74" t="s">
        <v>16275</v>
      </c>
      <c r="BC1882" s="73"/>
      <c r="BD1882" s="73"/>
    </row>
    <row r="1883" spans="1:56">
      <c r="A1883" s="70" t="str">
        <f t="shared" si="59"/>
        <v>2026-01</v>
      </c>
      <c r="B1883" s="5" t="str">
        <f>_xlfn.XLOOKUP(G1883,过机服务商重量差!A:A,过机服务商重量差!G:G)</f>
        <v>风清扬</v>
      </c>
      <c r="C1883" s="32" t="str">
        <f t="shared" si="58"/>
        <v/>
      </c>
      <c r="D1883" s="63">
        <f>ROUND(IF(AND(AO1883&gt;=0,Y1883="正常走货"),_xlfn.XLOOKUP(G1883,过机服务商重量差!A:A,过机服务商重量差!L:L),"0"),2)</f>
        <v>0</v>
      </c>
      <c r="E1883" s="64">
        <f>ROUND(IF(B1883="小旋风",$D1883/提成!$D$4*提成!$E$4,$D1883/提成!$D$3*提成!$E$3),2)</f>
        <v>0</v>
      </c>
      <c r="F1883" s="5" t="str">
        <f ca="1">IFERROR(LOOKUP(1,0/((B1883=名单!B:B)*(VALUE(AW1883)&gt;=名单!E:E)*(VALUE(AW1883)&lt;=名单!G:G)*(Y1883="正常走货")),名单!H:H),"否")</f>
        <v>是</v>
      </c>
      <c r="G1883" s="71" t="s">
        <v>5703</v>
      </c>
      <c r="H1883" s="71" t="s">
        <v>50</v>
      </c>
      <c r="J1883" s="72" t="s">
        <v>194</v>
      </c>
      <c r="L1883" s="71" t="s">
        <v>18</v>
      </c>
      <c r="M1883" s="73"/>
      <c r="N1883" s="73"/>
      <c r="R1883" s="73"/>
      <c r="S1883" s="72" t="s">
        <v>3182</v>
      </c>
      <c r="T1883" s="72" t="s">
        <v>15410</v>
      </c>
      <c r="U1883" s="73"/>
      <c r="W1883" s="73"/>
      <c r="X1883" s="73"/>
      <c r="Y1883" s="72" t="s">
        <v>14379</v>
      </c>
      <c r="AO1883" s="71">
        <v>-51.4</v>
      </c>
      <c r="AS1883" s="73"/>
      <c r="AT1883" s="73"/>
      <c r="AU1883" s="73"/>
      <c r="AV1883" s="73"/>
      <c r="AW1883" s="74" t="s">
        <v>16276</v>
      </c>
      <c r="BA1883" s="73"/>
      <c r="BC1883" s="73"/>
    </row>
    <row r="1884" spans="1:56">
      <c r="A1884" s="70" t="str">
        <f t="shared" si="59"/>
        <v>2026-01</v>
      </c>
      <c r="B1884" s="5" t="str">
        <f>_xlfn.XLOOKUP(G1884,过机服务商重量差!A:A,过机服务商重量差!G:G)</f>
        <v>风清扬</v>
      </c>
      <c r="C1884" s="32" t="str">
        <f t="shared" si="58"/>
        <v>渠道</v>
      </c>
      <c r="D1884" s="63">
        <f>ROUND(IF(AND(AO1884&gt;=0,Y1884="正常走货"),_xlfn.XLOOKUP(G1884,过机服务商重量差!A:A,过机服务商重量差!L:L),"0"),2)</f>
        <v>40</v>
      </c>
      <c r="E1884" s="64">
        <f>ROUND(IF(B1884="小旋风",$D1884/提成!$D$4*提成!$E$4,$D1884/提成!$D$3*提成!$E$3),2)</f>
        <v>0.4</v>
      </c>
      <c r="F1884" s="5" t="str">
        <f ca="1">IFERROR(LOOKUP(1,0/((B1884=名单!B:B)*(VALUE(AW1884)&gt;=名单!E:E)*(VALUE(AW1884)&lt;=名单!G:G)*(Y1884="正常走货")),名单!H:H),"否")</f>
        <v>是</v>
      </c>
      <c r="G1884" s="71" t="s">
        <v>5705</v>
      </c>
      <c r="H1884" s="71" t="s">
        <v>50</v>
      </c>
      <c r="J1884" s="72" t="s">
        <v>194</v>
      </c>
      <c r="L1884" s="71" t="s">
        <v>18</v>
      </c>
      <c r="M1884" s="73"/>
      <c r="N1884" s="73"/>
      <c r="R1884" s="73"/>
      <c r="S1884" s="72" t="s">
        <v>3182</v>
      </c>
      <c r="T1884" s="72" t="s">
        <v>15410</v>
      </c>
      <c r="U1884" s="73"/>
      <c r="W1884" s="73"/>
      <c r="X1884" s="73"/>
      <c r="Y1884" s="72" t="s">
        <v>14379</v>
      </c>
      <c r="AO1884" s="71">
        <v>126</v>
      </c>
      <c r="AS1884" s="73"/>
      <c r="AT1884" s="73"/>
      <c r="AV1884" s="73"/>
      <c r="AW1884" s="74" t="s">
        <v>16277</v>
      </c>
      <c r="BC1884" s="73"/>
    </row>
    <row r="1885" spans="1:56">
      <c r="A1885" s="70" t="str">
        <f t="shared" si="59"/>
        <v>2026-01</v>
      </c>
      <c r="B1885" s="5" t="str">
        <f>_xlfn.XLOOKUP(G1885,过机服务商重量差!A:A,过机服务商重量差!G:G)</f>
        <v>小旋风</v>
      </c>
      <c r="C1885" s="32" t="str">
        <f t="shared" si="58"/>
        <v>渠道</v>
      </c>
      <c r="D1885" s="63">
        <f>ROUND(IF(AND(AO1885&gt;=0,Y1885="正常走货"),_xlfn.XLOOKUP(G1885,过机服务商重量差!A:A,过机服务商重量差!L:L),"0"),2)</f>
        <v>1.1</v>
      </c>
      <c r="E1885" s="64">
        <f>ROUND(IF(B1885="小旋风",$D1885/提成!$D$4*提成!$E$4,$D1885/提成!$D$3*提成!$E$3),2)</f>
        <v>0.01</v>
      </c>
      <c r="F1885" s="5" t="str">
        <f ca="1">IFERROR(LOOKUP(1,0/((B1885=名单!B:B)*(VALUE(AW1885)&gt;=名单!E:E)*(VALUE(AW1885)&lt;=名单!G:G)*(Y1885="正常走货")),名单!H:H),"否")</f>
        <v>是</v>
      </c>
      <c r="G1885" s="71" t="s">
        <v>5707</v>
      </c>
      <c r="H1885" s="71" t="s">
        <v>5709</v>
      </c>
      <c r="J1885" s="72" t="s">
        <v>28</v>
      </c>
      <c r="L1885" s="71" t="s">
        <v>18</v>
      </c>
      <c r="M1885" s="73"/>
      <c r="N1885" s="73"/>
      <c r="R1885" s="73"/>
      <c r="S1885" s="72" t="s">
        <v>99</v>
      </c>
      <c r="T1885" s="72" t="s">
        <v>14410</v>
      </c>
      <c r="U1885" s="73"/>
      <c r="W1885" s="73"/>
      <c r="X1885" s="73"/>
      <c r="Y1885" s="72" t="s">
        <v>14379</v>
      </c>
      <c r="AO1885" s="71">
        <v>132</v>
      </c>
      <c r="AS1885" s="73"/>
      <c r="AT1885" s="73"/>
      <c r="AV1885" s="73"/>
      <c r="AW1885" s="74" t="s">
        <v>16278</v>
      </c>
      <c r="BC1885" s="73"/>
    </row>
    <row r="1886" spans="1:56">
      <c r="A1886" s="70" t="str">
        <f t="shared" si="59"/>
        <v>2026-01</v>
      </c>
      <c r="B1886" s="5" t="str">
        <f>_xlfn.XLOOKUP(G1886,过机服务商重量差!A:A,过机服务商重量差!G:G)</f>
        <v>玉麒麟</v>
      </c>
      <c r="C1886" s="32" t="str">
        <f t="shared" si="58"/>
        <v>渠道</v>
      </c>
      <c r="D1886" s="63">
        <f>ROUND(IF(AND(AO1886&gt;=0,Y1886="正常走货"),_xlfn.XLOOKUP(G1886,过机服务商重量差!A:A,过机服务商重量差!L:L),"0"),2)</f>
        <v>16.5</v>
      </c>
      <c r="E1886" s="64">
        <f>ROUND(IF(B1886="小旋风",$D1886/提成!$D$4*提成!$E$4,$D1886/提成!$D$3*提成!$E$3),2)</f>
        <v>0.17</v>
      </c>
      <c r="F1886" s="5" t="str">
        <f ca="1">IFERROR(LOOKUP(1,0/((B1886=名单!B:B)*(VALUE(AW1886)&gt;=名单!E:E)*(VALUE(AW1886)&lt;=名单!G:G)*(Y1886="正常走货")),名单!H:H),"否")</f>
        <v>否</v>
      </c>
      <c r="G1886" s="71" t="s">
        <v>5710</v>
      </c>
      <c r="H1886" s="71" t="s">
        <v>5712</v>
      </c>
      <c r="J1886" s="72" t="s">
        <v>17</v>
      </c>
      <c r="L1886" s="71" t="s">
        <v>18</v>
      </c>
      <c r="M1886" s="73"/>
      <c r="N1886" s="73"/>
      <c r="R1886" s="73"/>
      <c r="S1886" s="72" t="s">
        <v>145</v>
      </c>
      <c r="T1886" s="72" t="s">
        <v>14407</v>
      </c>
      <c r="U1886" s="73"/>
      <c r="W1886" s="73"/>
      <c r="X1886" s="73"/>
      <c r="Y1886" s="72" t="s">
        <v>14379</v>
      </c>
      <c r="AO1886" s="71">
        <v>217.5</v>
      </c>
      <c r="AT1886" s="73"/>
      <c r="AU1886" s="73"/>
      <c r="AV1886" s="73"/>
      <c r="AW1886" s="74" t="s">
        <v>16279</v>
      </c>
      <c r="BC1886" s="73"/>
    </row>
    <row r="1887" spans="1:56">
      <c r="A1887" s="70" t="str">
        <f t="shared" si="59"/>
        <v>2026-01</v>
      </c>
      <c r="B1887" s="5" t="str">
        <f>_xlfn.XLOOKUP(G1887,过机服务商重量差!A:A,过机服务商重量差!G:G)</f>
        <v>007</v>
      </c>
      <c r="C1887" s="32" t="str">
        <f t="shared" si="58"/>
        <v>渠道</v>
      </c>
      <c r="D1887" s="63">
        <f>ROUND(IF(AND(AO1887&gt;=0,Y1887="正常走货"),_xlfn.XLOOKUP(G1887,过机服务商重量差!A:A,过机服务商重量差!L:L),"0"),2)</f>
        <v>721</v>
      </c>
      <c r="E1887" s="64">
        <f>ROUND(IF(B1887="小旋风",$D1887/提成!$D$4*提成!$E$4,$D1887/提成!$D$3*提成!$E$3),2)</f>
        <v>7.21</v>
      </c>
      <c r="F1887" s="5" t="str">
        <f ca="1">IFERROR(LOOKUP(1,0/((B1887=名单!B:B)*(VALUE(AW1887)&gt;=名单!E:E)*(VALUE(AW1887)&lt;=名单!G:G)*(Y1887="正常走货")),名单!H:H),"否")</f>
        <v>否</v>
      </c>
      <c r="G1887" s="71" t="s">
        <v>5713</v>
      </c>
      <c r="H1887" s="71" t="s">
        <v>5715</v>
      </c>
      <c r="J1887" s="72" t="s">
        <v>266</v>
      </c>
      <c r="L1887" s="71" t="s">
        <v>18</v>
      </c>
      <c r="M1887" s="73"/>
      <c r="N1887" s="73"/>
      <c r="R1887" s="73"/>
      <c r="S1887" s="72" t="s">
        <v>215</v>
      </c>
      <c r="T1887" s="72" t="s">
        <v>14378</v>
      </c>
      <c r="U1887" s="73"/>
      <c r="W1887" s="73"/>
      <c r="X1887" s="73"/>
      <c r="Y1887" s="72" t="s">
        <v>14379</v>
      </c>
      <c r="AO1887" s="71">
        <v>7642.6</v>
      </c>
      <c r="AS1887" s="73"/>
      <c r="AT1887" s="73"/>
      <c r="AU1887" s="73"/>
      <c r="AV1887" s="73"/>
      <c r="AW1887" s="74" t="s">
        <v>16280</v>
      </c>
      <c r="BA1887" s="73"/>
      <c r="BC1887" s="73"/>
    </row>
    <row r="1888" spans="1:56">
      <c r="A1888" s="70" t="str">
        <f t="shared" si="59"/>
        <v>2026-01</v>
      </c>
      <c r="B1888" s="5" t="str">
        <f>_xlfn.XLOOKUP(G1888,过机服务商重量差!A:A,过机服务商重量差!G:G)</f>
        <v>007</v>
      </c>
      <c r="C1888" s="32" t="str">
        <f t="shared" si="58"/>
        <v/>
      </c>
      <c r="D1888" s="63">
        <f>ROUND(IF(AND(AO1888&gt;=0,Y1888="正常走货"),_xlfn.XLOOKUP(G1888,过机服务商重量差!A:A,过机服务商重量差!L:L),"0"),2)</f>
        <v>0</v>
      </c>
      <c r="E1888" s="64">
        <f>ROUND(IF(B1888="小旋风",$D1888/提成!$D$4*提成!$E$4,$D1888/提成!$D$3*提成!$E$3),2)</f>
        <v>0</v>
      </c>
      <c r="F1888" s="5" t="str">
        <f ca="1">IFERROR(LOOKUP(1,0/((B1888=名单!B:B)*(VALUE(AW1888)&gt;=名单!E:E)*(VALUE(AW1888)&lt;=名单!G:G)*(Y1888="正常走货")),名单!H:H),"否")</f>
        <v>否</v>
      </c>
      <c r="G1888" s="71" t="s">
        <v>5716</v>
      </c>
      <c r="H1888" s="71" t="s">
        <v>5718</v>
      </c>
      <c r="J1888" s="72" t="s">
        <v>283</v>
      </c>
      <c r="L1888" s="71" t="s">
        <v>18</v>
      </c>
      <c r="M1888" s="73"/>
      <c r="N1888" s="73"/>
      <c r="R1888" s="73"/>
      <c r="S1888" s="72" t="s">
        <v>120</v>
      </c>
      <c r="T1888" s="72" t="s">
        <v>14382</v>
      </c>
      <c r="U1888" s="73"/>
      <c r="W1888" s="73"/>
      <c r="X1888" s="73"/>
      <c r="Y1888" s="72" t="s">
        <v>14379</v>
      </c>
      <c r="AO1888" s="71">
        <v>-23.5</v>
      </c>
      <c r="AS1888" s="73"/>
      <c r="AT1888" s="73"/>
      <c r="AU1888" s="73"/>
      <c r="AV1888" s="73"/>
      <c r="AW1888" s="74" t="s">
        <v>16281</v>
      </c>
      <c r="BC1888" s="73"/>
    </row>
    <row r="1889" spans="1:56">
      <c r="A1889" s="70" t="str">
        <f t="shared" si="59"/>
        <v>2026-01</v>
      </c>
      <c r="B1889" s="5" t="str">
        <f>_xlfn.XLOOKUP(G1889,过机服务商重量差!A:A,过机服务商重量差!G:G)</f>
        <v>玉麒麟</v>
      </c>
      <c r="C1889" s="32" t="str">
        <f t="shared" si="58"/>
        <v>渠道</v>
      </c>
      <c r="D1889" s="63">
        <f>ROUND(IF(AND(AO1889&gt;=0,Y1889="正常走货"),_xlfn.XLOOKUP(G1889,过机服务商重量差!A:A,过机服务商重量差!L:L),"0"),2)</f>
        <v>3.5</v>
      </c>
      <c r="E1889" s="64">
        <f>ROUND(IF(B1889="小旋风",$D1889/提成!$D$4*提成!$E$4,$D1889/提成!$D$3*提成!$E$3),2)</f>
        <v>0.04</v>
      </c>
      <c r="F1889" s="5" t="str">
        <f ca="1">IFERROR(LOOKUP(1,0/((B1889=名单!B:B)*(VALUE(AW1889)&gt;=名单!E:E)*(VALUE(AW1889)&lt;=名单!G:G)*(Y1889="正常走货")),名单!H:H),"否")</f>
        <v>否</v>
      </c>
      <c r="G1889" s="71" t="s">
        <v>5719</v>
      </c>
      <c r="H1889" s="71" t="s">
        <v>5721</v>
      </c>
      <c r="J1889" s="72" t="s">
        <v>17</v>
      </c>
      <c r="L1889" s="71" t="s">
        <v>18</v>
      </c>
      <c r="M1889" s="73"/>
      <c r="N1889" s="73"/>
      <c r="R1889" s="73"/>
      <c r="S1889" s="72" t="s">
        <v>152</v>
      </c>
      <c r="T1889" s="72" t="s">
        <v>14382</v>
      </c>
      <c r="U1889" s="73"/>
      <c r="W1889" s="73"/>
      <c r="X1889" s="73"/>
      <c r="Y1889" s="72" t="s">
        <v>14379</v>
      </c>
      <c r="AO1889" s="71">
        <v>39.7</v>
      </c>
      <c r="AS1889" s="73"/>
      <c r="AT1889" s="73"/>
      <c r="AU1889" s="73"/>
      <c r="AV1889" s="73"/>
      <c r="AW1889" s="74" t="s">
        <v>16282</v>
      </c>
      <c r="BC1889" s="73"/>
    </row>
    <row r="1890" spans="1:56">
      <c r="A1890" s="70" t="str">
        <f t="shared" si="59"/>
        <v>2026-01</v>
      </c>
      <c r="B1890" s="5" t="str">
        <f>_xlfn.XLOOKUP(G1890,过机服务商重量差!A:A,过机服务商重量差!G:G)</f>
        <v>玉麒麟</v>
      </c>
      <c r="C1890" s="32" t="str">
        <f t="shared" si="58"/>
        <v>渠道</v>
      </c>
      <c r="D1890" s="63">
        <f>ROUND(IF(AND(AO1890&gt;=0,Y1890="正常走货"),_xlfn.XLOOKUP(G1890,过机服务商重量差!A:A,过机服务商重量差!L:L),"0"),2)</f>
        <v>3</v>
      </c>
      <c r="E1890" s="64">
        <f>ROUND(IF(B1890="小旋风",$D1890/提成!$D$4*提成!$E$4,$D1890/提成!$D$3*提成!$E$3),2)</f>
        <v>0.03</v>
      </c>
      <c r="F1890" s="5" t="str">
        <f ca="1">IFERROR(LOOKUP(1,0/((B1890=名单!B:B)*(VALUE(AW1890)&gt;=名单!E:E)*(VALUE(AW1890)&lt;=名单!G:G)*(Y1890="正常走货")),名单!H:H),"否")</f>
        <v>否</v>
      </c>
      <c r="G1890" s="71" t="s">
        <v>5722</v>
      </c>
      <c r="H1890" s="71" t="s">
        <v>5724</v>
      </c>
      <c r="J1890" s="72" t="s">
        <v>17</v>
      </c>
      <c r="L1890" s="71" t="s">
        <v>18</v>
      </c>
      <c r="M1890" s="73"/>
      <c r="N1890" s="73"/>
      <c r="R1890" s="73"/>
      <c r="S1890" s="72" t="s">
        <v>152</v>
      </c>
      <c r="T1890" s="72" t="s">
        <v>14382</v>
      </c>
      <c r="U1890" s="73"/>
      <c r="W1890" s="73"/>
      <c r="X1890" s="73"/>
      <c r="Y1890" s="72" t="s">
        <v>14379</v>
      </c>
      <c r="AO1890" s="71">
        <v>48.77</v>
      </c>
      <c r="AS1890" s="73"/>
      <c r="AT1890" s="73"/>
      <c r="AU1890" s="73"/>
      <c r="AV1890" s="73"/>
      <c r="AW1890" s="74" t="s">
        <v>16283</v>
      </c>
      <c r="BC1890" s="73"/>
    </row>
    <row r="1891" spans="1:56">
      <c r="A1891" s="70" t="str">
        <f t="shared" si="59"/>
        <v>2026-01</v>
      </c>
      <c r="B1891" s="5" t="str">
        <f>_xlfn.XLOOKUP(G1891,过机服务商重量差!A:A,过机服务商重量差!G:G)</f>
        <v>玉麒麟</v>
      </c>
      <c r="C1891" s="32" t="str">
        <f t="shared" si="58"/>
        <v>渠道</v>
      </c>
      <c r="D1891" s="63">
        <f>ROUND(IF(AND(AO1891&gt;=0,Y1891="正常走货"),_xlfn.XLOOKUP(G1891,过机服务商重量差!A:A,过机服务商重量差!L:L),"0"),2)</f>
        <v>0.5</v>
      </c>
      <c r="E1891" s="64">
        <f>ROUND(IF(B1891="小旋风",$D1891/提成!$D$4*提成!$E$4,$D1891/提成!$D$3*提成!$E$3),2)</f>
        <v>0.01</v>
      </c>
      <c r="F1891" s="5" t="str">
        <f ca="1">IFERROR(LOOKUP(1,0/((B1891=名单!B:B)*(VALUE(AW1891)&gt;=名单!E:E)*(VALUE(AW1891)&lt;=名单!G:G)*(Y1891="正常走货")),名单!H:H),"否")</f>
        <v>否</v>
      </c>
      <c r="G1891" s="71" t="s">
        <v>5725</v>
      </c>
      <c r="H1891" s="71" t="s">
        <v>5727</v>
      </c>
      <c r="J1891" s="72" t="s">
        <v>24</v>
      </c>
      <c r="L1891" s="71" t="s">
        <v>18</v>
      </c>
      <c r="M1891" s="73"/>
      <c r="N1891" s="73"/>
      <c r="R1891" s="73"/>
      <c r="S1891" s="72" t="s">
        <v>223</v>
      </c>
      <c r="T1891" s="72" t="s">
        <v>14410</v>
      </c>
      <c r="U1891" s="73"/>
      <c r="W1891" s="73"/>
      <c r="X1891" s="73"/>
      <c r="Y1891" s="72" t="s">
        <v>14379</v>
      </c>
      <c r="AO1891" s="71">
        <v>39.92</v>
      </c>
      <c r="AS1891" s="73"/>
      <c r="AT1891" s="73"/>
      <c r="AU1891" s="73"/>
      <c r="AV1891" s="73"/>
      <c r="AW1891" s="74" t="s">
        <v>16284</v>
      </c>
      <c r="BA1891" s="73"/>
      <c r="BC1891" s="73"/>
    </row>
    <row r="1892" spans="1:56">
      <c r="A1892" s="70" t="str">
        <f t="shared" si="59"/>
        <v>2026-01</v>
      </c>
      <c r="B1892" s="5" t="str">
        <f>_xlfn.XLOOKUP(G1892,过机服务商重量差!A:A,过机服务商重量差!G:G)</f>
        <v>帅时莹</v>
      </c>
      <c r="C1892" s="32" t="str">
        <f t="shared" si="58"/>
        <v>渠道</v>
      </c>
      <c r="D1892" s="63">
        <f>ROUND(IF(AND(AO1892&gt;=0,Y1892="正常走货"),_xlfn.XLOOKUP(G1892,过机服务商重量差!A:A,过机服务商重量差!L:L),"0"),2)</f>
        <v>32</v>
      </c>
      <c r="E1892" s="64">
        <f>ROUND(IF(B1892="小旋风",$D1892/提成!$D$4*提成!$E$4,$D1892/提成!$D$3*提成!$E$3),2)</f>
        <v>0.32</v>
      </c>
      <c r="F1892" s="5" t="str">
        <f ca="1">IFERROR(LOOKUP(1,0/((B1892=名单!B:B)*(VALUE(AW1892)&gt;=名单!E:E)*(VALUE(AW1892)&lt;=名单!G:G)*(Y1892="正常走货")),名单!H:H),"否")</f>
        <v>否</v>
      </c>
      <c r="G1892" s="71" t="s">
        <v>5728</v>
      </c>
      <c r="H1892" s="71" t="s">
        <v>5730</v>
      </c>
      <c r="J1892" s="72" t="s">
        <v>738</v>
      </c>
      <c r="L1892" s="71" t="s">
        <v>18</v>
      </c>
      <c r="M1892" s="73"/>
      <c r="N1892" s="73"/>
      <c r="R1892" s="73"/>
      <c r="S1892" s="72" t="s">
        <v>130</v>
      </c>
      <c r="T1892" s="72" t="s">
        <v>14419</v>
      </c>
      <c r="U1892" s="73"/>
      <c r="W1892" s="73"/>
      <c r="X1892" s="73"/>
      <c r="Y1892" s="72" t="s">
        <v>14379</v>
      </c>
      <c r="AO1892" s="71">
        <v>380.4</v>
      </c>
      <c r="AT1892" s="73"/>
      <c r="AU1892" s="73"/>
      <c r="AV1892" s="73"/>
      <c r="AW1892" s="74" t="s">
        <v>16285</v>
      </c>
    </row>
    <row r="1893" spans="1:56">
      <c r="A1893" s="70" t="str">
        <f t="shared" si="59"/>
        <v>2026-01</v>
      </c>
      <c r="B1893" s="5" t="str">
        <f>_xlfn.XLOOKUP(G1893,过机服务商重量差!A:A,过机服务商重量差!G:G)</f>
        <v>无崖子</v>
      </c>
      <c r="C1893" s="32" t="str">
        <f t="shared" si="58"/>
        <v>渠道</v>
      </c>
      <c r="D1893" s="63">
        <f>ROUND(IF(AND(AO1893&gt;=0,Y1893="正常走货"),_xlfn.XLOOKUP(G1893,过机服务商重量差!A:A,过机服务商重量差!L:L),"0"),2)</f>
        <v>4</v>
      </c>
      <c r="E1893" s="64">
        <f>ROUND(IF(B1893="小旋风",$D1893/提成!$D$4*提成!$E$4,$D1893/提成!$D$3*提成!$E$3),2)</f>
        <v>0.04</v>
      </c>
      <c r="F1893" s="5" t="str">
        <f ca="1">IFERROR(LOOKUP(1,0/((B1893=名单!B:B)*(VALUE(AW1893)&gt;=名单!E:E)*(VALUE(AW1893)&lt;=名单!G:G)*(Y1893="正常走货")),名单!H:H),"否")</f>
        <v>否</v>
      </c>
      <c r="G1893" s="71" t="s">
        <v>5731</v>
      </c>
      <c r="H1893" s="71" t="s">
        <v>5733</v>
      </c>
      <c r="J1893" s="72" t="s">
        <v>128</v>
      </c>
      <c r="L1893" s="71" t="s">
        <v>18</v>
      </c>
      <c r="M1893" s="73"/>
      <c r="N1893" s="73"/>
      <c r="R1893" s="73"/>
      <c r="S1893" s="72" t="s">
        <v>130</v>
      </c>
      <c r="T1893" s="72" t="s">
        <v>14419</v>
      </c>
      <c r="U1893" s="73"/>
      <c r="W1893" s="73"/>
      <c r="X1893" s="73"/>
      <c r="Y1893" s="72" t="s">
        <v>14379</v>
      </c>
      <c r="AO1893" s="71">
        <v>160.72</v>
      </c>
      <c r="AS1893" s="73"/>
      <c r="AT1893" s="73"/>
      <c r="AU1893" s="73"/>
      <c r="AV1893" s="73"/>
      <c r="AW1893" s="74" t="s">
        <v>16286</v>
      </c>
      <c r="BC1893" s="73"/>
      <c r="BD1893" s="73"/>
    </row>
    <row r="1894" spans="1:56">
      <c r="A1894" s="70" t="str">
        <f t="shared" si="59"/>
        <v>2026-01</v>
      </c>
      <c r="B1894" s="5" t="str">
        <f>_xlfn.XLOOKUP(G1894,过机服务商重量差!A:A,过机服务商重量差!G:G)</f>
        <v>玉麒麟</v>
      </c>
      <c r="C1894" s="32" t="str">
        <f t="shared" si="58"/>
        <v>渠道</v>
      </c>
      <c r="D1894" s="63">
        <f>ROUND(IF(AND(AO1894&gt;=0,Y1894="正常走货"),_xlfn.XLOOKUP(G1894,过机服务商重量差!A:A,过机服务商重量差!L:L),"0"),2)</f>
        <v>0</v>
      </c>
      <c r="E1894" s="64">
        <f>ROUND(IF(B1894="小旋风",$D1894/提成!$D$4*提成!$E$4,$D1894/提成!$D$3*提成!$E$3),2)</f>
        <v>0</v>
      </c>
      <c r="F1894" s="5" t="str">
        <f ca="1">IFERROR(LOOKUP(1,0/((B1894=名单!B:B)*(VALUE(AW1894)&gt;=名单!E:E)*(VALUE(AW1894)&lt;=名单!G:G)*(Y1894="正常走货")),名单!H:H),"否")</f>
        <v>否</v>
      </c>
      <c r="G1894" s="71" t="s">
        <v>5734</v>
      </c>
      <c r="H1894" s="71" t="s">
        <v>36</v>
      </c>
      <c r="J1894" s="72" t="s">
        <v>256</v>
      </c>
      <c r="L1894" s="71" t="s">
        <v>18</v>
      </c>
      <c r="M1894" s="73"/>
      <c r="N1894" s="73"/>
      <c r="R1894" s="73"/>
      <c r="S1894" s="72" t="s">
        <v>191</v>
      </c>
      <c r="T1894" s="72" t="s">
        <v>14410</v>
      </c>
      <c r="U1894" s="73"/>
      <c r="W1894" s="73"/>
      <c r="X1894" s="73"/>
      <c r="Y1894" s="72" t="s">
        <v>14434</v>
      </c>
      <c r="AO1894" s="71">
        <v>0</v>
      </c>
      <c r="AT1894" s="73"/>
      <c r="AV1894" s="73"/>
      <c r="AW1894" s="74" t="s">
        <v>16287</v>
      </c>
      <c r="BC1894" s="73"/>
    </row>
    <row r="1895" spans="1:56">
      <c r="A1895" s="70" t="str">
        <f t="shared" si="59"/>
        <v>2026-01</v>
      </c>
      <c r="B1895" s="5" t="str">
        <f>_xlfn.XLOOKUP(G1895,过机服务商重量差!A:A,过机服务商重量差!G:G)</f>
        <v>风清扬</v>
      </c>
      <c r="C1895" s="32" t="str">
        <f t="shared" si="58"/>
        <v>渠道</v>
      </c>
      <c r="D1895" s="63">
        <f>ROUND(IF(AND(AO1895&gt;=0,Y1895="正常走货"),_xlfn.XLOOKUP(G1895,过机服务商重量差!A:A,过机服务商重量差!L:L),"0"),2)</f>
        <v>95</v>
      </c>
      <c r="E1895" s="64">
        <f>ROUND(IF(B1895="小旋风",$D1895/提成!$D$4*提成!$E$4,$D1895/提成!$D$3*提成!$E$3),2)</f>
        <v>0.95</v>
      </c>
      <c r="F1895" s="5" t="str">
        <f ca="1">IFERROR(LOOKUP(1,0/((B1895=名单!B:B)*(VALUE(AW1895)&gt;=名单!E:E)*(VALUE(AW1895)&lt;=名单!G:G)*(Y1895="正常走货")),名单!H:H),"否")</f>
        <v>是</v>
      </c>
      <c r="G1895" s="71" t="s">
        <v>5736</v>
      </c>
      <c r="H1895" s="71" t="s">
        <v>5738</v>
      </c>
      <c r="J1895" s="72" t="s">
        <v>332</v>
      </c>
      <c r="L1895" s="71" t="s">
        <v>18</v>
      </c>
      <c r="M1895" s="73"/>
      <c r="N1895" s="73"/>
      <c r="R1895" s="73"/>
      <c r="S1895" s="72" t="s">
        <v>1262</v>
      </c>
      <c r="T1895" s="72" t="s">
        <v>14382</v>
      </c>
      <c r="U1895" s="73"/>
      <c r="W1895" s="73"/>
      <c r="X1895" s="73"/>
      <c r="Y1895" s="72" t="s">
        <v>14379</v>
      </c>
      <c r="AO1895" s="71">
        <v>0</v>
      </c>
      <c r="AS1895" s="73"/>
      <c r="AT1895" s="73"/>
      <c r="AU1895" s="73"/>
      <c r="AV1895" s="73"/>
      <c r="AW1895" s="74" t="s">
        <v>16288</v>
      </c>
      <c r="BC1895" s="73"/>
    </row>
    <row r="1896" spans="1:56">
      <c r="A1896" s="70" t="str">
        <f t="shared" si="59"/>
        <v>2026-01</v>
      </c>
      <c r="B1896" s="5" t="str">
        <f>_xlfn.XLOOKUP(G1896,过机服务商重量差!A:A,过机服务商重量差!G:G)</f>
        <v>007</v>
      </c>
      <c r="C1896" s="32" t="str">
        <f t="shared" si="58"/>
        <v>渠道</v>
      </c>
      <c r="D1896" s="63">
        <f>ROUND(IF(AND(AO1896&gt;=0,Y1896="正常走货"),_xlfn.XLOOKUP(G1896,过机服务商重量差!A:A,过机服务商重量差!L:L),"0"),2)</f>
        <v>314</v>
      </c>
      <c r="E1896" s="64">
        <f>ROUND(IF(B1896="小旋风",$D1896/提成!$D$4*提成!$E$4,$D1896/提成!$D$3*提成!$E$3),2)</f>
        <v>3.14</v>
      </c>
      <c r="F1896" s="5" t="str">
        <f ca="1">IFERROR(LOOKUP(1,0/((B1896=名单!B:B)*(VALUE(AW1896)&gt;=名单!E:E)*(VALUE(AW1896)&lt;=名单!G:G)*(Y1896="正常走货")),名单!H:H),"否")</f>
        <v>否</v>
      </c>
      <c r="G1896" s="71" t="s">
        <v>5739</v>
      </c>
      <c r="H1896" s="71" t="s">
        <v>5741</v>
      </c>
      <c r="J1896" s="72" t="s">
        <v>266</v>
      </c>
      <c r="L1896" s="71" t="s">
        <v>18</v>
      </c>
      <c r="M1896" s="73"/>
      <c r="N1896" s="73"/>
      <c r="R1896" s="73"/>
      <c r="S1896" s="72" t="s">
        <v>152</v>
      </c>
      <c r="T1896" s="72" t="s">
        <v>14382</v>
      </c>
      <c r="U1896" s="73"/>
      <c r="W1896" s="73"/>
      <c r="X1896" s="73"/>
      <c r="Y1896" s="72" t="s">
        <v>14379</v>
      </c>
      <c r="AO1896" s="71">
        <v>3328.4</v>
      </c>
      <c r="AT1896" s="73"/>
      <c r="AU1896" s="73"/>
      <c r="AV1896" s="73"/>
      <c r="AW1896" s="74" t="s">
        <v>16289</v>
      </c>
      <c r="BC1896" s="73"/>
    </row>
    <row r="1897" spans="1:56">
      <c r="A1897" s="70" t="str">
        <f t="shared" si="59"/>
        <v>2026-01</v>
      </c>
      <c r="B1897" s="5" t="str">
        <f>_xlfn.XLOOKUP(G1897,过机服务商重量差!A:A,过机服务商重量差!G:G)</f>
        <v>风清扬</v>
      </c>
      <c r="C1897" s="32" t="str">
        <f t="shared" si="58"/>
        <v>渠道</v>
      </c>
      <c r="D1897" s="63">
        <f>ROUND(IF(AND(AO1897&gt;=0,Y1897="正常走货"),_xlfn.XLOOKUP(G1897,过机服务商重量差!A:A,过机服务商重量差!L:L),"0"),2)</f>
        <v>229</v>
      </c>
      <c r="E1897" s="64">
        <f>ROUND(IF(B1897="小旋风",$D1897/提成!$D$4*提成!$E$4,$D1897/提成!$D$3*提成!$E$3),2)</f>
        <v>2.29</v>
      </c>
      <c r="F1897" s="5" t="str">
        <f ca="1">IFERROR(LOOKUP(1,0/((B1897=名单!B:B)*(VALUE(AW1897)&gt;=名单!E:E)*(VALUE(AW1897)&lt;=名单!G:G)*(Y1897="正常走货")),名单!H:H),"否")</f>
        <v>是</v>
      </c>
      <c r="G1897" s="71" t="s">
        <v>5742</v>
      </c>
      <c r="H1897" s="71" t="s">
        <v>5744</v>
      </c>
      <c r="J1897" s="72" t="s">
        <v>5745</v>
      </c>
      <c r="L1897" s="71" t="s">
        <v>18</v>
      </c>
      <c r="M1897" s="73"/>
      <c r="N1897" s="73"/>
      <c r="R1897" s="73"/>
      <c r="S1897" s="72" t="s">
        <v>207</v>
      </c>
      <c r="T1897" s="72" t="s">
        <v>14407</v>
      </c>
      <c r="U1897" s="73"/>
      <c r="W1897" s="73"/>
      <c r="X1897" s="73"/>
      <c r="Y1897" s="72" t="s">
        <v>14379</v>
      </c>
      <c r="AO1897" s="71">
        <v>100</v>
      </c>
      <c r="AT1897" s="73"/>
      <c r="AV1897" s="73"/>
      <c r="AW1897" s="74" t="s">
        <v>16290</v>
      </c>
      <c r="BA1897" s="73"/>
      <c r="BC1897" s="73"/>
    </row>
    <row r="1898" spans="1:56">
      <c r="A1898" s="70" t="str">
        <f t="shared" si="59"/>
        <v>2026-01</v>
      </c>
      <c r="B1898" s="5" t="str">
        <f>_xlfn.XLOOKUP(G1898,过机服务商重量差!A:A,过机服务商重量差!G:G)</f>
        <v>帅时莹</v>
      </c>
      <c r="C1898" s="32" t="str">
        <f t="shared" si="58"/>
        <v>渠道</v>
      </c>
      <c r="D1898" s="63">
        <f>ROUND(IF(AND(AO1898&gt;=0,Y1898="正常走货"),_xlfn.XLOOKUP(G1898,过机服务商重量差!A:A,过机服务商重量差!L:L),"0"),2)</f>
        <v>55</v>
      </c>
      <c r="E1898" s="64">
        <f>ROUND(IF(B1898="小旋风",$D1898/提成!$D$4*提成!$E$4,$D1898/提成!$D$3*提成!$E$3),2)</f>
        <v>0.55</v>
      </c>
      <c r="F1898" s="5" t="str">
        <f ca="1">IFERROR(LOOKUP(1,0/((B1898=名单!B:B)*(VALUE(AW1898)&gt;=名单!E:E)*(VALUE(AW1898)&lt;=名单!G:G)*(Y1898="正常走货")),名单!H:H),"否")</f>
        <v>否</v>
      </c>
      <c r="G1898" s="71" t="s">
        <v>5746</v>
      </c>
      <c r="H1898" s="71" t="s">
        <v>5748</v>
      </c>
      <c r="J1898" s="72" t="s">
        <v>938</v>
      </c>
      <c r="L1898" s="71" t="s">
        <v>18</v>
      </c>
      <c r="M1898" s="73"/>
      <c r="N1898" s="73"/>
      <c r="R1898" s="73"/>
      <c r="S1898" s="72" t="s">
        <v>227</v>
      </c>
      <c r="T1898" s="72" t="s">
        <v>14410</v>
      </c>
      <c r="U1898" s="73"/>
      <c r="W1898" s="73"/>
      <c r="X1898" s="73"/>
      <c r="Y1898" s="72" t="s">
        <v>14379</v>
      </c>
      <c r="AO1898" s="71">
        <v>165</v>
      </c>
      <c r="AT1898" s="73"/>
      <c r="AV1898" s="73"/>
      <c r="AW1898" s="74" t="s">
        <v>16291</v>
      </c>
      <c r="BA1898" s="73"/>
      <c r="BC1898" s="73"/>
      <c r="BD1898" s="73"/>
    </row>
    <row r="1899" spans="1:56">
      <c r="A1899" s="70" t="str">
        <f t="shared" si="59"/>
        <v>2026-01</v>
      </c>
      <c r="B1899" s="5" t="str">
        <f>_xlfn.XLOOKUP(G1899,过机服务商重量差!A:A,过机服务商重量差!G:G)</f>
        <v>玉麒麟</v>
      </c>
      <c r="C1899" s="32" t="str">
        <f t="shared" si="58"/>
        <v>渠道</v>
      </c>
      <c r="D1899" s="63">
        <f>ROUND(IF(AND(AO1899&gt;=0,Y1899="正常走货"),_xlfn.XLOOKUP(G1899,过机服务商重量差!A:A,过机服务商重量差!L:L),"0"),2)</f>
        <v>23</v>
      </c>
      <c r="E1899" s="64">
        <f>ROUND(IF(B1899="小旋风",$D1899/提成!$D$4*提成!$E$4,$D1899/提成!$D$3*提成!$E$3),2)</f>
        <v>0.23</v>
      </c>
      <c r="F1899" s="5" t="str">
        <f ca="1">IFERROR(LOOKUP(1,0/((B1899=名单!B:B)*(VALUE(AW1899)&gt;=名单!E:E)*(VALUE(AW1899)&lt;=名单!G:G)*(Y1899="正常走货")),名单!H:H),"否")</f>
        <v>否</v>
      </c>
      <c r="G1899" s="71" t="s">
        <v>5749</v>
      </c>
      <c r="H1899" s="71" t="s">
        <v>5751</v>
      </c>
      <c r="J1899" s="72" t="s">
        <v>17</v>
      </c>
      <c r="L1899" s="71" t="s">
        <v>18</v>
      </c>
      <c r="M1899" s="73"/>
      <c r="N1899" s="73"/>
      <c r="R1899" s="73"/>
      <c r="S1899" s="72" t="s">
        <v>227</v>
      </c>
      <c r="T1899" s="72" t="s">
        <v>14410</v>
      </c>
      <c r="U1899" s="73"/>
      <c r="W1899" s="73"/>
      <c r="X1899" s="73"/>
      <c r="Y1899" s="72" t="s">
        <v>14379</v>
      </c>
      <c r="AO1899" s="71">
        <v>78.03</v>
      </c>
      <c r="AT1899" s="73"/>
      <c r="AV1899" s="73"/>
      <c r="AW1899" s="74" t="s">
        <v>16292</v>
      </c>
      <c r="BC1899" s="73"/>
    </row>
    <row r="1900" spans="1:56">
      <c r="A1900" s="70" t="str">
        <f t="shared" si="59"/>
        <v>2026-01</v>
      </c>
      <c r="B1900" s="5" t="str">
        <f>_xlfn.XLOOKUP(G1900,过机服务商重量差!A:A,过机服务商重量差!G:G)</f>
        <v>玉麒麟</v>
      </c>
      <c r="C1900" s="32" t="str">
        <f t="shared" si="58"/>
        <v>渠道</v>
      </c>
      <c r="D1900" s="63">
        <f>ROUND(IF(AND(AO1900&gt;=0,Y1900="正常走货"),_xlfn.XLOOKUP(G1900,过机服务商重量差!A:A,过机服务商重量差!L:L),"0"),2)</f>
        <v>1</v>
      </c>
      <c r="E1900" s="64">
        <f>ROUND(IF(B1900="小旋风",$D1900/提成!$D$4*提成!$E$4,$D1900/提成!$D$3*提成!$E$3),2)</f>
        <v>0.01</v>
      </c>
      <c r="F1900" s="5" t="str">
        <f ca="1">IFERROR(LOOKUP(1,0/((B1900=名单!B:B)*(VALUE(AW1900)&gt;=名单!E:E)*(VALUE(AW1900)&lt;=名单!G:G)*(Y1900="正常走货")),名单!H:H),"否")</f>
        <v>否</v>
      </c>
      <c r="G1900" s="71" t="s">
        <v>5752</v>
      </c>
      <c r="H1900" s="71" t="s">
        <v>5752</v>
      </c>
      <c r="J1900" s="72" t="s">
        <v>17</v>
      </c>
      <c r="L1900" s="71" t="s">
        <v>18</v>
      </c>
      <c r="M1900" s="73"/>
      <c r="N1900" s="73"/>
      <c r="R1900" s="73"/>
      <c r="S1900" s="72" t="s">
        <v>152</v>
      </c>
      <c r="T1900" s="72" t="s">
        <v>14382</v>
      </c>
      <c r="U1900" s="73"/>
      <c r="W1900" s="73"/>
      <c r="X1900" s="73"/>
      <c r="Y1900" s="72" t="s">
        <v>14379</v>
      </c>
      <c r="AO1900" s="71">
        <v>40</v>
      </c>
      <c r="AT1900" s="73"/>
      <c r="AV1900" s="73"/>
      <c r="AW1900" s="74" t="s">
        <v>16293</v>
      </c>
      <c r="BA1900" s="73"/>
    </row>
    <row r="1901" spans="1:56">
      <c r="A1901" s="70" t="str">
        <f t="shared" si="59"/>
        <v>2026-01</v>
      </c>
      <c r="B1901" s="5" t="str">
        <f>_xlfn.XLOOKUP(G1901,过机服务商重量差!A:A,过机服务商重量差!G:G)</f>
        <v>玉麒麟</v>
      </c>
      <c r="C1901" s="32" t="str">
        <f t="shared" si="58"/>
        <v>渠道</v>
      </c>
      <c r="D1901" s="63">
        <f>ROUND(IF(AND(AO1901&gt;=0,Y1901="正常走货"),_xlfn.XLOOKUP(G1901,过机服务商重量差!A:A,过机服务商重量差!L:L),"0"),2)</f>
        <v>0.5</v>
      </c>
      <c r="E1901" s="64">
        <f>ROUND(IF(B1901="小旋风",$D1901/提成!$D$4*提成!$E$4,$D1901/提成!$D$3*提成!$E$3),2)</f>
        <v>0.01</v>
      </c>
      <c r="F1901" s="5" t="str">
        <f ca="1">IFERROR(LOOKUP(1,0/((B1901=名单!B:B)*(VALUE(AW1901)&gt;=名单!E:E)*(VALUE(AW1901)&lt;=名单!G:G)*(Y1901="正常走货")),名单!H:H),"否")</f>
        <v>否</v>
      </c>
      <c r="G1901" s="71" t="s">
        <v>5754</v>
      </c>
      <c r="H1901" s="71" t="s">
        <v>5756</v>
      </c>
      <c r="J1901" s="72" t="s">
        <v>17</v>
      </c>
      <c r="L1901" s="71" t="s">
        <v>18</v>
      </c>
      <c r="M1901" s="73"/>
      <c r="N1901" s="73"/>
      <c r="R1901" s="73"/>
      <c r="S1901" s="72" t="s">
        <v>152</v>
      </c>
      <c r="T1901" s="72" t="s">
        <v>14382</v>
      </c>
      <c r="U1901" s="73"/>
      <c r="W1901" s="73"/>
      <c r="X1901" s="73"/>
      <c r="Y1901" s="72" t="s">
        <v>14379</v>
      </c>
      <c r="AO1901" s="71">
        <v>39.4</v>
      </c>
      <c r="AT1901" s="73"/>
      <c r="AV1901" s="73"/>
      <c r="AW1901" s="74" t="s">
        <v>16294</v>
      </c>
      <c r="BC1901" s="73"/>
    </row>
    <row r="1902" spans="1:56">
      <c r="A1902" s="70" t="str">
        <f t="shared" si="59"/>
        <v>2026-01</v>
      </c>
      <c r="B1902" s="5" t="str">
        <f>_xlfn.XLOOKUP(G1902,过机服务商重量差!A:A,过机服务商重量差!G:G)</f>
        <v>风清扬</v>
      </c>
      <c r="C1902" s="32" t="str">
        <f t="shared" si="58"/>
        <v>渠道</v>
      </c>
      <c r="D1902" s="63">
        <f>ROUND(IF(AND(AO1902&gt;=0,Y1902="正常走货"),_xlfn.XLOOKUP(G1902,过机服务商重量差!A:A,过机服务商重量差!L:L),"0"),2)</f>
        <v>8</v>
      </c>
      <c r="E1902" s="64">
        <f>ROUND(IF(B1902="小旋风",$D1902/提成!$D$4*提成!$E$4,$D1902/提成!$D$3*提成!$E$3),2)</f>
        <v>0.08</v>
      </c>
      <c r="F1902" s="5" t="str">
        <f ca="1">IFERROR(LOOKUP(1,0/((B1902=名单!B:B)*(VALUE(AW1902)&gt;=名单!E:E)*(VALUE(AW1902)&lt;=名单!G:G)*(Y1902="正常走货")),名单!H:H),"否")</f>
        <v>是</v>
      </c>
      <c r="G1902" s="71" t="s">
        <v>5757</v>
      </c>
      <c r="H1902" s="71" t="s">
        <v>5759</v>
      </c>
      <c r="J1902" s="72" t="s">
        <v>144</v>
      </c>
      <c r="L1902" s="71" t="s">
        <v>18</v>
      </c>
      <c r="M1902" s="73"/>
      <c r="N1902" s="73"/>
      <c r="R1902" s="73"/>
      <c r="S1902" s="72" t="s">
        <v>2149</v>
      </c>
      <c r="T1902" s="72" t="s">
        <v>14382</v>
      </c>
      <c r="U1902" s="73"/>
      <c r="W1902" s="73"/>
      <c r="X1902" s="73"/>
      <c r="Y1902" s="72" t="s">
        <v>14379</v>
      </c>
      <c r="AO1902" s="71">
        <v>10</v>
      </c>
      <c r="AT1902" s="73"/>
      <c r="AV1902" s="73"/>
      <c r="AW1902" s="74" t="s">
        <v>16295</v>
      </c>
      <c r="BA1902" s="73"/>
      <c r="BC1902" s="73"/>
    </row>
    <row r="1903" spans="1:56">
      <c r="A1903" s="70" t="str">
        <f t="shared" si="59"/>
        <v>2026-01</v>
      </c>
      <c r="B1903" s="5" t="str">
        <f>_xlfn.XLOOKUP(G1903,过机服务商重量差!A:A,过机服务商重量差!G:G)</f>
        <v>玉麒麟</v>
      </c>
      <c r="C1903" s="32" t="str">
        <f t="shared" si="58"/>
        <v>渠道</v>
      </c>
      <c r="D1903" s="63">
        <f>ROUND(IF(AND(AO1903&gt;=0,Y1903="正常走货"),_xlfn.XLOOKUP(G1903,过机服务商重量差!A:A,过机服务商重量差!L:L),"0"),2)</f>
        <v>21</v>
      </c>
      <c r="E1903" s="64">
        <f>ROUND(IF(B1903="小旋风",$D1903/提成!$D$4*提成!$E$4,$D1903/提成!$D$3*提成!$E$3),2)</f>
        <v>0.21</v>
      </c>
      <c r="F1903" s="5" t="str">
        <f ca="1">IFERROR(LOOKUP(1,0/((B1903=名单!B:B)*(VALUE(AW1903)&gt;=名单!E:E)*(VALUE(AW1903)&lt;=名单!G:G)*(Y1903="正常走货")),名单!H:H),"否")</f>
        <v>否</v>
      </c>
      <c r="G1903" s="71" t="s">
        <v>5760</v>
      </c>
      <c r="H1903" s="71" t="s">
        <v>5762</v>
      </c>
      <c r="J1903" s="72" t="s">
        <v>256</v>
      </c>
      <c r="L1903" s="71" t="s">
        <v>18</v>
      </c>
      <c r="M1903" s="73"/>
      <c r="N1903" s="73"/>
      <c r="R1903" s="73"/>
      <c r="S1903" s="72" t="s">
        <v>199</v>
      </c>
      <c r="T1903" s="72" t="s">
        <v>14439</v>
      </c>
      <c r="U1903" s="73"/>
      <c r="W1903" s="73"/>
      <c r="X1903" s="73"/>
      <c r="Y1903" s="72" t="s">
        <v>14379</v>
      </c>
      <c r="AO1903" s="71">
        <v>128</v>
      </c>
      <c r="AS1903" s="73"/>
      <c r="AT1903" s="73"/>
      <c r="AV1903" s="73"/>
      <c r="AW1903" s="74" t="s">
        <v>16296</v>
      </c>
      <c r="BC1903" s="73"/>
      <c r="BD1903" s="73"/>
    </row>
    <row r="1904" spans="1:56">
      <c r="A1904" s="70" t="str">
        <f t="shared" si="59"/>
        <v>2026-01</v>
      </c>
      <c r="B1904" s="5" t="str">
        <f>_xlfn.XLOOKUP(G1904,过机服务商重量差!A:A,过机服务商重量差!G:G)</f>
        <v>玉麒麟</v>
      </c>
      <c r="C1904" s="32" t="str">
        <f t="shared" si="58"/>
        <v>渠道</v>
      </c>
      <c r="D1904" s="63">
        <f>ROUND(IF(AND(AO1904&gt;=0,Y1904="正常走货"),_xlfn.XLOOKUP(G1904,过机服务商重量差!A:A,过机服务商重量差!L:L),"0"),2)</f>
        <v>9</v>
      </c>
      <c r="E1904" s="64">
        <f>ROUND(IF(B1904="小旋风",$D1904/提成!$D$4*提成!$E$4,$D1904/提成!$D$3*提成!$E$3),2)</f>
        <v>0.09</v>
      </c>
      <c r="F1904" s="5" t="str">
        <f ca="1">IFERROR(LOOKUP(1,0/((B1904=名单!B:B)*(VALUE(AW1904)&gt;=名单!E:E)*(VALUE(AW1904)&lt;=名单!G:G)*(Y1904="正常走货")),名单!H:H),"否")</f>
        <v>否</v>
      </c>
      <c r="G1904" s="71" t="s">
        <v>5763</v>
      </c>
      <c r="H1904" s="71" t="s">
        <v>5765</v>
      </c>
      <c r="J1904" s="71" t="s">
        <v>24</v>
      </c>
      <c r="L1904" s="71" t="s">
        <v>18</v>
      </c>
      <c r="M1904" s="73"/>
      <c r="N1904" s="73"/>
      <c r="R1904" s="73"/>
      <c r="S1904" s="72" t="s">
        <v>421</v>
      </c>
      <c r="T1904" s="72" t="s">
        <v>14382</v>
      </c>
      <c r="U1904" s="73"/>
      <c r="W1904" s="73"/>
      <c r="X1904" s="73"/>
      <c r="Y1904" s="72" t="s">
        <v>14379</v>
      </c>
      <c r="AO1904" s="71">
        <v>67</v>
      </c>
      <c r="AT1904" s="73"/>
      <c r="AV1904" s="73"/>
      <c r="AW1904" s="74" t="s">
        <v>16297</v>
      </c>
      <c r="BC1904" s="73"/>
    </row>
    <row r="1905" spans="1:56">
      <c r="A1905" s="70" t="str">
        <f t="shared" si="59"/>
        <v>2026-01</v>
      </c>
      <c r="B1905" s="5" t="str">
        <f>_xlfn.XLOOKUP(G1905,过机服务商重量差!A:A,过机服务商重量差!G:G)</f>
        <v>玉麒麟</v>
      </c>
      <c r="C1905" s="32" t="str">
        <f t="shared" si="58"/>
        <v>渠道</v>
      </c>
      <c r="D1905" s="63">
        <f>ROUND(IF(AND(AO1905&gt;=0,Y1905="正常走货"),_xlfn.XLOOKUP(G1905,过机服务商重量差!A:A,过机服务商重量差!L:L),"0"),2)</f>
        <v>107</v>
      </c>
      <c r="E1905" s="64">
        <f>ROUND(IF(B1905="小旋风",$D1905/提成!$D$4*提成!$E$4,$D1905/提成!$D$3*提成!$E$3),2)</f>
        <v>1.07</v>
      </c>
      <c r="F1905" s="5" t="str">
        <f ca="1">IFERROR(LOOKUP(1,0/((B1905=名单!B:B)*(VALUE(AW1905)&gt;=名单!E:E)*(VALUE(AW1905)&lt;=名单!G:G)*(Y1905="正常走货")),名单!H:H),"否")</f>
        <v>否</v>
      </c>
      <c r="G1905" s="71" t="s">
        <v>5766</v>
      </c>
      <c r="H1905" s="71" t="s">
        <v>5768</v>
      </c>
      <c r="J1905" s="71" t="s">
        <v>17</v>
      </c>
      <c r="L1905" s="71" t="s">
        <v>18</v>
      </c>
      <c r="M1905" s="73"/>
      <c r="N1905" s="73"/>
      <c r="R1905" s="73"/>
      <c r="S1905" s="72" t="s">
        <v>275</v>
      </c>
      <c r="T1905" s="72" t="s">
        <v>14407</v>
      </c>
      <c r="U1905" s="73"/>
      <c r="W1905" s="73"/>
      <c r="X1905" s="73"/>
      <c r="Y1905" s="72" t="s">
        <v>14379</v>
      </c>
      <c r="AO1905" s="71">
        <v>439.200000000001</v>
      </c>
      <c r="AS1905" s="73"/>
      <c r="AT1905" s="73"/>
      <c r="AV1905" s="73"/>
      <c r="AW1905" s="74" t="s">
        <v>16298</v>
      </c>
      <c r="BA1905" s="73"/>
      <c r="BC1905" s="73"/>
    </row>
    <row r="1906" spans="1:56">
      <c r="A1906" s="70" t="str">
        <f t="shared" si="59"/>
        <v>2026-01</v>
      </c>
      <c r="B1906" s="5" t="str">
        <f>_xlfn.XLOOKUP(G1906,过机服务商重量差!A:A,过机服务商重量差!G:G)</f>
        <v>无崖子</v>
      </c>
      <c r="C1906" s="32" t="str">
        <f t="shared" si="58"/>
        <v>渠道</v>
      </c>
      <c r="D1906" s="63">
        <f>ROUND(IF(AND(AO1906&gt;=0,Y1906="正常走货"),_xlfn.XLOOKUP(G1906,过机服务商重量差!A:A,过机服务商重量差!L:L),"0"),2)</f>
        <v>34</v>
      </c>
      <c r="E1906" s="64">
        <f>ROUND(IF(B1906="小旋风",$D1906/提成!$D$4*提成!$E$4,$D1906/提成!$D$3*提成!$E$3),2)</f>
        <v>0.34</v>
      </c>
      <c r="F1906" s="5" t="str">
        <f ca="1">IFERROR(LOOKUP(1,0/((B1906=名单!B:B)*(VALUE(AW1906)&gt;=名单!E:E)*(VALUE(AW1906)&lt;=名单!G:G)*(Y1906="正常走货")),名单!H:H),"否")</f>
        <v>否</v>
      </c>
      <c r="G1906" s="71" t="s">
        <v>5769</v>
      </c>
      <c r="H1906" s="71" t="s">
        <v>5771</v>
      </c>
      <c r="J1906" s="72" t="s">
        <v>128</v>
      </c>
      <c r="L1906" s="71" t="s">
        <v>18</v>
      </c>
      <c r="M1906" s="73"/>
      <c r="N1906" s="73"/>
      <c r="R1906" s="73"/>
      <c r="S1906" s="72" t="s">
        <v>191</v>
      </c>
      <c r="T1906" s="72" t="s">
        <v>14410</v>
      </c>
      <c r="U1906" s="73"/>
      <c r="W1906" s="73"/>
      <c r="X1906" s="73"/>
      <c r="Y1906" s="72" t="s">
        <v>14379</v>
      </c>
      <c r="AO1906" s="71">
        <v>251.6</v>
      </c>
      <c r="AT1906" s="73"/>
      <c r="AV1906" s="73"/>
      <c r="AW1906" s="74" t="s">
        <v>16299</v>
      </c>
      <c r="BC1906" s="73"/>
    </row>
    <row r="1907" spans="1:56">
      <c r="A1907" s="70" t="str">
        <f t="shared" si="59"/>
        <v>2026-01</v>
      </c>
      <c r="B1907" s="5" t="str">
        <f>_xlfn.XLOOKUP(G1907,过机服务商重量差!A:A,过机服务商重量差!G:G)</f>
        <v>玉麒麟</v>
      </c>
      <c r="C1907" s="32" t="str">
        <f t="shared" si="58"/>
        <v>渠道</v>
      </c>
      <c r="D1907" s="63">
        <f>ROUND(IF(AND(AO1907&gt;=0,Y1907="正常走货"),_xlfn.XLOOKUP(G1907,过机服务商重量差!A:A,过机服务商重量差!L:L),"0"),2)</f>
        <v>12</v>
      </c>
      <c r="E1907" s="64">
        <f>ROUND(IF(B1907="小旋风",$D1907/提成!$D$4*提成!$E$4,$D1907/提成!$D$3*提成!$E$3),2)</f>
        <v>0.12</v>
      </c>
      <c r="F1907" s="5" t="str">
        <f ca="1">IFERROR(LOOKUP(1,0/((B1907=名单!B:B)*(VALUE(AW1907)&gt;=名单!E:E)*(VALUE(AW1907)&lt;=名单!G:G)*(Y1907="正常走货")),名单!H:H),"否")</f>
        <v>否</v>
      </c>
      <c r="G1907" s="71" t="s">
        <v>5772</v>
      </c>
      <c r="H1907" s="71" t="s">
        <v>5774</v>
      </c>
      <c r="J1907" s="72" t="s">
        <v>24</v>
      </c>
      <c r="L1907" s="71" t="s">
        <v>18</v>
      </c>
      <c r="M1907" s="73"/>
      <c r="N1907" s="73"/>
      <c r="R1907" s="73"/>
      <c r="S1907" s="72" t="s">
        <v>211</v>
      </c>
      <c r="T1907" s="72" t="s">
        <v>14407</v>
      </c>
      <c r="U1907" s="73"/>
      <c r="W1907" s="73"/>
      <c r="X1907" s="73"/>
      <c r="Y1907" s="72" t="s">
        <v>14379</v>
      </c>
      <c r="AO1907" s="71">
        <v>180.4</v>
      </c>
      <c r="AT1907" s="73"/>
      <c r="AV1907" s="73"/>
      <c r="AW1907" s="74" t="s">
        <v>16300</v>
      </c>
      <c r="BA1907" s="73"/>
      <c r="BC1907" s="73"/>
    </row>
    <row r="1908" spans="1:56">
      <c r="A1908" s="70" t="str">
        <f t="shared" si="59"/>
        <v>2026-01</v>
      </c>
      <c r="B1908" s="5" t="str">
        <f>_xlfn.XLOOKUP(G1908,过机服务商重量差!A:A,过机服务商重量差!G:G)</f>
        <v>无崖子</v>
      </c>
      <c r="C1908" s="32" t="str">
        <f t="shared" si="58"/>
        <v>渠道</v>
      </c>
      <c r="D1908" s="63">
        <f>ROUND(IF(AND(AO1908&gt;=0,Y1908="正常走货"),_xlfn.XLOOKUP(G1908,过机服务商重量差!A:A,过机服务商重量差!L:L),"0"),2)</f>
        <v>0.5</v>
      </c>
      <c r="E1908" s="64">
        <f>ROUND(IF(B1908="小旋风",$D1908/提成!$D$4*提成!$E$4,$D1908/提成!$D$3*提成!$E$3),2)</f>
        <v>0.01</v>
      </c>
      <c r="F1908" s="5" t="str">
        <f ca="1">IFERROR(LOOKUP(1,0/((B1908=名单!B:B)*(VALUE(AW1908)&gt;=名单!E:E)*(VALUE(AW1908)&lt;=名单!G:G)*(Y1908="正常走货")),名单!H:H),"否")</f>
        <v>否</v>
      </c>
      <c r="G1908" s="71" t="s">
        <v>5775</v>
      </c>
      <c r="H1908" s="71" t="s">
        <v>5777</v>
      </c>
      <c r="J1908" s="72" t="s">
        <v>160</v>
      </c>
      <c r="L1908" s="71" t="s">
        <v>18</v>
      </c>
      <c r="M1908" s="73"/>
      <c r="N1908" s="73"/>
      <c r="R1908" s="73"/>
      <c r="S1908" s="72" t="s">
        <v>161</v>
      </c>
      <c r="T1908" s="72" t="s">
        <v>14378</v>
      </c>
      <c r="U1908" s="73"/>
      <c r="W1908" s="73"/>
      <c r="X1908" s="73"/>
      <c r="Y1908" s="72" t="s">
        <v>14379</v>
      </c>
      <c r="AO1908" s="71">
        <v>0</v>
      </c>
      <c r="AS1908" s="73"/>
      <c r="AT1908" s="73"/>
      <c r="AU1908" s="73"/>
      <c r="AV1908" s="73"/>
      <c r="AW1908" s="74" t="s">
        <v>16301</v>
      </c>
      <c r="BC1908" s="73"/>
    </row>
    <row r="1909" spans="1:56">
      <c r="A1909" s="70" t="str">
        <f t="shared" si="59"/>
        <v>2026-01</v>
      </c>
      <c r="B1909" s="5" t="str">
        <f>_xlfn.XLOOKUP(G1909,过机服务商重量差!A:A,过机服务商重量差!G:G)</f>
        <v>无崖子</v>
      </c>
      <c r="C1909" s="32" t="str">
        <f t="shared" si="58"/>
        <v>渠道</v>
      </c>
      <c r="D1909" s="63">
        <f>ROUND(IF(AND(AO1909&gt;=0,Y1909="正常走货"),_xlfn.XLOOKUP(G1909,过机服务商重量差!A:A,过机服务商重量差!L:L),"0"),2)</f>
        <v>1</v>
      </c>
      <c r="E1909" s="64">
        <f>ROUND(IF(B1909="小旋风",$D1909/提成!$D$4*提成!$E$4,$D1909/提成!$D$3*提成!$E$3),2)</f>
        <v>0.01</v>
      </c>
      <c r="F1909" s="5" t="str">
        <f ca="1">IFERROR(LOOKUP(1,0/((B1909=名单!B:B)*(VALUE(AW1909)&gt;=名单!E:E)*(VALUE(AW1909)&lt;=名单!G:G)*(Y1909="正常走货")),名单!H:H),"否")</f>
        <v>否</v>
      </c>
      <c r="G1909" s="71" t="s">
        <v>5778</v>
      </c>
      <c r="H1909" s="71" t="s">
        <v>5780</v>
      </c>
      <c r="J1909" s="72" t="s">
        <v>160</v>
      </c>
      <c r="L1909" s="71" t="s">
        <v>18</v>
      </c>
      <c r="M1909" s="73"/>
      <c r="N1909" s="73"/>
      <c r="R1909" s="73"/>
      <c r="S1909" s="72" t="s">
        <v>161</v>
      </c>
      <c r="T1909" s="72" t="s">
        <v>14378</v>
      </c>
      <c r="U1909" s="73"/>
      <c r="W1909" s="73"/>
      <c r="X1909" s="73"/>
      <c r="Y1909" s="72" t="s">
        <v>14379</v>
      </c>
      <c r="AO1909" s="71">
        <v>0</v>
      </c>
      <c r="AT1909" s="73"/>
      <c r="AV1909" s="73"/>
      <c r="AW1909" s="74" t="s">
        <v>16302</v>
      </c>
      <c r="BA1909" s="73"/>
      <c r="BC1909" s="73"/>
    </row>
    <row r="1910" spans="1:56">
      <c r="A1910" s="70" t="str">
        <f t="shared" si="59"/>
        <v>2026-01</v>
      </c>
      <c r="B1910" s="5" t="str">
        <f>_xlfn.XLOOKUP(G1910,过机服务商重量差!A:A,过机服务商重量差!G:G)</f>
        <v>风清扬</v>
      </c>
      <c r="C1910" s="32" t="str">
        <f t="shared" si="58"/>
        <v>渠道</v>
      </c>
      <c r="D1910" s="63">
        <f>ROUND(IF(AND(AO1910&gt;=0,Y1910="正常走货"),_xlfn.XLOOKUP(G1910,过机服务商重量差!A:A,过机服务商重量差!L:L),"0"),2)</f>
        <v>21</v>
      </c>
      <c r="E1910" s="64">
        <f>ROUND(IF(B1910="小旋风",$D1910/提成!$D$4*提成!$E$4,$D1910/提成!$D$3*提成!$E$3),2)</f>
        <v>0.21</v>
      </c>
      <c r="F1910" s="5" t="str">
        <f ca="1">IFERROR(LOOKUP(1,0/((B1910=名单!B:B)*(VALUE(AW1910)&gt;=名单!E:E)*(VALUE(AW1910)&lt;=名单!G:G)*(Y1910="正常走货")),名单!H:H),"否")</f>
        <v>是</v>
      </c>
      <c r="G1910" s="71" t="s">
        <v>5781</v>
      </c>
      <c r="H1910" s="71" t="s">
        <v>5783</v>
      </c>
      <c r="J1910" s="72" t="s">
        <v>880</v>
      </c>
      <c r="L1910" s="71" t="s">
        <v>18</v>
      </c>
      <c r="M1910" s="73"/>
      <c r="N1910" s="73"/>
      <c r="R1910" s="73"/>
      <c r="S1910" s="72" t="s">
        <v>421</v>
      </c>
      <c r="T1910" s="72" t="s">
        <v>14382</v>
      </c>
      <c r="U1910" s="73"/>
      <c r="W1910" s="73"/>
      <c r="X1910" s="73"/>
      <c r="Y1910" s="72" t="s">
        <v>14379</v>
      </c>
      <c r="AO1910" s="71">
        <v>63</v>
      </c>
      <c r="AS1910" s="73"/>
      <c r="AT1910" s="73"/>
      <c r="AV1910" s="73"/>
      <c r="AW1910" s="74" t="s">
        <v>16303</v>
      </c>
      <c r="BC1910" s="73"/>
    </row>
    <row r="1911" spans="1:56">
      <c r="A1911" s="70" t="str">
        <f t="shared" si="59"/>
        <v>2026-01</v>
      </c>
      <c r="B1911" s="5" t="str">
        <f>_xlfn.XLOOKUP(G1911,过机服务商重量差!A:A,过机服务商重量差!G:G)</f>
        <v>无崖子</v>
      </c>
      <c r="C1911" s="32" t="str">
        <f t="shared" si="58"/>
        <v>渠道</v>
      </c>
      <c r="D1911" s="63">
        <f>ROUND(IF(AND(AO1911&gt;=0,Y1911="正常走货"),_xlfn.XLOOKUP(G1911,过机服务商重量差!A:A,过机服务商重量差!L:L),"0"),2)</f>
        <v>1.5</v>
      </c>
      <c r="E1911" s="64">
        <f>ROUND(IF(B1911="小旋风",$D1911/提成!$D$4*提成!$E$4,$D1911/提成!$D$3*提成!$E$3),2)</f>
        <v>0.02</v>
      </c>
      <c r="F1911" s="5" t="str">
        <f ca="1">IFERROR(LOOKUP(1,0/((B1911=名单!B:B)*(VALUE(AW1911)&gt;=名单!E:E)*(VALUE(AW1911)&lt;=名单!G:G)*(Y1911="正常走货")),名单!H:H),"否")</f>
        <v>否</v>
      </c>
      <c r="G1911" s="71" t="s">
        <v>5784</v>
      </c>
      <c r="H1911" s="71" t="s">
        <v>5786</v>
      </c>
      <c r="J1911" s="72" t="s">
        <v>336</v>
      </c>
      <c r="L1911" s="71" t="s">
        <v>18</v>
      </c>
      <c r="M1911" s="73"/>
      <c r="N1911" s="73"/>
      <c r="R1911" s="73"/>
      <c r="S1911" s="72" t="s">
        <v>161</v>
      </c>
      <c r="T1911" s="72" t="s">
        <v>14378</v>
      </c>
      <c r="U1911" s="73"/>
      <c r="W1911" s="73"/>
      <c r="X1911" s="73"/>
      <c r="Y1911" s="72" t="s">
        <v>14379</v>
      </c>
      <c r="AO1911" s="71">
        <v>0</v>
      </c>
      <c r="AS1911" s="73"/>
      <c r="AT1911" s="73"/>
      <c r="AV1911" s="73"/>
      <c r="AW1911" s="74" t="s">
        <v>16304</v>
      </c>
      <c r="BC1911" s="73"/>
    </row>
    <row r="1912" spans="1:56">
      <c r="A1912" s="70" t="str">
        <f t="shared" si="59"/>
        <v>2026-01</v>
      </c>
      <c r="B1912" s="5" t="str">
        <f>_xlfn.XLOOKUP(G1912,过机服务商重量差!A:A,过机服务商重量差!G:G)</f>
        <v>玉麒麟</v>
      </c>
      <c r="C1912" s="32" t="str">
        <f t="shared" si="58"/>
        <v>渠道</v>
      </c>
      <c r="D1912" s="63">
        <f>ROUND(IF(AND(AO1912&gt;=0,Y1912="正常走货"),_xlfn.XLOOKUP(G1912,过机服务商重量差!A:A,过机服务商重量差!L:L),"0"),2)</f>
        <v>1.5</v>
      </c>
      <c r="E1912" s="64">
        <f>ROUND(IF(B1912="小旋风",$D1912/提成!$D$4*提成!$E$4,$D1912/提成!$D$3*提成!$E$3),2)</f>
        <v>0.02</v>
      </c>
      <c r="F1912" s="5" t="str">
        <f ca="1">IFERROR(LOOKUP(1,0/((B1912=名单!B:B)*(VALUE(AW1912)&gt;=名单!E:E)*(VALUE(AW1912)&lt;=名单!G:G)*(Y1912="正常走货")),名单!H:H),"否")</f>
        <v>否</v>
      </c>
      <c r="G1912" s="71" t="s">
        <v>5787</v>
      </c>
      <c r="H1912" s="71" t="s">
        <v>5789</v>
      </c>
      <c r="J1912" s="72" t="s">
        <v>17</v>
      </c>
      <c r="L1912" s="71" t="s">
        <v>18</v>
      </c>
      <c r="M1912" s="73"/>
      <c r="N1912" s="73"/>
      <c r="R1912" s="73"/>
      <c r="S1912" s="72" t="s">
        <v>1038</v>
      </c>
      <c r="T1912" s="72" t="s">
        <v>14407</v>
      </c>
      <c r="U1912" s="73"/>
      <c r="W1912" s="73"/>
      <c r="X1912" s="73"/>
      <c r="Y1912" s="72" t="s">
        <v>14379</v>
      </c>
      <c r="AO1912" s="71">
        <v>87.5</v>
      </c>
      <c r="AT1912" s="73"/>
      <c r="AU1912" s="73"/>
      <c r="AV1912" s="73"/>
      <c r="AW1912" s="74" t="s">
        <v>16305</v>
      </c>
      <c r="BC1912" s="73"/>
    </row>
    <row r="1913" spans="1:56">
      <c r="A1913" s="70" t="str">
        <f t="shared" si="59"/>
        <v>2026-01</v>
      </c>
      <c r="B1913" s="5" t="str">
        <f>_xlfn.XLOOKUP(G1913,过机服务商重量差!A:A,过机服务商重量差!G:G)</f>
        <v>无崖子</v>
      </c>
      <c r="C1913" s="32" t="str">
        <f t="shared" si="58"/>
        <v>渠道</v>
      </c>
      <c r="D1913" s="63">
        <f>ROUND(IF(AND(AO1913&gt;=0,Y1913="正常走货"),_xlfn.XLOOKUP(G1913,过机服务商重量差!A:A,过机服务商重量差!L:L),"0"),2)</f>
        <v>1.5</v>
      </c>
      <c r="E1913" s="64">
        <f>ROUND(IF(B1913="小旋风",$D1913/提成!$D$4*提成!$E$4,$D1913/提成!$D$3*提成!$E$3),2)</f>
        <v>0.02</v>
      </c>
      <c r="F1913" s="5" t="str">
        <f ca="1">IFERROR(LOOKUP(1,0/((B1913=名单!B:B)*(VALUE(AW1913)&gt;=名单!E:E)*(VALUE(AW1913)&lt;=名单!G:G)*(Y1913="正常走货")),名单!H:H),"否")</f>
        <v>否</v>
      </c>
      <c r="G1913" s="71" t="s">
        <v>5790</v>
      </c>
      <c r="H1913" s="71" t="s">
        <v>5792</v>
      </c>
      <c r="J1913" s="71" t="s">
        <v>160</v>
      </c>
      <c r="L1913" s="71" t="s">
        <v>18</v>
      </c>
      <c r="M1913" s="73"/>
      <c r="N1913" s="73"/>
      <c r="R1913" s="73"/>
      <c r="S1913" s="72" t="s">
        <v>161</v>
      </c>
      <c r="T1913" s="72" t="s">
        <v>14378</v>
      </c>
      <c r="U1913" s="73"/>
      <c r="W1913" s="73"/>
      <c r="X1913" s="73"/>
      <c r="Y1913" s="72" t="s">
        <v>14379</v>
      </c>
      <c r="AO1913" s="71">
        <v>0</v>
      </c>
      <c r="AS1913" s="73"/>
      <c r="AT1913" s="73"/>
      <c r="AU1913" s="73"/>
      <c r="AV1913" s="73"/>
      <c r="AW1913" s="74" t="s">
        <v>16306</v>
      </c>
      <c r="BC1913" s="73"/>
    </row>
    <row r="1914" spans="1:56">
      <c r="A1914" s="70" t="str">
        <f t="shared" si="59"/>
        <v>2026-01</v>
      </c>
      <c r="B1914" s="5" t="str">
        <f>_xlfn.XLOOKUP(G1914,过机服务商重量差!A:A,过机服务商重量差!G:G)</f>
        <v>无崖子</v>
      </c>
      <c r="C1914" s="32" t="str">
        <f t="shared" si="58"/>
        <v>渠道</v>
      </c>
      <c r="D1914" s="63">
        <f>ROUND(IF(AND(AO1914&gt;=0,Y1914="正常走货"),_xlfn.XLOOKUP(G1914,过机服务商重量差!A:A,过机服务商重量差!L:L),"0"),2)</f>
        <v>1.5</v>
      </c>
      <c r="E1914" s="64">
        <f>ROUND(IF(B1914="小旋风",$D1914/提成!$D$4*提成!$E$4,$D1914/提成!$D$3*提成!$E$3),2)</f>
        <v>0.02</v>
      </c>
      <c r="F1914" s="5" t="str">
        <f ca="1">IFERROR(LOOKUP(1,0/((B1914=名单!B:B)*(VALUE(AW1914)&gt;=名单!E:E)*(VALUE(AW1914)&lt;=名单!G:G)*(Y1914="正常走货")),名单!H:H),"否")</f>
        <v>否</v>
      </c>
      <c r="G1914" s="71" t="s">
        <v>5793</v>
      </c>
      <c r="H1914" s="71" t="s">
        <v>5795</v>
      </c>
      <c r="J1914" s="72" t="s">
        <v>160</v>
      </c>
      <c r="L1914" s="71" t="s">
        <v>18</v>
      </c>
      <c r="M1914" s="73"/>
      <c r="N1914" s="73"/>
      <c r="R1914" s="73"/>
      <c r="S1914" s="72" t="s">
        <v>161</v>
      </c>
      <c r="T1914" s="72" t="s">
        <v>14378</v>
      </c>
      <c r="U1914" s="73"/>
      <c r="W1914" s="73"/>
      <c r="X1914" s="73"/>
      <c r="Y1914" s="72" t="s">
        <v>14379</v>
      </c>
      <c r="AO1914" s="71">
        <v>0</v>
      </c>
      <c r="AT1914" s="73"/>
      <c r="AV1914" s="73"/>
      <c r="AW1914" s="74" t="s">
        <v>16307</v>
      </c>
      <c r="BC1914" s="73"/>
    </row>
    <row r="1915" spans="1:56">
      <c r="A1915" s="70" t="str">
        <f t="shared" si="59"/>
        <v>2026-01</v>
      </c>
      <c r="B1915" s="5" t="str">
        <f>_xlfn.XLOOKUP(G1915,过机服务商重量差!A:A,过机服务商重量差!G:G)</f>
        <v>无崖子</v>
      </c>
      <c r="C1915" s="32" t="str">
        <f t="shared" si="58"/>
        <v>渠道</v>
      </c>
      <c r="D1915" s="63">
        <f>ROUND(IF(AND(AO1915&gt;=0,Y1915="正常走货"),_xlfn.XLOOKUP(G1915,过机服务商重量差!A:A,过机服务商重量差!L:L),"0"),2)</f>
        <v>2</v>
      </c>
      <c r="E1915" s="64">
        <f>ROUND(IF(B1915="小旋风",$D1915/提成!$D$4*提成!$E$4,$D1915/提成!$D$3*提成!$E$3),2)</f>
        <v>0.02</v>
      </c>
      <c r="F1915" s="5" t="str">
        <f ca="1">IFERROR(LOOKUP(1,0/((B1915=名单!B:B)*(VALUE(AW1915)&gt;=名单!E:E)*(VALUE(AW1915)&lt;=名单!G:G)*(Y1915="正常走货")),名单!H:H),"否")</f>
        <v>否</v>
      </c>
      <c r="G1915" s="71" t="s">
        <v>5796</v>
      </c>
      <c r="H1915" s="71" t="s">
        <v>5798</v>
      </c>
      <c r="J1915" s="72" t="s">
        <v>160</v>
      </c>
      <c r="L1915" s="71" t="s">
        <v>18</v>
      </c>
      <c r="M1915" s="73"/>
      <c r="N1915" s="73"/>
      <c r="R1915" s="73"/>
      <c r="S1915" s="72" t="s">
        <v>161</v>
      </c>
      <c r="T1915" s="72" t="s">
        <v>14378</v>
      </c>
      <c r="U1915" s="73"/>
      <c r="W1915" s="73"/>
      <c r="X1915" s="73"/>
      <c r="Y1915" s="72" t="s">
        <v>14379</v>
      </c>
      <c r="AO1915" s="71">
        <v>0</v>
      </c>
      <c r="AT1915" s="73"/>
      <c r="AV1915" s="73"/>
      <c r="AW1915" s="74" t="s">
        <v>16308</v>
      </c>
      <c r="BA1915" s="73"/>
      <c r="BC1915" s="73"/>
      <c r="BD1915" s="73"/>
    </row>
    <row r="1916" spans="1:56">
      <c r="A1916" s="70" t="str">
        <f t="shared" si="59"/>
        <v>2026-01</v>
      </c>
      <c r="B1916" s="5" t="str">
        <f>_xlfn.XLOOKUP(G1916,过机服务商重量差!A:A,过机服务商重量差!G:G)</f>
        <v>无崖子</v>
      </c>
      <c r="C1916" s="32" t="str">
        <f t="shared" si="58"/>
        <v>渠道</v>
      </c>
      <c r="D1916" s="63">
        <f>ROUND(IF(AND(AO1916&gt;=0,Y1916="正常走货"),_xlfn.XLOOKUP(G1916,过机服务商重量差!A:A,过机服务商重量差!L:L),"0"),2)</f>
        <v>1.5</v>
      </c>
      <c r="E1916" s="64">
        <f>ROUND(IF(B1916="小旋风",$D1916/提成!$D$4*提成!$E$4,$D1916/提成!$D$3*提成!$E$3),2)</f>
        <v>0.02</v>
      </c>
      <c r="F1916" s="5" t="str">
        <f ca="1">IFERROR(LOOKUP(1,0/((B1916=名单!B:B)*(VALUE(AW1916)&gt;=名单!E:E)*(VALUE(AW1916)&lt;=名单!G:G)*(Y1916="正常走货")),名单!H:H),"否")</f>
        <v>否</v>
      </c>
      <c r="G1916" s="71" t="s">
        <v>5799</v>
      </c>
      <c r="H1916" s="71" t="s">
        <v>5801</v>
      </c>
      <c r="J1916" s="72" t="s">
        <v>160</v>
      </c>
      <c r="L1916" s="71" t="s">
        <v>18</v>
      </c>
      <c r="M1916" s="73"/>
      <c r="N1916" s="73"/>
      <c r="R1916" s="73"/>
      <c r="S1916" s="72" t="s">
        <v>161</v>
      </c>
      <c r="T1916" s="72" t="s">
        <v>14378</v>
      </c>
      <c r="U1916" s="73"/>
      <c r="W1916" s="73"/>
      <c r="X1916" s="73"/>
      <c r="Y1916" s="72" t="s">
        <v>14379</v>
      </c>
      <c r="AO1916" s="71">
        <v>0</v>
      </c>
      <c r="AT1916" s="73"/>
      <c r="AV1916" s="73"/>
      <c r="AW1916" s="74" t="s">
        <v>16309</v>
      </c>
      <c r="BA1916" s="73"/>
      <c r="BC1916" s="73"/>
    </row>
    <row r="1917" spans="1:56">
      <c r="A1917" s="70" t="str">
        <f t="shared" si="59"/>
        <v>2026-01</v>
      </c>
      <c r="B1917" s="5" t="str">
        <f>_xlfn.XLOOKUP(G1917,过机服务商重量差!A:A,过机服务商重量差!G:G)</f>
        <v>无崖子</v>
      </c>
      <c r="C1917" s="32" t="str">
        <f t="shared" si="58"/>
        <v>渠道</v>
      </c>
      <c r="D1917" s="63">
        <f>ROUND(IF(AND(AO1917&gt;=0,Y1917="正常走货"),_xlfn.XLOOKUP(G1917,过机服务商重量差!A:A,过机服务商重量差!L:L),"0"),2)</f>
        <v>2.5</v>
      </c>
      <c r="E1917" s="64">
        <f>ROUND(IF(B1917="小旋风",$D1917/提成!$D$4*提成!$E$4,$D1917/提成!$D$3*提成!$E$3),2)</f>
        <v>0.03</v>
      </c>
      <c r="F1917" s="5" t="str">
        <f ca="1">IFERROR(LOOKUP(1,0/((B1917=名单!B:B)*(VALUE(AW1917)&gt;=名单!E:E)*(VALUE(AW1917)&lt;=名单!G:G)*(Y1917="正常走货")),名单!H:H),"否")</f>
        <v>否</v>
      </c>
      <c r="G1917" s="71" t="s">
        <v>5802</v>
      </c>
      <c r="H1917" s="71" t="s">
        <v>5804</v>
      </c>
      <c r="J1917" s="72" t="s">
        <v>336</v>
      </c>
      <c r="L1917" s="71" t="s">
        <v>18</v>
      </c>
      <c r="M1917" s="73"/>
      <c r="N1917" s="73"/>
      <c r="R1917" s="73"/>
      <c r="S1917" s="72" t="s">
        <v>161</v>
      </c>
      <c r="T1917" s="72" t="s">
        <v>14378</v>
      </c>
      <c r="U1917" s="73"/>
      <c r="W1917" s="73"/>
      <c r="X1917" s="73"/>
      <c r="Y1917" s="72" t="s">
        <v>14379</v>
      </c>
      <c r="AO1917" s="71">
        <v>0</v>
      </c>
      <c r="AT1917" s="73"/>
      <c r="AV1917" s="73"/>
      <c r="AW1917" s="74" t="s">
        <v>16310</v>
      </c>
      <c r="BA1917" s="73"/>
      <c r="BC1917" s="73"/>
      <c r="BD1917" s="73"/>
    </row>
    <row r="1918" spans="1:56">
      <c r="A1918" s="70" t="str">
        <f t="shared" si="59"/>
        <v>2026-01</v>
      </c>
      <c r="B1918" s="5" t="str">
        <f>_xlfn.XLOOKUP(G1918,过机服务商重量差!A:A,过机服务商重量差!G:G)</f>
        <v>无崖子</v>
      </c>
      <c r="C1918" s="32" t="str">
        <f t="shared" si="58"/>
        <v>渠道</v>
      </c>
      <c r="D1918" s="63">
        <f>ROUND(IF(AND(AO1918&gt;=0,Y1918="正常走货"),_xlfn.XLOOKUP(G1918,过机服务商重量差!A:A,过机服务商重量差!L:L),"0"),2)</f>
        <v>2.5</v>
      </c>
      <c r="E1918" s="64">
        <f>ROUND(IF(B1918="小旋风",$D1918/提成!$D$4*提成!$E$4,$D1918/提成!$D$3*提成!$E$3),2)</f>
        <v>0.03</v>
      </c>
      <c r="F1918" s="5" t="str">
        <f ca="1">IFERROR(LOOKUP(1,0/((B1918=名单!B:B)*(VALUE(AW1918)&gt;=名单!E:E)*(VALUE(AW1918)&lt;=名单!G:G)*(Y1918="正常走货")),名单!H:H),"否")</f>
        <v>否</v>
      </c>
      <c r="G1918" s="71" t="s">
        <v>5805</v>
      </c>
      <c r="H1918" s="71" t="s">
        <v>5807</v>
      </c>
      <c r="J1918" s="72" t="s">
        <v>160</v>
      </c>
      <c r="L1918" s="71" t="s">
        <v>18</v>
      </c>
      <c r="M1918" s="73"/>
      <c r="N1918" s="73"/>
      <c r="R1918" s="73"/>
      <c r="S1918" s="72" t="s">
        <v>161</v>
      </c>
      <c r="T1918" s="72" t="s">
        <v>14378</v>
      </c>
      <c r="U1918" s="73"/>
      <c r="W1918" s="73"/>
      <c r="X1918" s="73"/>
      <c r="Y1918" s="72" t="s">
        <v>14379</v>
      </c>
      <c r="AO1918" s="71">
        <v>0</v>
      </c>
      <c r="AS1918" s="73"/>
      <c r="AT1918" s="73"/>
      <c r="AV1918" s="73"/>
      <c r="AW1918" s="74" t="s">
        <v>16311</v>
      </c>
      <c r="BA1918" s="73"/>
      <c r="BC1918" s="73"/>
      <c r="BD1918" s="73"/>
    </row>
    <row r="1919" spans="1:56">
      <c r="A1919" s="70" t="str">
        <f t="shared" si="59"/>
        <v>2026-01</v>
      </c>
      <c r="B1919" s="5" t="str">
        <f>_xlfn.XLOOKUP(G1919,过机服务商重量差!A:A,过机服务商重量差!G:G)</f>
        <v>无崖子</v>
      </c>
      <c r="C1919" s="32" t="str">
        <f t="shared" si="58"/>
        <v>渠道</v>
      </c>
      <c r="D1919" s="63">
        <f>ROUND(IF(AND(AO1919&gt;=0,Y1919="正常走货"),_xlfn.XLOOKUP(G1919,过机服务商重量差!A:A,过机服务商重量差!L:L),"0"),2)</f>
        <v>9.5</v>
      </c>
      <c r="E1919" s="64">
        <f>ROUND(IF(B1919="小旋风",$D1919/提成!$D$4*提成!$E$4,$D1919/提成!$D$3*提成!$E$3),2)</f>
        <v>0.1</v>
      </c>
      <c r="F1919" s="5" t="str">
        <f ca="1">IFERROR(LOOKUP(1,0/((B1919=名单!B:B)*(VALUE(AW1919)&gt;=名单!E:E)*(VALUE(AW1919)&lt;=名单!G:G)*(Y1919="正常走货")),名单!H:H),"否")</f>
        <v>否</v>
      </c>
      <c r="G1919" s="71" t="s">
        <v>5808</v>
      </c>
      <c r="H1919" s="71" t="s">
        <v>5810</v>
      </c>
      <c r="J1919" s="72" t="s">
        <v>128</v>
      </c>
      <c r="L1919" s="71" t="s">
        <v>18</v>
      </c>
      <c r="M1919" s="73"/>
      <c r="N1919" s="73"/>
      <c r="R1919" s="73"/>
      <c r="S1919" s="72" t="s">
        <v>1269</v>
      </c>
      <c r="T1919" s="72" t="s">
        <v>14386</v>
      </c>
      <c r="U1919" s="73"/>
      <c r="W1919" s="73"/>
      <c r="X1919" s="73"/>
      <c r="Y1919" s="72" t="s">
        <v>14379</v>
      </c>
      <c r="AO1919" s="71">
        <v>147.4</v>
      </c>
      <c r="AS1919" s="73"/>
      <c r="AT1919" s="73"/>
      <c r="AV1919" s="73"/>
      <c r="AW1919" s="74" t="s">
        <v>16312</v>
      </c>
      <c r="BC1919" s="73"/>
      <c r="BD1919" s="73"/>
    </row>
    <row r="1920" spans="1:56">
      <c r="A1920" s="70" t="str">
        <f t="shared" si="59"/>
        <v>2026-01</v>
      </c>
      <c r="B1920" s="5" t="str">
        <f>_xlfn.XLOOKUP(G1920,过机服务商重量差!A:A,过机服务商重量差!G:G)</f>
        <v>玉麒麟</v>
      </c>
      <c r="C1920" s="32" t="str">
        <f t="shared" si="58"/>
        <v>渠道</v>
      </c>
      <c r="D1920" s="63">
        <f>ROUND(IF(AND(AO1920&gt;=0,Y1920="正常走货"),_xlfn.XLOOKUP(G1920,过机服务商重量差!A:A,过机服务商重量差!L:L),"0"),2)</f>
        <v>9</v>
      </c>
      <c r="E1920" s="64">
        <f>ROUND(IF(B1920="小旋风",$D1920/提成!$D$4*提成!$E$4,$D1920/提成!$D$3*提成!$E$3),2)</f>
        <v>0.09</v>
      </c>
      <c r="F1920" s="5" t="str">
        <f ca="1">IFERROR(LOOKUP(1,0/((B1920=名单!B:B)*(VALUE(AW1920)&gt;=名单!E:E)*(VALUE(AW1920)&lt;=名单!G:G)*(Y1920="正常走货")),名单!H:H),"否")</f>
        <v>否</v>
      </c>
      <c r="G1920" s="71" t="s">
        <v>5811</v>
      </c>
      <c r="H1920" s="71" t="s">
        <v>5813</v>
      </c>
      <c r="J1920" s="72" t="s">
        <v>17</v>
      </c>
      <c r="L1920" s="71" t="s">
        <v>18</v>
      </c>
      <c r="M1920" s="73"/>
      <c r="N1920" s="73"/>
      <c r="R1920" s="73"/>
      <c r="S1920" s="72" t="s">
        <v>454</v>
      </c>
      <c r="T1920" s="72" t="s">
        <v>14407</v>
      </c>
      <c r="U1920" s="73"/>
      <c r="W1920" s="73"/>
      <c r="X1920" s="73"/>
      <c r="Y1920" s="72" t="s">
        <v>14379</v>
      </c>
      <c r="AO1920" s="71">
        <v>54.2</v>
      </c>
      <c r="AT1920" s="73"/>
      <c r="AV1920" s="73"/>
      <c r="AW1920" s="74" t="s">
        <v>16313</v>
      </c>
      <c r="BC1920" s="73"/>
      <c r="BD1920" s="73"/>
    </row>
    <row r="1921" spans="1:56">
      <c r="A1921" s="70" t="str">
        <f t="shared" si="59"/>
        <v>2026-01</v>
      </c>
      <c r="B1921" s="5" t="str">
        <f>_xlfn.XLOOKUP(G1921,过机服务商重量差!A:A,过机服务商重量差!G:G)</f>
        <v>无崖子</v>
      </c>
      <c r="C1921" s="32" t="str">
        <f t="shared" si="58"/>
        <v>渠道</v>
      </c>
      <c r="D1921" s="63">
        <f>ROUND(IF(AND(AO1921&gt;=0,Y1921="正常走货"),_xlfn.XLOOKUP(G1921,过机服务商重量差!A:A,过机服务商重量差!L:L),"0"),2)</f>
        <v>17.5</v>
      </c>
      <c r="E1921" s="64">
        <f>ROUND(IF(B1921="小旋风",$D1921/提成!$D$4*提成!$E$4,$D1921/提成!$D$3*提成!$E$3),2)</f>
        <v>0.18</v>
      </c>
      <c r="F1921" s="5" t="str">
        <f ca="1">IFERROR(LOOKUP(1,0/((B1921=名单!B:B)*(VALUE(AW1921)&gt;=名单!E:E)*(VALUE(AW1921)&lt;=名单!G:G)*(Y1921="正常走货")),名单!H:H),"否")</f>
        <v>否</v>
      </c>
      <c r="G1921" s="71" t="s">
        <v>5814</v>
      </c>
      <c r="H1921" s="71" t="s">
        <v>5816</v>
      </c>
      <c r="J1921" s="72" t="s">
        <v>603</v>
      </c>
      <c r="L1921" s="71" t="s">
        <v>18</v>
      </c>
      <c r="M1921" s="73"/>
      <c r="N1921" s="73"/>
      <c r="R1921" s="73"/>
      <c r="S1921" s="72" t="s">
        <v>454</v>
      </c>
      <c r="T1921" s="72" t="s">
        <v>14407</v>
      </c>
      <c r="U1921" s="73"/>
      <c r="W1921" s="73"/>
      <c r="X1921" s="73"/>
      <c r="Y1921" s="72" t="s">
        <v>14379</v>
      </c>
      <c r="AO1921" s="71">
        <v>98.3399999999999</v>
      </c>
      <c r="AS1921" s="73"/>
      <c r="AT1921" s="73"/>
      <c r="AV1921" s="73"/>
      <c r="AW1921" s="74" t="s">
        <v>16314</v>
      </c>
      <c r="BA1921" s="73"/>
      <c r="BC1921" s="73"/>
    </row>
    <row r="1922" spans="1:56">
      <c r="A1922" s="70" t="str">
        <f t="shared" si="59"/>
        <v>2026-01</v>
      </c>
      <c r="B1922" s="5" t="str">
        <f>_xlfn.XLOOKUP(G1922,过机服务商重量差!A:A,过机服务商重量差!G:G)</f>
        <v>玉麒麟</v>
      </c>
      <c r="C1922" s="32" t="str">
        <f t="shared" ref="C1922:C1985" si="60">IF(OR(AO1922&lt;0,L1922="FBA海运"),"","渠道")</f>
        <v>渠道</v>
      </c>
      <c r="D1922" s="63">
        <f>ROUND(IF(AND(AO1922&gt;=0,Y1922="正常走货"),_xlfn.XLOOKUP(G1922,过机服务商重量差!A:A,过机服务商重量差!L:L),"0"),2)</f>
        <v>9</v>
      </c>
      <c r="E1922" s="64">
        <f>ROUND(IF(B1922="小旋风",$D1922/提成!$D$4*提成!$E$4,$D1922/提成!$D$3*提成!$E$3),2)</f>
        <v>0.09</v>
      </c>
      <c r="F1922" s="5" t="str">
        <f ca="1">IFERROR(LOOKUP(1,0/((B1922=名单!B:B)*(VALUE(AW1922)&gt;=名单!E:E)*(VALUE(AW1922)&lt;=名单!G:G)*(Y1922="正常走货")),名单!H:H),"否")</f>
        <v>否</v>
      </c>
      <c r="G1922" s="71" t="s">
        <v>5817</v>
      </c>
      <c r="H1922" s="71" t="s">
        <v>5819</v>
      </c>
      <c r="J1922" s="72" t="s">
        <v>17</v>
      </c>
      <c r="L1922" s="71" t="s">
        <v>18</v>
      </c>
      <c r="M1922" s="73"/>
      <c r="N1922" s="73"/>
      <c r="R1922" s="73"/>
      <c r="S1922" s="72" t="s">
        <v>454</v>
      </c>
      <c r="T1922" s="72" t="s">
        <v>14407</v>
      </c>
      <c r="U1922" s="73"/>
      <c r="W1922" s="73"/>
      <c r="X1922" s="73"/>
      <c r="Y1922" s="72" t="s">
        <v>14379</v>
      </c>
      <c r="AO1922" s="71">
        <v>54.2</v>
      </c>
      <c r="AS1922" s="73"/>
      <c r="AT1922" s="73"/>
      <c r="AV1922" s="73"/>
      <c r="AW1922" s="74" t="s">
        <v>16315</v>
      </c>
      <c r="BC1922" s="73"/>
    </row>
    <row r="1923" spans="1:56">
      <c r="A1923" s="70" t="str">
        <f t="shared" ref="A1923:A1986" si="61">MID(AW1923,1,7)</f>
        <v>2026-01</v>
      </c>
      <c r="B1923" s="5" t="str">
        <f>_xlfn.XLOOKUP(G1923,过机服务商重量差!A:A,过机服务商重量差!G:G)</f>
        <v>玉麒麟</v>
      </c>
      <c r="C1923" s="32" t="str">
        <f t="shared" si="60"/>
        <v>渠道</v>
      </c>
      <c r="D1923" s="63">
        <f>ROUND(IF(AND(AO1923&gt;=0,Y1923="正常走货"),_xlfn.XLOOKUP(G1923,过机服务商重量差!A:A,过机服务商重量差!L:L),"0"),2)</f>
        <v>5.5</v>
      </c>
      <c r="E1923" s="64">
        <f>ROUND(IF(B1923="小旋风",$D1923/提成!$D$4*提成!$E$4,$D1923/提成!$D$3*提成!$E$3),2)</f>
        <v>0.06</v>
      </c>
      <c r="F1923" s="5" t="str">
        <f ca="1">IFERROR(LOOKUP(1,0/((B1923=名单!B:B)*(VALUE(AW1923)&gt;=名单!E:E)*(VALUE(AW1923)&lt;=名单!G:G)*(Y1923="正常走货")),名单!H:H),"否")</f>
        <v>否</v>
      </c>
      <c r="G1923" s="71" t="s">
        <v>5820</v>
      </c>
      <c r="H1923" s="71" t="s">
        <v>5822</v>
      </c>
      <c r="J1923" s="72" t="s">
        <v>17</v>
      </c>
      <c r="L1923" s="71" t="s">
        <v>18</v>
      </c>
      <c r="M1923" s="73"/>
      <c r="N1923" s="73"/>
      <c r="R1923" s="73"/>
      <c r="S1923" s="72" t="s">
        <v>454</v>
      </c>
      <c r="T1923" s="72" t="s">
        <v>14407</v>
      </c>
      <c r="U1923" s="73"/>
      <c r="W1923" s="73"/>
      <c r="X1923" s="73"/>
      <c r="Y1923" s="72" t="s">
        <v>14379</v>
      </c>
      <c r="AO1923" s="71">
        <v>55</v>
      </c>
      <c r="AT1923" s="73"/>
      <c r="AV1923" s="73"/>
      <c r="AW1923" s="74" t="s">
        <v>16316</v>
      </c>
      <c r="BA1923" s="73"/>
      <c r="BC1923" s="73"/>
      <c r="BD1923" s="73"/>
    </row>
    <row r="1924" spans="1:56">
      <c r="A1924" s="70" t="str">
        <f t="shared" si="61"/>
        <v>2026-01</v>
      </c>
      <c r="B1924" s="5" t="str">
        <f>_xlfn.XLOOKUP(G1924,过机服务商重量差!A:A,过机服务商重量差!G:G)</f>
        <v>无崖子</v>
      </c>
      <c r="C1924" s="32" t="str">
        <f t="shared" si="60"/>
        <v>渠道</v>
      </c>
      <c r="D1924" s="63">
        <f>ROUND(IF(AND(AO1924&gt;=0,Y1924="正常走货"),_xlfn.XLOOKUP(G1924,过机服务商重量差!A:A,过机服务商重量差!L:L),"0"),2)</f>
        <v>5.5</v>
      </c>
      <c r="E1924" s="64">
        <f>ROUND(IF(B1924="小旋风",$D1924/提成!$D$4*提成!$E$4,$D1924/提成!$D$3*提成!$E$3),2)</f>
        <v>0.06</v>
      </c>
      <c r="F1924" s="5" t="str">
        <f ca="1">IFERROR(LOOKUP(1,0/((B1924=名单!B:B)*(VALUE(AW1924)&gt;=名单!E:E)*(VALUE(AW1924)&lt;=名单!G:G)*(Y1924="正常走货")),名单!H:H),"否")</f>
        <v>否</v>
      </c>
      <c r="G1924" s="71" t="s">
        <v>5823</v>
      </c>
      <c r="H1924" s="71" t="s">
        <v>5825</v>
      </c>
      <c r="J1924" s="72" t="s">
        <v>603</v>
      </c>
      <c r="L1924" s="71" t="s">
        <v>18</v>
      </c>
      <c r="M1924" s="73"/>
      <c r="N1924" s="73"/>
      <c r="R1924" s="73"/>
      <c r="S1924" s="72" t="s">
        <v>454</v>
      </c>
      <c r="T1924" s="71" t="s">
        <v>14407</v>
      </c>
      <c r="U1924" s="73"/>
      <c r="W1924" s="73"/>
      <c r="X1924" s="73"/>
      <c r="Y1924" s="72" t="s">
        <v>14379</v>
      </c>
      <c r="AO1924" s="71">
        <v>62.2</v>
      </c>
      <c r="AS1924" s="73"/>
      <c r="AT1924" s="73"/>
      <c r="AU1924" s="73"/>
      <c r="AV1924" s="73"/>
      <c r="AW1924" s="74" t="s">
        <v>16317</v>
      </c>
      <c r="BC1924" s="73"/>
    </row>
    <row r="1925" spans="1:56">
      <c r="A1925" s="70" t="str">
        <f t="shared" si="61"/>
        <v>2026-01</v>
      </c>
      <c r="B1925" s="5" t="str">
        <f>_xlfn.XLOOKUP(G1925,过机服务商重量差!A:A,过机服务商重量差!G:G)</f>
        <v>玉麒麟</v>
      </c>
      <c r="C1925" s="32" t="str">
        <f t="shared" si="60"/>
        <v>渠道</v>
      </c>
      <c r="D1925" s="63">
        <f>ROUND(IF(AND(AO1925&gt;=0,Y1925="正常走货"),_xlfn.XLOOKUP(G1925,过机服务商重量差!A:A,过机服务商重量差!L:L),"0"),2)</f>
        <v>21</v>
      </c>
      <c r="E1925" s="64">
        <f>ROUND(IF(B1925="小旋风",$D1925/提成!$D$4*提成!$E$4,$D1925/提成!$D$3*提成!$E$3),2)</f>
        <v>0.21</v>
      </c>
      <c r="F1925" s="5" t="str">
        <f ca="1">IFERROR(LOOKUP(1,0/((B1925=名单!B:B)*(VALUE(AW1925)&gt;=名单!E:E)*(VALUE(AW1925)&lt;=名单!G:G)*(Y1925="正常走货")),名单!H:H),"否")</f>
        <v>否</v>
      </c>
      <c r="G1925" s="71" t="s">
        <v>5826</v>
      </c>
      <c r="H1925" s="71" t="s">
        <v>5828</v>
      </c>
      <c r="J1925" s="72" t="s">
        <v>17</v>
      </c>
      <c r="L1925" s="71" t="s">
        <v>18</v>
      </c>
      <c r="M1925" s="73"/>
      <c r="N1925" s="73"/>
      <c r="R1925" s="73"/>
      <c r="S1925" s="72" t="s">
        <v>454</v>
      </c>
      <c r="T1925" s="72" t="s">
        <v>14407</v>
      </c>
      <c r="U1925" s="73"/>
      <c r="W1925" s="73"/>
      <c r="X1925" s="73"/>
      <c r="Y1925" s="72" t="s">
        <v>14379</v>
      </c>
      <c r="AO1925" s="71">
        <v>59.0999999999999</v>
      </c>
      <c r="AT1925" s="73"/>
      <c r="AV1925" s="73"/>
      <c r="AW1925" s="74" t="s">
        <v>16318</v>
      </c>
      <c r="BC1925" s="73"/>
    </row>
    <row r="1926" spans="1:56">
      <c r="A1926" s="70" t="str">
        <f t="shared" si="61"/>
        <v>2026-01</v>
      </c>
      <c r="B1926" s="5" t="str">
        <f>_xlfn.XLOOKUP(G1926,过机服务商重量差!A:A,过机服务商重量差!G:G)</f>
        <v>无崖子</v>
      </c>
      <c r="C1926" s="32" t="str">
        <f t="shared" si="60"/>
        <v>渠道</v>
      </c>
      <c r="D1926" s="63">
        <f>ROUND(IF(AND(AO1926&gt;=0,Y1926="正常走货"),_xlfn.XLOOKUP(G1926,过机服务商重量差!A:A,过机服务商重量差!L:L),"0"),2)</f>
        <v>7</v>
      </c>
      <c r="E1926" s="64">
        <f>ROUND(IF(B1926="小旋风",$D1926/提成!$D$4*提成!$E$4,$D1926/提成!$D$3*提成!$E$3),2)</f>
        <v>0.07</v>
      </c>
      <c r="F1926" s="5" t="str">
        <f ca="1">IFERROR(LOOKUP(1,0/((B1926=名单!B:B)*(VALUE(AW1926)&gt;=名单!E:E)*(VALUE(AW1926)&lt;=名单!G:G)*(Y1926="正常走货")),名单!H:H),"否")</f>
        <v>否</v>
      </c>
      <c r="G1926" s="71" t="s">
        <v>5829</v>
      </c>
      <c r="H1926" s="71" t="s">
        <v>5831</v>
      </c>
      <c r="J1926" s="72" t="s">
        <v>603</v>
      </c>
      <c r="L1926" s="71" t="s">
        <v>18</v>
      </c>
      <c r="M1926" s="73"/>
      <c r="N1926" s="73"/>
      <c r="R1926" s="73"/>
      <c r="S1926" s="72" t="s">
        <v>454</v>
      </c>
      <c r="T1926" s="72" t="s">
        <v>14407</v>
      </c>
      <c r="U1926" s="73"/>
      <c r="W1926" s="73"/>
      <c r="X1926" s="73"/>
      <c r="Y1926" s="72" t="s">
        <v>14379</v>
      </c>
      <c r="AO1926" s="71">
        <v>68.9400000000001</v>
      </c>
      <c r="AT1926" s="73"/>
      <c r="AU1926" s="73"/>
      <c r="AV1926" s="73"/>
      <c r="AW1926" s="74" t="s">
        <v>16319</v>
      </c>
      <c r="BC1926" s="73"/>
    </row>
    <row r="1927" spans="1:56">
      <c r="A1927" s="70" t="str">
        <f t="shared" si="61"/>
        <v>2026-01</v>
      </c>
      <c r="B1927" s="5" t="str">
        <f>_xlfn.XLOOKUP(G1927,过机服务商重量差!A:A,过机服务商重量差!G:G)</f>
        <v>玉麒麟</v>
      </c>
      <c r="C1927" s="32" t="str">
        <f t="shared" si="60"/>
        <v>渠道</v>
      </c>
      <c r="D1927" s="63">
        <f>ROUND(IF(AND(AO1927&gt;=0,Y1927="正常走货"),_xlfn.XLOOKUP(G1927,过机服务商重量差!A:A,过机服务商重量差!L:L),"0"),2)</f>
        <v>5.5</v>
      </c>
      <c r="E1927" s="64">
        <f>ROUND(IF(B1927="小旋风",$D1927/提成!$D$4*提成!$E$4,$D1927/提成!$D$3*提成!$E$3),2)</f>
        <v>0.06</v>
      </c>
      <c r="F1927" s="5" t="str">
        <f ca="1">IFERROR(LOOKUP(1,0/((B1927=名单!B:B)*(VALUE(AW1927)&gt;=名单!E:E)*(VALUE(AW1927)&lt;=名单!G:G)*(Y1927="正常走货")),名单!H:H),"否")</f>
        <v>否</v>
      </c>
      <c r="G1927" s="71" t="s">
        <v>5832</v>
      </c>
      <c r="H1927" s="71" t="s">
        <v>5834</v>
      </c>
      <c r="J1927" s="71" t="s">
        <v>17</v>
      </c>
      <c r="L1927" s="71" t="s">
        <v>18</v>
      </c>
      <c r="M1927" s="73"/>
      <c r="N1927" s="73"/>
      <c r="R1927" s="73"/>
      <c r="S1927" s="72" t="s">
        <v>454</v>
      </c>
      <c r="T1927" s="72" t="s">
        <v>14407</v>
      </c>
      <c r="U1927" s="73"/>
      <c r="W1927" s="73"/>
      <c r="X1927" s="73"/>
      <c r="Y1927" s="72" t="s">
        <v>14379</v>
      </c>
      <c r="AO1927" s="71">
        <v>55</v>
      </c>
      <c r="AT1927" s="73"/>
      <c r="AU1927" s="73"/>
      <c r="AV1927" s="73"/>
      <c r="AW1927" s="74" t="s">
        <v>16320</v>
      </c>
      <c r="BA1927" s="73"/>
      <c r="BC1927" s="73"/>
    </row>
    <row r="1928" spans="1:56">
      <c r="A1928" s="70" t="str">
        <f t="shared" si="61"/>
        <v>2026-01</v>
      </c>
      <c r="B1928" s="5" t="str">
        <f>_xlfn.XLOOKUP(G1928,过机服务商重量差!A:A,过机服务商重量差!G:G)</f>
        <v>玉麒麟</v>
      </c>
      <c r="C1928" s="32" t="str">
        <f t="shared" si="60"/>
        <v>渠道</v>
      </c>
      <c r="D1928" s="63">
        <f>ROUND(IF(AND(AO1928&gt;=0,Y1928="正常走货"),_xlfn.XLOOKUP(G1928,过机服务商重量差!A:A,过机服务商重量差!L:L),"0"),2)</f>
        <v>8</v>
      </c>
      <c r="E1928" s="64">
        <f>ROUND(IF(B1928="小旋风",$D1928/提成!$D$4*提成!$E$4,$D1928/提成!$D$3*提成!$E$3),2)</f>
        <v>0.08</v>
      </c>
      <c r="F1928" s="5" t="str">
        <f ca="1">IFERROR(LOOKUP(1,0/((B1928=名单!B:B)*(VALUE(AW1928)&gt;=名单!E:E)*(VALUE(AW1928)&lt;=名单!G:G)*(Y1928="正常走货")),名单!H:H),"否")</f>
        <v>否</v>
      </c>
      <c r="G1928" s="71" t="s">
        <v>5835</v>
      </c>
      <c r="H1928" s="71" t="s">
        <v>5837</v>
      </c>
      <c r="J1928" s="72" t="s">
        <v>17</v>
      </c>
      <c r="L1928" s="71" t="s">
        <v>18</v>
      </c>
      <c r="M1928" s="73"/>
      <c r="N1928" s="73"/>
      <c r="R1928" s="73"/>
      <c r="S1928" s="72" t="s">
        <v>454</v>
      </c>
      <c r="T1928" s="71" t="s">
        <v>14407</v>
      </c>
      <c r="U1928" s="73"/>
      <c r="W1928" s="73"/>
      <c r="X1928" s="73"/>
      <c r="Y1928" s="72" t="s">
        <v>14379</v>
      </c>
      <c r="AO1928" s="71">
        <v>54.3</v>
      </c>
      <c r="AT1928" s="73"/>
      <c r="AU1928" s="73"/>
      <c r="AV1928" s="73"/>
      <c r="AW1928" s="74" t="s">
        <v>16321</v>
      </c>
      <c r="BC1928" s="73"/>
    </row>
    <row r="1929" spans="1:56">
      <c r="A1929" s="70" t="str">
        <f t="shared" si="61"/>
        <v>2026-01</v>
      </c>
      <c r="B1929" s="5" t="str">
        <f>_xlfn.XLOOKUP(G1929,过机服务商重量差!A:A,过机服务商重量差!G:G)</f>
        <v>玉麒麟</v>
      </c>
      <c r="C1929" s="32" t="str">
        <f t="shared" si="60"/>
        <v>渠道</v>
      </c>
      <c r="D1929" s="63">
        <f>ROUND(IF(AND(AO1929&gt;=0,Y1929="正常走货"),_xlfn.XLOOKUP(G1929,过机服务商重量差!A:A,过机服务商重量差!L:L),"0"),2)</f>
        <v>2.5</v>
      </c>
      <c r="E1929" s="64">
        <f>ROUND(IF(B1929="小旋风",$D1929/提成!$D$4*提成!$E$4,$D1929/提成!$D$3*提成!$E$3),2)</f>
        <v>0.03</v>
      </c>
      <c r="F1929" s="5" t="str">
        <f ca="1">IFERROR(LOOKUP(1,0/((B1929=名单!B:B)*(VALUE(AW1929)&gt;=名单!E:E)*(VALUE(AW1929)&lt;=名单!G:G)*(Y1929="正常走货")),名单!H:H),"否")</f>
        <v>否</v>
      </c>
      <c r="G1929" s="71" t="s">
        <v>5838</v>
      </c>
      <c r="H1929" s="71" t="s">
        <v>5840</v>
      </c>
      <c r="J1929" s="72" t="s">
        <v>17</v>
      </c>
      <c r="L1929" s="71" t="s">
        <v>18</v>
      </c>
      <c r="M1929" s="73"/>
      <c r="N1929" s="73"/>
      <c r="R1929" s="73"/>
      <c r="S1929" s="72" t="s">
        <v>454</v>
      </c>
      <c r="T1929" s="72" t="s">
        <v>14407</v>
      </c>
      <c r="U1929" s="73"/>
      <c r="W1929" s="73"/>
      <c r="X1929" s="73"/>
      <c r="Y1929" s="72" t="s">
        <v>14379</v>
      </c>
      <c r="AO1929" s="71">
        <v>60.77</v>
      </c>
      <c r="AS1929" s="73"/>
      <c r="AT1929" s="73"/>
      <c r="AV1929" s="73"/>
      <c r="AW1929" s="74" t="s">
        <v>16322</v>
      </c>
      <c r="BA1929" s="73"/>
      <c r="BC1929" s="73"/>
      <c r="BD1929" s="73"/>
    </row>
    <row r="1930" spans="1:56">
      <c r="A1930" s="70" t="str">
        <f t="shared" si="61"/>
        <v>2026-01</v>
      </c>
      <c r="B1930" s="5" t="str">
        <f>_xlfn.XLOOKUP(G1930,过机服务商重量差!A:A,过机服务商重量差!G:G)</f>
        <v>玉麒麟</v>
      </c>
      <c r="C1930" s="32" t="str">
        <f t="shared" si="60"/>
        <v>渠道</v>
      </c>
      <c r="D1930" s="63">
        <f>ROUND(IF(AND(AO1930&gt;=0,Y1930="正常走货"),_xlfn.XLOOKUP(G1930,过机服务商重量差!A:A,过机服务商重量差!L:L),"0"),2)</f>
        <v>3</v>
      </c>
      <c r="E1930" s="64">
        <f>ROUND(IF(B1930="小旋风",$D1930/提成!$D$4*提成!$E$4,$D1930/提成!$D$3*提成!$E$3),2)</f>
        <v>0.03</v>
      </c>
      <c r="F1930" s="5" t="str">
        <f ca="1">IFERROR(LOOKUP(1,0/((B1930=名单!B:B)*(VALUE(AW1930)&gt;=名单!E:E)*(VALUE(AW1930)&lt;=名单!G:G)*(Y1930="正常走货")),名单!H:H),"否")</f>
        <v>否</v>
      </c>
      <c r="G1930" s="71" t="s">
        <v>5841</v>
      </c>
      <c r="H1930" s="71" t="s">
        <v>5843</v>
      </c>
      <c r="J1930" s="72" t="s">
        <v>17</v>
      </c>
      <c r="L1930" s="71" t="s">
        <v>18</v>
      </c>
      <c r="M1930" s="73"/>
      <c r="N1930" s="73"/>
      <c r="R1930" s="73"/>
      <c r="S1930" s="72" t="s">
        <v>454</v>
      </c>
      <c r="T1930" s="72" t="s">
        <v>14407</v>
      </c>
      <c r="U1930" s="73"/>
      <c r="W1930" s="73"/>
      <c r="X1930" s="73"/>
      <c r="Y1930" s="72" t="s">
        <v>14379</v>
      </c>
      <c r="AO1930" s="71">
        <v>27.73</v>
      </c>
      <c r="AT1930" s="73"/>
      <c r="AV1930" s="73"/>
      <c r="AW1930" s="74" t="s">
        <v>16323</v>
      </c>
      <c r="BC1930" s="73"/>
    </row>
    <row r="1931" spans="1:56">
      <c r="A1931" s="70" t="str">
        <f t="shared" si="61"/>
        <v>2026-01</v>
      </c>
      <c r="B1931" s="5" t="str">
        <f>_xlfn.XLOOKUP(G1931,过机服务商重量差!A:A,过机服务商重量差!G:G)</f>
        <v>风清扬</v>
      </c>
      <c r="C1931" s="32" t="str">
        <f t="shared" si="60"/>
        <v>渠道</v>
      </c>
      <c r="D1931" s="63">
        <f>ROUND(IF(AND(AO1931&gt;=0,Y1931="正常走货"),_xlfn.XLOOKUP(G1931,过机服务商重量差!A:A,过机服务商重量差!L:L),"0"),2)</f>
        <v>29</v>
      </c>
      <c r="E1931" s="64">
        <f>ROUND(IF(B1931="小旋风",$D1931/提成!$D$4*提成!$E$4,$D1931/提成!$D$3*提成!$E$3),2)</f>
        <v>0.29</v>
      </c>
      <c r="F1931" s="5" t="str">
        <f ca="1">IFERROR(LOOKUP(1,0/((B1931=名单!B:B)*(VALUE(AW1931)&gt;=名单!E:E)*(VALUE(AW1931)&lt;=名单!G:G)*(Y1931="正常走货")),名单!H:H),"否")</f>
        <v>是</v>
      </c>
      <c r="G1931" s="71" t="s">
        <v>5844</v>
      </c>
      <c r="H1931" s="71" t="s">
        <v>5846</v>
      </c>
      <c r="J1931" s="72" t="s">
        <v>144</v>
      </c>
      <c r="L1931" s="71" t="s">
        <v>18</v>
      </c>
      <c r="M1931" s="73"/>
      <c r="N1931" s="73"/>
      <c r="R1931" s="73"/>
      <c r="S1931" s="72" t="s">
        <v>1593</v>
      </c>
      <c r="T1931" s="72" t="s">
        <v>14407</v>
      </c>
      <c r="U1931" s="73"/>
      <c r="W1931" s="73"/>
      <c r="X1931" s="73"/>
      <c r="Y1931" s="72" t="s">
        <v>14379</v>
      </c>
      <c r="AO1931" s="71">
        <v>87</v>
      </c>
      <c r="AS1931" s="73"/>
      <c r="AT1931" s="73"/>
      <c r="AU1931" s="73"/>
      <c r="AV1931" s="73"/>
      <c r="AW1931" s="74" t="s">
        <v>16324</v>
      </c>
      <c r="BC1931" s="73"/>
    </row>
    <row r="1932" spans="1:56">
      <c r="A1932" s="70" t="str">
        <f t="shared" si="61"/>
        <v>2026-01</v>
      </c>
      <c r="B1932" s="5" t="str">
        <f>_xlfn.XLOOKUP(G1932,过机服务商重量差!A:A,过机服务商重量差!G:G)</f>
        <v>玉麒麟</v>
      </c>
      <c r="C1932" s="32" t="str">
        <f t="shared" si="60"/>
        <v>渠道</v>
      </c>
      <c r="D1932" s="63">
        <f>ROUND(IF(AND(AO1932&gt;=0,Y1932="正常走货"),_xlfn.XLOOKUP(G1932,过机服务商重量差!A:A,过机服务商重量差!L:L),"0"),2)</f>
        <v>4.5</v>
      </c>
      <c r="E1932" s="64">
        <f>ROUND(IF(B1932="小旋风",$D1932/提成!$D$4*提成!$E$4,$D1932/提成!$D$3*提成!$E$3),2)</f>
        <v>0.05</v>
      </c>
      <c r="F1932" s="5" t="str">
        <f ca="1">IFERROR(LOOKUP(1,0/((B1932=名单!B:B)*(VALUE(AW1932)&gt;=名单!E:E)*(VALUE(AW1932)&lt;=名单!G:G)*(Y1932="正常走货")),名单!H:H),"否")</f>
        <v>否</v>
      </c>
      <c r="G1932" s="71" t="s">
        <v>5847</v>
      </c>
      <c r="H1932" s="71" t="s">
        <v>5849</v>
      </c>
      <c r="J1932" s="72" t="s">
        <v>17</v>
      </c>
      <c r="L1932" s="71" t="s">
        <v>18</v>
      </c>
      <c r="M1932" s="73"/>
      <c r="N1932" s="73"/>
      <c r="R1932" s="73"/>
      <c r="S1932" s="72" t="s">
        <v>454</v>
      </c>
      <c r="T1932" s="72" t="s">
        <v>14407</v>
      </c>
      <c r="U1932" s="73"/>
      <c r="W1932" s="73"/>
      <c r="X1932" s="73"/>
      <c r="Y1932" s="72" t="s">
        <v>14379</v>
      </c>
      <c r="AO1932" s="71">
        <v>89.3</v>
      </c>
      <c r="AT1932" s="73"/>
      <c r="AU1932" s="73"/>
      <c r="AV1932" s="73"/>
      <c r="AW1932" s="74" t="s">
        <v>16325</v>
      </c>
      <c r="BC1932" s="73"/>
    </row>
    <row r="1933" spans="1:56">
      <c r="A1933" s="70" t="str">
        <f t="shared" si="61"/>
        <v>2026-01</v>
      </c>
      <c r="B1933" s="5" t="str">
        <f>_xlfn.XLOOKUP(G1933,过机服务商重量差!A:A,过机服务商重量差!G:G)</f>
        <v>帅时莹</v>
      </c>
      <c r="C1933" s="32" t="str">
        <f t="shared" si="60"/>
        <v>渠道</v>
      </c>
      <c r="D1933" s="63">
        <f>ROUND(IF(AND(AO1933&gt;=0,Y1933="正常走货"),_xlfn.XLOOKUP(G1933,过机服务商重量差!A:A,过机服务商重量差!L:L),"0"),2)</f>
        <v>70</v>
      </c>
      <c r="E1933" s="64">
        <f>ROUND(IF(B1933="小旋风",$D1933/提成!$D$4*提成!$E$4,$D1933/提成!$D$3*提成!$E$3),2)</f>
        <v>0.7</v>
      </c>
      <c r="F1933" s="5" t="str">
        <f ca="1">IFERROR(LOOKUP(1,0/((B1933=名单!B:B)*(VALUE(AW1933)&gt;=名单!E:E)*(VALUE(AW1933)&lt;=名单!G:G)*(Y1933="正常走货")),名单!H:H),"否")</f>
        <v>否</v>
      </c>
      <c r="G1933" s="71" t="s">
        <v>5850</v>
      </c>
      <c r="H1933" s="71" t="s">
        <v>5852</v>
      </c>
      <c r="J1933" s="72" t="s">
        <v>97</v>
      </c>
      <c r="L1933" s="71" t="s">
        <v>18</v>
      </c>
      <c r="M1933" s="73"/>
      <c r="N1933" s="73"/>
      <c r="R1933" s="73"/>
      <c r="S1933" s="72" t="s">
        <v>199</v>
      </c>
      <c r="T1933" s="72" t="s">
        <v>14439</v>
      </c>
      <c r="U1933" s="73"/>
      <c r="W1933" s="73"/>
      <c r="X1933" s="73"/>
      <c r="Y1933" s="72" t="s">
        <v>14379</v>
      </c>
      <c r="AO1933" s="71">
        <v>430</v>
      </c>
      <c r="AS1933" s="73"/>
      <c r="AT1933" s="73"/>
      <c r="AV1933" s="73"/>
      <c r="AW1933" s="74" t="s">
        <v>16326</v>
      </c>
      <c r="BC1933" s="73"/>
      <c r="BD1933" s="73"/>
    </row>
    <row r="1934" spans="1:56">
      <c r="A1934" s="70" t="str">
        <f t="shared" si="61"/>
        <v>2026-01</v>
      </c>
      <c r="B1934" s="5" t="str">
        <f>_xlfn.XLOOKUP(G1934,过机服务商重量差!A:A,过机服务商重量差!G:G)</f>
        <v>玉麒麟</v>
      </c>
      <c r="C1934" s="32" t="str">
        <f t="shared" si="60"/>
        <v>渠道</v>
      </c>
      <c r="D1934" s="63">
        <f>ROUND(IF(AND(AO1934&gt;=0,Y1934="正常走货"),_xlfn.XLOOKUP(G1934,过机服务商重量差!A:A,过机服务商重量差!L:L),"0"),2)</f>
        <v>53</v>
      </c>
      <c r="E1934" s="64">
        <f>ROUND(IF(B1934="小旋风",$D1934/提成!$D$4*提成!$E$4,$D1934/提成!$D$3*提成!$E$3),2)</f>
        <v>0.53</v>
      </c>
      <c r="F1934" s="5" t="str">
        <f ca="1">IFERROR(LOOKUP(1,0/((B1934=名单!B:B)*(VALUE(AW1934)&gt;=名单!E:E)*(VALUE(AW1934)&lt;=名单!G:G)*(Y1934="正常走货")),名单!H:H),"否")</f>
        <v>否</v>
      </c>
      <c r="G1934" s="71" t="s">
        <v>5853</v>
      </c>
      <c r="H1934" s="71" t="s">
        <v>5855</v>
      </c>
      <c r="J1934" s="72" t="s">
        <v>17</v>
      </c>
      <c r="L1934" s="71" t="s">
        <v>18</v>
      </c>
      <c r="M1934" s="73"/>
      <c r="N1934" s="73"/>
      <c r="R1934" s="73"/>
      <c r="S1934" s="72" t="s">
        <v>540</v>
      </c>
      <c r="T1934" s="72" t="s">
        <v>14410</v>
      </c>
      <c r="U1934" s="73"/>
      <c r="W1934" s="73"/>
      <c r="X1934" s="73"/>
      <c r="Y1934" s="72" t="s">
        <v>14379</v>
      </c>
      <c r="AO1934" s="71">
        <v>258.37</v>
      </c>
      <c r="AS1934" s="73"/>
      <c r="AT1934" s="73"/>
      <c r="AU1934" s="73"/>
      <c r="AV1934" s="73"/>
      <c r="AW1934" s="74" t="s">
        <v>16327</v>
      </c>
      <c r="BC1934" s="73"/>
    </row>
    <row r="1935" spans="1:56">
      <c r="A1935" s="70" t="str">
        <f t="shared" si="61"/>
        <v>2026-01</v>
      </c>
      <c r="B1935" s="5" t="str">
        <f>_xlfn.XLOOKUP(G1935,过机服务商重量差!A:A,过机服务商重量差!G:G)</f>
        <v>小旋风</v>
      </c>
      <c r="C1935" s="32" t="str">
        <f t="shared" si="60"/>
        <v>渠道</v>
      </c>
      <c r="D1935" s="63">
        <f>ROUND(IF(AND(AO1935&gt;=0,Y1935="正常走货"),_xlfn.XLOOKUP(G1935,过机服务商重量差!A:A,过机服务商重量差!L:L),"0"),2)</f>
        <v>26</v>
      </c>
      <c r="E1935" s="64">
        <f>ROUND(IF(B1935="小旋风",$D1935/提成!$D$4*提成!$E$4,$D1935/提成!$D$3*提成!$E$3),2)</f>
        <v>0.26</v>
      </c>
      <c r="F1935" s="5" t="str">
        <f ca="1">IFERROR(LOOKUP(1,0/((B1935=名单!B:B)*(VALUE(AW1935)&gt;=名单!E:E)*(VALUE(AW1935)&lt;=名单!G:G)*(Y1935="正常走货")),名单!H:H),"否")</f>
        <v>是</v>
      </c>
      <c r="G1935" s="71" t="s">
        <v>5856</v>
      </c>
      <c r="H1935" s="71" t="s">
        <v>5858</v>
      </c>
      <c r="J1935" s="72" t="s">
        <v>85</v>
      </c>
      <c r="L1935" s="71" t="s">
        <v>18</v>
      </c>
      <c r="M1935" s="73"/>
      <c r="N1935" s="73"/>
      <c r="R1935" s="73"/>
      <c r="S1935" s="72" t="s">
        <v>90</v>
      </c>
      <c r="T1935" s="72" t="s">
        <v>14407</v>
      </c>
      <c r="U1935" s="73"/>
      <c r="W1935" s="73"/>
      <c r="X1935" s="73"/>
      <c r="Y1935" s="72" t="s">
        <v>14379</v>
      </c>
      <c r="AO1935" s="71">
        <v>109.2</v>
      </c>
      <c r="AS1935" s="73"/>
      <c r="AT1935" s="73"/>
      <c r="AU1935" s="73"/>
      <c r="AV1935" s="73"/>
      <c r="AW1935" s="74" t="s">
        <v>16328</v>
      </c>
      <c r="BC1935" s="73"/>
    </row>
    <row r="1936" spans="1:56">
      <c r="A1936" s="70" t="str">
        <f t="shared" si="61"/>
        <v>2026-01</v>
      </c>
      <c r="B1936" s="5" t="str">
        <f>_xlfn.XLOOKUP(G1936,过机服务商重量差!A:A,过机服务商重量差!G:G)</f>
        <v>帅时莹</v>
      </c>
      <c r="C1936" s="32" t="str">
        <f t="shared" si="60"/>
        <v/>
      </c>
      <c r="D1936" s="63">
        <f>ROUND(IF(AND(AO1936&gt;=0,Y1936="正常走货"),_xlfn.XLOOKUP(G1936,过机服务商重量差!A:A,过机服务商重量差!L:L),"0"),2)</f>
        <v>0</v>
      </c>
      <c r="E1936" s="64">
        <f>ROUND(IF(B1936="小旋风",$D1936/提成!$D$4*提成!$E$4,$D1936/提成!$D$3*提成!$E$3),2)</f>
        <v>0</v>
      </c>
      <c r="F1936" s="5" t="str">
        <f ca="1">IFERROR(LOOKUP(1,0/((B1936=名单!B:B)*(VALUE(AW1936)&gt;=名单!E:E)*(VALUE(AW1936)&lt;=名单!G:G)*(Y1936="正常走货")),名单!H:H),"否")</f>
        <v>否</v>
      </c>
      <c r="G1936" s="71" t="s">
        <v>5859</v>
      </c>
      <c r="H1936" s="71" t="s">
        <v>5861</v>
      </c>
      <c r="J1936" s="72" t="s">
        <v>287</v>
      </c>
      <c r="L1936" s="71" t="s">
        <v>18</v>
      </c>
      <c r="M1936" s="73"/>
      <c r="N1936" s="73"/>
      <c r="R1936" s="73"/>
      <c r="S1936" s="72" t="s">
        <v>442</v>
      </c>
      <c r="T1936" s="72" t="s">
        <v>14410</v>
      </c>
      <c r="U1936" s="73"/>
      <c r="W1936" s="73"/>
      <c r="X1936" s="73"/>
      <c r="Y1936" s="72" t="s">
        <v>14379</v>
      </c>
      <c r="AO1936" s="71">
        <v>-47.2</v>
      </c>
      <c r="AS1936" s="73"/>
      <c r="AT1936" s="73"/>
      <c r="AU1936" s="73"/>
      <c r="AV1936" s="73"/>
      <c r="AW1936" s="74" t="s">
        <v>16329</v>
      </c>
      <c r="BC1936" s="73"/>
    </row>
    <row r="1937" spans="1:56">
      <c r="A1937" s="70" t="str">
        <f t="shared" si="61"/>
        <v>2026-01</v>
      </c>
      <c r="B1937" s="5" t="str">
        <f>_xlfn.XLOOKUP(G1937,过机服务商重量差!A:A,过机服务商重量差!G:G)</f>
        <v>玉麒麟</v>
      </c>
      <c r="C1937" s="32" t="str">
        <f t="shared" si="60"/>
        <v>渠道</v>
      </c>
      <c r="D1937" s="63">
        <f>ROUND(IF(AND(AO1937&gt;=0,Y1937="正常走货"),_xlfn.XLOOKUP(G1937,过机服务商重量差!A:A,过机服务商重量差!L:L),"0"),2)</f>
        <v>51</v>
      </c>
      <c r="E1937" s="64">
        <f>ROUND(IF(B1937="小旋风",$D1937/提成!$D$4*提成!$E$4,$D1937/提成!$D$3*提成!$E$3),2)</f>
        <v>0.51</v>
      </c>
      <c r="F1937" s="5" t="str">
        <f ca="1">IFERROR(LOOKUP(1,0/((B1937=名单!B:B)*(VALUE(AW1937)&gt;=名单!E:E)*(VALUE(AW1937)&lt;=名单!G:G)*(Y1937="正常走货")),名单!H:H),"否")</f>
        <v>否</v>
      </c>
      <c r="G1937" s="71" t="s">
        <v>5862</v>
      </c>
      <c r="H1937" s="71" t="s">
        <v>5864</v>
      </c>
      <c r="J1937" s="72" t="s">
        <v>17</v>
      </c>
      <c r="L1937" s="71" t="s">
        <v>18</v>
      </c>
      <c r="M1937" s="73"/>
      <c r="N1937" s="73"/>
      <c r="R1937" s="73"/>
      <c r="S1937" s="72" t="s">
        <v>99</v>
      </c>
      <c r="T1937" s="72" t="s">
        <v>14410</v>
      </c>
      <c r="U1937" s="73"/>
      <c r="W1937" s="73"/>
      <c r="X1937" s="73"/>
      <c r="Y1937" s="72" t="s">
        <v>14379</v>
      </c>
      <c r="AO1937" s="71">
        <v>710.6</v>
      </c>
      <c r="AT1937" s="73"/>
      <c r="AV1937" s="73"/>
      <c r="AW1937" s="74" t="s">
        <v>16330</v>
      </c>
      <c r="BC1937" s="73"/>
      <c r="BD1937" s="73"/>
    </row>
    <row r="1938" spans="1:56">
      <c r="A1938" s="70" t="str">
        <f t="shared" si="61"/>
        <v>2026-01</v>
      </c>
      <c r="B1938" s="5" t="str">
        <f>_xlfn.XLOOKUP(G1938,过机服务商重量差!A:A,过机服务商重量差!G:G)</f>
        <v>玉麒麟</v>
      </c>
      <c r="C1938" s="32" t="str">
        <f t="shared" si="60"/>
        <v>渠道</v>
      </c>
      <c r="D1938" s="63">
        <f>ROUND(IF(AND(AO1938&gt;=0,Y1938="正常走货"),_xlfn.XLOOKUP(G1938,过机服务商重量差!A:A,过机服务商重量差!L:L),"0"),2)</f>
        <v>50</v>
      </c>
      <c r="E1938" s="64">
        <f>ROUND(IF(B1938="小旋风",$D1938/提成!$D$4*提成!$E$4,$D1938/提成!$D$3*提成!$E$3),2)</f>
        <v>0.5</v>
      </c>
      <c r="F1938" s="5" t="str">
        <f ca="1">IFERROR(LOOKUP(1,0/((B1938=名单!B:B)*(VALUE(AW1938)&gt;=名单!E:E)*(VALUE(AW1938)&lt;=名单!G:G)*(Y1938="正常走货")),名单!H:H),"否")</f>
        <v>否</v>
      </c>
      <c r="G1938" s="71" t="s">
        <v>5865</v>
      </c>
      <c r="H1938" s="71" t="s">
        <v>5867</v>
      </c>
      <c r="J1938" s="72" t="s">
        <v>17</v>
      </c>
      <c r="L1938" s="71" t="s">
        <v>18</v>
      </c>
      <c r="M1938" s="73"/>
      <c r="N1938" s="73"/>
      <c r="R1938" s="73"/>
      <c r="S1938" s="72" t="s">
        <v>99</v>
      </c>
      <c r="T1938" s="72" t="s">
        <v>14410</v>
      </c>
      <c r="U1938" s="73"/>
      <c r="W1938" s="73"/>
      <c r="X1938" s="73"/>
      <c r="Y1938" s="72" t="s">
        <v>14379</v>
      </c>
      <c r="AO1938" s="71">
        <v>759.1</v>
      </c>
      <c r="AT1938" s="73"/>
      <c r="AV1938" s="73"/>
      <c r="AW1938" s="74" t="s">
        <v>16331</v>
      </c>
      <c r="BC1938" s="73"/>
      <c r="BD1938" s="73"/>
    </row>
    <row r="1939" spans="1:56">
      <c r="A1939" s="70" t="str">
        <f t="shared" si="61"/>
        <v>2026-01</v>
      </c>
      <c r="B1939" s="5" t="str">
        <f>_xlfn.XLOOKUP(G1939,过机服务商重量差!A:A,过机服务商重量差!G:G)</f>
        <v>风清扬</v>
      </c>
      <c r="C1939" s="32" t="str">
        <f t="shared" si="60"/>
        <v>渠道</v>
      </c>
      <c r="D1939" s="63">
        <f>ROUND(IF(AND(AO1939&gt;=0,Y1939="正常走货"),_xlfn.XLOOKUP(G1939,过机服务商重量差!A:A,过机服务商重量差!L:L),"0"),2)</f>
        <v>51</v>
      </c>
      <c r="E1939" s="64">
        <f>ROUND(IF(B1939="小旋风",$D1939/提成!$D$4*提成!$E$4,$D1939/提成!$D$3*提成!$E$3),2)</f>
        <v>0.51</v>
      </c>
      <c r="F1939" s="5" t="str">
        <f ca="1">IFERROR(LOOKUP(1,0/((B1939=名单!B:B)*(VALUE(AW1939)&gt;=名单!E:E)*(VALUE(AW1939)&lt;=名单!G:G)*(Y1939="正常走货")),名单!H:H),"否")</f>
        <v>是</v>
      </c>
      <c r="G1939" s="71" t="s">
        <v>5868</v>
      </c>
      <c r="H1939" s="71" t="s">
        <v>5870</v>
      </c>
      <c r="J1939" s="72" t="s">
        <v>1592</v>
      </c>
      <c r="L1939" s="71" t="s">
        <v>18</v>
      </c>
      <c r="M1939" s="73"/>
      <c r="N1939" s="73"/>
      <c r="R1939" s="73"/>
      <c r="S1939" s="72" t="s">
        <v>99</v>
      </c>
      <c r="T1939" s="72" t="s">
        <v>14410</v>
      </c>
      <c r="U1939" s="73"/>
      <c r="W1939" s="73"/>
      <c r="X1939" s="73"/>
      <c r="Y1939" s="72" t="s">
        <v>14379</v>
      </c>
      <c r="AO1939" s="71">
        <v>958.5</v>
      </c>
      <c r="AT1939" s="73"/>
      <c r="AV1939" s="73"/>
      <c r="AW1939" s="74" t="s">
        <v>16332</v>
      </c>
      <c r="BC1939" s="73"/>
      <c r="BD1939" s="73"/>
    </row>
    <row r="1940" spans="1:56">
      <c r="A1940" s="70" t="str">
        <f t="shared" si="61"/>
        <v>2026-01</v>
      </c>
      <c r="B1940" s="5" t="str">
        <f>_xlfn.XLOOKUP(G1940,过机服务商重量差!A:A,过机服务商重量差!G:G)</f>
        <v>风清扬</v>
      </c>
      <c r="C1940" s="32" t="str">
        <f t="shared" si="60"/>
        <v>渠道</v>
      </c>
      <c r="D1940" s="63">
        <f>ROUND(IF(AND(AO1940&gt;=0,Y1940="正常走货"),_xlfn.XLOOKUP(G1940,过机服务商重量差!A:A,过机服务商重量差!L:L),"0"),2)</f>
        <v>52</v>
      </c>
      <c r="E1940" s="64">
        <f>ROUND(IF(B1940="小旋风",$D1940/提成!$D$4*提成!$E$4,$D1940/提成!$D$3*提成!$E$3),2)</f>
        <v>0.52</v>
      </c>
      <c r="F1940" s="5" t="str">
        <f ca="1">IFERROR(LOOKUP(1,0/((B1940=名单!B:B)*(VALUE(AW1940)&gt;=名单!E:E)*(VALUE(AW1940)&lt;=名单!G:G)*(Y1940="正常走货")),名单!H:H),"否")</f>
        <v>是</v>
      </c>
      <c r="G1940" s="71" t="s">
        <v>5871</v>
      </c>
      <c r="H1940" s="71" t="s">
        <v>5873</v>
      </c>
      <c r="J1940" s="72" t="s">
        <v>1592</v>
      </c>
      <c r="L1940" s="71" t="s">
        <v>18</v>
      </c>
      <c r="M1940" s="73"/>
      <c r="N1940" s="73"/>
      <c r="R1940" s="73"/>
      <c r="S1940" s="72" t="s">
        <v>99</v>
      </c>
      <c r="T1940" s="71" t="s">
        <v>14410</v>
      </c>
      <c r="U1940" s="73"/>
      <c r="W1940" s="73"/>
      <c r="X1940" s="73"/>
      <c r="Y1940" s="72" t="s">
        <v>14379</v>
      </c>
      <c r="AO1940" s="71">
        <v>914.5</v>
      </c>
      <c r="AT1940" s="73"/>
      <c r="AU1940" s="73"/>
      <c r="AV1940" s="73"/>
      <c r="AW1940" s="74" t="s">
        <v>16333</v>
      </c>
      <c r="BA1940" s="73"/>
      <c r="BC1940" s="73"/>
    </row>
    <row r="1941" spans="1:56">
      <c r="A1941" s="70" t="str">
        <f t="shared" si="61"/>
        <v>2026-01</v>
      </c>
      <c r="B1941" s="5" t="str">
        <f>_xlfn.XLOOKUP(G1941,过机服务商重量差!A:A,过机服务商重量差!G:G)</f>
        <v>玉麒麟</v>
      </c>
      <c r="C1941" s="32" t="str">
        <f t="shared" si="60"/>
        <v>渠道</v>
      </c>
      <c r="D1941" s="63">
        <f>ROUND(IF(AND(AO1941&gt;=0,Y1941="正常走货"),_xlfn.XLOOKUP(G1941,过机服务商重量差!A:A,过机服务商重量差!L:L),"0"),2)</f>
        <v>50</v>
      </c>
      <c r="E1941" s="64">
        <f>ROUND(IF(B1941="小旋风",$D1941/提成!$D$4*提成!$E$4,$D1941/提成!$D$3*提成!$E$3),2)</f>
        <v>0.5</v>
      </c>
      <c r="F1941" s="5" t="str">
        <f ca="1">IFERROR(LOOKUP(1,0/((B1941=名单!B:B)*(VALUE(AW1941)&gt;=名单!E:E)*(VALUE(AW1941)&lt;=名单!G:G)*(Y1941="正常走货")),名单!H:H),"否")</f>
        <v>否</v>
      </c>
      <c r="G1941" s="71" t="s">
        <v>5874</v>
      </c>
      <c r="H1941" s="71" t="s">
        <v>5876</v>
      </c>
      <c r="J1941" s="72" t="s">
        <v>17</v>
      </c>
      <c r="L1941" s="71" t="s">
        <v>18</v>
      </c>
      <c r="M1941" s="73"/>
      <c r="N1941" s="73"/>
      <c r="R1941" s="73"/>
      <c r="S1941" s="72" t="s">
        <v>99</v>
      </c>
      <c r="T1941" s="72" t="s">
        <v>14410</v>
      </c>
      <c r="U1941" s="73"/>
      <c r="W1941" s="73"/>
      <c r="X1941" s="73"/>
      <c r="Y1941" s="72" t="s">
        <v>14379</v>
      </c>
      <c r="AO1941" s="71">
        <v>759.1</v>
      </c>
      <c r="AS1941" s="73"/>
      <c r="AT1941" s="73"/>
      <c r="AU1941" s="73"/>
      <c r="AV1941" s="73"/>
      <c r="AW1941" s="74" t="s">
        <v>16334</v>
      </c>
      <c r="BA1941" s="73"/>
      <c r="BC1941" s="73"/>
    </row>
    <row r="1942" spans="1:56">
      <c r="A1942" s="70" t="str">
        <f t="shared" si="61"/>
        <v>2026-01</v>
      </c>
      <c r="B1942" s="5" t="str">
        <f>_xlfn.XLOOKUP(G1942,过机服务商重量差!A:A,过机服务商重量差!G:G)</f>
        <v>玉麒麟</v>
      </c>
      <c r="C1942" s="32" t="str">
        <f t="shared" si="60"/>
        <v>渠道</v>
      </c>
      <c r="D1942" s="63">
        <f>ROUND(IF(AND(AO1942&gt;=0,Y1942="正常走货"),_xlfn.XLOOKUP(G1942,过机服务商重量差!A:A,过机服务商重量差!L:L),"0"),2)</f>
        <v>2</v>
      </c>
      <c r="E1942" s="64">
        <f>ROUND(IF(B1942="小旋风",$D1942/提成!$D$4*提成!$E$4,$D1942/提成!$D$3*提成!$E$3),2)</f>
        <v>0.02</v>
      </c>
      <c r="F1942" s="5" t="str">
        <f ca="1">IFERROR(LOOKUP(1,0/((B1942=名单!B:B)*(VALUE(AW1942)&gt;=名单!E:E)*(VALUE(AW1942)&lt;=名单!G:G)*(Y1942="正常走货")),名单!H:H),"否")</f>
        <v>否</v>
      </c>
      <c r="G1942" s="71" t="s">
        <v>5877</v>
      </c>
      <c r="H1942" s="71" t="s">
        <v>5879</v>
      </c>
      <c r="J1942" s="72" t="s">
        <v>256</v>
      </c>
      <c r="L1942" s="71" t="s">
        <v>18</v>
      </c>
      <c r="M1942" s="73"/>
      <c r="N1942" s="73"/>
      <c r="R1942" s="73"/>
      <c r="S1942" s="72" t="s">
        <v>20</v>
      </c>
      <c r="T1942" s="72" t="s">
        <v>14378</v>
      </c>
      <c r="U1942" s="73"/>
      <c r="W1942" s="73"/>
      <c r="X1942" s="73"/>
      <c r="Y1942" s="72" t="s">
        <v>14379</v>
      </c>
      <c r="AO1942" s="71">
        <v>56</v>
      </c>
      <c r="AT1942" s="73"/>
      <c r="AV1942" s="73"/>
      <c r="AW1942" s="74" t="s">
        <v>16335</v>
      </c>
      <c r="BA1942" s="73"/>
      <c r="BC1942" s="73"/>
      <c r="BD1942" s="73"/>
    </row>
    <row r="1943" spans="1:56">
      <c r="A1943" s="70" t="str">
        <f t="shared" si="61"/>
        <v>2026-01</v>
      </c>
      <c r="B1943" s="5" t="str">
        <f>_xlfn.XLOOKUP(G1943,过机服务商重量差!A:A,过机服务商重量差!G:G)</f>
        <v>风清扬</v>
      </c>
      <c r="C1943" s="32" t="str">
        <f t="shared" si="60"/>
        <v>渠道</v>
      </c>
      <c r="D1943" s="63">
        <f>ROUND(IF(AND(AO1943&gt;=0,Y1943="正常走货"),_xlfn.XLOOKUP(G1943,过机服务商重量差!A:A,过机服务商重量差!L:L),"0"),2)</f>
        <v>66</v>
      </c>
      <c r="E1943" s="64">
        <f>ROUND(IF(B1943="小旋风",$D1943/提成!$D$4*提成!$E$4,$D1943/提成!$D$3*提成!$E$3),2)</f>
        <v>0.66</v>
      </c>
      <c r="F1943" s="5" t="str">
        <f ca="1">IFERROR(LOOKUP(1,0/((B1943=名单!B:B)*(VALUE(AW1943)&gt;=名单!E:E)*(VALUE(AW1943)&lt;=名单!G:G)*(Y1943="正常走货")),名单!H:H),"否")</f>
        <v>是</v>
      </c>
      <c r="G1943" s="71" t="s">
        <v>5880</v>
      </c>
      <c r="H1943" s="71" t="s">
        <v>5882</v>
      </c>
      <c r="J1943" s="72" t="s">
        <v>880</v>
      </c>
      <c r="L1943" s="71" t="s">
        <v>18</v>
      </c>
      <c r="M1943" s="73"/>
      <c r="N1943" s="73"/>
      <c r="R1943" s="73"/>
      <c r="S1943" s="72" t="s">
        <v>86</v>
      </c>
      <c r="T1943" s="72" t="s">
        <v>14378</v>
      </c>
      <c r="U1943" s="73"/>
      <c r="W1943" s="73"/>
      <c r="X1943" s="73"/>
      <c r="Y1943" s="72" t="s">
        <v>14379</v>
      </c>
      <c r="AO1943" s="71">
        <v>230</v>
      </c>
      <c r="AS1943" s="73"/>
      <c r="AT1943" s="73"/>
      <c r="AV1943" s="73"/>
      <c r="AW1943" s="74" t="s">
        <v>16336</v>
      </c>
      <c r="BC1943" s="73"/>
    </row>
    <row r="1944" spans="1:56">
      <c r="A1944" s="70" t="str">
        <f t="shared" si="61"/>
        <v>2026-01</v>
      </c>
      <c r="B1944" s="5" t="str">
        <f>_xlfn.XLOOKUP(G1944,过机服务商重量差!A:A,过机服务商重量差!G:G)</f>
        <v>无崖子</v>
      </c>
      <c r="C1944" s="32" t="str">
        <f t="shared" si="60"/>
        <v>渠道</v>
      </c>
      <c r="D1944" s="63">
        <f>ROUND(IF(AND(AO1944&gt;=0,Y1944="正常走货"),_xlfn.XLOOKUP(G1944,过机服务商重量差!A:A,过机服务商重量差!L:L),"0"),2)</f>
        <v>13</v>
      </c>
      <c r="E1944" s="64">
        <f>ROUND(IF(B1944="小旋风",$D1944/提成!$D$4*提成!$E$4,$D1944/提成!$D$3*提成!$E$3),2)</f>
        <v>0.13</v>
      </c>
      <c r="F1944" s="5" t="str">
        <f ca="1">IFERROR(LOOKUP(1,0/((B1944=名单!B:B)*(VALUE(AW1944)&gt;=名单!E:E)*(VALUE(AW1944)&lt;=名单!G:G)*(Y1944="正常走货")),名单!H:H),"否")</f>
        <v>否</v>
      </c>
      <c r="G1944" s="71" t="s">
        <v>5883</v>
      </c>
      <c r="H1944" s="71" t="s">
        <v>5885</v>
      </c>
      <c r="J1944" s="72" t="s">
        <v>2292</v>
      </c>
      <c r="L1944" s="71" t="s">
        <v>18</v>
      </c>
      <c r="M1944" s="73"/>
      <c r="N1944" s="73"/>
      <c r="R1944" s="73"/>
      <c r="S1944" s="72" t="s">
        <v>203</v>
      </c>
      <c r="T1944" s="72" t="s">
        <v>14378</v>
      </c>
      <c r="U1944" s="73"/>
      <c r="W1944" s="73"/>
      <c r="X1944" s="73"/>
      <c r="Y1944" s="72" t="s">
        <v>14379</v>
      </c>
      <c r="AO1944" s="71">
        <v>0</v>
      </c>
      <c r="AS1944" s="73"/>
      <c r="AT1944" s="73"/>
      <c r="AV1944" s="73"/>
      <c r="AW1944" s="74" t="s">
        <v>16337</v>
      </c>
      <c r="BC1944" s="73"/>
    </row>
    <row r="1945" spans="1:56">
      <c r="A1945" s="70" t="str">
        <f t="shared" si="61"/>
        <v>2026-01</v>
      </c>
      <c r="B1945" s="5" t="str">
        <f>_xlfn.XLOOKUP(G1945,过机服务商重量差!A:A,过机服务商重量差!G:G)</f>
        <v>007</v>
      </c>
      <c r="C1945" s="32" t="str">
        <f t="shared" si="60"/>
        <v>渠道</v>
      </c>
      <c r="D1945" s="63">
        <f>ROUND(IF(AND(AO1945&gt;=0,Y1945="正常走货"),_xlfn.XLOOKUP(G1945,过机服务商重量差!A:A,过机服务商重量差!L:L),"0"),2)</f>
        <v>180</v>
      </c>
      <c r="E1945" s="64">
        <f>ROUND(IF(B1945="小旋风",$D1945/提成!$D$4*提成!$E$4,$D1945/提成!$D$3*提成!$E$3),2)</f>
        <v>1.8</v>
      </c>
      <c r="F1945" s="5" t="str">
        <f ca="1">IFERROR(LOOKUP(1,0/((B1945=名单!B:B)*(VALUE(AW1945)&gt;=名单!E:E)*(VALUE(AW1945)&lt;=名单!G:G)*(Y1945="正常走货")),名单!H:H),"否")</f>
        <v>否</v>
      </c>
      <c r="G1945" s="71" t="s">
        <v>5886</v>
      </c>
      <c r="H1945" s="71" t="s">
        <v>5888</v>
      </c>
      <c r="J1945" s="72" t="s">
        <v>266</v>
      </c>
      <c r="L1945" s="71" t="s">
        <v>18</v>
      </c>
      <c r="M1945" s="73"/>
      <c r="N1945" s="73"/>
      <c r="R1945" s="73"/>
      <c r="S1945" s="72" t="s">
        <v>79</v>
      </c>
      <c r="T1945" s="72" t="s">
        <v>14378</v>
      </c>
      <c r="U1945" s="73"/>
      <c r="W1945" s="73"/>
      <c r="X1945" s="73"/>
      <c r="Y1945" s="72" t="s">
        <v>14379</v>
      </c>
      <c r="AO1945" s="71">
        <v>1635.85</v>
      </c>
      <c r="AT1945" s="73"/>
      <c r="AU1945" s="73"/>
      <c r="AV1945" s="73"/>
      <c r="AW1945" s="74" t="s">
        <v>16338</v>
      </c>
      <c r="BC1945" s="73"/>
    </row>
    <row r="1946" spans="1:56">
      <c r="A1946" s="70" t="str">
        <f t="shared" si="61"/>
        <v>2026-01</v>
      </c>
      <c r="B1946" s="5" t="str">
        <f>_xlfn.XLOOKUP(G1946,过机服务商重量差!A:A,过机服务商重量差!G:G)</f>
        <v>小旋风</v>
      </c>
      <c r="C1946" s="32" t="str">
        <f t="shared" si="60"/>
        <v>渠道</v>
      </c>
      <c r="D1946" s="63">
        <f>ROUND(IF(AND(AO1946&gt;=0,Y1946="正常走货"),_xlfn.XLOOKUP(G1946,过机服务商重量差!A:A,过机服务商重量差!L:L),"0"),2)</f>
        <v>126</v>
      </c>
      <c r="E1946" s="64">
        <f>ROUND(IF(B1946="小旋风",$D1946/提成!$D$4*提成!$E$4,$D1946/提成!$D$3*提成!$E$3),2)</f>
        <v>1.26</v>
      </c>
      <c r="F1946" s="5" t="str">
        <f ca="1">IFERROR(LOOKUP(1,0/((B1946=名单!B:B)*(VALUE(AW1946)&gt;=名单!E:E)*(VALUE(AW1946)&lt;=名单!G:G)*(Y1946="正常走货")),名单!H:H),"否")</f>
        <v>是</v>
      </c>
      <c r="G1946" s="71" t="s">
        <v>5889</v>
      </c>
      <c r="H1946" s="71" t="s">
        <v>5891</v>
      </c>
      <c r="J1946" s="72" t="s">
        <v>78</v>
      </c>
      <c r="L1946" s="71" t="s">
        <v>18</v>
      </c>
      <c r="M1946" s="73"/>
      <c r="N1946" s="73"/>
      <c r="R1946" s="73"/>
      <c r="S1946" s="72" t="s">
        <v>156</v>
      </c>
      <c r="T1946" s="72" t="s">
        <v>14386</v>
      </c>
      <c r="U1946" s="73"/>
      <c r="W1946" s="73"/>
      <c r="X1946" s="73"/>
      <c r="Y1946" s="72" t="s">
        <v>14379</v>
      </c>
      <c r="AO1946" s="71">
        <v>88.2</v>
      </c>
      <c r="AS1946" s="73"/>
      <c r="AT1946" s="73"/>
      <c r="AV1946" s="73"/>
      <c r="AW1946" s="74" t="s">
        <v>16339</v>
      </c>
      <c r="BA1946" s="73"/>
      <c r="BC1946" s="73"/>
    </row>
    <row r="1947" spans="1:56">
      <c r="A1947" s="70" t="str">
        <f t="shared" si="61"/>
        <v>2026-01</v>
      </c>
      <c r="B1947" s="5" t="str">
        <f>_xlfn.XLOOKUP(G1947,过机服务商重量差!A:A,过机服务商重量差!G:G)</f>
        <v>无崖子</v>
      </c>
      <c r="C1947" s="32" t="str">
        <f t="shared" si="60"/>
        <v>渠道</v>
      </c>
      <c r="D1947" s="63">
        <f>ROUND(IF(AND(AO1947&gt;=0,Y1947="正常走货"),_xlfn.XLOOKUP(G1947,过机服务商重量差!A:A,过机服务商重量差!L:L),"0"),2)</f>
        <v>25</v>
      </c>
      <c r="E1947" s="64">
        <f>ROUND(IF(B1947="小旋风",$D1947/提成!$D$4*提成!$E$4,$D1947/提成!$D$3*提成!$E$3),2)</f>
        <v>0.25</v>
      </c>
      <c r="F1947" s="5" t="str">
        <f ca="1">IFERROR(LOOKUP(1,0/((B1947=名单!B:B)*(VALUE(AW1947)&gt;=名单!E:E)*(VALUE(AW1947)&lt;=名单!G:G)*(Y1947="正常走货")),名单!H:H),"否")</f>
        <v>否</v>
      </c>
      <c r="G1947" s="71" t="s">
        <v>5892</v>
      </c>
      <c r="H1947" s="71" t="s">
        <v>5894</v>
      </c>
      <c r="J1947" s="72" t="s">
        <v>2455</v>
      </c>
      <c r="L1947" s="71" t="s">
        <v>18</v>
      </c>
      <c r="M1947" s="73"/>
      <c r="N1947" s="73"/>
      <c r="R1947" s="73"/>
      <c r="S1947" s="72" t="s">
        <v>86</v>
      </c>
      <c r="T1947" s="72" t="s">
        <v>14378</v>
      </c>
      <c r="U1947" s="73"/>
      <c r="W1947" s="73"/>
      <c r="X1947" s="73"/>
      <c r="Y1947" s="72" t="s">
        <v>14379</v>
      </c>
      <c r="AO1947" s="71">
        <v>0</v>
      </c>
      <c r="AT1947" s="73"/>
      <c r="AU1947" s="73"/>
      <c r="AV1947" s="73"/>
      <c r="AW1947" s="74" t="s">
        <v>16340</v>
      </c>
      <c r="BA1947" s="73"/>
      <c r="BC1947" s="73"/>
    </row>
    <row r="1948" spans="1:56">
      <c r="A1948" s="70" t="str">
        <f t="shared" si="61"/>
        <v>2026-01</v>
      </c>
      <c r="B1948" s="5" t="str">
        <f>_xlfn.XLOOKUP(G1948,过机服务商重量差!A:A,过机服务商重量差!G:G)</f>
        <v>无崖子</v>
      </c>
      <c r="C1948" s="32" t="str">
        <f t="shared" si="60"/>
        <v>渠道</v>
      </c>
      <c r="D1948" s="63">
        <f>ROUND(IF(AND(AO1948&gt;=0,Y1948="正常走货"),_xlfn.XLOOKUP(G1948,过机服务商重量差!A:A,过机服务商重量差!L:L),"0"),2)</f>
        <v>26</v>
      </c>
      <c r="E1948" s="64">
        <f>ROUND(IF(B1948="小旋风",$D1948/提成!$D$4*提成!$E$4,$D1948/提成!$D$3*提成!$E$3),2)</f>
        <v>0.26</v>
      </c>
      <c r="F1948" s="5" t="str">
        <f ca="1">IFERROR(LOOKUP(1,0/((B1948=名单!B:B)*(VALUE(AW1948)&gt;=名单!E:E)*(VALUE(AW1948)&lt;=名单!G:G)*(Y1948="正常走货")),名单!H:H),"否")</f>
        <v>否</v>
      </c>
      <c r="G1948" s="71" t="s">
        <v>5895</v>
      </c>
      <c r="H1948" s="71" t="s">
        <v>5897</v>
      </c>
      <c r="J1948" s="72" t="s">
        <v>2455</v>
      </c>
      <c r="L1948" s="71" t="s">
        <v>18</v>
      </c>
      <c r="M1948" s="73"/>
      <c r="N1948" s="73"/>
      <c r="R1948" s="73"/>
      <c r="S1948" s="72" t="s">
        <v>86</v>
      </c>
      <c r="T1948" s="72" t="s">
        <v>14378</v>
      </c>
      <c r="U1948" s="73"/>
      <c r="W1948" s="73"/>
      <c r="X1948" s="73"/>
      <c r="Y1948" s="72" t="s">
        <v>14379</v>
      </c>
      <c r="AO1948" s="71">
        <v>0</v>
      </c>
      <c r="AT1948" s="73"/>
      <c r="AV1948" s="73"/>
      <c r="AW1948" s="74" t="s">
        <v>16341</v>
      </c>
      <c r="BC1948" s="73"/>
    </row>
    <row r="1949" spans="1:56">
      <c r="A1949" s="70" t="str">
        <f t="shared" si="61"/>
        <v>2026-01</v>
      </c>
      <c r="B1949" s="5" t="str">
        <f>_xlfn.XLOOKUP(G1949,过机服务商重量差!A:A,过机服务商重量差!G:G)</f>
        <v>小旋风</v>
      </c>
      <c r="C1949" s="32" t="str">
        <f t="shared" si="60"/>
        <v>渠道</v>
      </c>
      <c r="D1949" s="63">
        <f>ROUND(IF(AND(AO1949&gt;=0,Y1949="正常走货"),_xlfn.XLOOKUP(G1949,过机服务商重量差!A:A,过机服务商重量差!L:L),"0"),2)</f>
        <v>26</v>
      </c>
      <c r="E1949" s="64">
        <f>ROUND(IF(B1949="小旋风",$D1949/提成!$D$4*提成!$E$4,$D1949/提成!$D$3*提成!$E$3),2)</f>
        <v>0.26</v>
      </c>
      <c r="F1949" s="5" t="str">
        <f ca="1">IFERROR(LOOKUP(1,0/((B1949=名单!B:B)*(VALUE(AW1949)&gt;=名单!E:E)*(VALUE(AW1949)&lt;=名单!G:G)*(Y1949="正常走货")),名单!H:H),"否")</f>
        <v>是</v>
      </c>
      <c r="G1949" s="71" t="s">
        <v>5898</v>
      </c>
      <c r="H1949" s="71" t="s">
        <v>5900</v>
      </c>
      <c r="J1949" s="72" t="s">
        <v>453</v>
      </c>
      <c r="L1949" s="71" t="s">
        <v>18</v>
      </c>
      <c r="M1949" s="73"/>
      <c r="N1949" s="73"/>
      <c r="R1949" s="73"/>
      <c r="S1949" s="72" t="s">
        <v>20</v>
      </c>
      <c r="T1949" s="72" t="s">
        <v>14378</v>
      </c>
      <c r="U1949" s="73"/>
      <c r="W1949" s="73"/>
      <c r="X1949" s="73"/>
      <c r="Y1949" s="72" t="s">
        <v>14379</v>
      </c>
      <c r="AO1949" s="71">
        <v>5.19999999999999</v>
      </c>
      <c r="AS1949" s="73"/>
      <c r="AT1949" s="73"/>
      <c r="AV1949" s="73"/>
      <c r="AW1949" s="74" t="s">
        <v>16342</v>
      </c>
      <c r="BA1949" s="73"/>
      <c r="BC1949" s="73"/>
    </row>
    <row r="1950" spans="1:56">
      <c r="A1950" s="70" t="str">
        <f t="shared" si="61"/>
        <v>2026-01</v>
      </c>
      <c r="B1950" s="5" t="str">
        <f>_xlfn.XLOOKUP(G1950,过机服务商重量差!A:A,过机服务商重量差!G:G)</f>
        <v>小旋风</v>
      </c>
      <c r="C1950" s="32" t="str">
        <f t="shared" si="60"/>
        <v>渠道</v>
      </c>
      <c r="D1950" s="63">
        <f>ROUND(IF(AND(AO1950&gt;=0,Y1950="正常走货"),_xlfn.XLOOKUP(G1950,过机服务商重量差!A:A,过机服务商重量差!L:L),"0"),2)</f>
        <v>362</v>
      </c>
      <c r="E1950" s="64">
        <f>ROUND(IF(B1950="小旋风",$D1950/提成!$D$4*提成!$E$4,$D1950/提成!$D$3*提成!$E$3),2)</f>
        <v>3.62</v>
      </c>
      <c r="F1950" s="5" t="str">
        <f ca="1">IFERROR(LOOKUP(1,0/((B1950=名单!B:B)*(VALUE(AW1950)&gt;=名单!E:E)*(VALUE(AW1950)&lt;=名单!G:G)*(Y1950="正常走货")),名单!H:H),"否")</f>
        <v>是</v>
      </c>
      <c r="G1950" s="71" t="s">
        <v>5901</v>
      </c>
      <c r="H1950" s="71" t="s">
        <v>5903</v>
      </c>
      <c r="J1950" s="72" t="s">
        <v>364</v>
      </c>
      <c r="L1950" s="71" t="s">
        <v>18</v>
      </c>
      <c r="M1950" s="73"/>
      <c r="N1950" s="73"/>
      <c r="R1950" s="73"/>
      <c r="S1950" s="72" t="s">
        <v>328</v>
      </c>
      <c r="T1950" s="72" t="s">
        <v>14382</v>
      </c>
      <c r="U1950" s="73"/>
      <c r="W1950" s="73"/>
      <c r="X1950" s="73"/>
      <c r="Y1950" s="72" t="s">
        <v>14379</v>
      </c>
      <c r="AO1950" s="71">
        <v>2215.3</v>
      </c>
      <c r="AT1950" s="73"/>
      <c r="AV1950" s="73"/>
      <c r="AW1950" s="74" t="s">
        <v>16343</v>
      </c>
      <c r="BC1950" s="73"/>
    </row>
    <row r="1951" spans="1:56">
      <c r="A1951" s="70" t="str">
        <f t="shared" si="61"/>
        <v>2026-01</v>
      </c>
      <c r="B1951" s="5" t="str">
        <f>_xlfn.XLOOKUP(G1951,过机服务商重量差!A:A,过机服务商重量差!G:G)</f>
        <v>无崖子</v>
      </c>
      <c r="C1951" s="32" t="str">
        <f t="shared" si="60"/>
        <v>渠道</v>
      </c>
      <c r="D1951" s="63">
        <f>ROUND(IF(AND(AO1951&gt;=0,Y1951="正常走货"),_xlfn.XLOOKUP(G1951,过机服务商重量差!A:A,过机服务商重量差!L:L),"0"),2)</f>
        <v>16</v>
      </c>
      <c r="E1951" s="64">
        <f>ROUND(IF(B1951="小旋风",$D1951/提成!$D$4*提成!$E$4,$D1951/提成!$D$3*提成!$E$3),2)</f>
        <v>0.16</v>
      </c>
      <c r="F1951" s="5" t="str">
        <f ca="1">IFERROR(LOOKUP(1,0/((B1951=名单!B:B)*(VALUE(AW1951)&gt;=名单!E:E)*(VALUE(AW1951)&lt;=名单!G:G)*(Y1951="正常走货")),名单!H:H),"否")</f>
        <v>否</v>
      </c>
      <c r="G1951" s="71" t="s">
        <v>5904</v>
      </c>
      <c r="H1951" s="71" t="s">
        <v>5906</v>
      </c>
      <c r="J1951" s="72" t="s">
        <v>603</v>
      </c>
      <c r="L1951" s="71" t="s">
        <v>18</v>
      </c>
      <c r="M1951" s="73"/>
      <c r="N1951" s="73"/>
      <c r="R1951" s="73"/>
      <c r="S1951" s="72" t="s">
        <v>120</v>
      </c>
      <c r="T1951" s="72" t="s">
        <v>14382</v>
      </c>
      <c r="U1951" s="73"/>
      <c r="W1951" s="73"/>
      <c r="X1951" s="73"/>
      <c r="Y1951" s="72" t="s">
        <v>14379</v>
      </c>
      <c r="AO1951" s="71">
        <v>69.69</v>
      </c>
      <c r="AS1951" s="73"/>
      <c r="AT1951" s="73"/>
      <c r="AU1951" s="73"/>
      <c r="AV1951" s="73"/>
      <c r="AW1951" s="74" t="s">
        <v>16344</v>
      </c>
      <c r="BC1951" s="73"/>
    </row>
    <row r="1952" spans="1:56">
      <c r="A1952" s="70" t="str">
        <f t="shared" si="61"/>
        <v>2026-01</v>
      </c>
      <c r="B1952" s="5" t="str">
        <f>_xlfn.XLOOKUP(G1952,过机服务商重量差!A:A,过机服务商重量差!G:G)</f>
        <v>小旋风</v>
      </c>
      <c r="C1952" s="32" t="str">
        <f t="shared" si="60"/>
        <v>渠道</v>
      </c>
      <c r="D1952" s="63">
        <f>ROUND(IF(AND(AO1952&gt;=0,Y1952="正常走货"),_xlfn.XLOOKUP(G1952,过机服务商重量差!A:A,过机服务商重量差!L:L),"0"),2)</f>
        <v>0.5</v>
      </c>
      <c r="E1952" s="64">
        <f>ROUND(IF(B1952="小旋风",$D1952/提成!$D$4*提成!$E$4,$D1952/提成!$D$3*提成!$E$3),2)</f>
        <v>0</v>
      </c>
      <c r="F1952" s="5" t="str">
        <f ca="1">IFERROR(LOOKUP(1,0/((B1952=名单!B:B)*(VALUE(AW1952)&gt;=名单!E:E)*(VALUE(AW1952)&lt;=名单!G:G)*(Y1952="正常走货")),名单!H:H),"否")</f>
        <v>是</v>
      </c>
      <c r="G1952" s="71" t="s">
        <v>5907</v>
      </c>
      <c r="H1952" s="71" t="s">
        <v>5909</v>
      </c>
      <c r="J1952" s="72" t="s">
        <v>28</v>
      </c>
      <c r="L1952" s="71" t="s">
        <v>18</v>
      </c>
      <c r="M1952" s="73"/>
      <c r="N1952" s="73"/>
      <c r="R1952" s="73"/>
      <c r="S1952" s="72" t="s">
        <v>30</v>
      </c>
      <c r="T1952" s="72" t="s">
        <v>14382</v>
      </c>
      <c r="U1952" s="73"/>
      <c r="W1952" s="73"/>
      <c r="X1952" s="73"/>
      <c r="Y1952" s="72" t="s">
        <v>14379</v>
      </c>
      <c r="AO1952" s="71">
        <v>267</v>
      </c>
      <c r="AS1952" s="73"/>
      <c r="AT1952" s="73"/>
      <c r="AV1952" s="73"/>
      <c r="AW1952" s="74" t="s">
        <v>16345</v>
      </c>
      <c r="BC1952" s="73"/>
    </row>
    <row r="1953" spans="1:56">
      <c r="A1953" s="70" t="str">
        <f t="shared" si="61"/>
        <v>2026-01</v>
      </c>
      <c r="B1953" s="5" t="str">
        <f>_xlfn.XLOOKUP(G1953,过机服务商重量差!A:A,过机服务商重量差!G:G)</f>
        <v>帅时莹</v>
      </c>
      <c r="C1953" s="32" t="str">
        <f t="shared" si="60"/>
        <v>渠道</v>
      </c>
      <c r="D1953" s="63">
        <f>ROUND(IF(AND(AO1953&gt;=0,Y1953="正常走货"),_xlfn.XLOOKUP(G1953,过机服务商重量差!A:A,过机服务商重量差!L:L),"0"),2)</f>
        <v>46</v>
      </c>
      <c r="E1953" s="64">
        <f>ROUND(IF(B1953="小旋风",$D1953/提成!$D$4*提成!$E$4,$D1953/提成!$D$3*提成!$E$3),2)</f>
        <v>0.46</v>
      </c>
      <c r="F1953" s="5" t="str">
        <f ca="1">IFERROR(LOOKUP(1,0/((B1953=名单!B:B)*(VALUE(AW1953)&gt;=名单!E:E)*(VALUE(AW1953)&lt;=名单!G:G)*(Y1953="正常走货")),名单!H:H),"否")</f>
        <v>否</v>
      </c>
      <c r="G1953" s="71" t="s">
        <v>5910</v>
      </c>
      <c r="H1953" s="71" t="s">
        <v>5912</v>
      </c>
      <c r="J1953" s="72" t="s">
        <v>4930</v>
      </c>
      <c r="L1953" s="72" t="s">
        <v>18</v>
      </c>
      <c r="M1953" s="73"/>
      <c r="N1953" s="73"/>
      <c r="R1953" s="73"/>
      <c r="S1953" s="72" t="s">
        <v>227</v>
      </c>
      <c r="T1953" s="72" t="s">
        <v>14410</v>
      </c>
      <c r="U1953" s="73"/>
      <c r="W1953" s="73"/>
      <c r="X1953" s="73"/>
      <c r="Y1953" s="72" t="s">
        <v>14379</v>
      </c>
      <c r="AO1953" s="71">
        <v>262.4</v>
      </c>
      <c r="AT1953" s="73"/>
      <c r="AV1953" s="73"/>
      <c r="AW1953" s="74" t="s">
        <v>16346</v>
      </c>
      <c r="BC1953" s="73"/>
    </row>
    <row r="1954" spans="1:56">
      <c r="A1954" s="70" t="str">
        <f t="shared" si="61"/>
        <v>2026-01</v>
      </c>
      <c r="B1954" s="5" t="str">
        <f>_xlfn.XLOOKUP(G1954,过机服务商重量差!A:A,过机服务商重量差!G:G)</f>
        <v>玉麒麟</v>
      </c>
      <c r="C1954" s="32" t="str">
        <f t="shared" si="60"/>
        <v>渠道</v>
      </c>
      <c r="D1954" s="63">
        <f>ROUND(IF(AND(AO1954&gt;=0,Y1954="正常走货"),_xlfn.XLOOKUP(G1954,过机服务商重量差!A:A,过机服务商重量差!L:L),"0"),2)</f>
        <v>12.5</v>
      </c>
      <c r="E1954" s="64">
        <f>ROUND(IF(B1954="小旋风",$D1954/提成!$D$4*提成!$E$4,$D1954/提成!$D$3*提成!$E$3),2)</f>
        <v>0.13</v>
      </c>
      <c r="F1954" s="5" t="str">
        <f ca="1">IFERROR(LOOKUP(1,0/((B1954=名单!B:B)*(VALUE(AW1954)&gt;=名单!E:E)*(VALUE(AW1954)&lt;=名单!G:G)*(Y1954="正常走货")),名单!H:H),"否")</f>
        <v>否</v>
      </c>
      <c r="G1954" s="71" t="s">
        <v>5913</v>
      </c>
      <c r="H1954" s="71" t="s">
        <v>5915</v>
      </c>
      <c r="J1954" s="72" t="s">
        <v>17</v>
      </c>
      <c r="L1954" s="71" t="s">
        <v>18</v>
      </c>
      <c r="M1954" s="73"/>
      <c r="N1954" s="73"/>
      <c r="R1954" s="73"/>
      <c r="S1954" s="72" t="s">
        <v>246</v>
      </c>
      <c r="T1954" s="72" t="s">
        <v>14386</v>
      </c>
      <c r="U1954" s="73"/>
      <c r="W1954" s="73"/>
      <c r="X1954" s="73"/>
      <c r="Y1954" s="72" t="s">
        <v>14379</v>
      </c>
      <c r="AO1954" s="71">
        <v>169.36</v>
      </c>
      <c r="AT1954" s="73"/>
      <c r="AU1954" s="73"/>
      <c r="AV1954" s="73"/>
      <c r="AW1954" s="74" t="s">
        <v>16347</v>
      </c>
      <c r="BC1954" s="73"/>
      <c r="BD1954" s="73"/>
    </row>
    <row r="1955" spans="1:56">
      <c r="A1955" s="70" t="str">
        <f t="shared" si="61"/>
        <v>2026-01</v>
      </c>
      <c r="B1955" s="5" t="str">
        <f>_xlfn.XLOOKUP(G1955,过机服务商重量差!A:A,过机服务商重量差!G:G)</f>
        <v>帅时莹</v>
      </c>
      <c r="C1955" s="32" t="str">
        <f t="shared" si="60"/>
        <v>渠道</v>
      </c>
      <c r="D1955" s="63">
        <f>ROUND(IF(AND(AO1955&gt;=0,Y1955="正常走货"),_xlfn.XLOOKUP(G1955,过机服务商重量差!A:A,过机服务商重量差!L:L),"0"),2)</f>
        <v>46</v>
      </c>
      <c r="E1955" s="64">
        <f>ROUND(IF(B1955="小旋风",$D1955/提成!$D$4*提成!$E$4,$D1955/提成!$D$3*提成!$E$3),2)</f>
        <v>0.46</v>
      </c>
      <c r="F1955" s="5" t="str">
        <f ca="1">IFERROR(LOOKUP(1,0/((B1955=名单!B:B)*(VALUE(AW1955)&gt;=名单!E:E)*(VALUE(AW1955)&lt;=名单!G:G)*(Y1955="正常走货")),名单!H:H),"否")</f>
        <v>否</v>
      </c>
      <c r="G1955" s="71" t="s">
        <v>5916</v>
      </c>
      <c r="H1955" s="71" t="s">
        <v>5918</v>
      </c>
      <c r="J1955" s="72" t="s">
        <v>287</v>
      </c>
      <c r="L1955" s="71" t="s">
        <v>18</v>
      </c>
      <c r="M1955" s="73"/>
      <c r="N1955" s="73"/>
      <c r="R1955" s="73"/>
      <c r="S1955" s="72" t="s">
        <v>288</v>
      </c>
      <c r="T1955" s="72" t="s">
        <v>14410</v>
      </c>
      <c r="U1955" s="73"/>
      <c r="W1955" s="73"/>
      <c r="X1955" s="73"/>
      <c r="Y1955" s="72" t="s">
        <v>14379</v>
      </c>
      <c r="AO1955" s="71">
        <v>82.8</v>
      </c>
      <c r="AS1955" s="73"/>
      <c r="AT1955" s="73"/>
      <c r="AV1955" s="73"/>
      <c r="AW1955" s="74" t="s">
        <v>16348</v>
      </c>
      <c r="BC1955" s="73"/>
    </row>
    <row r="1956" spans="1:56">
      <c r="A1956" s="70" t="str">
        <f t="shared" si="61"/>
        <v>2026-01</v>
      </c>
      <c r="B1956" s="5" t="str">
        <f>_xlfn.XLOOKUP(G1956,过机服务商重量差!A:A,过机服务商重量差!G:G)</f>
        <v>帅时莹</v>
      </c>
      <c r="C1956" s="32" t="str">
        <f t="shared" si="60"/>
        <v>渠道</v>
      </c>
      <c r="D1956" s="63">
        <f>ROUND(IF(AND(AO1956&gt;=0,Y1956="正常走货"),_xlfn.XLOOKUP(G1956,过机服务商重量差!A:A,过机服务商重量差!L:L),"0"),2)</f>
        <v>2.5</v>
      </c>
      <c r="E1956" s="64">
        <f>ROUND(IF(B1956="小旋风",$D1956/提成!$D$4*提成!$E$4,$D1956/提成!$D$3*提成!$E$3),2)</f>
        <v>0.03</v>
      </c>
      <c r="F1956" s="5" t="str">
        <f ca="1">IFERROR(LOOKUP(1,0/((B1956=名单!B:B)*(VALUE(AW1956)&gt;=名单!E:E)*(VALUE(AW1956)&lt;=名单!G:G)*(Y1956="正常走货")),名单!H:H),"否")</f>
        <v>否</v>
      </c>
      <c r="G1956" s="71" t="s">
        <v>5919</v>
      </c>
      <c r="H1956" s="71" t="s">
        <v>5921</v>
      </c>
      <c r="J1956" s="72" t="s">
        <v>140</v>
      </c>
      <c r="L1956" s="71" t="s">
        <v>18</v>
      </c>
      <c r="M1956" s="73"/>
      <c r="N1956" s="73"/>
      <c r="R1956" s="73"/>
      <c r="S1956" s="72" t="s">
        <v>562</v>
      </c>
      <c r="T1956" s="72" t="s">
        <v>14410</v>
      </c>
      <c r="U1956" s="73"/>
      <c r="W1956" s="73"/>
      <c r="X1956" s="73"/>
      <c r="Y1956" s="72" t="s">
        <v>14379</v>
      </c>
      <c r="AO1956" s="71">
        <v>51.08</v>
      </c>
      <c r="AT1956" s="73"/>
      <c r="AV1956" s="73"/>
      <c r="AW1956" s="74" t="s">
        <v>16349</v>
      </c>
      <c r="BC1956" s="73"/>
    </row>
    <row r="1957" spans="1:56">
      <c r="A1957" s="70" t="str">
        <f t="shared" si="61"/>
        <v>2026-01</v>
      </c>
      <c r="B1957" s="5" t="str">
        <f>_xlfn.XLOOKUP(G1957,过机服务商重量差!A:A,过机服务商重量差!G:G)</f>
        <v>帅时莹</v>
      </c>
      <c r="C1957" s="32" t="str">
        <f t="shared" si="60"/>
        <v>渠道</v>
      </c>
      <c r="D1957" s="63">
        <f>ROUND(IF(AND(AO1957&gt;=0,Y1957="正常走货"),_xlfn.XLOOKUP(G1957,过机服务商重量差!A:A,过机服务商重量差!L:L),"0"),2)</f>
        <v>2.5</v>
      </c>
      <c r="E1957" s="64">
        <f>ROUND(IF(B1957="小旋风",$D1957/提成!$D$4*提成!$E$4,$D1957/提成!$D$3*提成!$E$3),2)</f>
        <v>0.03</v>
      </c>
      <c r="F1957" s="5" t="str">
        <f ca="1">IFERROR(LOOKUP(1,0/((B1957=名单!B:B)*(VALUE(AW1957)&gt;=名单!E:E)*(VALUE(AW1957)&lt;=名单!G:G)*(Y1957="正常走货")),名单!H:H),"否")</f>
        <v>否</v>
      </c>
      <c r="G1957" s="71" t="s">
        <v>5922</v>
      </c>
      <c r="H1957" s="71" t="s">
        <v>5924</v>
      </c>
      <c r="J1957" s="72" t="s">
        <v>458</v>
      </c>
      <c r="L1957" s="71" t="s">
        <v>18</v>
      </c>
      <c r="M1957" s="73"/>
      <c r="N1957" s="73"/>
      <c r="R1957" s="73"/>
      <c r="S1957" s="72" t="s">
        <v>562</v>
      </c>
      <c r="T1957" s="72" t="s">
        <v>14410</v>
      </c>
      <c r="U1957" s="73"/>
      <c r="W1957" s="73"/>
      <c r="X1957" s="73"/>
      <c r="Y1957" s="72" t="s">
        <v>14379</v>
      </c>
      <c r="AO1957" s="71">
        <v>70</v>
      </c>
      <c r="AT1957" s="73"/>
      <c r="AU1957" s="73"/>
      <c r="AV1957" s="73"/>
      <c r="AW1957" s="74" t="s">
        <v>16350</v>
      </c>
      <c r="BC1957" s="73"/>
    </row>
    <row r="1958" spans="1:56">
      <c r="A1958" s="70" t="str">
        <f t="shared" si="61"/>
        <v>2026-01</v>
      </c>
      <c r="B1958" s="5" t="str">
        <f>_xlfn.XLOOKUP(G1958,过机服务商重量差!A:A,过机服务商重量差!G:G)</f>
        <v>玉麒麟</v>
      </c>
      <c r="C1958" s="32" t="str">
        <f t="shared" si="60"/>
        <v>渠道</v>
      </c>
      <c r="D1958" s="63">
        <f>ROUND(IF(AND(AO1958&gt;=0,Y1958="正常走货"),_xlfn.XLOOKUP(G1958,过机服务商重量差!A:A,过机服务商重量差!L:L),"0"),2)</f>
        <v>10</v>
      </c>
      <c r="E1958" s="64">
        <f>ROUND(IF(B1958="小旋风",$D1958/提成!$D$4*提成!$E$4,$D1958/提成!$D$3*提成!$E$3),2)</f>
        <v>0.1</v>
      </c>
      <c r="F1958" s="5" t="str">
        <f ca="1">IFERROR(LOOKUP(1,0/((B1958=名单!B:B)*(VALUE(AW1958)&gt;=名单!E:E)*(VALUE(AW1958)&lt;=名单!G:G)*(Y1958="正常走货")),名单!H:H),"否")</f>
        <v>否</v>
      </c>
      <c r="G1958" s="71" t="s">
        <v>5925</v>
      </c>
      <c r="H1958" s="71" t="s">
        <v>5927</v>
      </c>
      <c r="J1958" s="72" t="s">
        <v>17</v>
      </c>
      <c r="L1958" s="71" t="s">
        <v>18</v>
      </c>
      <c r="M1958" s="73"/>
      <c r="N1958" s="73"/>
      <c r="R1958" s="73"/>
      <c r="S1958" s="72" t="s">
        <v>103</v>
      </c>
      <c r="T1958" s="72" t="s">
        <v>14382</v>
      </c>
      <c r="U1958" s="73"/>
      <c r="W1958" s="73"/>
      <c r="X1958" s="73"/>
      <c r="Y1958" s="72" t="s">
        <v>14379</v>
      </c>
      <c r="AO1958" s="71">
        <v>139.2</v>
      </c>
      <c r="AT1958" s="73"/>
      <c r="AV1958" s="73"/>
      <c r="AW1958" s="74" t="s">
        <v>16351</v>
      </c>
      <c r="BC1958" s="73"/>
    </row>
    <row r="1959" spans="1:56">
      <c r="A1959" s="70" t="str">
        <f t="shared" si="61"/>
        <v>2026-01</v>
      </c>
      <c r="B1959" s="5" t="str">
        <f>_xlfn.XLOOKUP(G1959,过机服务商重量差!A:A,过机服务商重量差!G:G)</f>
        <v>帅时莹</v>
      </c>
      <c r="C1959" s="32" t="str">
        <f t="shared" si="60"/>
        <v>渠道</v>
      </c>
      <c r="D1959" s="63">
        <f>ROUND(IF(AND(AO1959&gt;=0,Y1959="正常走货"),_xlfn.XLOOKUP(G1959,过机服务商重量差!A:A,过机服务商重量差!L:L),"0"),2)</f>
        <v>10</v>
      </c>
      <c r="E1959" s="64">
        <f>ROUND(IF(B1959="小旋风",$D1959/提成!$D$4*提成!$E$4,$D1959/提成!$D$3*提成!$E$3),2)</f>
        <v>0.1</v>
      </c>
      <c r="F1959" s="5" t="str">
        <f ca="1">IFERROR(LOOKUP(1,0/((B1959=名单!B:B)*(VALUE(AW1959)&gt;=名单!E:E)*(VALUE(AW1959)&lt;=名单!G:G)*(Y1959="正常走货")),名单!H:H),"否")</f>
        <v>否</v>
      </c>
      <c r="G1959" s="71" t="s">
        <v>5928</v>
      </c>
      <c r="H1959" s="71" t="s">
        <v>5930</v>
      </c>
      <c r="J1959" s="72" t="s">
        <v>140</v>
      </c>
      <c r="L1959" s="71" t="s">
        <v>18</v>
      </c>
      <c r="M1959" s="73"/>
      <c r="N1959" s="73"/>
      <c r="R1959" s="73"/>
      <c r="S1959" s="72" t="s">
        <v>442</v>
      </c>
      <c r="T1959" s="72" t="s">
        <v>14410</v>
      </c>
      <c r="U1959" s="73"/>
      <c r="W1959" s="73"/>
      <c r="X1959" s="73"/>
      <c r="Y1959" s="72" t="s">
        <v>14379</v>
      </c>
      <c r="AO1959" s="71">
        <v>69.6</v>
      </c>
      <c r="AS1959" s="73"/>
      <c r="AT1959" s="73"/>
      <c r="AU1959" s="73"/>
      <c r="AV1959" s="73"/>
      <c r="AW1959" s="74" t="s">
        <v>16352</v>
      </c>
      <c r="BC1959" s="73"/>
      <c r="BD1959" s="73"/>
    </row>
    <row r="1960" spans="1:56">
      <c r="A1960" s="70" t="str">
        <f t="shared" si="61"/>
        <v>2026-01</v>
      </c>
      <c r="B1960" s="5" t="str">
        <f>_xlfn.XLOOKUP(G1960,过机服务商重量差!A:A,过机服务商重量差!G:G)</f>
        <v>玉麒麟</v>
      </c>
      <c r="C1960" s="32" t="str">
        <f t="shared" si="60"/>
        <v>渠道</v>
      </c>
      <c r="D1960" s="63">
        <f>ROUND(IF(AND(AO1960&gt;=0,Y1960="正常走货"),_xlfn.XLOOKUP(G1960,过机服务商重量差!A:A,过机服务商重量差!L:L),"0"),2)</f>
        <v>12.5</v>
      </c>
      <c r="E1960" s="64">
        <f>ROUND(IF(B1960="小旋风",$D1960/提成!$D$4*提成!$E$4,$D1960/提成!$D$3*提成!$E$3),2)</f>
        <v>0.13</v>
      </c>
      <c r="F1960" s="5" t="str">
        <f ca="1">IFERROR(LOOKUP(1,0/((B1960=名单!B:B)*(VALUE(AW1960)&gt;=名单!E:E)*(VALUE(AW1960)&lt;=名单!G:G)*(Y1960="正常走货")),名单!H:H),"否")</f>
        <v>否</v>
      </c>
      <c r="G1960" s="71" t="s">
        <v>5931</v>
      </c>
      <c r="H1960" s="71" t="s">
        <v>5933</v>
      </c>
      <c r="J1960" s="72" t="s">
        <v>17</v>
      </c>
      <c r="L1960" s="71" t="s">
        <v>18</v>
      </c>
      <c r="M1960" s="73"/>
      <c r="N1960" s="73"/>
      <c r="R1960" s="73"/>
      <c r="S1960" s="72" t="s">
        <v>103</v>
      </c>
      <c r="T1960" s="72" t="s">
        <v>14382</v>
      </c>
      <c r="U1960" s="73"/>
      <c r="W1960" s="73"/>
      <c r="X1960" s="73"/>
      <c r="Y1960" s="72" t="s">
        <v>14379</v>
      </c>
      <c r="AO1960" s="71">
        <v>55</v>
      </c>
      <c r="AT1960" s="73"/>
      <c r="AU1960" s="73"/>
      <c r="AV1960" s="73"/>
      <c r="AW1960" s="74" t="s">
        <v>16353</v>
      </c>
      <c r="BC1960" s="73"/>
    </row>
    <row r="1961" spans="1:56">
      <c r="A1961" s="70" t="str">
        <f t="shared" si="61"/>
        <v>2026-01</v>
      </c>
      <c r="B1961" s="5" t="str">
        <f>_xlfn.XLOOKUP(G1961,过机服务商重量差!A:A,过机服务商重量差!G:G)</f>
        <v>玉麒麟</v>
      </c>
      <c r="C1961" s="32" t="str">
        <f t="shared" si="60"/>
        <v>渠道</v>
      </c>
      <c r="D1961" s="63">
        <f>ROUND(IF(AND(AO1961&gt;=0,Y1961="正常走货"),_xlfn.XLOOKUP(G1961,过机服务商重量差!A:A,过机服务商重量差!L:L),"0"),2)</f>
        <v>1</v>
      </c>
      <c r="E1961" s="64">
        <f>ROUND(IF(B1961="小旋风",$D1961/提成!$D$4*提成!$E$4,$D1961/提成!$D$3*提成!$E$3),2)</f>
        <v>0.01</v>
      </c>
      <c r="F1961" s="5" t="str">
        <f ca="1">IFERROR(LOOKUP(1,0/((B1961=名单!B:B)*(VALUE(AW1961)&gt;=名单!E:E)*(VALUE(AW1961)&lt;=名单!G:G)*(Y1961="正常走货")),名单!H:H),"否")</f>
        <v>否</v>
      </c>
      <c r="G1961" s="71" t="s">
        <v>5934</v>
      </c>
      <c r="H1961" s="71" t="s">
        <v>5936</v>
      </c>
      <c r="J1961" s="72" t="s">
        <v>17</v>
      </c>
      <c r="L1961" s="71" t="s">
        <v>18</v>
      </c>
      <c r="M1961" s="73"/>
      <c r="N1961" s="73"/>
      <c r="R1961" s="73"/>
      <c r="S1961" s="72" t="s">
        <v>390</v>
      </c>
      <c r="T1961" s="72" t="s">
        <v>14386</v>
      </c>
      <c r="U1961" s="73"/>
      <c r="W1961" s="73"/>
      <c r="X1961" s="73"/>
      <c r="Y1961" s="72" t="s">
        <v>14379</v>
      </c>
      <c r="AO1961" s="71">
        <v>89.8</v>
      </c>
      <c r="AT1961" s="73"/>
      <c r="AU1961" s="73"/>
      <c r="AV1961" s="73"/>
      <c r="AW1961" s="74" t="s">
        <v>16354</v>
      </c>
      <c r="BA1961" s="73"/>
      <c r="BC1961" s="73"/>
    </row>
    <row r="1962" spans="1:56">
      <c r="A1962" s="70" t="str">
        <f t="shared" si="61"/>
        <v>2026-01</v>
      </c>
      <c r="B1962" s="5" t="str">
        <f>_xlfn.XLOOKUP(G1962,过机服务商重量差!A:A,过机服务商重量差!G:G)</f>
        <v>风清扬</v>
      </c>
      <c r="C1962" s="32" t="str">
        <f t="shared" si="60"/>
        <v>渠道</v>
      </c>
      <c r="D1962" s="63">
        <f>ROUND(IF(AND(AO1962&gt;=0,Y1962="正常走货"),_xlfn.XLOOKUP(G1962,过机服务商重量差!A:A,过机服务商重量差!L:L),"0"),2)</f>
        <v>47</v>
      </c>
      <c r="E1962" s="64">
        <f>ROUND(IF(B1962="小旋风",$D1962/提成!$D$4*提成!$E$4,$D1962/提成!$D$3*提成!$E$3),2)</f>
        <v>0.47</v>
      </c>
      <c r="F1962" s="5" t="str">
        <f ca="1">IFERROR(LOOKUP(1,0/((B1962=名单!B:B)*(VALUE(AW1962)&gt;=名单!E:E)*(VALUE(AW1962)&lt;=名单!G:G)*(Y1962="正常走货")),名单!H:H),"否")</f>
        <v>是</v>
      </c>
      <c r="G1962" s="71" t="s">
        <v>5937</v>
      </c>
      <c r="H1962" s="71" t="s">
        <v>5939</v>
      </c>
      <c r="J1962" s="72" t="s">
        <v>880</v>
      </c>
      <c r="L1962" s="72" t="s">
        <v>18</v>
      </c>
      <c r="M1962" s="73"/>
      <c r="N1962" s="73"/>
      <c r="R1962" s="73"/>
      <c r="S1962" s="72" t="s">
        <v>5940</v>
      </c>
      <c r="T1962" s="72" t="s">
        <v>14473</v>
      </c>
      <c r="U1962" s="73"/>
      <c r="W1962" s="73"/>
      <c r="X1962" s="73"/>
      <c r="Y1962" s="72" t="s">
        <v>14379</v>
      </c>
      <c r="AO1962" s="71">
        <v>67.3</v>
      </c>
      <c r="AS1962" s="73"/>
      <c r="AT1962" s="73"/>
      <c r="AU1962" s="73"/>
      <c r="AV1962" s="73"/>
      <c r="AW1962" s="74" t="s">
        <v>16355</v>
      </c>
      <c r="BC1962" s="73"/>
    </row>
    <row r="1963" spans="1:56">
      <c r="A1963" s="70" t="str">
        <f t="shared" si="61"/>
        <v>2026-01</v>
      </c>
      <c r="B1963" s="5" t="str">
        <f>_xlfn.XLOOKUP(G1963,过机服务商重量差!A:A,过机服务商重量差!G:G)</f>
        <v>无崖子</v>
      </c>
      <c r="C1963" s="32" t="str">
        <f t="shared" si="60"/>
        <v>渠道</v>
      </c>
      <c r="D1963" s="63">
        <f>ROUND(IF(AND(AO1963&gt;=0,Y1963="正常走货"),_xlfn.XLOOKUP(G1963,过机服务商重量差!A:A,过机服务商重量差!L:L),"0"),2)</f>
        <v>0.5</v>
      </c>
      <c r="E1963" s="64">
        <f>ROUND(IF(B1963="小旋风",$D1963/提成!$D$4*提成!$E$4,$D1963/提成!$D$3*提成!$E$3),2)</f>
        <v>0.01</v>
      </c>
      <c r="F1963" s="5" t="str">
        <f ca="1">IFERROR(LOOKUP(1,0/((B1963=名单!B:B)*(VALUE(AW1963)&gt;=名单!E:E)*(VALUE(AW1963)&lt;=名单!G:G)*(Y1963="正常走货")),名单!H:H),"否")</f>
        <v>否</v>
      </c>
      <c r="G1963" s="71" t="s">
        <v>5941</v>
      </c>
      <c r="H1963" s="71" t="s">
        <v>5943</v>
      </c>
      <c r="J1963" s="72" t="s">
        <v>198</v>
      </c>
      <c r="L1963" s="71" t="s">
        <v>18</v>
      </c>
      <c r="M1963" s="73"/>
      <c r="N1963" s="73"/>
      <c r="R1963" s="73"/>
      <c r="S1963" s="72" t="s">
        <v>161</v>
      </c>
      <c r="T1963" s="71" t="s">
        <v>14378</v>
      </c>
      <c r="U1963" s="73"/>
      <c r="W1963" s="73"/>
      <c r="X1963" s="73"/>
      <c r="Y1963" s="72" t="s">
        <v>14379</v>
      </c>
      <c r="AO1963" s="71">
        <v>0.740000000000009</v>
      </c>
      <c r="AS1963" s="73"/>
      <c r="AT1963" s="73"/>
      <c r="AV1963" s="73"/>
      <c r="AW1963" s="74" t="s">
        <v>16356</v>
      </c>
      <c r="BC1963" s="73"/>
    </row>
    <row r="1964" spans="1:56">
      <c r="A1964" s="70" t="str">
        <f t="shared" si="61"/>
        <v>2026-01</v>
      </c>
      <c r="B1964" s="5" t="str">
        <f>_xlfn.XLOOKUP(G1964,过机服务商重量差!A:A,过机服务商重量差!G:G)</f>
        <v>无崖子</v>
      </c>
      <c r="C1964" s="32" t="str">
        <f t="shared" si="60"/>
        <v>渠道</v>
      </c>
      <c r="D1964" s="63">
        <f>ROUND(IF(AND(AO1964&gt;=0,Y1964="正常走货"),_xlfn.XLOOKUP(G1964,过机服务商重量差!A:A,过机服务商重量差!L:L),"0"),2)</f>
        <v>0.5</v>
      </c>
      <c r="E1964" s="64">
        <f>ROUND(IF(B1964="小旋风",$D1964/提成!$D$4*提成!$E$4,$D1964/提成!$D$3*提成!$E$3),2)</f>
        <v>0.01</v>
      </c>
      <c r="F1964" s="5" t="str">
        <f ca="1">IFERROR(LOOKUP(1,0/((B1964=名单!B:B)*(VALUE(AW1964)&gt;=名单!E:E)*(VALUE(AW1964)&lt;=名单!G:G)*(Y1964="正常走货")),名单!H:H),"否")</f>
        <v>否</v>
      </c>
      <c r="G1964" s="71" t="s">
        <v>5944</v>
      </c>
      <c r="H1964" s="71" t="s">
        <v>5946</v>
      </c>
      <c r="J1964" s="72" t="s">
        <v>198</v>
      </c>
      <c r="L1964" s="71" t="s">
        <v>18</v>
      </c>
      <c r="M1964" s="73"/>
      <c r="N1964" s="73"/>
      <c r="R1964" s="73"/>
      <c r="S1964" s="72" t="s">
        <v>161</v>
      </c>
      <c r="T1964" s="72" t="s">
        <v>14378</v>
      </c>
      <c r="U1964" s="73"/>
      <c r="W1964" s="73"/>
      <c r="X1964" s="73"/>
      <c r="Y1964" s="72" t="s">
        <v>14379</v>
      </c>
      <c r="AO1964" s="71">
        <v>0.740000000000009</v>
      </c>
      <c r="AT1964" s="73"/>
      <c r="AV1964" s="73"/>
      <c r="AW1964" s="74" t="s">
        <v>16357</v>
      </c>
      <c r="BC1964" s="73"/>
    </row>
    <row r="1965" spans="1:56">
      <c r="A1965" s="70" t="str">
        <f t="shared" si="61"/>
        <v>2026-01</v>
      </c>
      <c r="B1965" s="5" t="str">
        <f>_xlfn.XLOOKUP(G1965,过机服务商重量差!A:A,过机服务商重量差!G:G)</f>
        <v>风清扬</v>
      </c>
      <c r="C1965" s="32" t="str">
        <f t="shared" si="60"/>
        <v>渠道</v>
      </c>
      <c r="D1965" s="63">
        <f>ROUND(IF(AND(AO1965&gt;=0,Y1965="正常走货"),_xlfn.XLOOKUP(G1965,过机服务商重量差!A:A,过机服务商重量差!L:L),"0"),2)</f>
        <v>79</v>
      </c>
      <c r="E1965" s="64">
        <f>ROUND(IF(B1965="小旋风",$D1965/提成!$D$4*提成!$E$4,$D1965/提成!$D$3*提成!$E$3),2)</f>
        <v>0.79</v>
      </c>
      <c r="F1965" s="5" t="str">
        <f ca="1">IFERROR(LOOKUP(1,0/((B1965=名单!B:B)*(VALUE(AW1965)&gt;=名单!E:E)*(VALUE(AW1965)&lt;=名单!G:G)*(Y1965="正常走货")),名单!H:H),"否")</f>
        <v>是</v>
      </c>
      <c r="G1965" s="71" t="s">
        <v>5947</v>
      </c>
      <c r="H1965" s="71" t="s">
        <v>5949</v>
      </c>
      <c r="J1965" s="72" t="s">
        <v>1725</v>
      </c>
      <c r="L1965" s="71" t="s">
        <v>18</v>
      </c>
      <c r="M1965" s="73"/>
      <c r="N1965" s="73"/>
      <c r="R1965" s="73"/>
      <c r="S1965" s="72" t="s">
        <v>408</v>
      </c>
      <c r="T1965" s="71" t="s">
        <v>14378</v>
      </c>
      <c r="U1965" s="73"/>
      <c r="W1965" s="73"/>
      <c r="X1965" s="73"/>
      <c r="Y1965" s="72" t="s">
        <v>14379</v>
      </c>
      <c r="AO1965" s="71">
        <v>0</v>
      </c>
      <c r="AT1965" s="73"/>
      <c r="AU1965" s="73"/>
      <c r="AV1965" s="73"/>
      <c r="AW1965" s="74" t="s">
        <v>16358</v>
      </c>
      <c r="BC1965" s="73"/>
    </row>
    <row r="1966" spans="1:56">
      <c r="A1966" s="70" t="str">
        <f t="shared" si="61"/>
        <v>2026-01</v>
      </c>
      <c r="B1966" s="5" t="str">
        <f>_xlfn.XLOOKUP(G1966,过机服务商重量差!A:A,过机服务商重量差!G:G)</f>
        <v>无崖子</v>
      </c>
      <c r="C1966" s="32" t="str">
        <f t="shared" si="60"/>
        <v>渠道</v>
      </c>
      <c r="D1966" s="63">
        <f>ROUND(IF(AND(AO1966&gt;=0,Y1966="正常走货"),_xlfn.XLOOKUP(G1966,过机服务商重量差!A:A,过机服务商重量差!L:L),"0"),2)</f>
        <v>23</v>
      </c>
      <c r="E1966" s="64">
        <f>ROUND(IF(B1966="小旋风",$D1966/提成!$D$4*提成!$E$4,$D1966/提成!$D$3*提成!$E$3),2)</f>
        <v>0.23</v>
      </c>
      <c r="F1966" s="5" t="str">
        <f ca="1">IFERROR(LOOKUP(1,0/((B1966=名单!B:B)*(VALUE(AW1966)&gt;=名单!E:E)*(VALUE(AW1966)&lt;=名单!G:G)*(Y1966="正常走货")),名单!H:H),"否")</f>
        <v>否</v>
      </c>
      <c r="G1966" s="71" t="s">
        <v>5950</v>
      </c>
      <c r="H1966" s="71" t="s">
        <v>5952</v>
      </c>
      <c r="J1966" s="72" t="s">
        <v>728</v>
      </c>
      <c r="L1966" s="71" t="s">
        <v>18</v>
      </c>
      <c r="M1966" s="73"/>
      <c r="N1966" s="73"/>
      <c r="R1966" s="73"/>
      <c r="S1966" s="72" t="s">
        <v>20</v>
      </c>
      <c r="T1966" s="71" t="s">
        <v>14378</v>
      </c>
      <c r="U1966" s="73"/>
      <c r="W1966" s="73"/>
      <c r="X1966" s="73"/>
      <c r="Y1966" s="72" t="s">
        <v>14379</v>
      </c>
      <c r="AO1966" s="71">
        <v>186</v>
      </c>
      <c r="AS1966" s="73"/>
      <c r="AT1966" s="73"/>
      <c r="AV1966" s="73"/>
      <c r="AW1966" s="74" t="s">
        <v>16359</v>
      </c>
      <c r="BC1966" s="73"/>
    </row>
    <row r="1967" spans="1:56">
      <c r="A1967" s="70" t="str">
        <f t="shared" si="61"/>
        <v>2026-01</v>
      </c>
      <c r="B1967" s="5" t="str">
        <f>_xlfn.XLOOKUP(G1967,过机服务商重量差!A:A,过机服务商重量差!G:G)</f>
        <v>007</v>
      </c>
      <c r="C1967" s="32" t="str">
        <f t="shared" si="60"/>
        <v>渠道</v>
      </c>
      <c r="D1967" s="63">
        <f>ROUND(IF(AND(AO1967&gt;=0,Y1967="正常走货"),_xlfn.XLOOKUP(G1967,过机服务商重量差!A:A,过机服务商重量差!L:L),"0"),2)</f>
        <v>950</v>
      </c>
      <c r="E1967" s="64">
        <f>ROUND(IF(B1967="小旋风",$D1967/提成!$D$4*提成!$E$4,$D1967/提成!$D$3*提成!$E$3),2)</f>
        <v>9.5</v>
      </c>
      <c r="F1967" s="5" t="str">
        <f ca="1">IFERROR(LOOKUP(1,0/((B1967=名单!B:B)*(VALUE(AW1967)&gt;=名单!E:E)*(VALUE(AW1967)&lt;=名单!G:G)*(Y1967="正常走货")),名单!H:H),"否")</f>
        <v>否</v>
      </c>
      <c r="G1967" s="71" t="s">
        <v>5953</v>
      </c>
      <c r="H1967" s="71" t="s">
        <v>5955</v>
      </c>
      <c r="J1967" s="71" t="s">
        <v>2788</v>
      </c>
      <c r="L1967" s="72" t="s">
        <v>18</v>
      </c>
      <c r="M1967" s="73"/>
      <c r="N1967" s="73"/>
      <c r="R1967" s="73"/>
      <c r="S1967" s="72" t="s">
        <v>5956</v>
      </c>
      <c r="T1967" s="72" t="s">
        <v>14407</v>
      </c>
      <c r="U1967" s="73"/>
      <c r="W1967" s="73"/>
      <c r="X1967" s="73"/>
      <c r="Y1967" s="72" t="s">
        <v>14379</v>
      </c>
      <c r="AO1967" s="71">
        <v>14800</v>
      </c>
      <c r="AT1967" s="73"/>
      <c r="AV1967" s="73"/>
      <c r="AW1967" s="74" t="s">
        <v>16360</v>
      </c>
      <c r="BC1967" s="73"/>
    </row>
    <row r="1968" spans="1:56">
      <c r="A1968" s="70" t="str">
        <f t="shared" si="61"/>
        <v>2026-01</v>
      </c>
      <c r="B1968" s="5" t="str">
        <f>_xlfn.XLOOKUP(G1968,过机服务商重量差!A:A,过机服务商重量差!G:G)</f>
        <v>小旋风</v>
      </c>
      <c r="C1968" s="32" t="str">
        <f t="shared" si="60"/>
        <v>渠道</v>
      </c>
      <c r="D1968" s="63">
        <f>ROUND(IF(AND(AO1968&gt;=0,Y1968="正常走货"),_xlfn.XLOOKUP(G1968,过机服务商重量差!A:A,过机服务商重量差!L:L),"0"),2)</f>
        <v>4</v>
      </c>
      <c r="E1968" s="64">
        <f>ROUND(IF(B1968="小旋风",$D1968/提成!$D$4*提成!$E$4,$D1968/提成!$D$3*提成!$E$3),2)</f>
        <v>0.04</v>
      </c>
      <c r="F1968" s="5" t="str">
        <f ca="1">IFERROR(LOOKUP(1,0/((B1968=名单!B:B)*(VALUE(AW1968)&gt;=名单!E:E)*(VALUE(AW1968)&lt;=名单!G:G)*(Y1968="正常走货")),名单!H:H),"否")</f>
        <v>是</v>
      </c>
      <c r="G1968" s="71" t="s">
        <v>5957</v>
      </c>
      <c r="H1968" s="71" t="s">
        <v>5959</v>
      </c>
      <c r="J1968" s="72" t="s">
        <v>28</v>
      </c>
      <c r="L1968" s="71" t="s">
        <v>18</v>
      </c>
      <c r="M1968" s="73"/>
      <c r="N1968" s="73"/>
      <c r="R1968" s="73"/>
      <c r="S1968" s="72" t="s">
        <v>337</v>
      </c>
      <c r="T1968" s="72" t="s">
        <v>14378</v>
      </c>
      <c r="U1968" s="73"/>
      <c r="W1968" s="73"/>
      <c r="X1968" s="73"/>
      <c r="Y1968" s="72" t="s">
        <v>14379</v>
      </c>
      <c r="AO1968" s="71">
        <v>1120</v>
      </c>
      <c r="AS1968" s="73"/>
      <c r="AT1968" s="73"/>
      <c r="AU1968" s="73"/>
      <c r="AV1968" s="73"/>
      <c r="AW1968" s="74" t="s">
        <v>16361</v>
      </c>
      <c r="BC1968" s="73"/>
    </row>
    <row r="1969" spans="1:56">
      <c r="A1969" s="70" t="str">
        <f t="shared" si="61"/>
        <v>2026-01</v>
      </c>
      <c r="B1969" s="5" t="str">
        <f>_xlfn.XLOOKUP(G1969,过机服务商重量差!A:A,过机服务商重量差!G:G)</f>
        <v>风清扬</v>
      </c>
      <c r="C1969" s="32" t="str">
        <f t="shared" si="60"/>
        <v>渠道</v>
      </c>
      <c r="D1969" s="63">
        <f>ROUND(IF(AND(AO1969&gt;=0,Y1969="正常走货"),_xlfn.XLOOKUP(G1969,过机服务商重量差!A:A,过机服务商重量差!L:L),"0"),2)</f>
        <v>18</v>
      </c>
      <c r="E1969" s="64">
        <f>ROUND(IF(B1969="小旋风",$D1969/提成!$D$4*提成!$E$4,$D1969/提成!$D$3*提成!$E$3),2)</f>
        <v>0.18</v>
      </c>
      <c r="F1969" s="5" t="str">
        <f ca="1">IFERROR(LOOKUP(1,0/((B1969=名单!B:B)*(VALUE(AW1969)&gt;=名单!E:E)*(VALUE(AW1969)&lt;=名单!G:G)*(Y1969="正常走货")),名单!H:H),"否")</f>
        <v>是</v>
      </c>
      <c r="G1969" s="71" t="s">
        <v>5960</v>
      </c>
      <c r="H1969" s="71" t="s">
        <v>5962</v>
      </c>
      <c r="J1969" s="71" t="s">
        <v>332</v>
      </c>
      <c r="L1969" s="71" t="s">
        <v>18</v>
      </c>
      <c r="M1969" s="73"/>
      <c r="N1969" s="73"/>
      <c r="R1969" s="73"/>
      <c r="S1969" s="72" t="s">
        <v>398</v>
      </c>
      <c r="T1969" s="71" t="s">
        <v>14382</v>
      </c>
      <c r="U1969" s="73"/>
      <c r="W1969" s="73"/>
      <c r="X1969" s="73"/>
      <c r="Y1969" s="72" t="s">
        <v>14379</v>
      </c>
      <c r="AO1969" s="71">
        <v>9</v>
      </c>
      <c r="AS1969" s="73"/>
      <c r="AT1969" s="73"/>
      <c r="AU1969" s="73"/>
      <c r="AV1969" s="73"/>
      <c r="AW1969" s="74" t="s">
        <v>16362</v>
      </c>
      <c r="BC1969" s="73"/>
      <c r="BD1969" s="73"/>
    </row>
    <row r="1970" spans="1:56">
      <c r="A1970" s="70" t="str">
        <f t="shared" si="61"/>
        <v>2026-01</v>
      </c>
      <c r="B1970" s="5" t="str">
        <f>_xlfn.XLOOKUP(G1970,过机服务商重量差!A:A,过机服务商重量差!G:G)</f>
        <v>风清扬</v>
      </c>
      <c r="C1970" s="32" t="str">
        <f t="shared" si="60"/>
        <v>渠道</v>
      </c>
      <c r="D1970" s="63">
        <f>ROUND(IF(AND(AO1970&gt;=0,Y1970="正常走货"),_xlfn.XLOOKUP(G1970,过机服务商重量差!A:A,过机服务商重量差!L:L),"0"),2)</f>
        <v>24</v>
      </c>
      <c r="E1970" s="64">
        <f>ROUND(IF(B1970="小旋风",$D1970/提成!$D$4*提成!$E$4,$D1970/提成!$D$3*提成!$E$3),2)</f>
        <v>0.24</v>
      </c>
      <c r="F1970" s="5" t="str">
        <f ca="1">IFERROR(LOOKUP(1,0/((B1970=名单!B:B)*(VALUE(AW1970)&gt;=名单!E:E)*(VALUE(AW1970)&lt;=名单!G:G)*(Y1970="正常走货")),名单!H:H),"否")</f>
        <v>是</v>
      </c>
      <c r="G1970" s="71" t="s">
        <v>5963</v>
      </c>
      <c r="H1970" s="71" t="s">
        <v>5965</v>
      </c>
      <c r="J1970" s="72" t="s">
        <v>332</v>
      </c>
      <c r="L1970" s="71" t="s">
        <v>18</v>
      </c>
      <c r="M1970" s="73"/>
      <c r="N1970" s="73"/>
      <c r="R1970" s="73"/>
      <c r="S1970" s="72" t="s">
        <v>398</v>
      </c>
      <c r="T1970" s="72" t="s">
        <v>14382</v>
      </c>
      <c r="U1970" s="73"/>
      <c r="W1970" s="73"/>
      <c r="X1970" s="73"/>
      <c r="Y1970" s="72" t="s">
        <v>14379</v>
      </c>
      <c r="AO1970" s="71">
        <v>12</v>
      </c>
      <c r="AT1970" s="73"/>
      <c r="AV1970" s="73"/>
      <c r="AW1970" s="74" t="s">
        <v>16363</v>
      </c>
      <c r="BA1970" s="73"/>
      <c r="BC1970" s="73"/>
    </row>
    <row r="1971" spans="1:56">
      <c r="A1971" s="70" t="str">
        <f t="shared" si="61"/>
        <v>2026-01</v>
      </c>
      <c r="B1971" s="5" t="str">
        <f>_xlfn.XLOOKUP(G1971,过机服务商重量差!A:A,过机服务商重量差!G:G)</f>
        <v>无崖子</v>
      </c>
      <c r="C1971" s="32" t="str">
        <f t="shared" si="60"/>
        <v>渠道</v>
      </c>
      <c r="D1971" s="63">
        <f>ROUND(IF(AND(AO1971&gt;=0,Y1971="正常走货"),_xlfn.XLOOKUP(G1971,过机服务商重量差!A:A,过机服务商重量差!L:L),"0"),2)</f>
        <v>9.5</v>
      </c>
      <c r="E1971" s="64">
        <f>ROUND(IF(B1971="小旋风",$D1971/提成!$D$4*提成!$E$4,$D1971/提成!$D$3*提成!$E$3),2)</f>
        <v>0.1</v>
      </c>
      <c r="F1971" s="5" t="str">
        <f ca="1">IFERROR(LOOKUP(1,0/((B1971=名单!B:B)*(VALUE(AW1971)&gt;=名单!E:E)*(VALUE(AW1971)&lt;=名单!G:G)*(Y1971="正常走货")),名单!H:H),"否")</f>
        <v>否</v>
      </c>
      <c r="G1971" s="71" t="s">
        <v>5966</v>
      </c>
      <c r="H1971" s="71" t="s">
        <v>5968</v>
      </c>
      <c r="J1971" s="72" t="s">
        <v>603</v>
      </c>
      <c r="L1971" s="71" t="s">
        <v>18</v>
      </c>
      <c r="M1971" s="73"/>
      <c r="N1971" s="73"/>
      <c r="R1971" s="73"/>
      <c r="S1971" s="72" t="s">
        <v>246</v>
      </c>
      <c r="T1971" s="72" t="s">
        <v>14386</v>
      </c>
      <c r="U1971" s="73"/>
      <c r="W1971" s="73"/>
      <c r="X1971" s="73"/>
      <c r="Y1971" s="72" t="s">
        <v>14379</v>
      </c>
      <c r="AO1971" s="71">
        <v>213.2</v>
      </c>
      <c r="AS1971" s="73"/>
      <c r="AT1971" s="73"/>
      <c r="AV1971" s="73"/>
      <c r="AW1971" s="74" t="s">
        <v>16364</v>
      </c>
      <c r="BC1971" s="73"/>
      <c r="BD1971" s="73"/>
    </row>
    <row r="1972" spans="1:56">
      <c r="A1972" s="70" t="str">
        <f t="shared" si="61"/>
        <v>2026-01</v>
      </c>
      <c r="B1972" s="5" t="str">
        <f>_xlfn.XLOOKUP(G1972,过机服务商重量差!A:A,过机服务商重量差!G:G)</f>
        <v>无崖子</v>
      </c>
      <c r="C1972" s="32" t="str">
        <f t="shared" si="60"/>
        <v>渠道</v>
      </c>
      <c r="D1972" s="63">
        <f>ROUND(IF(AND(AO1972&gt;=0,Y1972="正常走货"),_xlfn.XLOOKUP(G1972,过机服务商重量差!A:A,过机服务商重量差!L:L),"0"),2)</f>
        <v>11.5</v>
      </c>
      <c r="E1972" s="64">
        <f>ROUND(IF(B1972="小旋风",$D1972/提成!$D$4*提成!$E$4,$D1972/提成!$D$3*提成!$E$3),2)</f>
        <v>0.12</v>
      </c>
      <c r="F1972" s="5" t="str">
        <f ca="1">IFERROR(LOOKUP(1,0/((B1972=名单!B:B)*(VALUE(AW1972)&gt;=名单!E:E)*(VALUE(AW1972)&lt;=名单!G:G)*(Y1972="正常走货")),名单!H:H),"否")</f>
        <v>否</v>
      </c>
      <c r="G1972" s="71" t="s">
        <v>5969</v>
      </c>
      <c r="H1972" s="71" t="s">
        <v>5971</v>
      </c>
      <c r="J1972" s="72" t="s">
        <v>845</v>
      </c>
      <c r="L1972" s="71" t="s">
        <v>18</v>
      </c>
      <c r="M1972" s="73"/>
      <c r="N1972" s="73"/>
      <c r="R1972" s="73"/>
      <c r="S1972" s="72" t="s">
        <v>145</v>
      </c>
      <c r="T1972" s="72" t="s">
        <v>14407</v>
      </c>
      <c r="U1972" s="73"/>
      <c r="W1972" s="73"/>
      <c r="X1972" s="73"/>
      <c r="Y1972" s="72" t="s">
        <v>14379</v>
      </c>
      <c r="AO1972" s="71">
        <v>0</v>
      </c>
      <c r="AS1972" s="73"/>
      <c r="AT1972" s="73"/>
      <c r="AU1972" s="73"/>
      <c r="AV1972" s="73"/>
      <c r="AW1972" s="74" t="s">
        <v>16365</v>
      </c>
      <c r="BC1972" s="73"/>
      <c r="BD1972" s="73"/>
    </row>
    <row r="1973" spans="1:56">
      <c r="A1973" s="70" t="str">
        <f t="shared" si="61"/>
        <v>2026-01</v>
      </c>
      <c r="B1973" s="5" t="str">
        <f>_xlfn.XLOOKUP(G1973,过机服务商重量差!A:A,过机服务商重量差!G:G)</f>
        <v>小旋风</v>
      </c>
      <c r="C1973" s="32" t="str">
        <f t="shared" si="60"/>
        <v>渠道</v>
      </c>
      <c r="D1973" s="63">
        <f>ROUND(IF(AND(AO1973&gt;=0,Y1973="正常走货"),_xlfn.XLOOKUP(G1973,过机服务商重量差!A:A,过机服务商重量差!L:L),"0"),2)</f>
        <v>86</v>
      </c>
      <c r="E1973" s="64">
        <f>ROUND(IF(B1973="小旋风",$D1973/提成!$D$4*提成!$E$4,$D1973/提成!$D$3*提成!$E$3),2)</f>
        <v>0.86</v>
      </c>
      <c r="F1973" s="5" t="str">
        <f ca="1">IFERROR(LOOKUP(1,0/((B1973=名单!B:B)*(VALUE(AW1973)&gt;=名单!E:E)*(VALUE(AW1973)&lt;=名单!G:G)*(Y1973="正常走货")),名单!H:H),"否")</f>
        <v>是</v>
      </c>
      <c r="G1973" s="71" t="s">
        <v>5972</v>
      </c>
      <c r="H1973" s="71" t="s">
        <v>5974</v>
      </c>
      <c r="J1973" s="72" t="s">
        <v>274</v>
      </c>
      <c r="L1973" s="71" t="s">
        <v>18</v>
      </c>
      <c r="M1973" s="73"/>
      <c r="N1973" s="73"/>
      <c r="R1973" s="73"/>
      <c r="S1973" s="72" t="s">
        <v>191</v>
      </c>
      <c r="T1973" s="72" t="s">
        <v>14410</v>
      </c>
      <c r="U1973" s="73"/>
      <c r="W1973" s="73"/>
      <c r="X1973" s="73"/>
      <c r="Y1973" s="72" t="s">
        <v>14379</v>
      </c>
      <c r="AO1973" s="71">
        <v>86</v>
      </c>
      <c r="AS1973" s="73"/>
      <c r="AT1973" s="73"/>
      <c r="AV1973" s="73"/>
      <c r="AW1973" s="74" t="s">
        <v>16366</v>
      </c>
      <c r="BC1973" s="73"/>
    </row>
    <row r="1974" spans="1:56">
      <c r="A1974" s="70" t="str">
        <f t="shared" si="61"/>
        <v>2026-01</v>
      </c>
      <c r="B1974" s="5" t="str">
        <f>_xlfn.XLOOKUP(G1974,过机服务商重量差!A:A,过机服务商重量差!G:G)</f>
        <v>玉麒麟</v>
      </c>
      <c r="C1974" s="32" t="str">
        <f t="shared" si="60"/>
        <v>渠道</v>
      </c>
      <c r="D1974" s="63">
        <f>ROUND(IF(AND(AO1974&gt;=0,Y1974="正常走货"),_xlfn.XLOOKUP(G1974,过机服务商重量差!A:A,过机服务商重量差!L:L),"0"),2)</f>
        <v>1</v>
      </c>
      <c r="E1974" s="64">
        <f>ROUND(IF(B1974="小旋风",$D1974/提成!$D$4*提成!$E$4,$D1974/提成!$D$3*提成!$E$3),2)</f>
        <v>0.01</v>
      </c>
      <c r="F1974" s="5" t="str">
        <f ca="1">IFERROR(LOOKUP(1,0/((B1974=名单!B:B)*(VALUE(AW1974)&gt;=名单!E:E)*(VALUE(AW1974)&lt;=名单!G:G)*(Y1974="正常走货")),名单!H:H),"否")</f>
        <v>否</v>
      </c>
      <c r="G1974" s="71" t="s">
        <v>5975</v>
      </c>
      <c r="H1974" s="71" t="s">
        <v>5977</v>
      </c>
      <c r="J1974" s="72" t="s">
        <v>17</v>
      </c>
      <c r="L1974" s="71" t="s">
        <v>18</v>
      </c>
      <c r="M1974" s="73"/>
      <c r="N1974" s="73"/>
      <c r="R1974" s="73"/>
      <c r="S1974" s="72" t="s">
        <v>99</v>
      </c>
      <c r="T1974" s="72" t="s">
        <v>14410</v>
      </c>
      <c r="U1974" s="73"/>
      <c r="W1974" s="73"/>
      <c r="X1974" s="73"/>
      <c r="Y1974" s="72" t="s">
        <v>14379</v>
      </c>
      <c r="AO1974" s="71">
        <v>61</v>
      </c>
      <c r="AT1974" s="73"/>
      <c r="AU1974" s="73"/>
      <c r="AV1974" s="73"/>
      <c r="AW1974" s="74" t="s">
        <v>16367</v>
      </c>
      <c r="BA1974" s="73"/>
      <c r="BC1974" s="73"/>
    </row>
    <row r="1975" spans="1:56">
      <c r="A1975" s="70" t="str">
        <f t="shared" si="61"/>
        <v>2026-01</v>
      </c>
      <c r="B1975" s="5" t="str">
        <f>_xlfn.XLOOKUP(G1975,过机服务商重量差!A:A,过机服务商重量差!G:G)</f>
        <v>风清扬</v>
      </c>
      <c r="C1975" s="32" t="str">
        <f t="shared" si="60"/>
        <v>渠道</v>
      </c>
      <c r="D1975" s="63">
        <f>ROUND(IF(AND(AO1975&gt;=0,Y1975="正常走货"),_xlfn.XLOOKUP(G1975,过机服务商重量差!A:A,过机服务商重量差!L:L),"0"),2)</f>
        <v>163</v>
      </c>
      <c r="E1975" s="64">
        <f>ROUND(IF(B1975="小旋风",$D1975/提成!$D$4*提成!$E$4,$D1975/提成!$D$3*提成!$E$3),2)</f>
        <v>1.63</v>
      </c>
      <c r="F1975" s="5" t="str">
        <f ca="1">IFERROR(LOOKUP(1,0/((B1975=名单!B:B)*(VALUE(AW1975)&gt;=名单!E:E)*(VALUE(AW1975)&lt;=名单!G:G)*(Y1975="正常走货")),名单!H:H),"否")</f>
        <v>是</v>
      </c>
      <c r="G1975" s="71" t="s">
        <v>5978</v>
      </c>
      <c r="H1975" s="71" t="s">
        <v>5980</v>
      </c>
      <c r="J1975" s="72" t="s">
        <v>317</v>
      </c>
      <c r="L1975" s="71" t="s">
        <v>18</v>
      </c>
      <c r="M1975" s="73"/>
      <c r="N1975" s="73"/>
      <c r="R1975" s="73"/>
      <c r="S1975" s="72" t="s">
        <v>207</v>
      </c>
      <c r="T1975" s="72" t="s">
        <v>14407</v>
      </c>
      <c r="U1975" s="73"/>
      <c r="W1975" s="73"/>
      <c r="X1975" s="73"/>
      <c r="Y1975" s="72" t="s">
        <v>14379</v>
      </c>
      <c r="AO1975" s="71">
        <v>100</v>
      </c>
      <c r="AS1975" s="73"/>
      <c r="AT1975" s="73"/>
      <c r="AV1975" s="73"/>
      <c r="AW1975" s="74" t="s">
        <v>16368</v>
      </c>
      <c r="BC1975" s="73"/>
      <c r="BD1975" s="73"/>
    </row>
    <row r="1976" spans="1:56">
      <c r="A1976" s="70" t="str">
        <f t="shared" si="61"/>
        <v>2026-01</v>
      </c>
      <c r="B1976" s="5" t="str">
        <f>_xlfn.XLOOKUP(G1976,过机服务商重量差!A:A,过机服务商重量差!G:G)</f>
        <v>帅时莹</v>
      </c>
      <c r="C1976" s="32" t="str">
        <f t="shared" si="60"/>
        <v>渠道</v>
      </c>
      <c r="D1976" s="63">
        <f>ROUND(IF(AND(AO1976&gt;=0,Y1976="正常走货"),_xlfn.XLOOKUP(G1976,过机服务商重量差!A:A,过机服务商重量差!L:L),"0"),2)</f>
        <v>478</v>
      </c>
      <c r="E1976" s="64">
        <f>ROUND(IF(B1976="小旋风",$D1976/提成!$D$4*提成!$E$4,$D1976/提成!$D$3*提成!$E$3),2)</f>
        <v>4.78</v>
      </c>
      <c r="F1976" s="5" t="str">
        <f ca="1">IFERROR(LOOKUP(1,0/((B1976=名单!B:B)*(VALUE(AW1976)&gt;=名单!E:E)*(VALUE(AW1976)&lt;=名单!G:G)*(Y1976="正常走货")),名单!H:H),"否")</f>
        <v>否</v>
      </c>
      <c r="G1976" s="71" t="s">
        <v>5981</v>
      </c>
      <c r="H1976" s="71" t="s">
        <v>5983</v>
      </c>
      <c r="J1976" s="72" t="s">
        <v>97</v>
      </c>
      <c r="L1976" s="71" t="s">
        <v>18</v>
      </c>
      <c r="M1976" s="73"/>
      <c r="N1976" s="73"/>
      <c r="R1976" s="73"/>
      <c r="S1976" s="72" t="s">
        <v>223</v>
      </c>
      <c r="T1976" s="72" t="s">
        <v>14410</v>
      </c>
      <c r="U1976" s="73"/>
      <c r="W1976" s="73"/>
      <c r="X1976" s="73"/>
      <c r="Y1976" s="72" t="s">
        <v>14379</v>
      </c>
      <c r="AO1976" s="71">
        <v>1962</v>
      </c>
      <c r="AS1976" s="73"/>
      <c r="AT1976" s="73"/>
      <c r="AU1976" s="73"/>
      <c r="AV1976" s="73"/>
      <c r="AW1976" s="74" t="s">
        <v>16369</v>
      </c>
      <c r="BC1976" s="73"/>
    </row>
    <row r="1977" spans="1:56">
      <c r="A1977" s="70" t="str">
        <f t="shared" si="61"/>
        <v>2026-01</v>
      </c>
      <c r="B1977" s="5" t="str">
        <f>_xlfn.XLOOKUP(G1977,过机服务商重量差!A:A,过机服务商重量差!G:G)</f>
        <v>帅时莹</v>
      </c>
      <c r="C1977" s="32" t="str">
        <f t="shared" si="60"/>
        <v/>
      </c>
      <c r="D1977" s="63">
        <f>ROUND(IF(AND(AO1977&gt;=0,Y1977="正常走货"),_xlfn.XLOOKUP(G1977,过机服务商重量差!A:A,过机服务商重量差!L:L),"0"),2)</f>
        <v>0</v>
      </c>
      <c r="E1977" s="64">
        <f>ROUND(IF(B1977="小旋风",$D1977/提成!$D$4*提成!$E$4,$D1977/提成!$D$3*提成!$E$3),2)</f>
        <v>0</v>
      </c>
      <c r="F1977" s="5" t="str">
        <f ca="1">IFERROR(LOOKUP(1,0/((B1977=名单!B:B)*(VALUE(AW1977)&gt;=名单!E:E)*(VALUE(AW1977)&lt;=名单!G:G)*(Y1977="正常走货")),名单!H:H),"否")</f>
        <v>否</v>
      </c>
      <c r="G1977" s="71" t="s">
        <v>5984</v>
      </c>
      <c r="H1977" s="71" t="s">
        <v>5986</v>
      </c>
      <c r="J1977" s="72" t="s">
        <v>1452</v>
      </c>
      <c r="L1977" s="71" t="s">
        <v>18</v>
      </c>
      <c r="M1977" s="73"/>
      <c r="N1977" s="73"/>
      <c r="R1977" s="73"/>
      <c r="S1977" s="72" t="s">
        <v>223</v>
      </c>
      <c r="T1977" s="72" t="s">
        <v>14410</v>
      </c>
      <c r="U1977" s="73"/>
      <c r="W1977" s="73"/>
      <c r="X1977" s="73"/>
      <c r="Y1977" s="72" t="s">
        <v>14379</v>
      </c>
      <c r="AO1977" s="71">
        <v>-52.5</v>
      </c>
      <c r="AS1977" s="73"/>
      <c r="AT1977" s="73"/>
      <c r="AV1977" s="73"/>
      <c r="AW1977" s="74" t="s">
        <v>16370</v>
      </c>
      <c r="BC1977" s="73"/>
    </row>
    <row r="1978" spans="1:56">
      <c r="A1978" s="70" t="str">
        <f t="shared" si="61"/>
        <v>2026-01</v>
      </c>
      <c r="B1978" s="5" t="str">
        <f>_xlfn.XLOOKUP(G1978,过机服务商重量差!A:A,过机服务商重量差!G:G)</f>
        <v>帅时莹</v>
      </c>
      <c r="C1978" s="32" t="str">
        <f t="shared" si="60"/>
        <v>渠道</v>
      </c>
      <c r="D1978" s="63">
        <f>ROUND(IF(AND(AO1978&gt;=0,Y1978="正常走货"),_xlfn.XLOOKUP(G1978,过机服务商重量差!A:A,过机服务商重量差!L:L),"0"),2)</f>
        <v>10</v>
      </c>
      <c r="E1978" s="64">
        <f>ROUND(IF(B1978="小旋风",$D1978/提成!$D$4*提成!$E$4,$D1978/提成!$D$3*提成!$E$3),2)</f>
        <v>0.1</v>
      </c>
      <c r="F1978" s="5" t="str">
        <f ca="1">IFERROR(LOOKUP(1,0/((B1978=名单!B:B)*(VALUE(AW1978)&gt;=名单!E:E)*(VALUE(AW1978)&lt;=名单!G:G)*(Y1978="正常走货")),名单!H:H),"否")</f>
        <v>否</v>
      </c>
      <c r="G1978" s="71" t="s">
        <v>5987</v>
      </c>
      <c r="H1978" s="71" t="s">
        <v>5989</v>
      </c>
      <c r="J1978" s="72" t="s">
        <v>140</v>
      </c>
      <c r="L1978" s="71" t="s">
        <v>18</v>
      </c>
      <c r="M1978" s="73"/>
      <c r="N1978" s="73"/>
      <c r="R1978" s="73"/>
      <c r="S1978" s="72" t="s">
        <v>535</v>
      </c>
      <c r="T1978" s="72" t="s">
        <v>14410</v>
      </c>
      <c r="U1978" s="73"/>
      <c r="W1978" s="73"/>
      <c r="X1978" s="73"/>
      <c r="Y1978" s="72" t="s">
        <v>14379</v>
      </c>
      <c r="AO1978" s="71">
        <v>85.6</v>
      </c>
      <c r="AS1978" s="73"/>
      <c r="AT1978" s="73"/>
      <c r="AU1978" s="73"/>
      <c r="AV1978" s="73"/>
      <c r="AW1978" s="74" t="s">
        <v>16371</v>
      </c>
      <c r="BA1978" s="73"/>
      <c r="BC1978" s="73"/>
      <c r="BD1978" s="73"/>
    </row>
    <row r="1979" spans="1:56">
      <c r="A1979" s="70" t="str">
        <f t="shared" si="61"/>
        <v>2026-01</v>
      </c>
      <c r="B1979" s="5" t="str">
        <f>_xlfn.XLOOKUP(G1979,过机服务商重量差!A:A,过机服务商重量差!G:G)</f>
        <v>无崖子</v>
      </c>
      <c r="C1979" s="32" t="str">
        <f t="shared" si="60"/>
        <v>渠道</v>
      </c>
      <c r="D1979" s="63">
        <f>ROUND(IF(AND(AO1979&gt;=0,Y1979="正常走货"),_xlfn.XLOOKUP(G1979,过机服务商重量差!A:A,过机服务商重量差!L:L),"0"),2)</f>
        <v>3</v>
      </c>
      <c r="E1979" s="64">
        <f>ROUND(IF(B1979="小旋风",$D1979/提成!$D$4*提成!$E$4,$D1979/提成!$D$3*提成!$E$3),2)</f>
        <v>0.03</v>
      </c>
      <c r="F1979" s="5" t="str">
        <f ca="1">IFERROR(LOOKUP(1,0/((B1979=名单!B:B)*(VALUE(AW1979)&gt;=名单!E:E)*(VALUE(AW1979)&lt;=名单!G:G)*(Y1979="正常走货")),名单!H:H),"否")</f>
        <v>否</v>
      </c>
      <c r="G1979" s="71" t="s">
        <v>5990</v>
      </c>
      <c r="H1979" s="71" t="s">
        <v>5992</v>
      </c>
      <c r="J1979" s="72" t="s">
        <v>590</v>
      </c>
      <c r="L1979" s="71" t="s">
        <v>18</v>
      </c>
      <c r="M1979" s="73"/>
      <c r="N1979" s="73"/>
      <c r="R1979" s="73"/>
      <c r="S1979" s="72" t="s">
        <v>223</v>
      </c>
      <c r="T1979" s="72" t="s">
        <v>14410</v>
      </c>
      <c r="U1979" s="73"/>
      <c r="W1979" s="73"/>
      <c r="X1979" s="73"/>
      <c r="Y1979" s="72" t="s">
        <v>14379</v>
      </c>
      <c r="AO1979" s="71">
        <v>113.2</v>
      </c>
      <c r="AS1979" s="73"/>
      <c r="AT1979" s="73"/>
      <c r="AV1979" s="73"/>
      <c r="AW1979" s="74" t="s">
        <v>16372</v>
      </c>
      <c r="BC1979" s="73"/>
    </row>
    <row r="1980" spans="1:56">
      <c r="A1980" s="70" t="str">
        <f t="shared" si="61"/>
        <v>2026-01</v>
      </c>
      <c r="B1980" s="5" t="str">
        <f>_xlfn.XLOOKUP(G1980,过机服务商重量差!A:A,过机服务商重量差!G:G)</f>
        <v>小旋风</v>
      </c>
      <c r="C1980" s="32" t="str">
        <f t="shared" si="60"/>
        <v>渠道</v>
      </c>
      <c r="D1980" s="63">
        <f>ROUND(IF(AND(AO1980&gt;=0,Y1980="正常走货"),_xlfn.XLOOKUP(G1980,过机服务商重量差!A:A,过机服务商重量差!L:L),"0"),2)</f>
        <v>34</v>
      </c>
      <c r="E1980" s="64">
        <f>ROUND(IF(B1980="小旋风",$D1980/提成!$D$4*提成!$E$4,$D1980/提成!$D$3*提成!$E$3),2)</f>
        <v>0.34</v>
      </c>
      <c r="F1980" s="5" t="str">
        <f ca="1">IFERROR(LOOKUP(1,0/((B1980=名单!B:B)*(VALUE(AW1980)&gt;=名单!E:E)*(VALUE(AW1980)&lt;=名单!G:G)*(Y1980="正常走货")),名单!H:H),"否")</f>
        <v>是</v>
      </c>
      <c r="G1980" s="71" t="s">
        <v>5993</v>
      </c>
      <c r="H1980" s="71" t="s">
        <v>5995</v>
      </c>
      <c r="J1980" s="72" t="s">
        <v>78</v>
      </c>
      <c r="L1980" s="71" t="s">
        <v>18</v>
      </c>
      <c r="M1980" s="73"/>
      <c r="N1980" s="73"/>
      <c r="R1980" s="73"/>
      <c r="S1980" s="72" t="s">
        <v>408</v>
      </c>
      <c r="T1980" s="72" t="s">
        <v>14378</v>
      </c>
      <c r="U1980" s="73"/>
      <c r="W1980" s="73"/>
      <c r="X1980" s="73"/>
      <c r="Y1980" s="72" t="s">
        <v>14379</v>
      </c>
      <c r="AO1980" s="71">
        <v>108.8</v>
      </c>
      <c r="AT1980" s="73"/>
      <c r="AV1980" s="73"/>
      <c r="AW1980" s="74" t="s">
        <v>16373</v>
      </c>
      <c r="BC1980" s="73"/>
    </row>
    <row r="1981" spans="1:56">
      <c r="A1981" s="70" t="str">
        <f t="shared" si="61"/>
        <v>2026-01</v>
      </c>
      <c r="B1981" s="5" t="str">
        <f>_xlfn.XLOOKUP(G1981,过机服务商重量差!A:A,过机服务商重量差!G:G)</f>
        <v>玉麒麟</v>
      </c>
      <c r="C1981" s="32" t="str">
        <f t="shared" si="60"/>
        <v>渠道</v>
      </c>
      <c r="D1981" s="63">
        <f>ROUND(IF(AND(AO1981&gt;=0,Y1981="正常走货"),_xlfn.XLOOKUP(G1981,过机服务商重量差!A:A,过机服务商重量差!L:L),"0"),2)</f>
        <v>5.5</v>
      </c>
      <c r="E1981" s="64">
        <f>ROUND(IF(B1981="小旋风",$D1981/提成!$D$4*提成!$E$4,$D1981/提成!$D$3*提成!$E$3),2)</f>
        <v>0.06</v>
      </c>
      <c r="F1981" s="5" t="str">
        <f ca="1">IFERROR(LOOKUP(1,0/((B1981=名单!B:B)*(VALUE(AW1981)&gt;=名单!E:E)*(VALUE(AW1981)&lt;=名单!G:G)*(Y1981="正常走货")),名单!H:H),"否")</f>
        <v>否</v>
      </c>
      <c r="G1981" s="71" t="s">
        <v>5996</v>
      </c>
      <c r="H1981" s="71" t="s">
        <v>5998</v>
      </c>
      <c r="J1981" s="71" t="s">
        <v>17</v>
      </c>
      <c r="L1981" s="71" t="s">
        <v>18</v>
      </c>
      <c r="M1981" s="73"/>
      <c r="N1981" s="73"/>
      <c r="R1981" s="73"/>
      <c r="S1981" s="72" t="s">
        <v>408</v>
      </c>
      <c r="T1981" s="72" t="s">
        <v>14378</v>
      </c>
      <c r="U1981" s="73"/>
      <c r="W1981" s="73"/>
      <c r="X1981" s="73"/>
      <c r="Y1981" s="72" t="s">
        <v>14379</v>
      </c>
      <c r="AO1981" s="71">
        <v>103</v>
      </c>
      <c r="AT1981" s="73"/>
      <c r="AU1981" s="73"/>
      <c r="AV1981" s="73"/>
      <c r="AW1981" s="74" t="s">
        <v>16374</v>
      </c>
      <c r="BA1981" s="73"/>
      <c r="BC1981" s="73"/>
    </row>
    <row r="1982" spans="1:56">
      <c r="A1982" s="70" t="str">
        <f t="shared" si="61"/>
        <v>2026-01</v>
      </c>
      <c r="B1982" s="5" t="str">
        <f>_xlfn.XLOOKUP(G1982,过机服务商重量差!A:A,过机服务商重量差!G:G)</f>
        <v>小旋风</v>
      </c>
      <c r="C1982" s="32" t="str">
        <f t="shared" si="60"/>
        <v>渠道</v>
      </c>
      <c r="D1982" s="63">
        <f>ROUND(IF(AND(AO1982&gt;=0,Y1982="正常走货"),_xlfn.XLOOKUP(G1982,过机服务商重量差!A:A,过机服务商重量差!L:L),"0"),2)</f>
        <v>1</v>
      </c>
      <c r="E1982" s="64">
        <f>ROUND(IF(B1982="小旋风",$D1982/提成!$D$4*提成!$E$4,$D1982/提成!$D$3*提成!$E$3),2)</f>
        <v>0.01</v>
      </c>
      <c r="F1982" s="5" t="str">
        <f ca="1">IFERROR(LOOKUP(1,0/((B1982=名单!B:B)*(VALUE(AW1982)&gt;=名单!E:E)*(VALUE(AW1982)&lt;=名单!G:G)*(Y1982="正常走货")),名单!H:H),"否")</f>
        <v>是</v>
      </c>
      <c r="G1982" s="71" t="s">
        <v>5999</v>
      </c>
      <c r="H1982" s="71" t="s">
        <v>6001</v>
      </c>
      <c r="J1982" s="72" t="s">
        <v>6002</v>
      </c>
      <c r="L1982" s="71" t="s">
        <v>18</v>
      </c>
      <c r="M1982" s="73"/>
      <c r="N1982" s="73"/>
      <c r="R1982" s="73"/>
      <c r="S1982" s="72" t="s">
        <v>191</v>
      </c>
      <c r="T1982" s="72" t="s">
        <v>14410</v>
      </c>
      <c r="U1982" s="73"/>
      <c r="W1982" s="73"/>
      <c r="X1982" s="73"/>
      <c r="Y1982" s="72" t="s">
        <v>14379</v>
      </c>
      <c r="AO1982" s="71">
        <v>0</v>
      </c>
      <c r="AS1982" s="73"/>
      <c r="AT1982" s="73"/>
      <c r="AV1982" s="73"/>
      <c r="AW1982" s="74" t="s">
        <v>16375</v>
      </c>
      <c r="BA1982" s="73"/>
      <c r="BC1982" s="73"/>
    </row>
    <row r="1983" spans="1:56">
      <c r="A1983" s="70" t="str">
        <f t="shared" si="61"/>
        <v>2026-01</v>
      </c>
      <c r="B1983" s="5" t="str">
        <f>_xlfn.XLOOKUP(G1983,过机服务商重量差!A:A,过机服务商重量差!G:G)</f>
        <v>小旋风</v>
      </c>
      <c r="C1983" s="32" t="str">
        <f t="shared" si="60"/>
        <v>渠道</v>
      </c>
      <c r="D1983" s="63">
        <f>ROUND(IF(AND(AO1983&gt;=0,Y1983="正常走货"),_xlfn.XLOOKUP(G1983,过机服务商重量差!A:A,过机服务商重量差!L:L),"0"),2)</f>
        <v>85</v>
      </c>
      <c r="E1983" s="64">
        <f>ROUND(IF(B1983="小旋风",$D1983/提成!$D$4*提成!$E$4,$D1983/提成!$D$3*提成!$E$3),2)</f>
        <v>0.85</v>
      </c>
      <c r="F1983" s="5" t="str">
        <f ca="1">IFERROR(LOOKUP(1,0/((B1983=名单!B:B)*(VALUE(AW1983)&gt;=名单!E:E)*(VALUE(AW1983)&lt;=名单!G:G)*(Y1983="正常走货")),名单!H:H),"否")</f>
        <v>是</v>
      </c>
      <c r="G1983" s="71" t="s">
        <v>6003</v>
      </c>
      <c r="H1983" s="71" t="s">
        <v>6005</v>
      </c>
      <c r="J1983" s="72" t="s">
        <v>428</v>
      </c>
      <c r="L1983" s="71" t="s">
        <v>18</v>
      </c>
      <c r="M1983" s="73"/>
      <c r="N1983" s="73"/>
      <c r="R1983" s="73"/>
      <c r="S1983" s="72" t="s">
        <v>199</v>
      </c>
      <c r="T1983" s="72" t="s">
        <v>14439</v>
      </c>
      <c r="U1983" s="73"/>
      <c r="W1983" s="73"/>
      <c r="X1983" s="73"/>
      <c r="Y1983" s="72" t="s">
        <v>14379</v>
      </c>
      <c r="AO1983" s="71">
        <v>425</v>
      </c>
      <c r="AS1983" s="73"/>
      <c r="AT1983" s="73"/>
      <c r="AV1983" s="73"/>
      <c r="AW1983" s="74" t="s">
        <v>16376</v>
      </c>
      <c r="BC1983" s="73"/>
    </row>
    <row r="1984" spans="1:56">
      <c r="A1984" s="70" t="str">
        <f t="shared" si="61"/>
        <v>2026-01</v>
      </c>
      <c r="B1984" s="5" t="str">
        <f>_xlfn.XLOOKUP(G1984,过机服务商重量差!A:A,过机服务商重量差!G:G)</f>
        <v>玉麒麟</v>
      </c>
      <c r="C1984" s="32" t="str">
        <f t="shared" si="60"/>
        <v>渠道</v>
      </c>
      <c r="D1984" s="63">
        <f>ROUND(IF(AND(AO1984&gt;=0,Y1984="正常走货"),_xlfn.XLOOKUP(G1984,过机服务商重量差!A:A,过机服务商重量差!L:L),"0"),2)</f>
        <v>36</v>
      </c>
      <c r="E1984" s="64">
        <f>ROUND(IF(B1984="小旋风",$D1984/提成!$D$4*提成!$E$4,$D1984/提成!$D$3*提成!$E$3),2)</f>
        <v>0.36</v>
      </c>
      <c r="F1984" s="5" t="str">
        <f ca="1">IFERROR(LOOKUP(1,0/((B1984=名单!B:B)*(VALUE(AW1984)&gt;=名单!E:E)*(VALUE(AW1984)&lt;=名单!G:G)*(Y1984="正常走货")),名单!H:H),"否")</f>
        <v>否</v>
      </c>
      <c r="G1984" s="71" t="s">
        <v>6006</v>
      </c>
      <c r="H1984" s="71" t="s">
        <v>6008</v>
      </c>
      <c r="J1984" s="72" t="s">
        <v>17</v>
      </c>
      <c r="L1984" s="71" t="s">
        <v>18</v>
      </c>
      <c r="M1984" s="73"/>
      <c r="N1984" s="73"/>
      <c r="R1984" s="73"/>
      <c r="S1984" s="72" t="s">
        <v>558</v>
      </c>
      <c r="T1984" s="72" t="s">
        <v>14410</v>
      </c>
      <c r="U1984" s="73"/>
      <c r="W1984" s="73"/>
      <c r="X1984" s="73"/>
      <c r="Y1984" s="72" t="s">
        <v>14379</v>
      </c>
      <c r="AO1984" s="71">
        <v>1.29999999999995</v>
      </c>
      <c r="AT1984" s="73"/>
      <c r="AV1984" s="73"/>
      <c r="AW1984" s="74" t="s">
        <v>16377</v>
      </c>
      <c r="BC1984" s="73"/>
    </row>
    <row r="1985" spans="1:56">
      <c r="A1985" s="70" t="str">
        <f t="shared" si="61"/>
        <v>2026-01</v>
      </c>
      <c r="B1985" s="5" t="str">
        <f>_xlfn.XLOOKUP(G1985,过机服务商重量差!A:A,过机服务商重量差!G:G)</f>
        <v>玉麒麟</v>
      </c>
      <c r="C1985" s="32" t="str">
        <f t="shared" si="60"/>
        <v>渠道</v>
      </c>
      <c r="D1985" s="63">
        <f>ROUND(IF(AND(AO1985&gt;=0,Y1985="正常走货"),_xlfn.XLOOKUP(G1985,过机服务商重量差!A:A,过机服务商重量差!L:L),"0"),2)</f>
        <v>2.5</v>
      </c>
      <c r="E1985" s="64">
        <f>ROUND(IF(B1985="小旋风",$D1985/提成!$D$4*提成!$E$4,$D1985/提成!$D$3*提成!$E$3),2)</f>
        <v>0.03</v>
      </c>
      <c r="F1985" s="5" t="str">
        <f ca="1">IFERROR(LOOKUP(1,0/((B1985=名单!B:B)*(VALUE(AW1985)&gt;=名单!E:E)*(VALUE(AW1985)&lt;=名单!G:G)*(Y1985="正常走货")),名单!H:H),"否")</f>
        <v>否</v>
      </c>
      <c r="G1985" s="71" t="s">
        <v>6009</v>
      </c>
      <c r="H1985" s="71" t="s">
        <v>6011</v>
      </c>
      <c r="J1985" s="71" t="s">
        <v>17</v>
      </c>
      <c r="L1985" s="71" t="s">
        <v>18</v>
      </c>
      <c r="M1985" s="73"/>
      <c r="N1985" s="73"/>
      <c r="R1985" s="73"/>
      <c r="S1985" s="72" t="s">
        <v>86</v>
      </c>
      <c r="T1985" s="72" t="s">
        <v>14378</v>
      </c>
      <c r="U1985" s="73"/>
      <c r="W1985" s="73"/>
      <c r="X1985" s="73"/>
      <c r="Y1985" s="72" t="s">
        <v>14379</v>
      </c>
      <c r="AO1985" s="71">
        <v>44.2</v>
      </c>
      <c r="AT1985" s="73"/>
      <c r="AV1985" s="73"/>
      <c r="AW1985" s="74" t="s">
        <v>16378</v>
      </c>
      <c r="BA1985" s="73"/>
      <c r="BC1985" s="73"/>
    </row>
    <row r="1986" spans="1:56">
      <c r="A1986" s="70" t="str">
        <f t="shared" si="61"/>
        <v>2026-01</v>
      </c>
      <c r="B1986" s="5" t="str">
        <f>_xlfn.XLOOKUP(G1986,过机服务商重量差!A:A,过机服务商重量差!G:G)</f>
        <v>无崖子</v>
      </c>
      <c r="C1986" s="32" t="str">
        <f t="shared" ref="C1986:C2049" si="62">IF(OR(AO1986&lt;0,L1986="FBA海运"),"","渠道")</f>
        <v>渠道</v>
      </c>
      <c r="D1986" s="63">
        <f>ROUND(IF(AND(AO1986&gt;=0,Y1986="正常走货"),_xlfn.XLOOKUP(G1986,过机服务商重量差!A:A,过机服务商重量差!L:L),"0"),2)</f>
        <v>0.5</v>
      </c>
      <c r="E1986" s="64">
        <f>ROUND(IF(B1986="小旋风",$D1986/提成!$D$4*提成!$E$4,$D1986/提成!$D$3*提成!$E$3),2)</f>
        <v>0.01</v>
      </c>
      <c r="F1986" s="5" t="str">
        <f ca="1">IFERROR(LOOKUP(1,0/((B1986=名单!B:B)*(VALUE(AW1986)&gt;=名单!E:E)*(VALUE(AW1986)&lt;=名单!G:G)*(Y1986="正常走货")),名单!H:H),"否")</f>
        <v>否</v>
      </c>
      <c r="G1986" s="71" t="s">
        <v>6012</v>
      </c>
      <c r="H1986" s="71" t="s">
        <v>6014</v>
      </c>
      <c r="J1986" s="72" t="s">
        <v>336</v>
      </c>
      <c r="L1986" s="71" t="s">
        <v>18</v>
      </c>
      <c r="M1986" s="73"/>
      <c r="N1986" s="73"/>
      <c r="R1986" s="73"/>
      <c r="S1986" s="72" t="s">
        <v>161</v>
      </c>
      <c r="T1986" s="72" t="s">
        <v>14378</v>
      </c>
      <c r="U1986" s="73"/>
      <c r="W1986" s="73"/>
      <c r="X1986" s="73"/>
      <c r="Y1986" s="72" t="s">
        <v>14379</v>
      </c>
      <c r="AO1986" s="71">
        <v>23.72</v>
      </c>
      <c r="AS1986" s="73"/>
      <c r="AT1986" s="73"/>
      <c r="AU1986" s="73"/>
      <c r="AV1986" s="73"/>
      <c r="AW1986" s="74" t="s">
        <v>16379</v>
      </c>
      <c r="BC1986" s="73"/>
    </row>
    <row r="1987" spans="1:56">
      <c r="A1987" s="70" t="str">
        <f t="shared" ref="A1987:A2050" si="63">MID(AW1987,1,7)</f>
        <v>2026-01</v>
      </c>
      <c r="B1987" s="5" t="str">
        <f>_xlfn.XLOOKUP(G1987,过机服务商重量差!A:A,过机服务商重量差!G:G)</f>
        <v>无崖子</v>
      </c>
      <c r="C1987" s="32" t="str">
        <f t="shared" si="62"/>
        <v>渠道</v>
      </c>
      <c r="D1987" s="63">
        <f>ROUND(IF(AND(AO1987&gt;=0,Y1987="正常走货"),_xlfn.XLOOKUP(G1987,过机服务商重量差!A:A,过机服务商重量差!L:L),"0"),2)</f>
        <v>2.5</v>
      </c>
      <c r="E1987" s="64">
        <f>ROUND(IF(B1987="小旋风",$D1987/提成!$D$4*提成!$E$4,$D1987/提成!$D$3*提成!$E$3),2)</f>
        <v>0.03</v>
      </c>
      <c r="F1987" s="5" t="str">
        <f ca="1">IFERROR(LOOKUP(1,0/((B1987=名单!B:B)*(VALUE(AW1987)&gt;=名单!E:E)*(VALUE(AW1987)&lt;=名单!G:G)*(Y1987="正常走货")),名单!H:H),"否")</f>
        <v>否</v>
      </c>
      <c r="G1987" s="71" t="s">
        <v>6015</v>
      </c>
      <c r="H1987" s="71" t="s">
        <v>6017</v>
      </c>
      <c r="J1987" s="72" t="s">
        <v>160</v>
      </c>
      <c r="L1987" s="71" t="s">
        <v>18</v>
      </c>
      <c r="M1987" s="73"/>
      <c r="N1987" s="73"/>
      <c r="R1987" s="73"/>
      <c r="S1987" s="72" t="s">
        <v>86</v>
      </c>
      <c r="T1987" s="72" t="s">
        <v>14378</v>
      </c>
      <c r="U1987" s="73"/>
      <c r="W1987" s="73"/>
      <c r="X1987" s="73"/>
      <c r="Y1987" s="72" t="s">
        <v>14379</v>
      </c>
      <c r="AO1987" s="71">
        <v>10.49</v>
      </c>
      <c r="AS1987" s="73"/>
      <c r="AT1987" s="73"/>
      <c r="AV1987" s="73"/>
      <c r="AW1987" s="74" t="s">
        <v>16380</v>
      </c>
      <c r="BC1987" s="73"/>
      <c r="BD1987" s="73"/>
    </row>
    <row r="1988" spans="1:56">
      <c r="A1988" s="70" t="str">
        <f t="shared" si="63"/>
        <v>2026-01</v>
      </c>
      <c r="B1988" s="5" t="str">
        <f>_xlfn.XLOOKUP(G1988,过机服务商重量差!A:A,过机服务商重量差!G:G)</f>
        <v>玉麒麟</v>
      </c>
      <c r="C1988" s="32" t="str">
        <f t="shared" si="62"/>
        <v>渠道</v>
      </c>
      <c r="D1988" s="63">
        <f>ROUND(IF(AND(AO1988&gt;=0,Y1988="正常走货"),_xlfn.XLOOKUP(G1988,过机服务商重量差!A:A,过机服务商重量差!L:L),"0"),2)</f>
        <v>0.5</v>
      </c>
      <c r="E1988" s="64">
        <f>ROUND(IF(B1988="小旋风",$D1988/提成!$D$4*提成!$E$4,$D1988/提成!$D$3*提成!$E$3),2)</f>
        <v>0.01</v>
      </c>
      <c r="F1988" s="5" t="str">
        <f ca="1">IFERROR(LOOKUP(1,0/((B1988=名单!B:B)*(VALUE(AW1988)&gt;=名单!E:E)*(VALUE(AW1988)&lt;=名单!G:G)*(Y1988="正常走货")),名单!H:H),"否")</f>
        <v>否</v>
      </c>
      <c r="G1988" s="71" t="s">
        <v>6018</v>
      </c>
      <c r="H1988" s="71" t="s">
        <v>6020</v>
      </c>
      <c r="J1988" s="72" t="s">
        <v>17</v>
      </c>
      <c r="L1988" s="71" t="s">
        <v>18</v>
      </c>
      <c r="M1988" s="73"/>
      <c r="N1988" s="73"/>
      <c r="R1988" s="73"/>
      <c r="S1988" s="72" t="s">
        <v>86</v>
      </c>
      <c r="T1988" s="72" t="s">
        <v>14378</v>
      </c>
      <c r="U1988" s="73"/>
      <c r="W1988" s="73"/>
      <c r="X1988" s="73"/>
      <c r="Y1988" s="72" t="s">
        <v>14379</v>
      </c>
      <c r="AO1988" s="71">
        <v>23.4</v>
      </c>
      <c r="AT1988" s="73"/>
      <c r="AV1988" s="73"/>
      <c r="AW1988" s="74" t="s">
        <v>16381</v>
      </c>
      <c r="BC1988" s="73"/>
    </row>
    <row r="1989" spans="1:56">
      <c r="A1989" s="70" t="str">
        <f t="shared" si="63"/>
        <v>2026-01</v>
      </c>
      <c r="B1989" s="5" t="str">
        <f>_xlfn.XLOOKUP(G1989,过机服务商重量差!A:A,过机服务商重量差!G:G)</f>
        <v>玉麒麟</v>
      </c>
      <c r="C1989" s="32" t="str">
        <f t="shared" si="62"/>
        <v>渠道</v>
      </c>
      <c r="D1989" s="63">
        <f>ROUND(IF(AND(AO1989&gt;=0,Y1989="正常走货"),_xlfn.XLOOKUP(G1989,过机服务商重量差!A:A,过机服务商重量差!L:L),"0"),2)</f>
        <v>5.5</v>
      </c>
      <c r="E1989" s="64">
        <f>ROUND(IF(B1989="小旋风",$D1989/提成!$D$4*提成!$E$4,$D1989/提成!$D$3*提成!$E$3),2)</f>
        <v>0.06</v>
      </c>
      <c r="F1989" s="5" t="str">
        <f ca="1">IFERROR(LOOKUP(1,0/((B1989=名单!B:B)*(VALUE(AW1989)&gt;=名单!E:E)*(VALUE(AW1989)&lt;=名单!G:G)*(Y1989="正常走货")),名单!H:H),"否")</f>
        <v>否</v>
      </c>
      <c r="G1989" s="71" t="s">
        <v>6021</v>
      </c>
      <c r="H1989" s="71" t="s">
        <v>6023</v>
      </c>
      <c r="J1989" s="72" t="s">
        <v>17</v>
      </c>
      <c r="L1989" s="71" t="s">
        <v>18</v>
      </c>
      <c r="M1989" s="73"/>
      <c r="N1989" s="73"/>
      <c r="R1989" s="73"/>
      <c r="S1989" s="72" t="s">
        <v>408</v>
      </c>
      <c r="T1989" s="72" t="s">
        <v>14378</v>
      </c>
      <c r="U1989" s="73"/>
      <c r="W1989" s="73"/>
      <c r="X1989" s="73"/>
      <c r="Y1989" s="72" t="s">
        <v>14379</v>
      </c>
      <c r="AO1989" s="71">
        <v>103</v>
      </c>
      <c r="AT1989" s="73"/>
      <c r="AV1989" s="73"/>
      <c r="AW1989" s="74" t="s">
        <v>16382</v>
      </c>
      <c r="BC1989" s="73"/>
    </row>
    <row r="1990" spans="1:56">
      <c r="A1990" s="70" t="str">
        <f t="shared" si="63"/>
        <v>2026-01</v>
      </c>
      <c r="B1990" s="5" t="str">
        <f>_xlfn.XLOOKUP(G1990,过机服务商重量差!A:A,过机服务商重量差!G:G)</f>
        <v>玉麒麟</v>
      </c>
      <c r="C1990" s="32" t="str">
        <f t="shared" si="62"/>
        <v>渠道</v>
      </c>
      <c r="D1990" s="63">
        <f>ROUND(IF(AND(AO1990&gt;=0,Y1990="正常走货"),_xlfn.XLOOKUP(G1990,过机服务商重量差!A:A,过机服务商重量差!L:L),"0"),2)</f>
        <v>17</v>
      </c>
      <c r="E1990" s="64">
        <f>ROUND(IF(B1990="小旋风",$D1990/提成!$D$4*提成!$E$4,$D1990/提成!$D$3*提成!$E$3),2)</f>
        <v>0.17</v>
      </c>
      <c r="F1990" s="5" t="str">
        <f ca="1">IFERROR(LOOKUP(1,0/((B1990=名单!B:B)*(VALUE(AW1990)&gt;=名单!E:E)*(VALUE(AW1990)&lt;=名单!G:G)*(Y1990="正常走货")),名单!H:H),"否")</f>
        <v>否</v>
      </c>
      <c r="G1990" s="71" t="s">
        <v>6024</v>
      </c>
      <c r="H1990" s="71" t="s">
        <v>6026</v>
      </c>
      <c r="J1990" s="72" t="s">
        <v>17</v>
      </c>
      <c r="L1990" s="71" t="s">
        <v>18</v>
      </c>
      <c r="M1990" s="73"/>
      <c r="N1990" s="73"/>
      <c r="R1990" s="73"/>
      <c r="S1990" s="72" t="s">
        <v>227</v>
      </c>
      <c r="T1990" s="72" t="s">
        <v>14410</v>
      </c>
      <c r="U1990" s="73"/>
      <c r="W1990" s="73"/>
      <c r="X1990" s="73"/>
      <c r="Y1990" s="72" t="s">
        <v>14379</v>
      </c>
      <c r="AO1990" s="71">
        <v>216.8</v>
      </c>
      <c r="AT1990" s="73"/>
      <c r="AV1990" s="73"/>
      <c r="AW1990" s="74" t="s">
        <v>16383</v>
      </c>
      <c r="BA1990" s="73"/>
    </row>
    <row r="1991" spans="1:56">
      <c r="A1991" s="70" t="str">
        <f t="shared" si="63"/>
        <v>2026-01</v>
      </c>
      <c r="B1991" s="5" t="str">
        <f>_xlfn.XLOOKUP(G1991,过机服务商重量差!A:A,过机服务商重量差!G:G)</f>
        <v>玉麒麟</v>
      </c>
      <c r="C1991" s="32" t="str">
        <f t="shared" si="62"/>
        <v>渠道</v>
      </c>
      <c r="D1991" s="63">
        <f>ROUND(IF(AND(AO1991&gt;=0,Y1991="正常走货"),_xlfn.XLOOKUP(G1991,过机服务商重量差!A:A,过机服务商重量差!L:L),"0"),2)</f>
        <v>2.5</v>
      </c>
      <c r="E1991" s="64">
        <f>ROUND(IF(B1991="小旋风",$D1991/提成!$D$4*提成!$E$4,$D1991/提成!$D$3*提成!$E$3),2)</f>
        <v>0.03</v>
      </c>
      <c r="F1991" s="5" t="str">
        <f ca="1">IFERROR(LOOKUP(1,0/((B1991=名单!B:B)*(VALUE(AW1991)&gt;=名单!E:E)*(VALUE(AW1991)&lt;=名单!G:G)*(Y1991="正常走货")),名单!H:H),"否")</f>
        <v>否</v>
      </c>
      <c r="G1991" s="71" t="s">
        <v>6027</v>
      </c>
      <c r="H1991" s="71" t="s">
        <v>6029</v>
      </c>
      <c r="J1991" s="72" t="s">
        <v>17</v>
      </c>
      <c r="L1991" s="71" t="s">
        <v>18</v>
      </c>
      <c r="M1991" s="73"/>
      <c r="N1991" s="73"/>
      <c r="R1991" s="73"/>
      <c r="S1991" s="72" t="s">
        <v>4078</v>
      </c>
      <c r="T1991" s="72" t="s">
        <v>14386</v>
      </c>
      <c r="U1991" s="73"/>
      <c r="W1991" s="73"/>
      <c r="X1991" s="73"/>
      <c r="Y1991" s="72" t="s">
        <v>14379</v>
      </c>
      <c r="AO1991" s="71">
        <v>151.7</v>
      </c>
      <c r="AS1991" s="73"/>
      <c r="AT1991" s="73"/>
      <c r="AV1991" s="73"/>
      <c r="AW1991" s="74" t="s">
        <v>16384</v>
      </c>
      <c r="BC1991" s="73"/>
      <c r="BD1991" s="73"/>
    </row>
    <row r="1992" spans="1:56">
      <c r="A1992" s="70" t="str">
        <f t="shared" si="63"/>
        <v>2026-01</v>
      </c>
      <c r="B1992" s="5" t="str">
        <f>_xlfn.XLOOKUP(G1992,过机服务商重量差!A:A,过机服务商重量差!G:G)</f>
        <v>帅时莹</v>
      </c>
      <c r="C1992" s="32" t="str">
        <f t="shared" si="62"/>
        <v>渠道</v>
      </c>
      <c r="D1992" s="63">
        <f>ROUND(IF(AND(AO1992&gt;=0,Y1992="正常走货"),_xlfn.XLOOKUP(G1992,过机服务商重量差!A:A,过机服务商重量差!L:L),"0"),2)</f>
        <v>22</v>
      </c>
      <c r="E1992" s="64">
        <f>ROUND(IF(B1992="小旋风",$D1992/提成!$D$4*提成!$E$4,$D1992/提成!$D$3*提成!$E$3),2)</f>
        <v>0.22</v>
      </c>
      <c r="F1992" s="5" t="str">
        <f ca="1">IFERROR(LOOKUP(1,0/((B1992=名单!B:B)*(VALUE(AW1992)&gt;=名单!E:E)*(VALUE(AW1992)&lt;=名单!G:G)*(Y1992="正常走货")),名单!H:H),"否")</f>
        <v>否</v>
      </c>
      <c r="G1992" s="71" t="s">
        <v>6030</v>
      </c>
      <c r="H1992" s="71" t="s">
        <v>6032</v>
      </c>
      <c r="J1992" s="72" t="s">
        <v>186</v>
      </c>
      <c r="L1992" s="71" t="s">
        <v>18</v>
      </c>
      <c r="M1992" s="73"/>
      <c r="N1992" s="73"/>
      <c r="R1992" s="73"/>
      <c r="S1992" s="72" t="s">
        <v>99</v>
      </c>
      <c r="T1992" s="72" t="s">
        <v>14410</v>
      </c>
      <c r="U1992" s="73"/>
      <c r="W1992" s="73"/>
      <c r="X1992" s="73"/>
      <c r="Y1992" s="72" t="s">
        <v>14379</v>
      </c>
      <c r="AO1992" s="71">
        <v>57.2</v>
      </c>
      <c r="AS1992" s="73"/>
      <c r="AT1992" s="73"/>
      <c r="AU1992" s="73"/>
      <c r="AV1992" s="73"/>
      <c r="AW1992" s="74" t="s">
        <v>16385</v>
      </c>
      <c r="BC1992" s="73"/>
    </row>
    <row r="1993" spans="1:56">
      <c r="A1993" s="70" t="str">
        <f t="shared" si="63"/>
        <v>2026-01</v>
      </c>
      <c r="B1993" s="5" t="str">
        <f>_xlfn.XLOOKUP(G1993,过机服务商重量差!A:A,过机服务商重量差!G:G)</f>
        <v>帅时莹</v>
      </c>
      <c r="C1993" s="32" t="str">
        <f t="shared" si="62"/>
        <v>渠道</v>
      </c>
      <c r="D1993" s="63">
        <f>ROUND(IF(AND(AO1993&gt;=0,Y1993="正常走货"),_xlfn.XLOOKUP(G1993,过机服务商重量差!A:A,过机服务商重量差!L:L),"0"),2)</f>
        <v>13</v>
      </c>
      <c r="E1993" s="64">
        <f>ROUND(IF(B1993="小旋风",$D1993/提成!$D$4*提成!$E$4,$D1993/提成!$D$3*提成!$E$3),2)</f>
        <v>0.13</v>
      </c>
      <c r="F1993" s="5" t="str">
        <f ca="1">IFERROR(LOOKUP(1,0/((B1993=名单!B:B)*(VALUE(AW1993)&gt;=名单!E:E)*(VALUE(AW1993)&lt;=名单!G:G)*(Y1993="正常走货")),名单!H:H),"否")</f>
        <v>否</v>
      </c>
      <c r="G1993" s="71" t="s">
        <v>6033</v>
      </c>
      <c r="H1993" s="71" t="s">
        <v>6035</v>
      </c>
      <c r="J1993" s="72" t="s">
        <v>1184</v>
      </c>
      <c r="L1993" s="71" t="s">
        <v>18</v>
      </c>
      <c r="M1993" s="73"/>
      <c r="N1993" s="73"/>
      <c r="R1993" s="73"/>
      <c r="S1993" s="72" t="s">
        <v>442</v>
      </c>
      <c r="T1993" s="72" t="s">
        <v>14410</v>
      </c>
      <c r="U1993" s="73"/>
      <c r="W1993" s="73"/>
      <c r="X1993" s="73"/>
      <c r="Y1993" s="72" t="s">
        <v>14379</v>
      </c>
      <c r="AO1993" s="71">
        <v>78</v>
      </c>
      <c r="AT1993" s="73"/>
      <c r="AV1993" s="73"/>
      <c r="AW1993" s="74" t="s">
        <v>16386</v>
      </c>
      <c r="BA1993" s="73"/>
      <c r="BC1993" s="73"/>
    </row>
    <row r="1994" spans="1:56">
      <c r="A1994" s="70" t="str">
        <f t="shared" si="63"/>
        <v>2026-01</v>
      </c>
      <c r="B1994" s="5" t="str">
        <f>_xlfn.XLOOKUP(G1994,过机服务商重量差!A:A,过机服务商重量差!G:G)</f>
        <v>无崖子</v>
      </c>
      <c r="C1994" s="32" t="str">
        <f t="shared" si="62"/>
        <v>渠道</v>
      </c>
      <c r="D1994" s="63">
        <f>ROUND(IF(AND(AO1994&gt;=0,Y1994="正常走货"),_xlfn.XLOOKUP(G1994,过机服务商重量差!A:A,过机服务商重量差!L:L),"0"),2)</f>
        <v>34</v>
      </c>
      <c r="E1994" s="64">
        <f>ROUND(IF(B1994="小旋风",$D1994/提成!$D$4*提成!$E$4,$D1994/提成!$D$3*提成!$E$3),2)</f>
        <v>0.34</v>
      </c>
      <c r="F1994" s="5" t="str">
        <f ca="1">IFERROR(LOOKUP(1,0/((B1994=名单!B:B)*(VALUE(AW1994)&gt;=名单!E:E)*(VALUE(AW1994)&lt;=名单!G:G)*(Y1994="正常走货")),名单!H:H),"否")</f>
        <v>否</v>
      </c>
      <c r="G1994" s="71" t="s">
        <v>6036</v>
      </c>
      <c r="H1994" s="71" t="s">
        <v>6038</v>
      </c>
      <c r="J1994" s="72" t="s">
        <v>1188</v>
      </c>
      <c r="L1994" s="71" t="s">
        <v>18</v>
      </c>
      <c r="M1994" s="73"/>
      <c r="N1994" s="73"/>
      <c r="R1994" s="73"/>
      <c r="S1994" s="72" t="s">
        <v>442</v>
      </c>
      <c r="T1994" s="72" t="s">
        <v>14410</v>
      </c>
      <c r="U1994" s="73"/>
      <c r="W1994" s="73"/>
      <c r="X1994" s="73"/>
      <c r="Y1994" s="72" t="s">
        <v>14379</v>
      </c>
      <c r="AO1994" s="71">
        <v>87.5899999999997</v>
      </c>
      <c r="AT1994" s="73"/>
      <c r="AV1994" s="73"/>
      <c r="AW1994" s="74" t="s">
        <v>16387</v>
      </c>
      <c r="BC1994" s="73"/>
    </row>
    <row r="1995" spans="1:56">
      <c r="A1995" s="70" t="str">
        <f t="shared" si="63"/>
        <v>2026-01</v>
      </c>
      <c r="B1995" s="5" t="str">
        <f>_xlfn.XLOOKUP(G1995,过机服务商重量差!A:A,过机服务商重量差!G:G)</f>
        <v>无崖子</v>
      </c>
      <c r="C1995" s="32" t="str">
        <f t="shared" si="62"/>
        <v>渠道</v>
      </c>
      <c r="D1995" s="63">
        <f>ROUND(IF(AND(AO1995&gt;=0,Y1995="正常走货"),_xlfn.XLOOKUP(G1995,过机服务商重量差!A:A,过机服务商重量差!L:L),"0"),2)</f>
        <v>9</v>
      </c>
      <c r="E1995" s="64">
        <f>ROUND(IF(B1995="小旋风",$D1995/提成!$D$4*提成!$E$4,$D1995/提成!$D$3*提成!$E$3),2)</f>
        <v>0.09</v>
      </c>
      <c r="F1995" s="5" t="str">
        <f ca="1">IFERROR(LOOKUP(1,0/((B1995=名单!B:B)*(VALUE(AW1995)&gt;=名单!E:E)*(VALUE(AW1995)&lt;=名单!G:G)*(Y1995="正常走货")),名单!H:H),"否")</f>
        <v>否</v>
      </c>
      <c r="G1995" s="71" t="s">
        <v>6039</v>
      </c>
      <c r="H1995" s="71" t="s">
        <v>6041</v>
      </c>
      <c r="J1995" s="72" t="s">
        <v>1188</v>
      </c>
      <c r="L1995" s="71" t="s">
        <v>18</v>
      </c>
      <c r="M1995" s="73"/>
      <c r="N1995" s="73"/>
      <c r="R1995" s="73"/>
      <c r="S1995" s="72" t="s">
        <v>442</v>
      </c>
      <c r="T1995" s="72" t="s">
        <v>14410</v>
      </c>
      <c r="U1995" s="73"/>
      <c r="W1995" s="73"/>
      <c r="X1995" s="73"/>
      <c r="Y1995" s="72" t="s">
        <v>14379</v>
      </c>
      <c r="AO1995" s="71">
        <v>111.6</v>
      </c>
      <c r="AT1995" s="73"/>
      <c r="AV1995" s="73"/>
      <c r="AW1995" s="74" t="s">
        <v>16388</v>
      </c>
      <c r="BA1995" s="73"/>
      <c r="BC1995" s="73"/>
    </row>
    <row r="1996" spans="1:56">
      <c r="A1996" s="70" t="str">
        <f t="shared" si="63"/>
        <v>2026-01</v>
      </c>
      <c r="B1996" s="5" t="str">
        <f>_xlfn.XLOOKUP(G1996,过机服务商重量差!A:A,过机服务商重量差!G:G)</f>
        <v>风清扬</v>
      </c>
      <c r="C1996" s="32" t="str">
        <f t="shared" si="62"/>
        <v>渠道</v>
      </c>
      <c r="D1996" s="63">
        <f>ROUND(IF(AND(AO1996&gt;=0,Y1996="正常走货"),_xlfn.XLOOKUP(G1996,过机服务商重量差!A:A,过机服务商重量差!L:L),"0"),2)</f>
        <v>196</v>
      </c>
      <c r="E1996" s="64">
        <f>ROUND(IF(B1996="小旋风",$D1996/提成!$D$4*提成!$E$4,$D1996/提成!$D$3*提成!$E$3),2)</f>
        <v>1.96</v>
      </c>
      <c r="F1996" s="5" t="str">
        <f ca="1">IFERROR(LOOKUP(1,0/((B1996=名单!B:B)*(VALUE(AW1996)&gt;=名单!E:E)*(VALUE(AW1996)&lt;=名单!G:G)*(Y1996="正常走货")),名单!H:H),"否")</f>
        <v>是</v>
      </c>
      <c r="G1996" s="71" t="s">
        <v>6042</v>
      </c>
      <c r="H1996" s="71" t="s">
        <v>50</v>
      </c>
      <c r="J1996" s="72" t="s">
        <v>194</v>
      </c>
      <c r="L1996" s="71" t="s">
        <v>18</v>
      </c>
      <c r="M1996" s="73"/>
      <c r="N1996" s="73"/>
      <c r="R1996" s="73"/>
      <c r="S1996" s="72" t="s">
        <v>1194</v>
      </c>
      <c r="T1996" s="72" t="s">
        <v>14578</v>
      </c>
      <c r="U1996" s="73"/>
      <c r="W1996" s="73"/>
      <c r="X1996" s="73"/>
      <c r="Y1996" s="72" t="s">
        <v>14379</v>
      </c>
      <c r="AO1996" s="71">
        <v>215.6</v>
      </c>
      <c r="AT1996" s="73"/>
      <c r="AV1996" s="73"/>
      <c r="AW1996" s="74" t="s">
        <v>16389</v>
      </c>
      <c r="BC1996" s="73"/>
    </row>
    <row r="1997" spans="1:56">
      <c r="A1997" s="70" t="str">
        <f t="shared" si="63"/>
        <v>2026-01</v>
      </c>
      <c r="B1997" s="5" t="str">
        <f>_xlfn.XLOOKUP(G1997,过机服务商重量差!A:A,过机服务商重量差!G:G)</f>
        <v>玉麒麟</v>
      </c>
      <c r="C1997" s="32" t="str">
        <f t="shared" si="62"/>
        <v>渠道</v>
      </c>
      <c r="D1997" s="63">
        <f>ROUND(IF(AND(AO1997&gt;=0,Y1997="正常走货"),_xlfn.XLOOKUP(G1997,过机服务商重量差!A:A,过机服务商重量差!L:L),"0"),2)</f>
        <v>4.5</v>
      </c>
      <c r="E1997" s="64">
        <f>ROUND(IF(B1997="小旋风",$D1997/提成!$D$4*提成!$E$4,$D1997/提成!$D$3*提成!$E$3),2)</f>
        <v>0.05</v>
      </c>
      <c r="F1997" s="5" t="str">
        <f ca="1">IFERROR(LOOKUP(1,0/((B1997=名单!B:B)*(VALUE(AW1997)&gt;=名单!E:E)*(VALUE(AW1997)&lt;=名单!G:G)*(Y1997="正常走货")),名单!H:H),"否")</f>
        <v>否</v>
      </c>
      <c r="G1997" s="71" t="s">
        <v>6044</v>
      </c>
      <c r="H1997" s="71" t="s">
        <v>6046</v>
      </c>
      <c r="J1997" s="72" t="s">
        <v>17</v>
      </c>
      <c r="L1997" s="71" t="s">
        <v>18</v>
      </c>
      <c r="M1997" s="73"/>
      <c r="N1997" s="73"/>
      <c r="R1997" s="73"/>
      <c r="S1997" s="72" t="s">
        <v>227</v>
      </c>
      <c r="T1997" s="72" t="s">
        <v>14410</v>
      </c>
      <c r="U1997" s="73"/>
      <c r="W1997" s="73"/>
      <c r="X1997" s="73"/>
      <c r="Y1997" s="72" t="s">
        <v>14379</v>
      </c>
      <c r="AO1997" s="71">
        <v>39.9</v>
      </c>
      <c r="AT1997" s="73"/>
      <c r="AV1997" s="73"/>
      <c r="AW1997" s="74" t="s">
        <v>16390</v>
      </c>
      <c r="BA1997" s="73"/>
      <c r="BC1997" s="73"/>
    </row>
    <row r="1998" spans="1:56">
      <c r="A1998" s="70" t="str">
        <f t="shared" si="63"/>
        <v>2026-01</v>
      </c>
      <c r="B1998" s="5" t="str">
        <f>_xlfn.XLOOKUP(G1998,过机服务商重量差!A:A,过机服务商重量差!G:G)</f>
        <v>玉麒麟</v>
      </c>
      <c r="C1998" s="32" t="str">
        <f t="shared" si="62"/>
        <v>渠道</v>
      </c>
      <c r="D1998" s="63">
        <f>ROUND(IF(AND(AO1998&gt;=0,Y1998="正常走货"),_xlfn.XLOOKUP(G1998,过机服务商重量差!A:A,过机服务商重量差!L:L),"0"),2)</f>
        <v>0.5</v>
      </c>
      <c r="E1998" s="64">
        <f>ROUND(IF(B1998="小旋风",$D1998/提成!$D$4*提成!$E$4,$D1998/提成!$D$3*提成!$E$3),2)</f>
        <v>0.01</v>
      </c>
      <c r="F1998" s="5" t="str">
        <f ca="1">IFERROR(LOOKUP(1,0/((B1998=名单!B:B)*(VALUE(AW1998)&gt;=名单!E:E)*(VALUE(AW1998)&lt;=名单!G:G)*(Y1998="正常走货")),名单!H:H),"否")</f>
        <v>否</v>
      </c>
      <c r="G1998" s="71" t="s">
        <v>6047</v>
      </c>
      <c r="H1998" s="71" t="s">
        <v>6049</v>
      </c>
      <c r="J1998" s="72" t="s">
        <v>17</v>
      </c>
      <c r="L1998" s="71" t="s">
        <v>18</v>
      </c>
      <c r="M1998" s="73"/>
      <c r="N1998" s="73"/>
      <c r="R1998" s="73"/>
      <c r="S1998" s="72" t="s">
        <v>408</v>
      </c>
      <c r="T1998" s="72" t="s">
        <v>14378</v>
      </c>
      <c r="U1998" s="73"/>
      <c r="W1998" s="73"/>
      <c r="X1998" s="73"/>
      <c r="Y1998" s="72" t="s">
        <v>14379</v>
      </c>
      <c r="AO1998" s="71">
        <v>120.6</v>
      </c>
      <c r="AS1998" s="73"/>
      <c r="AT1998" s="73"/>
      <c r="AV1998" s="73"/>
      <c r="AW1998" s="74" t="s">
        <v>16391</v>
      </c>
      <c r="BC1998" s="73"/>
    </row>
    <row r="1999" spans="1:56">
      <c r="A1999" s="70" t="str">
        <f t="shared" si="63"/>
        <v>2026-01</v>
      </c>
      <c r="B1999" s="5" t="str">
        <f>_xlfn.XLOOKUP(G1999,过机服务商重量差!A:A,过机服务商重量差!G:G)</f>
        <v>风清扬</v>
      </c>
      <c r="C1999" s="32" t="str">
        <f t="shared" si="62"/>
        <v>渠道</v>
      </c>
      <c r="D1999" s="63">
        <f>ROUND(IF(AND(AO1999&gt;=0,Y1999="正常走货"),_xlfn.XLOOKUP(G1999,过机服务商重量差!A:A,过机服务商重量差!L:L),"0"),2)</f>
        <v>24</v>
      </c>
      <c r="E1999" s="64">
        <f>ROUND(IF(B1999="小旋风",$D1999/提成!$D$4*提成!$E$4,$D1999/提成!$D$3*提成!$E$3),2)</f>
        <v>0.24</v>
      </c>
      <c r="F1999" s="5" t="str">
        <f ca="1">IFERROR(LOOKUP(1,0/((B1999=名单!B:B)*(VALUE(AW1999)&gt;=名单!E:E)*(VALUE(AW1999)&lt;=名单!G:G)*(Y1999="正常走货")),名单!H:H),"否")</f>
        <v>是</v>
      </c>
      <c r="G1999" s="71" t="s">
        <v>6050</v>
      </c>
      <c r="H1999" s="71" t="s">
        <v>6052</v>
      </c>
      <c r="J1999" s="72" t="s">
        <v>967</v>
      </c>
      <c r="L1999" s="71" t="s">
        <v>18</v>
      </c>
      <c r="M1999" s="73"/>
      <c r="N1999" s="73"/>
      <c r="R1999" s="73"/>
      <c r="S1999" s="72" t="s">
        <v>191</v>
      </c>
      <c r="T1999" s="72" t="s">
        <v>14410</v>
      </c>
      <c r="U1999" s="73"/>
      <c r="W1999" s="73"/>
      <c r="X1999" s="73"/>
      <c r="Y1999" s="72" t="s">
        <v>14379</v>
      </c>
      <c r="AO1999" s="71">
        <v>82</v>
      </c>
      <c r="AT1999" s="73"/>
      <c r="AU1999" s="73"/>
      <c r="AV1999" s="73"/>
      <c r="AW1999" s="74" t="s">
        <v>16392</v>
      </c>
      <c r="BC1999" s="73"/>
    </row>
    <row r="2000" spans="1:56">
      <c r="A2000" s="70" t="str">
        <f t="shared" si="63"/>
        <v>2026-01</v>
      </c>
      <c r="B2000" s="5" t="str">
        <f>_xlfn.XLOOKUP(G2000,过机服务商重量差!A:A,过机服务商重量差!G:G)</f>
        <v>风清扬</v>
      </c>
      <c r="C2000" s="32" t="str">
        <f t="shared" si="62"/>
        <v>渠道</v>
      </c>
      <c r="D2000" s="63">
        <f>ROUND(IF(AND(AO2000&gt;=0,Y2000="正常走货"),_xlfn.XLOOKUP(G2000,过机服务商重量差!A:A,过机服务商重量差!L:L),"0"),2)</f>
        <v>0</v>
      </c>
      <c r="E2000" s="64">
        <f>ROUND(IF(B2000="小旋风",$D2000/提成!$D$4*提成!$E$4,$D2000/提成!$D$3*提成!$E$3),2)</f>
        <v>0</v>
      </c>
      <c r="F2000" s="5" t="str">
        <f ca="1">IFERROR(LOOKUP(1,0/((B2000=名单!B:B)*(VALUE(AW2000)&gt;=名单!E:E)*(VALUE(AW2000)&lt;=名单!G:G)*(Y2000="正常走货")),名单!H:H),"否")</f>
        <v>否</v>
      </c>
      <c r="G2000" s="71" t="s">
        <v>6053</v>
      </c>
      <c r="H2000" s="71" t="s">
        <v>36</v>
      </c>
      <c r="J2000" s="72" t="s">
        <v>231</v>
      </c>
      <c r="L2000" s="71" t="s">
        <v>18</v>
      </c>
      <c r="M2000" s="73"/>
      <c r="N2000" s="73"/>
      <c r="R2000" s="73"/>
      <c r="S2000" s="72" t="s">
        <v>6055</v>
      </c>
      <c r="T2000" s="72" t="s">
        <v>16393</v>
      </c>
      <c r="U2000" s="73"/>
      <c r="W2000" s="73"/>
      <c r="X2000" s="73"/>
      <c r="Y2000" s="72" t="s">
        <v>14434</v>
      </c>
      <c r="AO2000" s="71">
        <v>0</v>
      </c>
      <c r="AS2000" s="73"/>
      <c r="AT2000" s="73"/>
      <c r="AU2000" s="73"/>
      <c r="AV2000" s="73"/>
      <c r="AW2000" s="74" t="s">
        <v>16394</v>
      </c>
      <c r="BC2000" s="73"/>
    </row>
    <row r="2001" spans="1:55">
      <c r="A2001" s="70" t="str">
        <f t="shared" si="63"/>
        <v>2026-01</v>
      </c>
      <c r="B2001" s="5" t="str">
        <f>_xlfn.XLOOKUP(G2001,过机服务商重量差!A:A,过机服务商重量差!G:G)</f>
        <v>小旋风</v>
      </c>
      <c r="C2001" s="32" t="str">
        <f t="shared" si="62"/>
        <v>渠道</v>
      </c>
      <c r="D2001" s="63">
        <f>ROUND(IF(AND(AO2001&gt;=0,Y2001="正常走货"),_xlfn.XLOOKUP(G2001,过机服务商重量差!A:A,过机服务商重量差!L:L),"0"),2)</f>
        <v>108</v>
      </c>
      <c r="E2001" s="64">
        <f>ROUND(IF(B2001="小旋风",$D2001/提成!$D$4*提成!$E$4,$D2001/提成!$D$3*提成!$E$3),2)</f>
        <v>1.08</v>
      </c>
      <c r="F2001" s="5" t="str">
        <f ca="1">IFERROR(LOOKUP(1,0/((B2001=名单!B:B)*(VALUE(AW2001)&gt;=名单!E:E)*(VALUE(AW2001)&lt;=名单!G:G)*(Y2001="正常走货")),名单!H:H),"否")</f>
        <v>是</v>
      </c>
      <c r="G2001" s="71" t="s">
        <v>6056</v>
      </c>
      <c r="H2001" s="71" t="s">
        <v>6058</v>
      </c>
      <c r="J2001" s="72" t="s">
        <v>78</v>
      </c>
      <c r="L2001" s="71" t="s">
        <v>18</v>
      </c>
      <c r="M2001" s="73"/>
      <c r="N2001" s="73"/>
      <c r="R2001" s="73"/>
      <c r="S2001" s="72" t="s">
        <v>116</v>
      </c>
      <c r="T2001" s="72" t="s">
        <v>14382</v>
      </c>
      <c r="U2001" s="73"/>
      <c r="W2001" s="73"/>
      <c r="X2001" s="73"/>
      <c r="Y2001" s="72" t="s">
        <v>14379</v>
      </c>
      <c r="AO2001" s="71">
        <v>168.6</v>
      </c>
      <c r="AT2001" s="73"/>
      <c r="AV2001" s="73"/>
      <c r="AW2001" s="74" t="s">
        <v>16395</v>
      </c>
      <c r="BC2001" s="73"/>
    </row>
    <row r="2002" spans="1:55">
      <c r="A2002" s="70" t="str">
        <f t="shared" si="63"/>
        <v>2026-01</v>
      </c>
      <c r="B2002" s="5" t="str">
        <f>_xlfn.XLOOKUP(G2002,过机服务商重量差!A:A,过机服务商重量差!G:G)</f>
        <v>玉麒麟</v>
      </c>
      <c r="C2002" s="32" t="str">
        <f t="shared" si="62"/>
        <v>渠道</v>
      </c>
      <c r="D2002" s="63">
        <f>ROUND(IF(AND(AO2002&gt;=0,Y2002="正常走货"),_xlfn.XLOOKUP(G2002,过机服务商重量差!A:A,过机服务商重量差!L:L),"0"),2)</f>
        <v>2.5</v>
      </c>
      <c r="E2002" s="64">
        <f>ROUND(IF(B2002="小旋风",$D2002/提成!$D$4*提成!$E$4,$D2002/提成!$D$3*提成!$E$3),2)</f>
        <v>0.03</v>
      </c>
      <c r="F2002" s="5" t="str">
        <f ca="1">IFERROR(LOOKUP(1,0/((B2002=名单!B:B)*(VALUE(AW2002)&gt;=名单!E:E)*(VALUE(AW2002)&lt;=名单!G:G)*(Y2002="正常走货")),名单!H:H),"否")</f>
        <v>否</v>
      </c>
      <c r="G2002" s="71" t="s">
        <v>6059</v>
      </c>
      <c r="H2002" s="71" t="s">
        <v>6061</v>
      </c>
      <c r="J2002" s="72" t="s">
        <v>17</v>
      </c>
      <c r="L2002" s="71" t="s">
        <v>18</v>
      </c>
      <c r="M2002" s="73"/>
      <c r="N2002" s="73"/>
      <c r="R2002" s="73"/>
      <c r="S2002" s="72" t="s">
        <v>1006</v>
      </c>
      <c r="T2002" s="72" t="s">
        <v>14382</v>
      </c>
      <c r="U2002" s="73"/>
      <c r="W2002" s="73"/>
      <c r="X2002" s="73"/>
      <c r="Y2002" s="72" t="s">
        <v>14379</v>
      </c>
      <c r="Z2002" s="73"/>
      <c r="AO2002" s="71">
        <v>100.7</v>
      </c>
      <c r="AT2002" s="73"/>
      <c r="AV2002" s="73"/>
      <c r="AW2002" s="74" t="s">
        <v>16396</v>
      </c>
      <c r="BA2002" s="73"/>
      <c r="BC2002" s="73"/>
    </row>
    <row r="2003" spans="1:55">
      <c r="A2003" s="70" t="str">
        <f t="shared" si="63"/>
        <v>2026-01</v>
      </c>
      <c r="B2003" s="5" t="str">
        <f>_xlfn.XLOOKUP(G2003,过机服务商重量差!A:A,过机服务商重量差!G:G)</f>
        <v>风清扬</v>
      </c>
      <c r="C2003" s="32" t="str">
        <f t="shared" si="62"/>
        <v>渠道</v>
      </c>
      <c r="D2003" s="63">
        <f>ROUND(IF(AND(AO2003&gt;=0,Y2003="正常走货"),_xlfn.XLOOKUP(G2003,过机服务商重量差!A:A,过机服务商重量差!L:L),"0"),2)</f>
        <v>53</v>
      </c>
      <c r="E2003" s="64">
        <f>ROUND(IF(B2003="小旋风",$D2003/提成!$D$4*提成!$E$4,$D2003/提成!$D$3*提成!$E$3),2)</f>
        <v>0.53</v>
      </c>
      <c r="F2003" s="5" t="str">
        <f ca="1">IFERROR(LOOKUP(1,0/((B2003=名单!B:B)*(VALUE(AW2003)&gt;=名单!E:E)*(VALUE(AW2003)&lt;=名单!G:G)*(Y2003="正常走货")),名单!H:H),"否")</f>
        <v>是</v>
      </c>
      <c r="G2003" s="71" t="s">
        <v>6062</v>
      </c>
      <c r="H2003" s="71" t="s">
        <v>6064</v>
      </c>
      <c r="J2003" s="72" t="s">
        <v>5040</v>
      </c>
      <c r="L2003" s="71" t="s">
        <v>18</v>
      </c>
      <c r="M2003" s="73"/>
      <c r="N2003" s="73"/>
      <c r="R2003" s="73"/>
      <c r="S2003" s="72" t="s">
        <v>306</v>
      </c>
      <c r="T2003" s="72" t="s">
        <v>14410</v>
      </c>
      <c r="U2003" s="73"/>
      <c r="W2003" s="73"/>
      <c r="X2003" s="73"/>
      <c r="Y2003" s="72" t="s">
        <v>14379</v>
      </c>
      <c r="AO2003" s="71">
        <v>298.5</v>
      </c>
      <c r="AT2003" s="73"/>
      <c r="AU2003" s="73"/>
      <c r="AV2003" s="73"/>
      <c r="AW2003" s="74" t="s">
        <v>16397</v>
      </c>
      <c r="BC2003" s="73"/>
    </row>
    <row r="2004" spans="1:55">
      <c r="A2004" s="70" t="str">
        <f t="shared" si="63"/>
        <v>2026-01</v>
      </c>
      <c r="B2004" s="5" t="str">
        <f>_xlfn.XLOOKUP(G2004,过机服务商重量差!A:A,过机服务商重量差!G:G)</f>
        <v>帅时莹</v>
      </c>
      <c r="C2004" s="32" t="str">
        <f t="shared" si="62"/>
        <v>渠道</v>
      </c>
      <c r="D2004" s="63">
        <f>ROUND(IF(AND(AO2004&gt;=0,Y2004="正常走货"),_xlfn.XLOOKUP(G2004,过机服务商重量差!A:A,过机服务商重量差!L:L),"0"),2)</f>
        <v>248</v>
      </c>
      <c r="E2004" s="64">
        <f>ROUND(IF(B2004="小旋风",$D2004/提成!$D$4*提成!$E$4,$D2004/提成!$D$3*提成!$E$3),2)</f>
        <v>2.48</v>
      </c>
      <c r="F2004" s="5" t="str">
        <f ca="1">IFERROR(LOOKUP(1,0/((B2004=名单!B:B)*(VALUE(AW2004)&gt;=名单!E:E)*(VALUE(AW2004)&lt;=名单!G:G)*(Y2004="正常走货")),名单!H:H),"否")</f>
        <v>否</v>
      </c>
      <c r="G2004" s="71" t="s">
        <v>6065</v>
      </c>
      <c r="H2004" s="71" t="s">
        <v>6067</v>
      </c>
      <c r="J2004" s="72" t="s">
        <v>97</v>
      </c>
      <c r="L2004" s="71" t="s">
        <v>18</v>
      </c>
      <c r="M2004" s="73"/>
      <c r="N2004" s="73"/>
      <c r="R2004" s="73"/>
      <c r="S2004" s="72" t="s">
        <v>535</v>
      </c>
      <c r="T2004" s="72" t="s">
        <v>14410</v>
      </c>
      <c r="U2004" s="73"/>
      <c r="W2004" s="73"/>
      <c r="X2004" s="73"/>
      <c r="Y2004" s="72" t="s">
        <v>14379</v>
      </c>
      <c r="AO2004" s="71">
        <v>318</v>
      </c>
      <c r="AS2004" s="73"/>
      <c r="AT2004" s="73"/>
      <c r="AU2004" s="73"/>
      <c r="AV2004" s="73"/>
      <c r="AW2004" s="74" t="s">
        <v>16398</v>
      </c>
      <c r="BA2004" s="73"/>
      <c r="BC2004" s="73"/>
    </row>
    <row r="2005" spans="1:55">
      <c r="A2005" s="70" t="str">
        <f t="shared" si="63"/>
        <v>2026-01</v>
      </c>
      <c r="B2005" s="5" t="str">
        <f>_xlfn.XLOOKUP(G2005,过机服务商重量差!A:A,过机服务商重量差!G:G)</f>
        <v>帅时莹</v>
      </c>
      <c r="C2005" s="32" t="str">
        <f t="shared" si="62"/>
        <v>渠道</v>
      </c>
      <c r="D2005" s="63">
        <f>ROUND(IF(AND(AO2005&gt;=0,Y2005="正常走货"),_xlfn.XLOOKUP(G2005,过机服务商重量差!A:A,过机服务商重量差!L:L),"0"),2)</f>
        <v>0.5</v>
      </c>
      <c r="E2005" s="64">
        <f>ROUND(IF(B2005="小旋风",$D2005/提成!$D$4*提成!$E$4,$D2005/提成!$D$3*提成!$E$3),2)</f>
        <v>0.01</v>
      </c>
      <c r="F2005" s="5" t="str">
        <f ca="1">IFERROR(LOOKUP(1,0/((B2005=名单!B:B)*(VALUE(AW2005)&gt;=名单!E:E)*(VALUE(AW2005)&lt;=名单!G:G)*(Y2005="正常走货")),名单!H:H),"否")</f>
        <v>否</v>
      </c>
      <c r="G2005" s="71" t="s">
        <v>6068</v>
      </c>
      <c r="H2005" s="71" t="s">
        <v>6070</v>
      </c>
      <c r="J2005" s="72" t="s">
        <v>458</v>
      </c>
      <c r="L2005" s="71" t="s">
        <v>18</v>
      </c>
      <c r="M2005" s="73"/>
      <c r="N2005" s="73"/>
      <c r="R2005" s="73"/>
      <c r="S2005" s="72" t="s">
        <v>306</v>
      </c>
      <c r="T2005" s="72" t="s">
        <v>14410</v>
      </c>
      <c r="U2005" s="73"/>
      <c r="W2005" s="73"/>
      <c r="X2005" s="73"/>
      <c r="Y2005" s="72" t="s">
        <v>14379</v>
      </c>
      <c r="AO2005" s="71">
        <v>35</v>
      </c>
      <c r="AT2005" s="73"/>
      <c r="AV2005" s="73"/>
      <c r="AW2005" s="74" t="s">
        <v>16399</v>
      </c>
      <c r="BC2005" s="73"/>
    </row>
    <row r="2006" spans="1:55">
      <c r="A2006" s="70" t="str">
        <f t="shared" si="63"/>
        <v>2026-01</v>
      </c>
      <c r="B2006" s="5" t="str">
        <f>_xlfn.XLOOKUP(G2006,过机服务商重量差!A:A,过机服务商重量差!G:G)</f>
        <v>玉麒麟</v>
      </c>
      <c r="C2006" s="32" t="str">
        <f t="shared" si="62"/>
        <v>渠道</v>
      </c>
      <c r="D2006" s="63">
        <f>ROUND(IF(AND(AO2006&gt;=0,Y2006="正常走货"),_xlfn.XLOOKUP(G2006,过机服务商重量差!A:A,过机服务商重量差!L:L),"0"),2)</f>
        <v>3.5</v>
      </c>
      <c r="E2006" s="64">
        <f>ROUND(IF(B2006="小旋风",$D2006/提成!$D$4*提成!$E$4,$D2006/提成!$D$3*提成!$E$3),2)</f>
        <v>0.04</v>
      </c>
      <c r="F2006" s="5" t="str">
        <f ca="1">IFERROR(LOOKUP(1,0/((B2006=名单!B:B)*(VALUE(AW2006)&gt;=名单!E:E)*(VALUE(AW2006)&lt;=名单!G:G)*(Y2006="正常走货")),名单!H:H),"否")</f>
        <v>否</v>
      </c>
      <c r="G2006" s="71" t="s">
        <v>6071</v>
      </c>
      <c r="H2006" s="71" t="s">
        <v>6073</v>
      </c>
      <c r="J2006" s="72" t="s">
        <v>17</v>
      </c>
      <c r="L2006" s="71" t="s">
        <v>18</v>
      </c>
      <c r="M2006" s="73"/>
      <c r="N2006" s="73"/>
      <c r="R2006" s="73"/>
      <c r="S2006" s="72" t="s">
        <v>292</v>
      </c>
      <c r="T2006" s="72" t="s">
        <v>14410</v>
      </c>
      <c r="U2006" s="73"/>
      <c r="W2006" s="73"/>
      <c r="X2006" s="73"/>
      <c r="Y2006" s="72" t="s">
        <v>14379</v>
      </c>
      <c r="AO2006" s="71">
        <v>89.13</v>
      </c>
      <c r="AT2006" s="73"/>
      <c r="AV2006" s="73"/>
      <c r="AW2006" s="74" t="s">
        <v>16400</v>
      </c>
      <c r="BA2006" s="73"/>
      <c r="BC2006" s="73"/>
    </row>
    <row r="2007" spans="1:55">
      <c r="A2007" s="70" t="str">
        <f t="shared" si="63"/>
        <v>2026-01</v>
      </c>
      <c r="B2007" s="5" t="str">
        <f>_xlfn.XLOOKUP(G2007,过机服务商重量差!A:A,过机服务商重量差!G:G)</f>
        <v>玉麒麟</v>
      </c>
      <c r="C2007" s="32" t="str">
        <f t="shared" si="62"/>
        <v>渠道</v>
      </c>
      <c r="D2007" s="63">
        <f>ROUND(IF(AND(AO2007&gt;=0,Y2007="正常走货"),_xlfn.XLOOKUP(G2007,过机服务商重量差!A:A,过机服务商重量差!L:L),"0"),2)</f>
        <v>3.5</v>
      </c>
      <c r="E2007" s="64">
        <f>ROUND(IF(B2007="小旋风",$D2007/提成!$D$4*提成!$E$4,$D2007/提成!$D$3*提成!$E$3),2)</f>
        <v>0.04</v>
      </c>
      <c r="F2007" s="5" t="str">
        <f ca="1">IFERROR(LOOKUP(1,0/((B2007=名单!B:B)*(VALUE(AW2007)&gt;=名单!E:E)*(VALUE(AW2007)&lt;=名单!G:G)*(Y2007="正常走货")),名单!H:H),"否")</f>
        <v>否</v>
      </c>
      <c r="G2007" s="71" t="s">
        <v>6074</v>
      </c>
      <c r="H2007" s="71" t="s">
        <v>6076</v>
      </c>
      <c r="J2007" s="72" t="s">
        <v>17</v>
      </c>
      <c r="L2007" s="71" t="s">
        <v>18</v>
      </c>
      <c r="M2007" s="73"/>
      <c r="N2007" s="73"/>
      <c r="R2007" s="73"/>
      <c r="S2007" s="72" t="s">
        <v>292</v>
      </c>
      <c r="T2007" s="72" t="s">
        <v>14410</v>
      </c>
      <c r="U2007" s="73"/>
      <c r="W2007" s="73"/>
      <c r="X2007" s="73"/>
      <c r="Y2007" s="72" t="s">
        <v>14379</v>
      </c>
      <c r="AO2007" s="71">
        <v>99.01</v>
      </c>
      <c r="AS2007" s="73"/>
      <c r="AT2007" s="73"/>
      <c r="AV2007" s="73"/>
      <c r="AW2007" s="74" t="s">
        <v>16401</v>
      </c>
      <c r="BA2007" s="73"/>
      <c r="BC2007" s="73"/>
    </row>
    <row r="2008" spans="1:55">
      <c r="A2008" s="70" t="str">
        <f t="shared" si="63"/>
        <v>2026-01</v>
      </c>
      <c r="B2008" s="5" t="str">
        <f>_xlfn.XLOOKUP(G2008,过机服务商重量差!A:A,过机服务商重量差!G:G)</f>
        <v>玉麒麟</v>
      </c>
      <c r="C2008" s="32" t="str">
        <f t="shared" si="62"/>
        <v>渠道</v>
      </c>
      <c r="D2008" s="63">
        <f>ROUND(IF(AND(AO2008&gt;=0,Y2008="正常走货"),_xlfn.XLOOKUP(G2008,过机服务商重量差!A:A,过机服务商重量差!L:L),"0"),2)</f>
        <v>3</v>
      </c>
      <c r="E2008" s="64">
        <f>ROUND(IF(B2008="小旋风",$D2008/提成!$D$4*提成!$E$4,$D2008/提成!$D$3*提成!$E$3),2)</f>
        <v>0.03</v>
      </c>
      <c r="F2008" s="5" t="str">
        <f ca="1">IFERROR(LOOKUP(1,0/((B2008=名单!B:B)*(VALUE(AW2008)&gt;=名单!E:E)*(VALUE(AW2008)&lt;=名单!G:G)*(Y2008="正常走货")),名单!H:H),"否")</f>
        <v>否</v>
      </c>
      <c r="G2008" s="71" t="s">
        <v>6077</v>
      </c>
      <c r="H2008" s="71" t="s">
        <v>6079</v>
      </c>
      <c r="J2008" s="72" t="s">
        <v>17</v>
      </c>
      <c r="L2008" s="71" t="s">
        <v>18</v>
      </c>
      <c r="M2008" s="73"/>
      <c r="N2008" s="73"/>
      <c r="R2008" s="73"/>
      <c r="S2008" s="72" t="s">
        <v>292</v>
      </c>
      <c r="T2008" s="72" t="s">
        <v>14410</v>
      </c>
      <c r="U2008" s="73"/>
      <c r="W2008" s="73"/>
      <c r="X2008" s="73"/>
      <c r="Y2008" s="72" t="s">
        <v>14379</v>
      </c>
      <c r="AO2008" s="71">
        <v>104.79</v>
      </c>
      <c r="AS2008" s="73"/>
      <c r="AT2008" s="73"/>
      <c r="AV2008" s="73"/>
      <c r="AW2008" s="74" t="s">
        <v>16402</v>
      </c>
      <c r="BA2008" s="73"/>
      <c r="BC2008" s="73"/>
    </row>
    <row r="2009" spans="1:55">
      <c r="A2009" s="70" t="str">
        <f t="shared" si="63"/>
        <v>2026-01</v>
      </c>
      <c r="B2009" s="5" t="str">
        <f>_xlfn.XLOOKUP(G2009,过机服务商重量差!A:A,过机服务商重量差!G:G)</f>
        <v>风清扬</v>
      </c>
      <c r="C2009" s="32" t="str">
        <f t="shared" si="62"/>
        <v>渠道</v>
      </c>
      <c r="D2009" s="63">
        <f>ROUND(IF(AND(AO2009&gt;=0,Y2009="正常走货"),_xlfn.XLOOKUP(G2009,过机服务商重量差!A:A,过机服务商重量差!L:L),"0"),2)</f>
        <v>189</v>
      </c>
      <c r="E2009" s="64">
        <f>ROUND(IF(B2009="小旋风",$D2009/提成!$D$4*提成!$E$4,$D2009/提成!$D$3*提成!$E$3),2)</f>
        <v>1.89</v>
      </c>
      <c r="F2009" s="5" t="str">
        <f ca="1">IFERROR(LOOKUP(1,0/((B2009=名单!B:B)*(VALUE(AW2009)&gt;=名单!E:E)*(VALUE(AW2009)&lt;=名单!G:G)*(Y2009="正常走货")),名单!H:H),"否")</f>
        <v>是</v>
      </c>
      <c r="G2009" s="71" t="s">
        <v>6080</v>
      </c>
      <c r="H2009" s="71" t="s">
        <v>6082</v>
      </c>
      <c r="J2009" s="72" t="s">
        <v>5627</v>
      </c>
      <c r="L2009" s="71" t="s">
        <v>18</v>
      </c>
      <c r="M2009" s="73"/>
      <c r="N2009" s="73"/>
      <c r="R2009" s="73"/>
      <c r="S2009" s="72" t="s">
        <v>156</v>
      </c>
      <c r="T2009" s="72" t="s">
        <v>14386</v>
      </c>
      <c r="U2009" s="73"/>
      <c r="W2009" s="73"/>
      <c r="X2009" s="73"/>
      <c r="Y2009" s="72" t="s">
        <v>14379</v>
      </c>
      <c r="AO2009" s="71">
        <v>189</v>
      </c>
      <c r="AS2009" s="73"/>
      <c r="AT2009" s="73"/>
      <c r="AU2009" s="73"/>
      <c r="AV2009" s="73"/>
      <c r="AW2009" s="74" t="s">
        <v>16403</v>
      </c>
      <c r="BA2009" s="73"/>
      <c r="BC2009" s="73"/>
    </row>
    <row r="2010" spans="1:55">
      <c r="A2010" s="70" t="str">
        <f t="shared" si="63"/>
        <v>2026-01</v>
      </c>
      <c r="B2010" s="5" t="str">
        <f>_xlfn.XLOOKUP(G2010,过机服务商重量差!A:A,过机服务商重量差!G:G)</f>
        <v>玉麒麟</v>
      </c>
      <c r="C2010" s="32" t="str">
        <f t="shared" si="62"/>
        <v>渠道</v>
      </c>
      <c r="D2010" s="63">
        <f>ROUND(IF(AND(AO2010&gt;=0,Y2010="正常走货"),_xlfn.XLOOKUP(G2010,过机服务商重量差!A:A,过机服务商重量差!L:L),"0"),2)</f>
        <v>29</v>
      </c>
      <c r="E2010" s="64">
        <f>ROUND(IF(B2010="小旋风",$D2010/提成!$D$4*提成!$E$4,$D2010/提成!$D$3*提成!$E$3),2)</f>
        <v>0.29</v>
      </c>
      <c r="F2010" s="5" t="str">
        <f ca="1">IFERROR(LOOKUP(1,0/((B2010=名单!B:B)*(VALUE(AW2010)&gt;=名单!E:E)*(VALUE(AW2010)&lt;=名单!G:G)*(Y2010="正常走货")),名单!H:H),"否")</f>
        <v>否</v>
      </c>
      <c r="G2010" s="71" t="s">
        <v>6083</v>
      </c>
      <c r="H2010" s="71" t="s">
        <v>6085</v>
      </c>
      <c r="J2010" s="72" t="s">
        <v>24</v>
      </c>
      <c r="L2010" s="71" t="s">
        <v>18</v>
      </c>
      <c r="M2010" s="73"/>
      <c r="N2010" s="73"/>
      <c r="R2010" s="73"/>
      <c r="S2010" s="72" t="s">
        <v>540</v>
      </c>
      <c r="T2010" s="72" t="s">
        <v>14410</v>
      </c>
      <c r="U2010" s="73"/>
      <c r="W2010" s="73"/>
      <c r="X2010" s="73"/>
      <c r="Y2010" s="72" t="s">
        <v>14379</v>
      </c>
      <c r="AO2010" s="71">
        <v>276.5</v>
      </c>
      <c r="AT2010" s="73"/>
      <c r="AV2010" s="73"/>
      <c r="AW2010" s="74" t="s">
        <v>16404</v>
      </c>
      <c r="BC2010" s="73"/>
    </row>
    <row r="2011" spans="1:55">
      <c r="A2011" s="70" t="str">
        <f t="shared" si="63"/>
        <v>2026-01</v>
      </c>
      <c r="B2011" s="5" t="str">
        <f>_xlfn.XLOOKUP(G2011,过机服务商重量差!A:A,过机服务商重量差!G:G)</f>
        <v>风清扬</v>
      </c>
      <c r="C2011" s="32" t="str">
        <f t="shared" si="62"/>
        <v>渠道</v>
      </c>
      <c r="D2011" s="63">
        <f>ROUND(IF(AND(AO2011&gt;=0,Y2011="正常走货"),_xlfn.XLOOKUP(G2011,过机服务商重量差!A:A,过机服务商重量差!L:L),"0"),2)</f>
        <v>1653</v>
      </c>
      <c r="E2011" s="64">
        <f>ROUND(IF(B2011="小旋风",$D2011/提成!$D$4*提成!$E$4,$D2011/提成!$D$3*提成!$E$3),2)</f>
        <v>16.53</v>
      </c>
      <c r="F2011" s="5" t="str">
        <f ca="1">IFERROR(LOOKUP(1,0/((B2011=名单!B:B)*(VALUE(AW2011)&gt;=名单!E:E)*(VALUE(AW2011)&lt;=名单!G:G)*(Y2011="正常走货")),名单!H:H),"否")</f>
        <v>是</v>
      </c>
      <c r="G2011" s="71" t="s">
        <v>6086</v>
      </c>
      <c r="H2011" s="71" t="s">
        <v>50</v>
      </c>
      <c r="J2011" s="72" t="s">
        <v>231</v>
      </c>
      <c r="L2011" s="71" t="s">
        <v>18</v>
      </c>
      <c r="M2011" s="73"/>
      <c r="N2011" s="73"/>
      <c r="R2011" s="73"/>
      <c r="S2011" s="72" t="s">
        <v>6088</v>
      </c>
      <c r="T2011" s="72" t="s">
        <v>16393</v>
      </c>
      <c r="U2011" s="73"/>
      <c r="W2011" s="73"/>
      <c r="X2011" s="73"/>
      <c r="Y2011" s="72" t="s">
        <v>14379</v>
      </c>
      <c r="AO2011" s="71">
        <v>956.5</v>
      </c>
      <c r="AS2011" s="73"/>
      <c r="AT2011" s="73"/>
      <c r="AU2011" s="73"/>
      <c r="AV2011" s="73"/>
      <c r="AW2011" s="74" t="s">
        <v>16405</v>
      </c>
      <c r="BC2011" s="73"/>
    </row>
    <row r="2012" spans="1:55">
      <c r="A2012" s="70" t="str">
        <f t="shared" si="63"/>
        <v>2026-01</v>
      </c>
      <c r="B2012" s="5" t="str">
        <f>_xlfn.XLOOKUP(G2012,过机服务商重量差!A:A,过机服务商重量差!G:G)</f>
        <v>小旋风</v>
      </c>
      <c r="C2012" s="32" t="str">
        <f t="shared" si="62"/>
        <v>渠道</v>
      </c>
      <c r="D2012" s="63">
        <f>ROUND(IF(AND(AO2012&gt;=0,Y2012="正常走货"),_xlfn.XLOOKUP(G2012,过机服务商重量差!A:A,过机服务商重量差!L:L),"0"),2)</f>
        <v>21</v>
      </c>
      <c r="E2012" s="64">
        <f>ROUND(IF(B2012="小旋风",$D2012/提成!$D$4*提成!$E$4,$D2012/提成!$D$3*提成!$E$3),2)</f>
        <v>0.21</v>
      </c>
      <c r="F2012" s="5" t="str">
        <f ca="1">IFERROR(LOOKUP(1,0/((B2012=名单!B:B)*(VALUE(AW2012)&gt;=名单!E:E)*(VALUE(AW2012)&lt;=名单!G:G)*(Y2012="正常走货")),名单!H:H),"否")</f>
        <v>是</v>
      </c>
      <c r="G2012" s="71" t="s">
        <v>6089</v>
      </c>
      <c r="H2012" s="71" t="s">
        <v>6091</v>
      </c>
      <c r="J2012" s="72" t="s">
        <v>274</v>
      </c>
      <c r="L2012" s="71" t="s">
        <v>18</v>
      </c>
      <c r="M2012" s="73"/>
      <c r="N2012" s="73"/>
      <c r="R2012" s="73"/>
      <c r="S2012" s="72" t="s">
        <v>642</v>
      </c>
      <c r="T2012" s="72" t="s">
        <v>14410</v>
      </c>
      <c r="U2012" s="73"/>
      <c r="W2012" s="73"/>
      <c r="X2012" s="73"/>
      <c r="Y2012" s="72" t="s">
        <v>14379</v>
      </c>
      <c r="AO2012" s="71">
        <v>31.5</v>
      </c>
      <c r="AT2012" s="73"/>
      <c r="AU2012" s="73"/>
      <c r="AV2012" s="73"/>
      <c r="AW2012" s="74" t="s">
        <v>16406</v>
      </c>
      <c r="BC2012" s="73"/>
    </row>
    <row r="2013" spans="1:55">
      <c r="A2013" s="70" t="str">
        <f t="shared" si="63"/>
        <v>2026-01</v>
      </c>
      <c r="B2013" s="5" t="str">
        <f>_xlfn.XLOOKUP(G2013,过机服务商重量差!A:A,过机服务商重量差!G:G)</f>
        <v>玉麒麟</v>
      </c>
      <c r="C2013" s="32" t="str">
        <f t="shared" si="62"/>
        <v>渠道</v>
      </c>
      <c r="D2013" s="63">
        <f>ROUND(IF(AND(AO2013&gt;=0,Y2013="正常走货"),_xlfn.XLOOKUP(G2013,过机服务商重量差!A:A,过机服务商重量差!L:L),"0"),2)</f>
        <v>18</v>
      </c>
      <c r="E2013" s="64">
        <f>ROUND(IF(B2013="小旋风",$D2013/提成!$D$4*提成!$E$4,$D2013/提成!$D$3*提成!$E$3),2)</f>
        <v>0.18</v>
      </c>
      <c r="F2013" s="5" t="str">
        <f ca="1">IFERROR(LOOKUP(1,0/((B2013=名单!B:B)*(VALUE(AW2013)&gt;=名单!E:E)*(VALUE(AW2013)&lt;=名单!G:G)*(Y2013="正常走货")),名单!H:H),"否")</f>
        <v>否</v>
      </c>
      <c r="G2013" s="71" t="s">
        <v>6092</v>
      </c>
      <c r="H2013" s="71" t="s">
        <v>6094</v>
      </c>
      <c r="J2013" s="72" t="s">
        <v>17</v>
      </c>
      <c r="L2013" s="71" t="s">
        <v>18</v>
      </c>
      <c r="M2013" s="73"/>
      <c r="N2013" s="73"/>
      <c r="R2013" s="73"/>
      <c r="S2013" s="72" t="s">
        <v>227</v>
      </c>
      <c r="T2013" s="72" t="s">
        <v>14410</v>
      </c>
      <c r="U2013" s="73"/>
      <c r="W2013" s="73"/>
      <c r="X2013" s="73"/>
      <c r="Y2013" s="72" t="s">
        <v>14379</v>
      </c>
      <c r="AO2013" s="71">
        <v>61</v>
      </c>
      <c r="AS2013" s="73"/>
      <c r="AT2013" s="73"/>
      <c r="AU2013" s="73"/>
      <c r="AV2013" s="73"/>
      <c r="AW2013" s="74" t="s">
        <v>16407</v>
      </c>
      <c r="BC2013" s="73"/>
    </row>
    <row r="2014" spans="1:55">
      <c r="A2014" s="70" t="str">
        <f t="shared" si="63"/>
        <v>2026-01</v>
      </c>
      <c r="B2014" s="5" t="str">
        <f>_xlfn.XLOOKUP(G2014,过机服务商重量差!A:A,过机服务商重量差!G:G)</f>
        <v>玉麒麟</v>
      </c>
      <c r="C2014" s="32" t="str">
        <f t="shared" si="62"/>
        <v>渠道</v>
      </c>
      <c r="D2014" s="63">
        <f>ROUND(IF(AND(AO2014&gt;=0,Y2014="正常走货"),_xlfn.XLOOKUP(G2014,过机服务商重量差!A:A,过机服务商重量差!L:L),"0"),2)</f>
        <v>40</v>
      </c>
      <c r="E2014" s="64">
        <f>ROUND(IF(B2014="小旋风",$D2014/提成!$D$4*提成!$E$4,$D2014/提成!$D$3*提成!$E$3),2)</f>
        <v>0.4</v>
      </c>
      <c r="F2014" s="5" t="str">
        <f ca="1">IFERROR(LOOKUP(1,0/((B2014=名单!B:B)*(VALUE(AW2014)&gt;=名单!E:E)*(VALUE(AW2014)&lt;=名单!G:G)*(Y2014="正常走货")),名单!H:H),"否")</f>
        <v>否</v>
      </c>
      <c r="G2014" s="71" t="s">
        <v>6095</v>
      </c>
      <c r="H2014" s="71" t="s">
        <v>6097</v>
      </c>
      <c r="J2014" s="72" t="s">
        <v>17</v>
      </c>
      <c r="L2014" s="71" t="s">
        <v>18</v>
      </c>
      <c r="M2014" s="73"/>
      <c r="N2014" s="73"/>
      <c r="R2014" s="73"/>
      <c r="S2014" s="72" t="s">
        <v>570</v>
      </c>
      <c r="T2014" s="72" t="s">
        <v>14407</v>
      </c>
      <c r="U2014" s="73"/>
      <c r="W2014" s="73"/>
      <c r="X2014" s="73"/>
      <c r="Y2014" s="72" t="s">
        <v>14379</v>
      </c>
      <c r="AO2014" s="71">
        <v>302.32</v>
      </c>
      <c r="AT2014" s="73"/>
      <c r="AV2014" s="73"/>
      <c r="AW2014" s="74" t="s">
        <v>16408</v>
      </c>
      <c r="BC2014" s="73"/>
    </row>
    <row r="2015" spans="1:55">
      <c r="A2015" s="70" t="str">
        <f t="shared" si="63"/>
        <v>2026-01</v>
      </c>
      <c r="B2015" s="5" t="str">
        <f>_xlfn.XLOOKUP(G2015,过机服务商重量差!A:A,过机服务商重量差!G:G)</f>
        <v>玉麒麟</v>
      </c>
      <c r="C2015" s="32" t="str">
        <f t="shared" si="62"/>
        <v>渠道</v>
      </c>
      <c r="D2015" s="63">
        <f>ROUND(IF(AND(AO2015&gt;=0,Y2015="正常走货"),_xlfn.XLOOKUP(G2015,过机服务商重量差!A:A,过机服务商重量差!L:L),"0"),2)</f>
        <v>73</v>
      </c>
      <c r="E2015" s="64">
        <f>ROUND(IF(B2015="小旋风",$D2015/提成!$D$4*提成!$E$4,$D2015/提成!$D$3*提成!$E$3),2)</f>
        <v>0.73</v>
      </c>
      <c r="F2015" s="5" t="str">
        <f ca="1">IFERROR(LOOKUP(1,0/((B2015=名单!B:B)*(VALUE(AW2015)&gt;=名单!E:E)*(VALUE(AW2015)&lt;=名单!G:G)*(Y2015="正常走货")),名单!H:H),"否")</f>
        <v>否</v>
      </c>
      <c r="G2015" s="71" t="s">
        <v>6098</v>
      </c>
      <c r="H2015" s="71" t="s">
        <v>6100</v>
      </c>
      <c r="J2015" s="72" t="s">
        <v>17</v>
      </c>
      <c r="L2015" s="71" t="s">
        <v>18</v>
      </c>
      <c r="M2015" s="73"/>
      <c r="N2015" s="73"/>
      <c r="R2015" s="73"/>
      <c r="S2015" s="72" t="s">
        <v>570</v>
      </c>
      <c r="T2015" s="72" t="s">
        <v>14407</v>
      </c>
      <c r="U2015" s="73"/>
      <c r="W2015" s="73"/>
      <c r="X2015" s="73"/>
      <c r="Y2015" s="72" t="s">
        <v>14379</v>
      </c>
      <c r="AO2015" s="71">
        <v>579.82</v>
      </c>
      <c r="AT2015" s="73"/>
      <c r="AV2015" s="73"/>
      <c r="AW2015" s="74" t="s">
        <v>16409</v>
      </c>
      <c r="BC2015" s="73"/>
    </row>
    <row r="2016" spans="1:55">
      <c r="A2016" s="70" t="str">
        <f t="shared" si="63"/>
        <v>2026-01</v>
      </c>
      <c r="B2016" s="5" t="str">
        <f>_xlfn.XLOOKUP(G2016,过机服务商重量差!A:A,过机服务商重量差!G:G)</f>
        <v>玉麒麟</v>
      </c>
      <c r="C2016" s="32" t="str">
        <f t="shared" si="62"/>
        <v>渠道</v>
      </c>
      <c r="D2016" s="63">
        <f>ROUND(IF(AND(AO2016&gt;=0,Y2016="正常走货"),_xlfn.XLOOKUP(G2016,过机服务商重量差!A:A,过机服务商重量差!L:L),"0"),2)</f>
        <v>25</v>
      </c>
      <c r="E2016" s="64">
        <f>ROUND(IF(B2016="小旋风",$D2016/提成!$D$4*提成!$E$4,$D2016/提成!$D$3*提成!$E$3),2)</f>
        <v>0.25</v>
      </c>
      <c r="F2016" s="5" t="str">
        <f ca="1">IFERROR(LOOKUP(1,0/((B2016=名单!B:B)*(VALUE(AW2016)&gt;=名单!E:E)*(VALUE(AW2016)&lt;=名单!G:G)*(Y2016="正常走货")),名单!H:H),"否")</f>
        <v>否</v>
      </c>
      <c r="G2016" s="71" t="s">
        <v>6101</v>
      </c>
      <c r="H2016" s="71" t="s">
        <v>6103</v>
      </c>
      <c r="J2016" s="72" t="s">
        <v>24</v>
      </c>
      <c r="L2016" s="71" t="s">
        <v>18</v>
      </c>
      <c r="M2016" s="73"/>
      <c r="N2016" s="73"/>
      <c r="R2016" s="73"/>
      <c r="S2016" s="72" t="s">
        <v>246</v>
      </c>
      <c r="T2016" s="72" t="s">
        <v>14386</v>
      </c>
      <c r="U2016" s="73"/>
      <c r="W2016" s="73"/>
      <c r="X2016" s="73"/>
      <c r="Y2016" s="72" t="s">
        <v>14379</v>
      </c>
      <c r="AO2016" s="71">
        <v>351.1</v>
      </c>
      <c r="AT2016" s="73"/>
      <c r="AU2016" s="73"/>
      <c r="AV2016" s="73"/>
      <c r="AW2016" s="74" t="s">
        <v>16410</v>
      </c>
      <c r="BA2016" s="73"/>
      <c r="BC2016" s="73"/>
    </row>
    <row r="2017" spans="1:56">
      <c r="A2017" s="70" t="str">
        <f t="shared" si="63"/>
        <v>2026-01</v>
      </c>
      <c r="B2017" s="5" t="str">
        <f>_xlfn.XLOOKUP(G2017,过机服务商重量差!A:A,过机服务商重量差!G:G)</f>
        <v>玉麒麟</v>
      </c>
      <c r="C2017" s="32" t="str">
        <f t="shared" si="62"/>
        <v>渠道</v>
      </c>
      <c r="D2017" s="63">
        <f>ROUND(IF(AND(AO2017&gt;=0,Y2017="正常走货"),_xlfn.XLOOKUP(G2017,过机服务商重量差!A:A,过机服务商重量差!L:L),"0"),2)</f>
        <v>25</v>
      </c>
      <c r="E2017" s="64">
        <f>ROUND(IF(B2017="小旋风",$D2017/提成!$D$4*提成!$E$4,$D2017/提成!$D$3*提成!$E$3),2)</f>
        <v>0.25</v>
      </c>
      <c r="F2017" s="5" t="str">
        <f ca="1">IFERROR(LOOKUP(1,0/((B2017=名单!B:B)*(VALUE(AW2017)&gt;=名单!E:E)*(VALUE(AW2017)&lt;=名单!G:G)*(Y2017="正常走货")),名单!H:H),"否")</f>
        <v>否</v>
      </c>
      <c r="G2017" s="71" t="s">
        <v>6104</v>
      </c>
      <c r="H2017" s="71" t="s">
        <v>6106</v>
      </c>
      <c r="J2017" s="72" t="s">
        <v>24</v>
      </c>
      <c r="L2017" s="71" t="s">
        <v>18</v>
      </c>
      <c r="M2017" s="73"/>
      <c r="N2017" s="73"/>
      <c r="R2017" s="73"/>
      <c r="S2017" s="72" t="s">
        <v>246</v>
      </c>
      <c r="T2017" s="72" t="s">
        <v>14386</v>
      </c>
      <c r="U2017" s="73"/>
      <c r="W2017" s="73"/>
      <c r="X2017" s="73"/>
      <c r="Y2017" s="72" t="s">
        <v>14379</v>
      </c>
      <c r="AO2017" s="71">
        <v>351.1</v>
      </c>
      <c r="AS2017" s="73"/>
      <c r="AT2017" s="73"/>
      <c r="AU2017" s="73"/>
      <c r="AV2017" s="73"/>
      <c r="AW2017" s="74" t="s">
        <v>16411</v>
      </c>
      <c r="BC2017" s="73"/>
      <c r="BD2017" s="73"/>
    </row>
    <row r="2018" spans="1:56">
      <c r="A2018" s="70" t="str">
        <f t="shared" si="63"/>
        <v>2026-01</v>
      </c>
      <c r="B2018" s="5" t="str">
        <f>_xlfn.XLOOKUP(G2018,过机服务商重量差!A:A,过机服务商重量差!G:G)</f>
        <v>玉麒麟</v>
      </c>
      <c r="C2018" s="32" t="str">
        <f t="shared" si="62"/>
        <v>渠道</v>
      </c>
      <c r="D2018" s="63">
        <f>ROUND(IF(AND(AO2018&gt;=0,Y2018="正常走货"),_xlfn.XLOOKUP(G2018,过机服务商重量差!A:A,过机服务商重量差!L:L),"0"),2)</f>
        <v>25</v>
      </c>
      <c r="E2018" s="64">
        <f>ROUND(IF(B2018="小旋风",$D2018/提成!$D$4*提成!$E$4,$D2018/提成!$D$3*提成!$E$3),2)</f>
        <v>0.25</v>
      </c>
      <c r="F2018" s="5" t="str">
        <f ca="1">IFERROR(LOOKUP(1,0/((B2018=名单!B:B)*(VALUE(AW2018)&gt;=名单!E:E)*(VALUE(AW2018)&lt;=名单!G:G)*(Y2018="正常走货")),名单!H:H),"否")</f>
        <v>否</v>
      </c>
      <c r="G2018" s="71" t="s">
        <v>6107</v>
      </c>
      <c r="H2018" s="71" t="s">
        <v>6109</v>
      </c>
      <c r="J2018" s="72" t="s">
        <v>24</v>
      </c>
      <c r="L2018" s="72" t="s">
        <v>18</v>
      </c>
      <c r="M2018" s="73"/>
      <c r="N2018" s="73"/>
      <c r="R2018" s="73"/>
      <c r="S2018" s="72" t="s">
        <v>246</v>
      </c>
      <c r="T2018" s="72" t="s">
        <v>14386</v>
      </c>
      <c r="U2018" s="73"/>
      <c r="W2018" s="73"/>
      <c r="X2018" s="73"/>
      <c r="Y2018" s="72" t="s">
        <v>14379</v>
      </c>
      <c r="AO2018" s="71">
        <v>351.1</v>
      </c>
      <c r="AT2018" s="73"/>
      <c r="AV2018" s="73"/>
      <c r="AW2018" s="74" t="s">
        <v>16412</v>
      </c>
      <c r="BC2018" s="73"/>
      <c r="BD2018" s="73"/>
    </row>
    <row r="2019" spans="1:56">
      <c r="A2019" s="70" t="str">
        <f t="shared" si="63"/>
        <v>2026-01</v>
      </c>
      <c r="B2019" s="5" t="str">
        <f>_xlfn.XLOOKUP(G2019,过机服务商重量差!A:A,过机服务商重量差!G:G)</f>
        <v>帅时莹</v>
      </c>
      <c r="C2019" s="32" t="str">
        <f t="shared" si="62"/>
        <v>渠道</v>
      </c>
      <c r="D2019" s="63">
        <f>ROUND(IF(AND(AO2019&gt;=0,Y2019="正常走货"),_xlfn.XLOOKUP(G2019,过机服务商重量差!A:A,过机服务商重量差!L:L),"0"),2)</f>
        <v>78</v>
      </c>
      <c r="E2019" s="64">
        <f>ROUND(IF(B2019="小旋风",$D2019/提成!$D$4*提成!$E$4,$D2019/提成!$D$3*提成!$E$3),2)</f>
        <v>0.78</v>
      </c>
      <c r="F2019" s="5" t="str">
        <f ca="1">IFERROR(LOOKUP(1,0/((B2019=名单!B:B)*(VALUE(AW2019)&gt;=名单!E:E)*(VALUE(AW2019)&lt;=名单!G:G)*(Y2019="正常走货")),名单!H:H),"否")</f>
        <v>否</v>
      </c>
      <c r="G2019" s="71" t="s">
        <v>6110</v>
      </c>
      <c r="H2019" s="71" t="s">
        <v>6112</v>
      </c>
      <c r="J2019" s="72" t="s">
        <v>97</v>
      </c>
      <c r="L2019" s="71" t="s">
        <v>18</v>
      </c>
      <c r="M2019" s="73"/>
      <c r="N2019" s="73"/>
      <c r="R2019" s="73"/>
      <c r="S2019" s="72" t="s">
        <v>535</v>
      </c>
      <c r="T2019" s="72" t="s">
        <v>14410</v>
      </c>
      <c r="U2019" s="73"/>
      <c r="W2019" s="73"/>
      <c r="X2019" s="73"/>
      <c r="Y2019" s="72" t="s">
        <v>14379</v>
      </c>
      <c r="AO2019" s="71">
        <v>206</v>
      </c>
      <c r="AT2019" s="73"/>
      <c r="AV2019" s="73"/>
      <c r="AW2019" s="74" t="s">
        <v>16413</v>
      </c>
      <c r="BC2019" s="73"/>
    </row>
    <row r="2020" spans="1:56">
      <c r="A2020" s="70" t="str">
        <f t="shared" si="63"/>
        <v>2026-01</v>
      </c>
      <c r="B2020" s="5" t="str">
        <f>_xlfn.XLOOKUP(G2020,过机服务商重量差!A:A,过机服务商重量差!G:G)</f>
        <v>小旋风</v>
      </c>
      <c r="C2020" s="32" t="str">
        <f t="shared" si="62"/>
        <v>渠道</v>
      </c>
      <c r="D2020" s="63">
        <f>ROUND(IF(AND(AO2020&gt;=0,Y2020="正常走货"),_xlfn.XLOOKUP(G2020,过机服务商重量差!A:A,过机服务商重量差!L:L),"0"),2)</f>
        <v>2.4</v>
      </c>
      <c r="E2020" s="64">
        <f>ROUND(IF(B2020="小旋风",$D2020/提成!$D$4*提成!$E$4,$D2020/提成!$D$3*提成!$E$3),2)</f>
        <v>0.02</v>
      </c>
      <c r="F2020" s="5" t="str">
        <f ca="1">IFERROR(LOOKUP(1,0/((B2020=名单!B:B)*(VALUE(AW2020)&gt;=名单!E:E)*(VALUE(AW2020)&lt;=名单!G:G)*(Y2020="正常走货")),名单!H:H),"否")</f>
        <v>是</v>
      </c>
      <c r="G2020" s="71" t="s">
        <v>6113</v>
      </c>
      <c r="H2020" s="71" t="s">
        <v>6115</v>
      </c>
      <c r="J2020" s="72" t="s">
        <v>28</v>
      </c>
      <c r="L2020" s="71" t="s">
        <v>18</v>
      </c>
      <c r="M2020" s="73"/>
      <c r="N2020" s="73"/>
      <c r="R2020" s="73"/>
      <c r="S2020" s="72" t="s">
        <v>156</v>
      </c>
      <c r="T2020" s="72" t="s">
        <v>14386</v>
      </c>
      <c r="U2020" s="73"/>
      <c r="W2020" s="73"/>
      <c r="X2020" s="73"/>
      <c r="Y2020" s="72" t="s">
        <v>14379</v>
      </c>
      <c r="AO2020" s="71">
        <v>288</v>
      </c>
      <c r="AT2020" s="73"/>
      <c r="AU2020" s="73"/>
      <c r="AV2020" s="73"/>
      <c r="AW2020" s="74" t="s">
        <v>16414</v>
      </c>
      <c r="BA2020" s="73"/>
      <c r="BC2020" s="73"/>
    </row>
    <row r="2021" spans="1:56">
      <c r="A2021" s="70" t="str">
        <f t="shared" si="63"/>
        <v>2026-01</v>
      </c>
      <c r="B2021" s="5" t="str">
        <f>_xlfn.XLOOKUP(G2021,过机服务商重量差!A:A,过机服务商重量差!G:G)</f>
        <v>小旋风</v>
      </c>
      <c r="C2021" s="32" t="str">
        <f t="shared" si="62"/>
        <v>渠道</v>
      </c>
      <c r="D2021" s="63">
        <f>ROUND(IF(AND(AO2021&gt;=0,Y2021="正常走货"),_xlfn.XLOOKUP(G2021,过机服务商重量差!A:A,过机服务商重量差!L:L),"0"),2)</f>
        <v>22.5</v>
      </c>
      <c r="E2021" s="64">
        <f>ROUND(IF(B2021="小旋风",$D2021/提成!$D$4*提成!$E$4,$D2021/提成!$D$3*提成!$E$3),2)</f>
        <v>0.22</v>
      </c>
      <c r="F2021" s="5" t="str">
        <f ca="1">IFERROR(LOOKUP(1,0/((B2021=名单!B:B)*(VALUE(AW2021)&gt;=名单!E:E)*(VALUE(AW2021)&lt;=名单!G:G)*(Y2021="正常走货")),名单!H:H),"否")</f>
        <v>是</v>
      </c>
      <c r="G2021" s="71" t="s">
        <v>6116</v>
      </c>
      <c r="H2021" s="71" t="s">
        <v>6118</v>
      </c>
      <c r="J2021" s="72" t="s">
        <v>428</v>
      </c>
      <c r="L2021" s="71" t="s">
        <v>18</v>
      </c>
      <c r="M2021" s="73"/>
      <c r="N2021" s="73"/>
      <c r="R2021" s="73"/>
      <c r="S2021" s="72" t="s">
        <v>227</v>
      </c>
      <c r="T2021" s="72" t="s">
        <v>14410</v>
      </c>
      <c r="U2021" s="73"/>
      <c r="W2021" s="73"/>
      <c r="X2021" s="73"/>
      <c r="Y2021" s="72" t="s">
        <v>14379</v>
      </c>
      <c r="AO2021" s="71">
        <v>277.5</v>
      </c>
      <c r="AS2021" s="73"/>
      <c r="AT2021" s="73"/>
      <c r="AU2021" s="73"/>
      <c r="AV2021" s="73"/>
      <c r="AW2021" s="74" t="s">
        <v>16415</v>
      </c>
      <c r="BA2021" s="73"/>
      <c r="BC2021" s="73"/>
    </row>
    <row r="2022" spans="1:56">
      <c r="A2022" s="70" t="str">
        <f t="shared" si="63"/>
        <v>2026-01</v>
      </c>
      <c r="B2022" s="5" t="str">
        <f>_xlfn.XLOOKUP(G2022,过机服务商重量差!A:A,过机服务商重量差!G:G)</f>
        <v>007</v>
      </c>
      <c r="C2022" s="32" t="str">
        <f t="shared" si="62"/>
        <v>渠道</v>
      </c>
      <c r="D2022" s="63">
        <f>ROUND(IF(AND(AO2022&gt;=0,Y2022="正常走货"),_xlfn.XLOOKUP(G2022,过机服务商重量差!A:A,过机服务商重量差!L:L),"0"),2)</f>
        <v>610</v>
      </c>
      <c r="E2022" s="64">
        <f>ROUND(IF(B2022="小旋风",$D2022/提成!$D$4*提成!$E$4,$D2022/提成!$D$3*提成!$E$3),2)</f>
        <v>6.1</v>
      </c>
      <c r="F2022" s="5" t="str">
        <f ca="1">IFERROR(LOOKUP(1,0/((B2022=名单!B:B)*(VALUE(AW2022)&gt;=名单!E:E)*(VALUE(AW2022)&lt;=名单!G:G)*(Y2022="正常走货")),名单!H:H),"否")</f>
        <v>否</v>
      </c>
      <c r="G2022" s="71" t="s">
        <v>6119</v>
      </c>
      <c r="H2022" s="71" t="s">
        <v>6121</v>
      </c>
      <c r="J2022" s="72" t="s">
        <v>6122</v>
      </c>
      <c r="L2022" s="71" t="s">
        <v>18</v>
      </c>
      <c r="M2022" s="73"/>
      <c r="N2022" s="73"/>
      <c r="R2022" s="73"/>
      <c r="S2022" s="72" t="s">
        <v>275</v>
      </c>
      <c r="T2022" s="72" t="s">
        <v>14407</v>
      </c>
      <c r="U2022" s="73"/>
      <c r="W2022" s="73"/>
      <c r="X2022" s="73"/>
      <c r="Y2022" s="72" t="s">
        <v>14379</v>
      </c>
      <c r="AO2022" s="71">
        <v>2684</v>
      </c>
      <c r="AT2022" s="73"/>
      <c r="AV2022" s="73"/>
      <c r="AW2022" s="74" t="s">
        <v>16416</v>
      </c>
      <c r="BC2022" s="73"/>
    </row>
    <row r="2023" spans="1:56">
      <c r="A2023" s="70" t="str">
        <f t="shared" si="63"/>
        <v>2026-01</v>
      </c>
      <c r="B2023" s="5" t="str">
        <f>_xlfn.XLOOKUP(G2023,过机服务商重量差!A:A,过机服务商重量差!G:G)</f>
        <v>小旋风</v>
      </c>
      <c r="C2023" s="32" t="str">
        <f t="shared" si="62"/>
        <v>渠道</v>
      </c>
      <c r="D2023" s="63">
        <f>ROUND(IF(AND(AO2023&gt;=0,Y2023="正常走货"),_xlfn.XLOOKUP(G2023,过机服务商重量差!A:A,过机服务商重量差!L:L),"0"),2)</f>
        <v>21</v>
      </c>
      <c r="E2023" s="64">
        <f>ROUND(IF(B2023="小旋风",$D2023/提成!$D$4*提成!$E$4,$D2023/提成!$D$3*提成!$E$3),2)</f>
        <v>0.21</v>
      </c>
      <c r="F2023" s="5" t="str">
        <f ca="1">IFERROR(LOOKUP(1,0/((B2023=名单!B:B)*(VALUE(AW2023)&gt;=名单!E:E)*(VALUE(AW2023)&lt;=名单!G:G)*(Y2023="正常走货")),名单!H:H),"否")</f>
        <v>是</v>
      </c>
      <c r="G2023" s="71" t="s">
        <v>6123</v>
      </c>
      <c r="H2023" s="71" t="s">
        <v>6125</v>
      </c>
      <c r="J2023" s="72" t="s">
        <v>274</v>
      </c>
      <c r="L2023" s="71" t="s">
        <v>18</v>
      </c>
      <c r="M2023" s="73"/>
      <c r="N2023" s="73"/>
      <c r="R2023" s="73"/>
      <c r="S2023" s="72" t="s">
        <v>275</v>
      </c>
      <c r="T2023" s="72" t="s">
        <v>14407</v>
      </c>
      <c r="U2023" s="73"/>
      <c r="W2023" s="73"/>
      <c r="X2023" s="73"/>
      <c r="Y2023" s="72" t="s">
        <v>14379</v>
      </c>
      <c r="AO2023" s="71">
        <v>31.5</v>
      </c>
      <c r="AT2023" s="73"/>
      <c r="AV2023" s="73"/>
      <c r="AW2023" s="74" t="s">
        <v>16417</v>
      </c>
      <c r="BA2023" s="73"/>
      <c r="BC2023" s="73"/>
    </row>
    <row r="2024" spans="1:56">
      <c r="A2024" s="70" t="str">
        <f t="shared" si="63"/>
        <v>2026-01</v>
      </c>
      <c r="B2024" s="5" t="str">
        <f>_xlfn.XLOOKUP(G2024,过机服务商重量差!A:A,过机服务商重量差!G:G)</f>
        <v>风清扬</v>
      </c>
      <c r="C2024" s="32" t="str">
        <f t="shared" si="62"/>
        <v>渠道</v>
      </c>
      <c r="D2024" s="63">
        <f>ROUND(IF(AND(AO2024&gt;=0,Y2024="正常走货"),_xlfn.XLOOKUP(G2024,过机服务商重量差!A:A,过机服务商重量差!L:L),"0"),2)</f>
        <v>0</v>
      </c>
      <c r="E2024" s="64">
        <f>ROUND(IF(B2024="小旋风",$D2024/提成!$D$4*提成!$E$4,$D2024/提成!$D$3*提成!$E$3),2)</f>
        <v>0</v>
      </c>
      <c r="F2024" s="5" t="str">
        <f ca="1">IFERROR(LOOKUP(1,0/((B2024=名单!B:B)*(VALUE(AW2024)&gt;=名单!E:E)*(VALUE(AW2024)&lt;=名单!G:G)*(Y2024="正常走货")),名单!H:H),"否")</f>
        <v>否</v>
      </c>
      <c r="G2024" s="71" t="s">
        <v>6126</v>
      </c>
      <c r="H2024" s="71" t="s">
        <v>36</v>
      </c>
      <c r="J2024" s="72" t="s">
        <v>231</v>
      </c>
      <c r="L2024" s="71" t="s">
        <v>18</v>
      </c>
      <c r="M2024" s="73"/>
      <c r="N2024" s="73"/>
      <c r="R2024" s="73"/>
      <c r="S2024" s="72" t="s">
        <v>156</v>
      </c>
      <c r="T2024" s="72" t="s">
        <v>14386</v>
      </c>
      <c r="U2024" s="73"/>
      <c r="W2024" s="73"/>
      <c r="X2024" s="73"/>
      <c r="Y2024" s="72" t="s">
        <v>14434</v>
      </c>
      <c r="AO2024" s="71">
        <v>0</v>
      </c>
      <c r="AS2024" s="73"/>
      <c r="AT2024" s="73"/>
      <c r="AU2024" s="73"/>
      <c r="AV2024" s="73"/>
      <c r="AW2024" s="74" t="s">
        <v>16418</v>
      </c>
      <c r="BC2024" s="73"/>
      <c r="BD2024" s="73"/>
    </row>
    <row r="2025" spans="1:56">
      <c r="A2025" s="70" t="str">
        <f t="shared" si="63"/>
        <v>2026-01</v>
      </c>
      <c r="B2025" s="5" t="str">
        <f>_xlfn.XLOOKUP(G2025,过机服务商重量差!A:A,过机服务商重量差!G:G)</f>
        <v>风清扬</v>
      </c>
      <c r="C2025" s="32" t="str">
        <f t="shared" si="62"/>
        <v>渠道</v>
      </c>
      <c r="D2025" s="63">
        <f>ROUND(IF(AND(AO2025&gt;=0,Y2025="正常走货"),_xlfn.XLOOKUP(G2025,过机服务商重量差!A:A,过机服务商重量差!L:L),"0"),2)</f>
        <v>0</v>
      </c>
      <c r="E2025" s="64">
        <f>ROUND(IF(B2025="小旋风",$D2025/提成!$D$4*提成!$E$4,$D2025/提成!$D$3*提成!$E$3),2)</f>
        <v>0</v>
      </c>
      <c r="F2025" s="5" t="str">
        <f ca="1">IFERROR(LOOKUP(1,0/((B2025=名单!B:B)*(VALUE(AW2025)&gt;=名单!E:E)*(VALUE(AW2025)&lt;=名单!G:G)*(Y2025="正常走货")),名单!H:H),"否")</f>
        <v>否</v>
      </c>
      <c r="G2025" s="71" t="s">
        <v>6128</v>
      </c>
      <c r="H2025" s="71" t="s">
        <v>36</v>
      </c>
      <c r="J2025" s="72" t="s">
        <v>231</v>
      </c>
      <c r="L2025" s="71" t="s">
        <v>18</v>
      </c>
      <c r="M2025" s="73"/>
      <c r="N2025" s="73"/>
      <c r="R2025" s="73"/>
      <c r="S2025" s="72" t="s">
        <v>156</v>
      </c>
      <c r="T2025" s="72" t="s">
        <v>14386</v>
      </c>
      <c r="U2025" s="73"/>
      <c r="W2025" s="73"/>
      <c r="X2025" s="73"/>
      <c r="Y2025" s="72" t="s">
        <v>14434</v>
      </c>
      <c r="AO2025" s="71">
        <v>0</v>
      </c>
      <c r="AT2025" s="73"/>
      <c r="AV2025" s="73"/>
      <c r="AW2025" s="74" t="s">
        <v>16419</v>
      </c>
      <c r="BC2025" s="73"/>
    </row>
    <row r="2026" spans="1:56">
      <c r="A2026" s="70" t="str">
        <f t="shared" si="63"/>
        <v>2026-01</v>
      </c>
      <c r="B2026" s="5" t="str">
        <f>_xlfn.XLOOKUP(G2026,过机服务商重量差!A:A,过机服务商重量差!G:G)</f>
        <v>玉麒麟</v>
      </c>
      <c r="C2026" s="32" t="str">
        <f t="shared" si="62"/>
        <v>渠道</v>
      </c>
      <c r="D2026" s="63">
        <f>ROUND(IF(AND(AO2026&gt;=0,Y2026="正常走货"),_xlfn.XLOOKUP(G2026,过机服务商重量差!A:A,过机服务商重量差!L:L),"0"),2)</f>
        <v>34</v>
      </c>
      <c r="E2026" s="64">
        <f>ROUND(IF(B2026="小旋风",$D2026/提成!$D$4*提成!$E$4,$D2026/提成!$D$3*提成!$E$3),2)</f>
        <v>0.34</v>
      </c>
      <c r="F2026" s="5" t="str">
        <f ca="1">IFERROR(LOOKUP(1,0/((B2026=名单!B:B)*(VALUE(AW2026)&gt;=名单!E:E)*(VALUE(AW2026)&lt;=名单!G:G)*(Y2026="正常走货")),名单!H:H),"否")</f>
        <v>否</v>
      </c>
      <c r="G2026" s="71" t="s">
        <v>6130</v>
      </c>
      <c r="H2026" s="71" t="s">
        <v>6132</v>
      </c>
      <c r="J2026" s="72" t="s">
        <v>17</v>
      </c>
      <c r="L2026" s="71" t="s">
        <v>18</v>
      </c>
      <c r="M2026" s="73"/>
      <c r="N2026" s="73"/>
      <c r="R2026" s="73"/>
      <c r="S2026" s="72" t="s">
        <v>227</v>
      </c>
      <c r="T2026" s="72" t="s">
        <v>14410</v>
      </c>
      <c r="U2026" s="73"/>
      <c r="W2026" s="73"/>
      <c r="X2026" s="73"/>
      <c r="Y2026" s="72" t="s">
        <v>14379</v>
      </c>
      <c r="AO2026" s="71">
        <v>515</v>
      </c>
      <c r="AS2026" s="73"/>
      <c r="AT2026" s="73"/>
      <c r="AV2026" s="73"/>
      <c r="AW2026" s="74" t="s">
        <v>16420</v>
      </c>
      <c r="BC2026" s="73"/>
      <c r="BD2026" s="73"/>
    </row>
    <row r="2027" spans="1:56">
      <c r="A2027" s="70" t="str">
        <f t="shared" si="63"/>
        <v>2026-01</v>
      </c>
      <c r="B2027" s="5" t="str">
        <f>_xlfn.XLOOKUP(G2027,过机服务商重量差!A:A,过机服务商重量差!G:G)</f>
        <v>007</v>
      </c>
      <c r="C2027" s="32" t="str">
        <f t="shared" si="62"/>
        <v>渠道</v>
      </c>
      <c r="D2027" s="63">
        <f>ROUND(IF(AND(AO2027&gt;=0,Y2027="正常走货"),_xlfn.XLOOKUP(G2027,过机服务商重量差!A:A,过机服务商重量差!L:L),"0"),2)</f>
        <v>146</v>
      </c>
      <c r="E2027" s="64">
        <f>ROUND(IF(B2027="小旋风",$D2027/提成!$D$4*提成!$E$4,$D2027/提成!$D$3*提成!$E$3),2)</f>
        <v>1.46</v>
      </c>
      <c r="F2027" s="5" t="str">
        <f ca="1">IFERROR(LOOKUP(1,0/((B2027=名单!B:B)*(VALUE(AW2027)&gt;=名单!E:E)*(VALUE(AW2027)&lt;=名单!G:G)*(Y2027="正常走货")),名单!H:H),"否")</f>
        <v>否</v>
      </c>
      <c r="G2027" s="71" t="s">
        <v>6133</v>
      </c>
      <c r="H2027" s="71" t="s">
        <v>6135</v>
      </c>
      <c r="J2027" s="72" t="s">
        <v>266</v>
      </c>
      <c r="L2027" s="71" t="s">
        <v>18</v>
      </c>
      <c r="M2027" s="73"/>
      <c r="N2027" s="73"/>
      <c r="R2027" s="73"/>
      <c r="S2027" s="72" t="s">
        <v>86</v>
      </c>
      <c r="T2027" s="72" t="s">
        <v>14378</v>
      </c>
      <c r="U2027" s="73"/>
      <c r="W2027" s="73"/>
      <c r="X2027" s="73"/>
      <c r="Y2027" s="72" t="s">
        <v>14379</v>
      </c>
      <c r="AO2027" s="71">
        <v>1547.6</v>
      </c>
      <c r="AS2027" s="73"/>
      <c r="AT2027" s="73"/>
      <c r="AV2027" s="73"/>
      <c r="AW2027" s="74" t="s">
        <v>16421</v>
      </c>
      <c r="BC2027" s="73"/>
      <c r="BD2027" s="73"/>
    </row>
    <row r="2028" spans="1:56">
      <c r="A2028" s="70" t="str">
        <f t="shared" si="63"/>
        <v>2026-01</v>
      </c>
      <c r="B2028" s="5" t="str">
        <f>_xlfn.XLOOKUP(G2028,过机服务商重量差!A:A,过机服务商重量差!G:G)</f>
        <v>帅时莹</v>
      </c>
      <c r="C2028" s="32" t="str">
        <f t="shared" si="62"/>
        <v>渠道</v>
      </c>
      <c r="D2028" s="63">
        <f>ROUND(IF(AND(AO2028&gt;=0,Y2028="正常走货"),_xlfn.XLOOKUP(G2028,过机服务商重量差!A:A,过机服务商重量差!L:L),"0"),2)</f>
        <v>31</v>
      </c>
      <c r="E2028" s="64">
        <f>ROUND(IF(B2028="小旋风",$D2028/提成!$D$4*提成!$E$4,$D2028/提成!$D$3*提成!$E$3),2)</f>
        <v>0.31</v>
      </c>
      <c r="F2028" s="5" t="str">
        <f ca="1">IFERROR(LOOKUP(1,0/((B2028=名单!B:B)*(VALUE(AW2028)&gt;=名单!E:E)*(VALUE(AW2028)&lt;=名单!G:G)*(Y2028="正常走货")),名单!H:H),"否")</f>
        <v>否</v>
      </c>
      <c r="G2028" s="71" t="s">
        <v>6136</v>
      </c>
      <c r="H2028" s="71" t="s">
        <v>6138</v>
      </c>
      <c r="J2028" s="72" t="s">
        <v>287</v>
      </c>
      <c r="L2028" s="71" t="s">
        <v>18</v>
      </c>
      <c r="M2028" s="73"/>
      <c r="N2028" s="73"/>
      <c r="R2028" s="73"/>
      <c r="S2028" s="72" t="s">
        <v>292</v>
      </c>
      <c r="T2028" s="72" t="s">
        <v>14410</v>
      </c>
      <c r="U2028" s="73"/>
      <c r="W2028" s="73"/>
      <c r="X2028" s="73"/>
      <c r="Y2028" s="72" t="s">
        <v>14379</v>
      </c>
      <c r="AO2028" s="71">
        <v>276.3</v>
      </c>
      <c r="AT2028" s="73"/>
      <c r="AU2028" s="73"/>
      <c r="AV2028" s="73"/>
      <c r="AW2028" s="74" t="s">
        <v>16422</v>
      </c>
      <c r="BC2028" s="73"/>
      <c r="BD2028" s="73"/>
    </row>
    <row r="2029" spans="1:56">
      <c r="A2029" s="70" t="str">
        <f t="shared" si="63"/>
        <v>2026-01</v>
      </c>
      <c r="B2029" s="5" t="str">
        <f>_xlfn.XLOOKUP(G2029,过机服务商重量差!A:A,过机服务商重量差!G:G)</f>
        <v>无崖子</v>
      </c>
      <c r="C2029" s="32" t="str">
        <f t="shared" si="62"/>
        <v>渠道</v>
      </c>
      <c r="D2029" s="63">
        <f>ROUND(IF(AND(AO2029&gt;=0,Y2029="正常走货"),_xlfn.XLOOKUP(G2029,过机服务商重量差!A:A,过机服务商重量差!L:L),"0"),2)</f>
        <v>0.5</v>
      </c>
      <c r="E2029" s="64">
        <f>ROUND(IF(B2029="小旋风",$D2029/提成!$D$4*提成!$E$4,$D2029/提成!$D$3*提成!$E$3),2)</f>
        <v>0.01</v>
      </c>
      <c r="F2029" s="5" t="str">
        <f ca="1">IFERROR(LOOKUP(1,0/((B2029=名单!B:B)*(VALUE(AW2029)&gt;=名单!E:E)*(VALUE(AW2029)&lt;=名单!G:G)*(Y2029="正常走货")),名单!H:H),"否")</f>
        <v>否</v>
      </c>
      <c r="G2029" s="71" t="s">
        <v>6139</v>
      </c>
      <c r="H2029" s="71" t="s">
        <v>6141</v>
      </c>
      <c r="J2029" s="72" t="s">
        <v>198</v>
      </c>
      <c r="L2029" s="71" t="s">
        <v>18</v>
      </c>
      <c r="M2029" s="73"/>
      <c r="N2029" s="73"/>
      <c r="R2029" s="73"/>
      <c r="S2029" s="72" t="s">
        <v>191</v>
      </c>
      <c r="T2029" s="72" t="s">
        <v>14410</v>
      </c>
      <c r="U2029" s="73"/>
      <c r="W2029" s="73"/>
      <c r="X2029" s="73"/>
      <c r="Y2029" s="72" t="s">
        <v>14379</v>
      </c>
      <c r="AO2029" s="71">
        <v>0.740000000000009</v>
      </c>
      <c r="AT2029" s="73"/>
      <c r="AV2029" s="73"/>
      <c r="AW2029" s="74" t="s">
        <v>16423</v>
      </c>
      <c r="BC2029" s="73"/>
    </row>
    <row r="2030" spans="1:56">
      <c r="A2030" s="70" t="str">
        <f t="shared" si="63"/>
        <v>2026-01</v>
      </c>
      <c r="B2030" s="5" t="str">
        <f>_xlfn.XLOOKUP(G2030,过机服务商重量差!A:A,过机服务商重量差!G:G)</f>
        <v>玉麒麟</v>
      </c>
      <c r="C2030" s="32" t="str">
        <f t="shared" si="62"/>
        <v>渠道</v>
      </c>
      <c r="D2030" s="63">
        <f>ROUND(IF(AND(AO2030&gt;=0,Y2030="正常走货"),_xlfn.XLOOKUP(G2030,过机服务商重量差!A:A,过机服务商重量差!L:L),"0"),2)</f>
        <v>37</v>
      </c>
      <c r="E2030" s="64">
        <f>ROUND(IF(B2030="小旋风",$D2030/提成!$D$4*提成!$E$4,$D2030/提成!$D$3*提成!$E$3),2)</f>
        <v>0.37</v>
      </c>
      <c r="F2030" s="5" t="str">
        <f ca="1">IFERROR(LOOKUP(1,0/((B2030=名单!B:B)*(VALUE(AW2030)&gt;=名单!E:E)*(VALUE(AW2030)&lt;=名单!G:G)*(Y2030="正常走货")),名单!H:H),"否")</f>
        <v>否</v>
      </c>
      <c r="G2030" s="71" t="s">
        <v>6142</v>
      </c>
      <c r="H2030" s="71" t="s">
        <v>6144</v>
      </c>
      <c r="J2030" s="72" t="s">
        <v>17</v>
      </c>
      <c r="L2030" s="71" t="s">
        <v>18</v>
      </c>
      <c r="M2030" s="73"/>
      <c r="N2030" s="73"/>
      <c r="R2030" s="73"/>
      <c r="S2030" s="72" t="s">
        <v>223</v>
      </c>
      <c r="T2030" s="72" t="s">
        <v>14410</v>
      </c>
      <c r="U2030" s="73"/>
      <c r="W2030" s="73"/>
      <c r="X2030" s="73"/>
      <c r="Y2030" s="72" t="s">
        <v>14379</v>
      </c>
      <c r="AO2030" s="71">
        <v>428.4</v>
      </c>
      <c r="AS2030" s="73"/>
      <c r="AT2030" s="73"/>
      <c r="AV2030" s="73"/>
      <c r="AW2030" s="74" t="s">
        <v>16424</v>
      </c>
      <c r="BC2030" s="73"/>
      <c r="BD2030" s="73"/>
    </row>
    <row r="2031" spans="1:56">
      <c r="A2031" s="70" t="str">
        <f t="shared" si="63"/>
        <v>2026-01</v>
      </c>
      <c r="B2031" s="5" t="str">
        <f>_xlfn.XLOOKUP(G2031,过机服务商重量差!A:A,过机服务商重量差!G:G)</f>
        <v>风清扬</v>
      </c>
      <c r="C2031" s="32" t="str">
        <f t="shared" si="62"/>
        <v>渠道</v>
      </c>
      <c r="D2031" s="63">
        <f>ROUND(IF(AND(AO2031&gt;=0,Y2031="正常走货"),_xlfn.XLOOKUP(G2031,过机服务商重量差!A:A,过机服务商重量差!L:L),"0"),2)</f>
        <v>12</v>
      </c>
      <c r="E2031" s="64">
        <f>ROUND(IF(B2031="小旋风",$D2031/提成!$D$4*提成!$E$4,$D2031/提成!$D$3*提成!$E$3),2)</f>
        <v>0.12</v>
      </c>
      <c r="F2031" s="5" t="str">
        <f ca="1">IFERROR(LOOKUP(1,0/((B2031=名单!B:B)*(VALUE(AW2031)&gt;=名单!E:E)*(VALUE(AW2031)&lt;=名单!G:G)*(Y2031="正常走货")),名单!H:H),"否")</f>
        <v>是</v>
      </c>
      <c r="G2031" s="71" t="s">
        <v>6145</v>
      </c>
      <c r="H2031" s="71" t="s">
        <v>6147</v>
      </c>
      <c r="J2031" s="72" t="s">
        <v>1592</v>
      </c>
      <c r="L2031" s="71" t="s">
        <v>18</v>
      </c>
      <c r="M2031" s="73"/>
      <c r="N2031" s="73"/>
      <c r="R2031" s="73"/>
      <c r="S2031" s="72" t="s">
        <v>6148</v>
      </c>
      <c r="T2031" s="72" t="s">
        <v>14578</v>
      </c>
      <c r="U2031" s="73"/>
      <c r="W2031" s="73"/>
      <c r="X2031" s="73"/>
      <c r="Y2031" s="72" t="s">
        <v>14379</v>
      </c>
      <c r="AO2031" s="71">
        <v>7.19999999999999</v>
      </c>
      <c r="AT2031" s="73"/>
      <c r="AV2031" s="73"/>
      <c r="AW2031" s="74" t="s">
        <v>16425</v>
      </c>
      <c r="BC2031" s="73"/>
      <c r="BD2031" s="73"/>
    </row>
    <row r="2032" spans="1:56">
      <c r="A2032" s="70" t="str">
        <f t="shared" si="63"/>
        <v>2026-01</v>
      </c>
      <c r="B2032" s="5" t="str">
        <f>_xlfn.XLOOKUP(G2032,过机服务商重量差!A:A,过机服务商重量差!G:G)</f>
        <v>玉麒麟</v>
      </c>
      <c r="C2032" s="32" t="str">
        <f t="shared" si="62"/>
        <v>渠道</v>
      </c>
      <c r="D2032" s="63">
        <f>ROUND(IF(AND(AO2032&gt;=0,Y2032="正常走货"),_xlfn.XLOOKUP(G2032,过机服务商重量差!A:A,过机服务商重量差!L:L),"0"),2)</f>
        <v>5.5</v>
      </c>
      <c r="E2032" s="64">
        <f>ROUND(IF(B2032="小旋风",$D2032/提成!$D$4*提成!$E$4,$D2032/提成!$D$3*提成!$E$3),2)</f>
        <v>0.06</v>
      </c>
      <c r="F2032" s="5" t="str">
        <f ca="1">IFERROR(LOOKUP(1,0/((B2032=名单!B:B)*(VALUE(AW2032)&gt;=名单!E:E)*(VALUE(AW2032)&lt;=名单!G:G)*(Y2032="正常走货")),名单!H:H),"否")</f>
        <v>否</v>
      </c>
      <c r="G2032" s="71" t="s">
        <v>6149</v>
      </c>
      <c r="H2032" s="71" t="s">
        <v>6151</v>
      </c>
      <c r="J2032" s="72" t="s">
        <v>17</v>
      </c>
      <c r="L2032" s="71" t="s">
        <v>18</v>
      </c>
      <c r="M2032" s="73"/>
      <c r="N2032" s="73"/>
      <c r="R2032" s="73"/>
      <c r="S2032" s="72" t="s">
        <v>152</v>
      </c>
      <c r="T2032" s="72" t="s">
        <v>14382</v>
      </c>
      <c r="U2032" s="73"/>
      <c r="W2032" s="73"/>
      <c r="X2032" s="73"/>
      <c r="Y2032" s="72" t="s">
        <v>14379</v>
      </c>
      <c r="AO2032" s="71">
        <v>49.1</v>
      </c>
      <c r="AS2032" s="73"/>
      <c r="AT2032" s="73"/>
      <c r="AV2032" s="73"/>
      <c r="AW2032" s="74" t="s">
        <v>16426</v>
      </c>
      <c r="BC2032" s="73"/>
    </row>
    <row r="2033" spans="1:56">
      <c r="A2033" s="70" t="str">
        <f t="shared" si="63"/>
        <v>2026-01</v>
      </c>
      <c r="B2033" s="5" t="str">
        <f>_xlfn.XLOOKUP(G2033,过机服务商重量差!A:A,过机服务商重量差!G:G)</f>
        <v>007</v>
      </c>
      <c r="C2033" s="32" t="str">
        <f t="shared" si="62"/>
        <v>渠道</v>
      </c>
      <c r="D2033" s="63">
        <f>ROUND(IF(AND(AO2033&gt;=0,Y2033="正常走货"),_xlfn.XLOOKUP(G2033,过机服务商重量差!A:A,过机服务商重量差!L:L),"0"),2)</f>
        <v>1162</v>
      </c>
      <c r="E2033" s="64">
        <f>ROUND(IF(B2033="小旋风",$D2033/提成!$D$4*提成!$E$4,$D2033/提成!$D$3*提成!$E$3),2)</f>
        <v>11.62</v>
      </c>
      <c r="F2033" s="5" t="str">
        <f ca="1">IFERROR(LOOKUP(1,0/((B2033=名单!B:B)*(VALUE(AW2033)&gt;=名单!E:E)*(VALUE(AW2033)&lt;=名单!G:G)*(Y2033="正常走货")),名单!H:H),"否")</f>
        <v>否</v>
      </c>
      <c r="G2033" s="71" t="s">
        <v>6152</v>
      </c>
      <c r="H2033" s="71" t="s">
        <v>6154</v>
      </c>
      <c r="J2033" s="72" t="s">
        <v>6122</v>
      </c>
      <c r="L2033" s="71" t="s">
        <v>18</v>
      </c>
      <c r="M2033" s="73"/>
      <c r="N2033" s="73"/>
      <c r="R2033" s="73"/>
      <c r="S2033" s="72" t="s">
        <v>275</v>
      </c>
      <c r="T2033" s="72" t="s">
        <v>14407</v>
      </c>
      <c r="U2033" s="73"/>
      <c r="W2033" s="73"/>
      <c r="X2033" s="73"/>
      <c r="Y2033" s="72" t="s">
        <v>14379</v>
      </c>
      <c r="AO2033" s="71">
        <v>5112.8</v>
      </c>
      <c r="AT2033" s="73"/>
      <c r="AU2033" s="73"/>
      <c r="AV2033" s="73"/>
      <c r="AW2033" s="74" t="s">
        <v>16427</v>
      </c>
      <c r="BC2033" s="73"/>
      <c r="BD2033" s="73"/>
    </row>
    <row r="2034" spans="1:56">
      <c r="A2034" s="70" t="str">
        <f t="shared" si="63"/>
        <v>2026-01</v>
      </c>
      <c r="B2034" s="5" t="str">
        <f>_xlfn.XLOOKUP(G2034,过机服务商重量差!A:A,过机服务商重量差!G:G)</f>
        <v>帅时莹</v>
      </c>
      <c r="C2034" s="32" t="str">
        <f t="shared" si="62"/>
        <v>渠道</v>
      </c>
      <c r="D2034" s="63">
        <f>ROUND(IF(AND(AO2034&gt;=0,Y2034="正常走货"),_xlfn.XLOOKUP(G2034,过机服务商重量差!A:A,过机服务商重量差!L:L),"0"),2)</f>
        <v>36</v>
      </c>
      <c r="E2034" s="64">
        <f>ROUND(IF(B2034="小旋风",$D2034/提成!$D$4*提成!$E$4,$D2034/提成!$D$3*提成!$E$3),2)</f>
        <v>0.36</v>
      </c>
      <c r="F2034" s="5" t="str">
        <f ca="1">IFERROR(LOOKUP(1,0/((B2034=名单!B:B)*(VALUE(AW2034)&gt;=名单!E:E)*(VALUE(AW2034)&lt;=名单!G:G)*(Y2034="正常走货")),名单!H:H),"否")</f>
        <v>否</v>
      </c>
      <c r="G2034" s="71" t="s">
        <v>6155</v>
      </c>
      <c r="H2034" s="71" t="s">
        <v>6157</v>
      </c>
      <c r="J2034" s="72" t="s">
        <v>938</v>
      </c>
      <c r="L2034" s="71" t="s">
        <v>18</v>
      </c>
      <c r="M2034" s="73"/>
      <c r="N2034" s="73"/>
      <c r="R2034" s="73"/>
      <c r="S2034" s="72" t="s">
        <v>191</v>
      </c>
      <c r="T2034" s="72" t="s">
        <v>14410</v>
      </c>
      <c r="U2034" s="73"/>
      <c r="W2034" s="73"/>
      <c r="X2034" s="73"/>
      <c r="Y2034" s="72" t="s">
        <v>14379</v>
      </c>
      <c r="AO2034" s="71">
        <v>184</v>
      </c>
      <c r="AT2034" s="73"/>
      <c r="AV2034" s="73"/>
      <c r="AW2034" s="74" t="s">
        <v>16428</v>
      </c>
      <c r="BC2034" s="73"/>
    </row>
    <row r="2035" spans="1:56">
      <c r="A2035" s="70" t="str">
        <f t="shared" si="63"/>
        <v>2026-01</v>
      </c>
      <c r="B2035" s="5" t="str">
        <f>_xlfn.XLOOKUP(G2035,过机服务商重量差!A:A,过机服务商重量差!G:G)</f>
        <v>玉麒麟</v>
      </c>
      <c r="C2035" s="32" t="str">
        <f t="shared" si="62"/>
        <v>渠道</v>
      </c>
      <c r="D2035" s="63">
        <f>ROUND(IF(AND(AO2035&gt;=0,Y2035="正常走货"),_xlfn.XLOOKUP(G2035,过机服务商重量差!A:A,过机服务商重量差!L:L),"0"),2)</f>
        <v>50</v>
      </c>
      <c r="E2035" s="64">
        <f>ROUND(IF(B2035="小旋风",$D2035/提成!$D$4*提成!$E$4,$D2035/提成!$D$3*提成!$E$3),2)</f>
        <v>0.5</v>
      </c>
      <c r="F2035" s="5" t="str">
        <f ca="1">IFERROR(LOOKUP(1,0/((B2035=名单!B:B)*(VALUE(AW2035)&gt;=名单!E:E)*(VALUE(AW2035)&lt;=名单!G:G)*(Y2035="正常走货")),名单!H:H),"否")</f>
        <v>否</v>
      </c>
      <c r="G2035" s="71" t="s">
        <v>6158</v>
      </c>
      <c r="H2035" s="71" t="s">
        <v>6160</v>
      </c>
      <c r="J2035" s="71" t="s">
        <v>24</v>
      </c>
      <c r="L2035" s="71" t="s">
        <v>18</v>
      </c>
      <c r="M2035" s="73"/>
      <c r="N2035" s="73"/>
      <c r="R2035" s="73"/>
      <c r="S2035" s="72" t="s">
        <v>99</v>
      </c>
      <c r="T2035" s="72" t="s">
        <v>14410</v>
      </c>
      <c r="U2035" s="73"/>
      <c r="W2035" s="73"/>
      <c r="X2035" s="73"/>
      <c r="Y2035" s="72" t="s">
        <v>14379</v>
      </c>
      <c r="AO2035" s="71">
        <v>206.6</v>
      </c>
      <c r="AT2035" s="73"/>
      <c r="AV2035" s="73"/>
      <c r="AW2035" s="74" t="s">
        <v>16429</v>
      </c>
      <c r="BC2035" s="73"/>
    </row>
    <row r="2036" spans="1:56">
      <c r="A2036" s="70" t="str">
        <f t="shared" si="63"/>
        <v>2026-01</v>
      </c>
      <c r="B2036" s="5" t="str">
        <f>_xlfn.XLOOKUP(G2036,过机服务商重量差!A:A,过机服务商重量差!G:G)</f>
        <v>玉麒麟</v>
      </c>
      <c r="C2036" s="32" t="str">
        <f t="shared" si="62"/>
        <v>渠道</v>
      </c>
      <c r="D2036" s="63">
        <f>ROUND(IF(AND(AO2036&gt;=0,Y2036="正常走货"),_xlfn.XLOOKUP(G2036,过机服务商重量差!A:A,过机服务商重量差!L:L),"0"),2)</f>
        <v>40</v>
      </c>
      <c r="E2036" s="64">
        <f>ROUND(IF(B2036="小旋风",$D2036/提成!$D$4*提成!$E$4,$D2036/提成!$D$3*提成!$E$3),2)</f>
        <v>0.4</v>
      </c>
      <c r="F2036" s="5" t="str">
        <f ca="1">IFERROR(LOOKUP(1,0/((B2036=名单!B:B)*(VALUE(AW2036)&gt;=名单!E:E)*(VALUE(AW2036)&lt;=名单!G:G)*(Y2036="正常走货")),名单!H:H),"否")</f>
        <v>否</v>
      </c>
      <c r="G2036" s="71" t="s">
        <v>6161</v>
      </c>
      <c r="H2036" s="71" t="s">
        <v>6163</v>
      </c>
      <c r="J2036" s="71" t="s">
        <v>24</v>
      </c>
      <c r="L2036" s="71" t="s">
        <v>18</v>
      </c>
      <c r="M2036" s="73"/>
      <c r="N2036" s="73"/>
      <c r="R2036" s="73"/>
      <c r="S2036" s="72" t="s">
        <v>99</v>
      </c>
      <c r="T2036" s="72" t="s">
        <v>14410</v>
      </c>
      <c r="U2036" s="73"/>
      <c r="W2036" s="73"/>
      <c r="X2036" s="73"/>
      <c r="Y2036" s="72" t="s">
        <v>14379</v>
      </c>
      <c r="AO2036" s="71">
        <v>161.6</v>
      </c>
      <c r="AS2036" s="73"/>
      <c r="AT2036" s="73"/>
      <c r="AV2036" s="73"/>
      <c r="AW2036" s="74" t="s">
        <v>16430</v>
      </c>
      <c r="BC2036" s="73"/>
    </row>
    <row r="2037" spans="1:56">
      <c r="A2037" s="70" t="str">
        <f t="shared" si="63"/>
        <v>2026-01</v>
      </c>
      <c r="B2037" s="5" t="str">
        <f>_xlfn.XLOOKUP(G2037,过机服务商重量差!A:A,过机服务商重量差!G:G)</f>
        <v>玉麒麟</v>
      </c>
      <c r="C2037" s="32" t="str">
        <f t="shared" si="62"/>
        <v>渠道</v>
      </c>
      <c r="D2037" s="63">
        <f>ROUND(IF(AND(AO2037&gt;=0,Y2037="正常走货"),_xlfn.XLOOKUP(G2037,过机服务商重量差!A:A,过机服务商重量差!L:L),"0"),2)</f>
        <v>49</v>
      </c>
      <c r="E2037" s="64">
        <f>ROUND(IF(B2037="小旋风",$D2037/提成!$D$4*提成!$E$4,$D2037/提成!$D$3*提成!$E$3),2)</f>
        <v>0.49</v>
      </c>
      <c r="F2037" s="5" t="str">
        <f ca="1">IFERROR(LOOKUP(1,0/((B2037=名单!B:B)*(VALUE(AW2037)&gt;=名单!E:E)*(VALUE(AW2037)&lt;=名单!G:G)*(Y2037="正常走货")),名单!H:H),"否")</f>
        <v>否</v>
      </c>
      <c r="G2037" s="71" t="s">
        <v>6164</v>
      </c>
      <c r="H2037" s="71" t="s">
        <v>6166</v>
      </c>
      <c r="J2037" s="71" t="s">
        <v>24</v>
      </c>
      <c r="L2037" s="71" t="s">
        <v>18</v>
      </c>
      <c r="M2037" s="73"/>
      <c r="N2037" s="73"/>
      <c r="R2037" s="73"/>
      <c r="S2037" s="72" t="s">
        <v>99</v>
      </c>
      <c r="T2037" s="72" t="s">
        <v>14410</v>
      </c>
      <c r="U2037" s="73"/>
      <c r="W2037" s="73"/>
      <c r="X2037" s="73"/>
      <c r="Y2037" s="72" t="s">
        <v>14379</v>
      </c>
      <c r="AO2037" s="71">
        <v>202.1</v>
      </c>
      <c r="AS2037" s="73"/>
      <c r="AT2037" s="73"/>
      <c r="AU2037" s="73"/>
      <c r="AV2037" s="73"/>
      <c r="AW2037" s="74" t="s">
        <v>16431</v>
      </c>
      <c r="BA2037" s="73"/>
      <c r="BC2037" s="73"/>
    </row>
    <row r="2038" spans="1:56">
      <c r="A2038" s="70" t="str">
        <f t="shared" si="63"/>
        <v>2026-01</v>
      </c>
      <c r="B2038" s="5" t="str">
        <f>_xlfn.XLOOKUP(G2038,过机服务商重量差!A:A,过机服务商重量差!G:G)</f>
        <v>玉麒麟</v>
      </c>
      <c r="C2038" s="32" t="str">
        <f t="shared" si="62"/>
        <v>渠道</v>
      </c>
      <c r="D2038" s="63">
        <f>ROUND(IF(AND(AO2038&gt;=0,Y2038="正常走货"),_xlfn.XLOOKUP(G2038,过机服务商重量差!A:A,过机服务商重量差!L:L),"0"),2)</f>
        <v>44</v>
      </c>
      <c r="E2038" s="64">
        <f>ROUND(IF(B2038="小旋风",$D2038/提成!$D$4*提成!$E$4,$D2038/提成!$D$3*提成!$E$3),2)</f>
        <v>0.44</v>
      </c>
      <c r="F2038" s="5" t="str">
        <f ca="1">IFERROR(LOOKUP(1,0/((B2038=名单!B:B)*(VALUE(AW2038)&gt;=名单!E:E)*(VALUE(AW2038)&lt;=名单!G:G)*(Y2038="正常走货")),名单!H:H),"否")</f>
        <v>否</v>
      </c>
      <c r="G2038" s="71" t="s">
        <v>6167</v>
      </c>
      <c r="H2038" s="71" t="s">
        <v>6169</v>
      </c>
      <c r="J2038" s="72" t="s">
        <v>24</v>
      </c>
      <c r="L2038" s="71" t="s">
        <v>18</v>
      </c>
      <c r="M2038" s="73"/>
      <c r="N2038" s="73"/>
      <c r="R2038" s="73"/>
      <c r="S2038" s="72" t="s">
        <v>99</v>
      </c>
      <c r="T2038" s="72" t="s">
        <v>14410</v>
      </c>
      <c r="U2038" s="73"/>
      <c r="W2038" s="73"/>
      <c r="X2038" s="73"/>
      <c r="Y2038" s="72" t="s">
        <v>14379</v>
      </c>
      <c r="AO2038" s="71">
        <v>179.6</v>
      </c>
      <c r="AS2038" s="73"/>
      <c r="AT2038" s="73"/>
      <c r="AU2038" s="73"/>
      <c r="AV2038" s="73"/>
      <c r="AW2038" s="74" t="s">
        <v>16432</v>
      </c>
      <c r="BC2038" s="73"/>
    </row>
    <row r="2039" spans="1:56">
      <c r="A2039" s="70" t="str">
        <f t="shared" si="63"/>
        <v>2026-01</v>
      </c>
      <c r="B2039" s="5" t="str">
        <f>_xlfn.XLOOKUP(G2039,过机服务商重量差!A:A,过机服务商重量差!G:G)</f>
        <v>玉麒麟</v>
      </c>
      <c r="C2039" s="32" t="str">
        <f t="shared" si="62"/>
        <v>渠道</v>
      </c>
      <c r="D2039" s="63">
        <f>ROUND(IF(AND(AO2039&gt;=0,Y2039="正常走货"),_xlfn.XLOOKUP(G2039,过机服务商重量差!A:A,过机服务商重量差!L:L),"0"),2)</f>
        <v>2</v>
      </c>
      <c r="E2039" s="64">
        <f>ROUND(IF(B2039="小旋风",$D2039/提成!$D$4*提成!$E$4,$D2039/提成!$D$3*提成!$E$3),2)</f>
        <v>0.02</v>
      </c>
      <c r="F2039" s="5" t="str">
        <f ca="1">IFERROR(LOOKUP(1,0/((B2039=名单!B:B)*(VALUE(AW2039)&gt;=名单!E:E)*(VALUE(AW2039)&lt;=名单!G:G)*(Y2039="正常走货")),名单!H:H),"否")</f>
        <v>否</v>
      </c>
      <c r="G2039" s="71" t="s">
        <v>6170</v>
      </c>
      <c r="H2039" s="71" t="s">
        <v>6172</v>
      </c>
      <c r="J2039" s="72" t="s">
        <v>17</v>
      </c>
      <c r="L2039" s="71" t="s">
        <v>18</v>
      </c>
      <c r="M2039" s="73"/>
      <c r="N2039" s="73"/>
      <c r="R2039" s="73"/>
      <c r="S2039" s="72" t="s">
        <v>79</v>
      </c>
      <c r="T2039" s="71" t="s">
        <v>14378</v>
      </c>
      <c r="U2039" s="73"/>
      <c r="W2039" s="73"/>
      <c r="X2039" s="73"/>
      <c r="Y2039" s="72" t="s">
        <v>14379</v>
      </c>
      <c r="AO2039" s="71">
        <v>103</v>
      </c>
      <c r="AS2039" s="73"/>
      <c r="AT2039" s="73"/>
      <c r="AU2039" s="73"/>
      <c r="AV2039" s="73"/>
      <c r="AW2039" s="74" t="s">
        <v>16433</v>
      </c>
      <c r="BC2039" s="73"/>
    </row>
    <row r="2040" spans="1:56">
      <c r="A2040" s="70" t="str">
        <f t="shared" si="63"/>
        <v>2026-01</v>
      </c>
      <c r="B2040" s="5" t="str">
        <f>_xlfn.XLOOKUP(G2040,过机服务商重量差!A:A,过机服务商重量差!G:G)</f>
        <v>玉麒麟</v>
      </c>
      <c r="C2040" s="32" t="str">
        <f t="shared" si="62"/>
        <v>渠道</v>
      </c>
      <c r="D2040" s="63">
        <f>ROUND(IF(AND(AO2040&gt;=0,Y2040="正常走货"),_xlfn.XLOOKUP(G2040,过机服务商重量差!A:A,过机服务商重量差!L:L),"0"),2)</f>
        <v>11</v>
      </c>
      <c r="E2040" s="64">
        <f>ROUND(IF(B2040="小旋风",$D2040/提成!$D$4*提成!$E$4,$D2040/提成!$D$3*提成!$E$3),2)</f>
        <v>0.11</v>
      </c>
      <c r="F2040" s="5" t="str">
        <f ca="1">IFERROR(LOOKUP(1,0/((B2040=名单!B:B)*(VALUE(AW2040)&gt;=名单!E:E)*(VALUE(AW2040)&lt;=名单!G:G)*(Y2040="正常走货")),名单!H:H),"否")</f>
        <v>否</v>
      </c>
      <c r="G2040" s="71" t="s">
        <v>6173</v>
      </c>
      <c r="H2040" s="71" t="s">
        <v>6175</v>
      </c>
      <c r="J2040" s="72" t="s">
        <v>17</v>
      </c>
      <c r="L2040" s="71" t="s">
        <v>18</v>
      </c>
      <c r="M2040" s="73"/>
      <c r="N2040" s="73"/>
      <c r="R2040" s="73"/>
      <c r="S2040" s="72" t="s">
        <v>145</v>
      </c>
      <c r="T2040" s="72" t="s">
        <v>14407</v>
      </c>
      <c r="U2040" s="73"/>
      <c r="W2040" s="73"/>
      <c r="X2040" s="73"/>
      <c r="Y2040" s="72" t="s">
        <v>14379</v>
      </c>
      <c r="AO2040" s="71">
        <v>130.6</v>
      </c>
      <c r="AT2040" s="73"/>
      <c r="AV2040" s="73"/>
      <c r="AW2040" s="74" t="s">
        <v>16434</v>
      </c>
      <c r="BC2040" s="73"/>
    </row>
    <row r="2041" spans="1:56">
      <c r="A2041" s="70" t="str">
        <f t="shared" si="63"/>
        <v>2026-01</v>
      </c>
      <c r="B2041" s="5" t="str">
        <f>_xlfn.XLOOKUP(G2041,过机服务商重量差!A:A,过机服务商重量差!G:G)</f>
        <v>玉麒麟</v>
      </c>
      <c r="C2041" s="32" t="str">
        <f t="shared" si="62"/>
        <v>渠道</v>
      </c>
      <c r="D2041" s="63">
        <f>ROUND(IF(AND(AO2041&gt;=0,Y2041="正常走货"),_xlfn.XLOOKUP(G2041,过机服务商重量差!A:A,过机服务商重量差!L:L),"0"),2)</f>
        <v>36</v>
      </c>
      <c r="E2041" s="64">
        <f>ROUND(IF(B2041="小旋风",$D2041/提成!$D$4*提成!$E$4,$D2041/提成!$D$3*提成!$E$3),2)</f>
        <v>0.36</v>
      </c>
      <c r="F2041" s="5" t="str">
        <f ca="1">IFERROR(LOOKUP(1,0/((B2041=名单!B:B)*(VALUE(AW2041)&gt;=名单!E:E)*(VALUE(AW2041)&lt;=名单!G:G)*(Y2041="正常走货")),名单!H:H),"否")</f>
        <v>否</v>
      </c>
      <c r="G2041" s="71" t="s">
        <v>6176</v>
      </c>
      <c r="H2041" s="71" t="s">
        <v>6178</v>
      </c>
      <c r="J2041" s="71" t="s">
        <v>24</v>
      </c>
      <c r="L2041" s="71" t="s">
        <v>18</v>
      </c>
      <c r="M2041" s="73"/>
      <c r="N2041" s="73"/>
      <c r="R2041" s="73"/>
      <c r="S2041" s="72" t="s">
        <v>1262</v>
      </c>
      <c r="T2041" s="71" t="s">
        <v>14382</v>
      </c>
      <c r="U2041" s="73"/>
      <c r="W2041" s="73"/>
      <c r="X2041" s="73"/>
      <c r="Y2041" s="72" t="s">
        <v>14379</v>
      </c>
      <c r="AO2041" s="71">
        <v>53.5999999999999</v>
      </c>
      <c r="AS2041" s="73"/>
      <c r="AT2041" s="73"/>
      <c r="AV2041" s="73"/>
      <c r="AW2041" s="74" t="s">
        <v>16435</v>
      </c>
      <c r="BC2041" s="73"/>
      <c r="BD2041" s="73"/>
    </row>
    <row r="2042" spans="1:56">
      <c r="A2042" s="70" t="str">
        <f t="shared" si="63"/>
        <v>2026-01</v>
      </c>
      <c r="B2042" s="5" t="str">
        <f>_xlfn.XLOOKUP(G2042,过机服务商重量差!A:A,过机服务商重量差!G:G)</f>
        <v>玉麒麟</v>
      </c>
      <c r="C2042" s="32" t="str">
        <f t="shared" si="62"/>
        <v>渠道</v>
      </c>
      <c r="D2042" s="63">
        <f>ROUND(IF(AND(AO2042&gt;=0,Y2042="正常走货"),_xlfn.XLOOKUP(G2042,过机服务商重量差!A:A,过机服务商重量差!L:L),"0"),2)</f>
        <v>26</v>
      </c>
      <c r="E2042" s="64">
        <f>ROUND(IF(B2042="小旋风",$D2042/提成!$D$4*提成!$E$4,$D2042/提成!$D$3*提成!$E$3),2)</f>
        <v>0.26</v>
      </c>
      <c r="F2042" s="5" t="str">
        <f ca="1">IFERROR(LOOKUP(1,0/((B2042=名单!B:B)*(VALUE(AW2042)&gt;=名单!E:E)*(VALUE(AW2042)&lt;=名单!G:G)*(Y2042="正常走货")),名单!H:H),"否")</f>
        <v>否</v>
      </c>
      <c r="G2042" s="71" t="s">
        <v>6179</v>
      </c>
      <c r="H2042" s="71" t="s">
        <v>6181</v>
      </c>
      <c r="J2042" s="71" t="s">
        <v>24</v>
      </c>
      <c r="L2042" s="71" t="s">
        <v>18</v>
      </c>
      <c r="M2042" s="73"/>
      <c r="N2042" s="73"/>
      <c r="R2042" s="73"/>
      <c r="S2042" s="72" t="s">
        <v>1262</v>
      </c>
      <c r="T2042" s="72" t="s">
        <v>14382</v>
      </c>
      <c r="U2042" s="73"/>
      <c r="W2042" s="73"/>
      <c r="X2042" s="73"/>
      <c r="Y2042" s="72" t="s">
        <v>14379</v>
      </c>
      <c r="AO2042" s="71">
        <v>33.5999999999999</v>
      </c>
      <c r="AS2042" s="73"/>
      <c r="AT2042" s="73"/>
      <c r="AV2042" s="73"/>
      <c r="AW2042" s="74" t="s">
        <v>16436</v>
      </c>
      <c r="BC2042" s="73"/>
      <c r="BD2042" s="73"/>
    </row>
    <row r="2043" spans="1:56">
      <c r="A2043" s="70" t="str">
        <f t="shared" si="63"/>
        <v>2026-01</v>
      </c>
      <c r="B2043" s="5" t="str">
        <f>_xlfn.XLOOKUP(G2043,过机服务商重量差!A:A,过机服务商重量差!G:G)</f>
        <v>玉麒麟</v>
      </c>
      <c r="C2043" s="32" t="str">
        <f t="shared" si="62"/>
        <v>渠道</v>
      </c>
      <c r="D2043" s="63">
        <f>ROUND(IF(AND(AO2043&gt;=0,Y2043="正常走货"),_xlfn.XLOOKUP(G2043,过机服务商重量差!A:A,过机服务商重量差!L:L),"0"),2)</f>
        <v>27</v>
      </c>
      <c r="E2043" s="64">
        <f>ROUND(IF(B2043="小旋风",$D2043/提成!$D$4*提成!$E$4,$D2043/提成!$D$3*提成!$E$3),2)</f>
        <v>0.27</v>
      </c>
      <c r="F2043" s="5" t="str">
        <f ca="1">IFERROR(LOOKUP(1,0/((B2043=名单!B:B)*(VALUE(AW2043)&gt;=名单!E:E)*(VALUE(AW2043)&lt;=名单!G:G)*(Y2043="正常走货")),名单!H:H),"否")</f>
        <v>否</v>
      </c>
      <c r="G2043" s="71" t="s">
        <v>6182</v>
      </c>
      <c r="H2043" s="71" t="s">
        <v>6184</v>
      </c>
      <c r="J2043" s="72" t="s">
        <v>24</v>
      </c>
      <c r="L2043" s="71" t="s">
        <v>18</v>
      </c>
      <c r="M2043" s="73"/>
      <c r="N2043" s="73"/>
      <c r="R2043" s="73"/>
      <c r="S2043" s="72" t="s">
        <v>1262</v>
      </c>
      <c r="T2043" s="72" t="s">
        <v>14382</v>
      </c>
      <c r="U2043" s="73"/>
      <c r="W2043" s="73"/>
      <c r="X2043" s="73"/>
      <c r="Y2043" s="72" t="s">
        <v>14379</v>
      </c>
      <c r="AO2043" s="71">
        <v>35.5999999999999</v>
      </c>
      <c r="AS2043" s="73"/>
      <c r="AT2043" s="73"/>
      <c r="AV2043" s="73"/>
      <c r="AW2043" s="74" t="s">
        <v>16437</v>
      </c>
      <c r="BC2043" s="73"/>
      <c r="BD2043" s="73"/>
    </row>
    <row r="2044" spans="1:56">
      <c r="A2044" s="70" t="str">
        <f t="shared" si="63"/>
        <v>2026-01</v>
      </c>
      <c r="B2044" s="5" t="str">
        <f>_xlfn.XLOOKUP(G2044,过机服务商重量差!A:A,过机服务商重量差!G:G)</f>
        <v>玉麒麟</v>
      </c>
      <c r="C2044" s="32" t="str">
        <f t="shared" si="62"/>
        <v>渠道</v>
      </c>
      <c r="D2044" s="63">
        <f>ROUND(IF(AND(AO2044&gt;=0,Y2044="正常走货"),_xlfn.XLOOKUP(G2044,过机服务商重量差!A:A,过机服务商重量差!L:L),"0"),2)</f>
        <v>36</v>
      </c>
      <c r="E2044" s="64">
        <f>ROUND(IF(B2044="小旋风",$D2044/提成!$D$4*提成!$E$4,$D2044/提成!$D$3*提成!$E$3),2)</f>
        <v>0.36</v>
      </c>
      <c r="F2044" s="5" t="str">
        <f ca="1">IFERROR(LOOKUP(1,0/((B2044=名单!B:B)*(VALUE(AW2044)&gt;=名单!E:E)*(VALUE(AW2044)&lt;=名单!G:G)*(Y2044="正常走货")),名单!H:H),"否")</f>
        <v>否</v>
      </c>
      <c r="G2044" s="71" t="s">
        <v>6185</v>
      </c>
      <c r="H2044" s="71" t="s">
        <v>6187</v>
      </c>
      <c r="J2044" s="72" t="s">
        <v>24</v>
      </c>
      <c r="L2044" s="71" t="s">
        <v>18</v>
      </c>
      <c r="M2044" s="73"/>
      <c r="N2044" s="73"/>
      <c r="R2044" s="73"/>
      <c r="S2044" s="72" t="s">
        <v>1262</v>
      </c>
      <c r="T2044" s="72" t="s">
        <v>14382</v>
      </c>
      <c r="U2044" s="73"/>
      <c r="W2044" s="73"/>
      <c r="X2044" s="73"/>
      <c r="Y2044" s="72" t="s">
        <v>14379</v>
      </c>
      <c r="AO2044" s="71">
        <v>136.4</v>
      </c>
      <c r="AT2044" s="73"/>
      <c r="AV2044" s="73"/>
      <c r="AW2044" s="74" t="s">
        <v>16438</v>
      </c>
      <c r="BC2044" s="73"/>
    </row>
    <row r="2045" spans="1:56">
      <c r="A2045" s="70" t="str">
        <f t="shared" si="63"/>
        <v>2026-01</v>
      </c>
      <c r="B2045" s="5" t="str">
        <f>_xlfn.XLOOKUP(G2045,过机服务商重量差!A:A,过机服务商重量差!G:G)</f>
        <v>玉麒麟</v>
      </c>
      <c r="C2045" s="32" t="str">
        <f t="shared" si="62"/>
        <v>渠道</v>
      </c>
      <c r="D2045" s="63">
        <f>ROUND(IF(AND(AO2045&gt;=0,Y2045="正常走货"),_xlfn.XLOOKUP(G2045,过机服务商重量差!A:A,过机服务商重量差!L:L),"0"),2)</f>
        <v>71</v>
      </c>
      <c r="E2045" s="64">
        <f>ROUND(IF(B2045="小旋风",$D2045/提成!$D$4*提成!$E$4,$D2045/提成!$D$3*提成!$E$3),2)</f>
        <v>0.71</v>
      </c>
      <c r="F2045" s="5" t="str">
        <f ca="1">IFERROR(LOOKUP(1,0/((B2045=名单!B:B)*(VALUE(AW2045)&gt;=名单!E:E)*(VALUE(AW2045)&lt;=名单!G:G)*(Y2045="正常走货")),名单!H:H),"否")</f>
        <v>否</v>
      </c>
      <c r="G2045" s="71" t="s">
        <v>6188</v>
      </c>
      <c r="H2045" s="71" t="s">
        <v>6190</v>
      </c>
      <c r="J2045" s="72" t="s">
        <v>24</v>
      </c>
      <c r="L2045" s="71" t="s">
        <v>18</v>
      </c>
      <c r="M2045" s="73"/>
      <c r="N2045" s="73"/>
      <c r="R2045" s="73"/>
      <c r="S2045" s="72" t="s">
        <v>1262</v>
      </c>
      <c r="T2045" s="72" t="s">
        <v>14382</v>
      </c>
      <c r="U2045" s="73"/>
      <c r="W2045" s="73"/>
      <c r="X2045" s="73"/>
      <c r="Y2045" s="72" t="s">
        <v>14379</v>
      </c>
      <c r="AO2045" s="71">
        <v>301.1</v>
      </c>
      <c r="AS2045" s="73"/>
      <c r="AT2045" s="73"/>
      <c r="AU2045" s="73"/>
      <c r="AV2045" s="73"/>
      <c r="AW2045" s="74" t="s">
        <v>16439</v>
      </c>
      <c r="BD2045" s="73"/>
    </row>
    <row r="2046" spans="1:56">
      <c r="A2046" s="70" t="str">
        <f t="shared" si="63"/>
        <v>2026-01</v>
      </c>
      <c r="B2046" s="5" t="str">
        <f>_xlfn.XLOOKUP(G2046,过机服务商重量差!A:A,过机服务商重量差!G:G)</f>
        <v>玉麒麟</v>
      </c>
      <c r="C2046" s="32" t="str">
        <f t="shared" si="62"/>
        <v>渠道</v>
      </c>
      <c r="D2046" s="63">
        <f>ROUND(IF(AND(AO2046&gt;=0,Y2046="正常走货"),_xlfn.XLOOKUP(G2046,过机服务商重量差!A:A,过机服务商重量差!L:L),"0"),2)</f>
        <v>48</v>
      </c>
      <c r="E2046" s="64">
        <f>ROUND(IF(B2046="小旋风",$D2046/提成!$D$4*提成!$E$4,$D2046/提成!$D$3*提成!$E$3),2)</f>
        <v>0.48</v>
      </c>
      <c r="F2046" s="5" t="str">
        <f ca="1">IFERROR(LOOKUP(1,0/((B2046=名单!B:B)*(VALUE(AW2046)&gt;=名单!E:E)*(VALUE(AW2046)&lt;=名单!G:G)*(Y2046="正常走货")),名单!H:H),"否")</f>
        <v>否</v>
      </c>
      <c r="G2046" s="71" t="s">
        <v>6191</v>
      </c>
      <c r="H2046" s="71" t="s">
        <v>6193</v>
      </c>
      <c r="J2046" s="72" t="s">
        <v>24</v>
      </c>
      <c r="L2046" s="71" t="s">
        <v>18</v>
      </c>
      <c r="M2046" s="73"/>
      <c r="N2046" s="73"/>
      <c r="R2046" s="73"/>
      <c r="S2046" s="72" t="s">
        <v>1262</v>
      </c>
      <c r="T2046" s="72" t="s">
        <v>14382</v>
      </c>
      <c r="U2046" s="73"/>
      <c r="W2046" s="73"/>
      <c r="X2046" s="73"/>
      <c r="Y2046" s="72" t="s">
        <v>14379</v>
      </c>
      <c r="AO2046" s="71">
        <v>197.6</v>
      </c>
      <c r="AT2046" s="73"/>
      <c r="AV2046" s="73"/>
      <c r="AW2046" s="74" t="s">
        <v>16440</v>
      </c>
      <c r="BA2046" s="73"/>
      <c r="BC2046" s="73"/>
      <c r="BD2046" s="73"/>
    </row>
    <row r="2047" spans="1:56">
      <c r="A2047" s="70" t="str">
        <f t="shared" si="63"/>
        <v>2026-01</v>
      </c>
      <c r="B2047" s="5" t="str">
        <f>_xlfn.XLOOKUP(G2047,过机服务商重量差!A:A,过机服务商重量差!G:G)</f>
        <v>玉麒麟</v>
      </c>
      <c r="C2047" s="32" t="str">
        <f t="shared" si="62"/>
        <v>渠道</v>
      </c>
      <c r="D2047" s="63">
        <f>ROUND(IF(AND(AO2047&gt;=0,Y2047="正常走货"),_xlfn.XLOOKUP(G2047,过机服务商重量差!A:A,过机服务商重量差!L:L),"0"),2)</f>
        <v>4.5</v>
      </c>
      <c r="E2047" s="64">
        <f>ROUND(IF(B2047="小旋风",$D2047/提成!$D$4*提成!$E$4,$D2047/提成!$D$3*提成!$E$3),2)</f>
        <v>0.05</v>
      </c>
      <c r="F2047" s="5" t="str">
        <f ca="1">IFERROR(LOOKUP(1,0/((B2047=名单!B:B)*(VALUE(AW2047)&gt;=名单!E:E)*(VALUE(AW2047)&lt;=名单!G:G)*(Y2047="正常走货")),名单!H:H),"否")</f>
        <v>否</v>
      </c>
      <c r="G2047" s="71" t="s">
        <v>6194</v>
      </c>
      <c r="H2047" s="71" t="s">
        <v>6196</v>
      </c>
      <c r="J2047" s="72" t="s">
        <v>17</v>
      </c>
      <c r="L2047" s="71" t="s">
        <v>18</v>
      </c>
      <c r="M2047" s="73"/>
      <c r="N2047" s="73"/>
      <c r="R2047" s="73"/>
      <c r="S2047" s="72" t="s">
        <v>1262</v>
      </c>
      <c r="T2047" s="72" t="s">
        <v>14382</v>
      </c>
      <c r="U2047" s="73"/>
      <c r="W2047" s="73"/>
      <c r="X2047" s="73"/>
      <c r="Y2047" s="72" t="s">
        <v>14379</v>
      </c>
      <c r="AO2047" s="71">
        <v>124</v>
      </c>
      <c r="AS2047" s="73"/>
      <c r="AT2047" s="73"/>
      <c r="AV2047" s="73"/>
      <c r="AW2047" s="74" t="s">
        <v>16441</v>
      </c>
      <c r="BC2047" s="73"/>
    </row>
    <row r="2048" spans="1:56">
      <c r="A2048" s="70" t="str">
        <f t="shared" si="63"/>
        <v>2026-01</v>
      </c>
      <c r="B2048" s="5" t="str">
        <f>_xlfn.XLOOKUP(G2048,过机服务商重量差!A:A,过机服务商重量差!G:G)</f>
        <v>玉麒麟</v>
      </c>
      <c r="C2048" s="32" t="str">
        <f t="shared" si="62"/>
        <v>渠道</v>
      </c>
      <c r="D2048" s="63">
        <f>ROUND(IF(AND(AO2048&gt;=0,Y2048="正常走货"),_xlfn.XLOOKUP(G2048,过机服务商重量差!A:A,过机服务商重量差!L:L),"0"),2)</f>
        <v>2.5</v>
      </c>
      <c r="E2048" s="64">
        <f>ROUND(IF(B2048="小旋风",$D2048/提成!$D$4*提成!$E$4,$D2048/提成!$D$3*提成!$E$3),2)</f>
        <v>0.03</v>
      </c>
      <c r="F2048" s="5" t="str">
        <f ca="1">IFERROR(LOOKUP(1,0/((B2048=名单!B:B)*(VALUE(AW2048)&gt;=名单!E:E)*(VALUE(AW2048)&lt;=名单!G:G)*(Y2048="正常走货")),名单!H:H),"否")</f>
        <v>否</v>
      </c>
      <c r="G2048" s="71" t="s">
        <v>6197</v>
      </c>
      <c r="H2048" s="71" t="s">
        <v>6199</v>
      </c>
      <c r="J2048" s="72" t="s">
        <v>24</v>
      </c>
      <c r="L2048" s="71" t="s">
        <v>18</v>
      </c>
      <c r="M2048" s="73"/>
      <c r="N2048" s="73"/>
      <c r="R2048" s="73"/>
      <c r="S2048" s="72" t="s">
        <v>120</v>
      </c>
      <c r="T2048" s="72" t="s">
        <v>14382</v>
      </c>
      <c r="U2048" s="73"/>
      <c r="W2048" s="73"/>
      <c r="X2048" s="73"/>
      <c r="Y2048" s="72" t="s">
        <v>14379</v>
      </c>
      <c r="AO2048" s="71">
        <v>74.2</v>
      </c>
      <c r="AS2048" s="73"/>
      <c r="AT2048" s="73"/>
      <c r="AV2048" s="73"/>
      <c r="AW2048" s="74" t="s">
        <v>16442</v>
      </c>
      <c r="BC2048" s="73"/>
      <c r="BD2048" s="73"/>
    </row>
    <row r="2049" spans="1:56">
      <c r="A2049" s="70" t="str">
        <f t="shared" si="63"/>
        <v>2026-01</v>
      </c>
      <c r="B2049" s="5" t="str">
        <f>_xlfn.XLOOKUP(G2049,过机服务商重量差!A:A,过机服务商重量差!G:G)</f>
        <v>风清扬</v>
      </c>
      <c r="C2049" s="32" t="str">
        <f t="shared" si="62"/>
        <v>渠道</v>
      </c>
      <c r="D2049" s="63">
        <f>ROUND(IF(AND(AO2049&gt;=0,Y2049="正常走货"),_xlfn.XLOOKUP(G2049,过机服务商重量差!A:A,过机服务商重量差!L:L),"0"),2)</f>
        <v>56</v>
      </c>
      <c r="E2049" s="64">
        <f>ROUND(IF(B2049="小旋风",$D2049/提成!$D$4*提成!$E$4,$D2049/提成!$D$3*提成!$E$3),2)</f>
        <v>0.56</v>
      </c>
      <c r="F2049" s="5" t="str">
        <f ca="1">IFERROR(LOOKUP(1,0/((B2049=名单!B:B)*(VALUE(AW2049)&gt;=名单!E:E)*(VALUE(AW2049)&lt;=名单!G:G)*(Y2049="正常走货")),名单!H:H),"否")</f>
        <v>是</v>
      </c>
      <c r="G2049" s="71" t="s">
        <v>6200</v>
      </c>
      <c r="H2049" s="71" t="s">
        <v>6202</v>
      </c>
      <c r="J2049" s="72" t="s">
        <v>880</v>
      </c>
      <c r="L2049" s="71" t="s">
        <v>18</v>
      </c>
      <c r="M2049" s="73"/>
      <c r="N2049" s="73"/>
      <c r="R2049" s="73"/>
      <c r="S2049" s="72" t="s">
        <v>1006</v>
      </c>
      <c r="T2049" s="72" t="s">
        <v>14382</v>
      </c>
      <c r="U2049" s="73"/>
      <c r="W2049" s="73"/>
      <c r="X2049" s="73"/>
      <c r="Y2049" s="72" t="s">
        <v>14379</v>
      </c>
      <c r="AO2049" s="71">
        <v>152</v>
      </c>
      <c r="AS2049" s="73"/>
      <c r="AT2049" s="73"/>
      <c r="AU2049" s="73"/>
      <c r="AV2049" s="73"/>
      <c r="AW2049" s="74" t="s">
        <v>16443</v>
      </c>
      <c r="BC2049" s="73"/>
    </row>
    <row r="2050" spans="1:56">
      <c r="A2050" s="70" t="str">
        <f t="shared" si="63"/>
        <v>2026-01</v>
      </c>
      <c r="B2050" s="5" t="str">
        <f>_xlfn.XLOOKUP(G2050,过机服务商重量差!A:A,过机服务商重量差!G:G)</f>
        <v>风清扬</v>
      </c>
      <c r="C2050" s="32" t="str">
        <f t="shared" ref="C2050:C2113" si="64">IF(OR(AO2050&lt;0,L2050="FBA海运"),"","渠道")</f>
        <v>渠道</v>
      </c>
      <c r="D2050" s="63">
        <f>ROUND(IF(AND(AO2050&gt;=0,Y2050="正常走货"),_xlfn.XLOOKUP(G2050,过机服务商重量差!A:A,过机服务商重量差!L:L),"0"),2)</f>
        <v>91</v>
      </c>
      <c r="E2050" s="64">
        <f>ROUND(IF(B2050="小旋风",$D2050/提成!$D$4*提成!$E$4,$D2050/提成!$D$3*提成!$E$3),2)</f>
        <v>0.91</v>
      </c>
      <c r="F2050" s="5" t="str">
        <f ca="1">IFERROR(LOOKUP(1,0/((B2050=名单!B:B)*(VALUE(AW2050)&gt;=名单!E:E)*(VALUE(AW2050)&lt;=名单!G:G)*(Y2050="正常走货")),名单!H:H),"否")</f>
        <v>是</v>
      </c>
      <c r="G2050" s="71" t="s">
        <v>6203</v>
      </c>
      <c r="H2050" s="71" t="s">
        <v>6205</v>
      </c>
      <c r="J2050" s="72" t="s">
        <v>1725</v>
      </c>
      <c r="L2050" s="71" t="s">
        <v>18</v>
      </c>
      <c r="M2050" s="73"/>
      <c r="N2050" s="73"/>
      <c r="R2050" s="73"/>
      <c r="S2050" s="72" t="s">
        <v>558</v>
      </c>
      <c r="T2050" s="71" t="s">
        <v>14410</v>
      </c>
      <c r="U2050" s="73"/>
      <c r="W2050" s="73"/>
      <c r="X2050" s="73"/>
      <c r="Y2050" s="72" t="s">
        <v>14379</v>
      </c>
      <c r="AO2050" s="71">
        <v>0</v>
      </c>
      <c r="AT2050" s="73"/>
      <c r="AU2050" s="73"/>
      <c r="AV2050" s="73"/>
      <c r="AW2050" s="74" t="s">
        <v>16444</v>
      </c>
      <c r="BC2050" s="73"/>
      <c r="BD2050" s="73"/>
    </row>
    <row r="2051" spans="1:56">
      <c r="A2051" s="70" t="str">
        <f t="shared" ref="A2051:A2114" si="65">MID(AW2051,1,7)</f>
        <v>2026-01</v>
      </c>
      <c r="B2051" s="5" t="str">
        <f>_xlfn.XLOOKUP(G2051,过机服务商重量差!A:A,过机服务商重量差!G:G)</f>
        <v>无崖子</v>
      </c>
      <c r="C2051" s="32" t="str">
        <f t="shared" si="64"/>
        <v>渠道</v>
      </c>
      <c r="D2051" s="63">
        <f>ROUND(IF(AND(AO2051&gt;=0,Y2051="正常走货"),_xlfn.XLOOKUP(G2051,过机服务商重量差!A:A,过机服务商重量差!L:L),"0"),2)</f>
        <v>5.5</v>
      </c>
      <c r="E2051" s="64">
        <f>ROUND(IF(B2051="小旋风",$D2051/提成!$D$4*提成!$E$4,$D2051/提成!$D$3*提成!$E$3),2)</f>
        <v>0.06</v>
      </c>
      <c r="F2051" s="5" t="str">
        <f ca="1">IFERROR(LOOKUP(1,0/((B2051=名单!B:B)*(VALUE(AW2051)&gt;=名单!E:E)*(VALUE(AW2051)&lt;=名单!G:G)*(Y2051="正常走货")),名单!H:H),"否")</f>
        <v>否</v>
      </c>
      <c r="G2051" s="71" t="s">
        <v>6206</v>
      </c>
      <c r="H2051" s="71" t="s">
        <v>6208</v>
      </c>
      <c r="J2051" s="72" t="s">
        <v>1025</v>
      </c>
      <c r="L2051" s="71" t="s">
        <v>18</v>
      </c>
      <c r="M2051" s="73"/>
      <c r="N2051" s="73"/>
      <c r="R2051" s="73"/>
      <c r="S2051" s="72" t="s">
        <v>103</v>
      </c>
      <c r="T2051" s="72" t="s">
        <v>14382</v>
      </c>
      <c r="U2051" s="73"/>
      <c r="W2051" s="73"/>
      <c r="X2051" s="73"/>
      <c r="Y2051" s="72" t="s">
        <v>14379</v>
      </c>
      <c r="AO2051" s="71">
        <v>93</v>
      </c>
      <c r="AS2051" s="73"/>
      <c r="AT2051" s="73"/>
      <c r="AU2051" s="73"/>
      <c r="AV2051" s="73"/>
      <c r="AW2051" s="74" t="s">
        <v>16445</v>
      </c>
      <c r="BC2051" s="73"/>
    </row>
    <row r="2052" spans="1:56">
      <c r="A2052" s="70" t="str">
        <f t="shared" si="65"/>
        <v>2026-01</v>
      </c>
      <c r="B2052" s="5" t="str">
        <f>_xlfn.XLOOKUP(G2052,过机服务商重量差!A:A,过机服务商重量差!G:G)</f>
        <v>玉麒麟</v>
      </c>
      <c r="C2052" s="32" t="str">
        <f t="shared" si="64"/>
        <v>渠道</v>
      </c>
      <c r="D2052" s="63">
        <f>ROUND(IF(AND(AO2052&gt;=0,Y2052="正常走货"),_xlfn.XLOOKUP(G2052,过机服务商重量差!A:A,过机服务商重量差!L:L),"0"),2)</f>
        <v>0.5</v>
      </c>
      <c r="E2052" s="64">
        <f>ROUND(IF(B2052="小旋风",$D2052/提成!$D$4*提成!$E$4,$D2052/提成!$D$3*提成!$E$3),2)</f>
        <v>0.01</v>
      </c>
      <c r="F2052" s="5" t="str">
        <f ca="1">IFERROR(LOOKUP(1,0/((B2052=名单!B:B)*(VALUE(AW2052)&gt;=名单!E:E)*(VALUE(AW2052)&lt;=名单!G:G)*(Y2052="正常走货")),名单!H:H),"否")</f>
        <v>否</v>
      </c>
      <c r="G2052" s="71" t="s">
        <v>6209</v>
      </c>
      <c r="H2052" s="71" t="s">
        <v>6211</v>
      </c>
      <c r="J2052" s="72" t="s">
        <v>17</v>
      </c>
      <c r="L2052" s="71" t="s">
        <v>18</v>
      </c>
      <c r="M2052" s="73"/>
      <c r="N2052" s="73"/>
      <c r="R2052" s="73"/>
      <c r="S2052" s="72" t="s">
        <v>767</v>
      </c>
      <c r="T2052" s="72" t="s">
        <v>14382</v>
      </c>
      <c r="U2052" s="73"/>
      <c r="W2052" s="73"/>
      <c r="X2052" s="73"/>
      <c r="Y2052" s="72" t="s">
        <v>14379</v>
      </c>
      <c r="AO2052" s="71">
        <v>79.6</v>
      </c>
      <c r="AS2052" s="73"/>
      <c r="AT2052" s="73"/>
      <c r="AU2052" s="73"/>
      <c r="AV2052" s="73"/>
      <c r="AW2052" s="74" t="s">
        <v>16446</v>
      </c>
      <c r="BC2052" s="73"/>
    </row>
    <row r="2053" spans="1:56">
      <c r="A2053" s="70" t="str">
        <f t="shared" si="65"/>
        <v>2026-01</v>
      </c>
      <c r="B2053" s="5" t="str">
        <f>_xlfn.XLOOKUP(G2053,过机服务商重量差!A:A,过机服务商重量差!G:G)</f>
        <v>无崖子</v>
      </c>
      <c r="C2053" s="32" t="str">
        <f t="shared" si="64"/>
        <v>渠道</v>
      </c>
      <c r="D2053" s="63">
        <f>ROUND(IF(AND(AO2053&gt;=0,Y2053="正常走货"),_xlfn.XLOOKUP(G2053,过机服务商重量差!A:A,过机服务商重量差!L:L),"0"),2)</f>
        <v>5</v>
      </c>
      <c r="E2053" s="64">
        <f>ROUND(IF(B2053="小旋风",$D2053/提成!$D$4*提成!$E$4,$D2053/提成!$D$3*提成!$E$3),2)</f>
        <v>0.05</v>
      </c>
      <c r="F2053" s="5" t="str">
        <f ca="1">IFERROR(LOOKUP(1,0/((B2053=名单!B:B)*(VALUE(AW2053)&gt;=名单!E:E)*(VALUE(AW2053)&lt;=名单!G:G)*(Y2053="正常走货")),名单!H:H),"否")</f>
        <v>否</v>
      </c>
      <c r="G2053" s="71" t="s">
        <v>6212</v>
      </c>
      <c r="H2053" s="71" t="s">
        <v>6214</v>
      </c>
      <c r="J2053" s="72" t="s">
        <v>590</v>
      </c>
      <c r="L2053" s="71" t="s">
        <v>18</v>
      </c>
      <c r="M2053" s="73"/>
      <c r="N2053" s="73"/>
      <c r="R2053" s="73"/>
      <c r="S2053" s="72" t="s">
        <v>103</v>
      </c>
      <c r="T2053" s="72" t="s">
        <v>14382</v>
      </c>
      <c r="U2053" s="73"/>
      <c r="W2053" s="73"/>
      <c r="X2053" s="73"/>
      <c r="Y2053" s="72" t="s">
        <v>14379</v>
      </c>
      <c r="AO2053" s="71">
        <v>117.04</v>
      </c>
      <c r="AS2053" s="73"/>
      <c r="AT2053" s="73"/>
      <c r="AU2053" s="73"/>
      <c r="AV2053" s="73"/>
      <c r="AW2053" s="74" t="s">
        <v>16447</v>
      </c>
      <c r="BC2053" s="73"/>
    </row>
    <row r="2054" spans="1:56">
      <c r="A2054" s="70" t="str">
        <f t="shared" si="65"/>
        <v>2026-01</v>
      </c>
      <c r="B2054" s="5" t="str">
        <f>_xlfn.XLOOKUP(G2054,过机服务商重量差!A:A,过机服务商重量差!G:G)</f>
        <v>玉麒麟</v>
      </c>
      <c r="C2054" s="32" t="str">
        <f t="shared" si="64"/>
        <v>渠道</v>
      </c>
      <c r="D2054" s="63">
        <f>ROUND(IF(AND(AO2054&gt;=0,Y2054="正常走货"),_xlfn.XLOOKUP(G2054,过机服务商重量差!A:A,过机服务商重量差!L:L),"0"),2)</f>
        <v>0.5</v>
      </c>
      <c r="E2054" s="64">
        <f>ROUND(IF(B2054="小旋风",$D2054/提成!$D$4*提成!$E$4,$D2054/提成!$D$3*提成!$E$3),2)</f>
        <v>0.01</v>
      </c>
      <c r="F2054" s="5" t="str">
        <f ca="1">IFERROR(LOOKUP(1,0/((B2054=名单!B:B)*(VALUE(AW2054)&gt;=名单!E:E)*(VALUE(AW2054)&lt;=名单!G:G)*(Y2054="正常走货")),名单!H:H),"否")</f>
        <v>否</v>
      </c>
      <c r="G2054" s="71" t="s">
        <v>6215</v>
      </c>
      <c r="H2054" s="71" t="s">
        <v>6217</v>
      </c>
      <c r="J2054" s="72" t="s">
        <v>17</v>
      </c>
      <c r="L2054" s="71" t="s">
        <v>18</v>
      </c>
      <c r="M2054" s="73"/>
      <c r="N2054" s="73"/>
      <c r="R2054" s="73"/>
      <c r="S2054" s="72" t="s">
        <v>767</v>
      </c>
      <c r="T2054" s="72" t="s">
        <v>14382</v>
      </c>
      <c r="U2054" s="73"/>
      <c r="W2054" s="73"/>
      <c r="X2054" s="73"/>
      <c r="Y2054" s="72" t="s">
        <v>14379</v>
      </c>
      <c r="AO2054" s="71">
        <v>129.6</v>
      </c>
      <c r="AS2054" s="73"/>
      <c r="AT2054" s="73"/>
      <c r="AU2054" s="73"/>
      <c r="AV2054" s="73"/>
      <c r="AW2054" s="74" t="s">
        <v>16448</v>
      </c>
      <c r="BC2054" s="73"/>
    </row>
    <row r="2055" spans="1:56">
      <c r="A2055" s="70" t="str">
        <f t="shared" si="65"/>
        <v>2026-01</v>
      </c>
      <c r="B2055" s="5" t="str">
        <f>_xlfn.XLOOKUP(G2055,过机服务商重量差!A:A,过机服务商重量差!G:G)</f>
        <v>小旋风</v>
      </c>
      <c r="C2055" s="32" t="str">
        <f t="shared" si="64"/>
        <v>渠道</v>
      </c>
      <c r="D2055" s="63">
        <f>ROUND(IF(AND(AO2055&gt;=0,Y2055="正常走货"),_xlfn.XLOOKUP(G2055,过机服务商重量差!A:A,过机服务商重量差!L:L),"0"),2)</f>
        <v>563</v>
      </c>
      <c r="E2055" s="64">
        <f>ROUND(IF(B2055="小旋风",$D2055/提成!$D$4*提成!$E$4,$D2055/提成!$D$3*提成!$E$3),2)</f>
        <v>5.63</v>
      </c>
      <c r="F2055" s="5" t="str">
        <f ca="1">IFERROR(LOOKUP(1,0/((B2055=名单!B:B)*(VALUE(AW2055)&gt;=名单!E:E)*(VALUE(AW2055)&lt;=名单!G:G)*(Y2055="正常走货")),名单!H:H),"否")</f>
        <v>是</v>
      </c>
      <c r="G2055" s="71" t="s">
        <v>6218</v>
      </c>
      <c r="H2055" s="71" t="s">
        <v>6220</v>
      </c>
      <c r="J2055" s="72" t="s">
        <v>78</v>
      </c>
      <c r="L2055" s="71" t="s">
        <v>18</v>
      </c>
      <c r="M2055" s="73"/>
      <c r="N2055" s="73"/>
      <c r="R2055" s="73"/>
      <c r="S2055" s="72" t="s">
        <v>328</v>
      </c>
      <c r="T2055" s="72" t="s">
        <v>14382</v>
      </c>
      <c r="U2055" s="73"/>
      <c r="W2055" s="73"/>
      <c r="X2055" s="73"/>
      <c r="Y2055" s="72" t="s">
        <v>14379</v>
      </c>
      <c r="AO2055" s="71">
        <v>1751.84</v>
      </c>
      <c r="AS2055" s="73"/>
      <c r="AT2055" s="73"/>
      <c r="AU2055" s="73"/>
      <c r="AV2055" s="73"/>
      <c r="AW2055" s="74" t="s">
        <v>16449</v>
      </c>
      <c r="BC2055" s="73"/>
    </row>
    <row r="2056" spans="1:56">
      <c r="A2056" s="70" t="str">
        <f t="shared" si="65"/>
        <v>2026-01</v>
      </c>
      <c r="B2056" s="5" t="str">
        <f>_xlfn.XLOOKUP(G2056,过机服务商重量差!A:A,过机服务商重量差!G:G)</f>
        <v>小旋风</v>
      </c>
      <c r="C2056" s="32" t="str">
        <f t="shared" si="64"/>
        <v>渠道</v>
      </c>
      <c r="D2056" s="63">
        <f>ROUND(IF(AND(AO2056&gt;=0,Y2056="正常走货"),_xlfn.XLOOKUP(G2056,过机服务商重量差!A:A,过机服务商重量差!L:L),"0"),2)</f>
        <v>229.5</v>
      </c>
      <c r="E2056" s="64">
        <f>ROUND(IF(B2056="小旋风",$D2056/提成!$D$4*提成!$E$4,$D2056/提成!$D$3*提成!$E$3),2)</f>
        <v>2.29</v>
      </c>
      <c r="F2056" s="5" t="str">
        <f ca="1">IFERROR(LOOKUP(1,0/((B2056=名单!B:B)*(VALUE(AW2056)&gt;=名单!E:E)*(VALUE(AW2056)&lt;=名单!G:G)*(Y2056="正常走货")),名单!H:H),"否")</f>
        <v>是</v>
      </c>
      <c r="G2056" s="71" t="s">
        <v>6221</v>
      </c>
      <c r="H2056" s="71" t="s">
        <v>5903</v>
      </c>
      <c r="J2056" s="72" t="s">
        <v>364</v>
      </c>
      <c r="L2056" s="71" t="s">
        <v>18</v>
      </c>
      <c r="M2056" s="73"/>
      <c r="N2056" s="73"/>
      <c r="R2056" s="73"/>
      <c r="S2056" s="72" t="s">
        <v>328</v>
      </c>
      <c r="T2056" s="72" t="s">
        <v>14382</v>
      </c>
      <c r="U2056" s="73"/>
      <c r="W2056" s="73"/>
      <c r="X2056" s="73"/>
      <c r="Y2056" s="72" t="s">
        <v>14379</v>
      </c>
      <c r="AO2056" s="71">
        <v>1355.5</v>
      </c>
      <c r="AS2056" s="73"/>
      <c r="AT2056" s="73"/>
      <c r="AU2056" s="73"/>
      <c r="AV2056" s="73"/>
      <c r="AW2056" s="74" t="s">
        <v>16450</v>
      </c>
      <c r="BC2056" s="73"/>
      <c r="BD2056" s="73"/>
    </row>
    <row r="2057" spans="1:56">
      <c r="A2057" s="70" t="str">
        <f t="shared" si="65"/>
        <v>2026-01</v>
      </c>
      <c r="B2057" s="5" t="str">
        <f>_xlfn.XLOOKUP(G2057,过机服务商重量差!A:A,过机服务商重量差!G:G)</f>
        <v>小旋风</v>
      </c>
      <c r="C2057" s="32" t="str">
        <f t="shared" si="64"/>
        <v>渠道</v>
      </c>
      <c r="D2057" s="63">
        <f>ROUND(IF(AND(AO2057&gt;=0,Y2057="正常走货"),_xlfn.XLOOKUP(G2057,过机服务商重量差!A:A,过机服务商重量差!L:L),"0"),2)</f>
        <v>192</v>
      </c>
      <c r="E2057" s="64">
        <f>ROUND(IF(B2057="小旋风",$D2057/提成!$D$4*提成!$E$4,$D2057/提成!$D$3*提成!$E$3),2)</f>
        <v>1.92</v>
      </c>
      <c r="F2057" s="5" t="str">
        <f ca="1">IFERROR(LOOKUP(1,0/((B2057=名单!B:B)*(VALUE(AW2057)&gt;=名单!E:E)*(VALUE(AW2057)&lt;=名单!G:G)*(Y2057="正常走货")),名单!H:H),"否")</f>
        <v>是</v>
      </c>
      <c r="G2057" s="71" t="s">
        <v>6223</v>
      </c>
      <c r="H2057" s="71" t="s">
        <v>5903</v>
      </c>
      <c r="J2057" s="72" t="s">
        <v>364</v>
      </c>
      <c r="L2057" s="71" t="s">
        <v>18</v>
      </c>
      <c r="M2057" s="73"/>
      <c r="N2057" s="73"/>
      <c r="R2057" s="73"/>
      <c r="S2057" s="72" t="s">
        <v>328</v>
      </c>
      <c r="T2057" s="72" t="s">
        <v>14382</v>
      </c>
      <c r="U2057" s="73"/>
      <c r="W2057" s="73"/>
      <c r="X2057" s="73"/>
      <c r="Y2057" s="72" t="s">
        <v>14379</v>
      </c>
      <c r="AO2057" s="71">
        <v>1152.23</v>
      </c>
      <c r="AS2057" s="73"/>
      <c r="AT2057" s="73"/>
      <c r="AU2057" s="73"/>
      <c r="AV2057" s="73"/>
      <c r="AW2057" s="74" t="s">
        <v>16451</v>
      </c>
      <c r="BC2057" s="73"/>
    </row>
    <row r="2058" spans="1:56">
      <c r="A2058" s="70" t="str">
        <f t="shared" si="65"/>
        <v>2026-01</v>
      </c>
      <c r="B2058" s="5" t="str">
        <f>_xlfn.XLOOKUP(G2058,过机服务商重量差!A:A,过机服务商重量差!G:G)</f>
        <v>007</v>
      </c>
      <c r="C2058" s="32" t="str">
        <f t="shared" si="64"/>
        <v>渠道</v>
      </c>
      <c r="D2058" s="63">
        <f>ROUND(IF(AND(AO2058&gt;=0,Y2058="正常走货"),_xlfn.XLOOKUP(G2058,过机服务商重量差!A:A,过机服务商重量差!L:L),"0"),2)</f>
        <v>110</v>
      </c>
      <c r="E2058" s="64">
        <f>ROUND(IF(B2058="小旋风",$D2058/提成!$D$4*提成!$E$4,$D2058/提成!$D$3*提成!$E$3),2)</f>
        <v>1.1</v>
      </c>
      <c r="F2058" s="5" t="str">
        <f ca="1">IFERROR(LOOKUP(1,0/((B2058=名单!B:B)*(VALUE(AW2058)&gt;=名单!E:E)*(VALUE(AW2058)&lt;=名单!G:G)*(Y2058="正常走货")),名单!H:H),"否")</f>
        <v>否</v>
      </c>
      <c r="G2058" s="71" t="s">
        <v>6225</v>
      </c>
      <c r="H2058" s="71" t="s">
        <v>6227</v>
      </c>
      <c r="J2058" s="72" t="s">
        <v>168</v>
      </c>
      <c r="L2058" s="71" t="s">
        <v>18</v>
      </c>
      <c r="M2058" s="73"/>
      <c r="N2058" s="73"/>
      <c r="R2058" s="73"/>
      <c r="S2058" s="72" t="s">
        <v>187</v>
      </c>
      <c r="T2058" s="72" t="s">
        <v>14410</v>
      </c>
      <c r="U2058" s="73"/>
      <c r="W2058" s="73"/>
      <c r="X2058" s="73"/>
      <c r="Y2058" s="72" t="s">
        <v>14379</v>
      </c>
      <c r="AO2058" s="71">
        <v>1540</v>
      </c>
      <c r="AS2058" s="73"/>
      <c r="AT2058" s="73"/>
      <c r="AU2058" s="73"/>
      <c r="AV2058" s="73"/>
      <c r="AW2058" s="74" t="s">
        <v>16452</v>
      </c>
      <c r="BC2058" s="73"/>
    </row>
    <row r="2059" spans="1:56">
      <c r="A2059" s="70" t="str">
        <f t="shared" si="65"/>
        <v>2026-01</v>
      </c>
      <c r="B2059" s="5" t="str">
        <f>_xlfn.XLOOKUP(G2059,过机服务商重量差!A:A,过机服务商重量差!G:G)</f>
        <v>帅时莹</v>
      </c>
      <c r="C2059" s="32" t="str">
        <f t="shared" si="64"/>
        <v>渠道</v>
      </c>
      <c r="D2059" s="63">
        <f>ROUND(IF(AND(AO2059&gt;=0,Y2059="正常走货"),_xlfn.XLOOKUP(G2059,过机服务商重量差!A:A,过机服务商重量差!L:L),"0"),2)</f>
        <v>1120</v>
      </c>
      <c r="E2059" s="64">
        <f>ROUND(IF(B2059="小旋风",$D2059/提成!$D$4*提成!$E$4,$D2059/提成!$D$3*提成!$E$3),2)</f>
        <v>11.2</v>
      </c>
      <c r="F2059" s="5" t="str">
        <f ca="1">IFERROR(LOOKUP(1,0/((B2059=名单!B:B)*(VALUE(AW2059)&gt;=名单!E:E)*(VALUE(AW2059)&lt;=名单!G:G)*(Y2059="正常走货")),名单!H:H),"否")</f>
        <v>否</v>
      </c>
      <c r="G2059" s="71" t="s">
        <v>6228</v>
      </c>
      <c r="H2059" s="71" t="s">
        <v>6230</v>
      </c>
      <c r="J2059" s="72" t="s">
        <v>6231</v>
      </c>
      <c r="L2059" s="71" t="s">
        <v>18</v>
      </c>
      <c r="M2059" s="73"/>
      <c r="N2059" s="73"/>
      <c r="R2059" s="73"/>
      <c r="S2059" s="72" t="s">
        <v>99</v>
      </c>
      <c r="T2059" s="72" t="s">
        <v>14410</v>
      </c>
      <c r="U2059" s="73"/>
      <c r="W2059" s="73"/>
      <c r="X2059" s="73"/>
      <c r="Y2059" s="72" t="s">
        <v>14379</v>
      </c>
      <c r="AO2059" s="71">
        <v>12102</v>
      </c>
      <c r="AT2059" s="73"/>
      <c r="AU2059" s="73"/>
      <c r="AV2059" s="73"/>
      <c r="AW2059" s="74" t="s">
        <v>16453</v>
      </c>
      <c r="BC2059" s="73"/>
    </row>
    <row r="2060" spans="1:56">
      <c r="A2060" s="70" t="str">
        <f t="shared" si="65"/>
        <v>2026-01</v>
      </c>
      <c r="B2060" s="5" t="str">
        <f>_xlfn.XLOOKUP(G2060,过机服务商重量差!A:A,过机服务商重量差!G:G)</f>
        <v>玉麒麟</v>
      </c>
      <c r="C2060" s="32" t="str">
        <f t="shared" si="64"/>
        <v>渠道</v>
      </c>
      <c r="D2060" s="63">
        <f>ROUND(IF(AND(AO2060&gt;=0,Y2060="正常走货"),_xlfn.XLOOKUP(G2060,过机服务商重量差!A:A,过机服务商重量差!L:L),"0"),2)</f>
        <v>0.5</v>
      </c>
      <c r="E2060" s="64">
        <f>ROUND(IF(B2060="小旋风",$D2060/提成!$D$4*提成!$E$4,$D2060/提成!$D$3*提成!$E$3),2)</f>
        <v>0.01</v>
      </c>
      <c r="F2060" s="5" t="str">
        <f ca="1">IFERROR(LOOKUP(1,0/((B2060=名单!B:B)*(VALUE(AW2060)&gt;=名单!E:E)*(VALUE(AW2060)&lt;=名单!G:G)*(Y2060="正常走货")),名单!H:H),"否")</f>
        <v>否</v>
      </c>
      <c r="G2060" s="71" t="s">
        <v>6233</v>
      </c>
      <c r="H2060" s="71" t="s">
        <v>6235</v>
      </c>
      <c r="J2060" s="72" t="s">
        <v>17</v>
      </c>
      <c r="L2060" s="71" t="s">
        <v>18</v>
      </c>
      <c r="M2060" s="73"/>
      <c r="N2060" s="73"/>
      <c r="R2060" s="73"/>
      <c r="S2060" s="72" t="s">
        <v>90</v>
      </c>
      <c r="T2060" s="72" t="s">
        <v>14407</v>
      </c>
      <c r="U2060" s="73"/>
      <c r="W2060" s="73"/>
      <c r="X2060" s="73"/>
      <c r="Y2060" s="72" t="s">
        <v>14379</v>
      </c>
      <c r="AO2060" s="71">
        <v>48.03</v>
      </c>
      <c r="AS2060" s="73"/>
      <c r="AT2060" s="73"/>
      <c r="AV2060" s="73"/>
      <c r="AW2060" s="74" t="s">
        <v>16454</v>
      </c>
      <c r="BC2060" s="73"/>
    </row>
    <row r="2061" spans="1:56">
      <c r="A2061" s="70" t="str">
        <f t="shared" si="65"/>
        <v>2026-01</v>
      </c>
      <c r="B2061" s="5" t="str">
        <f>_xlfn.XLOOKUP(G2061,过机服务商重量差!A:A,过机服务商重量差!G:G)</f>
        <v>玉麒麟</v>
      </c>
      <c r="C2061" s="32" t="str">
        <f t="shared" si="64"/>
        <v>渠道</v>
      </c>
      <c r="D2061" s="63">
        <f>ROUND(IF(AND(AO2061&gt;=0,Y2061="正常走货"),_xlfn.XLOOKUP(G2061,过机服务商重量差!A:A,过机服务商重量差!L:L),"0"),2)</f>
        <v>0.5</v>
      </c>
      <c r="E2061" s="64">
        <f>ROUND(IF(B2061="小旋风",$D2061/提成!$D$4*提成!$E$4,$D2061/提成!$D$3*提成!$E$3),2)</f>
        <v>0.01</v>
      </c>
      <c r="F2061" s="5" t="str">
        <f ca="1">IFERROR(LOOKUP(1,0/((B2061=名单!B:B)*(VALUE(AW2061)&gt;=名单!E:E)*(VALUE(AW2061)&lt;=名单!G:G)*(Y2061="正常走货")),名单!H:H),"否")</f>
        <v>否</v>
      </c>
      <c r="G2061" s="71" t="s">
        <v>6236</v>
      </c>
      <c r="H2061" s="71" t="s">
        <v>6238</v>
      </c>
      <c r="J2061" s="72" t="s">
        <v>17</v>
      </c>
      <c r="L2061" s="71" t="s">
        <v>18</v>
      </c>
      <c r="M2061" s="73"/>
      <c r="N2061" s="73"/>
      <c r="R2061" s="73"/>
      <c r="S2061" s="72" t="s">
        <v>90</v>
      </c>
      <c r="T2061" s="72" t="s">
        <v>14407</v>
      </c>
      <c r="U2061" s="73"/>
      <c r="W2061" s="73"/>
      <c r="X2061" s="73"/>
      <c r="Y2061" s="72" t="s">
        <v>14379</v>
      </c>
      <c r="AO2061" s="71">
        <v>48.03</v>
      </c>
      <c r="AT2061" s="73"/>
      <c r="AV2061" s="73"/>
      <c r="AW2061" s="74" t="s">
        <v>16455</v>
      </c>
      <c r="BC2061" s="73"/>
      <c r="BD2061" s="73"/>
    </row>
    <row r="2062" spans="1:56">
      <c r="A2062" s="70" t="str">
        <f t="shared" si="65"/>
        <v>2026-01</v>
      </c>
      <c r="B2062" s="5" t="str">
        <f>_xlfn.XLOOKUP(G2062,过机服务商重量差!A:A,过机服务商重量差!G:G)</f>
        <v>玉麒麟</v>
      </c>
      <c r="C2062" s="32" t="str">
        <f t="shared" si="64"/>
        <v>渠道</v>
      </c>
      <c r="D2062" s="63">
        <f>ROUND(IF(AND(AO2062&gt;=0,Y2062="正常走货"),_xlfn.XLOOKUP(G2062,过机服务商重量差!A:A,过机服务商重量差!L:L),"0"),2)</f>
        <v>81</v>
      </c>
      <c r="E2062" s="64">
        <f>ROUND(IF(B2062="小旋风",$D2062/提成!$D$4*提成!$E$4,$D2062/提成!$D$3*提成!$E$3),2)</f>
        <v>0.81</v>
      </c>
      <c r="F2062" s="5" t="str">
        <f ca="1">IFERROR(LOOKUP(1,0/((B2062=名单!B:B)*(VALUE(AW2062)&gt;=名单!E:E)*(VALUE(AW2062)&lt;=名单!G:G)*(Y2062="正常走货")),名单!H:H),"否")</f>
        <v>否</v>
      </c>
      <c r="G2062" s="71" t="s">
        <v>6239</v>
      </c>
      <c r="H2062" s="71" t="s">
        <v>6241</v>
      </c>
      <c r="J2062" s="72" t="s">
        <v>17</v>
      </c>
      <c r="L2062" s="71" t="s">
        <v>18</v>
      </c>
      <c r="M2062" s="73"/>
      <c r="N2062" s="73"/>
      <c r="R2062" s="73"/>
      <c r="S2062" s="72" t="s">
        <v>219</v>
      </c>
      <c r="T2062" s="72" t="s">
        <v>14386</v>
      </c>
      <c r="U2062" s="73"/>
      <c r="W2062" s="73"/>
      <c r="X2062" s="73"/>
      <c r="Y2062" s="72" t="s">
        <v>14379</v>
      </c>
      <c r="AO2062" s="71">
        <v>180.1</v>
      </c>
      <c r="AT2062" s="73"/>
      <c r="AV2062" s="73"/>
      <c r="AW2062" s="74" t="s">
        <v>16456</v>
      </c>
      <c r="BC2062" s="73"/>
    </row>
    <row r="2063" spans="1:56">
      <c r="A2063" s="70" t="str">
        <f t="shared" si="65"/>
        <v>2026-01</v>
      </c>
      <c r="B2063" s="5" t="str">
        <f>_xlfn.XLOOKUP(G2063,过机服务商重量差!A:A,过机服务商重量差!G:G)</f>
        <v>玉麒麟</v>
      </c>
      <c r="C2063" s="32" t="str">
        <f t="shared" si="64"/>
        <v>渠道</v>
      </c>
      <c r="D2063" s="63">
        <f>ROUND(IF(AND(AO2063&gt;=0,Y2063="正常走货"),_xlfn.XLOOKUP(G2063,过机服务商重量差!A:A,过机服务商重量差!L:L),"0"),2)</f>
        <v>64</v>
      </c>
      <c r="E2063" s="64">
        <f>ROUND(IF(B2063="小旋风",$D2063/提成!$D$4*提成!$E$4,$D2063/提成!$D$3*提成!$E$3),2)</f>
        <v>0.64</v>
      </c>
      <c r="F2063" s="5" t="str">
        <f ca="1">IFERROR(LOOKUP(1,0/((B2063=名单!B:B)*(VALUE(AW2063)&gt;=名单!E:E)*(VALUE(AW2063)&lt;=名单!G:G)*(Y2063="正常走货")),名单!H:H),"否")</f>
        <v>否</v>
      </c>
      <c r="G2063" s="71" t="s">
        <v>6242</v>
      </c>
      <c r="H2063" s="71" t="s">
        <v>6244</v>
      </c>
      <c r="J2063" s="72" t="s">
        <v>17</v>
      </c>
      <c r="L2063" s="71" t="s">
        <v>18</v>
      </c>
      <c r="M2063" s="73"/>
      <c r="N2063" s="73"/>
      <c r="R2063" s="73"/>
      <c r="S2063" s="72" t="s">
        <v>219</v>
      </c>
      <c r="T2063" s="72" t="s">
        <v>14386</v>
      </c>
      <c r="U2063" s="73"/>
      <c r="W2063" s="73"/>
      <c r="X2063" s="73"/>
      <c r="Y2063" s="72" t="s">
        <v>14379</v>
      </c>
      <c r="AO2063" s="71">
        <v>141.6</v>
      </c>
      <c r="AT2063" s="73"/>
      <c r="AV2063" s="73"/>
      <c r="AW2063" s="74" t="s">
        <v>16457</v>
      </c>
      <c r="BC2063" s="73"/>
    </row>
    <row r="2064" spans="1:56">
      <c r="A2064" s="70" t="str">
        <f t="shared" si="65"/>
        <v>2026-01</v>
      </c>
      <c r="B2064" s="5" t="str">
        <f>_xlfn.XLOOKUP(G2064,过机服务商重量差!A:A,过机服务商重量差!G:G)</f>
        <v>帅时莹</v>
      </c>
      <c r="C2064" s="32" t="str">
        <f t="shared" si="64"/>
        <v>渠道</v>
      </c>
      <c r="D2064" s="63">
        <f>ROUND(IF(AND(AO2064&gt;=0,Y2064="正常走货"),_xlfn.XLOOKUP(G2064,过机服务商重量差!A:A,过机服务商重量差!L:L),"0"),2)</f>
        <v>71</v>
      </c>
      <c r="E2064" s="64">
        <f>ROUND(IF(B2064="小旋风",$D2064/提成!$D$4*提成!$E$4,$D2064/提成!$D$3*提成!$E$3),2)</f>
        <v>0.71</v>
      </c>
      <c r="F2064" s="5" t="str">
        <f ca="1">IFERROR(LOOKUP(1,0/((B2064=名单!B:B)*(VALUE(AW2064)&gt;=名单!E:E)*(VALUE(AW2064)&lt;=名单!G:G)*(Y2064="正常走货")),名单!H:H),"否")</f>
        <v>否</v>
      </c>
      <c r="G2064" s="71" t="s">
        <v>6245</v>
      </c>
      <c r="H2064" s="71" t="s">
        <v>6247</v>
      </c>
      <c r="J2064" s="72" t="s">
        <v>140</v>
      </c>
      <c r="L2064" s="71" t="s">
        <v>18</v>
      </c>
      <c r="M2064" s="73"/>
      <c r="N2064" s="73"/>
      <c r="R2064" s="73"/>
      <c r="S2064" s="72" t="s">
        <v>187</v>
      </c>
      <c r="T2064" s="72" t="s">
        <v>14410</v>
      </c>
      <c r="U2064" s="73"/>
      <c r="W2064" s="73"/>
      <c r="X2064" s="73"/>
      <c r="Y2064" s="72" t="s">
        <v>14379</v>
      </c>
      <c r="AO2064" s="71">
        <v>465.6</v>
      </c>
      <c r="AT2064" s="73"/>
      <c r="AU2064" s="73"/>
      <c r="AV2064" s="73"/>
      <c r="AW2064" s="74" t="s">
        <v>16458</v>
      </c>
      <c r="BC2064" s="73"/>
    </row>
    <row r="2065" spans="1:56">
      <c r="A2065" s="70" t="str">
        <f t="shared" si="65"/>
        <v>2026-01</v>
      </c>
      <c r="B2065" s="5" t="str">
        <f>_xlfn.XLOOKUP(G2065,过机服务商重量差!A:A,过机服务商重量差!G:G)</f>
        <v>玉麒麟</v>
      </c>
      <c r="C2065" s="32" t="str">
        <f t="shared" si="64"/>
        <v>渠道</v>
      </c>
      <c r="D2065" s="63">
        <f>ROUND(IF(AND(AO2065&gt;=0,Y2065="正常走货"),_xlfn.XLOOKUP(G2065,过机服务商重量差!A:A,过机服务商重量差!L:L),"0"),2)</f>
        <v>42</v>
      </c>
      <c r="E2065" s="64">
        <f>ROUND(IF(B2065="小旋风",$D2065/提成!$D$4*提成!$E$4,$D2065/提成!$D$3*提成!$E$3),2)</f>
        <v>0.42</v>
      </c>
      <c r="F2065" s="5" t="str">
        <f ca="1">IFERROR(LOOKUP(1,0/((B2065=名单!B:B)*(VALUE(AW2065)&gt;=名单!E:E)*(VALUE(AW2065)&lt;=名单!G:G)*(Y2065="正常走货")),名单!H:H),"否")</f>
        <v>否</v>
      </c>
      <c r="G2065" s="71" t="s">
        <v>6248</v>
      </c>
      <c r="H2065" s="71" t="s">
        <v>6250</v>
      </c>
      <c r="J2065" s="72" t="s">
        <v>17</v>
      </c>
      <c r="L2065" s="71" t="s">
        <v>18</v>
      </c>
      <c r="M2065" s="73"/>
      <c r="N2065" s="73"/>
      <c r="R2065" s="73"/>
      <c r="S2065" s="72" t="s">
        <v>90</v>
      </c>
      <c r="T2065" s="72" t="s">
        <v>14407</v>
      </c>
      <c r="U2065" s="73"/>
      <c r="W2065" s="73"/>
      <c r="X2065" s="73"/>
      <c r="Y2065" s="72" t="s">
        <v>14379</v>
      </c>
      <c r="AO2065" s="71">
        <v>199.73</v>
      </c>
      <c r="AT2065" s="73"/>
      <c r="AV2065" s="73"/>
      <c r="AW2065" s="74" t="s">
        <v>16459</v>
      </c>
      <c r="BC2065" s="73"/>
      <c r="BD2065" s="73"/>
    </row>
    <row r="2066" spans="1:56">
      <c r="A2066" s="70" t="str">
        <f t="shared" si="65"/>
        <v>2026-01</v>
      </c>
      <c r="B2066" s="5" t="str">
        <f>_xlfn.XLOOKUP(G2066,过机服务商重量差!A:A,过机服务商重量差!G:G)</f>
        <v>玉麒麟</v>
      </c>
      <c r="C2066" s="32" t="str">
        <f t="shared" si="64"/>
        <v>渠道</v>
      </c>
      <c r="D2066" s="63">
        <f>ROUND(IF(AND(AO2066&gt;=0,Y2066="正常走货"),_xlfn.XLOOKUP(G2066,过机服务商重量差!A:A,过机服务商重量差!L:L),"0"),2)</f>
        <v>4</v>
      </c>
      <c r="E2066" s="64">
        <f>ROUND(IF(B2066="小旋风",$D2066/提成!$D$4*提成!$E$4,$D2066/提成!$D$3*提成!$E$3),2)</f>
        <v>0.04</v>
      </c>
      <c r="F2066" s="5" t="str">
        <f ca="1">IFERROR(LOOKUP(1,0/((B2066=名单!B:B)*(VALUE(AW2066)&gt;=名单!E:E)*(VALUE(AW2066)&lt;=名单!G:G)*(Y2066="正常走货")),名单!H:H),"否")</f>
        <v>否</v>
      </c>
      <c r="G2066" s="71" t="s">
        <v>6251</v>
      </c>
      <c r="H2066" s="71" t="s">
        <v>6253</v>
      </c>
      <c r="J2066" s="72" t="s">
        <v>17</v>
      </c>
      <c r="L2066" s="71" t="s">
        <v>18</v>
      </c>
      <c r="M2066" s="73"/>
      <c r="N2066" s="73"/>
      <c r="R2066" s="73"/>
      <c r="S2066" s="72" t="s">
        <v>99</v>
      </c>
      <c r="T2066" s="72" t="s">
        <v>14410</v>
      </c>
      <c r="U2066" s="73"/>
      <c r="W2066" s="73"/>
      <c r="X2066" s="73"/>
      <c r="Y2066" s="72" t="s">
        <v>14379</v>
      </c>
      <c r="AO2066" s="71">
        <v>222.2</v>
      </c>
      <c r="AT2066" s="73"/>
      <c r="AU2066" s="73"/>
      <c r="AV2066" s="73"/>
      <c r="AW2066" s="74" t="s">
        <v>16460</v>
      </c>
      <c r="BC2066" s="73"/>
    </row>
    <row r="2067" spans="1:56">
      <c r="A2067" s="70" t="str">
        <f t="shared" si="65"/>
        <v>2026-01</v>
      </c>
      <c r="B2067" s="5" t="str">
        <f>_xlfn.XLOOKUP(G2067,过机服务商重量差!A:A,过机服务商重量差!G:G)</f>
        <v>无崖子</v>
      </c>
      <c r="C2067" s="32" t="str">
        <f t="shared" si="64"/>
        <v>渠道</v>
      </c>
      <c r="D2067" s="63">
        <f>ROUND(IF(AND(AO2067&gt;=0,Y2067="正常走货"),_xlfn.XLOOKUP(G2067,过机服务商重量差!A:A,过机服务商重量差!L:L),"0"),2)</f>
        <v>27</v>
      </c>
      <c r="E2067" s="64">
        <f>ROUND(IF(B2067="小旋风",$D2067/提成!$D$4*提成!$E$4,$D2067/提成!$D$3*提成!$E$3),2)</f>
        <v>0.27</v>
      </c>
      <c r="F2067" s="5" t="str">
        <f ca="1">IFERROR(LOOKUP(1,0/((B2067=名单!B:B)*(VALUE(AW2067)&gt;=名单!E:E)*(VALUE(AW2067)&lt;=名单!G:G)*(Y2067="正常走货")),名单!H:H),"否")</f>
        <v>否</v>
      </c>
      <c r="G2067" s="71" t="s">
        <v>6254</v>
      </c>
      <c r="H2067" s="71" t="s">
        <v>6256</v>
      </c>
      <c r="J2067" s="72" t="s">
        <v>2455</v>
      </c>
      <c r="L2067" s="71" t="s">
        <v>18</v>
      </c>
      <c r="M2067" s="73"/>
      <c r="N2067" s="73"/>
      <c r="R2067" s="73"/>
      <c r="S2067" s="72" t="s">
        <v>86</v>
      </c>
      <c r="T2067" s="72" t="s">
        <v>14378</v>
      </c>
      <c r="U2067" s="73"/>
      <c r="W2067" s="73"/>
      <c r="X2067" s="73"/>
      <c r="Y2067" s="72" t="s">
        <v>14379</v>
      </c>
      <c r="AO2067" s="71">
        <v>0</v>
      </c>
      <c r="AT2067" s="73"/>
      <c r="AU2067" s="73"/>
      <c r="AV2067" s="73"/>
      <c r="AW2067" s="74" t="s">
        <v>16461</v>
      </c>
      <c r="BC2067" s="73"/>
    </row>
    <row r="2068" spans="1:56">
      <c r="A2068" s="70" t="str">
        <f t="shared" si="65"/>
        <v>2026-01</v>
      </c>
      <c r="B2068" s="5" t="str">
        <f>_xlfn.XLOOKUP(G2068,过机服务商重量差!A:A,过机服务商重量差!G:G)</f>
        <v>无崖子</v>
      </c>
      <c r="C2068" s="32" t="str">
        <f t="shared" si="64"/>
        <v>渠道</v>
      </c>
      <c r="D2068" s="63">
        <f>ROUND(IF(AND(AO2068&gt;=0,Y2068="正常走货"),_xlfn.XLOOKUP(G2068,过机服务商重量差!A:A,过机服务商重量差!L:L),"0"),2)</f>
        <v>27</v>
      </c>
      <c r="E2068" s="64">
        <f>ROUND(IF(B2068="小旋风",$D2068/提成!$D$4*提成!$E$4,$D2068/提成!$D$3*提成!$E$3),2)</f>
        <v>0.27</v>
      </c>
      <c r="F2068" s="5" t="str">
        <f ca="1">IFERROR(LOOKUP(1,0/((B2068=名单!B:B)*(VALUE(AW2068)&gt;=名单!E:E)*(VALUE(AW2068)&lt;=名单!G:G)*(Y2068="正常走货")),名单!H:H),"否")</f>
        <v>否</v>
      </c>
      <c r="G2068" s="71" t="s">
        <v>6257</v>
      </c>
      <c r="H2068" s="71" t="s">
        <v>6259</v>
      </c>
      <c r="J2068" s="72" t="s">
        <v>2455</v>
      </c>
      <c r="L2068" s="71" t="s">
        <v>18</v>
      </c>
      <c r="M2068" s="73"/>
      <c r="N2068" s="73"/>
      <c r="R2068" s="73"/>
      <c r="S2068" s="72" t="s">
        <v>86</v>
      </c>
      <c r="T2068" s="72" t="s">
        <v>14378</v>
      </c>
      <c r="U2068" s="73"/>
      <c r="W2068" s="73"/>
      <c r="X2068" s="73"/>
      <c r="Y2068" s="72" t="s">
        <v>14379</v>
      </c>
      <c r="AO2068" s="71">
        <v>0</v>
      </c>
      <c r="AT2068" s="73"/>
      <c r="AU2068" s="73"/>
      <c r="AV2068" s="73"/>
      <c r="AW2068" s="74" t="s">
        <v>16462</v>
      </c>
      <c r="BC2068" s="73"/>
    </row>
    <row r="2069" spans="1:56">
      <c r="A2069" s="70" t="str">
        <f t="shared" si="65"/>
        <v>2026-01</v>
      </c>
      <c r="B2069" s="5" t="str">
        <f>_xlfn.XLOOKUP(G2069,过机服务商重量差!A:A,过机服务商重量差!G:G)</f>
        <v>玉麒麟</v>
      </c>
      <c r="C2069" s="32" t="str">
        <f t="shared" si="64"/>
        <v>渠道</v>
      </c>
      <c r="D2069" s="63">
        <f>ROUND(IF(AND(AO2069&gt;=0,Y2069="正常走货"),_xlfn.XLOOKUP(G2069,过机服务商重量差!A:A,过机服务商重量差!L:L),"0"),2)</f>
        <v>5</v>
      </c>
      <c r="E2069" s="64">
        <f>ROUND(IF(B2069="小旋风",$D2069/提成!$D$4*提成!$E$4,$D2069/提成!$D$3*提成!$E$3),2)</f>
        <v>0.05</v>
      </c>
      <c r="F2069" s="5" t="str">
        <f ca="1">IFERROR(LOOKUP(1,0/((B2069=名单!B:B)*(VALUE(AW2069)&gt;=名单!E:E)*(VALUE(AW2069)&lt;=名单!G:G)*(Y2069="正常走货")),名单!H:H),"否")</f>
        <v>否</v>
      </c>
      <c r="G2069" s="71" t="s">
        <v>6260</v>
      </c>
      <c r="H2069" s="71" t="s">
        <v>6262</v>
      </c>
      <c r="J2069" s="72" t="s">
        <v>17</v>
      </c>
      <c r="L2069" s="71" t="s">
        <v>18</v>
      </c>
      <c r="M2069" s="73"/>
      <c r="N2069" s="73"/>
      <c r="R2069" s="73"/>
      <c r="S2069" s="72" t="s">
        <v>191</v>
      </c>
      <c r="T2069" s="72" t="s">
        <v>14410</v>
      </c>
      <c r="U2069" s="73"/>
      <c r="W2069" s="73"/>
      <c r="X2069" s="73"/>
      <c r="Y2069" s="72" t="s">
        <v>14379</v>
      </c>
      <c r="AO2069" s="71">
        <v>205.21</v>
      </c>
      <c r="AS2069" s="73"/>
      <c r="AT2069" s="73"/>
      <c r="AU2069" s="73"/>
      <c r="AV2069" s="73"/>
      <c r="AW2069" s="74" t="s">
        <v>16463</v>
      </c>
      <c r="BC2069" s="73"/>
    </row>
    <row r="2070" spans="1:56">
      <c r="A2070" s="70" t="str">
        <f t="shared" si="65"/>
        <v>2026-01</v>
      </c>
      <c r="B2070" s="5" t="str">
        <f>_xlfn.XLOOKUP(G2070,过机服务商重量差!A:A,过机服务商重量差!G:G)</f>
        <v>无崖子</v>
      </c>
      <c r="C2070" s="32" t="str">
        <f t="shared" si="64"/>
        <v>渠道</v>
      </c>
      <c r="D2070" s="63">
        <f>ROUND(IF(AND(AO2070&gt;=0,Y2070="正常走货"),_xlfn.XLOOKUP(G2070,过机服务商重量差!A:A,过机服务商重量差!L:L),"0"),2)</f>
        <v>10.5</v>
      </c>
      <c r="E2070" s="64">
        <f>ROUND(IF(B2070="小旋风",$D2070/提成!$D$4*提成!$E$4,$D2070/提成!$D$3*提成!$E$3),2)</f>
        <v>0.11</v>
      </c>
      <c r="F2070" s="5" t="str">
        <f ca="1">IFERROR(LOOKUP(1,0/((B2070=名单!B:B)*(VALUE(AW2070)&gt;=名单!E:E)*(VALUE(AW2070)&lt;=名单!G:G)*(Y2070="正常走货")),名单!H:H),"否")</f>
        <v>否</v>
      </c>
      <c r="G2070" s="71" t="s">
        <v>6263</v>
      </c>
      <c r="H2070" s="71" t="s">
        <v>6265</v>
      </c>
      <c r="J2070" s="72" t="s">
        <v>6266</v>
      </c>
      <c r="L2070" s="71" t="s">
        <v>18</v>
      </c>
      <c r="M2070" s="73"/>
      <c r="N2070" s="73"/>
      <c r="R2070" s="73"/>
      <c r="S2070" s="72" t="s">
        <v>203</v>
      </c>
      <c r="T2070" s="72" t="s">
        <v>14378</v>
      </c>
      <c r="U2070" s="73"/>
      <c r="W2070" s="73"/>
      <c r="X2070" s="73"/>
      <c r="Y2070" s="72" t="s">
        <v>14379</v>
      </c>
      <c r="AO2070" s="71">
        <v>0</v>
      </c>
      <c r="AT2070" s="73"/>
      <c r="AV2070" s="73"/>
      <c r="AW2070" s="74" t="s">
        <v>16464</v>
      </c>
      <c r="BC2070" s="73"/>
    </row>
    <row r="2071" spans="1:56">
      <c r="A2071" s="70" t="str">
        <f t="shared" si="65"/>
        <v>2026-01</v>
      </c>
      <c r="B2071" s="5" t="str">
        <f>_xlfn.XLOOKUP(G2071,过机服务商重量差!A:A,过机服务商重量差!G:G)</f>
        <v>无崖子</v>
      </c>
      <c r="C2071" s="32" t="str">
        <f t="shared" si="64"/>
        <v>渠道</v>
      </c>
      <c r="D2071" s="63">
        <f>ROUND(IF(AND(AO2071&gt;=0,Y2071="正常走货"),_xlfn.XLOOKUP(G2071,过机服务商重量差!A:A,过机服务商重量差!L:L),"0"),2)</f>
        <v>48</v>
      </c>
      <c r="E2071" s="64">
        <f>ROUND(IF(B2071="小旋风",$D2071/提成!$D$4*提成!$E$4,$D2071/提成!$D$3*提成!$E$3),2)</f>
        <v>0.48</v>
      </c>
      <c r="F2071" s="5" t="str">
        <f ca="1">IFERROR(LOOKUP(1,0/((B2071=名单!B:B)*(VALUE(AW2071)&gt;=名单!E:E)*(VALUE(AW2071)&lt;=名单!G:G)*(Y2071="正常走货")),名单!H:H),"否")</f>
        <v>否</v>
      </c>
      <c r="G2071" s="71" t="s">
        <v>6267</v>
      </c>
      <c r="H2071" s="71" t="s">
        <v>6269</v>
      </c>
      <c r="J2071" s="72" t="s">
        <v>611</v>
      </c>
      <c r="L2071" s="71" t="s">
        <v>18</v>
      </c>
      <c r="M2071" s="73"/>
      <c r="N2071" s="73"/>
      <c r="R2071" s="73"/>
      <c r="S2071" s="72" t="s">
        <v>86</v>
      </c>
      <c r="T2071" s="72" t="s">
        <v>14378</v>
      </c>
      <c r="U2071" s="73"/>
      <c r="W2071" s="73"/>
      <c r="X2071" s="73"/>
      <c r="Y2071" s="72" t="s">
        <v>14379</v>
      </c>
      <c r="AO2071" s="71">
        <v>1.09999999999991</v>
      </c>
      <c r="AT2071" s="73"/>
      <c r="AU2071" s="73"/>
      <c r="AV2071" s="73"/>
      <c r="AW2071" s="74" t="s">
        <v>16465</v>
      </c>
      <c r="BC2071" s="73"/>
    </row>
    <row r="2072" spans="1:56">
      <c r="A2072" s="70" t="str">
        <f t="shared" si="65"/>
        <v>2026-01</v>
      </c>
      <c r="B2072" s="5" t="str">
        <f>_xlfn.XLOOKUP(G2072,过机服务商重量差!A:A,过机服务商重量差!G:G)</f>
        <v>玉麒麟</v>
      </c>
      <c r="C2072" s="32" t="str">
        <f t="shared" si="64"/>
        <v>渠道</v>
      </c>
      <c r="D2072" s="63">
        <f>ROUND(IF(AND(AO2072&gt;=0,Y2072="正常走货"),_xlfn.XLOOKUP(G2072,过机服务商重量差!A:A,过机服务商重量差!L:L),"0"),2)</f>
        <v>5</v>
      </c>
      <c r="E2072" s="64">
        <f>ROUND(IF(B2072="小旋风",$D2072/提成!$D$4*提成!$E$4,$D2072/提成!$D$3*提成!$E$3),2)</f>
        <v>0.05</v>
      </c>
      <c r="F2072" s="5" t="str">
        <f ca="1">IFERROR(LOOKUP(1,0/((B2072=名单!B:B)*(VALUE(AW2072)&gt;=名单!E:E)*(VALUE(AW2072)&lt;=名单!G:G)*(Y2072="正常走货")),名单!H:H),"否")</f>
        <v>否</v>
      </c>
      <c r="G2072" s="71" t="s">
        <v>6270</v>
      </c>
      <c r="H2072" s="71" t="s">
        <v>6272</v>
      </c>
      <c r="J2072" s="72" t="s">
        <v>24</v>
      </c>
      <c r="L2072" s="71" t="s">
        <v>18</v>
      </c>
      <c r="M2072" s="73"/>
      <c r="N2072" s="73"/>
      <c r="R2072" s="73"/>
      <c r="S2072" s="72" t="s">
        <v>211</v>
      </c>
      <c r="T2072" s="72" t="s">
        <v>14407</v>
      </c>
      <c r="U2072" s="73"/>
      <c r="W2072" s="73"/>
      <c r="X2072" s="73"/>
      <c r="Y2072" s="72" t="s">
        <v>14379</v>
      </c>
      <c r="AO2072" s="71">
        <v>263.6</v>
      </c>
      <c r="AT2072" s="73"/>
      <c r="AV2072" s="73"/>
      <c r="AW2072" s="74" t="s">
        <v>16466</v>
      </c>
      <c r="BA2072" s="73"/>
      <c r="BC2072" s="73"/>
      <c r="BD2072" s="73"/>
    </row>
    <row r="2073" spans="1:56">
      <c r="A2073" s="70" t="str">
        <f t="shared" si="65"/>
        <v>2026-01</v>
      </c>
      <c r="B2073" s="5" t="str">
        <f>_xlfn.XLOOKUP(G2073,过机服务商重量差!A:A,过机服务商重量差!G:G)</f>
        <v>小旋风</v>
      </c>
      <c r="C2073" s="32" t="str">
        <f t="shared" si="64"/>
        <v>渠道</v>
      </c>
      <c r="D2073" s="63">
        <f>ROUND(IF(AND(AO2073&gt;=0,Y2073="正常走货"),_xlfn.XLOOKUP(G2073,过机服务商重量差!A:A,过机服务商重量差!L:L),"0"),2)</f>
        <v>18</v>
      </c>
      <c r="E2073" s="64">
        <f>ROUND(IF(B2073="小旋风",$D2073/提成!$D$4*提成!$E$4,$D2073/提成!$D$3*提成!$E$3),2)</f>
        <v>0.18</v>
      </c>
      <c r="F2073" s="5" t="str">
        <f ca="1">IFERROR(LOOKUP(1,0/((B2073=名单!B:B)*(VALUE(AW2073)&gt;=名单!E:E)*(VALUE(AW2073)&lt;=名单!G:G)*(Y2073="正常走货")),名单!H:H),"否")</f>
        <v>是</v>
      </c>
      <c r="G2073" s="71" t="s">
        <v>6273</v>
      </c>
      <c r="H2073" s="71" t="s">
        <v>6275</v>
      </c>
      <c r="J2073" s="72" t="s">
        <v>449</v>
      </c>
      <c r="L2073" s="71" t="s">
        <v>18</v>
      </c>
      <c r="M2073" s="73"/>
      <c r="N2073" s="73"/>
      <c r="R2073" s="73"/>
      <c r="S2073" s="72" t="s">
        <v>215</v>
      </c>
      <c r="T2073" s="72" t="s">
        <v>14378</v>
      </c>
      <c r="U2073" s="73"/>
      <c r="W2073" s="73"/>
      <c r="X2073" s="73"/>
      <c r="Y2073" s="72" t="s">
        <v>14379</v>
      </c>
      <c r="AO2073" s="71">
        <v>321</v>
      </c>
      <c r="AT2073" s="73"/>
      <c r="AU2073" s="73"/>
      <c r="AV2073" s="73"/>
      <c r="AW2073" s="74" t="s">
        <v>16467</v>
      </c>
      <c r="BC2073" s="73"/>
    </row>
    <row r="2074" spans="1:56">
      <c r="A2074" s="70" t="str">
        <f t="shared" si="65"/>
        <v>2026-01</v>
      </c>
      <c r="B2074" s="5" t="str">
        <f>_xlfn.XLOOKUP(G2074,过机服务商重量差!A:A,过机服务商重量差!G:G)</f>
        <v>玉麒麟</v>
      </c>
      <c r="C2074" s="32" t="str">
        <f t="shared" si="64"/>
        <v>渠道</v>
      </c>
      <c r="D2074" s="63">
        <f>ROUND(IF(AND(AO2074&gt;=0,Y2074="正常走货"),_xlfn.XLOOKUP(G2074,过机服务商重量差!A:A,过机服务商重量差!L:L),"0"),2)</f>
        <v>4.5</v>
      </c>
      <c r="E2074" s="64">
        <f>ROUND(IF(B2074="小旋风",$D2074/提成!$D$4*提成!$E$4,$D2074/提成!$D$3*提成!$E$3),2)</f>
        <v>0.05</v>
      </c>
      <c r="F2074" s="5" t="str">
        <f ca="1">IFERROR(LOOKUP(1,0/((B2074=名单!B:B)*(VALUE(AW2074)&gt;=名单!E:E)*(VALUE(AW2074)&lt;=名单!G:G)*(Y2074="正常走货")),名单!H:H),"否")</f>
        <v>否</v>
      </c>
      <c r="G2074" s="71" t="s">
        <v>6276</v>
      </c>
      <c r="H2074" s="71" t="s">
        <v>6278</v>
      </c>
      <c r="J2074" s="72" t="s">
        <v>24</v>
      </c>
      <c r="L2074" s="71" t="s">
        <v>18</v>
      </c>
      <c r="M2074" s="73"/>
      <c r="N2074" s="73"/>
      <c r="R2074" s="73"/>
      <c r="S2074" s="72" t="s">
        <v>120</v>
      </c>
      <c r="T2074" s="72" t="s">
        <v>14382</v>
      </c>
      <c r="U2074" s="73"/>
      <c r="W2074" s="73"/>
      <c r="X2074" s="73"/>
      <c r="Y2074" s="72" t="s">
        <v>14379</v>
      </c>
      <c r="AO2074" s="71">
        <v>131.1</v>
      </c>
      <c r="AT2074" s="73"/>
      <c r="AV2074" s="73"/>
      <c r="AW2074" s="74" t="s">
        <v>16468</v>
      </c>
      <c r="BC2074" s="73"/>
    </row>
    <row r="2075" spans="1:56">
      <c r="A2075" s="70" t="str">
        <f t="shared" si="65"/>
        <v>2026-01</v>
      </c>
      <c r="B2075" s="5" t="str">
        <f>_xlfn.XLOOKUP(G2075,过机服务商重量差!A:A,过机服务商重量差!G:G)</f>
        <v>玉麒麟</v>
      </c>
      <c r="C2075" s="32" t="str">
        <f t="shared" si="64"/>
        <v>渠道</v>
      </c>
      <c r="D2075" s="63">
        <f>ROUND(IF(AND(AO2075&gt;=0,Y2075="正常走货"),_xlfn.XLOOKUP(G2075,过机服务商重量差!A:A,过机服务商重量差!L:L),"0"),2)</f>
        <v>10.5</v>
      </c>
      <c r="E2075" s="64">
        <f>ROUND(IF(B2075="小旋风",$D2075/提成!$D$4*提成!$E$4,$D2075/提成!$D$3*提成!$E$3),2)</f>
        <v>0.11</v>
      </c>
      <c r="F2075" s="5" t="str">
        <f ca="1">IFERROR(LOOKUP(1,0/((B2075=名单!B:B)*(VALUE(AW2075)&gt;=名单!E:E)*(VALUE(AW2075)&lt;=名单!G:G)*(Y2075="正常走货")),名单!H:H),"否")</f>
        <v>否</v>
      </c>
      <c r="G2075" s="71" t="s">
        <v>6279</v>
      </c>
      <c r="H2075" s="71" t="s">
        <v>6281</v>
      </c>
      <c r="J2075" s="72" t="s">
        <v>17</v>
      </c>
      <c r="L2075" s="71" t="s">
        <v>18</v>
      </c>
      <c r="M2075" s="73"/>
      <c r="N2075" s="73"/>
      <c r="R2075" s="73"/>
      <c r="S2075" s="72" t="s">
        <v>191</v>
      </c>
      <c r="T2075" s="72" t="s">
        <v>14410</v>
      </c>
      <c r="U2075" s="73"/>
      <c r="W2075" s="73"/>
      <c r="X2075" s="73"/>
      <c r="Y2075" s="72" t="s">
        <v>14379</v>
      </c>
      <c r="AO2075" s="71">
        <v>397.9</v>
      </c>
      <c r="AT2075" s="73"/>
      <c r="AU2075" s="73"/>
      <c r="AV2075" s="73"/>
      <c r="AW2075" s="74" t="s">
        <v>16469</v>
      </c>
      <c r="BC2075" s="73"/>
    </row>
    <row r="2076" spans="1:56">
      <c r="A2076" s="70" t="str">
        <f t="shared" si="65"/>
        <v>2026-01</v>
      </c>
      <c r="B2076" s="5" t="str">
        <f>_xlfn.XLOOKUP(G2076,过机服务商重量差!A:A,过机服务商重量差!G:G)</f>
        <v>小旋风</v>
      </c>
      <c r="C2076" s="32" t="str">
        <f t="shared" si="64"/>
        <v>渠道</v>
      </c>
      <c r="D2076" s="63">
        <f>ROUND(IF(AND(AO2076&gt;=0,Y2076="正常走货"),_xlfn.XLOOKUP(G2076,过机服务商重量差!A:A,过机服务商重量差!L:L),"0"),2)</f>
        <v>25</v>
      </c>
      <c r="E2076" s="64">
        <f>ROUND(IF(B2076="小旋风",$D2076/提成!$D$4*提成!$E$4,$D2076/提成!$D$3*提成!$E$3),2)</f>
        <v>0.25</v>
      </c>
      <c r="F2076" s="5" t="str">
        <f ca="1">IFERROR(LOOKUP(1,0/((B2076=名单!B:B)*(VALUE(AW2076)&gt;=名单!E:E)*(VALUE(AW2076)&lt;=名单!G:G)*(Y2076="正常走货")),名单!H:H),"否")</f>
        <v>是</v>
      </c>
      <c r="G2076" s="71" t="s">
        <v>6282</v>
      </c>
      <c r="H2076" s="71" t="s">
        <v>6284</v>
      </c>
      <c r="J2076" s="72" t="s">
        <v>78</v>
      </c>
      <c r="L2076" s="71" t="s">
        <v>18</v>
      </c>
      <c r="M2076" s="73"/>
      <c r="N2076" s="73"/>
      <c r="R2076" s="73"/>
      <c r="S2076" s="72" t="s">
        <v>187</v>
      </c>
      <c r="T2076" s="72" t="s">
        <v>14410</v>
      </c>
      <c r="U2076" s="73"/>
      <c r="W2076" s="73"/>
      <c r="X2076" s="73"/>
      <c r="Y2076" s="72" t="s">
        <v>14379</v>
      </c>
      <c r="AO2076" s="71">
        <v>66.5</v>
      </c>
      <c r="AS2076" s="73"/>
      <c r="AT2076" s="73"/>
      <c r="AV2076" s="73"/>
      <c r="AW2076" s="74" t="s">
        <v>16470</v>
      </c>
      <c r="BA2076" s="73"/>
      <c r="BC2076" s="73"/>
    </row>
    <row r="2077" spans="1:56">
      <c r="A2077" s="70" t="str">
        <f t="shared" si="65"/>
        <v>2026-01</v>
      </c>
      <c r="B2077" s="5" t="str">
        <f>_xlfn.XLOOKUP(G2077,过机服务商重量差!A:A,过机服务商重量差!G:G)</f>
        <v>风清扬</v>
      </c>
      <c r="C2077" s="32" t="str">
        <f t="shared" si="64"/>
        <v>渠道</v>
      </c>
      <c r="D2077" s="63">
        <f>ROUND(IF(AND(AO2077&gt;=0,Y2077="正常走货"),_xlfn.XLOOKUP(G2077,过机服务商重量差!A:A,过机服务商重量差!L:L),"0"),2)</f>
        <v>9</v>
      </c>
      <c r="E2077" s="64">
        <f>ROUND(IF(B2077="小旋风",$D2077/提成!$D$4*提成!$E$4,$D2077/提成!$D$3*提成!$E$3),2)</f>
        <v>0.09</v>
      </c>
      <c r="F2077" s="5" t="str">
        <f ca="1">IFERROR(LOOKUP(1,0/((B2077=名单!B:B)*(VALUE(AW2077)&gt;=名单!E:E)*(VALUE(AW2077)&lt;=名单!G:G)*(Y2077="正常走货")),名单!H:H),"否")</f>
        <v>是</v>
      </c>
      <c r="G2077" s="71" t="s">
        <v>6285</v>
      </c>
      <c r="H2077" s="71" t="s">
        <v>6287</v>
      </c>
      <c r="J2077" s="72" t="s">
        <v>144</v>
      </c>
      <c r="L2077" s="71" t="s">
        <v>18</v>
      </c>
      <c r="M2077" s="73"/>
      <c r="N2077" s="73"/>
      <c r="R2077" s="73"/>
      <c r="S2077" s="72" t="s">
        <v>187</v>
      </c>
      <c r="T2077" s="72" t="s">
        <v>14410</v>
      </c>
      <c r="U2077" s="73"/>
      <c r="W2077" s="73"/>
      <c r="X2077" s="73"/>
      <c r="Y2077" s="72" t="s">
        <v>14379</v>
      </c>
      <c r="AO2077" s="71">
        <v>88.5</v>
      </c>
      <c r="AT2077" s="73"/>
      <c r="AU2077" s="73"/>
      <c r="AV2077" s="73"/>
      <c r="AW2077" s="74" t="s">
        <v>16471</v>
      </c>
      <c r="BC2077" s="73"/>
    </row>
    <row r="2078" spans="1:56">
      <c r="A2078" s="70" t="str">
        <f t="shared" si="65"/>
        <v>2026-01</v>
      </c>
      <c r="B2078" s="5" t="str">
        <f>_xlfn.XLOOKUP(G2078,过机服务商重量差!A:A,过机服务商重量差!G:G)</f>
        <v>帅时莹</v>
      </c>
      <c r="C2078" s="32" t="str">
        <f t="shared" si="64"/>
        <v>渠道</v>
      </c>
      <c r="D2078" s="63">
        <f>ROUND(IF(AND(AO2078&gt;=0,Y2078="正常走货"),_xlfn.XLOOKUP(G2078,过机服务商重量差!A:A,过机服务商重量差!L:L),"0"),2)</f>
        <v>15</v>
      </c>
      <c r="E2078" s="64">
        <f>ROUND(IF(B2078="小旋风",$D2078/提成!$D$4*提成!$E$4,$D2078/提成!$D$3*提成!$E$3),2)</f>
        <v>0.15</v>
      </c>
      <c r="F2078" s="5" t="str">
        <f ca="1">IFERROR(LOOKUP(1,0/((B2078=名单!B:B)*(VALUE(AW2078)&gt;=名单!E:E)*(VALUE(AW2078)&lt;=名单!G:G)*(Y2078="正常走货")),名单!H:H),"否")</f>
        <v>否</v>
      </c>
      <c r="G2078" s="71" t="s">
        <v>6288</v>
      </c>
      <c r="H2078" s="71" t="s">
        <v>6290</v>
      </c>
      <c r="J2078" s="72" t="s">
        <v>186</v>
      </c>
      <c r="L2078" s="71" t="s">
        <v>18</v>
      </c>
      <c r="M2078" s="73"/>
      <c r="N2078" s="73"/>
      <c r="R2078" s="73"/>
      <c r="S2078" s="72" t="s">
        <v>191</v>
      </c>
      <c r="T2078" s="72" t="s">
        <v>14410</v>
      </c>
      <c r="U2078" s="73"/>
      <c r="W2078" s="73"/>
      <c r="X2078" s="73"/>
      <c r="Y2078" s="72" t="s">
        <v>14379</v>
      </c>
      <c r="AO2078" s="71">
        <v>168</v>
      </c>
      <c r="AS2078" s="73"/>
      <c r="AT2078" s="73"/>
      <c r="AU2078" s="73"/>
      <c r="AV2078" s="73"/>
      <c r="AW2078" s="74" t="s">
        <v>16472</v>
      </c>
      <c r="BC2078" s="73"/>
    </row>
    <row r="2079" spans="1:56">
      <c r="A2079" s="70" t="str">
        <f t="shared" si="65"/>
        <v>2026-01</v>
      </c>
      <c r="B2079" s="5" t="str">
        <f>_xlfn.XLOOKUP(G2079,过机服务商重量差!A:A,过机服务商重量差!G:G)</f>
        <v>玉麒麟</v>
      </c>
      <c r="C2079" s="32" t="str">
        <f t="shared" si="64"/>
        <v>渠道</v>
      </c>
      <c r="D2079" s="63">
        <f>ROUND(IF(AND(AO2079&gt;=0,Y2079="正常走货"),_xlfn.XLOOKUP(G2079,过机服务商重量差!A:A,过机服务商重量差!L:L),"0"),2)</f>
        <v>4.5</v>
      </c>
      <c r="E2079" s="64">
        <f>ROUND(IF(B2079="小旋风",$D2079/提成!$D$4*提成!$E$4,$D2079/提成!$D$3*提成!$E$3),2)</f>
        <v>0.05</v>
      </c>
      <c r="F2079" s="5" t="str">
        <f ca="1">IFERROR(LOOKUP(1,0/((B2079=名单!B:B)*(VALUE(AW2079)&gt;=名单!E:E)*(VALUE(AW2079)&lt;=名单!G:G)*(Y2079="正常走货")),名单!H:H),"否")</f>
        <v>否</v>
      </c>
      <c r="G2079" s="71" t="s">
        <v>6291</v>
      </c>
      <c r="H2079" s="71" t="s">
        <v>6293</v>
      </c>
      <c r="J2079" s="72" t="s">
        <v>24</v>
      </c>
      <c r="L2079" s="71" t="s">
        <v>18</v>
      </c>
      <c r="M2079" s="73"/>
      <c r="N2079" s="73"/>
      <c r="R2079" s="73"/>
      <c r="S2079" s="72" t="s">
        <v>120</v>
      </c>
      <c r="T2079" s="72" t="s">
        <v>14382</v>
      </c>
      <c r="U2079" s="73"/>
      <c r="W2079" s="73"/>
      <c r="X2079" s="73"/>
      <c r="Y2079" s="72" t="s">
        <v>14379</v>
      </c>
      <c r="AO2079" s="71">
        <v>101.1</v>
      </c>
      <c r="AS2079" s="73"/>
      <c r="AT2079" s="73"/>
      <c r="AU2079" s="73"/>
      <c r="AV2079" s="73"/>
      <c r="AW2079" s="74" t="s">
        <v>16473</v>
      </c>
      <c r="BC2079" s="73"/>
    </row>
    <row r="2080" spans="1:56">
      <c r="A2080" s="70" t="str">
        <f t="shared" si="65"/>
        <v>2026-01</v>
      </c>
      <c r="B2080" s="5" t="str">
        <f>_xlfn.XLOOKUP(G2080,过机服务商重量差!A:A,过机服务商重量差!G:G)</f>
        <v>玉麒麟</v>
      </c>
      <c r="C2080" s="32" t="str">
        <f t="shared" si="64"/>
        <v>渠道</v>
      </c>
      <c r="D2080" s="63">
        <f>ROUND(IF(AND(AO2080&gt;=0,Y2080="正常走货"),_xlfn.XLOOKUP(G2080,过机服务商重量差!A:A,过机服务商重量差!L:L),"0"),2)</f>
        <v>7.5</v>
      </c>
      <c r="E2080" s="64">
        <f>ROUND(IF(B2080="小旋风",$D2080/提成!$D$4*提成!$E$4,$D2080/提成!$D$3*提成!$E$3),2)</f>
        <v>0.08</v>
      </c>
      <c r="F2080" s="5" t="str">
        <f ca="1">IFERROR(LOOKUP(1,0/((B2080=名单!B:B)*(VALUE(AW2080)&gt;=名单!E:E)*(VALUE(AW2080)&lt;=名单!G:G)*(Y2080="正常走货")),名单!H:H),"否")</f>
        <v>否</v>
      </c>
      <c r="G2080" s="71" t="s">
        <v>6294</v>
      </c>
      <c r="H2080" s="71" t="s">
        <v>6296</v>
      </c>
      <c r="J2080" s="72" t="s">
        <v>17</v>
      </c>
      <c r="L2080" s="71" t="s">
        <v>18</v>
      </c>
      <c r="M2080" s="73"/>
      <c r="N2080" s="73"/>
      <c r="R2080" s="73"/>
      <c r="S2080" s="72" t="s">
        <v>90</v>
      </c>
      <c r="T2080" s="72" t="s">
        <v>14407</v>
      </c>
      <c r="U2080" s="73"/>
      <c r="W2080" s="73"/>
      <c r="X2080" s="73"/>
      <c r="Y2080" s="72" t="s">
        <v>14379</v>
      </c>
      <c r="AO2080" s="71">
        <v>65</v>
      </c>
      <c r="AT2080" s="73"/>
      <c r="AV2080" s="73"/>
      <c r="AW2080" s="74" t="s">
        <v>16474</v>
      </c>
      <c r="BC2080" s="73"/>
    </row>
    <row r="2081" spans="1:56">
      <c r="A2081" s="70" t="str">
        <f t="shared" si="65"/>
        <v>2026-01</v>
      </c>
      <c r="B2081" s="5" t="str">
        <f>_xlfn.XLOOKUP(G2081,过机服务商重量差!A:A,过机服务商重量差!G:G)</f>
        <v>无崖子</v>
      </c>
      <c r="C2081" s="32" t="str">
        <f t="shared" si="64"/>
        <v>渠道</v>
      </c>
      <c r="D2081" s="63">
        <f>ROUND(IF(AND(AO2081&gt;=0,Y2081="正常走货"),_xlfn.XLOOKUP(G2081,过机服务商重量差!A:A,过机服务商重量差!L:L),"0"),2)</f>
        <v>28</v>
      </c>
      <c r="E2081" s="64">
        <f>ROUND(IF(B2081="小旋风",$D2081/提成!$D$4*提成!$E$4,$D2081/提成!$D$3*提成!$E$3),2)</f>
        <v>0.28</v>
      </c>
      <c r="F2081" s="5" t="str">
        <f ca="1">IFERROR(LOOKUP(1,0/((B2081=名单!B:B)*(VALUE(AW2081)&gt;=名单!E:E)*(VALUE(AW2081)&lt;=名单!G:G)*(Y2081="正常走货")),名单!H:H),"否")</f>
        <v>否</v>
      </c>
      <c r="G2081" s="71" t="s">
        <v>6297</v>
      </c>
      <c r="H2081" s="71" t="s">
        <v>6299</v>
      </c>
      <c r="J2081" s="72" t="s">
        <v>2455</v>
      </c>
      <c r="L2081" s="71" t="s">
        <v>18</v>
      </c>
      <c r="M2081" s="73"/>
      <c r="N2081" s="73"/>
      <c r="R2081" s="73"/>
      <c r="S2081" s="72" t="s">
        <v>86</v>
      </c>
      <c r="T2081" s="72" t="s">
        <v>14378</v>
      </c>
      <c r="U2081" s="73"/>
      <c r="W2081" s="73"/>
      <c r="X2081" s="73"/>
      <c r="Y2081" s="72" t="s">
        <v>14379</v>
      </c>
      <c r="AO2081" s="71">
        <v>0</v>
      </c>
      <c r="AT2081" s="73"/>
      <c r="AV2081" s="73"/>
      <c r="AW2081" s="74" t="s">
        <v>16475</v>
      </c>
      <c r="BC2081" s="73"/>
    </row>
    <row r="2082" spans="1:56">
      <c r="A2082" s="70" t="str">
        <f t="shared" si="65"/>
        <v>2026-01</v>
      </c>
      <c r="B2082" s="5" t="str">
        <f>_xlfn.XLOOKUP(G2082,过机服务商重量差!A:A,过机服务商重量差!G:G)</f>
        <v>帅时莹</v>
      </c>
      <c r="C2082" s="32" t="str">
        <f t="shared" si="64"/>
        <v>渠道</v>
      </c>
      <c r="D2082" s="63">
        <f>ROUND(IF(AND(AO2082&gt;=0,Y2082="正常走货"),_xlfn.XLOOKUP(G2082,过机服务商重量差!A:A,过机服务商重量差!L:L),"0"),2)</f>
        <v>37</v>
      </c>
      <c r="E2082" s="64">
        <f>ROUND(IF(B2082="小旋风",$D2082/提成!$D$4*提成!$E$4,$D2082/提成!$D$3*提成!$E$3),2)</f>
        <v>0.37</v>
      </c>
      <c r="F2082" s="5" t="str">
        <f ca="1">IFERROR(LOOKUP(1,0/((B2082=名单!B:B)*(VALUE(AW2082)&gt;=名单!E:E)*(VALUE(AW2082)&lt;=名单!G:G)*(Y2082="正常走货")),名单!H:H),"否")</f>
        <v>否</v>
      </c>
      <c r="G2082" s="71" t="s">
        <v>6300</v>
      </c>
      <c r="H2082" s="71" t="s">
        <v>6302</v>
      </c>
      <c r="J2082" s="72" t="s">
        <v>738</v>
      </c>
      <c r="L2082" s="71" t="s">
        <v>18</v>
      </c>
      <c r="M2082" s="73"/>
      <c r="N2082" s="73"/>
      <c r="R2082" s="73"/>
      <c r="S2082" s="72" t="s">
        <v>130</v>
      </c>
      <c r="T2082" s="72" t="s">
        <v>14419</v>
      </c>
      <c r="U2082" s="73"/>
      <c r="W2082" s="73"/>
      <c r="X2082" s="73"/>
      <c r="Y2082" s="72" t="s">
        <v>14379</v>
      </c>
      <c r="AO2082" s="71">
        <v>426.4</v>
      </c>
      <c r="AS2082" s="73"/>
      <c r="AT2082" s="73"/>
      <c r="AV2082" s="73"/>
      <c r="AW2082" s="74" t="s">
        <v>16476</v>
      </c>
      <c r="BA2082" s="73"/>
      <c r="BC2082" s="73"/>
    </row>
    <row r="2083" spans="1:56">
      <c r="A2083" s="70" t="str">
        <f t="shared" si="65"/>
        <v>2026-01</v>
      </c>
      <c r="B2083" s="5" t="str">
        <f>_xlfn.XLOOKUP(G2083,过机服务商重量差!A:A,过机服务商重量差!G:G)</f>
        <v>小旋风</v>
      </c>
      <c r="C2083" s="32" t="str">
        <f t="shared" si="64"/>
        <v>渠道</v>
      </c>
      <c r="D2083" s="63">
        <f>ROUND(IF(AND(AO2083&gt;=0,Y2083="正常走货"),_xlfn.XLOOKUP(G2083,过机服务商重量差!A:A,过机服务商重量差!L:L),"0"),2)</f>
        <v>7</v>
      </c>
      <c r="E2083" s="64">
        <f>ROUND(IF(B2083="小旋风",$D2083/提成!$D$4*提成!$E$4,$D2083/提成!$D$3*提成!$E$3),2)</f>
        <v>0.07</v>
      </c>
      <c r="F2083" s="5" t="str">
        <f ca="1">IFERROR(LOOKUP(1,0/((B2083=名单!B:B)*(VALUE(AW2083)&gt;=名单!E:E)*(VALUE(AW2083)&lt;=名单!G:G)*(Y2083="正常走货")),名单!H:H),"否")</f>
        <v>是</v>
      </c>
      <c r="G2083" s="71" t="s">
        <v>6303</v>
      </c>
      <c r="H2083" s="71" t="s">
        <v>6305</v>
      </c>
      <c r="J2083" s="72" t="s">
        <v>310</v>
      </c>
      <c r="L2083" s="71" t="s">
        <v>18</v>
      </c>
      <c r="M2083" s="73"/>
      <c r="N2083" s="73"/>
      <c r="R2083" s="73"/>
      <c r="S2083" s="72" t="s">
        <v>130</v>
      </c>
      <c r="T2083" s="71" t="s">
        <v>14419</v>
      </c>
      <c r="U2083" s="73"/>
      <c r="W2083" s="73"/>
      <c r="X2083" s="73"/>
      <c r="Y2083" s="72" t="s">
        <v>14379</v>
      </c>
      <c r="AO2083" s="71">
        <v>147</v>
      </c>
      <c r="AT2083" s="73"/>
      <c r="AV2083" s="73"/>
      <c r="AW2083" s="74" t="s">
        <v>16477</v>
      </c>
      <c r="BC2083" s="73"/>
    </row>
    <row r="2084" spans="1:56">
      <c r="A2084" s="70" t="str">
        <f t="shared" si="65"/>
        <v>2026-01</v>
      </c>
      <c r="B2084" s="5" t="str">
        <f>_xlfn.XLOOKUP(G2084,过机服务商重量差!A:A,过机服务商重量差!G:G)</f>
        <v>帅时莹</v>
      </c>
      <c r="C2084" s="32" t="str">
        <f t="shared" si="64"/>
        <v>渠道</v>
      </c>
      <c r="D2084" s="63">
        <f>ROUND(IF(AND(AO2084&gt;=0,Y2084="正常走货"),_xlfn.XLOOKUP(G2084,过机服务商重量差!A:A,过机服务商重量差!L:L),"0"),2)</f>
        <v>9.5</v>
      </c>
      <c r="E2084" s="64">
        <f>ROUND(IF(B2084="小旋风",$D2084/提成!$D$4*提成!$E$4,$D2084/提成!$D$3*提成!$E$3),2)</f>
        <v>0.1</v>
      </c>
      <c r="F2084" s="5" t="str">
        <f ca="1">IFERROR(LOOKUP(1,0/((B2084=名单!B:B)*(VALUE(AW2084)&gt;=名单!E:E)*(VALUE(AW2084)&lt;=名单!G:G)*(Y2084="正常走货")),名单!H:H),"否")</f>
        <v>否</v>
      </c>
      <c r="G2084" s="71" t="s">
        <v>6306</v>
      </c>
      <c r="H2084" s="71" t="s">
        <v>6308</v>
      </c>
      <c r="J2084" s="72" t="s">
        <v>738</v>
      </c>
      <c r="L2084" s="71" t="s">
        <v>18</v>
      </c>
      <c r="M2084" s="73"/>
      <c r="N2084" s="73"/>
      <c r="R2084" s="73"/>
      <c r="S2084" s="72" t="s">
        <v>130</v>
      </c>
      <c r="T2084" s="72" t="s">
        <v>14419</v>
      </c>
      <c r="U2084" s="73"/>
      <c r="W2084" s="73"/>
      <c r="X2084" s="73"/>
      <c r="Y2084" s="72" t="s">
        <v>14379</v>
      </c>
      <c r="AO2084" s="71">
        <v>391.4</v>
      </c>
      <c r="AT2084" s="73"/>
      <c r="AV2084" s="73"/>
      <c r="AW2084" s="74" t="s">
        <v>16478</v>
      </c>
      <c r="BA2084" s="73"/>
      <c r="BC2084" s="73"/>
    </row>
    <row r="2085" spans="1:56">
      <c r="A2085" s="70" t="str">
        <f t="shared" si="65"/>
        <v>2026-01</v>
      </c>
      <c r="B2085" s="5" t="str">
        <f>_xlfn.XLOOKUP(G2085,过机服务商重量差!A:A,过机服务商重量差!G:G)</f>
        <v>无崖子</v>
      </c>
      <c r="C2085" s="32" t="str">
        <f t="shared" si="64"/>
        <v>渠道</v>
      </c>
      <c r="D2085" s="63">
        <f>ROUND(IF(AND(AO2085&gt;=0,Y2085="正常走货"),_xlfn.XLOOKUP(G2085,过机服务商重量差!A:A,过机服务商重量差!L:L),"0"),2)</f>
        <v>18</v>
      </c>
      <c r="E2085" s="64">
        <f>ROUND(IF(B2085="小旋风",$D2085/提成!$D$4*提成!$E$4,$D2085/提成!$D$3*提成!$E$3),2)</f>
        <v>0.18</v>
      </c>
      <c r="F2085" s="5" t="str">
        <f ca="1">IFERROR(LOOKUP(1,0/((B2085=名单!B:B)*(VALUE(AW2085)&gt;=名单!E:E)*(VALUE(AW2085)&lt;=名单!G:G)*(Y2085="正常走货")),名单!H:H),"否")</f>
        <v>否</v>
      </c>
      <c r="G2085" s="71" t="s">
        <v>6309</v>
      </c>
      <c r="H2085" s="71" t="s">
        <v>6311</v>
      </c>
      <c r="J2085" s="72" t="s">
        <v>128</v>
      </c>
      <c r="L2085" s="71" t="s">
        <v>18</v>
      </c>
      <c r="M2085" s="73"/>
      <c r="N2085" s="73"/>
      <c r="R2085" s="73"/>
      <c r="S2085" s="72" t="s">
        <v>130</v>
      </c>
      <c r="T2085" s="72" t="s">
        <v>14419</v>
      </c>
      <c r="U2085" s="73"/>
      <c r="W2085" s="73"/>
      <c r="X2085" s="73"/>
      <c r="Y2085" s="72" t="s">
        <v>14379</v>
      </c>
      <c r="AO2085" s="71">
        <v>418.72</v>
      </c>
      <c r="AT2085" s="73"/>
      <c r="AV2085" s="73"/>
      <c r="AW2085" s="74" t="s">
        <v>16479</v>
      </c>
      <c r="BA2085" s="73"/>
      <c r="BC2085" s="73"/>
    </row>
    <row r="2086" spans="1:56">
      <c r="A2086" s="70" t="str">
        <f t="shared" si="65"/>
        <v>2026-01</v>
      </c>
      <c r="B2086" s="5" t="str">
        <f>_xlfn.XLOOKUP(G2086,过机服务商重量差!A:A,过机服务商重量差!G:G)</f>
        <v>小旋风</v>
      </c>
      <c r="C2086" s="32" t="str">
        <f t="shared" si="64"/>
        <v>渠道</v>
      </c>
      <c r="D2086" s="63">
        <f>ROUND(IF(AND(AO2086&gt;=0,Y2086="正常走货"),_xlfn.XLOOKUP(G2086,过机服务商重量差!A:A,过机服务商重量差!L:L),"0"),2)</f>
        <v>2.2</v>
      </c>
      <c r="E2086" s="64">
        <f>ROUND(IF(B2086="小旋风",$D2086/提成!$D$4*提成!$E$4,$D2086/提成!$D$3*提成!$E$3),2)</f>
        <v>0.02</v>
      </c>
      <c r="F2086" s="5" t="str">
        <f ca="1">IFERROR(LOOKUP(1,0/((B2086=名单!B:B)*(VALUE(AW2086)&gt;=名单!E:E)*(VALUE(AW2086)&lt;=名单!G:G)*(Y2086="正常走货")),名单!H:H),"否")</f>
        <v>是</v>
      </c>
      <c r="G2086" s="71" t="s">
        <v>6312</v>
      </c>
      <c r="H2086" s="71" t="s">
        <v>6314</v>
      </c>
      <c r="J2086" s="72" t="s">
        <v>28</v>
      </c>
      <c r="L2086" s="71" t="s">
        <v>18</v>
      </c>
      <c r="M2086" s="73"/>
      <c r="N2086" s="73"/>
      <c r="R2086" s="73"/>
      <c r="S2086" s="72" t="s">
        <v>215</v>
      </c>
      <c r="T2086" s="72" t="s">
        <v>14378</v>
      </c>
      <c r="U2086" s="73"/>
      <c r="W2086" s="73"/>
      <c r="X2086" s="73"/>
      <c r="Y2086" s="72" t="s">
        <v>14379</v>
      </c>
      <c r="AO2086" s="71">
        <v>264</v>
      </c>
      <c r="AS2086" s="73"/>
      <c r="AT2086" s="73"/>
      <c r="AV2086" s="73"/>
      <c r="AW2086" s="74" t="s">
        <v>16480</v>
      </c>
      <c r="BA2086" s="73"/>
      <c r="BC2086" s="73"/>
      <c r="BD2086" s="73"/>
    </row>
    <row r="2087" spans="1:56">
      <c r="A2087" s="70" t="str">
        <f t="shared" si="65"/>
        <v>2026-01</v>
      </c>
      <c r="B2087" s="5" t="str">
        <f>_xlfn.XLOOKUP(G2087,过机服务商重量差!A:A,过机服务商重量差!G:G)</f>
        <v>小旋风</v>
      </c>
      <c r="C2087" s="32" t="str">
        <f t="shared" si="64"/>
        <v>渠道</v>
      </c>
      <c r="D2087" s="63">
        <f>ROUND(IF(AND(AO2087&gt;=0,Y2087="正常走货"),_xlfn.XLOOKUP(G2087,过机服务商重量差!A:A,过机服务商重量差!L:L),"0"),2)</f>
        <v>105</v>
      </c>
      <c r="E2087" s="64">
        <f>ROUND(IF(B2087="小旋风",$D2087/提成!$D$4*提成!$E$4,$D2087/提成!$D$3*提成!$E$3),2)</f>
        <v>1.05</v>
      </c>
      <c r="F2087" s="5" t="str">
        <f ca="1">IFERROR(LOOKUP(1,0/((B2087=名单!B:B)*(VALUE(AW2087)&gt;=名单!E:E)*(VALUE(AW2087)&lt;=名单!G:G)*(Y2087="正常走货")),名单!H:H),"否")</f>
        <v>是</v>
      </c>
      <c r="G2087" s="71" t="s">
        <v>6315</v>
      </c>
      <c r="H2087" s="71" t="s">
        <v>6317</v>
      </c>
      <c r="J2087" s="72" t="s">
        <v>814</v>
      </c>
      <c r="L2087" s="71" t="s">
        <v>18</v>
      </c>
      <c r="M2087" s="73"/>
      <c r="N2087" s="73"/>
      <c r="R2087" s="73"/>
      <c r="S2087" s="72" t="s">
        <v>664</v>
      </c>
      <c r="T2087" s="72" t="s">
        <v>14407</v>
      </c>
      <c r="U2087" s="73"/>
      <c r="W2087" s="73"/>
      <c r="X2087" s="73"/>
      <c r="Y2087" s="72" t="s">
        <v>14379</v>
      </c>
      <c r="AO2087" s="71">
        <v>470</v>
      </c>
      <c r="AT2087" s="73"/>
      <c r="AV2087" s="73"/>
      <c r="AW2087" s="74" t="s">
        <v>16481</v>
      </c>
      <c r="BC2087" s="73"/>
    </row>
    <row r="2088" spans="1:56">
      <c r="A2088" s="70" t="str">
        <f t="shared" si="65"/>
        <v>2026-01</v>
      </c>
      <c r="B2088" s="5" t="str">
        <f>_xlfn.XLOOKUP(G2088,过机服务商重量差!A:A,过机服务商重量差!G:G)</f>
        <v>小旋风</v>
      </c>
      <c r="C2088" s="32" t="str">
        <f t="shared" si="64"/>
        <v>渠道</v>
      </c>
      <c r="D2088" s="63">
        <f>ROUND(IF(AND(AO2088&gt;=0,Y2088="正常走货"),_xlfn.XLOOKUP(G2088,过机服务商重量差!A:A,过机服务商重量差!L:L),"0"),2)</f>
        <v>42</v>
      </c>
      <c r="E2088" s="64">
        <f>ROUND(IF(B2088="小旋风",$D2088/提成!$D$4*提成!$E$4,$D2088/提成!$D$3*提成!$E$3),2)</f>
        <v>0.42</v>
      </c>
      <c r="F2088" s="5" t="str">
        <f ca="1">IFERROR(LOOKUP(1,0/((B2088=名单!B:B)*(VALUE(AW2088)&gt;=名单!E:E)*(VALUE(AW2088)&lt;=名单!G:G)*(Y2088="正常走货")),名单!H:H),"否")</f>
        <v>是</v>
      </c>
      <c r="G2088" s="71" t="s">
        <v>6318</v>
      </c>
      <c r="H2088" s="71" t="s">
        <v>6320</v>
      </c>
      <c r="J2088" s="72" t="s">
        <v>364</v>
      </c>
      <c r="L2088" s="72" t="s">
        <v>18</v>
      </c>
      <c r="M2088" s="73"/>
      <c r="N2088" s="73"/>
      <c r="R2088" s="73"/>
      <c r="S2088" s="72" t="s">
        <v>215</v>
      </c>
      <c r="T2088" s="72" t="s">
        <v>14378</v>
      </c>
      <c r="U2088" s="73"/>
      <c r="W2088" s="73"/>
      <c r="X2088" s="73"/>
      <c r="Y2088" s="72" t="s">
        <v>14379</v>
      </c>
      <c r="AO2088" s="71">
        <v>210</v>
      </c>
      <c r="AT2088" s="73"/>
      <c r="AV2088" s="73"/>
      <c r="AW2088" s="74" t="s">
        <v>16482</v>
      </c>
      <c r="BC2088" s="73"/>
    </row>
    <row r="2089" spans="1:56">
      <c r="A2089" s="70" t="str">
        <f t="shared" si="65"/>
        <v>2026-01</v>
      </c>
      <c r="B2089" s="5" t="str">
        <f>_xlfn.XLOOKUP(G2089,过机服务商重量差!A:A,过机服务商重量差!G:G)</f>
        <v>玉麒麟</v>
      </c>
      <c r="C2089" s="32" t="str">
        <f t="shared" si="64"/>
        <v>渠道</v>
      </c>
      <c r="D2089" s="63">
        <f>ROUND(IF(AND(AO2089&gt;=0,Y2089="正常走货"),_xlfn.XLOOKUP(G2089,过机服务商重量差!A:A,过机服务商重量差!L:L),"0"),2)</f>
        <v>1.5</v>
      </c>
      <c r="E2089" s="64">
        <f>ROUND(IF(B2089="小旋风",$D2089/提成!$D$4*提成!$E$4,$D2089/提成!$D$3*提成!$E$3),2)</f>
        <v>0.02</v>
      </c>
      <c r="F2089" s="5" t="str">
        <f ca="1">IFERROR(LOOKUP(1,0/((B2089=名单!B:B)*(VALUE(AW2089)&gt;=名单!E:E)*(VALUE(AW2089)&lt;=名单!G:G)*(Y2089="正常走货")),名单!H:H),"否")</f>
        <v>否</v>
      </c>
      <c r="G2089" s="71" t="s">
        <v>6321</v>
      </c>
      <c r="H2089" s="71" t="s">
        <v>6323</v>
      </c>
      <c r="J2089" s="72" t="s">
        <v>17</v>
      </c>
      <c r="L2089" s="71" t="s">
        <v>18</v>
      </c>
      <c r="M2089" s="73"/>
      <c r="N2089" s="73"/>
      <c r="R2089" s="73"/>
      <c r="S2089" s="72" t="s">
        <v>540</v>
      </c>
      <c r="T2089" s="72" t="s">
        <v>14410</v>
      </c>
      <c r="U2089" s="73"/>
      <c r="W2089" s="73"/>
      <c r="X2089" s="73"/>
      <c r="Y2089" s="72" t="s">
        <v>14379</v>
      </c>
      <c r="AO2089" s="71">
        <v>70.5</v>
      </c>
      <c r="AS2089" s="73"/>
      <c r="AT2089" s="73"/>
      <c r="AU2089" s="73"/>
      <c r="AV2089" s="73"/>
      <c r="AW2089" s="74" t="s">
        <v>16483</v>
      </c>
      <c r="BC2089" s="73"/>
      <c r="BD2089" s="73"/>
    </row>
    <row r="2090" spans="1:56">
      <c r="A2090" s="70" t="str">
        <f t="shared" si="65"/>
        <v>2026-01</v>
      </c>
      <c r="B2090" s="5" t="str">
        <f>_xlfn.XLOOKUP(G2090,过机服务商重量差!A:A,过机服务商重量差!G:G)</f>
        <v>玉麒麟</v>
      </c>
      <c r="C2090" s="32" t="str">
        <f t="shared" si="64"/>
        <v>渠道</v>
      </c>
      <c r="D2090" s="63">
        <f>ROUND(IF(AND(AO2090&gt;=0,Y2090="正常走货"),_xlfn.XLOOKUP(G2090,过机服务商重量差!A:A,过机服务商重量差!L:L),"0"),2)</f>
        <v>21</v>
      </c>
      <c r="E2090" s="64">
        <f>ROUND(IF(B2090="小旋风",$D2090/提成!$D$4*提成!$E$4,$D2090/提成!$D$3*提成!$E$3),2)</f>
        <v>0.21</v>
      </c>
      <c r="F2090" s="5" t="str">
        <f ca="1">IFERROR(LOOKUP(1,0/((B2090=名单!B:B)*(VALUE(AW2090)&gt;=名单!E:E)*(VALUE(AW2090)&lt;=名单!G:G)*(Y2090="正常走货")),名单!H:H),"否")</f>
        <v>否</v>
      </c>
      <c r="G2090" s="71" t="s">
        <v>6324</v>
      </c>
      <c r="H2090" s="71" t="s">
        <v>6326</v>
      </c>
      <c r="J2090" s="72" t="s">
        <v>24</v>
      </c>
      <c r="L2090" s="71" t="s">
        <v>18</v>
      </c>
      <c r="M2090" s="73"/>
      <c r="N2090" s="73"/>
      <c r="R2090" s="73"/>
      <c r="S2090" s="72" t="s">
        <v>223</v>
      </c>
      <c r="T2090" s="72" t="s">
        <v>14410</v>
      </c>
      <c r="U2090" s="73"/>
      <c r="W2090" s="73"/>
      <c r="X2090" s="73"/>
      <c r="Y2090" s="72" t="s">
        <v>14379</v>
      </c>
      <c r="AO2090" s="71">
        <v>313.1</v>
      </c>
      <c r="AT2090" s="73"/>
      <c r="AU2090" s="73"/>
      <c r="AV2090" s="73"/>
      <c r="AW2090" s="74" t="s">
        <v>16484</v>
      </c>
      <c r="BC2090" s="73"/>
      <c r="BD2090" s="73"/>
    </row>
    <row r="2091" spans="1:56">
      <c r="A2091" s="70" t="str">
        <f t="shared" si="65"/>
        <v>2026-01</v>
      </c>
      <c r="B2091" s="5" t="str">
        <f>_xlfn.XLOOKUP(G2091,过机服务商重量差!A:A,过机服务商重量差!G:G)</f>
        <v>玉麒麟</v>
      </c>
      <c r="C2091" s="32" t="str">
        <f t="shared" si="64"/>
        <v>渠道</v>
      </c>
      <c r="D2091" s="63">
        <f>ROUND(IF(AND(AO2091&gt;=0,Y2091="正常走货"),_xlfn.XLOOKUP(G2091,过机服务商重量差!A:A,过机服务商重量差!L:L),"0"),2)</f>
        <v>38</v>
      </c>
      <c r="E2091" s="64">
        <f>ROUND(IF(B2091="小旋风",$D2091/提成!$D$4*提成!$E$4,$D2091/提成!$D$3*提成!$E$3),2)</f>
        <v>0.38</v>
      </c>
      <c r="F2091" s="5" t="str">
        <f ca="1">IFERROR(LOOKUP(1,0/((B2091=名单!B:B)*(VALUE(AW2091)&gt;=名单!E:E)*(VALUE(AW2091)&lt;=名单!G:G)*(Y2091="正常走货")),名单!H:H),"否")</f>
        <v>否</v>
      </c>
      <c r="G2091" s="71" t="s">
        <v>6327</v>
      </c>
      <c r="H2091" s="71" t="s">
        <v>6329</v>
      </c>
      <c r="J2091" s="71" t="s">
        <v>24</v>
      </c>
      <c r="L2091" s="71" t="s">
        <v>18</v>
      </c>
      <c r="M2091" s="73"/>
      <c r="N2091" s="73"/>
      <c r="R2091" s="73"/>
      <c r="S2091" s="72" t="s">
        <v>223</v>
      </c>
      <c r="T2091" s="72" t="s">
        <v>14410</v>
      </c>
      <c r="U2091" s="73"/>
      <c r="W2091" s="73"/>
      <c r="X2091" s="73"/>
      <c r="Y2091" s="72" t="s">
        <v>14379</v>
      </c>
      <c r="AO2091" s="71">
        <v>190.6</v>
      </c>
      <c r="AT2091" s="73"/>
      <c r="AV2091" s="73"/>
      <c r="AW2091" s="74" t="s">
        <v>16485</v>
      </c>
      <c r="BC2091" s="73"/>
      <c r="BD2091" s="73"/>
    </row>
    <row r="2092" spans="1:56">
      <c r="A2092" s="70" t="str">
        <f t="shared" si="65"/>
        <v>2026-01</v>
      </c>
      <c r="B2092" s="5" t="str">
        <f>_xlfn.XLOOKUP(G2092,过机服务商重量差!A:A,过机服务商重量差!G:G)</f>
        <v>玉麒麟</v>
      </c>
      <c r="C2092" s="32" t="str">
        <f t="shared" si="64"/>
        <v>渠道</v>
      </c>
      <c r="D2092" s="63">
        <f>ROUND(IF(AND(AO2092&gt;=0,Y2092="正常走货"),_xlfn.XLOOKUP(G2092,过机服务商重量差!A:A,过机服务商重量差!L:L),"0"),2)</f>
        <v>12</v>
      </c>
      <c r="E2092" s="64">
        <f>ROUND(IF(B2092="小旋风",$D2092/提成!$D$4*提成!$E$4,$D2092/提成!$D$3*提成!$E$3),2)</f>
        <v>0.12</v>
      </c>
      <c r="F2092" s="5" t="str">
        <f ca="1">IFERROR(LOOKUP(1,0/((B2092=名单!B:B)*(VALUE(AW2092)&gt;=名单!E:E)*(VALUE(AW2092)&lt;=名单!G:G)*(Y2092="正常走货")),名单!H:H),"否")</f>
        <v>否</v>
      </c>
      <c r="G2092" s="71" t="s">
        <v>6330</v>
      </c>
      <c r="H2092" s="71" t="s">
        <v>6332</v>
      </c>
      <c r="J2092" s="71" t="s">
        <v>17</v>
      </c>
      <c r="L2092" s="71" t="s">
        <v>18</v>
      </c>
      <c r="M2092" s="73"/>
      <c r="N2092" s="73"/>
      <c r="R2092" s="73"/>
      <c r="S2092" s="72" t="s">
        <v>191</v>
      </c>
      <c r="T2092" s="72" t="s">
        <v>14410</v>
      </c>
      <c r="U2092" s="73"/>
      <c r="W2092" s="73"/>
      <c r="X2092" s="73"/>
      <c r="Y2092" s="72" t="s">
        <v>14379</v>
      </c>
      <c r="AO2092" s="71">
        <v>179.3</v>
      </c>
      <c r="AT2092" s="73"/>
      <c r="AV2092" s="73"/>
      <c r="AW2092" s="74" t="s">
        <v>16486</v>
      </c>
      <c r="BC2092" s="73"/>
    </row>
    <row r="2093" spans="1:56">
      <c r="A2093" s="70" t="str">
        <f t="shared" si="65"/>
        <v>2026-01</v>
      </c>
      <c r="B2093" s="5" t="str">
        <f>_xlfn.XLOOKUP(G2093,过机服务商重量差!A:A,过机服务商重量差!G:G)</f>
        <v>无崖子</v>
      </c>
      <c r="C2093" s="32" t="str">
        <f t="shared" si="64"/>
        <v>渠道</v>
      </c>
      <c r="D2093" s="63">
        <f>ROUND(IF(AND(AO2093&gt;=0,Y2093="正常走货"),_xlfn.XLOOKUP(G2093,过机服务商重量差!A:A,过机服务商重量差!L:L),"0"),2)</f>
        <v>7.5</v>
      </c>
      <c r="E2093" s="64">
        <f>ROUND(IF(B2093="小旋风",$D2093/提成!$D$4*提成!$E$4,$D2093/提成!$D$3*提成!$E$3),2)</f>
        <v>0.08</v>
      </c>
      <c r="F2093" s="5" t="str">
        <f ca="1">IFERROR(LOOKUP(1,0/((B2093=名单!B:B)*(VALUE(AW2093)&gt;=名单!E:E)*(VALUE(AW2093)&lt;=名单!G:G)*(Y2093="正常走货")),名单!H:H),"否")</f>
        <v>否</v>
      </c>
      <c r="G2093" s="71" t="s">
        <v>6333</v>
      </c>
      <c r="H2093" s="71" t="s">
        <v>6335</v>
      </c>
      <c r="J2093" s="72" t="s">
        <v>2309</v>
      </c>
      <c r="L2093" s="71" t="s">
        <v>18</v>
      </c>
      <c r="M2093" s="73"/>
      <c r="N2093" s="73"/>
      <c r="R2093" s="73"/>
      <c r="S2093" s="72" t="s">
        <v>99</v>
      </c>
      <c r="T2093" s="72" t="s">
        <v>14410</v>
      </c>
      <c r="U2093" s="73"/>
      <c r="W2093" s="73"/>
      <c r="X2093" s="73"/>
      <c r="Y2093" s="72" t="s">
        <v>14379</v>
      </c>
      <c r="AO2093" s="71">
        <v>204.8</v>
      </c>
      <c r="AT2093" s="73"/>
      <c r="AV2093" s="73"/>
      <c r="AW2093" s="74" t="s">
        <v>16487</v>
      </c>
      <c r="BC2093" s="73"/>
    </row>
    <row r="2094" spans="1:56">
      <c r="A2094" s="70" t="str">
        <f t="shared" si="65"/>
        <v>2026-01</v>
      </c>
      <c r="B2094" s="5" t="str">
        <f>_xlfn.XLOOKUP(G2094,过机服务商重量差!A:A,过机服务商重量差!G:G)</f>
        <v>无崖子</v>
      </c>
      <c r="C2094" s="32" t="str">
        <f t="shared" si="64"/>
        <v>渠道</v>
      </c>
      <c r="D2094" s="63">
        <f>ROUND(IF(AND(AO2094&gt;=0,Y2094="正常走货"),_xlfn.XLOOKUP(G2094,过机服务商重量差!A:A,过机服务商重量差!L:L),"0"),2)</f>
        <v>7.5</v>
      </c>
      <c r="E2094" s="64">
        <f>ROUND(IF(B2094="小旋风",$D2094/提成!$D$4*提成!$E$4,$D2094/提成!$D$3*提成!$E$3),2)</f>
        <v>0.08</v>
      </c>
      <c r="F2094" s="5" t="str">
        <f ca="1">IFERROR(LOOKUP(1,0/((B2094=名单!B:B)*(VALUE(AW2094)&gt;=名单!E:E)*(VALUE(AW2094)&lt;=名单!G:G)*(Y2094="正常走货")),名单!H:H),"否")</f>
        <v>否</v>
      </c>
      <c r="G2094" s="71" t="s">
        <v>6336</v>
      </c>
      <c r="H2094" s="71" t="s">
        <v>6335</v>
      </c>
      <c r="J2094" s="72" t="s">
        <v>2309</v>
      </c>
      <c r="L2094" s="71" t="s">
        <v>18</v>
      </c>
      <c r="M2094" s="73"/>
      <c r="N2094" s="73"/>
      <c r="R2094" s="73"/>
      <c r="S2094" s="72" t="s">
        <v>99</v>
      </c>
      <c r="T2094" s="72" t="s">
        <v>14410</v>
      </c>
      <c r="U2094" s="73"/>
      <c r="W2094" s="73"/>
      <c r="X2094" s="73"/>
      <c r="Y2094" s="72" t="s">
        <v>14379</v>
      </c>
      <c r="AO2094" s="71">
        <v>204.8</v>
      </c>
      <c r="AS2094" s="73"/>
      <c r="AT2094" s="73"/>
      <c r="AU2094" s="73"/>
      <c r="AV2094" s="73"/>
      <c r="AW2094" s="74" t="s">
        <v>16488</v>
      </c>
      <c r="BC2094" s="73"/>
    </row>
    <row r="2095" spans="1:56">
      <c r="A2095" s="70" t="str">
        <f t="shared" si="65"/>
        <v>2026-01</v>
      </c>
      <c r="B2095" s="5" t="str">
        <f>_xlfn.XLOOKUP(G2095,过机服务商重量差!A:A,过机服务商重量差!G:G)</f>
        <v>007</v>
      </c>
      <c r="C2095" s="32" t="str">
        <f t="shared" si="64"/>
        <v>渠道</v>
      </c>
      <c r="D2095" s="63">
        <f>ROUND(IF(AND(AO2095&gt;=0,Y2095="正常走货"),_xlfn.XLOOKUP(G2095,过机服务商重量差!A:A,过机服务商重量差!L:L),"0"),2)</f>
        <v>124</v>
      </c>
      <c r="E2095" s="64">
        <f>ROUND(IF(B2095="小旋风",$D2095/提成!$D$4*提成!$E$4,$D2095/提成!$D$3*提成!$E$3),2)</f>
        <v>1.24</v>
      </c>
      <c r="F2095" s="5" t="str">
        <f ca="1">IFERROR(LOOKUP(1,0/((B2095=名单!B:B)*(VALUE(AW2095)&gt;=名单!E:E)*(VALUE(AW2095)&lt;=名单!G:G)*(Y2095="正常走货")),名单!H:H),"否")</f>
        <v>否</v>
      </c>
      <c r="G2095" s="71" t="s">
        <v>6338</v>
      </c>
      <c r="H2095" s="71" t="s">
        <v>6340</v>
      </c>
      <c r="J2095" s="72" t="s">
        <v>266</v>
      </c>
      <c r="L2095" s="71" t="s">
        <v>18</v>
      </c>
      <c r="M2095" s="73"/>
      <c r="N2095" s="73"/>
      <c r="R2095" s="73"/>
      <c r="S2095" s="72" t="s">
        <v>145</v>
      </c>
      <c r="T2095" s="72" t="s">
        <v>14407</v>
      </c>
      <c r="U2095" s="73"/>
      <c r="W2095" s="73"/>
      <c r="X2095" s="73"/>
      <c r="Y2095" s="72" t="s">
        <v>14379</v>
      </c>
      <c r="AO2095" s="71">
        <v>1066.4</v>
      </c>
      <c r="AT2095" s="73"/>
      <c r="AU2095" s="73"/>
      <c r="AV2095" s="73"/>
      <c r="AW2095" s="74" t="s">
        <v>16489</v>
      </c>
      <c r="BA2095" s="73"/>
      <c r="BC2095" s="73"/>
      <c r="BD2095" s="73"/>
    </row>
    <row r="2096" spans="1:56">
      <c r="A2096" s="70" t="str">
        <f t="shared" si="65"/>
        <v>2026-01</v>
      </c>
      <c r="B2096" s="5" t="str">
        <f>_xlfn.XLOOKUP(G2096,过机服务商重量差!A:A,过机服务商重量差!G:G)</f>
        <v>玉麒麟</v>
      </c>
      <c r="C2096" s="32" t="str">
        <f t="shared" si="64"/>
        <v>渠道</v>
      </c>
      <c r="D2096" s="63">
        <f>ROUND(IF(AND(AO2096&gt;=0,Y2096="正常走货"),_xlfn.XLOOKUP(G2096,过机服务商重量差!A:A,过机服务商重量差!L:L),"0"),2)</f>
        <v>38</v>
      </c>
      <c r="E2096" s="64">
        <f>ROUND(IF(B2096="小旋风",$D2096/提成!$D$4*提成!$E$4,$D2096/提成!$D$3*提成!$E$3),2)</f>
        <v>0.38</v>
      </c>
      <c r="F2096" s="5" t="str">
        <f ca="1">IFERROR(LOOKUP(1,0/((B2096=名单!B:B)*(VALUE(AW2096)&gt;=名单!E:E)*(VALUE(AW2096)&lt;=名单!G:G)*(Y2096="正常走货")),名单!H:H),"否")</f>
        <v>否</v>
      </c>
      <c r="G2096" s="71" t="s">
        <v>6341</v>
      </c>
      <c r="H2096" s="71" t="s">
        <v>6343</v>
      </c>
      <c r="J2096" s="71" t="s">
        <v>17</v>
      </c>
      <c r="L2096" s="71" t="s">
        <v>18</v>
      </c>
      <c r="M2096" s="73"/>
      <c r="N2096" s="73"/>
      <c r="R2096" s="73"/>
      <c r="S2096" s="72" t="s">
        <v>99</v>
      </c>
      <c r="T2096" s="72" t="s">
        <v>14410</v>
      </c>
      <c r="U2096" s="73"/>
      <c r="W2096" s="73"/>
      <c r="X2096" s="73"/>
      <c r="Y2096" s="72" t="s">
        <v>14379</v>
      </c>
      <c r="Z2096" s="73"/>
      <c r="AO2096" s="71">
        <v>358.6</v>
      </c>
      <c r="AT2096" s="73"/>
      <c r="AU2096" s="73"/>
      <c r="AV2096" s="73"/>
      <c r="AW2096" s="74" t="s">
        <v>16490</v>
      </c>
      <c r="BA2096" s="73"/>
      <c r="BC2096" s="73"/>
    </row>
    <row r="2097" spans="1:56">
      <c r="A2097" s="70" t="str">
        <f t="shared" si="65"/>
        <v>2026-01</v>
      </c>
      <c r="B2097" s="5" t="str">
        <f>_xlfn.XLOOKUP(G2097,过机服务商重量差!A:A,过机服务商重量差!G:G)</f>
        <v>帅时莹</v>
      </c>
      <c r="C2097" s="32" t="str">
        <f t="shared" si="64"/>
        <v>渠道</v>
      </c>
      <c r="D2097" s="63">
        <f>ROUND(IF(AND(AO2097&gt;=0,Y2097="正常走货"),_xlfn.XLOOKUP(G2097,过机服务商重量差!A:A,过机服务商重量差!L:L),"0"),2)</f>
        <v>21</v>
      </c>
      <c r="E2097" s="64">
        <f>ROUND(IF(B2097="小旋风",$D2097/提成!$D$4*提成!$E$4,$D2097/提成!$D$3*提成!$E$3),2)</f>
        <v>0.21</v>
      </c>
      <c r="F2097" s="5" t="str">
        <f ca="1">IFERROR(LOOKUP(1,0/((B2097=名单!B:B)*(VALUE(AW2097)&gt;=名单!E:E)*(VALUE(AW2097)&lt;=名单!G:G)*(Y2097="正常走货")),名单!H:H),"否")</f>
        <v>否</v>
      </c>
      <c r="G2097" s="71" t="s">
        <v>6344</v>
      </c>
      <c r="H2097" s="71" t="s">
        <v>6346</v>
      </c>
      <c r="J2097" s="72" t="s">
        <v>287</v>
      </c>
      <c r="L2097" s="71" t="s">
        <v>18</v>
      </c>
      <c r="M2097" s="73"/>
      <c r="N2097" s="73"/>
      <c r="R2097" s="73"/>
      <c r="S2097" s="72" t="s">
        <v>99</v>
      </c>
      <c r="T2097" s="72" t="s">
        <v>14410</v>
      </c>
      <c r="U2097" s="73"/>
      <c r="W2097" s="73"/>
      <c r="X2097" s="73"/>
      <c r="Y2097" s="72" t="s">
        <v>14379</v>
      </c>
      <c r="AO2097" s="71">
        <v>63</v>
      </c>
      <c r="AS2097" s="73"/>
      <c r="AT2097" s="73"/>
      <c r="AV2097" s="73"/>
      <c r="AW2097" s="74" t="s">
        <v>16491</v>
      </c>
      <c r="BC2097" s="73"/>
      <c r="BD2097" s="73"/>
    </row>
    <row r="2098" spans="1:56">
      <c r="A2098" s="70" t="str">
        <f t="shared" si="65"/>
        <v>2026-01</v>
      </c>
      <c r="B2098" s="5" t="str">
        <f>_xlfn.XLOOKUP(G2098,过机服务商重量差!A:A,过机服务商重量差!G:G)</f>
        <v>玉麒麟</v>
      </c>
      <c r="C2098" s="32" t="str">
        <f t="shared" si="64"/>
        <v>渠道</v>
      </c>
      <c r="D2098" s="63">
        <f>ROUND(IF(AND(AO2098&gt;=0,Y2098="正常走货"),_xlfn.XLOOKUP(G2098,过机服务商重量差!A:A,过机服务商重量差!L:L),"0"),2)</f>
        <v>6</v>
      </c>
      <c r="E2098" s="64">
        <f>ROUND(IF(B2098="小旋风",$D2098/提成!$D$4*提成!$E$4,$D2098/提成!$D$3*提成!$E$3),2)</f>
        <v>0.06</v>
      </c>
      <c r="F2098" s="5" t="str">
        <f ca="1">IFERROR(LOOKUP(1,0/((B2098=名单!B:B)*(VALUE(AW2098)&gt;=名单!E:E)*(VALUE(AW2098)&lt;=名单!G:G)*(Y2098="正常走货")),名单!H:H),"否")</f>
        <v>否</v>
      </c>
      <c r="G2098" s="71" t="s">
        <v>6347</v>
      </c>
      <c r="H2098" s="71" t="s">
        <v>6349</v>
      </c>
      <c r="J2098" s="72" t="s">
        <v>17</v>
      </c>
      <c r="L2098" s="71" t="s">
        <v>18</v>
      </c>
      <c r="M2098" s="73"/>
      <c r="N2098" s="73"/>
      <c r="R2098" s="73"/>
      <c r="S2098" s="72" t="s">
        <v>99</v>
      </c>
      <c r="T2098" s="72" t="s">
        <v>14410</v>
      </c>
      <c r="U2098" s="73"/>
      <c r="W2098" s="73"/>
      <c r="X2098" s="73"/>
      <c r="Y2098" s="72" t="s">
        <v>14379</v>
      </c>
      <c r="AO2098" s="71">
        <v>213.4</v>
      </c>
      <c r="AS2098" s="73"/>
      <c r="AT2098" s="73"/>
      <c r="AV2098" s="73"/>
      <c r="AW2098" s="74" t="s">
        <v>16492</v>
      </c>
      <c r="BC2098" s="73"/>
    </row>
    <row r="2099" spans="1:56">
      <c r="A2099" s="70" t="str">
        <f t="shared" si="65"/>
        <v>2026-01</v>
      </c>
      <c r="B2099" s="5" t="str">
        <f>_xlfn.XLOOKUP(G2099,过机服务商重量差!A:A,过机服务商重量差!G:G)</f>
        <v>玉麒麟</v>
      </c>
      <c r="C2099" s="32" t="str">
        <f t="shared" si="64"/>
        <v>渠道</v>
      </c>
      <c r="D2099" s="63">
        <f>ROUND(IF(AND(AO2099&gt;=0,Y2099="正常走货"),_xlfn.XLOOKUP(G2099,过机服务商重量差!A:A,过机服务商重量差!L:L),"0"),2)</f>
        <v>25</v>
      </c>
      <c r="E2099" s="64">
        <f>ROUND(IF(B2099="小旋风",$D2099/提成!$D$4*提成!$E$4,$D2099/提成!$D$3*提成!$E$3),2)</f>
        <v>0.25</v>
      </c>
      <c r="F2099" s="5" t="str">
        <f ca="1">IFERROR(LOOKUP(1,0/((B2099=名单!B:B)*(VALUE(AW2099)&gt;=名单!E:E)*(VALUE(AW2099)&lt;=名单!G:G)*(Y2099="正常走货")),名单!H:H),"否")</f>
        <v>否</v>
      </c>
      <c r="G2099" s="71" t="s">
        <v>6350</v>
      </c>
      <c r="H2099" s="71" t="s">
        <v>6352</v>
      </c>
      <c r="J2099" s="72" t="s">
        <v>17</v>
      </c>
      <c r="L2099" s="71" t="s">
        <v>18</v>
      </c>
      <c r="M2099" s="73"/>
      <c r="N2099" s="73"/>
      <c r="R2099" s="73"/>
      <c r="S2099" s="72" t="s">
        <v>227</v>
      </c>
      <c r="T2099" s="72" t="s">
        <v>14410</v>
      </c>
      <c r="U2099" s="73"/>
      <c r="W2099" s="73"/>
      <c r="X2099" s="73"/>
      <c r="Y2099" s="72" t="s">
        <v>14379</v>
      </c>
      <c r="AO2099" s="71">
        <v>89.0799999999999</v>
      </c>
      <c r="AS2099" s="73"/>
      <c r="AT2099" s="73"/>
      <c r="AU2099" s="73"/>
      <c r="AV2099" s="73"/>
      <c r="AW2099" s="74" t="s">
        <v>16493</v>
      </c>
      <c r="BC2099" s="73"/>
    </row>
    <row r="2100" spans="1:56">
      <c r="A2100" s="70" t="str">
        <f t="shared" si="65"/>
        <v>2026-01</v>
      </c>
      <c r="B2100" s="5" t="str">
        <f>_xlfn.XLOOKUP(G2100,过机服务商重量差!A:A,过机服务商重量差!G:G)</f>
        <v>玉麒麟</v>
      </c>
      <c r="C2100" s="32" t="str">
        <f t="shared" si="64"/>
        <v>渠道</v>
      </c>
      <c r="D2100" s="63">
        <f>ROUND(IF(AND(AO2100&gt;=0,Y2100="正常走货"),_xlfn.XLOOKUP(G2100,过机服务商重量差!A:A,过机服务商重量差!L:L),"0"),2)</f>
        <v>48</v>
      </c>
      <c r="E2100" s="64">
        <f>ROUND(IF(B2100="小旋风",$D2100/提成!$D$4*提成!$E$4,$D2100/提成!$D$3*提成!$E$3),2)</f>
        <v>0.48</v>
      </c>
      <c r="F2100" s="5" t="str">
        <f ca="1">IFERROR(LOOKUP(1,0/((B2100=名单!B:B)*(VALUE(AW2100)&gt;=名单!E:E)*(VALUE(AW2100)&lt;=名单!G:G)*(Y2100="正常走货")),名单!H:H),"否")</f>
        <v>否</v>
      </c>
      <c r="G2100" s="71" t="s">
        <v>6353</v>
      </c>
      <c r="H2100" s="71" t="s">
        <v>6355</v>
      </c>
      <c r="J2100" s="72" t="s">
        <v>24</v>
      </c>
      <c r="L2100" s="71" t="s">
        <v>18</v>
      </c>
      <c r="M2100" s="73"/>
      <c r="N2100" s="73"/>
      <c r="R2100" s="73"/>
      <c r="S2100" s="72" t="s">
        <v>1262</v>
      </c>
      <c r="T2100" s="72" t="s">
        <v>14382</v>
      </c>
      <c r="U2100" s="73"/>
      <c r="W2100" s="73"/>
      <c r="X2100" s="73"/>
      <c r="Y2100" s="72" t="s">
        <v>14379</v>
      </c>
      <c r="AO2100" s="71">
        <v>355.6</v>
      </c>
      <c r="AT2100" s="73"/>
      <c r="AV2100" s="73"/>
      <c r="AW2100" s="74" t="s">
        <v>16494</v>
      </c>
      <c r="BC2100" s="73"/>
    </row>
    <row r="2101" spans="1:56">
      <c r="A2101" s="70" t="str">
        <f t="shared" si="65"/>
        <v>2026-01</v>
      </c>
      <c r="B2101" s="5" t="str">
        <f>_xlfn.XLOOKUP(G2101,过机服务商重量差!A:A,过机服务商重量差!G:G)</f>
        <v>玉麒麟</v>
      </c>
      <c r="C2101" s="32" t="str">
        <f t="shared" si="64"/>
        <v>渠道</v>
      </c>
      <c r="D2101" s="63">
        <f>ROUND(IF(AND(AO2101&gt;=0,Y2101="正常走货"),_xlfn.XLOOKUP(G2101,过机服务商重量差!A:A,过机服务商重量差!L:L),"0"),2)</f>
        <v>47</v>
      </c>
      <c r="E2101" s="64">
        <f>ROUND(IF(B2101="小旋风",$D2101/提成!$D$4*提成!$E$4,$D2101/提成!$D$3*提成!$E$3),2)</f>
        <v>0.47</v>
      </c>
      <c r="F2101" s="5" t="str">
        <f ca="1">IFERROR(LOOKUP(1,0/((B2101=名单!B:B)*(VALUE(AW2101)&gt;=名单!E:E)*(VALUE(AW2101)&lt;=名单!G:G)*(Y2101="正常走货")),名单!H:H),"否")</f>
        <v>否</v>
      </c>
      <c r="G2101" s="71" t="s">
        <v>6356</v>
      </c>
      <c r="H2101" s="71" t="s">
        <v>6358</v>
      </c>
      <c r="J2101" s="72" t="s">
        <v>24</v>
      </c>
      <c r="L2101" s="71" t="s">
        <v>18</v>
      </c>
      <c r="M2101" s="73"/>
      <c r="N2101" s="73"/>
      <c r="R2101" s="73"/>
      <c r="S2101" s="72" t="s">
        <v>1262</v>
      </c>
      <c r="T2101" s="72" t="s">
        <v>14382</v>
      </c>
      <c r="U2101" s="73"/>
      <c r="W2101" s="73"/>
      <c r="X2101" s="73"/>
      <c r="Y2101" s="72" t="s">
        <v>14379</v>
      </c>
      <c r="AO2101" s="71">
        <v>122.6</v>
      </c>
      <c r="AS2101" s="73"/>
      <c r="AT2101" s="73"/>
      <c r="AU2101" s="73"/>
      <c r="AV2101" s="73"/>
      <c r="AW2101" s="74" t="s">
        <v>16495</v>
      </c>
      <c r="BA2101" s="73"/>
      <c r="BC2101" s="73"/>
    </row>
    <row r="2102" spans="1:56">
      <c r="A2102" s="70" t="str">
        <f t="shared" si="65"/>
        <v>2026-01</v>
      </c>
      <c r="B2102" s="5" t="str">
        <f>_xlfn.XLOOKUP(G2102,过机服务商重量差!A:A,过机服务商重量差!G:G)</f>
        <v>玉麒麟</v>
      </c>
      <c r="C2102" s="32" t="str">
        <f t="shared" si="64"/>
        <v>渠道</v>
      </c>
      <c r="D2102" s="63">
        <f>ROUND(IF(AND(AO2102&gt;=0,Y2102="正常走货"),_xlfn.XLOOKUP(G2102,过机服务商重量差!A:A,过机服务商重量差!L:L),"0"),2)</f>
        <v>5</v>
      </c>
      <c r="E2102" s="64">
        <f>ROUND(IF(B2102="小旋风",$D2102/提成!$D$4*提成!$E$4,$D2102/提成!$D$3*提成!$E$3),2)</f>
        <v>0.05</v>
      </c>
      <c r="F2102" s="5" t="str">
        <f ca="1">IFERROR(LOOKUP(1,0/((B2102=名单!B:B)*(VALUE(AW2102)&gt;=名单!E:E)*(VALUE(AW2102)&lt;=名单!G:G)*(Y2102="正常走货")),名单!H:H),"否")</f>
        <v>否</v>
      </c>
      <c r="G2102" s="71" t="s">
        <v>6359</v>
      </c>
      <c r="H2102" s="71" t="s">
        <v>6361</v>
      </c>
      <c r="J2102" s="72" t="s">
        <v>1283</v>
      </c>
      <c r="L2102" s="71" t="s">
        <v>18</v>
      </c>
      <c r="M2102" s="73"/>
      <c r="N2102" s="73"/>
      <c r="R2102" s="73"/>
      <c r="S2102" s="72" t="s">
        <v>203</v>
      </c>
      <c r="T2102" s="71" t="s">
        <v>14378</v>
      </c>
      <c r="U2102" s="73"/>
      <c r="W2102" s="73"/>
      <c r="X2102" s="73"/>
      <c r="Y2102" s="72" t="s">
        <v>14379</v>
      </c>
      <c r="AO2102" s="71">
        <v>0</v>
      </c>
      <c r="AS2102" s="73"/>
      <c r="AT2102" s="73"/>
      <c r="AV2102" s="73"/>
      <c r="AW2102" s="74" t="s">
        <v>16496</v>
      </c>
      <c r="BC2102" s="73"/>
      <c r="BD2102" s="73"/>
    </row>
    <row r="2103" spans="1:56">
      <c r="A2103" s="70" t="str">
        <f t="shared" si="65"/>
        <v>2026-01</v>
      </c>
      <c r="B2103" s="5" t="str">
        <f>_xlfn.XLOOKUP(G2103,过机服务商重量差!A:A,过机服务商重量差!G:G)</f>
        <v>玉麒麟</v>
      </c>
      <c r="C2103" s="32" t="str">
        <f t="shared" si="64"/>
        <v>渠道</v>
      </c>
      <c r="D2103" s="63">
        <f>ROUND(IF(AND(AO2103&gt;=0,Y2103="正常走货"),_xlfn.XLOOKUP(G2103,过机服务商重量差!A:A,过机服务商重量差!L:L),"0"),2)</f>
        <v>8</v>
      </c>
      <c r="E2103" s="64">
        <f>ROUND(IF(B2103="小旋风",$D2103/提成!$D$4*提成!$E$4,$D2103/提成!$D$3*提成!$E$3),2)</f>
        <v>0.08</v>
      </c>
      <c r="F2103" s="5" t="str">
        <f ca="1">IFERROR(LOOKUP(1,0/((B2103=名单!B:B)*(VALUE(AW2103)&gt;=名单!E:E)*(VALUE(AW2103)&lt;=名单!G:G)*(Y2103="正常走货")),名单!H:H),"否")</f>
        <v>否</v>
      </c>
      <c r="G2103" s="71" t="s">
        <v>6362</v>
      </c>
      <c r="H2103" s="71" t="s">
        <v>6364</v>
      </c>
      <c r="J2103" s="72" t="s">
        <v>17</v>
      </c>
      <c r="L2103" s="71" t="s">
        <v>18</v>
      </c>
      <c r="M2103" s="73"/>
      <c r="N2103" s="73"/>
      <c r="R2103" s="73"/>
      <c r="S2103" s="72" t="s">
        <v>223</v>
      </c>
      <c r="T2103" s="72" t="s">
        <v>14410</v>
      </c>
      <c r="U2103" s="73"/>
      <c r="W2103" s="73"/>
      <c r="X2103" s="73"/>
      <c r="Y2103" s="72" t="s">
        <v>14379</v>
      </c>
      <c r="AO2103" s="71">
        <v>49.5</v>
      </c>
      <c r="AS2103" s="73"/>
      <c r="AT2103" s="73"/>
      <c r="AV2103" s="73"/>
      <c r="AW2103" s="74" t="s">
        <v>16497</v>
      </c>
      <c r="BC2103" s="73"/>
    </row>
    <row r="2104" spans="1:56">
      <c r="A2104" s="70" t="str">
        <f t="shared" si="65"/>
        <v>2026-01</v>
      </c>
      <c r="B2104" s="5" t="str">
        <f>_xlfn.XLOOKUP(G2104,过机服务商重量差!A:A,过机服务商重量差!G:G)</f>
        <v>玉麒麟</v>
      </c>
      <c r="C2104" s="32" t="str">
        <f t="shared" si="64"/>
        <v>渠道</v>
      </c>
      <c r="D2104" s="63">
        <f>ROUND(IF(AND(AO2104&gt;=0,Y2104="正常走货"),_xlfn.XLOOKUP(G2104,过机服务商重量差!A:A,过机服务商重量差!L:L),"0"),2)</f>
        <v>43</v>
      </c>
      <c r="E2104" s="64">
        <f>ROUND(IF(B2104="小旋风",$D2104/提成!$D$4*提成!$E$4,$D2104/提成!$D$3*提成!$E$3),2)</f>
        <v>0.43</v>
      </c>
      <c r="F2104" s="5" t="str">
        <f ca="1">IFERROR(LOOKUP(1,0/((B2104=名单!B:B)*(VALUE(AW2104)&gt;=名单!E:E)*(VALUE(AW2104)&lt;=名单!G:G)*(Y2104="正常走货")),名单!H:H),"否")</f>
        <v>否</v>
      </c>
      <c r="G2104" s="71" t="s">
        <v>6365</v>
      </c>
      <c r="H2104" s="71" t="s">
        <v>6367</v>
      </c>
      <c r="J2104" s="72" t="s">
        <v>24</v>
      </c>
      <c r="L2104" s="71" t="s">
        <v>18</v>
      </c>
      <c r="M2104" s="73"/>
      <c r="N2104" s="73"/>
      <c r="R2104" s="73"/>
      <c r="S2104" s="72" t="s">
        <v>211</v>
      </c>
      <c r="T2104" s="72" t="s">
        <v>14407</v>
      </c>
      <c r="U2104" s="73"/>
      <c r="W2104" s="73"/>
      <c r="X2104" s="73"/>
      <c r="Y2104" s="72" t="s">
        <v>14379</v>
      </c>
      <c r="AO2104" s="71">
        <v>516</v>
      </c>
      <c r="AS2104" s="73"/>
      <c r="AT2104" s="73"/>
      <c r="AV2104" s="73"/>
      <c r="AW2104" s="74" t="s">
        <v>16498</v>
      </c>
      <c r="BC2104" s="73"/>
    </row>
    <row r="2105" spans="1:56">
      <c r="A2105" s="70" t="str">
        <f t="shared" si="65"/>
        <v>2026-01</v>
      </c>
      <c r="B2105" s="5" t="str">
        <f>_xlfn.XLOOKUP(G2105,过机服务商重量差!A:A,过机服务商重量差!G:G)</f>
        <v>玉麒麟</v>
      </c>
      <c r="C2105" s="32" t="str">
        <f t="shared" si="64"/>
        <v>渠道</v>
      </c>
      <c r="D2105" s="63">
        <f>ROUND(IF(AND(AO2105&gt;=0,Y2105="正常走货"),_xlfn.XLOOKUP(G2105,过机服务商重量差!A:A,过机服务商重量差!L:L),"0"),2)</f>
        <v>43</v>
      </c>
      <c r="E2105" s="64">
        <f>ROUND(IF(B2105="小旋风",$D2105/提成!$D$4*提成!$E$4,$D2105/提成!$D$3*提成!$E$3),2)</f>
        <v>0.43</v>
      </c>
      <c r="F2105" s="5" t="str">
        <f ca="1">IFERROR(LOOKUP(1,0/((B2105=名单!B:B)*(VALUE(AW2105)&gt;=名单!E:E)*(VALUE(AW2105)&lt;=名单!G:G)*(Y2105="正常走货")),名单!H:H),"否")</f>
        <v>否</v>
      </c>
      <c r="G2105" s="71" t="s">
        <v>6368</v>
      </c>
      <c r="H2105" s="71" t="s">
        <v>6370</v>
      </c>
      <c r="J2105" s="72" t="s">
        <v>24</v>
      </c>
      <c r="L2105" s="71" t="s">
        <v>18</v>
      </c>
      <c r="M2105" s="73"/>
      <c r="N2105" s="73"/>
      <c r="R2105" s="73"/>
      <c r="S2105" s="72" t="s">
        <v>211</v>
      </c>
      <c r="T2105" s="72" t="s">
        <v>14407</v>
      </c>
      <c r="U2105" s="73"/>
      <c r="W2105" s="73"/>
      <c r="X2105" s="73"/>
      <c r="Y2105" s="72" t="s">
        <v>14379</v>
      </c>
      <c r="AO2105" s="71">
        <v>344</v>
      </c>
      <c r="AS2105" s="73"/>
      <c r="AT2105" s="73"/>
      <c r="AU2105" s="73"/>
      <c r="AV2105" s="73"/>
      <c r="AW2105" s="74" t="s">
        <v>16499</v>
      </c>
      <c r="BC2105" s="73"/>
    </row>
    <row r="2106" spans="1:56">
      <c r="A2106" s="70" t="str">
        <f t="shared" si="65"/>
        <v>2026-01</v>
      </c>
      <c r="B2106" s="5" t="str">
        <f>_xlfn.XLOOKUP(G2106,过机服务商重量差!A:A,过机服务商重量差!G:G)</f>
        <v>玉麒麟</v>
      </c>
      <c r="C2106" s="32" t="str">
        <f t="shared" si="64"/>
        <v>渠道</v>
      </c>
      <c r="D2106" s="63">
        <f>ROUND(IF(AND(AO2106&gt;=0,Y2106="正常走货"),_xlfn.XLOOKUP(G2106,过机服务商重量差!A:A,过机服务商重量差!L:L),"0"),2)</f>
        <v>14.5</v>
      </c>
      <c r="E2106" s="64">
        <f>ROUND(IF(B2106="小旋风",$D2106/提成!$D$4*提成!$E$4,$D2106/提成!$D$3*提成!$E$3),2)</f>
        <v>0.15</v>
      </c>
      <c r="F2106" s="5" t="str">
        <f ca="1">IFERROR(LOOKUP(1,0/((B2106=名单!B:B)*(VALUE(AW2106)&gt;=名单!E:E)*(VALUE(AW2106)&lt;=名单!G:G)*(Y2106="正常走货")),名单!H:H),"否")</f>
        <v>否</v>
      </c>
      <c r="G2106" s="71" t="s">
        <v>6371</v>
      </c>
      <c r="H2106" s="71" t="s">
        <v>6373</v>
      </c>
      <c r="J2106" s="72" t="s">
        <v>24</v>
      </c>
      <c r="L2106" s="71" t="s">
        <v>18</v>
      </c>
      <c r="M2106" s="73"/>
      <c r="N2106" s="73"/>
      <c r="R2106" s="73"/>
      <c r="S2106" s="72" t="s">
        <v>211</v>
      </c>
      <c r="T2106" s="72" t="s">
        <v>14407</v>
      </c>
      <c r="U2106" s="73"/>
      <c r="W2106" s="73"/>
      <c r="X2106" s="73"/>
      <c r="Y2106" s="72" t="s">
        <v>14379</v>
      </c>
      <c r="AO2106" s="71">
        <v>342</v>
      </c>
      <c r="AS2106" s="73"/>
      <c r="AT2106" s="73"/>
      <c r="AU2106" s="73"/>
      <c r="AV2106" s="73"/>
      <c r="AW2106" s="74" t="s">
        <v>16500</v>
      </c>
      <c r="BA2106" s="73"/>
      <c r="BC2106" s="73"/>
    </row>
    <row r="2107" spans="1:56">
      <c r="A2107" s="70" t="str">
        <f t="shared" si="65"/>
        <v>2026-01</v>
      </c>
      <c r="B2107" s="5" t="str">
        <f>_xlfn.XLOOKUP(G2107,过机服务商重量差!A:A,过机服务商重量差!G:G)</f>
        <v>玉麒麟</v>
      </c>
      <c r="C2107" s="32" t="str">
        <f t="shared" si="64"/>
        <v>渠道</v>
      </c>
      <c r="D2107" s="63">
        <f>ROUND(IF(AND(AO2107&gt;=0,Y2107="正常走货"),_xlfn.XLOOKUP(G2107,过机服务商重量差!A:A,过机服务商重量差!L:L),"0"),2)</f>
        <v>14.5</v>
      </c>
      <c r="E2107" s="64">
        <f>ROUND(IF(B2107="小旋风",$D2107/提成!$D$4*提成!$E$4,$D2107/提成!$D$3*提成!$E$3),2)</f>
        <v>0.15</v>
      </c>
      <c r="F2107" s="5" t="str">
        <f ca="1">IFERROR(LOOKUP(1,0/((B2107=名单!B:B)*(VALUE(AW2107)&gt;=名单!E:E)*(VALUE(AW2107)&lt;=名单!G:G)*(Y2107="正常走货")),名单!H:H),"否")</f>
        <v>否</v>
      </c>
      <c r="G2107" s="71" t="s">
        <v>6374</v>
      </c>
      <c r="H2107" s="71" t="s">
        <v>6376</v>
      </c>
      <c r="J2107" s="72" t="s">
        <v>24</v>
      </c>
      <c r="L2107" s="71" t="s">
        <v>18</v>
      </c>
      <c r="M2107" s="73"/>
      <c r="N2107" s="73"/>
      <c r="R2107" s="73"/>
      <c r="S2107" s="72" t="s">
        <v>211</v>
      </c>
      <c r="T2107" s="72" t="s">
        <v>14407</v>
      </c>
      <c r="U2107" s="73"/>
      <c r="W2107" s="73"/>
      <c r="X2107" s="73"/>
      <c r="Y2107" s="72" t="s">
        <v>14379</v>
      </c>
      <c r="AO2107" s="71">
        <v>342</v>
      </c>
      <c r="AT2107" s="73"/>
      <c r="AV2107" s="73"/>
      <c r="AW2107" s="74" t="s">
        <v>16501</v>
      </c>
      <c r="BC2107" s="73"/>
    </row>
    <row r="2108" spans="1:56">
      <c r="A2108" s="70" t="str">
        <f t="shared" si="65"/>
        <v>2026-01</v>
      </c>
      <c r="B2108" s="5" t="str">
        <f>_xlfn.XLOOKUP(G2108,过机服务商重量差!A:A,过机服务商重量差!G:G)</f>
        <v>玉麒麟</v>
      </c>
      <c r="C2108" s="32" t="str">
        <f t="shared" si="64"/>
        <v>渠道</v>
      </c>
      <c r="D2108" s="63">
        <f>ROUND(IF(AND(AO2108&gt;=0,Y2108="正常走货"),_xlfn.XLOOKUP(G2108,过机服务商重量差!A:A,过机服务商重量差!L:L),"0"),2)</f>
        <v>14.5</v>
      </c>
      <c r="E2108" s="64">
        <f>ROUND(IF(B2108="小旋风",$D2108/提成!$D$4*提成!$E$4,$D2108/提成!$D$3*提成!$E$3),2)</f>
        <v>0.15</v>
      </c>
      <c r="F2108" s="5" t="str">
        <f ca="1">IFERROR(LOOKUP(1,0/((B2108=名单!B:B)*(VALUE(AW2108)&gt;=名单!E:E)*(VALUE(AW2108)&lt;=名单!G:G)*(Y2108="正常走货")),名单!H:H),"否")</f>
        <v>否</v>
      </c>
      <c r="G2108" s="71" t="s">
        <v>6377</v>
      </c>
      <c r="H2108" s="71" t="s">
        <v>6379</v>
      </c>
      <c r="J2108" s="72" t="s">
        <v>24</v>
      </c>
      <c r="L2108" s="71" t="s">
        <v>18</v>
      </c>
      <c r="M2108" s="73"/>
      <c r="N2108" s="73"/>
      <c r="R2108" s="73"/>
      <c r="S2108" s="72" t="s">
        <v>211</v>
      </c>
      <c r="T2108" s="72" t="s">
        <v>14407</v>
      </c>
      <c r="U2108" s="73"/>
      <c r="W2108" s="73"/>
      <c r="X2108" s="73"/>
      <c r="Y2108" s="72" t="s">
        <v>14379</v>
      </c>
      <c r="AO2108" s="71">
        <v>67.99</v>
      </c>
      <c r="AS2108" s="73"/>
      <c r="AT2108" s="73"/>
      <c r="AU2108" s="73"/>
      <c r="AV2108" s="73"/>
      <c r="AW2108" s="74" t="s">
        <v>16502</v>
      </c>
      <c r="BA2108" s="73"/>
      <c r="BC2108" s="73"/>
    </row>
    <row r="2109" spans="1:56">
      <c r="A2109" s="70" t="str">
        <f t="shared" si="65"/>
        <v>2026-01</v>
      </c>
      <c r="B2109" s="5" t="str">
        <f>_xlfn.XLOOKUP(G2109,过机服务商重量差!A:A,过机服务商重量差!G:G)</f>
        <v>玉麒麟</v>
      </c>
      <c r="C2109" s="32" t="str">
        <f t="shared" si="64"/>
        <v>渠道</v>
      </c>
      <c r="D2109" s="63">
        <f>ROUND(IF(AND(AO2109&gt;=0,Y2109="正常走货"),_xlfn.XLOOKUP(G2109,过机服务商重量差!A:A,过机服务商重量差!L:L),"0"),2)</f>
        <v>14.5</v>
      </c>
      <c r="E2109" s="64">
        <f>ROUND(IF(B2109="小旋风",$D2109/提成!$D$4*提成!$E$4,$D2109/提成!$D$3*提成!$E$3),2)</f>
        <v>0.15</v>
      </c>
      <c r="F2109" s="5" t="str">
        <f ca="1">IFERROR(LOOKUP(1,0/((B2109=名单!B:B)*(VALUE(AW2109)&gt;=名单!E:E)*(VALUE(AW2109)&lt;=名单!G:G)*(Y2109="正常走货")),名单!H:H),"否")</f>
        <v>否</v>
      </c>
      <c r="G2109" s="71" t="s">
        <v>6380</v>
      </c>
      <c r="H2109" s="71" t="s">
        <v>6382</v>
      </c>
      <c r="J2109" s="72" t="s">
        <v>24</v>
      </c>
      <c r="L2109" s="71" t="s">
        <v>18</v>
      </c>
      <c r="M2109" s="73"/>
      <c r="N2109" s="73"/>
      <c r="R2109" s="73"/>
      <c r="S2109" s="72" t="s">
        <v>211</v>
      </c>
      <c r="T2109" s="72" t="s">
        <v>14407</v>
      </c>
      <c r="U2109" s="73"/>
      <c r="W2109" s="73"/>
      <c r="X2109" s="73"/>
      <c r="Y2109" s="72" t="s">
        <v>14379</v>
      </c>
      <c r="AO2109" s="71">
        <v>342</v>
      </c>
      <c r="AS2109" s="73"/>
      <c r="AT2109" s="73"/>
      <c r="AU2109" s="73"/>
      <c r="AV2109" s="73"/>
      <c r="AW2109" s="74" t="s">
        <v>16503</v>
      </c>
      <c r="BC2109" s="73"/>
    </row>
    <row r="2110" spans="1:56">
      <c r="A2110" s="70" t="str">
        <f t="shared" si="65"/>
        <v>2026-01</v>
      </c>
      <c r="B2110" s="5" t="str">
        <f>_xlfn.XLOOKUP(G2110,过机服务商重量差!A:A,过机服务商重量差!G:G)</f>
        <v>玉麒麟</v>
      </c>
      <c r="C2110" s="32" t="str">
        <f t="shared" si="64"/>
        <v>渠道</v>
      </c>
      <c r="D2110" s="63">
        <f>ROUND(IF(AND(AO2110&gt;=0,Y2110="正常走货"),_xlfn.XLOOKUP(G2110,过机服务商重量差!A:A,过机服务商重量差!L:L),"0"),2)</f>
        <v>14.5</v>
      </c>
      <c r="E2110" s="64">
        <f>ROUND(IF(B2110="小旋风",$D2110/提成!$D$4*提成!$E$4,$D2110/提成!$D$3*提成!$E$3),2)</f>
        <v>0.15</v>
      </c>
      <c r="F2110" s="5" t="str">
        <f ca="1">IFERROR(LOOKUP(1,0/((B2110=名单!B:B)*(VALUE(AW2110)&gt;=名单!E:E)*(VALUE(AW2110)&lt;=名单!G:G)*(Y2110="正常走货")),名单!H:H),"否")</f>
        <v>否</v>
      </c>
      <c r="G2110" s="71" t="s">
        <v>6383</v>
      </c>
      <c r="H2110" s="71" t="s">
        <v>6385</v>
      </c>
      <c r="J2110" s="72" t="s">
        <v>24</v>
      </c>
      <c r="L2110" s="71" t="s">
        <v>18</v>
      </c>
      <c r="M2110" s="73"/>
      <c r="N2110" s="73"/>
      <c r="R2110" s="73"/>
      <c r="S2110" s="72" t="s">
        <v>211</v>
      </c>
      <c r="T2110" s="72" t="s">
        <v>14407</v>
      </c>
      <c r="U2110" s="73"/>
      <c r="W2110" s="73"/>
      <c r="X2110" s="73"/>
      <c r="Y2110" s="72" t="s">
        <v>14379</v>
      </c>
      <c r="AO2110" s="71">
        <v>36</v>
      </c>
      <c r="AS2110" s="73"/>
      <c r="AT2110" s="73"/>
      <c r="AV2110" s="73"/>
      <c r="AW2110" s="74" t="s">
        <v>16504</v>
      </c>
      <c r="BC2110" s="73"/>
    </row>
    <row r="2111" spans="1:56">
      <c r="A2111" s="70" t="str">
        <f t="shared" si="65"/>
        <v>2026-01</v>
      </c>
      <c r="B2111" s="5" t="str">
        <f>_xlfn.XLOOKUP(G2111,过机服务商重量差!A:A,过机服务商重量差!G:G)</f>
        <v>玉麒麟</v>
      </c>
      <c r="C2111" s="32" t="str">
        <f t="shared" si="64"/>
        <v>渠道</v>
      </c>
      <c r="D2111" s="63">
        <f>ROUND(IF(AND(AO2111&gt;=0,Y2111="正常走货"),_xlfn.XLOOKUP(G2111,过机服务商重量差!A:A,过机服务商重量差!L:L),"0"),2)</f>
        <v>14.5</v>
      </c>
      <c r="E2111" s="64">
        <f>ROUND(IF(B2111="小旋风",$D2111/提成!$D$4*提成!$E$4,$D2111/提成!$D$3*提成!$E$3),2)</f>
        <v>0.15</v>
      </c>
      <c r="F2111" s="5" t="str">
        <f ca="1">IFERROR(LOOKUP(1,0/((B2111=名单!B:B)*(VALUE(AW2111)&gt;=名单!E:E)*(VALUE(AW2111)&lt;=名单!G:G)*(Y2111="正常走货")),名单!H:H),"否")</f>
        <v>否</v>
      </c>
      <c r="G2111" s="71" t="s">
        <v>6386</v>
      </c>
      <c r="H2111" s="71" t="s">
        <v>6388</v>
      </c>
      <c r="J2111" s="71" t="s">
        <v>24</v>
      </c>
      <c r="L2111" s="71" t="s">
        <v>18</v>
      </c>
      <c r="M2111" s="73"/>
      <c r="N2111" s="73"/>
      <c r="R2111" s="73"/>
      <c r="S2111" s="72" t="s">
        <v>211</v>
      </c>
      <c r="T2111" s="72" t="s">
        <v>14407</v>
      </c>
      <c r="U2111" s="73"/>
      <c r="W2111" s="73"/>
      <c r="X2111" s="73"/>
      <c r="Y2111" s="72" t="s">
        <v>14379</v>
      </c>
      <c r="AO2111" s="71">
        <v>336</v>
      </c>
      <c r="AS2111" s="73"/>
      <c r="AT2111" s="73"/>
      <c r="AV2111" s="73"/>
      <c r="AW2111" s="74" t="s">
        <v>16505</v>
      </c>
      <c r="BC2111" s="73"/>
    </row>
    <row r="2112" spans="1:56">
      <c r="A2112" s="70" t="str">
        <f t="shared" si="65"/>
        <v>2026-01</v>
      </c>
      <c r="B2112" s="5" t="str">
        <f>_xlfn.XLOOKUP(G2112,过机服务商重量差!A:A,过机服务商重量差!G:G)</f>
        <v>玉麒麟</v>
      </c>
      <c r="C2112" s="32" t="str">
        <f t="shared" si="64"/>
        <v>渠道</v>
      </c>
      <c r="D2112" s="63">
        <f>ROUND(IF(AND(AO2112&gt;=0,Y2112="正常走货"),_xlfn.XLOOKUP(G2112,过机服务商重量差!A:A,过机服务商重量差!L:L),"0"),2)</f>
        <v>14.5</v>
      </c>
      <c r="E2112" s="64">
        <f>ROUND(IF(B2112="小旋风",$D2112/提成!$D$4*提成!$E$4,$D2112/提成!$D$3*提成!$E$3),2)</f>
        <v>0.15</v>
      </c>
      <c r="F2112" s="5" t="str">
        <f ca="1">IFERROR(LOOKUP(1,0/((B2112=名单!B:B)*(VALUE(AW2112)&gt;=名单!E:E)*(VALUE(AW2112)&lt;=名单!G:G)*(Y2112="正常走货")),名单!H:H),"否")</f>
        <v>否</v>
      </c>
      <c r="G2112" s="71" t="s">
        <v>6389</v>
      </c>
      <c r="H2112" s="71" t="s">
        <v>6391</v>
      </c>
      <c r="J2112" s="72" t="s">
        <v>24</v>
      </c>
      <c r="L2112" s="71" t="s">
        <v>18</v>
      </c>
      <c r="M2112" s="73"/>
      <c r="N2112" s="73"/>
      <c r="R2112" s="73"/>
      <c r="S2112" s="72" t="s">
        <v>211</v>
      </c>
      <c r="T2112" s="72" t="s">
        <v>14407</v>
      </c>
      <c r="U2112" s="73"/>
      <c r="W2112" s="73"/>
      <c r="X2112" s="73"/>
      <c r="Y2112" s="72" t="s">
        <v>14379</v>
      </c>
      <c r="AO2112" s="71">
        <v>336</v>
      </c>
      <c r="AT2112" s="73"/>
      <c r="AV2112" s="73"/>
      <c r="AW2112" s="74" t="s">
        <v>16506</v>
      </c>
      <c r="BC2112" s="73"/>
    </row>
    <row r="2113" spans="1:56">
      <c r="A2113" s="70" t="str">
        <f t="shared" si="65"/>
        <v>2026-01</v>
      </c>
      <c r="B2113" s="5" t="str">
        <f>_xlfn.XLOOKUP(G2113,过机服务商重量差!A:A,过机服务商重量差!G:G)</f>
        <v>帅时莹</v>
      </c>
      <c r="C2113" s="32" t="str">
        <f t="shared" si="64"/>
        <v>渠道</v>
      </c>
      <c r="D2113" s="63">
        <f>ROUND(IF(AND(AO2113&gt;=0,Y2113="正常走货"),_xlfn.XLOOKUP(G2113,过机服务商重量差!A:A,过机服务商重量差!L:L),"0"),2)</f>
        <v>241</v>
      </c>
      <c r="E2113" s="64">
        <f>ROUND(IF(B2113="小旋风",$D2113/提成!$D$4*提成!$E$4,$D2113/提成!$D$3*提成!$E$3),2)</f>
        <v>2.41</v>
      </c>
      <c r="F2113" s="5" t="str">
        <f ca="1">IFERROR(LOOKUP(1,0/((B2113=名单!B:B)*(VALUE(AW2113)&gt;=名单!E:E)*(VALUE(AW2113)&lt;=名单!G:G)*(Y2113="正常走货")),名单!H:H),"否")</f>
        <v>否</v>
      </c>
      <c r="G2113" s="71" t="s">
        <v>6392</v>
      </c>
      <c r="H2113" s="71" t="s">
        <v>6394</v>
      </c>
      <c r="J2113" s="72" t="s">
        <v>97</v>
      </c>
      <c r="L2113" s="71" t="s">
        <v>18</v>
      </c>
      <c r="M2113" s="73"/>
      <c r="N2113" s="73"/>
      <c r="R2113" s="73"/>
      <c r="S2113" s="72" t="s">
        <v>187</v>
      </c>
      <c r="T2113" s="72" t="s">
        <v>14410</v>
      </c>
      <c r="U2113" s="73"/>
      <c r="W2113" s="73"/>
      <c r="X2113" s="73"/>
      <c r="Y2113" s="72" t="s">
        <v>14379</v>
      </c>
      <c r="AO2113" s="71">
        <v>328.2</v>
      </c>
      <c r="AT2113" s="73"/>
      <c r="AV2113" s="73"/>
      <c r="AW2113" s="74" t="s">
        <v>16507</v>
      </c>
      <c r="BC2113" s="73"/>
    </row>
    <row r="2114" spans="1:56">
      <c r="A2114" s="70" t="str">
        <f t="shared" si="65"/>
        <v>2026-01</v>
      </c>
      <c r="B2114" s="5" t="str">
        <f>_xlfn.XLOOKUP(G2114,过机服务商重量差!A:A,过机服务商重量差!G:G)</f>
        <v>玉麒麟</v>
      </c>
      <c r="C2114" s="32" t="str">
        <f t="shared" ref="C2114:C2177" si="66">IF(OR(AO2114&lt;0,L2114="FBA海运"),"","渠道")</f>
        <v>渠道</v>
      </c>
      <c r="D2114" s="63">
        <f>ROUND(IF(AND(AO2114&gt;=0,Y2114="正常走货"),_xlfn.XLOOKUP(G2114,过机服务商重量差!A:A,过机服务商重量差!L:L),"0"),2)</f>
        <v>14.5</v>
      </c>
      <c r="E2114" s="64">
        <f>ROUND(IF(B2114="小旋风",$D2114/提成!$D$4*提成!$E$4,$D2114/提成!$D$3*提成!$E$3),2)</f>
        <v>0.15</v>
      </c>
      <c r="F2114" s="5" t="str">
        <f ca="1">IFERROR(LOOKUP(1,0/((B2114=名单!B:B)*(VALUE(AW2114)&gt;=名单!E:E)*(VALUE(AW2114)&lt;=名单!G:G)*(Y2114="正常走货")),名单!H:H),"否")</f>
        <v>否</v>
      </c>
      <c r="G2114" s="71" t="s">
        <v>6395</v>
      </c>
      <c r="H2114" s="71" t="s">
        <v>6397</v>
      </c>
      <c r="J2114" s="72" t="s">
        <v>24</v>
      </c>
      <c r="L2114" s="71" t="s">
        <v>18</v>
      </c>
      <c r="M2114" s="73"/>
      <c r="N2114" s="73"/>
      <c r="R2114" s="73"/>
      <c r="S2114" s="72" t="s">
        <v>211</v>
      </c>
      <c r="T2114" s="72" t="s">
        <v>14407</v>
      </c>
      <c r="U2114" s="73"/>
      <c r="W2114" s="73"/>
      <c r="X2114" s="73"/>
      <c r="Y2114" s="72" t="s">
        <v>14379</v>
      </c>
      <c r="AO2114" s="71">
        <v>342</v>
      </c>
      <c r="AS2114" s="73"/>
      <c r="AT2114" s="73"/>
      <c r="AV2114" s="73"/>
      <c r="AW2114" s="74" t="s">
        <v>16508</v>
      </c>
      <c r="BC2114" s="73"/>
    </row>
    <row r="2115" spans="1:56">
      <c r="A2115" s="70" t="str">
        <f t="shared" ref="A2115:A2178" si="67">MID(AW2115,1,7)</f>
        <v>2026-01</v>
      </c>
      <c r="B2115" s="5" t="str">
        <f>_xlfn.XLOOKUP(G2115,过机服务商重量差!A:A,过机服务商重量差!G:G)</f>
        <v>玉麒麟</v>
      </c>
      <c r="C2115" s="32" t="str">
        <f t="shared" si="66"/>
        <v>渠道</v>
      </c>
      <c r="D2115" s="63">
        <f>ROUND(IF(AND(AO2115&gt;=0,Y2115="正常走货"),_xlfn.XLOOKUP(G2115,过机服务商重量差!A:A,过机服务商重量差!L:L),"0"),2)</f>
        <v>43</v>
      </c>
      <c r="E2115" s="64">
        <f>ROUND(IF(B2115="小旋风",$D2115/提成!$D$4*提成!$E$4,$D2115/提成!$D$3*提成!$E$3),2)</f>
        <v>0.43</v>
      </c>
      <c r="F2115" s="5" t="str">
        <f ca="1">IFERROR(LOOKUP(1,0/((B2115=名单!B:B)*(VALUE(AW2115)&gt;=名单!E:E)*(VALUE(AW2115)&lt;=名单!G:G)*(Y2115="正常走货")),名单!H:H),"否")</f>
        <v>否</v>
      </c>
      <c r="G2115" s="71" t="s">
        <v>6398</v>
      </c>
      <c r="H2115" s="71" t="s">
        <v>6400</v>
      </c>
      <c r="J2115" s="72" t="s">
        <v>24</v>
      </c>
      <c r="L2115" s="71" t="s">
        <v>18</v>
      </c>
      <c r="M2115" s="73"/>
      <c r="N2115" s="73"/>
      <c r="R2115" s="73"/>
      <c r="S2115" s="72" t="s">
        <v>211</v>
      </c>
      <c r="T2115" s="72" t="s">
        <v>14407</v>
      </c>
      <c r="U2115" s="73"/>
      <c r="W2115" s="73"/>
      <c r="X2115" s="73"/>
      <c r="Y2115" s="72" t="s">
        <v>14379</v>
      </c>
      <c r="AO2115" s="71">
        <v>344</v>
      </c>
      <c r="AS2115" s="73"/>
      <c r="AT2115" s="73"/>
      <c r="AV2115" s="73"/>
      <c r="AW2115" s="74" t="s">
        <v>16509</v>
      </c>
      <c r="BC2115" s="73"/>
    </row>
    <row r="2116" spans="1:56">
      <c r="A2116" s="70" t="str">
        <f t="shared" si="67"/>
        <v>2026-01</v>
      </c>
      <c r="B2116" s="5" t="str">
        <f>_xlfn.XLOOKUP(G2116,过机服务商重量差!A:A,过机服务商重量差!G:G)</f>
        <v>玉麒麟</v>
      </c>
      <c r="C2116" s="32" t="str">
        <f t="shared" si="66"/>
        <v>渠道</v>
      </c>
      <c r="D2116" s="63">
        <f>ROUND(IF(AND(AO2116&gt;=0,Y2116="正常走货"),_xlfn.XLOOKUP(G2116,过机服务商重量差!A:A,过机服务商重量差!L:L),"0"),2)</f>
        <v>43</v>
      </c>
      <c r="E2116" s="64">
        <f>ROUND(IF(B2116="小旋风",$D2116/提成!$D$4*提成!$E$4,$D2116/提成!$D$3*提成!$E$3),2)</f>
        <v>0.43</v>
      </c>
      <c r="F2116" s="5" t="str">
        <f ca="1">IFERROR(LOOKUP(1,0/((B2116=名单!B:B)*(VALUE(AW2116)&gt;=名单!E:E)*(VALUE(AW2116)&lt;=名单!G:G)*(Y2116="正常走货")),名单!H:H),"否")</f>
        <v>否</v>
      </c>
      <c r="G2116" s="71" t="s">
        <v>6401</v>
      </c>
      <c r="H2116" s="71" t="s">
        <v>6403</v>
      </c>
      <c r="J2116" s="72" t="s">
        <v>24</v>
      </c>
      <c r="L2116" s="71" t="s">
        <v>18</v>
      </c>
      <c r="M2116" s="73"/>
      <c r="N2116" s="73"/>
      <c r="R2116" s="73"/>
      <c r="S2116" s="72" t="s">
        <v>211</v>
      </c>
      <c r="T2116" s="72" t="s">
        <v>14407</v>
      </c>
      <c r="U2116" s="73"/>
      <c r="W2116" s="73"/>
      <c r="X2116" s="73"/>
      <c r="Y2116" s="72" t="s">
        <v>14379</v>
      </c>
      <c r="AO2116" s="71">
        <v>344</v>
      </c>
      <c r="AT2116" s="73"/>
      <c r="AU2116" s="73"/>
      <c r="AV2116" s="73"/>
      <c r="AW2116" s="74" t="s">
        <v>16510</v>
      </c>
      <c r="BC2116" s="73"/>
    </row>
    <row r="2117" spans="1:56">
      <c r="A2117" s="70" t="str">
        <f t="shared" si="67"/>
        <v>2026-01</v>
      </c>
      <c r="B2117" s="5" t="str">
        <f>_xlfn.XLOOKUP(G2117,过机服务商重量差!A:A,过机服务商重量差!G:G)</f>
        <v>玉麒麟</v>
      </c>
      <c r="C2117" s="32" t="str">
        <f t="shared" si="66"/>
        <v>渠道</v>
      </c>
      <c r="D2117" s="63">
        <f>ROUND(IF(AND(AO2117&gt;=0,Y2117="正常走货"),_xlfn.XLOOKUP(G2117,过机服务商重量差!A:A,过机服务商重量差!L:L),"0"),2)</f>
        <v>14.5</v>
      </c>
      <c r="E2117" s="64">
        <f>ROUND(IF(B2117="小旋风",$D2117/提成!$D$4*提成!$E$4,$D2117/提成!$D$3*提成!$E$3),2)</f>
        <v>0.15</v>
      </c>
      <c r="F2117" s="5" t="str">
        <f ca="1">IFERROR(LOOKUP(1,0/((B2117=名单!B:B)*(VALUE(AW2117)&gt;=名单!E:E)*(VALUE(AW2117)&lt;=名单!G:G)*(Y2117="正常走货")),名单!H:H),"否")</f>
        <v>否</v>
      </c>
      <c r="G2117" s="71" t="s">
        <v>6404</v>
      </c>
      <c r="H2117" s="71" t="s">
        <v>6406</v>
      </c>
      <c r="J2117" s="72" t="s">
        <v>24</v>
      </c>
      <c r="L2117" s="71" t="s">
        <v>18</v>
      </c>
      <c r="M2117" s="73"/>
      <c r="N2117" s="73"/>
      <c r="R2117" s="73"/>
      <c r="S2117" s="72" t="s">
        <v>211</v>
      </c>
      <c r="T2117" s="72" t="s">
        <v>14407</v>
      </c>
      <c r="U2117" s="73"/>
      <c r="W2117" s="73"/>
      <c r="X2117" s="73"/>
      <c r="Y2117" s="72" t="s">
        <v>14379</v>
      </c>
      <c r="AO2117" s="71">
        <v>390</v>
      </c>
      <c r="AS2117" s="73"/>
      <c r="AT2117" s="73"/>
      <c r="AV2117" s="73"/>
      <c r="AW2117" s="74" t="s">
        <v>16511</v>
      </c>
      <c r="BC2117" s="73"/>
    </row>
    <row r="2118" spans="1:56">
      <c r="A2118" s="70" t="str">
        <f t="shared" si="67"/>
        <v>2026-01</v>
      </c>
      <c r="B2118" s="5" t="str">
        <f>_xlfn.XLOOKUP(G2118,过机服务商重量差!A:A,过机服务商重量差!G:G)</f>
        <v>玉麒麟</v>
      </c>
      <c r="C2118" s="32" t="str">
        <f t="shared" si="66"/>
        <v>渠道</v>
      </c>
      <c r="D2118" s="63">
        <f>ROUND(IF(AND(AO2118&gt;=0,Y2118="正常走货"),_xlfn.XLOOKUP(G2118,过机服务商重量差!A:A,过机服务商重量差!L:L),"0"),2)</f>
        <v>14.5</v>
      </c>
      <c r="E2118" s="64">
        <f>ROUND(IF(B2118="小旋风",$D2118/提成!$D$4*提成!$E$4,$D2118/提成!$D$3*提成!$E$3),2)</f>
        <v>0.15</v>
      </c>
      <c r="F2118" s="5" t="str">
        <f ca="1">IFERROR(LOOKUP(1,0/((B2118=名单!B:B)*(VALUE(AW2118)&gt;=名单!E:E)*(VALUE(AW2118)&lt;=名单!G:G)*(Y2118="正常走货")),名单!H:H),"否")</f>
        <v>否</v>
      </c>
      <c r="G2118" s="71" t="s">
        <v>6407</v>
      </c>
      <c r="H2118" s="71" t="s">
        <v>6409</v>
      </c>
      <c r="J2118" s="72" t="s">
        <v>24</v>
      </c>
      <c r="L2118" s="71" t="s">
        <v>18</v>
      </c>
      <c r="M2118" s="73"/>
      <c r="N2118" s="73"/>
      <c r="R2118" s="73"/>
      <c r="S2118" s="72" t="s">
        <v>211</v>
      </c>
      <c r="T2118" s="72" t="s">
        <v>14407</v>
      </c>
      <c r="U2118" s="73"/>
      <c r="W2118" s="73"/>
      <c r="X2118" s="73"/>
      <c r="Y2118" s="72" t="s">
        <v>14379</v>
      </c>
      <c r="AO2118" s="71">
        <v>390</v>
      </c>
      <c r="AS2118" s="73"/>
      <c r="AT2118" s="73"/>
      <c r="AV2118" s="73"/>
      <c r="AW2118" s="74" t="s">
        <v>16512</v>
      </c>
      <c r="BC2118" s="73"/>
    </row>
    <row r="2119" spans="1:56">
      <c r="A2119" s="70" t="str">
        <f t="shared" si="67"/>
        <v>2026-01</v>
      </c>
      <c r="B2119" s="5" t="str">
        <f>_xlfn.XLOOKUP(G2119,过机服务商重量差!A:A,过机服务商重量差!G:G)</f>
        <v>玉麒麟</v>
      </c>
      <c r="C2119" s="32" t="str">
        <f t="shared" si="66"/>
        <v>渠道</v>
      </c>
      <c r="D2119" s="63">
        <f>ROUND(IF(AND(AO2119&gt;=0,Y2119="正常走货"),_xlfn.XLOOKUP(G2119,过机服务商重量差!A:A,过机服务商重量差!L:L),"0"),2)</f>
        <v>14.5</v>
      </c>
      <c r="E2119" s="64">
        <f>ROUND(IF(B2119="小旋风",$D2119/提成!$D$4*提成!$E$4,$D2119/提成!$D$3*提成!$E$3),2)</f>
        <v>0.15</v>
      </c>
      <c r="F2119" s="5" t="str">
        <f ca="1">IFERROR(LOOKUP(1,0/((B2119=名单!B:B)*(VALUE(AW2119)&gt;=名单!E:E)*(VALUE(AW2119)&lt;=名单!G:G)*(Y2119="正常走货")),名单!H:H),"否")</f>
        <v>否</v>
      </c>
      <c r="G2119" s="71" t="s">
        <v>6410</v>
      </c>
      <c r="H2119" s="71" t="s">
        <v>6412</v>
      </c>
      <c r="J2119" s="72" t="s">
        <v>24</v>
      </c>
      <c r="L2119" s="71" t="s">
        <v>18</v>
      </c>
      <c r="M2119" s="73"/>
      <c r="N2119" s="73"/>
      <c r="R2119" s="73"/>
      <c r="S2119" s="72" t="s">
        <v>211</v>
      </c>
      <c r="T2119" s="72" t="s">
        <v>14407</v>
      </c>
      <c r="U2119" s="73"/>
      <c r="W2119" s="73"/>
      <c r="X2119" s="73"/>
      <c r="Y2119" s="72" t="s">
        <v>14379</v>
      </c>
      <c r="AO2119" s="71">
        <v>390</v>
      </c>
      <c r="AT2119" s="73"/>
      <c r="AV2119" s="73"/>
      <c r="AW2119" s="74" t="s">
        <v>16513</v>
      </c>
      <c r="BC2119" s="73"/>
    </row>
    <row r="2120" spans="1:56">
      <c r="A2120" s="70" t="str">
        <f t="shared" si="67"/>
        <v>2026-01</v>
      </c>
      <c r="B2120" s="5" t="str">
        <f>_xlfn.XLOOKUP(G2120,过机服务商重量差!A:A,过机服务商重量差!G:G)</f>
        <v>玉麒麟</v>
      </c>
      <c r="C2120" s="32" t="str">
        <f t="shared" si="66"/>
        <v>渠道</v>
      </c>
      <c r="D2120" s="63">
        <f>ROUND(IF(AND(AO2120&gt;=0,Y2120="正常走货"),_xlfn.XLOOKUP(G2120,过机服务商重量差!A:A,过机服务商重量差!L:L),"0"),2)</f>
        <v>14.5</v>
      </c>
      <c r="E2120" s="64">
        <f>ROUND(IF(B2120="小旋风",$D2120/提成!$D$4*提成!$E$4,$D2120/提成!$D$3*提成!$E$3),2)</f>
        <v>0.15</v>
      </c>
      <c r="F2120" s="5" t="str">
        <f ca="1">IFERROR(LOOKUP(1,0/((B2120=名单!B:B)*(VALUE(AW2120)&gt;=名单!E:E)*(VALUE(AW2120)&lt;=名单!G:G)*(Y2120="正常走货")),名单!H:H),"否")</f>
        <v>否</v>
      </c>
      <c r="G2120" s="71" t="s">
        <v>6413</v>
      </c>
      <c r="H2120" s="71" t="s">
        <v>6415</v>
      </c>
      <c r="J2120" s="72" t="s">
        <v>24</v>
      </c>
      <c r="L2120" s="71" t="s">
        <v>18</v>
      </c>
      <c r="M2120" s="73"/>
      <c r="N2120" s="73"/>
      <c r="R2120" s="73"/>
      <c r="S2120" s="72" t="s">
        <v>211</v>
      </c>
      <c r="T2120" s="71" t="s">
        <v>14407</v>
      </c>
      <c r="U2120" s="73"/>
      <c r="W2120" s="73"/>
      <c r="X2120" s="73"/>
      <c r="Y2120" s="72" t="s">
        <v>14379</v>
      </c>
      <c r="AO2120" s="71">
        <v>342</v>
      </c>
      <c r="AS2120" s="73"/>
      <c r="AT2120" s="73"/>
      <c r="AV2120" s="73"/>
      <c r="AW2120" s="74" t="s">
        <v>16514</v>
      </c>
      <c r="BC2120" s="73"/>
    </row>
    <row r="2121" spans="1:56">
      <c r="A2121" s="70" t="str">
        <f t="shared" si="67"/>
        <v>2026-01</v>
      </c>
      <c r="B2121" s="5" t="str">
        <f>_xlfn.XLOOKUP(G2121,过机服务商重量差!A:A,过机服务商重量差!G:G)</f>
        <v>玉麒麟</v>
      </c>
      <c r="C2121" s="32" t="str">
        <f t="shared" si="66"/>
        <v>渠道</v>
      </c>
      <c r="D2121" s="63">
        <f>ROUND(IF(AND(AO2121&gt;=0,Y2121="正常走货"),_xlfn.XLOOKUP(G2121,过机服务商重量差!A:A,过机服务商重量差!L:L),"0"),2)</f>
        <v>14.5</v>
      </c>
      <c r="E2121" s="64">
        <f>ROUND(IF(B2121="小旋风",$D2121/提成!$D$4*提成!$E$4,$D2121/提成!$D$3*提成!$E$3),2)</f>
        <v>0.15</v>
      </c>
      <c r="F2121" s="5" t="str">
        <f ca="1">IFERROR(LOOKUP(1,0/((B2121=名单!B:B)*(VALUE(AW2121)&gt;=名单!E:E)*(VALUE(AW2121)&lt;=名单!G:G)*(Y2121="正常走货")),名单!H:H),"否")</f>
        <v>否</v>
      </c>
      <c r="G2121" s="71" t="s">
        <v>6416</v>
      </c>
      <c r="H2121" s="71" t="s">
        <v>6418</v>
      </c>
      <c r="J2121" s="72" t="s">
        <v>24</v>
      </c>
      <c r="L2121" s="71" t="s">
        <v>18</v>
      </c>
      <c r="M2121" s="73"/>
      <c r="N2121" s="73"/>
      <c r="R2121" s="73"/>
      <c r="S2121" s="72" t="s">
        <v>211</v>
      </c>
      <c r="T2121" s="72" t="s">
        <v>14407</v>
      </c>
      <c r="U2121" s="73"/>
      <c r="W2121" s="73"/>
      <c r="X2121" s="73"/>
      <c r="Y2121" s="72" t="s">
        <v>14379</v>
      </c>
      <c r="AO2121" s="71">
        <v>342</v>
      </c>
      <c r="AT2121" s="73"/>
      <c r="AV2121" s="73"/>
      <c r="AW2121" s="74" t="s">
        <v>16515</v>
      </c>
      <c r="BC2121" s="73"/>
    </row>
    <row r="2122" spans="1:56">
      <c r="A2122" s="70" t="str">
        <f t="shared" si="67"/>
        <v>2026-01</v>
      </c>
      <c r="B2122" s="5" t="str">
        <f>_xlfn.XLOOKUP(G2122,过机服务商重量差!A:A,过机服务商重量差!G:G)</f>
        <v>玉麒麟</v>
      </c>
      <c r="C2122" s="32" t="str">
        <f t="shared" si="66"/>
        <v>渠道</v>
      </c>
      <c r="D2122" s="63">
        <f>ROUND(IF(AND(AO2122&gt;=0,Y2122="正常走货"),_xlfn.XLOOKUP(G2122,过机服务商重量差!A:A,过机服务商重量差!L:L),"0"),2)</f>
        <v>43</v>
      </c>
      <c r="E2122" s="64">
        <f>ROUND(IF(B2122="小旋风",$D2122/提成!$D$4*提成!$E$4,$D2122/提成!$D$3*提成!$E$3),2)</f>
        <v>0.43</v>
      </c>
      <c r="F2122" s="5" t="str">
        <f ca="1">IFERROR(LOOKUP(1,0/((B2122=名单!B:B)*(VALUE(AW2122)&gt;=名单!E:E)*(VALUE(AW2122)&lt;=名单!G:G)*(Y2122="正常走货")),名单!H:H),"否")</f>
        <v>否</v>
      </c>
      <c r="G2122" s="71" t="s">
        <v>6419</v>
      </c>
      <c r="H2122" s="71" t="s">
        <v>6421</v>
      </c>
      <c r="J2122" s="72" t="s">
        <v>24</v>
      </c>
      <c r="L2122" s="71" t="s">
        <v>18</v>
      </c>
      <c r="M2122" s="73"/>
      <c r="N2122" s="73"/>
      <c r="R2122" s="73"/>
      <c r="S2122" s="72" t="s">
        <v>211</v>
      </c>
      <c r="T2122" s="72" t="s">
        <v>14407</v>
      </c>
      <c r="U2122" s="73"/>
      <c r="W2122" s="73"/>
      <c r="X2122" s="73"/>
      <c r="Y2122" s="72" t="s">
        <v>14379</v>
      </c>
      <c r="AO2122" s="71">
        <v>387</v>
      </c>
      <c r="AS2122" s="73"/>
      <c r="AT2122" s="73"/>
      <c r="AV2122" s="73"/>
      <c r="AW2122" s="74" t="s">
        <v>16516</v>
      </c>
      <c r="BA2122" s="73"/>
      <c r="BC2122" s="73"/>
    </row>
    <row r="2123" spans="1:56">
      <c r="A2123" s="70" t="str">
        <f t="shared" si="67"/>
        <v>2026-01</v>
      </c>
      <c r="B2123" s="5" t="str">
        <f>_xlfn.XLOOKUP(G2123,过机服务商重量差!A:A,过机服务商重量差!G:G)</f>
        <v>玉麒麟</v>
      </c>
      <c r="C2123" s="32" t="str">
        <f t="shared" si="66"/>
        <v>渠道</v>
      </c>
      <c r="D2123" s="63">
        <f>ROUND(IF(AND(AO2123&gt;=0,Y2123="正常走货"),_xlfn.XLOOKUP(G2123,过机服务商重量差!A:A,过机服务商重量差!L:L),"0"),2)</f>
        <v>14.5</v>
      </c>
      <c r="E2123" s="64">
        <f>ROUND(IF(B2123="小旋风",$D2123/提成!$D$4*提成!$E$4,$D2123/提成!$D$3*提成!$E$3),2)</f>
        <v>0.15</v>
      </c>
      <c r="F2123" s="5" t="str">
        <f ca="1">IFERROR(LOOKUP(1,0/((B2123=名单!B:B)*(VALUE(AW2123)&gt;=名单!E:E)*(VALUE(AW2123)&lt;=名单!G:G)*(Y2123="正常走货")),名单!H:H),"否")</f>
        <v>否</v>
      </c>
      <c r="G2123" s="71" t="s">
        <v>6422</v>
      </c>
      <c r="H2123" s="71" t="s">
        <v>6424</v>
      </c>
      <c r="J2123" s="72" t="s">
        <v>24</v>
      </c>
      <c r="L2123" s="71" t="s">
        <v>18</v>
      </c>
      <c r="M2123" s="73"/>
      <c r="N2123" s="73"/>
      <c r="R2123" s="73"/>
      <c r="S2123" s="72" t="s">
        <v>211</v>
      </c>
      <c r="T2123" s="72" t="s">
        <v>14407</v>
      </c>
      <c r="U2123" s="73"/>
      <c r="W2123" s="73"/>
      <c r="X2123" s="73"/>
      <c r="Y2123" s="72" t="s">
        <v>14379</v>
      </c>
      <c r="AO2123" s="71">
        <v>342</v>
      </c>
      <c r="AS2123" s="73"/>
      <c r="AT2123" s="73"/>
      <c r="AV2123" s="73"/>
      <c r="AW2123" s="74" t="s">
        <v>16517</v>
      </c>
      <c r="BC2123" s="73"/>
    </row>
    <row r="2124" spans="1:56">
      <c r="A2124" s="70" t="str">
        <f t="shared" si="67"/>
        <v>2026-01</v>
      </c>
      <c r="B2124" s="5" t="str">
        <f>_xlfn.XLOOKUP(G2124,过机服务商重量差!A:A,过机服务商重量差!G:G)</f>
        <v>玉麒麟</v>
      </c>
      <c r="C2124" s="32" t="str">
        <f t="shared" si="66"/>
        <v>渠道</v>
      </c>
      <c r="D2124" s="63">
        <f>ROUND(IF(AND(AO2124&gt;=0,Y2124="正常走货"),_xlfn.XLOOKUP(G2124,过机服务商重量差!A:A,过机服务商重量差!L:L),"0"),2)</f>
        <v>14.5</v>
      </c>
      <c r="E2124" s="64">
        <f>ROUND(IF(B2124="小旋风",$D2124/提成!$D$4*提成!$E$4,$D2124/提成!$D$3*提成!$E$3),2)</f>
        <v>0.15</v>
      </c>
      <c r="F2124" s="5" t="str">
        <f ca="1">IFERROR(LOOKUP(1,0/((B2124=名单!B:B)*(VALUE(AW2124)&gt;=名单!E:E)*(VALUE(AW2124)&lt;=名单!G:G)*(Y2124="正常走货")),名单!H:H),"否")</f>
        <v>否</v>
      </c>
      <c r="G2124" s="71" t="s">
        <v>6425</v>
      </c>
      <c r="H2124" s="71" t="s">
        <v>6427</v>
      </c>
      <c r="J2124" s="72" t="s">
        <v>24</v>
      </c>
      <c r="L2124" s="71" t="s">
        <v>18</v>
      </c>
      <c r="M2124" s="73"/>
      <c r="N2124" s="73"/>
      <c r="R2124" s="73"/>
      <c r="S2124" s="72" t="s">
        <v>211</v>
      </c>
      <c r="T2124" s="72" t="s">
        <v>14407</v>
      </c>
      <c r="U2124" s="73"/>
      <c r="W2124" s="73"/>
      <c r="X2124" s="73"/>
      <c r="Y2124" s="72" t="s">
        <v>14379</v>
      </c>
      <c r="AO2124" s="71">
        <v>342</v>
      </c>
      <c r="AT2124" s="73"/>
      <c r="AV2124" s="73"/>
      <c r="AW2124" s="74" t="s">
        <v>16518</v>
      </c>
      <c r="BA2124" s="73"/>
      <c r="BC2124" s="73"/>
      <c r="BD2124" s="73"/>
    </row>
    <row r="2125" spans="1:56">
      <c r="A2125" s="70" t="str">
        <f t="shared" si="67"/>
        <v>2026-01</v>
      </c>
      <c r="B2125" s="5" t="str">
        <f>_xlfn.XLOOKUP(G2125,过机服务商重量差!A:A,过机服务商重量差!G:G)</f>
        <v>玉麒麟</v>
      </c>
      <c r="C2125" s="32" t="str">
        <f t="shared" si="66"/>
        <v>渠道</v>
      </c>
      <c r="D2125" s="63">
        <f>ROUND(IF(AND(AO2125&gt;=0,Y2125="正常走货"),_xlfn.XLOOKUP(G2125,过机服务商重量差!A:A,过机服务商重量差!L:L),"0"),2)</f>
        <v>14.5</v>
      </c>
      <c r="E2125" s="64">
        <f>ROUND(IF(B2125="小旋风",$D2125/提成!$D$4*提成!$E$4,$D2125/提成!$D$3*提成!$E$3),2)</f>
        <v>0.15</v>
      </c>
      <c r="F2125" s="5" t="str">
        <f ca="1">IFERROR(LOOKUP(1,0/((B2125=名单!B:B)*(VALUE(AW2125)&gt;=名单!E:E)*(VALUE(AW2125)&lt;=名单!G:G)*(Y2125="正常走货")),名单!H:H),"否")</f>
        <v>否</v>
      </c>
      <c r="G2125" s="71" t="s">
        <v>6428</v>
      </c>
      <c r="H2125" s="71" t="s">
        <v>6430</v>
      </c>
      <c r="J2125" s="72" t="s">
        <v>24</v>
      </c>
      <c r="L2125" s="71" t="s">
        <v>18</v>
      </c>
      <c r="M2125" s="73"/>
      <c r="N2125" s="73"/>
      <c r="R2125" s="73"/>
      <c r="S2125" s="72" t="s">
        <v>211</v>
      </c>
      <c r="T2125" s="72" t="s">
        <v>14407</v>
      </c>
      <c r="U2125" s="73"/>
      <c r="W2125" s="73"/>
      <c r="X2125" s="73"/>
      <c r="Y2125" s="72" t="s">
        <v>14379</v>
      </c>
      <c r="AO2125" s="71">
        <v>336</v>
      </c>
      <c r="AT2125" s="73"/>
      <c r="AV2125" s="73"/>
      <c r="AW2125" s="74" t="s">
        <v>16519</v>
      </c>
      <c r="BA2125" s="73"/>
      <c r="BC2125" s="73"/>
    </row>
    <row r="2126" spans="1:56">
      <c r="A2126" s="70" t="str">
        <f t="shared" si="67"/>
        <v>2026-01</v>
      </c>
      <c r="B2126" s="5" t="str">
        <f>_xlfn.XLOOKUP(G2126,过机服务商重量差!A:A,过机服务商重量差!G:G)</f>
        <v>玉麒麟</v>
      </c>
      <c r="C2126" s="32" t="str">
        <f t="shared" si="66"/>
        <v>渠道</v>
      </c>
      <c r="D2126" s="63">
        <f>ROUND(IF(AND(AO2126&gt;=0,Y2126="正常走货"),_xlfn.XLOOKUP(G2126,过机服务商重量差!A:A,过机服务商重量差!L:L),"0"),2)</f>
        <v>14.5</v>
      </c>
      <c r="E2126" s="64">
        <f>ROUND(IF(B2126="小旋风",$D2126/提成!$D$4*提成!$E$4,$D2126/提成!$D$3*提成!$E$3),2)</f>
        <v>0.15</v>
      </c>
      <c r="F2126" s="5" t="str">
        <f ca="1">IFERROR(LOOKUP(1,0/((B2126=名单!B:B)*(VALUE(AW2126)&gt;=名单!E:E)*(VALUE(AW2126)&lt;=名单!G:G)*(Y2126="正常走货")),名单!H:H),"否")</f>
        <v>否</v>
      </c>
      <c r="G2126" s="71" t="s">
        <v>6431</v>
      </c>
      <c r="H2126" s="71" t="s">
        <v>6433</v>
      </c>
      <c r="J2126" s="72" t="s">
        <v>24</v>
      </c>
      <c r="L2126" s="71" t="s">
        <v>18</v>
      </c>
      <c r="M2126" s="73"/>
      <c r="N2126" s="73"/>
      <c r="R2126" s="73"/>
      <c r="S2126" s="72" t="s">
        <v>211</v>
      </c>
      <c r="T2126" s="72" t="s">
        <v>14407</v>
      </c>
      <c r="U2126" s="73"/>
      <c r="W2126" s="73"/>
      <c r="X2126" s="73"/>
      <c r="Y2126" s="72" t="s">
        <v>14379</v>
      </c>
      <c r="AO2126" s="71">
        <v>336</v>
      </c>
      <c r="AT2126" s="73"/>
      <c r="AV2126" s="73"/>
      <c r="AW2126" s="74" t="s">
        <v>16520</v>
      </c>
      <c r="BC2126" s="73"/>
      <c r="BD2126" s="73"/>
    </row>
    <row r="2127" spans="1:56">
      <c r="A2127" s="70" t="str">
        <f t="shared" si="67"/>
        <v>2026-01</v>
      </c>
      <c r="B2127" s="5" t="str">
        <f>_xlfn.XLOOKUP(G2127,过机服务商重量差!A:A,过机服务商重量差!G:G)</f>
        <v>玉麒麟</v>
      </c>
      <c r="C2127" s="32" t="str">
        <f t="shared" si="66"/>
        <v>渠道</v>
      </c>
      <c r="D2127" s="63">
        <f>ROUND(IF(AND(AO2127&gt;=0,Y2127="正常走货"),_xlfn.XLOOKUP(G2127,过机服务商重量差!A:A,过机服务商重量差!L:L),"0"),2)</f>
        <v>14.5</v>
      </c>
      <c r="E2127" s="64">
        <f>ROUND(IF(B2127="小旋风",$D2127/提成!$D$4*提成!$E$4,$D2127/提成!$D$3*提成!$E$3),2)</f>
        <v>0.15</v>
      </c>
      <c r="F2127" s="5" t="str">
        <f ca="1">IFERROR(LOOKUP(1,0/((B2127=名单!B:B)*(VALUE(AW2127)&gt;=名单!E:E)*(VALUE(AW2127)&lt;=名单!G:G)*(Y2127="正常走货")),名单!H:H),"否")</f>
        <v>否</v>
      </c>
      <c r="G2127" s="71" t="s">
        <v>6434</v>
      </c>
      <c r="H2127" s="71" t="s">
        <v>6436</v>
      </c>
      <c r="J2127" s="72" t="s">
        <v>24</v>
      </c>
      <c r="L2127" s="71" t="s">
        <v>18</v>
      </c>
      <c r="M2127" s="73"/>
      <c r="N2127" s="73"/>
      <c r="R2127" s="73"/>
      <c r="S2127" s="72" t="s">
        <v>211</v>
      </c>
      <c r="T2127" s="72" t="s">
        <v>14407</v>
      </c>
      <c r="U2127" s="73"/>
      <c r="W2127" s="73"/>
      <c r="X2127" s="73"/>
      <c r="Y2127" s="72" t="s">
        <v>14379</v>
      </c>
      <c r="AO2127" s="71">
        <v>390</v>
      </c>
      <c r="AS2127" s="73"/>
      <c r="AT2127" s="73"/>
      <c r="AU2127" s="73"/>
      <c r="AV2127" s="73"/>
      <c r="AW2127" s="74" t="s">
        <v>16521</v>
      </c>
      <c r="BC2127" s="73"/>
    </row>
    <row r="2128" spans="1:56">
      <c r="A2128" s="70" t="str">
        <f t="shared" si="67"/>
        <v>2026-01</v>
      </c>
      <c r="B2128" s="5" t="str">
        <f>_xlfn.XLOOKUP(G2128,过机服务商重量差!A:A,过机服务商重量差!G:G)</f>
        <v>小旋风</v>
      </c>
      <c r="C2128" s="32" t="str">
        <f t="shared" si="66"/>
        <v>渠道</v>
      </c>
      <c r="D2128" s="63">
        <f>ROUND(IF(AND(AO2128&gt;=0,Y2128="正常走货"),_xlfn.XLOOKUP(G2128,过机服务商重量差!A:A,过机服务商重量差!L:L),"0"),2)</f>
        <v>3358</v>
      </c>
      <c r="E2128" s="64">
        <f>ROUND(IF(B2128="小旋风",$D2128/提成!$D$4*提成!$E$4,$D2128/提成!$D$3*提成!$E$3),2)</f>
        <v>33.58</v>
      </c>
      <c r="F2128" s="5" t="str">
        <f ca="1">IFERROR(LOOKUP(1,0/((B2128=名单!B:B)*(VALUE(AW2128)&gt;=名单!E:E)*(VALUE(AW2128)&lt;=名单!G:G)*(Y2128="正常走货")),名单!H:H),"否")</f>
        <v>是</v>
      </c>
      <c r="G2128" s="71" t="s">
        <v>6437</v>
      </c>
      <c r="H2128" s="71" t="s">
        <v>6439</v>
      </c>
      <c r="J2128" s="72" t="s">
        <v>453</v>
      </c>
      <c r="L2128" s="71" t="s">
        <v>18</v>
      </c>
      <c r="M2128" s="73"/>
      <c r="N2128" s="73"/>
      <c r="R2128" s="73"/>
      <c r="S2128" s="72" t="s">
        <v>161</v>
      </c>
      <c r="T2128" s="72" t="s">
        <v>14378</v>
      </c>
      <c r="U2128" s="73"/>
      <c r="W2128" s="73"/>
      <c r="X2128" s="73"/>
      <c r="Y2128" s="72" t="s">
        <v>14379</v>
      </c>
      <c r="AO2128" s="71">
        <v>671.599999999999</v>
      </c>
      <c r="AS2128" s="73"/>
      <c r="AT2128" s="73"/>
      <c r="AV2128" s="73"/>
      <c r="AW2128" s="74" t="s">
        <v>16522</v>
      </c>
      <c r="BC2128" s="73"/>
    </row>
    <row r="2129" spans="1:56">
      <c r="A2129" s="70" t="str">
        <f t="shared" si="67"/>
        <v>2026-01</v>
      </c>
      <c r="B2129" s="5" t="str">
        <f>_xlfn.XLOOKUP(G2129,过机服务商重量差!A:A,过机服务商重量差!G:G)</f>
        <v>玉麒麟</v>
      </c>
      <c r="C2129" s="32" t="str">
        <f t="shared" si="66"/>
        <v>渠道</v>
      </c>
      <c r="D2129" s="63">
        <f>ROUND(IF(AND(AO2129&gt;=0,Y2129="正常走货"),_xlfn.XLOOKUP(G2129,过机服务商重量差!A:A,过机服务商重量差!L:L),"0"),2)</f>
        <v>104</v>
      </c>
      <c r="E2129" s="64">
        <f>ROUND(IF(B2129="小旋风",$D2129/提成!$D$4*提成!$E$4,$D2129/提成!$D$3*提成!$E$3),2)</f>
        <v>1.04</v>
      </c>
      <c r="F2129" s="5" t="str">
        <f ca="1">IFERROR(LOOKUP(1,0/((B2129=名单!B:B)*(VALUE(AW2129)&gt;=名单!E:E)*(VALUE(AW2129)&lt;=名单!G:G)*(Y2129="正常走货")),名单!H:H),"否")</f>
        <v>否</v>
      </c>
      <c r="G2129" s="71" t="s">
        <v>6440</v>
      </c>
      <c r="H2129" s="71" t="s">
        <v>6442</v>
      </c>
      <c r="J2129" s="72" t="s">
        <v>256</v>
      </c>
      <c r="L2129" s="71" t="s">
        <v>18</v>
      </c>
      <c r="M2129" s="73"/>
      <c r="N2129" s="73"/>
      <c r="R2129" s="73"/>
      <c r="S2129" s="72" t="s">
        <v>292</v>
      </c>
      <c r="T2129" s="72" t="s">
        <v>14410</v>
      </c>
      <c r="U2129" s="73"/>
      <c r="W2129" s="73"/>
      <c r="X2129" s="73"/>
      <c r="Y2129" s="72" t="s">
        <v>14379</v>
      </c>
      <c r="AO2129" s="71">
        <v>843.8</v>
      </c>
      <c r="AS2129" s="73"/>
      <c r="AT2129" s="73"/>
      <c r="AV2129" s="73"/>
      <c r="AW2129" s="74" t="s">
        <v>16523</v>
      </c>
      <c r="BC2129" s="73"/>
    </row>
    <row r="2130" spans="1:56">
      <c r="A2130" s="70" t="str">
        <f t="shared" si="67"/>
        <v>2026-01</v>
      </c>
      <c r="B2130" s="5" t="str">
        <f>_xlfn.XLOOKUP(G2130,过机服务商重量差!A:A,过机服务商重量差!G:G)</f>
        <v>帅时莹</v>
      </c>
      <c r="C2130" s="32" t="str">
        <f t="shared" si="66"/>
        <v>渠道</v>
      </c>
      <c r="D2130" s="63">
        <f>ROUND(IF(AND(AO2130&gt;=0,Y2130="正常走货"),_xlfn.XLOOKUP(G2130,过机服务商重量差!A:A,过机服务商重量差!L:L),"0"),2)</f>
        <v>0.5</v>
      </c>
      <c r="E2130" s="64">
        <f>ROUND(IF(B2130="小旋风",$D2130/提成!$D$4*提成!$E$4,$D2130/提成!$D$3*提成!$E$3),2)</f>
        <v>0.01</v>
      </c>
      <c r="F2130" s="5" t="str">
        <f ca="1">IFERROR(LOOKUP(1,0/((B2130=名单!B:B)*(VALUE(AW2130)&gt;=名单!E:E)*(VALUE(AW2130)&lt;=名单!G:G)*(Y2130="正常走货")),名单!H:H),"否")</f>
        <v>否</v>
      </c>
      <c r="G2130" s="71" t="s">
        <v>6443</v>
      </c>
      <c r="H2130" s="71" t="s">
        <v>6445</v>
      </c>
      <c r="J2130" s="72" t="s">
        <v>140</v>
      </c>
      <c r="L2130" s="71" t="s">
        <v>18</v>
      </c>
      <c r="M2130" s="73"/>
      <c r="N2130" s="73"/>
      <c r="R2130" s="73"/>
      <c r="S2130" s="72" t="s">
        <v>199</v>
      </c>
      <c r="T2130" s="72" t="s">
        <v>14439</v>
      </c>
      <c r="U2130" s="73"/>
      <c r="W2130" s="73"/>
      <c r="X2130" s="73"/>
      <c r="Y2130" s="72" t="s">
        <v>14379</v>
      </c>
      <c r="AO2130" s="71">
        <v>63.82</v>
      </c>
      <c r="AT2130" s="73"/>
      <c r="AV2130" s="73"/>
      <c r="AW2130" s="74" t="s">
        <v>16524</v>
      </c>
      <c r="BC2130" s="73"/>
    </row>
    <row r="2131" spans="1:56">
      <c r="A2131" s="70" t="str">
        <f t="shared" si="67"/>
        <v>2026-01</v>
      </c>
      <c r="B2131" s="5" t="str">
        <f>_xlfn.XLOOKUP(G2131,过机服务商重量差!A:A,过机服务商重量差!G:G)</f>
        <v>帅时莹</v>
      </c>
      <c r="C2131" s="32" t="str">
        <f t="shared" si="66"/>
        <v>渠道</v>
      </c>
      <c r="D2131" s="63">
        <f>ROUND(IF(AND(AO2131&gt;=0,Y2131="正常走货"),_xlfn.XLOOKUP(G2131,过机服务商重量差!A:A,过机服务商重量差!L:L),"0"),2)</f>
        <v>10</v>
      </c>
      <c r="E2131" s="64">
        <f>ROUND(IF(B2131="小旋风",$D2131/提成!$D$4*提成!$E$4,$D2131/提成!$D$3*提成!$E$3),2)</f>
        <v>0.1</v>
      </c>
      <c r="F2131" s="5" t="str">
        <f ca="1">IFERROR(LOOKUP(1,0/((B2131=名单!B:B)*(VALUE(AW2131)&gt;=名单!E:E)*(VALUE(AW2131)&lt;=名单!G:G)*(Y2131="正常走货")),名单!H:H),"否")</f>
        <v>否</v>
      </c>
      <c r="G2131" s="71" t="s">
        <v>6446</v>
      </c>
      <c r="H2131" s="71" t="s">
        <v>6448</v>
      </c>
      <c r="J2131" s="72" t="s">
        <v>140</v>
      </c>
      <c r="L2131" s="71" t="s">
        <v>18</v>
      </c>
      <c r="M2131" s="73"/>
      <c r="N2131" s="73"/>
      <c r="R2131" s="73"/>
      <c r="S2131" s="72" t="s">
        <v>199</v>
      </c>
      <c r="T2131" s="72" t="s">
        <v>14439</v>
      </c>
      <c r="U2131" s="73"/>
      <c r="W2131" s="73"/>
      <c r="X2131" s="73"/>
      <c r="Y2131" s="72" t="s">
        <v>14379</v>
      </c>
      <c r="AO2131" s="71">
        <v>82.95</v>
      </c>
      <c r="AT2131" s="73"/>
      <c r="AV2131" s="73"/>
      <c r="AW2131" s="74" t="s">
        <v>16525</v>
      </c>
      <c r="BC2131" s="73"/>
    </row>
    <row r="2132" spans="1:56">
      <c r="A2132" s="70" t="str">
        <f t="shared" si="67"/>
        <v>2026-01</v>
      </c>
      <c r="B2132" s="5" t="str">
        <f>_xlfn.XLOOKUP(G2132,过机服务商重量差!A:A,过机服务商重量差!G:G)</f>
        <v>玉麒麟</v>
      </c>
      <c r="C2132" s="32" t="str">
        <f t="shared" si="66"/>
        <v>渠道</v>
      </c>
      <c r="D2132" s="63">
        <f>ROUND(IF(AND(AO2132&gt;=0,Y2132="正常走货"),_xlfn.XLOOKUP(G2132,过机服务商重量差!A:A,过机服务商重量差!L:L),"0"),2)</f>
        <v>21</v>
      </c>
      <c r="E2132" s="64">
        <f>ROUND(IF(B2132="小旋风",$D2132/提成!$D$4*提成!$E$4,$D2132/提成!$D$3*提成!$E$3),2)</f>
        <v>0.21</v>
      </c>
      <c r="F2132" s="5" t="str">
        <f ca="1">IFERROR(LOOKUP(1,0/((B2132=名单!B:B)*(VALUE(AW2132)&gt;=名单!E:E)*(VALUE(AW2132)&lt;=名单!G:G)*(Y2132="正常走货")),名单!H:H),"否")</f>
        <v>否</v>
      </c>
      <c r="G2132" s="71" t="s">
        <v>6449</v>
      </c>
      <c r="H2132" s="71" t="s">
        <v>6451</v>
      </c>
      <c r="J2132" s="72" t="s">
        <v>17</v>
      </c>
      <c r="L2132" s="71" t="s">
        <v>18</v>
      </c>
      <c r="M2132" s="73"/>
      <c r="N2132" s="73"/>
      <c r="R2132" s="73"/>
      <c r="S2132" s="72" t="s">
        <v>199</v>
      </c>
      <c r="T2132" s="72" t="s">
        <v>14439</v>
      </c>
      <c r="U2132" s="73"/>
      <c r="W2132" s="73"/>
      <c r="X2132" s="73"/>
      <c r="Y2132" s="72" t="s">
        <v>14379</v>
      </c>
      <c r="AO2132" s="71">
        <v>338.1</v>
      </c>
      <c r="AT2132" s="73"/>
      <c r="AV2132" s="73"/>
      <c r="AW2132" s="74" t="s">
        <v>16526</v>
      </c>
      <c r="BA2132" s="73"/>
      <c r="BC2132" s="73"/>
    </row>
    <row r="2133" spans="1:56">
      <c r="A2133" s="70" t="str">
        <f t="shared" si="67"/>
        <v>2026-01</v>
      </c>
      <c r="B2133" s="5" t="str">
        <f>_xlfn.XLOOKUP(G2133,过机服务商重量差!A:A,过机服务商重量差!G:G)</f>
        <v>玉麒麟</v>
      </c>
      <c r="C2133" s="32" t="str">
        <f t="shared" si="66"/>
        <v>渠道</v>
      </c>
      <c r="D2133" s="63">
        <f>ROUND(IF(AND(AO2133&gt;=0,Y2133="正常走货"),_xlfn.XLOOKUP(G2133,过机服务商重量差!A:A,过机服务商重量差!L:L),"0"),2)</f>
        <v>2.5</v>
      </c>
      <c r="E2133" s="64">
        <f>ROUND(IF(B2133="小旋风",$D2133/提成!$D$4*提成!$E$4,$D2133/提成!$D$3*提成!$E$3),2)</f>
        <v>0.03</v>
      </c>
      <c r="F2133" s="5" t="str">
        <f ca="1">IFERROR(LOOKUP(1,0/((B2133=名单!B:B)*(VALUE(AW2133)&gt;=名单!E:E)*(VALUE(AW2133)&lt;=名单!G:G)*(Y2133="正常走货")),名单!H:H),"否")</f>
        <v>否</v>
      </c>
      <c r="G2133" s="71" t="s">
        <v>6452</v>
      </c>
      <c r="H2133" s="71" t="s">
        <v>6454</v>
      </c>
      <c r="J2133" s="72" t="s">
        <v>24</v>
      </c>
      <c r="L2133" s="71" t="s">
        <v>18</v>
      </c>
      <c r="M2133" s="73"/>
      <c r="N2133" s="73"/>
      <c r="R2133" s="73"/>
      <c r="S2133" s="72" t="s">
        <v>1262</v>
      </c>
      <c r="T2133" s="72" t="s">
        <v>14382</v>
      </c>
      <c r="U2133" s="73"/>
      <c r="W2133" s="73"/>
      <c r="X2133" s="73"/>
      <c r="Y2133" s="72" t="s">
        <v>14379</v>
      </c>
      <c r="AO2133" s="71">
        <v>109.2</v>
      </c>
      <c r="AT2133" s="73"/>
      <c r="AV2133" s="73"/>
      <c r="AW2133" s="74" t="s">
        <v>16527</v>
      </c>
      <c r="BA2133" s="73"/>
      <c r="BC2133" s="73"/>
    </row>
    <row r="2134" spans="1:56">
      <c r="A2134" s="70" t="str">
        <f t="shared" si="67"/>
        <v>2026-01</v>
      </c>
      <c r="B2134" s="5" t="str">
        <f>_xlfn.XLOOKUP(G2134,过机服务商重量差!A:A,过机服务商重量差!G:G)</f>
        <v>玉麒麟</v>
      </c>
      <c r="C2134" s="32" t="str">
        <f t="shared" si="66"/>
        <v>渠道</v>
      </c>
      <c r="D2134" s="63">
        <f>ROUND(IF(AND(AO2134&gt;=0,Y2134="正常走货"),_xlfn.XLOOKUP(G2134,过机服务商重量差!A:A,过机服务商重量差!L:L),"0"),2)</f>
        <v>1</v>
      </c>
      <c r="E2134" s="64">
        <f>ROUND(IF(B2134="小旋风",$D2134/提成!$D$4*提成!$E$4,$D2134/提成!$D$3*提成!$E$3),2)</f>
        <v>0.01</v>
      </c>
      <c r="F2134" s="5" t="str">
        <f ca="1">IFERROR(LOOKUP(1,0/((B2134=名单!B:B)*(VALUE(AW2134)&gt;=名单!E:E)*(VALUE(AW2134)&lt;=名单!G:G)*(Y2134="正常走货")),名单!H:H),"否")</f>
        <v>否</v>
      </c>
      <c r="G2134" s="71" t="s">
        <v>6455</v>
      </c>
      <c r="H2134" s="71" t="s">
        <v>6457</v>
      </c>
      <c r="J2134" s="72" t="s">
        <v>17</v>
      </c>
      <c r="L2134" s="71" t="s">
        <v>18</v>
      </c>
      <c r="M2134" s="73"/>
      <c r="N2134" s="73"/>
      <c r="R2134" s="73"/>
      <c r="S2134" s="72" t="s">
        <v>328</v>
      </c>
      <c r="T2134" s="72" t="s">
        <v>14382</v>
      </c>
      <c r="U2134" s="73"/>
      <c r="W2134" s="73"/>
      <c r="X2134" s="73"/>
      <c r="Y2134" s="72" t="s">
        <v>14379</v>
      </c>
      <c r="AO2134" s="71">
        <v>37</v>
      </c>
      <c r="AT2134" s="73"/>
      <c r="AV2134" s="73"/>
      <c r="AW2134" s="74" t="s">
        <v>16528</v>
      </c>
      <c r="BC2134" s="73"/>
    </row>
    <row r="2135" spans="1:56">
      <c r="A2135" s="70" t="str">
        <f t="shared" si="67"/>
        <v>2026-01</v>
      </c>
      <c r="B2135" s="5" t="str">
        <f>_xlfn.XLOOKUP(G2135,过机服务商重量差!A:A,过机服务商重量差!G:G)</f>
        <v>玉麒麟</v>
      </c>
      <c r="C2135" s="32" t="str">
        <f t="shared" si="66"/>
        <v>渠道</v>
      </c>
      <c r="D2135" s="63">
        <f>ROUND(IF(AND(AO2135&gt;=0,Y2135="正常走货"),_xlfn.XLOOKUP(G2135,过机服务商重量差!A:A,过机服务商重量差!L:L),"0"),2)</f>
        <v>6.5</v>
      </c>
      <c r="E2135" s="64">
        <f>ROUND(IF(B2135="小旋风",$D2135/提成!$D$4*提成!$E$4,$D2135/提成!$D$3*提成!$E$3),2)</f>
        <v>0.07</v>
      </c>
      <c r="F2135" s="5" t="str">
        <f ca="1">IFERROR(LOOKUP(1,0/((B2135=名单!B:B)*(VALUE(AW2135)&gt;=名单!E:E)*(VALUE(AW2135)&lt;=名单!G:G)*(Y2135="正常走货")),名单!H:H),"否")</f>
        <v>否</v>
      </c>
      <c r="G2135" s="71" t="s">
        <v>6458</v>
      </c>
      <c r="H2135" s="71" t="s">
        <v>6460</v>
      </c>
      <c r="J2135" s="72" t="s">
        <v>17</v>
      </c>
      <c r="L2135" s="71" t="s">
        <v>18</v>
      </c>
      <c r="M2135" s="73"/>
      <c r="N2135" s="73"/>
      <c r="R2135" s="73"/>
      <c r="S2135" s="72" t="s">
        <v>767</v>
      </c>
      <c r="T2135" s="72" t="s">
        <v>14382</v>
      </c>
      <c r="U2135" s="73"/>
      <c r="W2135" s="73"/>
      <c r="X2135" s="73"/>
      <c r="Y2135" s="72" t="s">
        <v>14379</v>
      </c>
      <c r="AO2135" s="71">
        <v>80.6</v>
      </c>
      <c r="AS2135" s="73"/>
      <c r="AT2135" s="73"/>
      <c r="AV2135" s="73"/>
      <c r="AW2135" s="74" t="s">
        <v>16529</v>
      </c>
      <c r="BA2135" s="73"/>
      <c r="BC2135" s="73"/>
    </row>
    <row r="2136" spans="1:56">
      <c r="A2136" s="70" t="str">
        <f t="shared" si="67"/>
        <v>2026-01</v>
      </c>
      <c r="B2136" s="5" t="str">
        <f>_xlfn.XLOOKUP(G2136,过机服务商重量差!A:A,过机服务商重量差!G:G)</f>
        <v>风清扬</v>
      </c>
      <c r="C2136" s="32" t="str">
        <f t="shared" si="66"/>
        <v>渠道</v>
      </c>
      <c r="D2136" s="63">
        <f>ROUND(IF(AND(AO2136&gt;=0,Y2136="正常走货"),_xlfn.XLOOKUP(G2136,过机服务商重量差!A:A,过机服务商重量差!L:L),"0"),2)</f>
        <v>49</v>
      </c>
      <c r="E2136" s="64">
        <f>ROUND(IF(B2136="小旋风",$D2136/提成!$D$4*提成!$E$4,$D2136/提成!$D$3*提成!$E$3),2)</f>
        <v>0.49</v>
      </c>
      <c r="F2136" s="5" t="str">
        <f ca="1">IFERROR(LOOKUP(1,0/((B2136=名单!B:B)*(VALUE(AW2136)&gt;=名单!E:E)*(VALUE(AW2136)&lt;=名单!G:G)*(Y2136="正常走货")),名单!H:H),"否")</f>
        <v>是</v>
      </c>
      <c r="G2136" s="71" t="s">
        <v>6461</v>
      </c>
      <c r="H2136" s="71" t="s">
        <v>6463</v>
      </c>
      <c r="J2136" s="72" t="s">
        <v>144</v>
      </c>
      <c r="L2136" s="71" t="s">
        <v>18</v>
      </c>
      <c r="M2136" s="73"/>
      <c r="N2136" s="73"/>
      <c r="R2136" s="73"/>
      <c r="S2136" s="72" t="s">
        <v>767</v>
      </c>
      <c r="T2136" s="72" t="s">
        <v>14382</v>
      </c>
      <c r="U2136" s="73"/>
      <c r="W2136" s="73"/>
      <c r="X2136" s="73"/>
      <c r="Y2136" s="72" t="s">
        <v>14379</v>
      </c>
      <c r="AO2136" s="71">
        <v>49</v>
      </c>
      <c r="AT2136" s="73"/>
      <c r="AV2136" s="73"/>
      <c r="AW2136" s="74" t="s">
        <v>16530</v>
      </c>
      <c r="BC2136" s="73"/>
    </row>
    <row r="2137" spans="1:56">
      <c r="A2137" s="70" t="str">
        <f t="shared" si="67"/>
        <v>2026-01</v>
      </c>
      <c r="B2137" s="5" t="str">
        <f>_xlfn.XLOOKUP(G2137,过机服务商重量差!A:A,过机服务商重量差!G:G)</f>
        <v>玉麒麟</v>
      </c>
      <c r="C2137" s="32" t="str">
        <f t="shared" si="66"/>
        <v>渠道</v>
      </c>
      <c r="D2137" s="63">
        <f>ROUND(IF(AND(AO2137&gt;=0,Y2137="正常走货"),_xlfn.XLOOKUP(G2137,过机服务商重量差!A:A,过机服务商重量差!L:L),"0"),2)</f>
        <v>47</v>
      </c>
      <c r="E2137" s="64">
        <f>ROUND(IF(B2137="小旋风",$D2137/提成!$D$4*提成!$E$4,$D2137/提成!$D$3*提成!$E$3),2)</f>
        <v>0.47</v>
      </c>
      <c r="F2137" s="5" t="str">
        <f ca="1">IFERROR(LOOKUP(1,0/((B2137=名单!B:B)*(VALUE(AW2137)&gt;=名单!E:E)*(VALUE(AW2137)&lt;=名单!G:G)*(Y2137="正常走货")),名单!H:H),"否")</f>
        <v>否</v>
      </c>
      <c r="G2137" s="71" t="s">
        <v>6464</v>
      </c>
      <c r="H2137" s="71" t="s">
        <v>6466</v>
      </c>
      <c r="J2137" s="72" t="s">
        <v>24</v>
      </c>
      <c r="L2137" s="71" t="s">
        <v>18</v>
      </c>
      <c r="M2137" s="73"/>
      <c r="N2137" s="73"/>
      <c r="R2137" s="73"/>
      <c r="S2137" s="72" t="s">
        <v>211</v>
      </c>
      <c r="T2137" s="72" t="s">
        <v>14407</v>
      </c>
      <c r="U2137" s="73"/>
      <c r="W2137" s="73"/>
      <c r="X2137" s="73"/>
      <c r="Y2137" s="72" t="s">
        <v>14379</v>
      </c>
      <c r="AO2137" s="71">
        <v>1005.2</v>
      </c>
      <c r="AT2137" s="73"/>
      <c r="AV2137" s="73"/>
      <c r="AW2137" s="74" t="s">
        <v>16531</v>
      </c>
      <c r="BC2137" s="73"/>
    </row>
    <row r="2138" spans="1:56">
      <c r="A2138" s="70" t="str">
        <f t="shared" si="67"/>
        <v>2026-01</v>
      </c>
      <c r="B2138" s="5" t="str">
        <f>_xlfn.XLOOKUP(G2138,过机服务商重量差!A:A,过机服务商重量差!G:G)</f>
        <v>玉麒麟</v>
      </c>
      <c r="C2138" s="32" t="str">
        <f t="shared" si="66"/>
        <v>渠道</v>
      </c>
      <c r="D2138" s="63">
        <f>ROUND(IF(AND(AO2138&gt;=0,Y2138="正常走货"),_xlfn.XLOOKUP(G2138,过机服务商重量差!A:A,过机服务商重量差!L:L),"0"),2)</f>
        <v>45</v>
      </c>
      <c r="E2138" s="64">
        <f>ROUND(IF(B2138="小旋风",$D2138/提成!$D$4*提成!$E$4,$D2138/提成!$D$3*提成!$E$3),2)</f>
        <v>0.45</v>
      </c>
      <c r="F2138" s="5" t="str">
        <f ca="1">IFERROR(LOOKUP(1,0/((B2138=名单!B:B)*(VALUE(AW2138)&gt;=名单!E:E)*(VALUE(AW2138)&lt;=名单!G:G)*(Y2138="正常走货")),名单!H:H),"否")</f>
        <v>否</v>
      </c>
      <c r="G2138" s="71" t="s">
        <v>6467</v>
      </c>
      <c r="H2138" s="71" t="s">
        <v>6469</v>
      </c>
      <c r="J2138" s="72" t="s">
        <v>24</v>
      </c>
      <c r="L2138" s="71" t="s">
        <v>18</v>
      </c>
      <c r="M2138" s="73"/>
      <c r="N2138" s="73"/>
      <c r="R2138" s="73"/>
      <c r="S2138" s="72" t="s">
        <v>211</v>
      </c>
      <c r="T2138" s="72" t="s">
        <v>14407</v>
      </c>
      <c r="U2138" s="73"/>
      <c r="W2138" s="73"/>
      <c r="X2138" s="73"/>
      <c r="Y2138" s="72" t="s">
        <v>14379</v>
      </c>
      <c r="AO2138" s="71">
        <v>229.2</v>
      </c>
      <c r="AT2138" s="73"/>
      <c r="AV2138" s="73"/>
      <c r="AW2138" s="74" t="s">
        <v>16532</v>
      </c>
      <c r="BC2138" s="73"/>
    </row>
    <row r="2139" spans="1:56">
      <c r="A2139" s="70" t="str">
        <f t="shared" si="67"/>
        <v>2026-01</v>
      </c>
      <c r="B2139" s="5" t="str">
        <f>_xlfn.XLOOKUP(G2139,过机服务商重量差!A:A,过机服务商重量差!G:G)</f>
        <v>玉麒麟</v>
      </c>
      <c r="C2139" s="32" t="str">
        <f t="shared" si="66"/>
        <v>渠道</v>
      </c>
      <c r="D2139" s="63">
        <f>ROUND(IF(AND(AO2139&gt;=0,Y2139="正常走货"),_xlfn.XLOOKUP(G2139,过机服务商重量差!A:A,过机服务商重量差!L:L),"0"),2)</f>
        <v>47</v>
      </c>
      <c r="E2139" s="64">
        <f>ROUND(IF(B2139="小旋风",$D2139/提成!$D$4*提成!$E$4,$D2139/提成!$D$3*提成!$E$3),2)</f>
        <v>0.47</v>
      </c>
      <c r="F2139" s="5" t="str">
        <f ca="1">IFERROR(LOOKUP(1,0/((B2139=名单!B:B)*(VALUE(AW2139)&gt;=名单!E:E)*(VALUE(AW2139)&lt;=名单!G:G)*(Y2139="正常走货")),名单!H:H),"否")</f>
        <v>否</v>
      </c>
      <c r="G2139" s="71" t="s">
        <v>6470</v>
      </c>
      <c r="H2139" s="71" t="s">
        <v>6472</v>
      </c>
      <c r="J2139" s="72" t="s">
        <v>24</v>
      </c>
      <c r="L2139" s="71" t="s">
        <v>18</v>
      </c>
      <c r="M2139" s="73"/>
      <c r="N2139" s="73"/>
      <c r="R2139" s="73"/>
      <c r="S2139" s="72" t="s">
        <v>211</v>
      </c>
      <c r="T2139" s="72" t="s">
        <v>14407</v>
      </c>
      <c r="U2139" s="73"/>
      <c r="W2139" s="73"/>
      <c r="X2139" s="73"/>
      <c r="Y2139" s="72" t="s">
        <v>14379</v>
      </c>
      <c r="AO2139" s="71">
        <v>908.2</v>
      </c>
      <c r="AS2139" s="73"/>
      <c r="AT2139" s="73"/>
      <c r="AU2139" s="73"/>
      <c r="AV2139" s="73"/>
      <c r="AW2139" s="74" t="s">
        <v>16533</v>
      </c>
      <c r="BC2139" s="73"/>
    </row>
    <row r="2140" spans="1:56">
      <c r="A2140" s="70" t="str">
        <f t="shared" si="67"/>
        <v>2026-01</v>
      </c>
      <c r="B2140" s="5" t="str">
        <f>_xlfn.XLOOKUP(G2140,过机服务商重量差!A:A,过机服务商重量差!G:G)</f>
        <v>玉麒麟</v>
      </c>
      <c r="C2140" s="32" t="str">
        <f t="shared" si="66"/>
        <v>渠道</v>
      </c>
      <c r="D2140" s="63">
        <f>ROUND(IF(AND(AO2140&gt;=0,Y2140="正常走货"),_xlfn.XLOOKUP(G2140,过机服务商重量差!A:A,过机服务商重量差!L:L),"0"),2)</f>
        <v>2.5</v>
      </c>
      <c r="E2140" s="64">
        <f>ROUND(IF(B2140="小旋风",$D2140/提成!$D$4*提成!$E$4,$D2140/提成!$D$3*提成!$E$3),2)</f>
        <v>0.03</v>
      </c>
      <c r="F2140" s="5" t="str">
        <f ca="1">IFERROR(LOOKUP(1,0/((B2140=名单!B:B)*(VALUE(AW2140)&gt;=名单!E:E)*(VALUE(AW2140)&lt;=名单!G:G)*(Y2140="正常走货")),名单!H:H),"否")</f>
        <v>否</v>
      </c>
      <c r="G2140" s="71" t="s">
        <v>6473</v>
      </c>
      <c r="H2140" s="71" t="s">
        <v>6475</v>
      </c>
      <c r="J2140" s="72" t="s">
        <v>17</v>
      </c>
      <c r="L2140" s="71" t="s">
        <v>18</v>
      </c>
      <c r="M2140" s="73"/>
      <c r="N2140" s="73"/>
      <c r="R2140" s="73"/>
      <c r="S2140" s="72" t="s">
        <v>864</v>
      </c>
      <c r="T2140" s="72" t="s">
        <v>14386</v>
      </c>
      <c r="U2140" s="73"/>
      <c r="W2140" s="73"/>
      <c r="X2140" s="73"/>
      <c r="Y2140" s="72" t="s">
        <v>14379</v>
      </c>
      <c r="AO2140" s="71">
        <v>50.5</v>
      </c>
      <c r="AS2140" s="73"/>
      <c r="AT2140" s="73"/>
      <c r="AU2140" s="73"/>
      <c r="AV2140" s="73"/>
      <c r="AW2140" s="74" t="s">
        <v>16534</v>
      </c>
      <c r="BC2140" s="73"/>
      <c r="BD2140" s="73"/>
    </row>
    <row r="2141" spans="1:56">
      <c r="A2141" s="70" t="str">
        <f t="shared" si="67"/>
        <v>2026-01</v>
      </c>
      <c r="B2141" s="5" t="str">
        <f>_xlfn.XLOOKUP(G2141,过机服务商重量差!A:A,过机服务商重量差!G:G)</f>
        <v>玉麒麟</v>
      </c>
      <c r="C2141" s="32" t="str">
        <f t="shared" si="66"/>
        <v>渠道</v>
      </c>
      <c r="D2141" s="63">
        <f>ROUND(IF(AND(AO2141&gt;=0,Y2141="正常走货"),_xlfn.XLOOKUP(G2141,过机服务商重量差!A:A,过机服务商重量差!L:L),"0"),2)</f>
        <v>1.5</v>
      </c>
      <c r="E2141" s="64">
        <f>ROUND(IF(B2141="小旋风",$D2141/提成!$D$4*提成!$E$4,$D2141/提成!$D$3*提成!$E$3),2)</f>
        <v>0.02</v>
      </c>
      <c r="F2141" s="5" t="str">
        <f ca="1">IFERROR(LOOKUP(1,0/((B2141=名单!B:B)*(VALUE(AW2141)&gt;=名单!E:E)*(VALUE(AW2141)&lt;=名单!G:G)*(Y2141="正常走货")),名单!H:H),"否")</f>
        <v>否</v>
      </c>
      <c r="G2141" s="71" t="s">
        <v>6476</v>
      </c>
      <c r="H2141" s="71" t="s">
        <v>6478</v>
      </c>
      <c r="J2141" s="72" t="s">
        <v>17</v>
      </c>
      <c r="L2141" s="71" t="s">
        <v>18</v>
      </c>
      <c r="M2141" s="73"/>
      <c r="N2141" s="73"/>
      <c r="R2141" s="73"/>
      <c r="S2141" s="72" t="s">
        <v>864</v>
      </c>
      <c r="T2141" s="72" t="s">
        <v>14386</v>
      </c>
      <c r="U2141" s="73"/>
      <c r="W2141" s="73"/>
      <c r="X2141" s="73"/>
      <c r="Y2141" s="72" t="s">
        <v>14379</v>
      </c>
      <c r="AO2141" s="71">
        <v>50.6</v>
      </c>
      <c r="AS2141" s="73"/>
      <c r="AT2141" s="73"/>
      <c r="AU2141" s="73"/>
      <c r="AV2141" s="73"/>
      <c r="AW2141" s="74" t="s">
        <v>16535</v>
      </c>
      <c r="BC2141" s="73"/>
    </row>
    <row r="2142" spans="1:56">
      <c r="A2142" s="70" t="str">
        <f t="shared" si="67"/>
        <v>2026-01</v>
      </c>
      <c r="B2142" s="5" t="str">
        <f>_xlfn.XLOOKUP(G2142,过机服务商重量差!A:A,过机服务商重量差!G:G)</f>
        <v>玉麒麟</v>
      </c>
      <c r="C2142" s="32" t="str">
        <f t="shared" si="66"/>
        <v>渠道</v>
      </c>
      <c r="D2142" s="63">
        <f>ROUND(IF(AND(AO2142&gt;=0,Y2142="正常走货"),_xlfn.XLOOKUP(G2142,过机服务商重量差!A:A,过机服务商重量差!L:L),"0"),2)</f>
        <v>1.5</v>
      </c>
      <c r="E2142" s="64">
        <f>ROUND(IF(B2142="小旋风",$D2142/提成!$D$4*提成!$E$4,$D2142/提成!$D$3*提成!$E$3),2)</f>
        <v>0.02</v>
      </c>
      <c r="F2142" s="5" t="str">
        <f ca="1">IFERROR(LOOKUP(1,0/((B2142=名单!B:B)*(VALUE(AW2142)&gt;=名单!E:E)*(VALUE(AW2142)&lt;=名单!G:G)*(Y2142="正常走货")),名单!H:H),"否")</f>
        <v>否</v>
      </c>
      <c r="G2142" s="71" t="s">
        <v>6479</v>
      </c>
      <c r="H2142" s="71" t="s">
        <v>6481</v>
      </c>
      <c r="J2142" s="72" t="s">
        <v>17</v>
      </c>
      <c r="L2142" s="71" t="s">
        <v>18</v>
      </c>
      <c r="M2142" s="73"/>
      <c r="N2142" s="73"/>
      <c r="R2142" s="73"/>
      <c r="S2142" s="72" t="s">
        <v>864</v>
      </c>
      <c r="T2142" s="71" t="s">
        <v>14386</v>
      </c>
      <c r="U2142" s="73"/>
      <c r="W2142" s="73"/>
      <c r="X2142" s="73"/>
      <c r="Y2142" s="72" t="s">
        <v>14379</v>
      </c>
      <c r="AO2142" s="71">
        <v>50.6</v>
      </c>
      <c r="AT2142" s="73"/>
      <c r="AV2142" s="73"/>
      <c r="AW2142" s="74" t="s">
        <v>16536</v>
      </c>
      <c r="BC2142" s="73"/>
    </row>
    <row r="2143" spans="1:56">
      <c r="A2143" s="70" t="str">
        <f t="shared" si="67"/>
        <v>2026-01</v>
      </c>
      <c r="B2143" s="5" t="str">
        <f>_xlfn.XLOOKUP(G2143,过机服务商重量差!A:A,过机服务商重量差!G:G)</f>
        <v>玉麒麟</v>
      </c>
      <c r="C2143" s="32" t="str">
        <f t="shared" si="66"/>
        <v>渠道</v>
      </c>
      <c r="D2143" s="63">
        <f>ROUND(IF(AND(AO2143&gt;=0,Y2143="正常走货"),_xlfn.XLOOKUP(G2143,过机服务商重量差!A:A,过机服务商重量差!L:L),"0"),2)</f>
        <v>2</v>
      </c>
      <c r="E2143" s="64">
        <f>ROUND(IF(B2143="小旋风",$D2143/提成!$D$4*提成!$E$4,$D2143/提成!$D$3*提成!$E$3),2)</f>
        <v>0.02</v>
      </c>
      <c r="F2143" s="5" t="str">
        <f ca="1">IFERROR(LOOKUP(1,0/((B2143=名单!B:B)*(VALUE(AW2143)&gt;=名单!E:E)*(VALUE(AW2143)&lt;=名单!G:G)*(Y2143="正常走货")),名单!H:H),"否")</f>
        <v>否</v>
      </c>
      <c r="G2143" s="71" t="s">
        <v>6482</v>
      </c>
      <c r="H2143" s="71" t="s">
        <v>6484</v>
      </c>
      <c r="J2143" s="72" t="s">
        <v>17</v>
      </c>
      <c r="L2143" s="71" t="s">
        <v>18</v>
      </c>
      <c r="M2143" s="73"/>
      <c r="N2143" s="73"/>
      <c r="R2143" s="73"/>
      <c r="S2143" s="72" t="s">
        <v>864</v>
      </c>
      <c r="T2143" s="72" t="s">
        <v>14386</v>
      </c>
      <c r="U2143" s="73"/>
      <c r="W2143" s="73"/>
      <c r="X2143" s="73"/>
      <c r="Y2143" s="72" t="s">
        <v>14379</v>
      </c>
      <c r="AO2143" s="71">
        <v>86.6</v>
      </c>
      <c r="AT2143" s="73"/>
      <c r="AV2143" s="73"/>
      <c r="AW2143" s="74" t="s">
        <v>16537</v>
      </c>
      <c r="BC2143" s="73"/>
    </row>
    <row r="2144" spans="1:56">
      <c r="A2144" s="70" t="str">
        <f t="shared" si="67"/>
        <v>2026-01</v>
      </c>
      <c r="B2144" s="5" t="str">
        <f>_xlfn.XLOOKUP(G2144,过机服务商重量差!A:A,过机服务商重量差!G:G)</f>
        <v>玉麒麟</v>
      </c>
      <c r="C2144" s="32" t="str">
        <f t="shared" si="66"/>
        <v>渠道</v>
      </c>
      <c r="D2144" s="63">
        <f>ROUND(IF(AND(AO2144&gt;=0,Y2144="正常走货"),_xlfn.XLOOKUP(G2144,过机服务商重量差!A:A,过机服务商重量差!L:L),"0"),2)</f>
        <v>2.5</v>
      </c>
      <c r="E2144" s="64">
        <f>ROUND(IF(B2144="小旋风",$D2144/提成!$D$4*提成!$E$4,$D2144/提成!$D$3*提成!$E$3),2)</f>
        <v>0.03</v>
      </c>
      <c r="F2144" s="5" t="str">
        <f ca="1">IFERROR(LOOKUP(1,0/((B2144=名单!B:B)*(VALUE(AW2144)&gt;=名单!E:E)*(VALUE(AW2144)&lt;=名单!G:G)*(Y2144="正常走货")),名单!H:H),"否")</f>
        <v>否</v>
      </c>
      <c r="G2144" s="71" t="s">
        <v>6485</v>
      </c>
      <c r="H2144" s="71" t="s">
        <v>6487</v>
      </c>
      <c r="J2144" s="72" t="s">
        <v>17</v>
      </c>
      <c r="L2144" s="71" t="s">
        <v>18</v>
      </c>
      <c r="M2144" s="73"/>
      <c r="N2144" s="73"/>
      <c r="R2144" s="73"/>
      <c r="S2144" s="72" t="s">
        <v>864</v>
      </c>
      <c r="T2144" s="72" t="s">
        <v>14386</v>
      </c>
      <c r="U2144" s="73"/>
      <c r="W2144" s="73"/>
      <c r="X2144" s="73"/>
      <c r="Y2144" s="72" t="s">
        <v>14379</v>
      </c>
      <c r="AO2144" s="71">
        <v>50.5</v>
      </c>
      <c r="AT2144" s="73"/>
      <c r="AV2144" s="73"/>
      <c r="AW2144" s="74" t="s">
        <v>16538</v>
      </c>
      <c r="BC2144" s="73"/>
    </row>
    <row r="2145" spans="1:56">
      <c r="A2145" s="70" t="str">
        <f t="shared" si="67"/>
        <v>2026-01</v>
      </c>
      <c r="B2145" s="5" t="str">
        <f>_xlfn.XLOOKUP(G2145,过机服务商重量差!A:A,过机服务商重量差!G:G)</f>
        <v>玉麒麟</v>
      </c>
      <c r="C2145" s="32" t="str">
        <f t="shared" si="66"/>
        <v>渠道</v>
      </c>
      <c r="D2145" s="63">
        <f>ROUND(IF(AND(AO2145&gt;=0,Y2145="正常走货"),_xlfn.XLOOKUP(G2145,过机服务商重量差!A:A,过机服务商重量差!L:L),"0"),2)</f>
        <v>2.5</v>
      </c>
      <c r="E2145" s="64">
        <f>ROUND(IF(B2145="小旋风",$D2145/提成!$D$4*提成!$E$4,$D2145/提成!$D$3*提成!$E$3),2)</f>
        <v>0.03</v>
      </c>
      <c r="F2145" s="5" t="str">
        <f ca="1">IFERROR(LOOKUP(1,0/((B2145=名单!B:B)*(VALUE(AW2145)&gt;=名单!E:E)*(VALUE(AW2145)&lt;=名单!G:G)*(Y2145="正常走货")),名单!H:H),"否")</f>
        <v>否</v>
      </c>
      <c r="G2145" s="71" t="s">
        <v>6488</v>
      </c>
      <c r="H2145" s="71" t="s">
        <v>6490</v>
      </c>
      <c r="J2145" s="72" t="s">
        <v>17</v>
      </c>
      <c r="L2145" s="71" t="s">
        <v>18</v>
      </c>
      <c r="M2145" s="73"/>
      <c r="N2145" s="73"/>
      <c r="R2145" s="73"/>
      <c r="S2145" s="72" t="s">
        <v>864</v>
      </c>
      <c r="T2145" s="72" t="s">
        <v>14386</v>
      </c>
      <c r="U2145" s="73"/>
      <c r="W2145" s="73"/>
      <c r="X2145" s="73"/>
      <c r="Y2145" s="72" t="s">
        <v>14379</v>
      </c>
      <c r="AO2145" s="71">
        <v>50.5</v>
      </c>
      <c r="AT2145" s="73"/>
      <c r="AV2145" s="73"/>
      <c r="AW2145" s="74" t="s">
        <v>16539</v>
      </c>
      <c r="BA2145" s="73"/>
      <c r="BC2145" s="73"/>
    </row>
    <row r="2146" spans="1:56">
      <c r="A2146" s="70" t="str">
        <f t="shared" si="67"/>
        <v>2026-01</v>
      </c>
      <c r="B2146" s="5" t="str">
        <f>_xlfn.XLOOKUP(G2146,过机服务商重量差!A:A,过机服务商重量差!G:G)</f>
        <v>玉麒麟</v>
      </c>
      <c r="C2146" s="32" t="str">
        <f t="shared" si="66"/>
        <v>渠道</v>
      </c>
      <c r="D2146" s="63">
        <f>ROUND(IF(AND(AO2146&gt;=0,Y2146="正常走货"),_xlfn.XLOOKUP(G2146,过机服务商重量差!A:A,过机服务商重量差!L:L),"0"),2)</f>
        <v>61</v>
      </c>
      <c r="E2146" s="64">
        <f>ROUND(IF(B2146="小旋风",$D2146/提成!$D$4*提成!$E$4,$D2146/提成!$D$3*提成!$E$3),2)</f>
        <v>0.61</v>
      </c>
      <c r="F2146" s="5" t="str">
        <f ca="1">IFERROR(LOOKUP(1,0/((B2146=名单!B:B)*(VALUE(AW2146)&gt;=名单!E:E)*(VALUE(AW2146)&lt;=名单!G:G)*(Y2146="正常走货")),名单!H:H),"否")</f>
        <v>否</v>
      </c>
      <c r="G2146" s="71" t="s">
        <v>6491</v>
      </c>
      <c r="H2146" s="71" t="s">
        <v>6493</v>
      </c>
      <c r="J2146" s="72" t="s">
        <v>17</v>
      </c>
      <c r="L2146" s="71" t="s">
        <v>18</v>
      </c>
      <c r="M2146" s="73"/>
      <c r="N2146" s="73"/>
      <c r="R2146" s="73"/>
      <c r="S2146" s="72" t="s">
        <v>79</v>
      </c>
      <c r="T2146" s="72" t="s">
        <v>14378</v>
      </c>
      <c r="U2146" s="73"/>
      <c r="W2146" s="73"/>
      <c r="X2146" s="73"/>
      <c r="Y2146" s="72" t="s">
        <v>14379</v>
      </c>
      <c r="AO2146" s="71">
        <v>323.1</v>
      </c>
      <c r="AS2146" s="73"/>
      <c r="AT2146" s="73"/>
      <c r="AU2146" s="73"/>
      <c r="AV2146" s="73"/>
      <c r="AW2146" s="74" t="s">
        <v>16540</v>
      </c>
      <c r="BA2146" s="73"/>
      <c r="BC2146" s="73"/>
      <c r="BD2146" s="73"/>
    </row>
    <row r="2147" spans="1:56">
      <c r="A2147" s="70" t="str">
        <f t="shared" si="67"/>
        <v>2026-01</v>
      </c>
      <c r="B2147" s="5" t="str">
        <f>_xlfn.XLOOKUP(G2147,过机服务商重量差!A:A,过机服务商重量差!G:G)</f>
        <v>小旋风</v>
      </c>
      <c r="C2147" s="32" t="str">
        <f t="shared" si="66"/>
        <v>渠道</v>
      </c>
      <c r="D2147" s="63">
        <f>ROUND(IF(AND(AO2147&gt;=0,Y2147="正常走货"),_xlfn.XLOOKUP(G2147,过机服务商重量差!A:A,过机服务商重量差!L:L),"0"),2)</f>
        <v>171</v>
      </c>
      <c r="E2147" s="64">
        <f>ROUND(IF(B2147="小旋风",$D2147/提成!$D$4*提成!$E$4,$D2147/提成!$D$3*提成!$E$3),2)</f>
        <v>1.71</v>
      </c>
      <c r="F2147" s="5" t="str">
        <f ca="1">IFERROR(LOOKUP(1,0/((B2147=名单!B:B)*(VALUE(AW2147)&gt;=名单!E:E)*(VALUE(AW2147)&lt;=名单!G:G)*(Y2147="正常走货")),名单!H:H),"否")</f>
        <v>是</v>
      </c>
      <c r="G2147" s="71" t="s">
        <v>6494</v>
      </c>
      <c r="H2147" s="71" t="s">
        <v>6496</v>
      </c>
      <c r="J2147" s="72" t="s">
        <v>453</v>
      </c>
      <c r="L2147" s="71" t="s">
        <v>18</v>
      </c>
      <c r="M2147" s="73"/>
      <c r="N2147" s="73"/>
      <c r="R2147" s="73"/>
      <c r="S2147" s="72" t="s">
        <v>145</v>
      </c>
      <c r="T2147" s="72" t="s">
        <v>14407</v>
      </c>
      <c r="U2147" s="73"/>
      <c r="W2147" s="73"/>
      <c r="X2147" s="73"/>
      <c r="Y2147" s="72" t="s">
        <v>14379</v>
      </c>
      <c r="Z2147" s="73"/>
      <c r="AO2147" s="71">
        <v>34.2</v>
      </c>
      <c r="AT2147" s="73"/>
      <c r="AV2147" s="73"/>
      <c r="AW2147" s="74" t="s">
        <v>16541</v>
      </c>
      <c r="BA2147" s="73"/>
      <c r="BC2147" s="73"/>
    </row>
    <row r="2148" spans="1:56">
      <c r="A2148" s="70" t="str">
        <f t="shared" si="67"/>
        <v>2026-01</v>
      </c>
      <c r="B2148" s="5" t="str">
        <f>_xlfn.XLOOKUP(G2148,过机服务商重量差!A:A,过机服务商重量差!G:G)</f>
        <v>玉麒麟</v>
      </c>
      <c r="C2148" s="32" t="str">
        <f t="shared" si="66"/>
        <v>渠道</v>
      </c>
      <c r="D2148" s="63">
        <f>ROUND(IF(AND(AO2148&gt;=0,Y2148="正常走货"),_xlfn.XLOOKUP(G2148,过机服务商重量差!A:A,过机服务商重量差!L:L),"0"),2)</f>
        <v>0</v>
      </c>
      <c r="E2148" s="64">
        <f>ROUND(IF(B2148="小旋风",$D2148/提成!$D$4*提成!$E$4,$D2148/提成!$D$3*提成!$E$3),2)</f>
        <v>0</v>
      </c>
      <c r="F2148" s="5" t="str">
        <f ca="1">IFERROR(LOOKUP(1,0/((B2148=名单!B:B)*(VALUE(AW2148)&gt;=名单!E:E)*(VALUE(AW2148)&lt;=名单!G:G)*(Y2148="正常走货")),名单!H:H),"否")</f>
        <v>否</v>
      </c>
      <c r="G2148" s="71" t="s">
        <v>6497</v>
      </c>
      <c r="H2148" s="71" t="s">
        <v>36</v>
      </c>
      <c r="J2148" s="72" t="s">
        <v>17</v>
      </c>
      <c r="L2148" s="71" t="s">
        <v>18</v>
      </c>
      <c r="M2148" s="73"/>
      <c r="N2148" s="73"/>
      <c r="R2148" s="73"/>
      <c r="S2148" s="72" t="s">
        <v>79</v>
      </c>
      <c r="T2148" s="72" t="s">
        <v>14378</v>
      </c>
      <c r="U2148" s="73"/>
      <c r="W2148" s="73"/>
      <c r="X2148" s="73"/>
      <c r="Y2148" s="72" t="s">
        <v>14434</v>
      </c>
      <c r="AO2148" s="71">
        <v>0</v>
      </c>
      <c r="AT2148" s="73"/>
      <c r="AV2148" s="73"/>
      <c r="AW2148" s="74" t="s">
        <v>16542</v>
      </c>
      <c r="BA2148" s="73"/>
      <c r="BC2148" s="73"/>
    </row>
    <row r="2149" spans="1:56">
      <c r="A2149" s="70" t="str">
        <f t="shared" si="67"/>
        <v>2026-01</v>
      </c>
      <c r="B2149" s="5" t="str">
        <f>_xlfn.XLOOKUP(G2149,过机服务商重量差!A:A,过机服务商重量差!G:G)</f>
        <v>玉麒麟</v>
      </c>
      <c r="C2149" s="32" t="str">
        <f t="shared" si="66"/>
        <v>渠道</v>
      </c>
      <c r="D2149" s="63">
        <f>ROUND(IF(AND(AO2149&gt;=0,Y2149="正常走货"),_xlfn.XLOOKUP(G2149,过机服务商重量差!A:A,过机服务商重量差!L:L),"0"),2)</f>
        <v>2</v>
      </c>
      <c r="E2149" s="64">
        <f>ROUND(IF(B2149="小旋风",$D2149/提成!$D$4*提成!$E$4,$D2149/提成!$D$3*提成!$E$3),2)</f>
        <v>0.02</v>
      </c>
      <c r="F2149" s="5" t="str">
        <f ca="1">IFERROR(LOOKUP(1,0/((B2149=名单!B:B)*(VALUE(AW2149)&gt;=名单!E:E)*(VALUE(AW2149)&lt;=名单!G:G)*(Y2149="正常走货")),名单!H:H),"否")</f>
        <v>否</v>
      </c>
      <c r="G2149" s="71" t="s">
        <v>6499</v>
      </c>
      <c r="H2149" s="71" t="s">
        <v>6501</v>
      </c>
      <c r="J2149" s="72" t="s">
        <v>17</v>
      </c>
      <c r="L2149" s="71" t="s">
        <v>18</v>
      </c>
      <c r="M2149" s="73"/>
      <c r="N2149" s="73"/>
      <c r="R2149" s="73"/>
      <c r="S2149" s="72" t="s">
        <v>152</v>
      </c>
      <c r="T2149" s="72" t="s">
        <v>14382</v>
      </c>
      <c r="U2149" s="73"/>
      <c r="W2149" s="73"/>
      <c r="X2149" s="73"/>
      <c r="Y2149" s="72" t="s">
        <v>14379</v>
      </c>
      <c r="AO2149" s="71">
        <v>61.59</v>
      </c>
      <c r="AT2149" s="73"/>
      <c r="AV2149" s="73"/>
      <c r="AW2149" s="74" t="s">
        <v>16543</v>
      </c>
      <c r="BC2149" s="73"/>
    </row>
    <row r="2150" spans="1:56">
      <c r="A2150" s="70" t="str">
        <f t="shared" si="67"/>
        <v>2026-01</v>
      </c>
      <c r="B2150" s="5" t="str">
        <f>_xlfn.XLOOKUP(G2150,过机服务商重量差!A:A,过机服务商重量差!G:G)</f>
        <v>玉麒麟</v>
      </c>
      <c r="C2150" s="32" t="str">
        <f t="shared" si="66"/>
        <v>渠道</v>
      </c>
      <c r="D2150" s="63">
        <f>ROUND(IF(AND(AO2150&gt;=0,Y2150="正常走货"),_xlfn.XLOOKUP(G2150,过机服务商重量差!A:A,过机服务商重量差!L:L),"0"),2)</f>
        <v>23</v>
      </c>
      <c r="E2150" s="64">
        <f>ROUND(IF(B2150="小旋风",$D2150/提成!$D$4*提成!$E$4,$D2150/提成!$D$3*提成!$E$3),2)</f>
        <v>0.23</v>
      </c>
      <c r="F2150" s="5" t="str">
        <f ca="1">IFERROR(LOOKUP(1,0/((B2150=名单!B:B)*(VALUE(AW2150)&gt;=名单!E:E)*(VALUE(AW2150)&lt;=名单!G:G)*(Y2150="正常走货")),名单!H:H),"否")</f>
        <v>否</v>
      </c>
      <c r="G2150" s="71" t="s">
        <v>6502</v>
      </c>
      <c r="H2150" s="71" t="s">
        <v>6504</v>
      </c>
      <c r="J2150" s="72" t="s">
        <v>17</v>
      </c>
      <c r="L2150" s="71" t="s">
        <v>18</v>
      </c>
      <c r="M2150" s="73"/>
      <c r="N2150" s="73"/>
      <c r="R2150" s="73"/>
      <c r="S2150" s="72" t="s">
        <v>246</v>
      </c>
      <c r="T2150" s="72" t="s">
        <v>14386</v>
      </c>
      <c r="U2150" s="73"/>
      <c r="W2150" s="73"/>
      <c r="X2150" s="73"/>
      <c r="Y2150" s="72" t="s">
        <v>14379</v>
      </c>
      <c r="AO2150" s="71">
        <v>239.04</v>
      </c>
      <c r="AS2150" s="73"/>
      <c r="AT2150" s="73"/>
      <c r="AU2150" s="73"/>
      <c r="AV2150" s="73"/>
      <c r="AW2150" s="74" t="s">
        <v>16544</v>
      </c>
      <c r="BC2150" s="73"/>
    </row>
    <row r="2151" spans="1:56">
      <c r="A2151" s="70" t="str">
        <f t="shared" si="67"/>
        <v>2026-01</v>
      </c>
      <c r="B2151" s="5" t="str">
        <f>_xlfn.XLOOKUP(G2151,过机服务商重量差!A:A,过机服务商重量差!G:G)</f>
        <v>玉麒麟</v>
      </c>
      <c r="C2151" s="32" t="str">
        <f t="shared" si="66"/>
        <v/>
      </c>
      <c r="D2151" s="63">
        <f>ROUND(IF(AND(AO2151&gt;=0,Y2151="正常走货"),_xlfn.XLOOKUP(G2151,过机服务商重量差!A:A,过机服务商重量差!L:L),"0"),2)</f>
        <v>0</v>
      </c>
      <c r="E2151" s="64">
        <f>ROUND(IF(B2151="小旋风",$D2151/提成!$D$4*提成!$E$4,$D2151/提成!$D$3*提成!$E$3),2)</f>
        <v>0</v>
      </c>
      <c r="F2151" s="5" t="str">
        <f ca="1">IFERROR(LOOKUP(1,0/((B2151=名单!B:B)*(VALUE(AW2151)&gt;=名单!E:E)*(VALUE(AW2151)&lt;=名单!G:G)*(Y2151="正常走货")),名单!H:H),"否")</f>
        <v>否</v>
      </c>
      <c r="G2151" s="71" t="s">
        <v>6505</v>
      </c>
      <c r="H2151" s="71" t="s">
        <v>6507</v>
      </c>
      <c r="J2151" s="71" t="s">
        <v>24</v>
      </c>
      <c r="L2151" s="71" t="s">
        <v>18</v>
      </c>
      <c r="M2151" s="73"/>
      <c r="N2151" s="73"/>
      <c r="R2151" s="73"/>
      <c r="S2151" s="72" t="s">
        <v>306</v>
      </c>
      <c r="T2151" s="72" t="s">
        <v>14410</v>
      </c>
      <c r="U2151" s="73"/>
      <c r="W2151" s="73"/>
      <c r="X2151" s="73"/>
      <c r="Y2151" s="72" t="s">
        <v>14379</v>
      </c>
      <c r="AO2151" s="71">
        <v>-253</v>
      </c>
      <c r="AT2151" s="73"/>
      <c r="AV2151" s="73"/>
      <c r="AW2151" s="74" t="s">
        <v>16545</v>
      </c>
      <c r="BA2151" s="73"/>
      <c r="BC2151" s="73"/>
    </row>
    <row r="2152" spans="1:56">
      <c r="A2152" s="70" t="str">
        <f t="shared" si="67"/>
        <v>2026-01</v>
      </c>
      <c r="B2152" s="5" t="str">
        <f>_xlfn.XLOOKUP(G2152,过机服务商重量差!A:A,过机服务商重量差!G:G)</f>
        <v>风清扬</v>
      </c>
      <c r="C2152" s="32" t="str">
        <f t="shared" si="66"/>
        <v>渠道</v>
      </c>
      <c r="D2152" s="63">
        <f>ROUND(IF(AND(AO2152&gt;=0,Y2152="正常走货"),_xlfn.XLOOKUP(G2152,过机服务商重量差!A:A,过机服务商重量差!L:L),"0"),2)</f>
        <v>71</v>
      </c>
      <c r="E2152" s="64">
        <f>ROUND(IF(B2152="小旋风",$D2152/提成!$D$4*提成!$E$4,$D2152/提成!$D$3*提成!$E$3),2)</f>
        <v>0.71</v>
      </c>
      <c r="F2152" s="5" t="str">
        <f ca="1">IFERROR(LOOKUP(1,0/((B2152=名单!B:B)*(VALUE(AW2152)&gt;=名单!E:E)*(VALUE(AW2152)&lt;=名单!G:G)*(Y2152="正常走货")),名单!H:H),"否")</f>
        <v>是</v>
      </c>
      <c r="G2152" s="71" t="s">
        <v>6508</v>
      </c>
      <c r="H2152" s="71" t="s">
        <v>6510</v>
      </c>
      <c r="J2152" s="72" t="s">
        <v>683</v>
      </c>
      <c r="L2152" s="71" t="s">
        <v>18</v>
      </c>
      <c r="M2152" s="73"/>
      <c r="N2152" s="73"/>
      <c r="R2152" s="73"/>
      <c r="S2152" s="72" t="s">
        <v>211</v>
      </c>
      <c r="T2152" s="72" t="s">
        <v>14407</v>
      </c>
      <c r="U2152" s="73"/>
      <c r="W2152" s="73"/>
      <c r="X2152" s="73"/>
      <c r="Y2152" s="72" t="s">
        <v>14379</v>
      </c>
      <c r="AO2152" s="71">
        <v>71</v>
      </c>
      <c r="AS2152" s="73"/>
      <c r="AT2152" s="73"/>
      <c r="AV2152" s="73"/>
      <c r="AW2152" s="74" t="s">
        <v>16546</v>
      </c>
      <c r="BA2152" s="73"/>
      <c r="BC2152" s="73"/>
    </row>
    <row r="2153" spans="1:56">
      <c r="A2153" s="70" t="str">
        <f t="shared" si="67"/>
        <v>2026-01</v>
      </c>
      <c r="B2153" s="5" t="str">
        <f>_xlfn.XLOOKUP(G2153,过机服务商重量差!A:A,过机服务商重量差!G:G)</f>
        <v>玉麒麟</v>
      </c>
      <c r="C2153" s="32" t="str">
        <f t="shared" si="66"/>
        <v>渠道</v>
      </c>
      <c r="D2153" s="63">
        <f>ROUND(IF(AND(AO2153&gt;=0,Y2153="正常走货"),_xlfn.XLOOKUP(G2153,过机服务商重量差!A:A,过机服务商重量差!L:L),"0"),2)</f>
        <v>0</v>
      </c>
      <c r="E2153" s="64">
        <f>ROUND(IF(B2153="小旋风",$D2153/提成!$D$4*提成!$E$4,$D2153/提成!$D$3*提成!$E$3),2)</f>
        <v>0</v>
      </c>
      <c r="F2153" s="5" t="str">
        <f ca="1">IFERROR(LOOKUP(1,0/((B2153=名单!B:B)*(VALUE(AW2153)&gt;=名单!E:E)*(VALUE(AW2153)&lt;=名单!G:G)*(Y2153="正常走货")),名单!H:H),"否")</f>
        <v>否</v>
      </c>
      <c r="G2153" s="71" t="s">
        <v>6511</v>
      </c>
      <c r="H2153" s="71" t="s">
        <v>36</v>
      </c>
      <c r="J2153" s="72" t="s">
        <v>17</v>
      </c>
      <c r="L2153" s="71" t="s">
        <v>18</v>
      </c>
      <c r="M2153" s="73"/>
      <c r="N2153" s="73"/>
      <c r="R2153" s="73"/>
      <c r="S2153" s="72" t="s">
        <v>86</v>
      </c>
      <c r="T2153" s="71" t="s">
        <v>14378</v>
      </c>
      <c r="U2153" s="73"/>
      <c r="W2153" s="73"/>
      <c r="X2153" s="73"/>
      <c r="Y2153" s="72" t="s">
        <v>14434</v>
      </c>
      <c r="AO2153" s="71">
        <v>0</v>
      </c>
      <c r="AT2153" s="73"/>
      <c r="AV2153" s="73"/>
      <c r="AW2153" s="74" t="s">
        <v>16547</v>
      </c>
      <c r="BC2153" s="73"/>
      <c r="BD2153" s="73"/>
    </row>
    <row r="2154" spans="1:56">
      <c r="A2154" s="70" t="str">
        <f t="shared" si="67"/>
        <v>2026-01</v>
      </c>
      <c r="B2154" s="5" t="str">
        <f>_xlfn.XLOOKUP(G2154,过机服务商重量差!A:A,过机服务商重量差!G:G)</f>
        <v>玉麒麟</v>
      </c>
      <c r="C2154" s="32" t="str">
        <f t="shared" si="66"/>
        <v>渠道</v>
      </c>
      <c r="D2154" s="63">
        <f>ROUND(IF(AND(AO2154&gt;=0,Y2154="正常走货"),_xlfn.XLOOKUP(G2154,过机服务商重量差!A:A,过机服务商重量差!L:L),"0"),2)</f>
        <v>25</v>
      </c>
      <c r="E2154" s="64">
        <f>ROUND(IF(B2154="小旋风",$D2154/提成!$D$4*提成!$E$4,$D2154/提成!$D$3*提成!$E$3),2)</f>
        <v>0.25</v>
      </c>
      <c r="F2154" s="5" t="str">
        <f ca="1">IFERROR(LOOKUP(1,0/((B2154=名单!B:B)*(VALUE(AW2154)&gt;=名单!E:E)*(VALUE(AW2154)&lt;=名单!G:G)*(Y2154="正常走货")),名单!H:H),"否")</f>
        <v>否</v>
      </c>
      <c r="G2154" s="71" t="s">
        <v>6513</v>
      </c>
      <c r="H2154" s="71" t="s">
        <v>6515</v>
      </c>
      <c r="J2154" s="72" t="s">
        <v>17</v>
      </c>
      <c r="L2154" s="71" t="s">
        <v>18</v>
      </c>
      <c r="M2154" s="73"/>
      <c r="N2154" s="73"/>
      <c r="R2154" s="73"/>
      <c r="S2154" s="72" t="s">
        <v>86</v>
      </c>
      <c r="T2154" s="72" t="s">
        <v>14378</v>
      </c>
      <c r="U2154" s="73"/>
      <c r="W2154" s="73"/>
      <c r="X2154" s="73"/>
      <c r="Y2154" s="72" t="s">
        <v>14379</v>
      </c>
      <c r="AO2154" s="71">
        <v>69.0999999999999</v>
      </c>
      <c r="AT2154" s="73"/>
      <c r="AV2154" s="73"/>
      <c r="AW2154" s="74" t="s">
        <v>16548</v>
      </c>
      <c r="BA2154" s="73"/>
      <c r="BC2154" s="73"/>
      <c r="BD2154" s="73"/>
    </row>
    <row r="2155" spans="1:56">
      <c r="A2155" s="70" t="str">
        <f t="shared" si="67"/>
        <v>2026-01</v>
      </c>
      <c r="B2155" s="5" t="str">
        <f>_xlfn.XLOOKUP(G2155,过机服务商重量差!A:A,过机服务商重量差!G:G)</f>
        <v>玉麒麟</v>
      </c>
      <c r="C2155" s="32" t="str">
        <f t="shared" si="66"/>
        <v>渠道</v>
      </c>
      <c r="D2155" s="63">
        <f>ROUND(IF(AND(AO2155&gt;=0,Y2155="正常走货"),_xlfn.XLOOKUP(G2155,过机服务商重量差!A:A,过机服务商重量差!L:L),"0"),2)</f>
        <v>8.5</v>
      </c>
      <c r="E2155" s="64">
        <f>ROUND(IF(B2155="小旋风",$D2155/提成!$D$4*提成!$E$4,$D2155/提成!$D$3*提成!$E$3),2)</f>
        <v>0.09</v>
      </c>
      <c r="F2155" s="5" t="str">
        <f ca="1">IFERROR(LOOKUP(1,0/((B2155=名单!B:B)*(VALUE(AW2155)&gt;=名单!E:E)*(VALUE(AW2155)&lt;=名单!G:G)*(Y2155="正常走货")),名单!H:H),"否")</f>
        <v>否</v>
      </c>
      <c r="G2155" s="71" t="s">
        <v>6516</v>
      </c>
      <c r="H2155" s="71" t="s">
        <v>6518</v>
      </c>
      <c r="J2155" s="72" t="s">
        <v>24</v>
      </c>
      <c r="L2155" s="71" t="s">
        <v>18</v>
      </c>
      <c r="M2155" s="73"/>
      <c r="N2155" s="73"/>
      <c r="R2155" s="73"/>
      <c r="S2155" s="72" t="s">
        <v>223</v>
      </c>
      <c r="T2155" s="72" t="s">
        <v>14410</v>
      </c>
      <c r="U2155" s="73"/>
      <c r="W2155" s="73"/>
      <c r="X2155" s="73"/>
      <c r="Y2155" s="72" t="s">
        <v>14379</v>
      </c>
      <c r="AO2155" s="71">
        <v>2.13999999999999</v>
      </c>
      <c r="AT2155" s="73"/>
      <c r="AV2155" s="73"/>
      <c r="AW2155" s="74" t="s">
        <v>16549</v>
      </c>
      <c r="BA2155" s="73"/>
      <c r="BC2155" s="73"/>
    </row>
    <row r="2156" spans="1:56">
      <c r="A2156" s="70" t="str">
        <f t="shared" si="67"/>
        <v>2026-01</v>
      </c>
      <c r="B2156" s="5" t="str">
        <f>_xlfn.XLOOKUP(G2156,过机服务商重量差!A:A,过机服务商重量差!G:G)</f>
        <v>玉麒麟</v>
      </c>
      <c r="C2156" s="32" t="str">
        <f t="shared" si="66"/>
        <v>渠道</v>
      </c>
      <c r="D2156" s="63">
        <f>ROUND(IF(AND(AO2156&gt;=0,Y2156="正常走货"),_xlfn.XLOOKUP(G2156,过机服务商重量差!A:A,过机服务商重量差!L:L),"0"),2)</f>
        <v>51</v>
      </c>
      <c r="E2156" s="64">
        <f>ROUND(IF(B2156="小旋风",$D2156/提成!$D$4*提成!$E$4,$D2156/提成!$D$3*提成!$E$3),2)</f>
        <v>0.51</v>
      </c>
      <c r="F2156" s="5" t="str">
        <f ca="1">IFERROR(LOOKUP(1,0/((B2156=名单!B:B)*(VALUE(AW2156)&gt;=名单!E:E)*(VALUE(AW2156)&lt;=名单!G:G)*(Y2156="正常走货")),名单!H:H),"否")</f>
        <v>否</v>
      </c>
      <c r="G2156" s="71" t="s">
        <v>6519</v>
      </c>
      <c r="H2156" s="71" t="s">
        <v>6521</v>
      </c>
      <c r="J2156" s="72" t="s">
        <v>17</v>
      </c>
      <c r="L2156" s="71" t="s">
        <v>18</v>
      </c>
      <c r="M2156" s="73"/>
      <c r="N2156" s="73"/>
      <c r="R2156" s="73"/>
      <c r="S2156" s="72" t="s">
        <v>79</v>
      </c>
      <c r="T2156" s="72" t="s">
        <v>14378</v>
      </c>
      <c r="U2156" s="73"/>
      <c r="W2156" s="73"/>
      <c r="X2156" s="73"/>
      <c r="Y2156" s="72" t="s">
        <v>14379</v>
      </c>
      <c r="AO2156" s="71">
        <v>153</v>
      </c>
      <c r="AS2156" s="73"/>
      <c r="AT2156" s="73"/>
      <c r="AU2156" s="73"/>
      <c r="AV2156" s="73"/>
      <c r="AW2156" s="74" t="s">
        <v>16550</v>
      </c>
      <c r="BC2156" s="73"/>
      <c r="BD2156" s="73"/>
    </row>
    <row r="2157" spans="1:56">
      <c r="A2157" s="70" t="str">
        <f t="shared" si="67"/>
        <v>2026-01</v>
      </c>
      <c r="B2157" s="5" t="str">
        <f>_xlfn.XLOOKUP(G2157,过机服务商重量差!A:A,过机服务商重量差!G:G)</f>
        <v>玉麒麟</v>
      </c>
      <c r="C2157" s="32" t="str">
        <f t="shared" si="66"/>
        <v>渠道</v>
      </c>
      <c r="D2157" s="63">
        <f>ROUND(IF(AND(AO2157&gt;=0,Y2157="正常走货"),_xlfn.XLOOKUP(G2157,过机服务商重量差!A:A,过机服务商重量差!L:L),"0"),2)</f>
        <v>0.5</v>
      </c>
      <c r="E2157" s="64">
        <f>ROUND(IF(B2157="小旋风",$D2157/提成!$D$4*提成!$E$4,$D2157/提成!$D$3*提成!$E$3),2)</f>
        <v>0.01</v>
      </c>
      <c r="F2157" s="5" t="str">
        <f ca="1">IFERROR(LOOKUP(1,0/((B2157=名单!B:B)*(VALUE(AW2157)&gt;=名单!E:E)*(VALUE(AW2157)&lt;=名单!G:G)*(Y2157="正常走货")),名单!H:H),"否")</f>
        <v>否</v>
      </c>
      <c r="G2157" s="71" t="s">
        <v>6522</v>
      </c>
      <c r="H2157" s="71" t="s">
        <v>6524</v>
      </c>
      <c r="J2157" s="72" t="s">
        <v>17</v>
      </c>
      <c r="L2157" s="71" t="s">
        <v>18</v>
      </c>
      <c r="M2157" s="73"/>
      <c r="N2157" s="73"/>
      <c r="R2157" s="73"/>
      <c r="S2157" s="72" t="s">
        <v>288</v>
      </c>
      <c r="T2157" s="72" t="s">
        <v>14410</v>
      </c>
      <c r="U2157" s="73"/>
      <c r="W2157" s="73"/>
      <c r="X2157" s="73"/>
      <c r="Y2157" s="72" t="s">
        <v>14379</v>
      </c>
      <c r="AO2157" s="71">
        <v>153.4</v>
      </c>
      <c r="AS2157" s="73"/>
      <c r="AT2157" s="73"/>
      <c r="AV2157" s="73"/>
      <c r="AW2157" s="74" t="s">
        <v>16551</v>
      </c>
      <c r="BC2157" s="73"/>
    </row>
    <row r="2158" spans="1:56">
      <c r="A2158" s="70" t="str">
        <f t="shared" si="67"/>
        <v>2026-01</v>
      </c>
      <c r="B2158" s="5" t="str">
        <f>_xlfn.XLOOKUP(G2158,过机服务商重量差!A:A,过机服务商重量差!G:G)</f>
        <v>玉麒麟</v>
      </c>
      <c r="C2158" s="32" t="str">
        <f t="shared" si="66"/>
        <v>渠道</v>
      </c>
      <c r="D2158" s="63">
        <f>ROUND(IF(AND(AO2158&gt;=0,Y2158="正常走货"),_xlfn.XLOOKUP(G2158,过机服务商重量差!A:A,过机服务商重量差!L:L),"0"),2)</f>
        <v>0.5</v>
      </c>
      <c r="E2158" s="64">
        <f>ROUND(IF(B2158="小旋风",$D2158/提成!$D$4*提成!$E$4,$D2158/提成!$D$3*提成!$E$3),2)</f>
        <v>0.01</v>
      </c>
      <c r="F2158" s="5" t="str">
        <f ca="1">IFERROR(LOOKUP(1,0/((B2158=名单!B:B)*(VALUE(AW2158)&gt;=名单!E:E)*(VALUE(AW2158)&lt;=名单!G:G)*(Y2158="正常走货")),名单!H:H),"否")</f>
        <v>否</v>
      </c>
      <c r="G2158" s="71" t="s">
        <v>6525</v>
      </c>
      <c r="H2158" s="71" t="s">
        <v>6527</v>
      </c>
      <c r="J2158" s="72" t="s">
        <v>17</v>
      </c>
      <c r="L2158" s="71" t="s">
        <v>18</v>
      </c>
      <c r="M2158" s="73"/>
      <c r="N2158" s="73"/>
      <c r="R2158" s="73"/>
      <c r="S2158" s="72" t="s">
        <v>288</v>
      </c>
      <c r="T2158" s="72" t="s">
        <v>14410</v>
      </c>
      <c r="U2158" s="73"/>
      <c r="W2158" s="73"/>
      <c r="X2158" s="73"/>
      <c r="Y2158" s="72" t="s">
        <v>14379</v>
      </c>
      <c r="AO2158" s="71">
        <v>153.4</v>
      </c>
      <c r="AS2158" s="73"/>
      <c r="AT2158" s="73"/>
      <c r="AU2158" s="73"/>
      <c r="AV2158" s="73"/>
      <c r="AW2158" s="74" t="s">
        <v>16552</v>
      </c>
      <c r="BA2158" s="73"/>
      <c r="BC2158" s="73"/>
      <c r="BD2158" s="73"/>
    </row>
    <row r="2159" spans="1:56">
      <c r="A2159" s="70" t="str">
        <f t="shared" si="67"/>
        <v>2026-01</v>
      </c>
      <c r="B2159" s="5" t="str">
        <f>_xlfn.XLOOKUP(G2159,过机服务商重量差!A:A,过机服务商重量差!G:G)</f>
        <v>风清扬</v>
      </c>
      <c r="C2159" s="32" t="str">
        <f t="shared" si="66"/>
        <v>渠道</v>
      </c>
      <c r="D2159" s="63">
        <f>ROUND(IF(AND(AO2159&gt;=0,Y2159="正常走货"),_xlfn.XLOOKUP(G2159,过机服务商重量差!A:A,过机服务商重量差!L:L),"0"),2)</f>
        <v>22</v>
      </c>
      <c r="E2159" s="64">
        <f>ROUND(IF(B2159="小旋风",$D2159/提成!$D$4*提成!$E$4,$D2159/提成!$D$3*提成!$E$3),2)</f>
        <v>0.22</v>
      </c>
      <c r="F2159" s="5" t="str">
        <f ca="1">IFERROR(LOOKUP(1,0/((B2159=名单!B:B)*(VALUE(AW2159)&gt;=名单!E:E)*(VALUE(AW2159)&lt;=名单!G:G)*(Y2159="正常走货")),名单!H:H),"否")</f>
        <v>是</v>
      </c>
      <c r="G2159" s="71" t="s">
        <v>6528</v>
      </c>
      <c r="H2159" s="71" t="s">
        <v>6530</v>
      </c>
      <c r="J2159" s="72" t="s">
        <v>6531</v>
      </c>
      <c r="L2159" s="71" t="s">
        <v>18</v>
      </c>
      <c r="M2159" s="73"/>
      <c r="N2159" s="73"/>
      <c r="R2159" s="73"/>
      <c r="S2159" s="72" t="s">
        <v>2305</v>
      </c>
      <c r="T2159" s="72" t="s">
        <v>14410</v>
      </c>
      <c r="U2159" s="73"/>
      <c r="W2159" s="73"/>
      <c r="X2159" s="73"/>
      <c r="Y2159" s="72" t="s">
        <v>14379</v>
      </c>
      <c r="AO2159" s="71">
        <v>100</v>
      </c>
      <c r="AT2159" s="73"/>
      <c r="AV2159" s="73"/>
      <c r="AW2159" s="74" t="s">
        <v>16553</v>
      </c>
      <c r="BC2159" s="73"/>
      <c r="BD2159" s="73"/>
    </row>
    <row r="2160" spans="1:56">
      <c r="A2160" s="70" t="str">
        <f t="shared" si="67"/>
        <v>2026-01</v>
      </c>
      <c r="B2160" s="5" t="str">
        <f>_xlfn.XLOOKUP(G2160,过机服务商重量差!A:A,过机服务商重量差!G:G)</f>
        <v>风清扬</v>
      </c>
      <c r="C2160" s="32" t="str">
        <f t="shared" si="66"/>
        <v>渠道</v>
      </c>
      <c r="D2160" s="63">
        <f>ROUND(IF(AND(AO2160&gt;=0,Y2160="正常走货"),_xlfn.XLOOKUP(G2160,过机服务商重量差!A:A,过机服务商重量差!L:L),"0"),2)</f>
        <v>0</v>
      </c>
      <c r="E2160" s="64">
        <f>ROUND(IF(B2160="小旋风",$D2160/提成!$D$4*提成!$E$4,$D2160/提成!$D$3*提成!$E$3),2)</f>
        <v>0</v>
      </c>
      <c r="F2160" s="5" t="str">
        <f ca="1">IFERROR(LOOKUP(1,0/((B2160=名单!B:B)*(VALUE(AW2160)&gt;=名单!E:E)*(VALUE(AW2160)&lt;=名单!G:G)*(Y2160="正常走货")),名单!H:H),"否")</f>
        <v>否</v>
      </c>
      <c r="G2160" s="71" t="s">
        <v>6532</v>
      </c>
      <c r="H2160" s="71" t="s">
        <v>36</v>
      </c>
      <c r="J2160" s="71" t="s">
        <v>51</v>
      </c>
      <c r="L2160" s="71" t="s">
        <v>18</v>
      </c>
      <c r="M2160" s="73"/>
      <c r="N2160" s="73"/>
      <c r="R2160" s="73"/>
      <c r="S2160" s="72" t="s">
        <v>116</v>
      </c>
      <c r="T2160" s="72" t="s">
        <v>14382</v>
      </c>
      <c r="U2160" s="73"/>
      <c r="W2160" s="73"/>
      <c r="X2160" s="73"/>
      <c r="Y2160" s="72" t="s">
        <v>14434</v>
      </c>
      <c r="AO2160" s="71">
        <v>0</v>
      </c>
      <c r="AS2160" s="73"/>
      <c r="AT2160" s="73"/>
      <c r="AU2160" s="73"/>
      <c r="AV2160" s="73"/>
      <c r="AW2160" s="74" t="s">
        <v>16554</v>
      </c>
      <c r="BC2160" s="73"/>
    </row>
    <row r="2161" spans="1:55">
      <c r="A2161" s="70" t="str">
        <f t="shared" si="67"/>
        <v>2026-01</v>
      </c>
      <c r="B2161" s="5" t="str">
        <f>_xlfn.XLOOKUP(G2161,过机服务商重量差!A:A,过机服务商重量差!G:G)</f>
        <v>帅时莹</v>
      </c>
      <c r="C2161" s="32" t="str">
        <f t="shared" si="66"/>
        <v>渠道</v>
      </c>
      <c r="D2161" s="63">
        <f>ROUND(IF(AND(AO2161&gt;=0,Y2161="正常走货"),_xlfn.XLOOKUP(G2161,过机服务商重量差!A:A,过机服务商重量差!L:L),"0"),2)</f>
        <v>0.5</v>
      </c>
      <c r="E2161" s="64">
        <f>ROUND(IF(B2161="小旋风",$D2161/提成!$D$4*提成!$E$4,$D2161/提成!$D$3*提成!$E$3),2)</f>
        <v>0.01</v>
      </c>
      <c r="F2161" s="5" t="str">
        <f ca="1">IFERROR(LOOKUP(1,0/((B2161=名单!B:B)*(VALUE(AW2161)&gt;=名单!E:E)*(VALUE(AW2161)&lt;=名单!G:G)*(Y2161="正常走货")),名单!H:H),"否")</f>
        <v>否</v>
      </c>
      <c r="G2161" s="71" t="s">
        <v>6534</v>
      </c>
      <c r="H2161" s="71" t="s">
        <v>6536</v>
      </c>
      <c r="J2161" s="72" t="s">
        <v>586</v>
      </c>
      <c r="L2161" s="71" t="s">
        <v>18</v>
      </c>
      <c r="M2161" s="73"/>
      <c r="N2161" s="73"/>
      <c r="R2161" s="73"/>
      <c r="S2161" s="72" t="s">
        <v>191</v>
      </c>
      <c r="T2161" s="72" t="s">
        <v>14410</v>
      </c>
      <c r="U2161" s="73"/>
      <c r="W2161" s="73"/>
      <c r="X2161" s="73"/>
      <c r="Y2161" s="72" t="s">
        <v>14379</v>
      </c>
      <c r="AO2161" s="71">
        <v>72.75</v>
      </c>
      <c r="AS2161" s="73"/>
      <c r="AT2161" s="73"/>
      <c r="AU2161" s="73"/>
      <c r="AV2161" s="73"/>
      <c r="AW2161" s="74" t="s">
        <v>16555</v>
      </c>
      <c r="BC2161" s="73"/>
    </row>
    <row r="2162" spans="1:55">
      <c r="A2162" s="70" t="str">
        <f t="shared" si="67"/>
        <v>2026-01</v>
      </c>
      <c r="B2162" s="5" t="str">
        <f>_xlfn.XLOOKUP(G2162,过机服务商重量差!A:A,过机服务商重量差!G:G)</f>
        <v>玉麒麟</v>
      </c>
      <c r="C2162" s="32" t="str">
        <f t="shared" si="66"/>
        <v>渠道</v>
      </c>
      <c r="D2162" s="63">
        <f>ROUND(IF(AND(AO2162&gt;=0,Y2162="正常走货"),_xlfn.XLOOKUP(G2162,过机服务商重量差!A:A,过机服务商重量差!L:L),"0"),2)</f>
        <v>2</v>
      </c>
      <c r="E2162" s="64">
        <f>ROUND(IF(B2162="小旋风",$D2162/提成!$D$4*提成!$E$4,$D2162/提成!$D$3*提成!$E$3),2)</f>
        <v>0.02</v>
      </c>
      <c r="F2162" s="5" t="str">
        <f ca="1">IFERROR(LOOKUP(1,0/((B2162=名单!B:B)*(VALUE(AW2162)&gt;=名单!E:E)*(VALUE(AW2162)&lt;=名单!G:G)*(Y2162="正常走货")),名单!H:H),"否")</f>
        <v>否</v>
      </c>
      <c r="G2162" s="71" t="s">
        <v>6537</v>
      </c>
      <c r="H2162" s="71" t="s">
        <v>6539</v>
      </c>
      <c r="J2162" s="72" t="s">
        <v>17</v>
      </c>
      <c r="L2162" s="71" t="s">
        <v>18</v>
      </c>
      <c r="M2162" s="73"/>
      <c r="N2162" s="73"/>
      <c r="R2162" s="73"/>
      <c r="S2162" s="72" t="s">
        <v>203</v>
      </c>
      <c r="T2162" s="72" t="s">
        <v>14378</v>
      </c>
      <c r="U2162" s="73"/>
      <c r="W2162" s="73"/>
      <c r="X2162" s="73"/>
      <c r="Y2162" s="72" t="s">
        <v>14379</v>
      </c>
      <c r="AO2162" s="71">
        <v>31.07</v>
      </c>
      <c r="AS2162" s="73"/>
      <c r="AT2162" s="73"/>
      <c r="AU2162" s="73"/>
      <c r="AV2162" s="73"/>
      <c r="AW2162" s="74" t="s">
        <v>16556</v>
      </c>
      <c r="BC2162" s="73"/>
    </row>
    <row r="2163" spans="1:55">
      <c r="A2163" s="70" t="str">
        <f t="shared" si="67"/>
        <v>2026-01</v>
      </c>
      <c r="B2163" s="5" t="str">
        <f>_xlfn.XLOOKUP(G2163,过机服务商重量差!A:A,过机服务商重量差!G:G)</f>
        <v>玉麒麟</v>
      </c>
      <c r="C2163" s="32" t="str">
        <f t="shared" si="66"/>
        <v>渠道</v>
      </c>
      <c r="D2163" s="63">
        <f>ROUND(IF(AND(AO2163&gt;=0,Y2163="正常走货"),_xlfn.XLOOKUP(G2163,过机服务商重量差!A:A,过机服务商重量差!L:L),"0"),2)</f>
        <v>389</v>
      </c>
      <c r="E2163" s="64">
        <f>ROUND(IF(B2163="小旋风",$D2163/提成!$D$4*提成!$E$4,$D2163/提成!$D$3*提成!$E$3),2)</f>
        <v>3.89</v>
      </c>
      <c r="F2163" s="5" t="str">
        <f ca="1">IFERROR(LOOKUP(1,0/((B2163=名单!B:B)*(VALUE(AW2163)&gt;=名单!E:E)*(VALUE(AW2163)&lt;=名单!G:G)*(Y2163="正常走货")),名单!H:H),"否")</f>
        <v>否</v>
      </c>
      <c r="G2163" s="71" t="s">
        <v>6540</v>
      </c>
      <c r="H2163" s="71" t="s">
        <v>6542</v>
      </c>
      <c r="J2163" s="72" t="s">
        <v>17</v>
      </c>
      <c r="L2163" s="71" t="s">
        <v>18</v>
      </c>
      <c r="M2163" s="73"/>
      <c r="N2163" s="73"/>
      <c r="R2163" s="73"/>
      <c r="S2163" s="72" t="s">
        <v>223</v>
      </c>
      <c r="T2163" s="72" t="s">
        <v>14410</v>
      </c>
      <c r="U2163" s="73"/>
      <c r="W2163" s="73"/>
      <c r="X2163" s="73"/>
      <c r="Y2163" s="72" t="s">
        <v>14379</v>
      </c>
      <c r="AO2163" s="71">
        <v>2659.2</v>
      </c>
      <c r="AT2163" s="73"/>
      <c r="AU2163" s="73"/>
      <c r="AV2163" s="73"/>
      <c r="AW2163" s="74" t="s">
        <v>16557</v>
      </c>
      <c r="BA2163" s="73"/>
      <c r="BC2163" s="73"/>
    </row>
    <row r="2164" spans="1:55">
      <c r="A2164" s="70" t="str">
        <f t="shared" si="67"/>
        <v>2026-01</v>
      </c>
      <c r="B2164" s="5" t="str">
        <f>_xlfn.XLOOKUP(G2164,过机服务商重量差!A:A,过机服务商重量差!G:G)</f>
        <v>玉麒麟</v>
      </c>
      <c r="C2164" s="32" t="str">
        <f t="shared" si="66"/>
        <v>渠道</v>
      </c>
      <c r="D2164" s="63">
        <f>ROUND(IF(AND(AO2164&gt;=0,Y2164="正常走货"),_xlfn.XLOOKUP(G2164,过机服务商重量差!A:A,过机服务商重量差!L:L),"0"),2)</f>
        <v>10</v>
      </c>
      <c r="E2164" s="64">
        <f>ROUND(IF(B2164="小旋风",$D2164/提成!$D$4*提成!$E$4,$D2164/提成!$D$3*提成!$E$3),2)</f>
        <v>0.1</v>
      </c>
      <c r="F2164" s="5" t="str">
        <f ca="1">IFERROR(LOOKUP(1,0/((B2164=名单!B:B)*(VALUE(AW2164)&gt;=名单!E:E)*(VALUE(AW2164)&lt;=名单!G:G)*(Y2164="正常走货")),名单!H:H),"否")</f>
        <v>否</v>
      </c>
      <c r="G2164" s="71" t="s">
        <v>6543</v>
      </c>
      <c r="H2164" s="71" t="s">
        <v>6545</v>
      </c>
      <c r="J2164" s="72" t="s">
        <v>17</v>
      </c>
      <c r="L2164" s="71" t="s">
        <v>18</v>
      </c>
      <c r="M2164" s="73"/>
      <c r="N2164" s="73"/>
      <c r="R2164" s="73"/>
      <c r="S2164" s="72" t="s">
        <v>223</v>
      </c>
      <c r="T2164" s="72" t="s">
        <v>14410</v>
      </c>
      <c r="U2164" s="73"/>
      <c r="W2164" s="73"/>
      <c r="X2164" s="73"/>
      <c r="Y2164" s="72" t="s">
        <v>14379</v>
      </c>
      <c r="AO2164" s="71">
        <v>46.5599999999999</v>
      </c>
      <c r="AS2164" s="73"/>
      <c r="AT2164" s="73"/>
      <c r="AU2164" s="73"/>
      <c r="AV2164" s="73"/>
      <c r="AW2164" s="74" t="s">
        <v>16558</v>
      </c>
      <c r="BC2164" s="73"/>
    </row>
    <row r="2165" spans="1:55">
      <c r="A2165" s="70" t="str">
        <f t="shared" si="67"/>
        <v>2026-01</v>
      </c>
      <c r="B2165" s="5" t="str">
        <f>_xlfn.XLOOKUP(G2165,过机服务商重量差!A:A,过机服务商重量差!G:G)</f>
        <v>玉麒麟</v>
      </c>
      <c r="C2165" s="32" t="str">
        <f t="shared" si="66"/>
        <v>渠道</v>
      </c>
      <c r="D2165" s="63">
        <f>ROUND(IF(AND(AO2165&gt;=0,Y2165="正常走货"),_xlfn.XLOOKUP(G2165,过机服务商重量差!A:A,过机服务商重量差!L:L),"0"),2)</f>
        <v>28</v>
      </c>
      <c r="E2165" s="64">
        <f>ROUND(IF(B2165="小旋风",$D2165/提成!$D$4*提成!$E$4,$D2165/提成!$D$3*提成!$E$3),2)</f>
        <v>0.28</v>
      </c>
      <c r="F2165" s="5" t="str">
        <f ca="1">IFERROR(LOOKUP(1,0/((B2165=名单!B:B)*(VALUE(AW2165)&gt;=名单!E:E)*(VALUE(AW2165)&lt;=名单!G:G)*(Y2165="正常走货")),名单!H:H),"否")</f>
        <v>否</v>
      </c>
      <c r="G2165" s="71" t="s">
        <v>6546</v>
      </c>
      <c r="H2165" s="71" t="s">
        <v>6548</v>
      </c>
      <c r="J2165" s="72" t="s">
        <v>17</v>
      </c>
      <c r="L2165" s="71" t="s">
        <v>18</v>
      </c>
      <c r="M2165" s="73"/>
      <c r="N2165" s="73"/>
      <c r="R2165" s="73"/>
      <c r="S2165" s="72" t="s">
        <v>292</v>
      </c>
      <c r="T2165" s="72" t="s">
        <v>14410</v>
      </c>
      <c r="U2165" s="73"/>
      <c r="W2165" s="73"/>
      <c r="X2165" s="73"/>
      <c r="Y2165" s="72" t="s">
        <v>14379</v>
      </c>
      <c r="AO2165" s="71">
        <v>101.6</v>
      </c>
      <c r="AS2165" s="73"/>
      <c r="AT2165" s="73"/>
      <c r="AU2165" s="73"/>
      <c r="AV2165" s="73"/>
      <c r="AW2165" s="74" t="s">
        <v>16559</v>
      </c>
      <c r="BC2165" s="73"/>
    </row>
    <row r="2166" spans="1:55">
      <c r="A2166" s="70" t="str">
        <f t="shared" si="67"/>
        <v>2026-01</v>
      </c>
      <c r="B2166" s="5" t="str">
        <f>_xlfn.XLOOKUP(G2166,过机服务商重量差!A:A,过机服务商重量差!G:G)</f>
        <v>小旋风</v>
      </c>
      <c r="C2166" s="32" t="str">
        <f t="shared" si="66"/>
        <v>渠道</v>
      </c>
      <c r="D2166" s="63">
        <f>ROUND(IF(AND(AO2166&gt;=0,Y2166="正常走货"),_xlfn.XLOOKUP(G2166,过机服务商重量差!A:A,过机服务商重量差!L:L),"0"),2)</f>
        <v>161</v>
      </c>
      <c r="E2166" s="64">
        <f>ROUND(IF(B2166="小旋风",$D2166/提成!$D$4*提成!$E$4,$D2166/提成!$D$3*提成!$E$3),2)</f>
        <v>1.61</v>
      </c>
      <c r="F2166" s="5" t="str">
        <f ca="1">IFERROR(LOOKUP(1,0/((B2166=名单!B:B)*(VALUE(AW2166)&gt;=名单!E:E)*(VALUE(AW2166)&lt;=名单!G:G)*(Y2166="正常走货")),名单!H:H),"否")</f>
        <v>是</v>
      </c>
      <c r="G2166" s="71" t="s">
        <v>6549</v>
      </c>
      <c r="H2166" s="71" t="s">
        <v>6551</v>
      </c>
      <c r="J2166" s="72" t="s">
        <v>3059</v>
      </c>
      <c r="L2166" s="71" t="s">
        <v>18</v>
      </c>
      <c r="M2166" s="73"/>
      <c r="N2166" s="73"/>
      <c r="R2166" s="73"/>
      <c r="S2166" s="72" t="s">
        <v>1068</v>
      </c>
      <c r="T2166" s="72" t="s">
        <v>14578</v>
      </c>
      <c r="U2166" s="73"/>
      <c r="W2166" s="73"/>
      <c r="X2166" s="73"/>
      <c r="Y2166" s="72" t="s">
        <v>14379</v>
      </c>
      <c r="AO2166" s="71">
        <v>913</v>
      </c>
      <c r="AS2166" s="73"/>
      <c r="AT2166" s="73"/>
      <c r="AV2166" s="73"/>
      <c r="AW2166" s="74" t="s">
        <v>16560</v>
      </c>
      <c r="BC2166" s="73"/>
    </row>
    <row r="2167" spans="1:55">
      <c r="A2167" s="70" t="str">
        <f t="shared" si="67"/>
        <v>2026-01</v>
      </c>
      <c r="B2167" s="5" t="str">
        <f>_xlfn.XLOOKUP(G2167,过机服务商重量差!A:A,过机服务商重量差!G:G)</f>
        <v>风清扬</v>
      </c>
      <c r="C2167" s="32" t="str">
        <f t="shared" si="66"/>
        <v>渠道</v>
      </c>
      <c r="D2167" s="63">
        <f>ROUND(IF(AND(AO2167&gt;=0,Y2167="正常走货"),_xlfn.XLOOKUP(G2167,过机服务商重量差!A:A,过机服务商重量差!L:L),"0"),2)</f>
        <v>246</v>
      </c>
      <c r="E2167" s="64">
        <f>ROUND(IF(B2167="小旋风",$D2167/提成!$D$4*提成!$E$4,$D2167/提成!$D$3*提成!$E$3),2)</f>
        <v>2.46</v>
      </c>
      <c r="F2167" s="5" t="str">
        <f ca="1">IFERROR(LOOKUP(1,0/((B2167=名单!B:B)*(VALUE(AW2167)&gt;=名单!E:E)*(VALUE(AW2167)&lt;=名单!G:G)*(Y2167="正常走货")),名单!H:H),"否")</f>
        <v>是</v>
      </c>
      <c r="G2167" s="71" t="s">
        <v>6552</v>
      </c>
      <c r="H2167" s="71" t="s">
        <v>6554</v>
      </c>
      <c r="J2167" s="72" t="s">
        <v>51</v>
      </c>
      <c r="L2167" s="71" t="s">
        <v>18</v>
      </c>
      <c r="M2167" s="73"/>
      <c r="N2167" s="73"/>
      <c r="R2167" s="73"/>
      <c r="S2167" s="72" t="s">
        <v>156</v>
      </c>
      <c r="T2167" s="72" t="s">
        <v>14386</v>
      </c>
      <c r="U2167" s="73"/>
      <c r="W2167" s="73"/>
      <c r="X2167" s="73"/>
      <c r="Y2167" s="72" t="s">
        <v>14379</v>
      </c>
      <c r="AO2167" s="71">
        <v>541.2</v>
      </c>
      <c r="AT2167" s="73"/>
      <c r="AV2167" s="73"/>
      <c r="AW2167" s="74" t="s">
        <v>16561</v>
      </c>
      <c r="BC2167" s="73"/>
    </row>
    <row r="2168" spans="1:55">
      <c r="A2168" s="70" t="str">
        <f t="shared" si="67"/>
        <v>2026-01</v>
      </c>
      <c r="B2168" s="5" t="str">
        <f>_xlfn.XLOOKUP(G2168,过机服务商重量差!A:A,过机服务商重量差!G:G)</f>
        <v>风清扬</v>
      </c>
      <c r="C2168" s="32" t="str">
        <f t="shared" si="66"/>
        <v>渠道</v>
      </c>
      <c r="D2168" s="63">
        <f>ROUND(IF(AND(AO2168&gt;=0,Y2168="正常走货"),_xlfn.XLOOKUP(G2168,过机服务商重量差!A:A,过机服务商重量差!L:L),"0"),2)</f>
        <v>67</v>
      </c>
      <c r="E2168" s="64">
        <f>ROUND(IF(B2168="小旋风",$D2168/提成!$D$4*提成!$E$4,$D2168/提成!$D$3*提成!$E$3),2)</f>
        <v>0.67</v>
      </c>
      <c r="F2168" s="5" t="str">
        <f ca="1">IFERROR(LOOKUP(1,0/((B2168=名单!B:B)*(VALUE(AW2168)&gt;=名单!E:E)*(VALUE(AW2168)&lt;=名单!G:G)*(Y2168="正常走货")),名单!H:H),"否")</f>
        <v>是</v>
      </c>
      <c r="G2168" s="71" t="s">
        <v>6555</v>
      </c>
      <c r="H2168" s="71" t="s">
        <v>50</v>
      </c>
      <c r="J2168" s="72" t="s">
        <v>633</v>
      </c>
      <c r="L2168" s="71" t="s">
        <v>18</v>
      </c>
      <c r="M2168" s="73"/>
      <c r="N2168" s="73"/>
      <c r="R2168" s="73"/>
      <c r="S2168" s="72" t="s">
        <v>6557</v>
      </c>
      <c r="T2168" s="72" t="s">
        <v>14473</v>
      </c>
      <c r="U2168" s="73"/>
      <c r="W2168" s="73"/>
      <c r="X2168" s="73"/>
      <c r="Y2168" s="72" t="s">
        <v>14379</v>
      </c>
      <c r="AO2168" s="71">
        <v>107.3</v>
      </c>
      <c r="AS2168" s="73"/>
      <c r="AT2168" s="73"/>
      <c r="AV2168" s="73"/>
      <c r="AW2168" s="74" t="s">
        <v>16562</v>
      </c>
      <c r="BC2168" s="73"/>
    </row>
    <row r="2169" spans="1:55">
      <c r="A2169" s="70" t="str">
        <f t="shared" si="67"/>
        <v>2026-01</v>
      </c>
      <c r="B2169" s="5" t="str">
        <f>_xlfn.XLOOKUP(G2169,过机服务商重量差!A:A,过机服务商重量差!G:G)</f>
        <v>风清扬</v>
      </c>
      <c r="C2169" s="32" t="str">
        <f t="shared" si="66"/>
        <v>渠道</v>
      </c>
      <c r="D2169" s="63">
        <f>ROUND(IF(AND(AO2169&gt;=0,Y2169="正常走货"),_xlfn.XLOOKUP(G2169,过机服务商重量差!A:A,过机服务商重量差!L:L),"0"),2)</f>
        <v>64</v>
      </c>
      <c r="E2169" s="64">
        <f>ROUND(IF(B2169="小旋风",$D2169/提成!$D$4*提成!$E$4,$D2169/提成!$D$3*提成!$E$3),2)</f>
        <v>0.64</v>
      </c>
      <c r="F2169" s="5" t="str">
        <f ca="1">IFERROR(LOOKUP(1,0/((B2169=名单!B:B)*(VALUE(AW2169)&gt;=名单!E:E)*(VALUE(AW2169)&lt;=名单!G:G)*(Y2169="正常走货")),名单!H:H),"否")</f>
        <v>是</v>
      </c>
      <c r="G2169" s="71" t="s">
        <v>6558</v>
      </c>
      <c r="H2169" s="71" t="s">
        <v>6560</v>
      </c>
      <c r="J2169" s="72" t="s">
        <v>332</v>
      </c>
      <c r="L2169" s="71" t="s">
        <v>18</v>
      </c>
      <c r="M2169" s="73"/>
      <c r="N2169" s="73"/>
      <c r="R2169" s="73"/>
      <c r="S2169" s="72" t="s">
        <v>161</v>
      </c>
      <c r="T2169" s="72" t="s">
        <v>14378</v>
      </c>
      <c r="U2169" s="73"/>
      <c r="W2169" s="73"/>
      <c r="X2169" s="73"/>
      <c r="Y2169" s="72" t="s">
        <v>14379</v>
      </c>
      <c r="AO2169" s="71">
        <v>0</v>
      </c>
      <c r="AS2169" s="73"/>
      <c r="AT2169" s="73"/>
      <c r="AU2169" s="73"/>
      <c r="AV2169" s="73"/>
      <c r="AW2169" s="74" t="s">
        <v>16563</v>
      </c>
      <c r="BA2169" s="73"/>
      <c r="BC2169" s="73"/>
    </row>
    <row r="2170" spans="1:55">
      <c r="A2170" s="70" t="str">
        <f t="shared" si="67"/>
        <v>2026-01</v>
      </c>
      <c r="B2170" s="5" t="str">
        <f>_xlfn.XLOOKUP(G2170,过机服务商重量差!A:A,过机服务商重量差!G:G)</f>
        <v>无崖子</v>
      </c>
      <c r="C2170" s="32" t="str">
        <f t="shared" si="66"/>
        <v>渠道</v>
      </c>
      <c r="D2170" s="63">
        <f>ROUND(IF(AND(AO2170&gt;=0,Y2170="正常走货"),_xlfn.XLOOKUP(G2170,过机服务商重量差!A:A,过机服务商重量差!L:L),"0"),2)</f>
        <v>6.5</v>
      </c>
      <c r="E2170" s="64">
        <f>ROUND(IF(B2170="小旋风",$D2170/提成!$D$4*提成!$E$4,$D2170/提成!$D$3*提成!$E$3),2)</f>
        <v>0.07</v>
      </c>
      <c r="F2170" s="5" t="str">
        <f ca="1">IFERROR(LOOKUP(1,0/((B2170=名单!B:B)*(VALUE(AW2170)&gt;=名单!E:E)*(VALUE(AW2170)&lt;=名单!G:G)*(Y2170="正常走货")),名单!H:H),"否")</f>
        <v>否</v>
      </c>
      <c r="G2170" s="71" t="s">
        <v>6561</v>
      </c>
      <c r="H2170" s="71" t="s">
        <v>6563</v>
      </c>
      <c r="J2170" s="72" t="s">
        <v>2309</v>
      </c>
      <c r="L2170" s="71" t="s">
        <v>18</v>
      </c>
      <c r="M2170" s="73"/>
      <c r="N2170" s="73"/>
      <c r="R2170" s="73"/>
      <c r="S2170" s="72" t="s">
        <v>2305</v>
      </c>
      <c r="T2170" s="72" t="s">
        <v>14410</v>
      </c>
      <c r="U2170" s="73"/>
      <c r="W2170" s="73"/>
      <c r="X2170" s="73"/>
      <c r="Y2170" s="72" t="s">
        <v>14379</v>
      </c>
      <c r="AO2170" s="71">
        <v>59.1</v>
      </c>
      <c r="AT2170" s="73"/>
      <c r="AV2170" s="73"/>
      <c r="AW2170" s="74" t="s">
        <v>16564</v>
      </c>
      <c r="BC2170" s="73"/>
    </row>
    <row r="2171" spans="1:55">
      <c r="A2171" s="70" t="str">
        <f t="shared" si="67"/>
        <v>2026-01</v>
      </c>
      <c r="B2171" s="5" t="str">
        <f>_xlfn.XLOOKUP(G2171,过机服务商重量差!A:A,过机服务商重量差!G:G)</f>
        <v>风清扬</v>
      </c>
      <c r="C2171" s="32" t="str">
        <f t="shared" si="66"/>
        <v>渠道</v>
      </c>
      <c r="D2171" s="63">
        <f>ROUND(IF(AND(AO2171&gt;=0,Y2171="正常走货"),_xlfn.XLOOKUP(G2171,过机服务商重量差!A:A,过机服务商重量差!L:L),"0"),2)</f>
        <v>43</v>
      </c>
      <c r="E2171" s="64">
        <f>ROUND(IF(B2171="小旋风",$D2171/提成!$D$4*提成!$E$4,$D2171/提成!$D$3*提成!$E$3),2)</f>
        <v>0.43</v>
      </c>
      <c r="F2171" s="5" t="str">
        <f ca="1">IFERROR(LOOKUP(1,0/((B2171=名单!B:B)*(VALUE(AW2171)&gt;=名单!E:E)*(VALUE(AW2171)&lt;=名单!G:G)*(Y2171="正常走货")),名单!H:H),"否")</f>
        <v>是</v>
      </c>
      <c r="G2171" s="71" t="s">
        <v>6564</v>
      </c>
      <c r="H2171" s="71" t="s">
        <v>6566</v>
      </c>
      <c r="J2171" s="72" t="s">
        <v>967</v>
      </c>
      <c r="L2171" s="71" t="s">
        <v>18</v>
      </c>
      <c r="M2171" s="73"/>
      <c r="N2171" s="73"/>
      <c r="R2171" s="73"/>
      <c r="S2171" s="72" t="s">
        <v>191</v>
      </c>
      <c r="T2171" s="72" t="s">
        <v>14410</v>
      </c>
      <c r="U2171" s="73"/>
      <c r="W2171" s="73"/>
      <c r="X2171" s="73"/>
      <c r="Y2171" s="72" t="s">
        <v>14379</v>
      </c>
      <c r="AO2171" s="71">
        <v>158</v>
      </c>
      <c r="AS2171" s="73"/>
      <c r="AT2171" s="73"/>
      <c r="AV2171" s="73"/>
      <c r="AW2171" s="74" t="s">
        <v>16565</v>
      </c>
      <c r="BC2171" s="73"/>
    </row>
    <row r="2172" spans="1:55">
      <c r="A2172" s="70" t="str">
        <f t="shared" si="67"/>
        <v>2026-01</v>
      </c>
      <c r="B2172" s="5" t="str">
        <f>_xlfn.XLOOKUP(G2172,过机服务商重量差!A:A,过机服务商重量差!G:G)</f>
        <v>玉麒麟</v>
      </c>
      <c r="C2172" s="32" t="str">
        <f t="shared" si="66"/>
        <v>渠道</v>
      </c>
      <c r="D2172" s="63">
        <f>ROUND(IF(AND(AO2172&gt;=0,Y2172="正常走货"),_xlfn.XLOOKUP(G2172,过机服务商重量差!A:A,过机服务商重量差!L:L),"0"),2)</f>
        <v>37.5</v>
      </c>
      <c r="E2172" s="64">
        <f>ROUND(IF(B2172="小旋风",$D2172/提成!$D$4*提成!$E$4,$D2172/提成!$D$3*提成!$E$3),2)</f>
        <v>0.38</v>
      </c>
      <c r="F2172" s="5" t="str">
        <f ca="1">IFERROR(LOOKUP(1,0/((B2172=名单!B:B)*(VALUE(AW2172)&gt;=名单!E:E)*(VALUE(AW2172)&lt;=名单!G:G)*(Y2172="正常走货")),名单!H:H),"否")</f>
        <v>否</v>
      </c>
      <c r="G2172" s="71" t="s">
        <v>6567</v>
      </c>
      <c r="H2172" s="71" t="s">
        <v>6569</v>
      </c>
      <c r="J2172" s="72" t="s">
        <v>17</v>
      </c>
      <c r="L2172" s="71" t="s">
        <v>18</v>
      </c>
      <c r="M2172" s="73"/>
      <c r="N2172" s="73"/>
      <c r="R2172" s="73"/>
      <c r="S2172" s="72" t="s">
        <v>156</v>
      </c>
      <c r="T2172" s="72" t="s">
        <v>14386</v>
      </c>
      <c r="U2172" s="73"/>
      <c r="W2172" s="73"/>
      <c r="X2172" s="73"/>
      <c r="Y2172" s="72" t="s">
        <v>14379</v>
      </c>
      <c r="AO2172" s="71">
        <v>1004.48</v>
      </c>
      <c r="AS2172" s="73"/>
      <c r="AT2172" s="73"/>
      <c r="AV2172" s="73"/>
      <c r="AW2172" s="74" t="s">
        <v>16566</v>
      </c>
      <c r="BC2172" s="73"/>
    </row>
    <row r="2173" spans="1:55">
      <c r="A2173" s="70" t="str">
        <f t="shared" si="67"/>
        <v>2026-01</v>
      </c>
      <c r="B2173" s="5" t="str">
        <f>_xlfn.XLOOKUP(G2173,过机服务商重量差!A:A,过机服务商重量差!G:G)</f>
        <v>玉麒麟</v>
      </c>
      <c r="C2173" s="32" t="str">
        <f t="shared" si="66"/>
        <v>渠道</v>
      </c>
      <c r="D2173" s="63">
        <f>ROUND(IF(AND(AO2173&gt;=0,Y2173="正常走货"),_xlfn.XLOOKUP(G2173,过机服务商重量差!A:A,过机服务商重量差!L:L),"0"),2)</f>
        <v>1</v>
      </c>
      <c r="E2173" s="64">
        <f>ROUND(IF(B2173="小旋风",$D2173/提成!$D$4*提成!$E$4,$D2173/提成!$D$3*提成!$E$3),2)</f>
        <v>0.01</v>
      </c>
      <c r="F2173" s="5" t="str">
        <f ca="1">IFERROR(LOOKUP(1,0/((B2173=名单!B:B)*(VALUE(AW2173)&gt;=名单!E:E)*(VALUE(AW2173)&lt;=名单!G:G)*(Y2173="正常走货")),名单!H:H),"否")</f>
        <v>否</v>
      </c>
      <c r="G2173" s="71" t="s">
        <v>6570</v>
      </c>
      <c r="H2173" s="71" t="s">
        <v>6572</v>
      </c>
      <c r="J2173" s="72" t="s">
        <v>17</v>
      </c>
      <c r="L2173" s="71" t="s">
        <v>18</v>
      </c>
      <c r="M2173" s="73"/>
      <c r="N2173" s="73"/>
      <c r="R2173" s="73"/>
      <c r="S2173" s="72" t="s">
        <v>421</v>
      </c>
      <c r="T2173" s="72" t="s">
        <v>14382</v>
      </c>
      <c r="U2173" s="73"/>
      <c r="W2173" s="73"/>
      <c r="X2173" s="73"/>
      <c r="Y2173" s="72" t="s">
        <v>14379</v>
      </c>
      <c r="AO2173" s="71">
        <v>60</v>
      </c>
      <c r="AS2173" s="73"/>
      <c r="AT2173" s="73"/>
      <c r="AV2173" s="73"/>
      <c r="AW2173" s="74" t="s">
        <v>16567</v>
      </c>
      <c r="BC2173" s="73"/>
    </row>
    <row r="2174" spans="1:55">
      <c r="A2174" s="70" t="str">
        <f t="shared" si="67"/>
        <v>2026-01</v>
      </c>
      <c r="B2174" s="5" t="str">
        <f>_xlfn.XLOOKUP(G2174,过机服务商重量差!A:A,过机服务商重量差!G:G)</f>
        <v>帅时莹</v>
      </c>
      <c r="C2174" s="32" t="str">
        <f t="shared" si="66"/>
        <v>渠道</v>
      </c>
      <c r="D2174" s="63">
        <f>ROUND(IF(AND(AO2174&gt;=0,Y2174="正常走货"),_xlfn.XLOOKUP(G2174,过机服务商重量差!A:A,过机服务商重量差!L:L),"0"),2)</f>
        <v>3</v>
      </c>
      <c r="E2174" s="64">
        <f>ROUND(IF(B2174="小旋风",$D2174/提成!$D$4*提成!$E$4,$D2174/提成!$D$3*提成!$E$3),2)</f>
        <v>0.03</v>
      </c>
      <c r="F2174" s="5" t="str">
        <f ca="1">IFERROR(LOOKUP(1,0/((B2174=名单!B:B)*(VALUE(AW2174)&gt;=名单!E:E)*(VALUE(AW2174)&lt;=名单!G:G)*(Y2174="正常走货")),名单!H:H),"否")</f>
        <v>否</v>
      </c>
      <c r="G2174" s="71" t="s">
        <v>6573</v>
      </c>
      <c r="H2174" s="71" t="s">
        <v>6575</v>
      </c>
      <c r="J2174" s="72" t="s">
        <v>586</v>
      </c>
      <c r="L2174" s="71" t="s">
        <v>18</v>
      </c>
      <c r="M2174" s="73"/>
      <c r="N2174" s="73"/>
      <c r="R2174" s="73"/>
      <c r="S2174" s="72" t="s">
        <v>191</v>
      </c>
      <c r="T2174" s="72" t="s">
        <v>14410</v>
      </c>
      <c r="U2174" s="73"/>
      <c r="W2174" s="73"/>
      <c r="X2174" s="73"/>
      <c r="Y2174" s="72" t="s">
        <v>14379</v>
      </c>
      <c r="Z2174" s="73"/>
      <c r="AO2174" s="71">
        <v>77.2</v>
      </c>
      <c r="AT2174" s="73"/>
      <c r="AV2174" s="73"/>
      <c r="AW2174" s="74" t="s">
        <v>16568</v>
      </c>
      <c r="BA2174" s="73"/>
      <c r="BC2174" s="73"/>
    </row>
    <row r="2175" spans="1:55">
      <c r="A2175" s="70" t="str">
        <f t="shared" si="67"/>
        <v>2026-01</v>
      </c>
      <c r="B2175" s="5" t="str">
        <f>_xlfn.XLOOKUP(G2175,过机服务商重量差!A:A,过机服务商重量差!G:G)</f>
        <v>帅时莹</v>
      </c>
      <c r="C2175" s="32" t="str">
        <f t="shared" si="66"/>
        <v>渠道</v>
      </c>
      <c r="D2175" s="63">
        <f>ROUND(IF(AND(AO2175&gt;=0,Y2175="正常走货"),_xlfn.XLOOKUP(G2175,过机服务商重量差!A:A,过机服务商重量差!L:L),"0"),2)</f>
        <v>126</v>
      </c>
      <c r="E2175" s="64">
        <f>ROUND(IF(B2175="小旋风",$D2175/提成!$D$4*提成!$E$4,$D2175/提成!$D$3*提成!$E$3),2)</f>
        <v>1.26</v>
      </c>
      <c r="F2175" s="5" t="str">
        <f ca="1">IFERROR(LOOKUP(1,0/((B2175=名单!B:B)*(VALUE(AW2175)&gt;=名单!E:E)*(VALUE(AW2175)&lt;=名单!G:G)*(Y2175="正常走货")),名单!H:H),"否")</f>
        <v>否</v>
      </c>
      <c r="G2175" s="71" t="s">
        <v>6576</v>
      </c>
      <c r="H2175" s="71" t="s">
        <v>6578</v>
      </c>
      <c r="J2175" s="72" t="s">
        <v>287</v>
      </c>
      <c r="L2175" s="71" t="s">
        <v>18</v>
      </c>
      <c r="M2175" s="73"/>
      <c r="N2175" s="73"/>
      <c r="R2175" s="73"/>
      <c r="S2175" s="72" t="s">
        <v>562</v>
      </c>
      <c r="T2175" s="72" t="s">
        <v>14410</v>
      </c>
      <c r="U2175" s="73"/>
      <c r="W2175" s="73"/>
      <c r="X2175" s="73"/>
      <c r="Y2175" s="72" t="s">
        <v>14379</v>
      </c>
      <c r="AO2175" s="71">
        <v>454.3</v>
      </c>
      <c r="AS2175" s="73"/>
      <c r="AT2175" s="73"/>
      <c r="AV2175" s="73"/>
      <c r="AW2175" s="74" t="s">
        <v>16569</v>
      </c>
    </row>
    <row r="2176" spans="1:55">
      <c r="A2176" s="70" t="str">
        <f t="shared" si="67"/>
        <v>2026-01</v>
      </c>
      <c r="B2176" s="5" t="str">
        <f>_xlfn.XLOOKUP(G2176,过机服务商重量差!A:A,过机服务商重量差!G:G)</f>
        <v>无崖子</v>
      </c>
      <c r="C2176" s="32" t="str">
        <f t="shared" si="66"/>
        <v>渠道</v>
      </c>
      <c r="D2176" s="63">
        <f>ROUND(IF(AND(AO2176&gt;=0,Y2176="正常走货"),_xlfn.XLOOKUP(G2176,过机服务商重量差!A:A,过机服务商重量差!L:L),"0"),2)</f>
        <v>24</v>
      </c>
      <c r="E2176" s="64">
        <f>ROUND(IF(B2176="小旋风",$D2176/提成!$D$4*提成!$E$4,$D2176/提成!$D$3*提成!$E$3),2)</f>
        <v>0.24</v>
      </c>
      <c r="F2176" s="5" t="str">
        <f ca="1">IFERROR(LOOKUP(1,0/((B2176=名单!B:B)*(VALUE(AW2176)&gt;=名单!E:E)*(VALUE(AW2176)&lt;=名单!G:G)*(Y2176="正常走货")),名单!H:H),"否")</f>
        <v>否</v>
      </c>
      <c r="G2176" s="71" t="s">
        <v>6579</v>
      </c>
      <c r="H2176" s="71" t="s">
        <v>6581</v>
      </c>
      <c r="J2176" s="72" t="s">
        <v>4948</v>
      </c>
      <c r="L2176" s="71" t="s">
        <v>18</v>
      </c>
      <c r="M2176" s="73"/>
      <c r="N2176" s="73"/>
      <c r="R2176" s="73"/>
      <c r="S2176" s="72" t="s">
        <v>442</v>
      </c>
      <c r="T2176" s="72" t="s">
        <v>14410</v>
      </c>
      <c r="U2176" s="73"/>
      <c r="W2176" s="73"/>
      <c r="X2176" s="73"/>
      <c r="Y2176" s="72" t="s">
        <v>14379</v>
      </c>
      <c r="AO2176" s="71">
        <v>121.6</v>
      </c>
      <c r="AS2176" s="73"/>
      <c r="AT2176" s="73"/>
      <c r="AV2176" s="73"/>
      <c r="AW2176" s="74" t="s">
        <v>16570</v>
      </c>
      <c r="BC2176" s="73"/>
    </row>
    <row r="2177" spans="1:56">
      <c r="A2177" s="70" t="str">
        <f t="shared" si="67"/>
        <v>2026-01</v>
      </c>
      <c r="B2177" s="5" t="str">
        <f>_xlfn.XLOOKUP(G2177,过机服务商重量差!A:A,过机服务商重量差!G:G)</f>
        <v>小旋风</v>
      </c>
      <c r="C2177" s="32" t="str">
        <f t="shared" si="66"/>
        <v>渠道</v>
      </c>
      <c r="D2177" s="63">
        <f>ROUND(IF(AND(AO2177&gt;=0,Y2177="正常走货"),_xlfn.XLOOKUP(G2177,过机服务商重量差!A:A,过机服务商重量差!L:L),"0"),2)</f>
        <v>41.5</v>
      </c>
      <c r="E2177" s="64">
        <f>ROUND(IF(B2177="小旋风",$D2177/提成!$D$4*提成!$E$4,$D2177/提成!$D$3*提成!$E$3),2)</f>
        <v>0.41</v>
      </c>
      <c r="F2177" s="5" t="str">
        <f ca="1">IFERROR(LOOKUP(1,0/((B2177=名单!B:B)*(VALUE(AW2177)&gt;=名单!E:E)*(VALUE(AW2177)&lt;=名单!G:G)*(Y2177="正常走货")),名单!H:H),"否")</f>
        <v>是</v>
      </c>
      <c r="G2177" s="71" t="s">
        <v>6582</v>
      </c>
      <c r="H2177" s="71" t="s">
        <v>6584</v>
      </c>
      <c r="J2177" s="72" t="s">
        <v>428</v>
      </c>
      <c r="L2177" s="71" t="s">
        <v>18</v>
      </c>
      <c r="M2177" s="73"/>
      <c r="N2177" s="73"/>
      <c r="R2177" s="73"/>
      <c r="S2177" s="72" t="s">
        <v>562</v>
      </c>
      <c r="T2177" s="72" t="s">
        <v>14410</v>
      </c>
      <c r="U2177" s="73"/>
      <c r="W2177" s="73"/>
      <c r="X2177" s="73"/>
      <c r="Y2177" s="72" t="s">
        <v>14379</v>
      </c>
      <c r="AO2177" s="71">
        <v>396.5</v>
      </c>
      <c r="AT2177" s="73"/>
      <c r="AV2177" s="73"/>
      <c r="AW2177" s="74" t="s">
        <v>16571</v>
      </c>
      <c r="BA2177" s="73"/>
      <c r="BC2177" s="73"/>
      <c r="BD2177" s="73"/>
    </row>
    <row r="2178" spans="1:56">
      <c r="A2178" s="70" t="str">
        <f t="shared" si="67"/>
        <v>2026-01</v>
      </c>
      <c r="B2178" s="5" t="str">
        <f>_xlfn.XLOOKUP(G2178,过机服务商重量差!A:A,过机服务商重量差!G:G)</f>
        <v>小旋风</v>
      </c>
      <c r="C2178" s="32" t="str">
        <f t="shared" ref="C2178:C2241" si="68">IF(OR(AO2178&lt;0,L2178="FBA海运"),"","渠道")</f>
        <v>渠道</v>
      </c>
      <c r="D2178" s="63">
        <f>ROUND(IF(AND(AO2178&gt;=0,Y2178="正常走货"),_xlfn.XLOOKUP(G2178,过机服务商重量差!A:A,过机服务商重量差!L:L),"0"),2)</f>
        <v>36</v>
      </c>
      <c r="E2178" s="64">
        <f>ROUND(IF(B2178="小旋风",$D2178/提成!$D$4*提成!$E$4,$D2178/提成!$D$3*提成!$E$3),2)</f>
        <v>0.36</v>
      </c>
      <c r="F2178" s="5" t="str">
        <f ca="1">IFERROR(LOOKUP(1,0/((B2178=名单!B:B)*(VALUE(AW2178)&gt;=名单!E:E)*(VALUE(AW2178)&lt;=名单!G:G)*(Y2178="正常走货")),名单!H:H),"否")</f>
        <v>是</v>
      </c>
      <c r="G2178" s="71" t="s">
        <v>6585</v>
      </c>
      <c r="H2178" s="71" t="s">
        <v>6587</v>
      </c>
      <c r="J2178" s="72" t="s">
        <v>453</v>
      </c>
      <c r="L2178" s="71" t="s">
        <v>18</v>
      </c>
      <c r="M2178" s="73"/>
      <c r="N2178" s="73"/>
      <c r="R2178" s="73"/>
      <c r="S2178" s="72" t="s">
        <v>442</v>
      </c>
      <c r="T2178" s="72" t="s">
        <v>14410</v>
      </c>
      <c r="U2178" s="73"/>
      <c r="W2178" s="73"/>
      <c r="X2178" s="73"/>
      <c r="Y2178" s="72" t="s">
        <v>14379</v>
      </c>
      <c r="AO2178" s="71">
        <v>7.19999999999999</v>
      </c>
      <c r="AS2178" s="73"/>
      <c r="AT2178" s="73"/>
      <c r="AV2178" s="73"/>
      <c r="AW2178" s="74" t="s">
        <v>16572</v>
      </c>
      <c r="BD2178" s="73"/>
    </row>
    <row r="2179" spans="1:56">
      <c r="A2179" s="70" t="str">
        <f t="shared" ref="A2179:A2242" si="69">MID(AW2179,1,7)</f>
        <v>2026-01</v>
      </c>
      <c r="B2179" s="5" t="str">
        <f>_xlfn.XLOOKUP(G2179,过机服务商重量差!A:A,过机服务商重量差!G:G)</f>
        <v>风清扬</v>
      </c>
      <c r="C2179" s="32" t="str">
        <f t="shared" si="68"/>
        <v>渠道</v>
      </c>
      <c r="D2179" s="63">
        <f>ROUND(IF(AND(AO2179&gt;=0,Y2179="正常走货"),_xlfn.XLOOKUP(G2179,过机服务商重量差!A:A,过机服务商重量差!L:L),"0"),2)</f>
        <v>0</v>
      </c>
      <c r="E2179" s="64">
        <f>ROUND(IF(B2179="小旋风",$D2179/提成!$D$4*提成!$E$4,$D2179/提成!$D$3*提成!$E$3),2)</f>
        <v>0</v>
      </c>
      <c r="F2179" s="5" t="str">
        <f ca="1">IFERROR(LOOKUP(1,0/((B2179=名单!B:B)*(VALUE(AW2179)&gt;=名单!E:E)*(VALUE(AW2179)&lt;=名单!G:G)*(Y2179="正常走货")),名单!H:H),"否")</f>
        <v>否</v>
      </c>
      <c r="G2179" s="71" t="s">
        <v>6588</v>
      </c>
      <c r="H2179" s="71" t="s">
        <v>36</v>
      </c>
      <c r="J2179" s="72" t="s">
        <v>6531</v>
      </c>
      <c r="L2179" s="71" t="s">
        <v>18</v>
      </c>
      <c r="M2179" s="73"/>
      <c r="N2179" s="73"/>
      <c r="R2179" s="73"/>
      <c r="S2179" s="72" t="s">
        <v>2305</v>
      </c>
      <c r="T2179" s="72" t="s">
        <v>14410</v>
      </c>
      <c r="U2179" s="73"/>
      <c r="W2179" s="73"/>
      <c r="X2179" s="73"/>
      <c r="Y2179" s="72" t="s">
        <v>14434</v>
      </c>
      <c r="AO2179" s="71">
        <v>0</v>
      </c>
      <c r="AS2179" s="73"/>
      <c r="AT2179" s="73"/>
      <c r="AV2179" s="73"/>
      <c r="AW2179" s="74" t="s">
        <v>16573</v>
      </c>
      <c r="BC2179" s="73"/>
    </row>
    <row r="2180" spans="1:56">
      <c r="A2180" s="70" t="str">
        <f t="shared" si="69"/>
        <v>2026-01</v>
      </c>
      <c r="B2180" s="5" t="str">
        <f>_xlfn.XLOOKUP(G2180,过机服务商重量差!A:A,过机服务商重量差!G:G)</f>
        <v>无崖子</v>
      </c>
      <c r="C2180" s="32" t="str">
        <f t="shared" si="68"/>
        <v>渠道</v>
      </c>
      <c r="D2180" s="63">
        <f>ROUND(IF(AND(AO2180&gt;=0,Y2180="正常走货"),_xlfn.XLOOKUP(G2180,过机服务商重量差!A:A,过机服务商重量差!L:L),"0"),2)</f>
        <v>35</v>
      </c>
      <c r="E2180" s="64">
        <f>ROUND(IF(B2180="小旋风",$D2180/提成!$D$4*提成!$E$4,$D2180/提成!$D$3*提成!$E$3),2)</f>
        <v>0.35</v>
      </c>
      <c r="F2180" s="5" t="str">
        <f ca="1">IFERROR(LOOKUP(1,0/((B2180=名单!B:B)*(VALUE(AW2180)&gt;=名单!E:E)*(VALUE(AW2180)&lt;=名单!G:G)*(Y2180="正常走货")),名单!H:H),"否")</f>
        <v>否</v>
      </c>
      <c r="G2180" s="71" t="s">
        <v>6590</v>
      </c>
      <c r="H2180" s="71" t="s">
        <v>6592</v>
      </c>
      <c r="J2180" s="72" t="s">
        <v>728</v>
      </c>
      <c r="L2180" s="71" t="s">
        <v>18</v>
      </c>
      <c r="M2180" s="73"/>
      <c r="N2180" s="73"/>
      <c r="R2180" s="73"/>
      <c r="S2180" s="72" t="s">
        <v>20</v>
      </c>
      <c r="T2180" s="72" t="s">
        <v>14378</v>
      </c>
      <c r="U2180" s="73"/>
      <c r="W2180" s="73"/>
      <c r="X2180" s="73"/>
      <c r="Y2180" s="72" t="s">
        <v>14379</v>
      </c>
      <c r="AO2180" s="71">
        <v>211.75</v>
      </c>
      <c r="AS2180" s="73"/>
      <c r="AT2180" s="73"/>
      <c r="AU2180" s="73"/>
      <c r="AV2180" s="73"/>
      <c r="AW2180" s="74" t="s">
        <v>16574</v>
      </c>
      <c r="BC2180" s="73"/>
    </row>
    <row r="2181" spans="1:56">
      <c r="A2181" s="70" t="str">
        <f t="shared" si="69"/>
        <v>2026-01</v>
      </c>
      <c r="B2181" s="5" t="str">
        <f>_xlfn.XLOOKUP(G2181,过机服务商重量差!A:A,过机服务商重量差!G:G)</f>
        <v>无崖子</v>
      </c>
      <c r="C2181" s="32" t="str">
        <f t="shared" si="68"/>
        <v>渠道</v>
      </c>
      <c r="D2181" s="63">
        <f>ROUND(IF(AND(AO2181&gt;=0,Y2181="正常走货"),_xlfn.XLOOKUP(G2181,过机服务商重量差!A:A,过机服务商重量差!L:L),"0"),2)</f>
        <v>40</v>
      </c>
      <c r="E2181" s="64">
        <f>ROUND(IF(B2181="小旋风",$D2181/提成!$D$4*提成!$E$4,$D2181/提成!$D$3*提成!$E$3),2)</f>
        <v>0.4</v>
      </c>
      <c r="F2181" s="5" t="str">
        <f ca="1">IFERROR(LOOKUP(1,0/((B2181=名单!B:B)*(VALUE(AW2181)&gt;=名单!E:E)*(VALUE(AW2181)&lt;=名单!G:G)*(Y2181="正常走货")),名单!H:H),"否")</f>
        <v>否</v>
      </c>
      <c r="G2181" s="71" t="s">
        <v>6593</v>
      </c>
      <c r="H2181" s="71" t="s">
        <v>6595</v>
      </c>
      <c r="J2181" s="72" t="s">
        <v>728</v>
      </c>
      <c r="L2181" s="71" t="s">
        <v>18</v>
      </c>
      <c r="M2181" s="73"/>
      <c r="N2181" s="73"/>
      <c r="R2181" s="73"/>
      <c r="S2181" s="72" t="s">
        <v>20</v>
      </c>
      <c r="T2181" s="72" t="s">
        <v>14378</v>
      </c>
      <c r="U2181" s="73"/>
      <c r="W2181" s="73"/>
      <c r="X2181" s="73"/>
      <c r="Y2181" s="72" t="s">
        <v>14379</v>
      </c>
      <c r="AO2181" s="71">
        <v>730</v>
      </c>
      <c r="AT2181" s="73"/>
      <c r="AV2181" s="73"/>
      <c r="AW2181" s="74" t="s">
        <v>16575</v>
      </c>
      <c r="BC2181" s="73"/>
    </row>
    <row r="2182" spans="1:56">
      <c r="A2182" s="70" t="str">
        <f t="shared" si="69"/>
        <v>2026-01</v>
      </c>
      <c r="B2182" s="5" t="str">
        <f>_xlfn.XLOOKUP(G2182,过机服务商重量差!A:A,过机服务商重量差!G:G)</f>
        <v>玉麒麟</v>
      </c>
      <c r="C2182" s="32" t="str">
        <f t="shared" si="68"/>
        <v>渠道</v>
      </c>
      <c r="D2182" s="63">
        <f>ROUND(IF(AND(AO2182&gt;=0,Y2182="正常走货"),_xlfn.XLOOKUP(G2182,过机服务商重量差!A:A,过机服务商重量差!L:L),"0"),2)</f>
        <v>11</v>
      </c>
      <c r="E2182" s="64">
        <f>ROUND(IF(B2182="小旋风",$D2182/提成!$D$4*提成!$E$4,$D2182/提成!$D$3*提成!$E$3),2)</f>
        <v>0.11</v>
      </c>
      <c r="F2182" s="5" t="str">
        <f ca="1">IFERROR(LOOKUP(1,0/((B2182=名单!B:B)*(VALUE(AW2182)&gt;=名单!E:E)*(VALUE(AW2182)&lt;=名单!G:G)*(Y2182="正常走货")),名单!H:H),"否")</f>
        <v>否</v>
      </c>
      <c r="G2182" s="71" t="s">
        <v>6596</v>
      </c>
      <c r="H2182" s="71" t="s">
        <v>6598</v>
      </c>
      <c r="J2182" s="72" t="s">
        <v>17</v>
      </c>
      <c r="L2182" s="71" t="s">
        <v>18</v>
      </c>
      <c r="M2182" s="73"/>
      <c r="N2182" s="73"/>
      <c r="R2182" s="73"/>
      <c r="S2182" s="72" t="s">
        <v>540</v>
      </c>
      <c r="T2182" s="72" t="s">
        <v>14410</v>
      </c>
      <c r="U2182" s="73"/>
      <c r="W2182" s="73"/>
      <c r="X2182" s="73"/>
      <c r="Y2182" s="72" t="s">
        <v>14379</v>
      </c>
      <c r="AO2182" s="71">
        <v>101.67</v>
      </c>
      <c r="AT2182" s="73"/>
      <c r="AV2182" s="73"/>
      <c r="AW2182" s="74" t="s">
        <v>16576</v>
      </c>
      <c r="BC2182" s="73"/>
    </row>
    <row r="2183" spans="1:56">
      <c r="A2183" s="70" t="str">
        <f t="shared" si="69"/>
        <v>2026-01</v>
      </c>
      <c r="B2183" s="5" t="str">
        <f>_xlfn.XLOOKUP(G2183,过机服务商重量差!A:A,过机服务商重量差!G:G)</f>
        <v>风清扬</v>
      </c>
      <c r="C2183" s="32" t="str">
        <f t="shared" si="68"/>
        <v>渠道</v>
      </c>
      <c r="D2183" s="63">
        <f>ROUND(IF(AND(AO2183&gt;=0,Y2183="正常走货"),_xlfn.XLOOKUP(G2183,过机服务商重量差!A:A,过机服务商重量差!L:L),"0"),2)</f>
        <v>28</v>
      </c>
      <c r="E2183" s="64">
        <f>ROUND(IF(B2183="小旋风",$D2183/提成!$D$4*提成!$E$4,$D2183/提成!$D$3*提成!$E$3),2)</f>
        <v>0.28</v>
      </c>
      <c r="F2183" s="5" t="str">
        <f ca="1">IFERROR(LOOKUP(1,0/((B2183=名单!B:B)*(VALUE(AW2183)&gt;=名单!E:E)*(VALUE(AW2183)&lt;=名单!G:G)*(Y2183="正常走货")),名单!H:H),"否")</f>
        <v>是</v>
      </c>
      <c r="G2183" s="71" t="s">
        <v>6599</v>
      </c>
      <c r="H2183" s="71" t="s">
        <v>6601</v>
      </c>
      <c r="J2183" s="72" t="s">
        <v>144</v>
      </c>
      <c r="L2183" s="71" t="s">
        <v>18</v>
      </c>
      <c r="M2183" s="73"/>
      <c r="N2183" s="73"/>
      <c r="R2183" s="73"/>
      <c r="S2183" s="72" t="s">
        <v>227</v>
      </c>
      <c r="T2183" s="72" t="s">
        <v>14410</v>
      </c>
      <c r="U2183" s="73"/>
      <c r="W2183" s="73"/>
      <c r="X2183" s="73"/>
      <c r="Y2183" s="72" t="s">
        <v>14379</v>
      </c>
      <c r="AO2183" s="71">
        <v>215</v>
      </c>
      <c r="AS2183" s="73"/>
      <c r="AT2183" s="73"/>
      <c r="AV2183" s="73"/>
      <c r="AW2183" s="74" t="s">
        <v>16577</v>
      </c>
      <c r="BC2183" s="73"/>
    </row>
    <row r="2184" spans="1:56">
      <c r="A2184" s="70" t="str">
        <f t="shared" si="69"/>
        <v>2026-01</v>
      </c>
      <c r="B2184" s="5" t="str">
        <f>_xlfn.XLOOKUP(G2184,过机服务商重量差!A:A,过机服务商重量差!G:G)</f>
        <v>帅时莹</v>
      </c>
      <c r="C2184" s="32" t="str">
        <f t="shared" si="68"/>
        <v>渠道</v>
      </c>
      <c r="D2184" s="63">
        <f>ROUND(IF(AND(AO2184&gt;=0,Y2184="正常走货"),_xlfn.XLOOKUP(G2184,过机服务商重量差!A:A,过机服务商重量差!L:L),"0"),2)</f>
        <v>100</v>
      </c>
      <c r="E2184" s="64">
        <f>ROUND(IF(B2184="小旋风",$D2184/提成!$D$4*提成!$E$4,$D2184/提成!$D$3*提成!$E$3),2)</f>
        <v>1</v>
      </c>
      <c r="F2184" s="5" t="str">
        <f ca="1">IFERROR(LOOKUP(1,0/((B2184=名单!B:B)*(VALUE(AW2184)&gt;=名单!E:E)*(VALUE(AW2184)&lt;=名单!G:G)*(Y2184="正常走货")),名单!H:H),"否")</f>
        <v>否</v>
      </c>
      <c r="G2184" s="71" t="s">
        <v>6602</v>
      </c>
      <c r="H2184" s="71" t="s">
        <v>6604</v>
      </c>
      <c r="J2184" s="72" t="s">
        <v>4930</v>
      </c>
      <c r="L2184" s="71" t="s">
        <v>18</v>
      </c>
      <c r="M2184" s="73"/>
      <c r="N2184" s="73"/>
      <c r="R2184" s="73"/>
      <c r="S2184" s="72" t="s">
        <v>227</v>
      </c>
      <c r="T2184" s="72" t="s">
        <v>14410</v>
      </c>
      <c r="U2184" s="73"/>
      <c r="W2184" s="73"/>
      <c r="X2184" s="73"/>
      <c r="Y2184" s="72" t="s">
        <v>14379</v>
      </c>
      <c r="AO2184" s="71">
        <v>429</v>
      </c>
      <c r="AS2184" s="73"/>
      <c r="AT2184" s="73"/>
      <c r="AV2184" s="73"/>
      <c r="AW2184" s="74" t="s">
        <v>16578</v>
      </c>
      <c r="BC2184" s="73"/>
    </row>
    <row r="2185" spans="1:56">
      <c r="A2185" s="70" t="str">
        <f t="shared" si="69"/>
        <v>2026-01</v>
      </c>
      <c r="B2185" s="5" t="str">
        <f>_xlfn.XLOOKUP(G2185,过机服务商重量差!A:A,过机服务商重量差!G:G)</f>
        <v>玉麒麟</v>
      </c>
      <c r="C2185" s="32" t="str">
        <f t="shared" si="68"/>
        <v>渠道</v>
      </c>
      <c r="D2185" s="63">
        <f>ROUND(IF(AND(AO2185&gt;=0,Y2185="正常走货"),_xlfn.XLOOKUP(G2185,过机服务商重量差!A:A,过机服务商重量差!L:L),"0"),2)</f>
        <v>1</v>
      </c>
      <c r="E2185" s="64">
        <f>ROUND(IF(B2185="小旋风",$D2185/提成!$D$4*提成!$E$4,$D2185/提成!$D$3*提成!$E$3),2)</f>
        <v>0.01</v>
      </c>
      <c r="F2185" s="5" t="str">
        <f ca="1">IFERROR(LOOKUP(1,0/((B2185=名单!B:B)*(VALUE(AW2185)&gt;=名单!E:E)*(VALUE(AW2185)&lt;=名单!G:G)*(Y2185="正常走货")),名单!H:H),"否")</f>
        <v>否</v>
      </c>
      <c r="G2185" s="71" t="s">
        <v>6605</v>
      </c>
      <c r="H2185" s="71" t="s">
        <v>6607</v>
      </c>
      <c r="J2185" s="72" t="s">
        <v>17</v>
      </c>
      <c r="L2185" s="71" t="s">
        <v>18</v>
      </c>
      <c r="M2185" s="73"/>
      <c r="N2185" s="73"/>
      <c r="R2185" s="73"/>
      <c r="S2185" s="72" t="s">
        <v>398</v>
      </c>
      <c r="T2185" s="72" t="s">
        <v>14382</v>
      </c>
      <c r="U2185" s="73"/>
      <c r="W2185" s="73"/>
      <c r="X2185" s="73"/>
      <c r="Y2185" s="72" t="s">
        <v>14379</v>
      </c>
      <c r="AO2185" s="71">
        <v>32.56</v>
      </c>
      <c r="AT2185" s="73"/>
      <c r="AV2185" s="73"/>
      <c r="AW2185" s="74" t="s">
        <v>16579</v>
      </c>
      <c r="BC2185" s="73"/>
    </row>
    <row r="2186" spans="1:56">
      <c r="A2186" s="70" t="str">
        <f t="shared" si="69"/>
        <v>2026-01</v>
      </c>
      <c r="B2186" s="5" t="str">
        <f>_xlfn.XLOOKUP(G2186,过机服务商重量差!A:A,过机服务商重量差!G:G)</f>
        <v>玉麒麟</v>
      </c>
      <c r="C2186" s="32" t="str">
        <f t="shared" si="68"/>
        <v>渠道</v>
      </c>
      <c r="D2186" s="63">
        <f>ROUND(IF(AND(AO2186&gt;=0,Y2186="正常走货"),_xlfn.XLOOKUP(G2186,过机服务商重量差!A:A,过机服务商重量差!L:L),"0"),2)</f>
        <v>0.5</v>
      </c>
      <c r="E2186" s="64">
        <f>ROUND(IF(B2186="小旋风",$D2186/提成!$D$4*提成!$E$4,$D2186/提成!$D$3*提成!$E$3),2)</f>
        <v>0.01</v>
      </c>
      <c r="F2186" s="5" t="str">
        <f ca="1">IFERROR(LOOKUP(1,0/((B2186=名单!B:B)*(VALUE(AW2186)&gt;=名单!E:E)*(VALUE(AW2186)&lt;=名单!G:G)*(Y2186="正常走货")),名单!H:H),"否")</f>
        <v>否</v>
      </c>
      <c r="G2186" s="71" t="s">
        <v>6608</v>
      </c>
      <c r="H2186" s="71" t="s">
        <v>6608</v>
      </c>
      <c r="J2186" s="72" t="s">
        <v>17</v>
      </c>
      <c r="L2186" s="71" t="s">
        <v>18</v>
      </c>
      <c r="M2186" s="73"/>
      <c r="N2186" s="73"/>
      <c r="R2186" s="73"/>
      <c r="S2186" s="72" t="s">
        <v>191</v>
      </c>
      <c r="T2186" s="72" t="s">
        <v>14410</v>
      </c>
      <c r="U2186" s="73"/>
      <c r="W2186" s="73"/>
      <c r="X2186" s="73"/>
      <c r="Y2186" s="72" t="s">
        <v>14379</v>
      </c>
      <c r="AO2186" s="71">
        <v>102</v>
      </c>
      <c r="AT2186" s="73"/>
      <c r="AV2186" s="73"/>
      <c r="AW2186" s="74" t="s">
        <v>16580</v>
      </c>
      <c r="BC2186" s="73"/>
    </row>
    <row r="2187" spans="1:56">
      <c r="A2187" s="70" t="str">
        <f t="shared" si="69"/>
        <v>2026-01</v>
      </c>
      <c r="B2187" s="5" t="str">
        <f>_xlfn.XLOOKUP(G2187,过机服务商重量差!A:A,过机服务商重量差!G:G)</f>
        <v>玉麒麟</v>
      </c>
      <c r="C2187" s="32" t="str">
        <f t="shared" si="68"/>
        <v>渠道</v>
      </c>
      <c r="D2187" s="63">
        <f>ROUND(IF(AND(AO2187&gt;=0,Y2187="正常走货"),_xlfn.XLOOKUP(G2187,过机服务商重量差!A:A,过机服务商重量差!L:L),"0"),2)</f>
        <v>1</v>
      </c>
      <c r="E2187" s="64">
        <f>ROUND(IF(B2187="小旋风",$D2187/提成!$D$4*提成!$E$4,$D2187/提成!$D$3*提成!$E$3),2)</f>
        <v>0.01</v>
      </c>
      <c r="F2187" s="5" t="str">
        <f ca="1">IFERROR(LOOKUP(1,0/((B2187=名单!B:B)*(VALUE(AW2187)&gt;=名单!E:E)*(VALUE(AW2187)&lt;=名单!G:G)*(Y2187="正常走货")),名单!H:H),"否")</f>
        <v>否</v>
      </c>
      <c r="G2187" s="71" t="s">
        <v>6610</v>
      </c>
      <c r="H2187" s="71" t="s">
        <v>6612</v>
      </c>
      <c r="J2187" s="72" t="s">
        <v>17</v>
      </c>
      <c r="L2187" s="71" t="s">
        <v>18</v>
      </c>
      <c r="M2187" s="73"/>
      <c r="N2187" s="73"/>
      <c r="R2187" s="73"/>
      <c r="S2187" s="72" t="s">
        <v>1038</v>
      </c>
      <c r="T2187" s="72" t="s">
        <v>14407</v>
      </c>
      <c r="U2187" s="73"/>
      <c r="W2187" s="73"/>
      <c r="X2187" s="73"/>
      <c r="Y2187" s="72" t="s">
        <v>14379</v>
      </c>
      <c r="AO2187" s="71">
        <v>72.6</v>
      </c>
      <c r="AS2187" s="73"/>
      <c r="AT2187" s="73"/>
      <c r="AU2187" s="73"/>
      <c r="AV2187" s="73"/>
      <c r="AW2187" s="74" t="s">
        <v>16581</v>
      </c>
      <c r="BC2187" s="73"/>
    </row>
    <row r="2188" spans="1:56">
      <c r="A2188" s="70" t="str">
        <f t="shared" si="69"/>
        <v>2026-01</v>
      </c>
      <c r="B2188" s="5" t="str">
        <f>_xlfn.XLOOKUP(G2188,过机服务商重量差!A:A,过机服务商重量差!G:G)</f>
        <v>玉麒麟</v>
      </c>
      <c r="C2188" s="32" t="str">
        <f t="shared" si="68"/>
        <v>渠道</v>
      </c>
      <c r="D2188" s="63">
        <f>ROUND(IF(AND(AO2188&gt;=0,Y2188="正常走货"),_xlfn.XLOOKUP(G2188,过机服务商重量差!A:A,过机服务商重量差!L:L),"0"),2)</f>
        <v>0.5</v>
      </c>
      <c r="E2188" s="64">
        <f>ROUND(IF(B2188="小旋风",$D2188/提成!$D$4*提成!$E$4,$D2188/提成!$D$3*提成!$E$3),2)</f>
        <v>0.01</v>
      </c>
      <c r="F2188" s="5" t="str">
        <f ca="1">IFERROR(LOOKUP(1,0/((B2188=名单!B:B)*(VALUE(AW2188)&gt;=名单!E:E)*(VALUE(AW2188)&lt;=名单!G:G)*(Y2188="正常走货")),名单!H:H),"否")</f>
        <v>否</v>
      </c>
      <c r="G2188" s="71" t="s">
        <v>6613</v>
      </c>
      <c r="H2188" s="71" t="s">
        <v>6615</v>
      </c>
      <c r="J2188" s="71" t="s">
        <v>17</v>
      </c>
      <c r="L2188" s="71" t="s">
        <v>18</v>
      </c>
      <c r="M2188" s="73"/>
      <c r="N2188" s="73"/>
      <c r="R2188" s="73"/>
      <c r="S2188" s="72" t="s">
        <v>1038</v>
      </c>
      <c r="T2188" s="72" t="s">
        <v>14407</v>
      </c>
      <c r="U2188" s="73"/>
      <c r="W2188" s="73"/>
      <c r="X2188" s="73"/>
      <c r="Y2188" s="72" t="s">
        <v>14379</v>
      </c>
      <c r="AO2188" s="71">
        <v>83.4</v>
      </c>
      <c r="AS2188" s="73"/>
      <c r="AT2188" s="73"/>
      <c r="AU2188" s="73"/>
      <c r="AV2188" s="73"/>
      <c r="AW2188" s="74" t="s">
        <v>16582</v>
      </c>
    </row>
    <row r="2189" spans="1:56">
      <c r="A2189" s="70" t="str">
        <f t="shared" si="69"/>
        <v>2026-01</v>
      </c>
      <c r="B2189" s="5" t="str">
        <f>_xlfn.XLOOKUP(G2189,过机服务商重量差!A:A,过机服务商重量差!G:G)</f>
        <v>帅时莹</v>
      </c>
      <c r="C2189" s="32" t="str">
        <f t="shared" si="68"/>
        <v>渠道</v>
      </c>
      <c r="D2189" s="63">
        <f>ROUND(IF(AND(AO2189&gt;=0,Y2189="正常走货"),_xlfn.XLOOKUP(G2189,过机服务商重量差!A:A,过机服务商重量差!L:L),"0"),2)</f>
        <v>42</v>
      </c>
      <c r="E2189" s="64">
        <f>ROUND(IF(B2189="小旋风",$D2189/提成!$D$4*提成!$E$4,$D2189/提成!$D$3*提成!$E$3),2)</f>
        <v>0.42</v>
      </c>
      <c r="F2189" s="5" t="str">
        <f ca="1">IFERROR(LOOKUP(1,0/((B2189=名单!B:B)*(VALUE(AW2189)&gt;=名单!E:E)*(VALUE(AW2189)&lt;=名单!G:G)*(Y2189="正常走货")),名单!H:H),"否")</f>
        <v>否</v>
      </c>
      <c r="G2189" s="71" t="s">
        <v>6616</v>
      </c>
      <c r="H2189" s="71" t="s">
        <v>6618</v>
      </c>
      <c r="J2189" s="72" t="s">
        <v>287</v>
      </c>
      <c r="L2189" s="71" t="s">
        <v>18</v>
      </c>
      <c r="M2189" s="73"/>
      <c r="N2189" s="73"/>
      <c r="R2189" s="73"/>
      <c r="S2189" s="72" t="s">
        <v>540</v>
      </c>
      <c r="T2189" s="72" t="s">
        <v>14410</v>
      </c>
      <c r="U2189" s="73"/>
      <c r="W2189" s="73"/>
      <c r="X2189" s="73"/>
      <c r="Y2189" s="72" t="s">
        <v>14379</v>
      </c>
      <c r="AO2189" s="71">
        <v>185.6</v>
      </c>
      <c r="AS2189" s="73"/>
      <c r="AT2189" s="73"/>
      <c r="AV2189" s="73"/>
      <c r="AW2189" s="74" t="s">
        <v>16583</v>
      </c>
      <c r="BA2189" s="73"/>
      <c r="BC2189" s="73"/>
      <c r="BD2189" s="73"/>
    </row>
    <row r="2190" spans="1:56">
      <c r="A2190" s="70" t="str">
        <f t="shared" si="69"/>
        <v>2026-01</v>
      </c>
      <c r="B2190" s="5" t="str">
        <f>_xlfn.XLOOKUP(G2190,过机服务商重量差!A:A,过机服务商重量差!G:G)</f>
        <v>玉麒麟</v>
      </c>
      <c r="C2190" s="32" t="str">
        <f t="shared" si="68"/>
        <v>渠道</v>
      </c>
      <c r="D2190" s="63">
        <f>ROUND(IF(AND(AO2190&gt;=0,Y2190="正常走货"),_xlfn.XLOOKUP(G2190,过机服务商重量差!A:A,过机服务商重量差!L:L),"0"),2)</f>
        <v>14</v>
      </c>
      <c r="E2190" s="64">
        <f>ROUND(IF(B2190="小旋风",$D2190/提成!$D$4*提成!$E$4,$D2190/提成!$D$3*提成!$E$3),2)</f>
        <v>0.14</v>
      </c>
      <c r="F2190" s="5" t="str">
        <f ca="1">IFERROR(LOOKUP(1,0/((B2190=名单!B:B)*(VALUE(AW2190)&gt;=名单!E:E)*(VALUE(AW2190)&lt;=名单!G:G)*(Y2190="正常走货")),名单!H:H),"否")</f>
        <v>否</v>
      </c>
      <c r="G2190" s="71" t="s">
        <v>6619</v>
      </c>
      <c r="H2190" s="71" t="s">
        <v>6621</v>
      </c>
      <c r="J2190" s="72" t="s">
        <v>17</v>
      </c>
      <c r="L2190" s="72" t="s">
        <v>18</v>
      </c>
      <c r="M2190" s="73"/>
      <c r="N2190" s="73"/>
      <c r="R2190" s="73"/>
      <c r="S2190" s="72" t="s">
        <v>227</v>
      </c>
      <c r="T2190" s="72" t="s">
        <v>14410</v>
      </c>
      <c r="U2190" s="73"/>
      <c r="W2190" s="73"/>
      <c r="X2190" s="73"/>
      <c r="Y2190" s="72" t="s">
        <v>14379</v>
      </c>
      <c r="AO2190" s="71">
        <v>138</v>
      </c>
      <c r="AT2190" s="73"/>
      <c r="AV2190" s="73"/>
      <c r="AW2190" s="74" t="s">
        <v>16584</v>
      </c>
      <c r="BC2190" s="73"/>
    </row>
    <row r="2191" spans="1:56">
      <c r="A2191" s="70" t="str">
        <f t="shared" si="69"/>
        <v>2026-01</v>
      </c>
      <c r="B2191" s="5" t="str">
        <f>_xlfn.XLOOKUP(G2191,过机服务商重量差!A:A,过机服务商重量差!G:G)</f>
        <v>玉麒麟</v>
      </c>
      <c r="C2191" s="32" t="str">
        <f t="shared" si="68"/>
        <v>渠道</v>
      </c>
      <c r="D2191" s="63">
        <f>ROUND(IF(AND(AO2191&gt;=0,Y2191="正常走货"),_xlfn.XLOOKUP(G2191,过机服务商重量差!A:A,过机服务商重量差!L:L),"0"),2)</f>
        <v>7</v>
      </c>
      <c r="E2191" s="64">
        <f>ROUND(IF(B2191="小旋风",$D2191/提成!$D$4*提成!$E$4,$D2191/提成!$D$3*提成!$E$3),2)</f>
        <v>0.07</v>
      </c>
      <c r="F2191" s="5" t="str">
        <f ca="1">IFERROR(LOOKUP(1,0/((B2191=名单!B:B)*(VALUE(AW2191)&gt;=名单!E:E)*(VALUE(AW2191)&lt;=名单!G:G)*(Y2191="正常走货")),名单!H:H),"否")</f>
        <v>否</v>
      </c>
      <c r="G2191" s="71" t="s">
        <v>6622</v>
      </c>
      <c r="H2191" s="71" t="s">
        <v>6624</v>
      </c>
      <c r="J2191" s="72" t="s">
        <v>17</v>
      </c>
      <c r="L2191" s="71" t="s">
        <v>18</v>
      </c>
      <c r="M2191" s="73"/>
      <c r="N2191" s="73"/>
      <c r="R2191" s="73"/>
      <c r="S2191" s="72" t="s">
        <v>454</v>
      </c>
      <c r="T2191" s="72" t="s">
        <v>14407</v>
      </c>
      <c r="U2191" s="73"/>
      <c r="W2191" s="73"/>
      <c r="X2191" s="73"/>
      <c r="Y2191" s="72" t="s">
        <v>14379</v>
      </c>
      <c r="AO2191" s="71">
        <v>100.1</v>
      </c>
      <c r="AT2191" s="73"/>
      <c r="AV2191" s="73"/>
      <c r="AW2191" s="74" t="s">
        <v>16585</v>
      </c>
      <c r="BC2191" s="73"/>
    </row>
    <row r="2192" spans="1:56">
      <c r="A2192" s="70" t="str">
        <f t="shared" si="69"/>
        <v>2026-01</v>
      </c>
      <c r="B2192" s="5" t="str">
        <f>_xlfn.XLOOKUP(G2192,过机服务商重量差!A:A,过机服务商重量差!G:G)</f>
        <v>玉麒麟</v>
      </c>
      <c r="C2192" s="32" t="str">
        <f t="shared" si="68"/>
        <v>渠道</v>
      </c>
      <c r="D2192" s="63">
        <f>ROUND(IF(AND(AO2192&gt;=0,Y2192="正常走货"),_xlfn.XLOOKUP(G2192,过机服务商重量差!A:A,过机服务商重量差!L:L),"0"),2)</f>
        <v>5</v>
      </c>
      <c r="E2192" s="64">
        <f>ROUND(IF(B2192="小旋风",$D2192/提成!$D$4*提成!$E$4,$D2192/提成!$D$3*提成!$E$3),2)</f>
        <v>0.05</v>
      </c>
      <c r="F2192" s="5" t="str">
        <f ca="1">IFERROR(LOOKUP(1,0/((B2192=名单!B:B)*(VALUE(AW2192)&gt;=名单!E:E)*(VALUE(AW2192)&lt;=名单!G:G)*(Y2192="正常走货")),名单!H:H),"否")</f>
        <v>否</v>
      </c>
      <c r="G2192" s="71" t="s">
        <v>6625</v>
      </c>
      <c r="H2192" s="71" t="s">
        <v>6627</v>
      </c>
      <c r="J2192" s="72" t="s">
        <v>17</v>
      </c>
      <c r="L2192" s="71" t="s">
        <v>18</v>
      </c>
      <c r="M2192" s="73"/>
      <c r="N2192" s="73"/>
      <c r="R2192" s="73"/>
      <c r="S2192" s="72" t="s">
        <v>454</v>
      </c>
      <c r="T2192" s="72" t="s">
        <v>14407</v>
      </c>
      <c r="U2192" s="73"/>
      <c r="W2192" s="73"/>
      <c r="X2192" s="73"/>
      <c r="Y2192" s="72" t="s">
        <v>14379</v>
      </c>
      <c r="AO2192" s="71">
        <v>74.6</v>
      </c>
      <c r="AT2192" s="73"/>
      <c r="AV2192" s="73"/>
      <c r="AW2192" s="74" t="s">
        <v>16586</v>
      </c>
      <c r="BC2192" s="73"/>
    </row>
    <row r="2193" spans="1:56">
      <c r="A2193" s="70" t="str">
        <f t="shared" si="69"/>
        <v>2026-01</v>
      </c>
      <c r="B2193" s="5" t="str">
        <f>_xlfn.XLOOKUP(G2193,过机服务商重量差!A:A,过机服务商重量差!G:G)</f>
        <v>玉麒麟</v>
      </c>
      <c r="C2193" s="32" t="str">
        <f t="shared" si="68"/>
        <v>渠道</v>
      </c>
      <c r="D2193" s="63">
        <f>ROUND(IF(AND(AO2193&gt;=0,Y2193="正常走货"),_xlfn.XLOOKUP(G2193,过机服务商重量差!A:A,过机服务商重量差!L:L),"0"),2)</f>
        <v>5.5</v>
      </c>
      <c r="E2193" s="64">
        <f>ROUND(IF(B2193="小旋风",$D2193/提成!$D$4*提成!$E$4,$D2193/提成!$D$3*提成!$E$3),2)</f>
        <v>0.06</v>
      </c>
      <c r="F2193" s="5" t="str">
        <f ca="1">IFERROR(LOOKUP(1,0/((B2193=名单!B:B)*(VALUE(AW2193)&gt;=名单!E:E)*(VALUE(AW2193)&lt;=名单!G:G)*(Y2193="正常走货")),名单!H:H),"否")</f>
        <v>否</v>
      </c>
      <c r="G2193" s="71" t="s">
        <v>6628</v>
      </c>
      <c r="H2193" s="71" t="s">
        <v>6630</v>
      </c>
      <c r="J2193" s="72" t="s">
        <v>17</v>
      </c>
      <c r="L2193" s="71" t="s">
        <v>18</v>
      </c>
      <c r="M2193" s="73"/>
      <c r="N2193" s="73"/>
      <c r="R2193" s="73"/>
      <c r="S2193" s="72" t="s">
        <v>454</v>
      </c>
      <c r="T2193" s="72" t="s">
        <v>14407</v>
      </c>
      <c r="U2193" s="73"/>
      <c r="W2193" s="73"/>
      <c r="X2193" s="73"/>
      <c r="Y2193" s="72" t="s">
        <v>14379</v>
      </c>
      <c r="AO2193" s="71">
        <v>75</v>
      </c>
      <c r="AT2193" s="73"/>
      <c r="AV2193" s="73"/>
      <c r="AW2193" s="74" t="s">
        <v>16587</v>
      </c>
      <c r="BC2193" s="73"/>
    </row>
    <row r="2194" spans="1:56">
      <c r="A2194" s="70" t="str">
        <f t="shared" si="69"/>
        <v>2026-01</v>
      </c>
      <c r="B2194" s="5" t="str">
        <f>_xlfn.XLOOKUP(G2194,过机服务商重量差!A:A,过机服务商重量差!G:G)</f>
        <v>玉麒麟</v>
      </c>
      <c r="C2194" s="32" t="str">
        <f t="shared" si="68"/>
        <v>渠道</v>
      </c>
      <c r="D2194" s="63">
        <f>ROUND(IF(AND(AO2194&gt;=0,Y2194="正常走货"),_xlfn.XLOOKUP(G2194,过机服务商重量差!A:A,过机服务商重量差!L:L),"0"),2)</f>
        <v>44</v>
      </c>
      <c r="E2194" s="64">
        <f>ROUND(IF(B2194="小旋风",$D2194/提成!$D$4*提成!$E$4,$D2194/提成!$D$3*提成!$E$3),2)</f>
        <v>0.44</v>
      </c>
      <c r="F2194" s="5" t="str">
        <f ca="1">IFERROR(LOOKUP(1,0/((B2194=名单!B:B)*(VALUE(AW2194)&gt;=名单!E:E)*(VALUE(AW2194)&lt;=名单!G:G)*(Y2194="正常走货")),名单!H:H),"否")</f>
        <v>否</v>
      </c>
      <c r="G2194" s="71" t="s">
        <v>6631</v>
      </c>
      <c r="H2194" s="71" t="s">
        <v>6633</v>
      </c>
      <c r="J2194" s="72" t="s">
        <v>17</v>
      </c>
      <c r="L2194" s="71" t="s">
        <v>18</v>
      </c>
      <c r="M2194" s="73"/>
      <c r="N2194" s="73"/>
      <c r="R2194" s="73"/>
      <c r="S2194" s="72" t="s">
        <v>454</v>
      </c>
      <c r="T2194" s="72" t="s">
        <v>14407</v>
      </c>
      <c r="U2194" s="73"/>
      <c r="W2194" s="73"/>
      <c r="X2194" s="73"/>
      <c r="Y2194" s="72" t="s">
        <v>14379</v>
      </c>
      <c r="AO2194" s="71">
        <v>252.6</v>
      </c>
      <c r="AS2194" s="73"/>
      <c r="AT2194" s="73"/>
      <c r="AV2194" s="73"/>
      <c r="AW2194" s="74" t="s">
        <v>16588</v>
      </c>
      <c r="BC2194" s="73"/>
      <c r="BD2194" s="73"/>
    </row>
    <row r="2195" spans="1:56">
      <c r="A2195" s="70" t="str">
        <f t="shared" si="69"/>
        <v>2026-01</v>
      </c>
      <c r="B2195" s="5" t="str">
        <f>_xlfn.XLOOKUP(G2195,过机服务商重量差!A:A,过机服务商重量差!G:G)</f>
        <v>玉麒麟</v>
      </c>
      <c r="C2195" s="32" t="str">
        <f t="shared" si="68"/>
        <v>渠道</v>
      </c>
      <c r="D2195" s="63">
        <f>ROUND(IF(AND(AO2195&gt;=0,Y2195="正常走货"),_xlfn.XLOOKUP(G2195,过机服务商重量差!A:A,过机服务商重量差!L:L),"0"),2)</f>
        <v>5.5</v>
      </c>
      <c r="E2195" s="64">
        <f>ROUND(IF(B2195="小旋风",$D2195/提成!$D$4*提成!$E$4,$D2195/提成!$D$3*提成!$E$3),2)</f>
        <v>0.06</v>
      </c>
      <c r="F2195" s="5" t="str">
        <f ca="1">IFERROR(LOOKUP(1,0/((B2195=名单!B:B)*(VALUE(AW2195)&gt;=名单!E:E)*(VALUE(AW2195)&lt;=名单!G:G)*(Y2195="正常走货")),名单!H:H),"否")</f>
        <v>否</v>
      </c>
      <c r="G2195" s="71" t="s">
        <v>6634</v>
      </c>
      <c r="H2195" s="71" t="s">
        <v>6636</v>
      </c>
      <c r="J2195" s="72" t="s">
        <v>17</v>
      </c>
      <c r="L2195" s="71" t="s">
        <v>18</v>
      </c>
      <c r="M2195" s="73"/>
      <c r="N2195" s="73"/>
      <c r="R2195" s="73"/>
      <c r="S2195" s="72" t="s">
        <v>454</v>
      </c>
      <c r="T2195" s="72" t="s">
        <v>14407</v>
      </c>
      <c r="U2195" s="73"/>
      <c r="W2195" s="73"/>
      <c r="X2195" s="73"/>
      <c r="Y2195" s="72" t="s">
        <v>14379</v>
      </c>
      <c r="AO2195" s="71">
        <v>75</v>
      </c>
      <c r="AS2195" s="73"/>
      <c r="AT2195" s="73"/>
      <c r="AU2195" s="73"/>
      <c r="AV2195" s="73"/>
      <c r="AW2195" s="74" t="s">
        <v>16589</v>
      </c>
      <c r="BA2195" s="73"/>
      <c r="BC2195" s="73"/>
    </row>
    <row r="2196" spans="1:56">
      <c r="A2196" s="70" t="str">
        <f t="shared" si="69"/>
        <v>2026-01</v>
      </c>
      <c r="B2196" s="5" t="str">
        <f>_xlfn.XLOOKUP(G2196,过机服务商重量差!A:A,过机服务商重量差!G:G)</f>
        <v>玉麒麟</v>
      </c>
      <c r="C2196" s="32" t="str">
        <f t="shared" si="68"/>
        <v>渠道</v>
      </c>
      <c r="D2196" s="63">
        <f>ROUND(IF(AND(AO2196&gt;=0,Y2196="正常走货"),_xlfn.XLOOKUP(G2196,过机服务商重量差!A:A,过机服务商重量差!L:L),"0"),2)</f>
        <v>5.5</v>
      </c>
      <c r="E2196" s="64">
        <f>ROUND(IF(B2196="小旋风",$D2196/提成!$D$4*提成!$E$4,$D2196/提成!$D$3*提成!$E$3),2)</f>
        <v>0.06</v>
      </c>
      <c r="F2196" s="5" t="str">
        <f ca="1">IFERROR(LOOKUP(1,0/((B2196=名单!B:B)*(VALUE(AW2196)&gt;=名单!E:E)*(VALUE(AW2196)&lt;=名单!G:G)*(Y2196="正常走货")),名单!H:H),"否")</f>
        <v>否</v>
      </c>
      <c r="G2196" s="71" t="s">
        <v>6637</v>
      </c>
      <c r="H2196" s="71" t="s">
        <v>6639</v>
      </c>
      <c r="J2196" s="72" t="s">
        <v>17</v>
      </c>
      <c r="L2196" s="71" t="s">
        <v>18</v>
      </c>
      <c r="M2196" s="73"/>
      <c r="N2196" s="73"/>
      <c r="R2196" s="73"/>
      <c r="S2196" s="72" t="s">
        <v>454</v>
      </c>
      <c r="T2196" s="72" t="s">
        <v>14407</v>
      </c>
      <c r="U2196" s="73"/>
      <c r="W2196" s="73"/>
      <c r="X2196" s="73"/>
      <c r="Y2196" s="72" t="s">
        <v>14379</v>
      </c>
      <c r="AO2196" s="71">
        <v>80.11</v>
      </c>
      <c r="AS2196" s="73"/>
      <c r="AT2196" s="73"/>
      <c r="AU2196" s="73"/>
      <c r="AV2196" s="73"/>
      <c r="AW2196" s="74" t="s">
        <v>16590</v>
      </c>
      <c r="BC2196" s="73"/>
    </row>
    <row r="2197" spans="1:56">
      <c r="A2197" s="70" t="str">
        <f t="shared" si="69"/>
        <v>2026-01</v>
      </c>
      <c r="B2197" s="5" t="str">
        <f>_xlfn.XLOOKUP(G2197,过机服务商重量差!A:A,过机服务商重量差!G:G)</f>
        <v>玉麒麟</v>
      </c>
      <c r="C2197" s="32" t="str">
        <f t="shared" si="68"/>
        <v>渠道</v>
      </c>
      <c r="D2197" s="63">
        <f>ROUND(IF(AND(AO2197&gt;=0,Y2197="正常走货"),_xlfn.XLOOKUP(G2197,过机服务商重量差!A:A,过机服务商重量差!L:L),"0"),2)</f>
        <v>8.5</v>
      </c>
      <c r="E2197" s="64">
        <f>ROUND(IF(B2197="小旋风",$D2197/提成!$D$4*提成!$E$4,$D2197/提成!$D$3*提成!$E$3),2)</f>
        <v>0.09</v>
      </c>
      <c r="F2197" s="5" t="str">
        <f ca="1">IFERROR(LOOKUP(1,0/((B2197=名单!B:B)*(VALUE(AW2197)&gt;=名单!E:E)*(VALUE(AW2197)&lt;=名单!G:G)*(Y2197="正常走货")),名单!H:H),"否")</f>
        <v>否</v>
      </c>
      <c r="G2197" s="71" t="s">
        <v>6640</v>
      </c>
      <c r="H2197" s="71" t="s">
        <v>6642</v>
      </c>
      <c r="J2197" s="71" t="s">
        <v>17</v>
      </c>
      <c r="L2197" s="71" t="s">
        <v>18</v>
      </c>
      <c r="M2197" s="73"/>
      <c r="N2197" s="73"/>
      <c r="R2197" s="73"/>
      <c r="S2197" s="72" t="s">
        <v>454</v>
      </c>
      <c r="T2197" s="72" t="s">
        <v>14407</v>
      </c>
      <c r="U2197" s="73"/>
      <c r="W2197" s="73"/>
      <c r="X2197" s="73"/>
      <c r="Y2197" s="72" t="s">
        <v>14379</v>
      </c>
      <c r="AO2197" s="71">
        <v>80</v>
      </c>
      <c r="AS2197" s="73"/>
      <c r="AT2197" s="73"/>
      <c r="AU2197" s="73"/>
      <c r="AV2197" s="73"/>
      <c r="AW2197" s="74" t="s">
        <v>16591</v>
      </c>
      <c r="BA2197" s="73"/>
      <c r="BC2197" s="73"/>
    </row>
    <row r="2198" spans="1:56">
      <c r="A2198" s="70" t="str">
        <f t="shared" si="69"/>
        <v>2026-01</v>
      </c>
      <c r="B2198" s="5" t="str">
        <f>_xlfn.XLOOKUP(G2198,过机服务商重量差!A:A,过机服务商重量差!G:G)</f>
        <v>玉麒麟</v>
      </c>
      <c r="C2198" s="32" t="str">
        <f t="shared" si="68"/>
        <v>渠道</v>
      </c>
      <c r="D2198" s="63">
        <f>ROUND(IF(AND(AO2198&gt;=0,Y2198="正常走货"),_xlfn.XLOOKUP(G2198,过机服务商重量差!A:A,过机服务商重量差!L:L),"0"),2)</f>
        <v>6.5</v>
      </c>
      <c r="E2198" s="64">
        <f>ROUND(IF(B2198="小旋风",$D2198/提成!$D$4*提成!$E$4,$D2198/提成!$D$3*提成!$E$3),2)</f>
        <v>0.07</v>
      </c>
      <c r="F2198" s="5" t="str">
        <f ca="1">IFERROR(LOOKUP(1,0/((B2198=名单!B:B)*(VALUE(AW2198)&gt;=名单!E:E)*(VALUE(AW2198)&lt;=名单!G:G)*(Y2198="正常走货")),名单!H:H),"否")</f>
        <v>否</v>
      </c>
      <c r="G2198" s="71" t="s">
        <v>6643</v>
      </c>
      <c r="H2198" s="71" t="s">
        <v>6645</v>
      </c>
      <c r="J2198" s="71" t="s">
        <v>17</v>
      </c>
      <c r="L2198" s="71" t="s">
        <v>18</v>
      </c>
      <c r="M2198" s="73"/>
      <c r="N2198" s="73"/>
      <c r="R2198" s="73"/>
      <c r="S2198" s="72" t="s">
        <v>454</v>
      </c>
      <c r="T2198" s="72" t="s">
        <v>14407</v>
      </c>
      <c r="U2198" s="73"/>
      <c r="W2198" s="73"/>
      <c r="X2198" s="73"/>
      <c r="Y2198" s="72" t="s">
        <v>14379</v>
      </c>
      <c r="AO2198" s="71">
        <v>190.4</v>
      </c>
      <c r="AT2198" s="73"/>
      <c r="AU2198" s="73"/>
      <c r="AV2198" s="73"/>
      <c r="AW2198" s="74" t="s">
        <v>16592</v>
      </c>
      <c r="BC2198" s="73"/>
    </row>
    <row r="2199" spans="1:56">
      <c r="A2199" s="70" t="str">
        <f t="shared" si="69"/>
        <v>2026-01</v>
      </c>
      <c r="B2199" s="5" t="str">
        <f>_xlfn.XLOOKUP(G2199,过机服务商重量差!A:A,过机服务商重量差!G:G)</f>
        <v>玉麒麟</v>
      </c>
      <c r="C2199" s="32" t="str">
        <f t="shared" si="68"/>
        <v>渠道</v>
      </c>
      <c r="D2199" s="63">
        <f>ROUND(IF(AND(AO2199&gt;=0,Y2199="正常走货"),_xlfn.XLOOKUP(G2199,过机服务商重量差!A:A,过机服务商重量差!L:L),"0"),2)</f>
        <v>10.5</v>
      </c>
      <c r="E2199" s="64">
        <f>ROUND(IF(B2199="小旋风",$D2199/提成!$D$4*提成!$E$4,$D2199/提成!$D$3*提成!$E$3),2)</f>
        <v>0.11</v>
      </c>
      <c r="F2199" s="5" t="str">
        <f ca="1">IFERROR(LOOKUP(1,0/((B2199=名单!B:B)*(VALUE(AW2199)&gt;=名单!E:E)*(VALUE(AW2199)&lt;=名单!G:G)*(Y2199="正常走货")),名单!H:H),"否")</f>
        <v>否</v>
      </c>
      <c r="G2199" s="71" t="s">
        <v>6646</v>
      </c>
      <c r="H2199" s="71" t="s">
        <v>6648</v>
      </c>
      <c r="J2199" s="72" t="s">
        <v>17</v>
      </c>
      <c r="L2199" s="71" t="s">
        <v>18</v>
      </c>
      <c r="M2199" s="73"/>
      <c r="N2199" s="73"/>
      <c r="R2199" s="73"/>
      <c r="S2199" s="72" t="s">
        <v>292</v>
      </c>
      <c r="T2199" s="72" t="s">
        <v>14410</v>
      </c>
      <c r="U2199" s="73"/>
      <c r="W2199" s="73"/>
      <c r="X2199" s="73"/>
      <c r="Y2199" s="72" t="s">
        <v>14379</v>
      </c>
      <c r="AO2199" s="71">
        <v>81.85</v>
      </c>
      <c r="AT2199" s="73"/>
      <c r="AU2199" s="73"/>
      <c r="AV2199" s="73"/>
      <c r="AW2199" s="74" t="s">
        <v>16593</v>
      </c>
      <c r="BC2199" s="73"/>
    </row>
    <row r="2200" spans="1:56">
      <c r="A2200" s="70" t="str">
        <f t="shared" si="69"/>
        <v>2026-01</v>
      </c>
      <c r="B2200" s="5" t="str">
        <f>_xlfn.XLOOKUP(G2200,过机服务商重量差!A:A,过机服务商重量差!G:G)</f>
        <v>帅时莹</v>
      </c>
      <c r="C2200" s="32" t="str">
        <f t="shared" si="68"/>
        <v>渠道</v>
      </c>
      <c r="D2200" s="63">
        <f>ROUND(IF(AND(AO2200&gt;=0,Y2200="正常走货"),_xlfn.XLOOKUP(G2200,过机服务商重量差!A:A,过机服务商重量差!L:L),"0"),2)</f>
        <v>5</v>
      </c>
      <c r="E2200" s="64">
        <f>ROUND(IF(B2200="小旋风",$D2200/提成!$D$4*提成!$E$4,$D2200/提成!$D$3*提成!$E$3),2)</f>
        <v>0.05</v>
      </c>
      <c r="F2200" s="5" t="str">
        <f ca="1">IFERROR(LOOKUP(1,0/((B2200=名单!B:B)*(VALUE(AW2200)&gt;=名单!E:E)*(VALUE(AW2200)&lt;=名单!G:G)*(Y2200="正常走货")),名单!H:H),"否")</f>
        <v>否</v>
      </c>
      <c r="G2200" s="71" t="s">
        <v>6649</v>
      </c>
      <c r="H2200" s="71" t="s">
        <v>6651</v>
      </c>
      <c r="J2200" s="72" t="s">
        <v>140</v>
      </c>
      <c r="L2200" s="71" t="s">
        <v>18</v>
      </c>
      <c r="M2200" s="73"/>
      <c r="N2200" s="73"/>
      <c r="R2200" s="73"/>
      <c r="S2200" s="72" t="s">
        <v>187</v>
      </c>
      <c r="T2200" s="72" t="s">
        <v>14410</v>
      </c>
      <c r="U2200" s="73"/>
      <c r="W2200" s="73"/>
      <c r="X2200" s="73"/>
      <c r="Y2200" s="72" t="s">
        <v>14379</v>
      </c>
      <c r="AO2200" s="71">
        <v>70.31</v>
      </c>
      <c r="AT2200" s="73"/>
      <c r="AU2200" s="73"/>
      <c r="AV2200" s="73"/>
      <c r="AW2200" s="74" t="s">
        <v>16594</v>
      </c>
      <c r="BC2200" s="73"/>
    </row>
    <row r="2201" spans="1:56">
      <c r="A2201" s="70" t="str">
        <f t="shared" si="69"/>
        <v>2026-01</v>
      </c>
      <c r="B2201" s="5" t="str">
        <f>_xlfn.XLOOKUP(G2201,过机服务商重量差!A:A,过机服务商重量差!G:G)</f>
        <v>玉麒麟</v>
      </c>
      <c r="C2201" s="32" t="str">
        <f t="shared" si="68"/>
        <v>渠道</v>
      </c>
      <c r="D2201" s="63">
        <f>ROUND(IF(AND(AO2201&gt;=0,Y2201="正常走货"),_xlfn.XLOOKUP(G2201,过机服务商重量差!A:A,过机服务商重量差!L:L),"0"),2)</f>
        <v>5</v>
      </c>
      <c r="E2201" s="64">
        <f>ROUND(IF(B2201="小旋风",$D2201/提成!$D$4*提成!$E$4,$D2201/提成!$D$3*提成!$E$3),2)</f>
        <v>0.05</v>
      </c>
      <c r="F2201" s="5" t="str">
        <f ca="1">IFERROR(LOOKUP(1,0/((B2201=名单!B:B)*(VALUE(AW2201)&gt;=名单!E:E)*(VALUE(AW2201)&lt;=名单!G:G)*(Y2201="正常走货")),名单!H:H),"否")</f>
        <v>否</v>
      </c>
      <c r="G2201" s="71" t="s">
        <v>6652</v>
      </c>
      <c r="H2201" s="71" t="s">
        <v>6654</v>
      </c>
      <c r="J2201" s="72" t="s">
        <v>17</v>
      </c>
      <c r="L2201" s="71" t="s">
        <v>18</v>
      </c>
      <c r="M2201" s="73"/>
      <c r="N2201" s="73"/>
      <c r="R2201" s="73"/>
      <c r="S2201" s="72" t="s">
        <v>454</v>
      </c>
      <c r="T2201" s="72" t="s">
        <v>14407</v>
      </c>
      <c r="U2201" s="73"/>
      <c r="W2201" s="73"/>
      <c r="X2201" s="73"/>
      <c r="Y2201" s="72" t="s">
        <v>14379</v>
      </c>
      <c r="AO2201" s="71">
        <v>124.6</v>
      </c>
      <c r="AT2201" s="73"/>
      <c r="AV2201" s="73"/>
      <c r="AW2201" s="74" t="s">
        <v>16595</v>
      </c>
      <c r="BC2201" s="73"/>
      <c r="BD2201" s="73"/>
    </row>
    <row r="2202" spans="1:56">
      <c r="A2202" s="70" t="str">
        <f t="shared" si="69"/>
        <v>2026-01</v>
      </c>
      <c r="B2202" s="5" t="str">
        <f>_xlfn.XLOOKUP(G2202,过机服务商重量差!A:A,过机服务商重量差!G:G)</f>
        <v>玉麒麟</v>
      </c>
      <c r="C2202" s="32" t="str">
        <f t="shared" si="68"/>
        <v>渠道</v>
      </c>
      <c r="D2202" s="63">
        <f>ROUND(IF(AND(AO2202&gt;=0,Y2202="正常走货"),_xlfn.XLOOKUP(G2202,过机服务商重量差!A:A,过机服务商重量差!L:L),"0"),2)</f>
        <v>5</v>
      </c>
      <c r="E2202" s="64">
        <f>ROUND(IF(B2202="小旋风",$D2202/提成!$D$4*提成!$E$4,$D2202/提成!$D$3*提成!$E$3),2)</f>
        <v>0.05</v>
      </c>
      <c r="F2202" s="5" t="str">
        <f ca="1">IFERROR(LOOKUP(1,0/((B2202=名单!B:B)*(VALUE(AW2202)&gt;=名单!E:E)*(VALUE(AW2202)&lt;=名单!G:G)*(Y2202="正常走货")),名单!H:H),"否")</f>
        <v>否</v>
      </c>
      <c r="G2202" s="71" t="s">
        <v>6655</v>
      </c>
      <c r="H2202" s="71" t="s">
        <v>6657</v>
      </c>
      <c r="J2202" s="72" t="s">
        <v>17</v>
      </c>
      <c r="L2202" s="71" t="s">
        <v>18</v>
      </c>
      <c r="M2202" s="73"/>
      <c r="N2202" s="73"/>
      <c r="R2202" s="73"/>
      <c r="S2202" s="72" t="s">
        <v>454</v>
      </c>
      <c r="T2202" s="72" t="s">
        <v>14407</v>
      </c>
      <c r="U2202" s="73"/>
      <c r="W2202" s="73"/>
      <c r="X2202" s="73"/>
      <c r="Y2202" s="72" t="s">
        <v>14379</v>
      </c>
      <c r="AO2202" s="71">
        <v>80</v>
      </c>
      <c r="AS2202" s="73"/>
      <c r="AT2202" s="73"/>
      <c r="AV2202" s="73"/>
      <c r="AW2202" s="74" t="s">
        <v>16596</v>
      </c>
      <c r="BC2202" s="73"/>
    </row>
    <row r="2203" spans="1:56">
      <c r="A2203" s="70" t="str">
        <f t="shared" si="69"/>
        <v>2026-01</v>
      </c>
      <c r="B2203" s="5" t="str">
        <f>_xlfn.XLOOKUP(G2203,过机服务商重量差!A:A,过机服务商重量差!G:G)</f>
        <v>玉麒麟</v>
      </c>
      <c r="C2203" s="32" t="str">
        <f t="shared" si="68"/>
        <v>渠道</v>
      </c>
      <c r="D2203" s="63">
        <f>ROUND(IF(AND(AO2203&gt;=0,Y2203="正常走货"),_xlfn.XLOOKUP(G2203,过机服务商重量差!A:A,过机服务商重量差!L:L),"0"),2)</f>
        <v>66</v>
      </c>
      <c r="E2203" s="64">
        <f>ROUND(IF(B2203="小旋风",$D2203/提成!$D$4*提成!$E$4,$D2203/提成!$D$3*提成!$E$3),2)</f>
        <v>0.66</v>
      </c>
      <c r="F2203" s="5" t="str">
        <f ca="1">IFERROR(LOOKUP(1,0/((B2203=名单!B:B)*(VALUE(AW2203)&gt;=名单!E:E)*(VALUE(AW2203)&lt;=名单!G:G)*(Y2203="正常走货")),名单!H:H),"否")</f>
        <v>否</v>
      </c>
      <c r="G2203" s="71" t="s">
        <v>6658</v>
      </c>
      <c r="H2203" s="71" t="s">
        <v>6660</v>
      </c>
      <c r="J2203" s="72" t="s">
        <v>17</v>
      </c>
      <c r="L2203" s="71" t="s">
        <v>18</v>
      </c>
      <c r="M2203" s="73"/>
      <c r="N2203" s="73"/>
      <c r="R2203" s="73"/>
      <c r="S2203" s="72" t="s">
        <v>152</v>
      </c>
      <c r="T2203" s="72" t="s">
        <v>14382</v>
      </c>
      <c r="U2203" s="73"/>
      <c r="W2203" s="73"/>
      <c r="X2203" s="73"/>
      <c r="Y2203" s="72" t="s">
        <v>14379</v>
      </c>
      <c r="AO2203" s="71">
        <v>157.6</v>
      </c>
      <c r="AS2203" s="73"/>
      <c r="AT2203" s="73"/>
      <c r="AV2203" s="73"/>
      <c r="AW2203" s="74" t="s">
        <v>16597</v>
      </c>
      <c r="BC2203" s="73"/>
    </row>
    <row r="2204" spans="1:56">
      <c r="A2204" s="70" t="str">
        <f t="shared" si="69"/>
        <v>2026-01</v>
      </c>
      <c r="B2204" s="5" t="str">
        <f>_xlfn.XLOOKUP(G2204,过机服务商重量差!A:A,过机服务商重量差!G:G)</f>
        <v>风清扬</v>
      </c>
      <c r="C2204" s="32" t="str">
        <f t="shared" si="68"/>
        <v>渠道</v>
      </c>
      <c r="D2204" s="63">
        <f>ROUND(IF(AND(AO2204&gt;=0,Y2204="正常走货"),_xlfn.XLOOKUP(G2204,过机服务商重量差!A:A,过机服务商重量差!L:L),"0"),2)</f>
        <v>35</v>
      </c>
      <c r="E2204" s="64">
        <f>ROUND(IF(B2204="小旋风",$D2204/提成!$D$4*提成!$E$4,$D2204/提成!$D$3*提成!$E$3),2)</f>
        <v>0.35</v>
      </c>
      <c r="F2204" s="5" t="str">
        <f ca="1">IFERROR(LOOKUP(1,0/((B2204=名单!B:B)*(VALUE(AW2204)&gt;=名单!E:E)*(VALUE(AW2204)&lt;=名单!G:G)*(Y2204="正常走货")),名单!H:H),"否")</f>
        <v>是</v>
      </c>
      <c r="G2204" s="71" t="s">
        <v>6661</v>
      </c>
      <c r="H2204" s="71" t="s">
        <v>6663</v>
      </c>
      <c r="J2204" s="72" t="s">
        <v>124</v>
      </c>
      <c r="L2204" s="71" t="s">
        <v>18</v>
      </c>
      <c r="M2204" s="73"/>
      <c r="N2204" s="73"/>
      <c r="R2204" s="73"/>
      <c r="S2204" s="72" t="s">
        <v>675</v>
      </c>
      <c r="T2204" s="72" t="s">
        <v>14382</v>
      </c>
      <c r="U2204" s="73"/>
      <c r="W2204" s="73"/>
      <c r="X2204" s="73"/>
      <c r="Y2204" s="72" t="s">
        <v>14379</v>
      </c>
      <c r="AO2204" s="71">
        <v>1945.8</v>
      </c>
      <c r="AS2204" s="73"/>
      <c r="AT2204" s="73"/>
      <c r="AV2204" s="73"/>
      <c r="AW2204" s="74" t="s">
        <v>16598</v>
      </c>
      <c r="BC2204" s="73"/>
    </row>
    <row r="2205" spans="1:56">
      <c r="A2205" s="70" t="str">
        <f t="shared" si="69"/>
        <v>2026-01</v>
      </c>
      <c r="B2205" s="5" t="str">
        <f>_xlfn.XLOOKUP(G2205,过机服务商重量差!A:A,过机服务商重量差!G:G)</f>
        <v>帅时莹</v>
      </c>
      <c r="C2205" s="32" t="str">
        <f t="shared" si="68"/>
        <v>渠道</v>
      </c>
      <c r="D2205" s="63">
        <f>ROUND(IF(AND(AO2205&gt;=0,Y2205="正常走货"),_xlfn.XLOOKUP(G2205,过机服务商重量差!A:A,过机服务商重量差!L:L),"0"),2)</f>
        <v>123</v>
      </c>
      <c r="E2205" s="64">
        <f>ROUND(IF(B2205="小旋风",$D2205/提成!$D$4*提成!$E$4,$D2205/提成!$D$3*提成!$E$3),2)</f>
        <v>1.23</v>
      </c>
      <c r="F2205" s="5" t="str">
        <f ca="1">IFERROR(LOOKUP(1,0/((B2205=名单!B:B)*(VALUE(AW2205)&gt;=名单!E:E)*(VALUE(AW2205)&lt;=名单!G:G)*(Y2205="正常走货")),名单!H:H),"否")</f>
        <v>否</v>
      </c>
      <c r="G2205" s="71" t="s">
        <v>6664</v>
      </c>
      <c r="H2205" s="71" t="s">
        <v>6666</v>
      </c>
      <c r="J2205" s="72" t="s">
        <v>97</v>
      </c>
      <c r="L2205" s="71" t="s">
        <v>18</v>
      </c>
      <c r="M2205" s="73"/>
      <c r="N2205" s="73"/>
      <c r="R2205" s="73"/>
      <c r="S2205" s="72" t="s">
        <v>558</v>
      </c>
      <c r="T2205" s="72" t="s">
        <v>14410</v>
      </c>
      <c r="U2205" s="73"/>
      <c r="W2205" s="73"/>
      <c r="X2205" s="73"/>
      <c r="Y2205" s="72" t="s">
        <v>14379</v>
      </c>
      <c r="AO2205" s="71">
        <v>173.8</v>
      </c>
      <c r="AS2205" s="73"/>
      <c r="AT2205" s="73"/>
      <c r="AV2205" s="73"/>
      <c r="AW2205" s="74" t="s">
        <v>16599</v>
      </c>
      <c r="BC2205" s="73"/>
    </row>
    <row r="2206" spans="1:56">
      <c r="A2206" s="70" t="str">
        <f t="shared" si="69"/>
        <v>2026-01</v>
      </c>
      <c r="B2206" s="5" t="str">
        <f>_xlfn.XLOOKUP(G2206,过机服务商重量差!A:A,过机服务商重量差!G:G)</f>
        <v>玉麒麟</v>
      </c>
      <c r="C2206" s="32" t="str">
        <f t="shared" si="68"/>
        <v>渠道</v>
      </c>
      <c r="D2206" s="63">
        <f>ROUND(IF(AND(AO2206&gt;=0,Y2206="正常走货"),_xlfn.XLOOKUP(G2206,过机服务商重量差!A:A,过机服务商重量差!L:L),"0"),2)</f>
        <v>4</v>
      </c>
      <c r="E2206" s="64">
        <f>ROUND(IF(B2206="小旋风",$D2206/提成!$D$4*提成!$E$4,$D2206/提成!$D$3*提成!$E$3),2)</f>
        <v>0.04</v>
      </c>
      <c r="F2206" s="5" t="str">
        <f ca="1">IFERROR(LOOKUP(1,0/((B2206=名单!B:B)*(VALUE(AW2206)&gt;=名单!E:E)*(VALUE(AW2206)&lt;=名单!G:G)*(Y2206="正常走货")),名单!H:H),"否")</f>
        <v>否</v>
      </c>
      <c r="G2206" s="71" t="s">
        <v>6667</v>
      </c>
      <c r="H2206" s="71" t="s">
        <v>6669</v>
      </c>
      <c r="J2206" s="72" t="s">
        <v>17</v>
      </c>
      <c r="L2206" s="71" t="s">
        <v>18</v>
      </c>
      <c r="M2206" s="73"/>
      <c r="N2206" s="73"/>
      <c r="R2206" s="73"/>
      <c r="S2206" s="72" t="s">
        <v>215</v>
      </c>
      <c r="T2206" s="72" t="s">
        <v>14378</v>
      </c>
      <c r="U2206" s="73"/>
      <c r="W2206" s="73"/>
      <c r="X2206" s="73"/>
      <c r="Y2206" s="72" t="s">
        <v>14379</v>
      </c>
      <c r="AO2206" s="71">
        <v>79.2</v>
      </c>
      <c r="AT2206" s="73"/>
      <c r="AV2206" s="73"/>
      <c r="AW2206" s="74" t="s">
        <v>16600</v>
      </c>
      <c r="BC2206" s="73"/>
      <c r="BD2206" s="73"/>
    </row>
    <row r="2207" spans="1:56">
      <c r="A2207" s="70" t="str">
        <f t="shared" si="69"/>
        <v>2026-01</v>
      </c>
      <c r="B2207" s="5" t="str">
        <f>_xlfn.XLOOKUP(G2207,过机服务商重量差!A:A,过机服务商重量差!G:G)</f>
        <v>小旋风</v>
      </c>
      <c r="C2207" s="32" t="str">
        <f t="shared" si="68"/>
        <v>渠道</v>
      </c>
      <c r="D2207" s="63">
        <f>ROUND(IF(AND(AO2207&gt;=0,Y2207="正常走货"),_xlfn.XLOOKUP(G2207,过机服务商重量差!A:A,过机服务商重量差!L:L),"0"),2)</f>
        <v>0.8</v>
      </c>
      <c r="E2207" s="64">
        <f>ROUND(IF(B2207="小旋风",$D2207/提成!$D$4*提成!$E$4,$D2207/提成!$D$3*提成!$E$3),2)</f>
        <v>0.01</v>
      </c>
      <c r="F2207" s="5" t="str">
        <f ca="1">IFERROR(LOOKUP(1,0/((B2207=名单!B:B)*(VALUE(AW2207)&gt;=名单!E:E)*(VALUE(AW2207)&lt;=名单!G:G)*(Y2207="正常走货")),名单!H:H),"否")</f>
        <v>是</v>
      </c>
      <c r="G2207" s="71" t="s">
        <v>6670</v>
      </c>
      <c r="H2207" s="71" t="s">
        <v>6672</v>
      </c>
      <c r="J2207" s="72" t="s">
        <v>28</v>
      </c>
      <c r="L2207" s="71" t="s">
        <v>18</v>
      </c>
      <c r="M2207" s="73"/>
      <c r="N2207" s="73"/>
      <c r="R2207" s="73"/>
      <c r="S2207" s="72" t="s">
        <v>337</v>
      </c>
      <c r="T2207" s="72" t="s">
        <v>14378</v>
      </c>
      <c r="U2207" s="73"/>
      <c r="W2207" s="73"/>
      <c r="X2207" s="73"/>
      <c r="Y2207" s="72" t="s">
        <v>14379</v>
      </c>
      <c r="Z2207" s="73"/>
      <c r="AO2207" s="71">
        <v>96</v>
      </c>
      <c r="AT2207" s="73"/>
      <c r="AV2207" s="73"/>
      <c r="AW2207" s="74" t="s">
        <v>16601</v>
      </c>
      <c r="BA2207" s="73"/>
      <c r="BC2207" s="73"/>
      <c r="BD2207" s="73"/>
    </row>
    <row r="2208" spans="1:56">
      <c r="A2208" s="70" t="str">
        <f t="shared" si="69"/>
        <v>2026-01</v>
      </c>
      <c r="B2208" s="5" t="str">
        <f>_xlfn.XLOOKUP(G2208,过机服务商重量差!A:A,过机服务商重量差!G:G)</f>
        <v>无崖子</v>
      </c>
      <c r="C2208" s="32" t="str">
        <f t="shared" si="68"/>
        <v>渠道</v>
      </c>
      <c r="D2208" s="63">
        <f>ROUND(IF(AND(AO2208&gt;=0,Y2208="正常走货"),_xlfn.XLOOKUP(G2208,过机服务商重量差!A:A,过机服务商重量差!L:L),"0"),2)</f>
        <v>0</v>
      </c>
      <c r="E2208" s="64">
        <f>ROUND(IF(B2208="小旋风",$D2208/提成!$D$4*提成!$E$4,$D2208/提成!$D$3*提成!$E$3),2)</f>
        <v>0</v>
      </c>
      <c r="F2208" s="5" t="str">
        <f ca="1">IFERROR(LOOKUP(1,0/((B2208=名单!B:B)*(VALUE(AW2208)&gt;=名单!E:E)*(VALUE(AW2208)&lt;=名单!G:G)*(Y2208="正常走货")),名单!H:H),"否")</f>
        <v>否</v>
      </c>
      <c r="G2208" s="71" t="s">
        <v>6673</v>
      </c>
      <c r="H2208" s="71" t="s">
        <v>36</v>
      </c>
      <c r="J2208" s="72" t="s">
        <v>128</v>
      </c>
      <c r="L2208" s="72" t="s">
        <v>18</v>
      </c>
      <c r="M2208" s="73"/>
      <c r="N2208" s="73"/>
      <c r="R2208" s="73"/>
      <c r="S2208" s="72" t="s">
        <v>1262</v>
      </c>
      <c r="T2208" s="72" t="s">
        <v>14382</v>
      </c>
      <c r="U2208" s="73"/>
      <c r="W2208" s="73"/>
      <c r="X2208" s="73"/>
      <c r="Y2208" s="72" t="s">
        <v>14434</v>
      </c>
      <c r="Z2208" s="73"/>
      <c r="AO2208" s="71">
        <v>0</v>
      </c>
      <c r="AT2208" s="73"/>
      <c r="AV2208" s="73"/>
      <c r="AW2208" s="74" t="s">
        <v>16602</v>
      </c>
      <c r="BA2208" s="73"/>
      <c r="BC2208" s="73"/>
      <c r="BD2208" s="73"/>
    </row>
    <row r="2209" spans="1:56">
      <c r="A2209" s="70" t="str">
        <f t="shared" si="69"/>
        <v>2026-01</v>
      </c>
      <c r="B2209" s="5" t="str">
        <f>_xlfn.XLOOKUP(G2209,过机服务商重量差!A:A,过机服务商重量差!G:G)</f>
        <v>玉麒麟</v>
      </c>
      <c r="C2209" s="32" t="str">
        <f t="shared" si="68"/>
        <v>渠道</v>
      </c>
      <c r="D2209" s="63">
        <f>ROUND(IF(AND(AO2209&gt;=0,Y2209="正常走货"),_xlfn.XLOOKUP(G2209,过机服务商重量差!A:A,过机服务商重量差!L:L),"0"),2)</f>
        <v>12</v>
      </c>
      <c r="E2209" s="64">
        <f>ROUND(IF(B2209="小旋风",$D2209/提成!$D$4*提成!$E$4,$D2209/提成!$D$3*提成!$E$3),2)</f>
        <v>0.12</v>
      </c>
      <c r="F2209" s="5" t="str">
        <f ca="1">IFERROR(LOOKUP(1,0/((B2209=名单!B:B)*(VALUE(AW2209)&gt;=名单!E:E)*(VALUE(AW2209)&lt;=名单!G:G)*(Y2209="正常走货")),名单!H:H),"否")</f>
        <v>否</v>
      </c>
      <c r="G2209" s="71" t="s">
        <v>6675</v>
      </c>
      <c r="H2209" s="71" t="s">
        <v>6677</v>
      </c>
      <c r="J2209" s="72" t="s">
        <v>17</v>
      </c>
      <c r="L2209" s="71" t="s">
        <v>18</v>
      </c>
      <c r="M2209" s="73"/>
      <c r="N2209" s="73"/>
      <c r="R2209" s="73"/>
      <c r="S2209" s="72" t="s">
        <v>103</v>
      </c>
      <c r="T2209" s="72" t="s">
        <v>14382</v>
      </c>
      <c r="U2209" s="73"/>
      <c r="W2209" s="73"/>
      <c r="X2209" s="73"/>
      <c r="Y2209" s="72" t="s">
        <v>14379</v>
      </c>
      <c r="AO2209" s="71">
        <v>12</v>
      </c>
      <c r="AS2209" s="73"/>
      <c r="AT2209" s="73"/>
      <c r="AV2209" s="73"/>
      <c r="AW2209" s="74" t="s">
        <v>16603</v>
      </c>
      <c r="BC2209" s="73"/>
    </row>
    <row r="2210" spans="1:56">
      <c r="A2210" s="70" t="str">
        <f t="shared" si="69"/>
        <v>2026-01</v>
      </c>
      <c r="B2210" s="5" t="str">
        <f>_xlfn.XLOOKUP(G2210,过机服务商重量差!A:A,过机服务商重量差!G:G)</f>
        <v>玉麒麟</v>
      </c>
      <c r="C2210" s="32" t="str">
        <f t="shared" si="68"/>
        <v>渠道</v>
      </c>
      <c r="D2210" s="63">
        <f>ROUND(IF(AND(AO2210&gt;=0,Y2210="正常走货"),_xlfn.XLOOKUP(G2210,过机服务商重量差!A:A,过机服务商重量差!L:L),"0"),2)</f>
        <v>6.5</v>
      </c>
      <c r="E2210" s="64">
        <f>ROUND(IF(B2210="小旋风",$D2210/提成!$D$4*提成!$E$4,$D2210/提成!$D$3*提成!$E$3),2)</f>
        <v>0.07</v>
      </c>
      <c r="F2210" s="5" t="str">
        <f ca="1">IFERROR(LOOKUP(1,0/((B2210=名单!B:B)*(VALUE(AW2210)&gt;=名单!E:E)*(VALUE(AW2210)&lt;=名单!G:G)*(Y2210="正常走货")),名单!H:H),"否")</f>
        <v>否</v>
      </c>
      <c r="G2210" s="71" t="s">
        <v>6678</v>
      </c>
      <c r="H2210" s="71" t="s">
        <v>6680</v>
      </c>
      <c r="J2210" s="72" t="s">
        <v>17</v>
      </c>
      <c r="L2210" s="71" t="s">
        <v>18</v>
      </c>
      <c r="M2210" s="73"/>
      <c r="N2210" s="73"/>
      <c r="R2210" s="73"/>
      <c r="S2210" s="72" t="s">
        <v>103</v>
      </c>
      <c r="T2210" s="72" t="s">
        <v>14382</v>
      </c>
      <c r="U2210" s="73"/>
      <c r="W2210" s="73"/>
      <c r="X2210" s="73"/>
      <c r="Y2210" s="72" t="s">
        <v>14379</v>
      </c>
      <c r="Z2210" s="73"/>
      <c r="AO2210" s="71">
        <v>124.6</v>
      </c>
      <c r="AT2210" s="73"/>
      <c r="AV2210" s="73"/>
      <c r="AW2210" s="74" t="s">
        <v>16604</v>
      </c>
      <c r="BC2210" s="73"/>
    </row>
    <row r="2211" spans="1:56">
      <c r="A2211" s="70" t="str">
        <f t="shared" si="69"/>
        <v>2026-01</v>
      </c>
      <c r="B2211" s="5" t="str">
        <f>_xlfn.XLOOKUP(G2211,过机服务商重量差!A:A,过机服务商重量差!G:G)</f>
        <v>帅时莹</v>
      </c>
      <c r="C2211" s="32" t="str">
        <f t="shared" si="68"/>
        <v>渠道</v>
      </c>
      <c r="D2211" s="63">
        <f>ROUND(IF(AND(AO2211&gt;=0,Y2211="正常走货"),_xlfn.XLOOKUP(G2211,过机服务商重量差!A:A,过机服务商重量差!L:L),"0"),2)</f>
        <v>100</v>
      </c>
      <c r="E2211" s="64">
        <f>ROUND(IF(B2211="小旋风",$D2211/提成!$D$4*提成!$E$4,$D2211/提成!$D$3*提成!$E$3),2)</f>
        <v>1</v>
      </c>
      <c r="F2211" s="5" t="str">
        <f ca="1">IFERROR(LOOKUP(1,0/((B2211=名单!B:B)*(VALUE(AW2211)&gt;=名单!E:E)*(VALUE(AW2211)&lt;=名单!G:G)*(Y2211="正常走货")),名单!H:H),"否")</f>
        <v>否</v>
      </c>
      <c r="G2211" s="71" t="s">
        <v>6681</v>
      </c>
      <c r="H2211" s="71" t="s">
        <v>6683</v>
      </c>
      <c r="J2211" s="72" t="s">
        <v>6231</v>
      </c>
      <c r="L2211" s="71" t="s">
        <v>18</v>
      </c>
      <c r="M2211" s="73"/>
      <c r="N2211" s="73"/>
      <c r="R2211" s="73"/>
      <c r="S2211" s="72" t="s">
        <v>679</v>
      </c>
      <c r="T2211" s="72" t="s">
        <v>14419</v>
      </c>
      <c r="U2211" s="73"/>
      <c r="W2211" s="73"/>
      <c r="X2211" s="73"/>
      <c r="Y2211" s="72" t="s">
        <v>14379</v>
      </c>
      <c r="AO2211" s="71">
        <v>522</v>
      </c>
      <c r="AT2211" s="73"/>
      <c r="AU2211" s="73"/>
      <c r="AV2211" s="73"/>
      <c r="AW2211" s="74" t="s">
        <v>16605</v>
      </c>
      <c r="BC2211" s="73"/>
    </row>
    <row r="2212" spans="1:56">
      <c r="A2212" s="70" t="str">
        <f t="shared" si="69"/>
        <v>2026-01</v>
      </c>
      <c r="B2212" s="5" t="str">
        <f>_xlfn.XLOOKUP(G2212,过机服务商重量差!A:A,过机服务商重量差!G:G)</f>
        <v>玉麒麟</v>
      </c>
      <c r="C2212" s="32" t="str">
        <f t="shared" si="68"/>
        <v>渠道</v>
      </c>
      <c r="D2212" s="63">
        <f>ROUND(IF(AND(AO2212&gt;=0,Y2212="正常走货"),_xlfn.XLOOKUP(G2212,过机服务商重量差!A:A,过机服务商重量差!L:L),"0"),2)</f>
        <v>21</v>
      </c>
      <c r="E2212" s="64">
        <f>ROUND(IF(B2212="小旋风",$D2212/提成!$D$4*提成!$E$4,$D2212/提成!$D$3*提成!$E$3),2)</f>
        <v>0.21</v>
      </c>
      <c r="F2212" s="5" t="str">
        <f ca="1">IFERROR(LOOKUP(1,0/((B2212=名单!B:B)*(VALUE(AW2212)&gt;=名单!E:E)*(VALUE(AW2212)&lt;=名单!G:G)*(Y2212="正常走货")),名单!H:H),"否")</f>
        <v>否</v>
      </c>
      <c r="G2212" s="71" t="s">
        <v>6684</v>
      </c>
      <c r="H2212" s="71" t="s">
        <v>6686</v>
      </c>
      <c r="J2212" s="72" t="s">
        <v>17</v>
      </c>
      <c r="L2212" s="71" t="s">
        <v>18</v>
      </c>
      <c r="M2212" s="73"/>
      <c r="N2212" s="73"/>
      <c r="R2212" s="73"/>
      <c r="S2212" s="72" t="s">
        <v>1262</v>
      </c>
      <c r="T2212" s="72" t="s">
        <v>14382</v>
      </c>
      <c r="U2212" s="73"/>
      <c r="W2212" s="73"/>
      <c r="X2212" s="73"/>
      <c r="Y2212" s="72" t="s">
        <v>14379</v>
      </c>
      <c r="AO2212" s="71">
        <v>47.5999999999999</v>
      </c>
      <c r="AT2212" s="73"/>
      <c r="AU2212" s="73"/>
      <c r="AV2212" s="73"/>
      <c r="AW2212" s="74" t="s">
        <v>16606</v>
      </c>
      <c r="BC2212" s="73"/>
    </row>
    <row r="2213" spans="1:56">
      <c r="A2213" s="70" t="str">
        <f t="shared" si="69"/>
        <v>2026-01</v>
      </c>
      <c r="B2213" s="5" t="str">
        <f>_xlfn.XLOOKUP(G2213,过机服务商重量差!A:A,过机服务商重量差!G:G)</f>
        <v>帅时莹</v>
      </c>
      <c r="C2213" s="32" t="str">
        <f t="shared" si="68"/>
        <v>渠道</v>
      </c>
      <c r="D2213" s="63">
        <f>ROUND(IF(AND(AO2213&gt;=0,Y2213="正常走货"),_xlfn.XLOOKUP(G2213,过机服务商重量差!A:A,过机服务商重量差!L:L),"0"),2)</f>
        <v>17</v>
      </c>
      <c r="E2213" s="64">
        <f>ROUND(IF(B2213="小旋风",$D2213/提成!$D$4*提成!$E$4,$D2213/提成!$D$3*提成!$E$3),2)</f>
        <v>0.17</v>
      </c>
      <c r="F2213" s="5" t="str">
        <f ca="1">IFERROR(LOOKUP(1,0/((B2213=名单!B:B)*(VALUE(AW2213)&gt;=名单!E:E)*(VALUE(AW2213)&lt;=名单!G:G)*(Y2213="正常走货")),名单!H:H),"否")</f>
        <v>否</v>
      </c>
      <c r="G2213" s="71" t="s">
        <v>6687</v>
      </c>
      <c r="H2213" s="71" t="s">
        <v>6689</v>
      </c>
      <c r="J2213" s="72" t="s">
        <v>287</v>
      </c>
      <c r="L2213" s="71" t="s">
        <v>18</v>
      </c>
      <c r="M2213" s="73"/>
      <c r="N2213" s="73"/>
      <c r="R2213" s="73"/>
      <c r="S2213" s="72" t="s">
        <v>288</v>
      </c>
      <c r="T2213" s="72" t="s">
        <v>14410</v>
      </c>
      <c r="U2213" s="73"/>
      <c r="W2213" s="73"/>
      <c r="X2213" s="73"/>
      <c r="Y2213" s="72" t="s">
        <v>14379</v>
      </c>
      <c r="AO2213" s="71">
        <v>105.8</v>
      </c>
      <c r="AT2213" s="73"/>
      <c r="AU2213" s="73"/>
      <c r="AV2213" s="73"/>
      <c r="AW2213" s="74" t="s">
        <v>16607</v>
      </c>
      <c r="BC2213" s="73"/>
    </row>
    <row r="2214" spans="1:56">
      <c r="A2214" s="70" t="str">
        <f t="shared" si="69"/>
        <v>2026-01</v>
      </c>
      <c r="B2214" s="5" t="str">
        <f>_xlfn.XLOOKUP(G2214,过机服务商重量差!A:A,过机服务商重量差!G:G)</f>
        <v>玉麒麟</v>
      </c>
      <c r="C2214" s="32" t="str">
        <f t="shared" si="68"/>
        <v>渠道</v>
      </c>
      <c r="D2214" s="63">
        <f>ROUND(IF(AND(AO2214&gt;=0,Y2214="正常走货"),_xlfn.XLOOKUP(G2214,过机服务商重量差!A:A,过机服务商重量差!L:L),"0"),2)</f>
        <v>9</v>
      </c>
      <c r="E2214" s="64">
        <f>ROUND(IF(B2214="小旋风",$D2214/提成!$D$4*提成!$E$4,$D2214/提成!$D$3*提成!$E$3),2)</f>
        <v>0.09</v>
      </c>
      <c r="F2214" s="5" t="str">
        <f ca="1">IFERROR(LOOKUP(1,0/((B2214=名单!B:B)*(VALUE(AW2214)&gt;=名单!E:E)*(VALUE(AW2214)&lt;=名单!G:G)*(Y2214="正常走货")),名单!H:H),"否")</f>
        <v>否</v>
      </c>
      <c r="G2214" s="71" t="s">
        <v>6690</v>
      </c>
      <c r="H2214" s="71" t="s">
        <v>6692</v>
      </c>
      <c r="J2214" s="72" t="s">
        <v>17</v>
      </c>
      <c r="L2214" s="71" t="s">
        <v>18</v>
      </c>
      <c r="M2214" s="73"/>
      <c r="N2214" s="73"/>
      <c r="R2214" s="73"/>
      <c r="S2214" s="72" t="s">
        <v>79</v>
      </c>
      <c r="T2214" s="72" t="s">
        <v>14378</v>
      </c>
      <c r="U2214" s="73"/>
      <c r="W2214" s="73"/>
      <c r="X2214" s="73"/>
      <c r="Y2214" s="72" t="s">
        <v>14379</v>
      </c>
      <c r="AO2214" s="71">
        <v>168.41</v>
      </c>
      <c r="AS2214" s="73"/>
      <c r="AT2214" s="73"/>
      <c r="AU2214" s="73"/>
      <c r="AV2214" s="73"/>
      <c r="AW2214" s="74" t="s">
        <v>16608</v>
      </c>
      <c r="BC2214" s="73"/>
      <c r="BD2214" s="73"/>
    </row>
    <row r="2215" spans="1:56">
      <c r="A2215" s="70" t="str">
        <f t="shared" si="69"/>
        <v>2026-01</v>
      </c>
      <c r="B2215" s="5" t="str">
        <f>_xlfn.XLOOKUP(G2215,过机服务商重量差!A:A,过机服务商重量差!G:G)</f>
        <v>小旋风</v>
      </c>
      <c r="C2215" s="32" t="str">
        <f t="shared" si="68"/>
        <v>渠道</v>
      </c>
      <c r="D2215" s="63">
        <f>ROUND(IF(AND(AO2215&gt;=0,Y2215="正常走货"),_xlfn.XLOOKUP(G2215,过机服务商重量差!A:A,过机服务商重量差!L:L),"0"),2)</f>
        <v>86</v>
      </c>
      <c r="E2215" s="64">
        <f>ROUND(IF(B2215="小旋风",$D2215/提成!$D$4*提成!$E$4,$D2215/提成!$D$3*提成!$E$3),2)</f>
        <v>0.86</v>
      </c>
      <c r="F2215" s="5" t="str">
        <f ca="1">IFERROR(LOOKUP(1,0/((B2215=名单!B:B)*(VALUE(AW2215)&gt;=名单!E:E)*(VALUE(AW2215)&lt;=名单!G:G)*(Y2215="正常走货")),名单!H:H),"否")</f>
        <v>是</v>
      </c>
      <c r="G2215" s="71" t="s">
        <v>6693</v>
      </c>
      <c r="H2215" s="71" t="s">
        <v>6695</v>
      </c>
      <c r="J2215" s="72" t="s">
        <v>1377</v>
      </c>
      <c r="L2215" s="71" t="s">
        <v>18</v>
      </c>
      <c r="M2215" s="73"/>
      <c r="N2215" s="73"/>
      <c r="R2215" s="73"/>
      <c r="S2215" s="72" t="s">
        <v>421</v>
      </c>
      <c r="T2215" s="72" t="s">
        <v>14382</v>
      </c>
      <c r="U2215" s="73"/>
      <c r="W2215" s="73"/>
      <c r="X2215" s="73"/>
      <c r="Y2215" s="72" t="s">
        <v>14379</v>
      </c>
      <c r="AO2215" s="71">
        <v>86</v>
      </c>
      <c r="AT2215" s="73"/>
      <c r="AU2215" s="73"/>
      <c r="AV2215" s="73"/>
      <c r="AW2215" s="74" t="s">
        <v>16609</v>
      </c>
      <c r="BC2215" s="73"/>
    </row>
    <row r="2216" spans="1:56">
      <c r="A2216" s="70" t="str">
        <f t="shared" si="69"/>
        <v>2026-01</v>
      </c>
      <c r="B2216" s="5" t="str">
        <f>_xlfn.XLOOKUP(G2216,过机服务商重量差!A:A,过机服务商重量差!G:G)</f>
        <v>风清扬</v>
      </c>
      <c r="C2216" s="32" t="str">
        <f t="shared" si="68"/>
        <v>渠道</v>
      </c>
      <c r="D2216" s="63">
        <f>ROUND(IF(AND(AO2216&gt;=0,Y2216="正常走货"),_xlfn.XLOOKUP(G2216,过机服务商重量差!A:A,过机服务商重量差!L:L),"0"),2)</f>
        <v>35</v>
      </c>
      <c r="E2216" s="64">
        <f>ROUND(IF(B2216="小旋风",$D2216/提成!$D$4*提成!$E$4,$D2216/提成!$D$3*提成!$E$3),2)</f>
        <v>0.35</v>
      </c>
      <c r="F2216" s="5" t="str">
        <f ca="1">IFERROR(LOOKUP(1,0/((B2216=名单!B:B)*(VALUE(AW2216)&gt;=名单!E:E)*(VALUE(AW2216)&lt;=名单!G:G)*(Y2216="正常走货")),名单!H:H),"否")</f>
        <v>是</v>
      </c>
      <c r="G2216" s="71" t="s">
        <v>6696</v>
      </c>
      <c r="H2216" s="71" t="s">
        <v>6698</v>
      </c>
      <c r="J2216" s="71" t="s">
        <v>231</v>
      </c>
      <c r="L2216" s="71" t="s">
        <v>18</v>
      </c>
      <c r="M2216" s="73"/>
      <c r="N2216" s="73"/>
      <c r="R2216" s="73"/>
      <c r="S2216" s="72" t="s">
        <v>152</v>
      </c>
      <c r="T2216" s="71" t="s">
        <v>14382</v>
      </c>
      <c r="U2216" s="73"/>
      <c r="W2216" s="73"/>
      <c r="X2216" s="73"/>
      <c r="Y2216" s="72" t="s">
        <v>14379</v>
      </c>
      <c r="AO2216" s="71">
        <v>70</v>
      </c>
      <c r="AT2216" s="73"/>
      <c r="AU2216" s="73"/>
      <c r="AV2216" s="73"/>
      <c r="AW2216" s="74" t="s">
        <v>16610</v>
      </c>
      <c r="BC2216" s="73"/>
    </row>
    <row r="2217" spans="1:56">
      <c r="A2217" s="70" t="str">
        <f t="shared" si="69"/>
        <v>2026-01</v>
      </c>
      <c r="B2217" s="5" t="str">
        <f>_xlfn.XLOOKUP(G2217,过机服务商重量差!A:A,过机服务商重量差!G:G)</f>
        <v>玉麒麟</v>
      </c>
      <c r="C2217" s="32" t="str">
        <f t="shared" si="68"/>
        <v>渠道</v>
      </c>
      <c r="D2217" s="63">
        <f>ROUND(IF(AND(AO2217&gt;=0,Y2217="正常走货"),_xlfn.XLOOKUP(G2217,过机服务商重量差!A:A,过机服务商重量差!L:L),"0"),2)</f>
        <v>3.5</v>
      </c>
      <c r="E2217" s="64">
        <f>ROUND(IF(B2217="小旋风",$D2217/提成!$D$4*提成!$E$4,$D2217/提成!$D$3*提成!$E$3),2)</f>
        <v>0.04</v>
      </c>
      <c r="F2217" s="5" t="str">
        <f ca="1">IFERROR(LOOKUP(1,0/((B2217=名单!B:B)*(VALUE(AW2217)&gt;=名单!E:E)*(VALUE(AW2217)&lt;=名单!G:G)*(Y2217="正常走货")),名单!H:H),"否")</f>
        <v>否</v>
      </c>
      <c r="G2217" s="71" t="s">
        <v>6699</v>
      </c>
      <c r="H2217" s="71" t="s">
        <v>6701</v>
      </c>
      <c r="J2217" s="71" t="s">
        <v>17</v>
      </c>
      <c r="L2217" s="71" t="s">
        <v>18</v>
      </c>
      <c r="M2217" s="73"/>
      <c r="N2217" s="73"/>
      <c r="R2217" s="73"/>
      <c r="S2217" s="72" t="s">
        <v>1262</v>
      </c>
      <c r="T2217" s="72" t="s">
        <v>14382</v>
      </c>
      <c r="U2217" s="73"/>
      <c r="W2217" s="73"/>
      <c r="X2217" s="73"/>
      <c r="Y2217" s="72" t="s">
        <v>14379</v>
      </c>
      <c r="AO2217" s="71">
        <v>249.86</v>
      </c>
      <c r="AT2217" s="73"/>
      <c r="AU2217" s="73"/>
      <c r="AV2217" s="73"/>
      <c r="AW2217" s="74" t="s">
        <v>16611</v>
      </c>
      <c r="BC2217" s="73"/>
    </row>
    <row r="2218" spans="1:56">
      <c r="A2218" s="70" t="str">
        <f t="shared" si="69"/>
        <v>2026-01</v>
      </c>
      <c r="B2218" s="5" t="str">
        <f>_xlfn.XLOOKUP(G2218,过机服务商重量差!A:A,过机服务商重量差!G:G)</f>
        <v>玉麒麟</v>
      </c>
      <c r="C2218" s="32" t="str">
        <f t="shared" si="68"/>
        <v>渠道</v>
      </c>
      <c r="D2218" s="63">
        <f>ROUND(IF(AND(AO2218&gt;=0,Y2218="正常走货"),_xlfn.XLOOKUP(G2218,过机服务商重量差!A:A,过机服务商重量差!L:L),"0"),2)</f>
        <v>6.5</v>
      </c>
      <c r="E2218" s="64">
        <f>ROUND(IF(B2218="小旋风",$D2218/提成!$D$4*提成!$E$4,$D2218/提成!$D$3*提成!$E$3),2)</f>
        <v>0.07</v>
      </c>
      <c r="F2218" s="5" t="str">
        <f ca="1">IFERROR(LOOKUP(1,0/((B2218=名单!B:B)*(VALUE(AW2218)&gt;=名单!E:E)*(VALUE(AW2218)&lt;=名单!G:G)*(Y2218="正常走货")),名单!H:H),"否")</f>
        <v>否</v>
      </c>
      <c r="G2218" s="71" t="s">
        <v>6702</v>
      </c>
      <c r="H2218" s="71" t="s">
        <v>6704</v>
      </c>
      <c r="J2218" s="72" t="s">
        <v>17</v>
      </c>
      <c r="L2218" s="71" t="s">
        <v>18</v>
      </c>
      <c r="M2218" s="73"/>
      <c r="N2218" s="73"/>
      <c r="R2218" s="73"/>
      <c r="S2218" s="72" t="s">
        <v>558</v>
      </c>
      <c r="T2218" s="71" t="s">
        <v>14410</v>
      </c>
      <c r="U2218" s="73"/>
      <c r="W2218" s="73"/>
      <c r="X2218" s="73"/>
      <c r="Y2218" s="72" t="s">
        <v>14379</v>
      </c>
      <c r="AO2218" s="71">
        <v>90.95</v>
      </c>
      <c r="AS2218" s="73"/>
      <c r="AT2218" s="73"/>
      <c r="AU2218" s="73"/>
      <c r="AV2218" s="73"/>
      <c r="AW2218" s="74" t="s">
        <v>16612</v>
      </c>
      <c r="BC2218" s="73"/>
    </row>
    <row r="2219" spans="1:56">
      <c r="A2219" s="70" t="str">
        <f t="shared" si="69"/>
        <v>2026-01</v>
      </c>
      <c r="B2219" s="5" t="str">
        <f>_xlfn.XLOOKUP(G2219,过机服务商重量差!A:A,过机服务商重量差!G:G)</f>
        <v>帅时莹</v>
      </c>
      <c r="C2219" s="32" t="str">
        <f t="shared" si="68"/>
        <v>渠道</v>
      </c>
      <c r="D2219" s="63">
        <f>ROUND(IF(AND(AO2219&gt;=0,Y2219="正常走货"),_xlfn.XLOOKUP(G2219,过机服务商重量差!A:A,过机服务商重量差!L:L),"0"),2)</f>
        <v>397</v>
      </c>
      <c r="E2219" s="64">
        <f>ROUND(IF(B2219="小旋风",$D2219/提成!$D$4*提成!$E$4,$D2219/提成!$D$3*提成!$E$3),2)</f>
        <v>3.97</v>
      </c>
      <c r="F2219" s="5" t="str">
        <f ca="1">IFERROR(LOOKUP(1,0/((B2219=名单!B:B)*(VALUE(AW2219)&gt;=名单!E:E)*(VALUE(AW2219)&lt;=名单!G:G)*(Y2219="正常走货")),名单!H:H),"否")</f>
        <v>否</v>
      </c>
      <c r="G2219" s="71" t="s">
        <v>6705</v>
      </c>
      <c r="H2219" s="71" t="s">
        <v>6707</v>
      </c>
      <c r="J2219" s="72" t="s">
        <v>186</v>
      </c>
      <c r="L2219" s="71" t="s">
        <v>18</v>
      </c>
      <c r="M2219" s="73"/>
      <c r="N2219" s="73"/>
      <c r="R2219" s="73"/>
      <c r="S2219" s="72" t="s">
        <v>99</v>
      </c>
      <c r="T2219" s="71" t="s">
        <v>14410</v>
      </c>
      <c r="U2219" s="73"/>
      <c r="W2219" s="73"/>
      <c r="X2219" s="73"/>
      <c r="Y2219" s="72" t="s">
        <v>14379</v>
      </c>
      <c r="AO2219" s="71">
        <v>2487.2</v>
      </c>
      <c r="AT2219" s="73"/>
      <c r="AV2219" s="73"/>
      <c r="AW2219" s="74" t="s">
        <v>16613</v>
      </c>
      <c r="BA2219" s="73"/>
      <c r="BC2219" s="73"/>
    </row>
    <row r="2220" spans="1:56">
      <c r="A2220" s="70" t="str">
        <f t="shared" si="69"/>
        <v>2026-01</v>
      </c>
      <c r="B2220" s="5" t="str">
        <f>_xlfn.XLOOKUP(G2220,过机服务商重量差!A:A,过机服务商重量差!G:G)</f>
        <v>玉麒麟</v>
      </c>
      <c r="C2220" s="32" t="str">
        <f t="shared" si="68"/>
        <v>渠道</v>
      </c>
      <c r="D2220" s="63">
        <f>ROUND(IF(AND(AO2220&gt;=0,Y2220="正常走货"),_xlfn.XLOOKUP(G2220,过机服务商重量差!A:A,过机服务商重量差!L:L),"0"),2)</f>
        <v>1.5</v>
      </c>
      <c r="E2220" s="64">
        <f>ROUND(IF(B2220="小旋风",$D2220/提成!$D$4*提成!$E$4,$D2220/提成!$D$3*提成!$E$3),2)</f>
        <v>0.02</v>
      </c>
      <c r="F2220" s="5" t="str">
        <f ca="1">IFERROR(LOOKUP(1,0/((B2220=名单!B:B)*(VALUE(AW2220)&gt;=名单!E:E)*(VALUE(AW2220)&lt;=名单!G:G)*(Y2220="正常走货")),名单!H:H),"否")</f>
        <v>否</v>
      </c>
      <c r="G2220" s="71" t="s">
        <v>6708</v>
      </c>
      <c r="H2220" s="71" t="s">
        <v>6710</v>
      </c>
      <c r="J2220" s="72" t="s">
        <v>17</v>
      </c>
      <c r="L2220" s="71" t="s">
        <v>18</v>
      </c>
      <c r="M2220" s="73"/>
      <c r="N2220" s="73"/>
      <c r="R2220" s="73"/>
      <c r="S2220" s="72" t="s">
        <v>79</v>
      </c>
      <c r="T2220" s="71" t="s">
        <v>14378</v>
      </c>
      <c r="U2220" s="73"/>
      <c r="W2220" s="73"/>
      <c r="X2220" s="73"/>
      <c r="Y2220" s="72" t="s">
        <v>14379</v>
      </c>
      <c r="AO2220" s="71">
        <v>56.4</v>
      </c>
      <c r="AT2220" s="73"/>
      <c r="AV2220" s="73"/>
      <c r="AW2220" s="74" t="s">
        <v>16614</v>
      </c>
      <c r="BA2220" s="73"/>
      <c r="BC2220" s="73"/>
    </row>
    <row r="2221" spans="1:56">
      <c r="A2221" s="70" t="str">
        <f t="shared" si="69"/>
        <v>2026-01</v>
      </c>
      <c r="B2221" s="5" t="str">
        <f>_xlfn.XLOOKUP(G2221,过机服务商重量差!A:A,过机服务商重量差!G:G)</f>
        <v>风清扬</v>
      </c>
      <c r="C2221" s="32" t="str">
        <f t="shared" si="68"/>
        <v>渠道</v>
      </c>
      <c r="D2221" s="63">
        <f>ROUND(IF(AND(AO2221&gt;=0,Y2221="正常走货"),_xlfn.XLOOKUP(G2221,过机服务商重量差!A:A,过机服务商重量差!L:L),"0"),2)</f>
        <v>12</v>
      </c>
      <c r="E2221" s="64">
        <f>ROUND(IF(B2221="小旋风",$D2221/提成!$D$4*提成!$E$4,$D2221/提成!$D$3*提成!$E$3),2)</f>
        <v>0.12</v>
      </c>
      <c r="F2221" s="5" t="str">
        <f ca="1">IFERROR(LOOKUP(1,0/((B2221=名单!B:B)*(VALUE(AW2221)&gt;=名单!E:E)*(VALUE(AW2221)&lt;=名单!G:G)*(Y2221="正常走货")),名单!H:H),"否")</f>
        <v>是</v>
      </c>
      <c r="G2221" s="71" t="s">
        <v>6711</v>
      </c>
      <c r="H2221" s="71" t="s">
        <v>6713</v>
      </c>
      <c r="J2221" s="72" t="s">
        <v>1592</v>
      </c>
      <c r="L2221" s="71" t="s">
        <v>18</v>
      </c>
      <c r="M2221" s="73"/>
      <c r="N2221" s="73"/>
      <c r="R2221" s="73"/>
      <c r="S2221" s="72" t="s">
        <v>421</v>
      </c>
      <c r="T2221" s="72" t="s">
        <v>14382</v>
      </c>
      <c r="U2221" s="73"/>
      <c r="W2221" s="73"/>
      <c r="X2221" s="73"/>
      <c r="Y2221" s="72" t="s">
        <v>14379</v>
      </c>
      <c r="AO2221" s="71">
        <v>6</v>
      </c>
      <c r="AT2221" s="73"/>
      <c r="AV2221" s="73"/>
      <c r="AW2221" s="74" t="s">
        <v>16615</v>
      </c>
      <c r="BC2221" s="73"/>
      <c r="BD2221" s="73"/>
    </row>
    <row r="2222" spans="1:56">
      <c r="A2222" s="70" t="str">
        <f t="shared" si="69"/>
        <v>2026-01</v>
      </c>
      <c r="B2222" s="5" t="str">
        <f>_xlfn.XLOOKUP(G2222,过机服务商重量差!A:A,过机服务商重量差!G:G)</f>
        <v>玉麒麟</v>
      </c>
      <c r="C2222" s="32" t="str">
        <f t="shared" si="68"/>
        <v>渠道</v>
      </c>
      <c r="D2222" s="63">
        <f>ROUND(IF(AND(AO2222&gt;=0,Y2222="正常走货"),_xlfn.XLOOKUP(G2222,过机服务商重量差!A:A,过机服务商重量差!L:L),"0"),2)</f>
        <v>5</v>
      </c>
      <c r="E2222" s="64">
        <f>ROUND(IF(B2222="小旋风",$D2222/提成!$D$4*提成!$E$4,$D2222/提成!$D$3*提成!$E$3),2)</f>
        <v>0.05</v>
      </c>
      <c r="F2222" s="5" t="str">
        <f ca="1">IFERROR(LOOKUP(1,0/((B2222=名单!B:B)*(VALUE(AW2222)&gt;=名单!E:E)*(VALUE(AW2222)&lt;=名单!G:G)*(Y2222="正常走货")),名单!H:H),"否")</f>
        <v>否</v>
      </c>
      <c r="G2222" s="71" t="s">
        <v>6714</v>
      </c>
      <c r="H2222" s="71" t="s">
        <v>6716</v>
      </c>
      <c r="J2222" s="71" t="s">
        <v>256</v>
      </c>
      <c r="L2222" s="71" t="s">
        <v>18</v>
      </c>
      <c r="M2222" s="73"/>
      <c r="N2222" s="73"/>
      <c r="R2222" s="73"/>
      <c r="S2222" s="72" t="s">
        <v>232</v>
      </c>
      <c r="T2222" s="72" t="s">
        <v>14386</v>
      </c>
      <c r="U2222" s="73"/>
      <c r="W2222" s="73"/>
      <c r="X2222" s="73"/>
      <c r="Y2222" s="72" t="s">
        <v>14379</v>
      </c>
      <c r="AO2222" s="71">
        <v>164.23</v>
      </c>
      <c r="AS2222" s="73"/>
      <c r="AT2222" s="73"/>
      <c r="AV2222" s="73"/>
      <c r="AW2222" s="74" t="s">
        <v>16616</v>
      </c>
      <c r="BC2222" s="73"/>
    </row>
    <row r="2223" spans="1:56">
      <c r="A2223" s="70" t="str">
        <f t="shared" si="69"/>
        <v>2026-01</v>
      </c>
      <c r="B2223" s="5" t="str">
        <f>_xlfn.XLOOKUP(G2223,过机服务商重量差!A:A,过机服务商重量差!G:G)</f>
        <v>007</v>
      </c>
      <c r="C2223" s="32" t="str">
        <f t="shared" si="68"/>
        <v>渠道</v>
      </c>
      <c r="D2223" s="63">
        <f>ROUND(IF(AND(AO2223&gt;=0,Y2223="正常走货"),_xlfn.XLOOKUP(G2223,过机服务商重量差!A:A,过机服务商重量差!L:L),"0"),2)</f>
        <v>42</v>
      </c>
      <c r="E2223" s="64">
        <f>ROUND(IF(B2223="小旋风",$D2223/提成!$D$4*提成!$E$4,$D2223/提成!$D$3*提成!$E$3),2)</f>
        <v>0.42</v>
      </c>
      <c r="F2223" s="5" t="str">
        <f ca="1">IFERROR(LOOKUP(1,0/((B2223=名单!B:B)*(VALUE(AW2223)&gt;=名单!E:E)*(VALUE(AW2223)&lt;=名单!G:G)*(Y2223="正常走货")),名单!H:H),"否")</f>
        <v>否</v>
      </c>
      <c r="G2223" s="71" t="s">
        <v>6717</v>
      </c>
      <c r="H2223" s="71" t="s">
        <v>6719</v>
      </c>
      <c r="J2223" s="72" t="s">
        <v>168</v>
      </c>
      <c r="L2223" s="71" t="s">
        <v>18</v>
      </c>
      <c r="M2223" s="73"/>
      <c r="N2223" s="73"/>
      <c r="R2223" s="73"/>
      <c r="S2223" s="72" t="s">
        <v>215</v>
      </c>
      <c r="T2223" s="72" t="s">
        <v>14378</v>
      </c>
      <c r="U2223" s="73"/>
      <c r="W2223" s="73"/>
      <c r="X2223" s="73"/>
      <c r="Y2223" s="72" t="s">
        <v>14379</v>
      </c>
      <c r="AO2223" s="71">
        <v>483</v>
      </c>
      <c r="AS2223" s="73"/>
      <c r="AT2223" s="73"/>
      <c r="AV2223" s="73"/>
      <c r="AW2223" s="74" t="s">
        <v>16617</v>
      </c>
      <c r="BC2223" s="73"/>
      <c r="BD2223" s="73"/>
    </row>
    <row r="2224" spans="1:56">
      <c r="A2224" s="70" t="str">
        <f t="shared" si="69"/>
        <v>2026-01</v>
      </c>
      <c r="B2224" s="5" t="str">
        <f>_xlfn.XLOOKUP(G2224,过机服务商重量差!A:A,过机服务商重量差!G:G)</f>
        <v>风清扬</v>
      </c>
      <c r="C2224" s="32" t="str">
        <f t="shared" si="68"/>
        <v>渠道</v>
      </c>
      <c r="D2224" s="63">
        <f>ROUND(IF(AND(AO2224&gt;=0,Y2224="正常走货"),_xlfn.XLOOKUP(G2224,过机服务商重量差!A:A,过机服务商重量差!L:L),"0"),2)</f>
        <v>65</v>
      </c>
      <c r="E2224" s="64">
        <f>ROUND(IF(B2224="小旋风",$D2224/提成!$D$4*提成!$E$4,$D2224/提成!$D$3*提成!$E$3),2)</f>
        <v>0.65</v>
      </c>
      <c r="F2224" s="5" t="str">
        <f ca="1">IFERROR(LOOKUP(1,0/((B2224=名单!B:B)*(VALUE(AW2224)&gt;=名单!E:E)*(VALUE(AW2224)&lt;=名单!G:G)*(Y2224="正常走货")),名单!H:H),"否")</f>
        <v>是</v>
      </c>
      <c r="G2224" s="71" t="s">
        <v>6720</v>
      </c>
      <c r="H2224" s="71" t="s">
        <v>6722</v>
      </c>
      <c r="J2224" s="72" t="s">
        <v>2375</v>
      </c>
      <c r="L2224" s="71" t="s">
        <v>18</v>
      </c>
      <c r="M2224" s="73"/>
      <c r="N2224" s="73"/>
      <c r="R2224" s="73"/>
      <c r="S2224" s="72" t="s">
        <v>215</v>
      </c>
      <c r="T2224" s="72" t="s">
        <v>14378</v>
      </c>
      <c r="U2224" s="73"/>
      <c r="W2224" s="73"/>
      <c r="X2224" s="73"/>
      <c r="Y2224" s="72" t="s">
        <v>14379</v>
      </c>
      <c r="AO2224" s="71">
        <v>100</v>
      </c>
      <c r="AS2224" s="73"/>
      <c r="AT2224" s="73"/>
      <c r="AU2224" s="73"/>
      <c r="AV2224" s="73"/>
      <c r="AW2224" s="74" t="s">
        <v>16618</v>
      </c>
      <c r="BC2224" s="73"/>
    </row>
    <row r="2225" spans="1:56">
      <c r="A2225" s="70" t="str">
        <f t="shared" si="69"/>
        <v>2026-01</v>
      </c>
      <c r="B2225" s="5" t="str">
        <f>_xlfn.XLOOKUP(G2225,过机服务商重量差!A:A,过机服务商重量差!G:G)</f>
        <v>风清扬</v>
      </c>
      <c r="C2225" s="32" t="str">
        <f t="shared" si="68"/>
        <v>渠道</v>
      </c>
      <c r="D2225" s="63">
        <f>ROUND(IF(AND(AO2225&gt;=0,Y2225="正常走货"),_xlfn.XLOOKUP(G2225,过机服务商重量差!A:A,过机服务商重量差!L:L),"0"),2)</f>
        <v>31</v>
      </c>
      <c r="E2225" s="64">
        <f>ROUND(IF(B2225="小旋风",$D2225/提成!$D$4*提成!$E$4,$D2225/提成!$D$3*提成!$E$3),2)</f>
        <v>0.31</v>
      </c>
      <c r="F2225" s="5" t="str">
        <f ca="1">IFERROR(LOOKUP(1,0/((B2225=名单!B:B)*(VALUE(AW2225)&gt;=名单!E:E)*(VALUE(AW2225)&lt;=名单!G:G)*(Y2225="正常走货")),名单!H:H),"否")</f>
        <v>是</v>
      </c>
      <c r="G2225" s="71" t="s">
        <v>6723</v>
      </c>
      <c r="H2225" s="71" t="s">
        <v>6725</v>
      </c>
      <c r="J2225" s="72" t="s">
        <v>5040</v>
      </c>
      <c r="L2225" s="71" t="s">
        <v>18</v>
      </c>
      <c r="M2225" s="73"/>
      <c r="N2225" s="73"/>
      <c r="R2225" s="73"/>
      <c r="S2225" s="72" t="s">
        <v>191</v>
      </c>
      <c r="T2225" s="72" t="s">
        <v>14410</v>
      </c>
      <c r="U2225" s="73"/>
      <c r="W2225" s="73"/>
      <c r="X2225" s="73"/>
      <c r="Y2225" s="72" t="s">
        <v>14379</v>
      </c>
      <c r="AO2225" s="71">
        <v>55</v>
      </c>
      <c r="AS2225" s="73"/>
      <c r="AT2225" s="73"/>
      <c r="AU2225" s="73"/>
      <c r="AV2225" s="73"/>
      <c r="AW2225" s="74" t="s">
        <v>16619</v>
      </c>
      <c r="BC2225" s="73"/>
    </row>
    <row r="2226" spans="1:56">
      <c r="A2226" s="70" t="str">
        <f t="shared" si="69"/>
        <v>2026-01</v>
      </c>
      <c r="B2226" s="5" t="str">
        <f>_xlfn.XLOOKUP(G2226,过机服务商重量差!A:A,过机服务商重量差!G:G)</f>
        <v>小旋风</v>
      </c>
      <c r="C2226" s="32" t="str">
        <f t="shared" si="68"/>
        <v>渠道</v>
      </c>
      <c r="D2226" s="63">
        <f>ROUND(IF(AND(AO2226&gt;=0,Y2226="正常走货"),_xlfn.XLOOKUP(G2226,过机服务商重量差!A:A,过机服务商重量差!L:L),"0"),2)</f>
        <v>32</v>
      </c>
      <c r="E2226" s="64">
        <f>ROUND(IF(B2226="小旋风",$D2226/提成!$D$4*提成!$E$4,$D2226/提成!$D$3*提成!$E$3),2)</f>
        <v>0.32</v>
      </c>
      <c r="F2226" s="5" t="str">
        <f ca="1">IFERROR(LOOKUP(1,0/((B2226=名单!B:B)*(VALUE(AW2226)&gt;=名单!E:E)*(VALUE(AW2226)&lt;=名单!G:G)*(Y2226="正常走货")),名单!H:H),"否")</f>
        <v>是</v>
      </c>
      <c r="G2226" s="71" t="s">
        <v>6726</v>
      </c>
      <c r="H2226" s="71" t="s">
        <v>6728</v>
      </c>
      <c r="J2226" s="72" t="s">
        <v>274</v>
      </c>
      <c r="L2226" s="71" t="s">
        <v>18</v>
      </c>
      <c r="M2226" s="73"/>
      <c r="N2226" s="73"/>
      <c r="R2226" s="73"/>
      <c r="S2226" s="72" t="s">
        <v>191</v>
      </c>
      <c r="T2226" s="71" t="s">
        <v>14410</v>
      </c>
      <c r="U2226" s="73"/>
      <c r="W2226" s="73"/>
      <c r="X2226" s="73"/>
      <c r="Y2226" s="72" t="s">
        <v>14379</v>
      </c>
      <c r="AO2226" s="71">
        <v>48</v>
      </c>
      <c r="AS2226" s="73"/>
      <c r="AT2226" s="73"/>
      <c r="AU2226" s="73"/>
      <c r="AV2226" s="73"/>
      <c r="AW2226" s="74" t="s">
        <v>16620</v>
      </c>
      <c r="BC2226" s="73"/>
    </row>
    <row r="2227" spans="1:56">
      <c r="A2227" s="70" t="str">
        <f t="shared" si="69"/>
        <v>2026-01</v>
      </c>
      <c r="B2227" s="5" t="str">
        <f>_xlfn.XLOOKUP(G2227,过机服务商重量差!A:A,过机服务商重量差!G:G)</f>
        <v>007</v>
      </c>
      <c r="C2227" s="32" t="str">
        <f t="shared" si="68"/>
        <v>渠道</v>
      </c>
      <c r="D2227" s="63">
        <f>ROUND(IF(AND(AO2227&gt;=0,Y2227="正常走货"),_xlfn.XLOOKUP(G2227,过机服务商重量差!A:A,过机服务商重量差!L:L),"0"),2)</f>
        <v>78</v>
      </c>
      <c r="E2227" s="64">
        <f>ROUND(IF(B2227="小旋风",$D2227/提成!$D$4*提成!$E$4,$D2227/提成!$D$3*提成!$E$3),2)</f>
        <v>0.78</v>
      </c>
      <c r="F2227" s="5" t="str">
        <f ca="1">IFERROR(LOOKUP(1,0/((B2227=名单!B:B)*(VALUE(AW2227)&gt;=名单!E:E)*(VALUE(AW2227)&lt;=名单!G:G)*(Y2227="正常走货")),名单!H:H),"否")</f>
        <v>否</v>
      </c>
      <c r="G2227" s="71" t="s">
        <v>6729</v>
      </c>
      <c r="H2227" s="71" t="s">
        <v>6731</v>
      </c>
      <c r="J2227" s="72" t="s">
        <v>266</v>
      </c>
      <c r="L2227" s="71" t="s">
        <v>18</v>
      </c>
      <c r="M2227" s="73"/>
      <c r="N2227" s="73"/>
      <c r="R2227" s="73"/>
      <c r="S2227" s="72" t="s">
        <v>156</v>
      </c>
      <c r="T2227" s="71" t="s">
        <v>14386</v>
      </c>
      <c r="U2227" s="73"/>
      <c r="W2227" s="73"/>
      <c r="X2227" s="73"/>
      <c r="Y2227" s="72" t="s">
        <v>14379</v>
      </c>
      <c r="AO2227" s="71">
        <v>826.8</v>
      </c>
      <c r="AS2227" s="73"/>
      <c r="AT2227" s="73"/>
      <c r="AU2227" s="73"/>
      <c r="AV2227" s="73"/>
      <c r="AW2227" s="74" t="s">
        <v>16621</v>
      </c>
      <c r="BC2227" s="73"/>
    </row>
    <row r="2228" spans="1:56">
      <c r="A2228" s="70" t="str">
        <f t="shared" si="69"/>
        <v>2026-01</v>
      </c>
      <c r="B2228" s="5" t="str">
        <f>_xlfn.XLOOKUP(G2228,过机服务商重量差!A:A,过机服务商重量差!G:G)</f>
        <v>无崖子</v>
      </c>
      <c r="C2228" s="32" t="str">
        <f t="shared" si="68"/>
        <v>渠道</v>
      </c>
      <c r="D2228" s="63">
        <f>ROUND(IF(AND(AO2228&gt;=0,Y2228="正常走货"),_xlfn.XLOOKUP(G2228,过机服务商重量差!A:A,过机服务商重量差!L:L),"0"),2)</f>
        <v>11</v>
      </c>
      <c r="E2228" s="64">
        <f>ROUND(IF(B2228="小旋风",$D2228/提成!$D$4*提成!$E$4,$D2228/提成!$D$3*提成!$E$3),2)</f>
        <v>0.11</v>
      </c>
      <c r="F2228" s="5" t="str">
        <f ca="1">IFERROR(LOOKUP(1,0/((B2228=名单!B:B)*(VALUE(AW2228)&gt;=名单!E:E)*(VALUE(AW2228)&lt;=名单!G:G)*(Y2228="正常走货")),名单!H:H),"否")</f>
        <v>否</v>
      </c>
      <c r="G2228" s="71" t="s">
        <v>6732</v>
      </c>
      <c r="H2228" s="71" t="s">
        <v>6734</v>
      </c>
      <c r="J2228" s="72" t="s">
        <v>590</v>
      </c>
      <c r="L2228" s="71" t="s">
        <v>18</v>
      </c>
      <c r="M2228" s="73"/>
      <c r="N2228" s="73"/>
      <c r="R2228" s="73"/>
      <c r="S2228" s="72" t="s">
        <v>442</v>
      </c>
      <c r="T2228" s="72" t="s">
        <v>14410</v>
      </c>
      <c r="U2228" s="73"/>
      <c r="W2228" s="73"/>
      <c r="X2228" s="73"/>
      <c r="Y2228" s="72" t="s">
        <v>14379</v>
      </c>
      <c r="AO2228" s="71">
        <v>454.4</v>
      </c>
      <c r="AS2228" s="73"/>
      <c r="AT2228" s="73"/>
      <c r="AV2228" s="73"/>
      <c r="AW2228" s="74" t="s">
        <v>16622</v>
      </c>
      <c r="BC2228" s="73"/>
    </row>
    <row r="2229" spans="1:56">
      <c r="A2229" s="70" t="str">
        <f t="shared" si="69"/>
        <v>2026-01</v>
      </c>
      <c r="B2229" s="5" t="str">
        <f>_xlfn.XLOOKUP(G2229,过机服务商重量差!A:A,过机服务商重量差!G:G)</f>
        <v>帅时莹</v>
      </c>
      <c r="C2229" s="32" t="str">
        <f t="shared" si="68"/>
        <v>渠道</v>
      </c>
      <c r="D2229" s="63">
        <f>ROUND(IF(AND(AO2229&gt;=0,Y2229="正常走货"),_xlfn.XLOOKUP(G2229,过机服务商重量差!A:A,过机服务商重量差!L:L),"0"),2)</f>
        <v>36</v>
      </c>
      <c r="E2229" s="64">
        <f>ROUND(IF(B2229="小旋风",$D2229/提成!$D$4*提成!$E$4,$D2229/提成!$D$3*提成!$E$3),2)</f>
        <v>0.36</v>
      </c>
      <c r="F2229" s="5" t="str">
        <f ca="1">IFERROR(LOOKUP(1,0/((B2229=名单!B:B)*(VALUE(AW2229)&gt;=名单!E:E)*(VALUE(AW2229)&lt;=名单!G:G)*(Y2229="正常走货")),名单!H:H),"否")</f>
        <v>否</v>
      </c>
      <c r="G2229" s="71" t="s">
        <v>6735</v>
      </c>
      <c r="H2229" s="71" t="s">
        <v>6737</v>
      </c>
      <c r="J2229" s="72" t="s">
        <v>938</v>
      </c>
      <c r="L2229" s="72" t="s">
        <v>18</v>
      </c>
      <c r="M2229" s="73"/>
      <c r="N2229" s="73"/>
      <c r="R2229" s="73"/>
      <c r="S2229" s="72" t="s">
        <v>191</v>
      </c>
      <c r="T2229" s="72" t="s">
        <v>14410</v>
      </c>
      <c r="U2229" s="73"/>
      <c r="W2229" s="73"/>
      <c r="X2229" s="73"/>
      <c r="Y2229" s="72" t="s">
        <v>14379</v>
      </c>
      <c r="AO2229" s="71">
        <v>180</v>
      </c>
      <c r="AT2229" s="73"/>
      <c r="AU2229" s="73"/>
      <c r="AV2229" s="73"/>
      <c r="AW2229" s="74" t="s">
        <v>16623</v>
      </c>
      <c r="BC2229" s="73"/>
    </row>
    <row r="2230" spans="1:56">
      <c r="A2230" s="70" t="str">
        <f t="shared" si="69"/>
        <v>2026-01</v>
      </c>
      <c r="B2230" s="5" t="str">
        <f>_xlfn.XLOOKUP(G2230,过机服务商重量差!A:A,过机服务商重量差!G:G)</f>
        <v>风清扬</v>
      </c>
      <c r="C2230" s="32" t="str">
        <f t="shared" si="68"/>
        <v>渠道</v>
      </c>
      <c r="D2230" s="63">
        <f>ROUND(IF(AND(AO2230&gt;=0,Y2230="正常走货"),_xlfn.XLOOKUP(G2230,过机服务商重量差!A:A,过机服务商重量差!L:L),"0"),2)</f>
        <v>375</v>
      </c>
      <c r="E2230" s="64">
        <f>ROUND(IF(B2230="小旋风",$D2230/提成!$D$4*提成!$E$4,$D2230/提成!$D$3*提成!$E$3),2)</f>
        <v>3.75</v>
      </c>
      <c r="F2230" s="5" t="str">
        <f ca="1">IFERROR(LOOKUP(1,0/((B2230=名单!B:B)*(VALUE(AW2230)&gt;=名单!E:E)*(VALUE(AW2230)&lt;=名单!G:G)*(Y2230="正常走货")),名单!H:H),"否")</f>
        <v>是</v>
      </c>
      <c r="G2230" s="71" t="s">
        <v>6738</v>
      </c>
      <c r="H2230" s="71" t="s">
        <v>6740</v>
      </c>
      <c r="J2230" s="72" t="s">
        <v>51</v>
      </c>
      <c r="L2230" s="72" t="s">
        <v>18</v>
      </c>
      <c r="M2230" s="73"/>
      <c r="N2230" s="73"/>
      <c r="R2230" s="73"/>
      <c r="S2230" s="72" t="s">
        <v>421</v>
      </c>
      <c r="T2230" s="72" t="s">
        <v>14382</v>
      </c>
      <c r="U2230" s="73"/>
      <c r="W2230" s="73"/>
      <c r="X2230" s="73"/>
      <c r="Y2230" s="72" t="s">
        <v>14379</v>
      </c>
      <c r="AO2230" s="71">
        <v>1074.2</v>
      </c>
      <c r="AT2230" s="73"/>
      <c r="AU2230" s="73"/>
      <c r="AV2230" s="73"/>
      <c r="AW2230" s="74" t="s">
        <v>16624</v>
      </c>
      <c r="BC2230" s="73"/>
      <c r="BD2230" s="73"/>
    </row>
    <row r="2231" spans="1:56">
      <c r="A2231" s="70" t="str">
        <f t="shared" si="69"/>
        <v>2026-01</v>
      </c>
      <c r="B2231" s="5" t="str">
        <f>_xlfn.XLOOKUP(G2231,过机服务商重量差!A:A,过机服务商重量差!G:G)</f>
        <v>无崖子</v>
      </c>
      <c r="C2231" s="32" t="str">
        <f t="shared" si="68"/>
        <v>渠道</v>
      </c>
      <c r="D2231" s="63">
        <f>ROUND(IF(AND(AO2231&gt;=0,Y2231="正常走货"),_xlfn.XLOOKUP(G2231,过机服务商重量差!A:A,过机服务商重量差!L:L),"0"),2)</f>
        <v>2.5</v>
      </c>
      <c r="E2231" s="64">
        <f>ROUND(IF(B2231="小旋风",$D2231/提成!$D$4*提成!$E$4,$D2231/提成!$D$3*提成!$E$3),2)</f>
        <v>0.03</v>
      </c>
      <c r="F2231" s="5" t="str">
        <f ca="1">IFERROR(LOOKUP(1,0/((B2231=名单!B:B)*(VALUE(AW2231)&gt;=名单!E:E)*(VALUE(AW2231)&lt;=名单!G:G)*(Y2231="正常走货")),名单!H:H),"否")</f>
        <v>否</v>
      </c>
      <c r="G2231" s="71" t="s">
        <v>6741</v>
      </c>
      <c r="H2231" s="71" t="s">
        <v>6743</v>
      </c>
      <c r="J2231" s="72" t="s">
        <v>590</v>
      </c>
      <c r="L2231" s="72" t="s">
        <v>18</v>
      </c>
      <c r="M2231" s="73"/>
      <c r="N2231" s="73"/>
      <c r="R2231" s="73"/>
      <c r="S2231" s="72" t="s">
        <v>292</v>
      </c>
      <c r="T2231" s="72" t="s">
        <v>14410</v>
      </c>
      <c r="U2231" s="73"/>
      <c r="W2231" s="73"/>
      <c r="X2231" s="73"/>
      <c r="Y2231" s="72" t="s">
        <v>14379</v>
      </c>
      <c r="AO2231" s="71">
        <v>55.5</v>
      </c>
      <c r="AT2231" s="73"/>
      <c r="AV2231" s="73"/>
      <c r="AW2231" s="74" t="s">
        <v>16625</v>
      </c>
      <c r="BC2231" s="73"/>
      <c r="BD2231" s="73"/>
    </row>
    <row r="2232" spans="1:56">
      <c r="A2232" s="70" t="str">
        <f t="shared" si="69"/>
        <v>2026-01</v>
      </c>
      <c r="B2232" s="5" t="str">
        <f>_xlfn.XLOOKUP(G2232,过机服务商重量差!A:A,过机服务商重量差!G:G)</f>
        <v>无崖子</v>
      </c>
      <c r="C2232" s="32" t="str">
        <f t="shared" si="68"/>
        <v>渠道</v>
      </c>
      <c r="D2232" s="63">
        <f>ROUND(IF(AND(AO2232&gt;=0,Y2232="正常走货"),_xlfn.XLOOKUP(G2232,过机服务商重量差!A:A,过机服务商重量差!L:L),"0"),2)</f>
        <v>57</v>
      </c>
      <c r="E2232" s="64">
        <f>ROUND(IF(B2232="小旋风",$D2232/提成!$D$4*提成!$E$4,$D2232/提成!$D$3*提成!$E$3),2)</f>
        <v>0.57</v>
      </c>
      <c r="F2232" s="5" t="str">
        <f ca="1">IFERROR(LOOKUP(1,0/((B2232=名单!B:B)*(VALUE(AW2232)&gt;=名单!E:E)*(VALUE(AW2232)&lt;=名单!G:G)*(Y2232="正常走货")),名单!H:H),"否")</f>
        <v>否</v>
      </c>
      <c r="G2232" s="71" t="s">
        <v>6744</v>
      </c>
      <c r="H2232" s="71" t="s">
        <v>6746</v>
      </c>
      <c r="J2232" s="72" t="s">
        <v>357</v>
      </c>
      <c r="L2232" s="71" t="s">
        <v>18</v>
      </c>
      <c r="M2232" s="73"/>
      <c r="N2232" s="73"/>
      <c r="R2232" s="73"/>
      <c r="S2232" s="72" t="s">
        <v>145</v>
      </c>
      <c r="T2232" s="72" t="s">
        <v>14407</v>
      </c>
      <c r="U2232" s="73"/>
      <c r="W2232" s="73"/>
      <c r="X2232" s="73"/>
      <c r="Y2232" s="72" t="s">
        <v>14379</v>
      </c>
      <c r="AO2232" s="71">
        <v>0.400000000000091</v>
      </c>
      <c r="AS2232" s="73"/>
      <c r="AT2232" s="73"/>
      <c r="AU2232" s="73"/>
      <c r="AV2232" s="73"/>
      <c r="AW2232" s="74" t="s">
        <v>16626</v>
      </c>
      <c r="BC2232" s="73"/>
      <c r="BD2232" s="73"/>
    </row>
    <row r="2233" spans="1:56">
      <c r="A2233" s="70" t="str">
        <f t="shared" si="69"/>
        <v>2026-01</v>
      </c>
      <c r="B2233" s="5" t="str">
        <f>_xlfn.XLOOKUP(G2233,过机服务商重量差!A:A,过机服务商重量差!G:G)</f>
        <v>帅时莹</v>
      </c>
      <c r="C2233" s="32" t="str">
        <f t="shared" si="68"/>
        <v>渠道</v>
      </c>
      <c r="D2233" s="63">
        <f>ROUND(IF(AND(AO2233&gt;=0,Y2233="正常走货"),_xlfn.XLOOKUP(G2233,过机服务商重量差!A:A,过机服务商重量差!L:L),"0"),2)</f>
        <v>22</v>
      </c>
      <c r="E2233" s="64">
        <f>ROUND(IF(B2233="小旋风",$D2233/提成!$D$4*提成!$E$4,$D2233/提成!$D$3*提成!$E$3),2)</f>
        <v>0.22</v>
      </c>
      <c r="F2233" s="5" t="str">
        <f ca="1">IFERROR(LOOKUP(1,0/((B2233=名单!B:B)*(VALUE(AW2233)&gt;=名单!E:E)*(VALUE(AW2233)&lt;=名单!G:G)*(Y2233="正常走货")),名单!H:H),"否")</f>
        <v>否</v>
      </c>
      <c r="G2233" s="71" t="s">
        <v>6747</v>
      </c>
      <c r="H2233" s="71" t="s">
        <v>6749</v>
      </c>
      <c r="J2233" s="72" t="s">
        <v>97</v>
      </c>
      <c r="L2233" s="71" t="s">
        <v>18</v>
      </c>
      <c r="M2233" s="73"/>
      <c r="N2233" s="73"/>
      <c r="R2233" s="73"/>
      <c r="S2233" s="72" t="s">
        <v>99</v>
      </c>
      <c r="T2233" s="72" t="s">
        <v>14410</v>
      </c>
      <c r="U2233" s="73"/>
      <c r="W2233" s="73"/>
      <c r="X2233" s="73"/>
      <c r="Y2233" s="72" t="s">
        <v>14379</v>
      </c>
      <c r="AO2233" s="71">
        <v>116</v>
      </c>
      <c r="AS2233" s="73"/>
      <c r="AT2233" s="73"/>
      <c r="AU2233" s="73"/>
      <c r="AV2233" s="73"/>
      <c r="AW2233" s="74" t="s">
        <v>16627</v>
      </c>
      <c r="BC2233" s="73"/>
      <c r="BD2233" s="73"/>
    </row>
    <row r="2234" spans="1:56">
      <c r="A2234" s="70" t="str">
        <f t="shared" si="69"/>
        <v>2026-01</v>
      </c>
      <c r="B2234" s="5" t="str">
        <f>_xlfn.XLOOKUP(G2234,过机服务商重量差!A:A,过机服务商重量差!G:G)</f>
        <v>风清扬</v>
      </c>
      <c r="C2234" s="32" t="str">
        <f t="shared" si="68"/>
        <v>渠道</v>
      </c>
      <c r="D2234" s="63">
        <f>ROUND(IF(AND(AO2234&gt;=0,Y2234="正常走货"),_xlfn.XLOOKUP(G2234,过机服务商重量差!A:A,过机服务商重量差!L:L),"0"),2)</f>
        <v>598</v>
      </c>
      <c r="E2234" s="64">
        <f>ROUND(IF(B2234="小旋风",$D2234/提成!$D$4*提成!$E$4,$D2234/提成!$D$3*提成!$E$3),2)</f>
        <v>5.98</v>
      </c>
      <c r="F2234" s="5" t="str">
        <f ca="1">IFERROR(LOOKUP(1,0/((B2234=名单!B:B)*(VALUE(AW2234)&gt;=名单!E:E)*(VALUE(AW2234)&lt;=名单!G:G)*(Y2234="正常走货")),名单!H:H),"否")</f>
        <v>是</v>
      </c>
      <c r="G2234" s="71" t="s">
        <v>6750</v>
      </c>
      <c r="H2234" s="71" t="s">
        <v>6752</v>
      </c>
      <c r="J2234" s="71" t="s">
        <v>1093</v>
      </c>
      <c r="L2234" s="71" t="s">
        <v>18</v>
      </c>
      <c r="M2234" s="73"/>
      <c r="N2234" s="73"/>
      <c r="R2234" s="73"/>
      <c r="S2234" s="72" t="s">
        <v>152</v>
      </c>
      <c r="T2234" s="72" t="s">
        <v>14382</v>
      </c>
      <c r="U2234" s="73"/>
      <c r="W2234" s="73"/>
      <c r="X2234" s="73"/>
      <c r="Y2234" s="72" t="s">
        <v>14379</v>
      </c>
      <c r="AO2234" s="71">
        <v>1473.8</v>
      </c>
      <c r="AT2234" s="73"/>
      <c r="AU2234" s="73"/>
      <c r="AV2234" s="73"/>
      <c r="AW2234" s="74" t="s">
        <v>16628</v>
      </c>
      <c r="BC2234" s="73"/>
    </row>
    <row r="2235" spans="1:56">
      <c r="A2235" s="70" t="str">
        <f t="shared" si="69"/>
        <v>2026-01</v>
      </c>
      <c r="B2235" s="5" t="str">
        <f>_xlfn.XLOOKUP(G2235,过机服务商重量差!A:A,过机服务商重量差!G:G)</f>
        <v>玉麒麟</v>
      </c>
      <c r="C2235" s="32" t="str">
        <f t="shared" si="68"/>
        <v>渠道</v>
      </c>
      <c r="D2235" s="63">
        <f>ROUND(IF(AND(AO2235&gt;=0,Y2235="正常走货"),_xlfn.XLOOKUP(G2235,过机服务商重量差!A:A,过机服务商重量差!L:L),"0"),2)</f>
        <v>33</v>
      </c>
      <c r="E2235" s="64">
        <f>ROUND(IF(B2235="小旋风",$D2235/提成!$D$4*提成!$E$4,$D2235/提成!$D$3*提成!$E$3),2)</f>
        <v>0.33</v>
      </c>
      <c r="F2235" s="5" t="str">
        <f ca="1">IFERROR(LOOKUP(1,0/((B2235=名单!B:B)*(VALUE(AW2235)&gt;=名单!E:E)*(VALUE(AW2235)&lt;=名单!G:G)*(Y2235="正常走货")),名单!H:H),"否")</f>
        <v>否</v>
      </c>
      <c r="G2235" s="71" t="s">
        <v>6753</v>
      </c>
      <c r="H2235" s="71" t="s">
        <v>6755</v>
      </c>
      <c r="J2235" s="72" t="s">
        <v>24</v>
      </c>
      <c r="L2235" s="71" t="s">
        <v>18</v>
      </c>
      <c r="M2235" s="73"/>
      <c r="N2235" s="73"/>
      <c r="R2235" s="73"/>
      <c r="S2235" s="72" t="s">
        <v>2871</v>
      </c>
      <c r="T2235" s="72" t="s">
        <v>14382</v>
      </c>
      <c r="U2235" s="73"/>
      <c r="W2235" s="73"/>
      <c r="X2235" s="73"/>
      <c r="Y2235" s="72" t="s">
        <v>14379</v>
      </c>
      <c r="AO2235" s="71">
        <v>699</v>
      </c>
      <c r="AS2235" s="73"/>
      <c r="AT2235" s="73"/>
      <c r="AU2235" s="73"/>
      <c r="AV2235" s="73"/>
      <c r="AW2235" s="74" t="s">
        <v>16629</v>
      </c>
      <c r="BC2235" s="73"/>
      <c r="BD2235" s="73"/>
    </row>
    <row r="2236" spans="1:56">
      <c r="A2236" s="70" t="str">
        <f t="shared" si="69"/>
        <v>2026-01</v>
      </c>
      <c r="B2236" s="5" t="str">
        <f>_xlfn.XLOOKUP(G2236,过机服务商重量差!A:A,过机服务商重量差!G:G)</f>
        <v>玉麒麟</v>
      </c>
      <c r="C2236" s="32" t="str">
        <f t="shared" si="68"/>
        <v>渠道</v>
      </c>
      <c r="D2236" s="63">
        <f>ROUND(IF(AND(AO2236&gt;=0,Y2236="正常走货"),_xlfn.XLOOKUP(G2236,过机服务商重量差!A:A,过机服务商重量差!L:L),"0"),2)</f>
        <v>8</v>
      </c>
      <c r="E2236" s="64">
        <f>ROUND(IF(B2236="小旋风",$D2236/提成!$D$4*提成!$E$4,$D2236/提成!$D$3*提成!$E$3),2)</f>
        <v>0.08</v>
      </c>
      <c r="F2236" s="5" t="str">
        <f ca="1">IFERROR(LOOKUP(1,0/((B2236=名单!B:B)*(VALUE(AW2236)&gt;=名单!E:E)*(VALUE(AW2236)&lt;=名单!G:G)*(Y2236="正常走货")),名单!H:H),"否")</f>
        <v>否</v>
      </c>
      <c r="G2236" s="71" t="s">
        <v>6756</v>
      </c>
      <c r="H2236" s="71" t="s">
        <v>6758</v>
      </c>
      <c r="J2236" s="72" t="s">
        <v>17</v>
      </c>
      <c r="L2236" s="71" t="s">
        <v>18</v>
      </c>
      <c r="M2236" s="73"/>
      <c r="N2236" s="73"/>
      <c r="R2236" s="73"/>
      <c r="S2236" s="72" t="s">
        <v>292</v>
      </c>
      <c r="T2236" s="72" t="s">
        <v>14410</v>
      </c>
      <c r="U2236" s="73"/>
      <c r="W2236" s="73"/>
      <c r="X2236" s="73"/>
      <c r="Y2236" s="72" t="s">
        <v>14379</v>
      </c>
      <c r="AO2236" s="71">
        <v>15.9</v>
      </c>
      <c r="AS2236" s="73"/>
      <c r="AT2236" s="73"/>
      <c r="AU2236" s="73"/>
      <c r="AV2236" s="73"/>
      <c r="AW2236" s="74" t="s">
        <v>16630</v>
      </c>
      <c r="BC2236" s="73"/>
    </row>
    <row r="2237" spans="1:56">
      <c r="A2237" s="70" t="str">
        <f t="shared" si="69"/>
        <v>2026-01</v>
      </c>
      <c r="B2237" s="5" t="str">
        <f>_xlfn.XLOOKUP(G2237,过机服务商重量差!A:A,过机服务商重量差!G:G)</f>
        <v>玉麒麟</v>
      </c>
      <c r="C2237" s="32" t="str">
        <f t="shared" si="68"/>
        <v>渠道</v>
      </c>
      <c r="D2237" s="63">
        <f>ROUND(IF(AND(AO2237&gt;=0,Y2237="正常走货"),_xlfn.XLOOKUP(G2237,过机服务商重量差!A:A,过机服务商重量差!L:L),"0"),2)</f>
        <v>0.5</v>
      </c>
      <c r="E2237" s="64">
        <f>ROUND(IF(B2237="小旋风",$D2237/提成!$D$4*提成!$E$4,$D2237/提成!$D$3*提成!$E$3),2)</f>
        <v>0.01</v>
      </c>
      <c r="F2237" s="5" t="str">
        <f ca="1">IFERROR(LOOKUP(1,0/((B2237=名单!B:B)*(VALUE(AW2237)&gt;=名单!E:E)*(VALUE(AW2237)&lt;=名单!G:G)*(Y2237="正常走货")),名单!H:H),"否")</f>
        <v>否</v>
      </c>
      <c r="G2237" s="71" t="s">
        <v>6759</v>
      </c>
      <c r="H2237" s="71" t="s">
        <v>6761</v>
      </c>
      <c r="J2237" s="71" t="s">
        <v>17</v>
      </c>
      <c r="L2237" s="71" t="s">
        <v>18</v>
      </c>
      <c r="M2237" s="73"/>
      <c r="N2237" s="73"/>
      <c r="R2237" s="73"/>
      <c r="S2237" s="72" t="s">
        <v>292</v>
      </c>
      <c r="T2237" s="72" t="s">
        <v>14410</v>
      </c>
      <c r="U2237" s="73"/>
      <c r="W2237" s="73"/>
      <c r="X2237" s="73"/>
      <c r="Y2237" s="72" t="s">
        <v>14379</v>
      </c>
      <c r="AO2237" s="71">
        <v>114.4</v>
      </c>
      <c r="AS2237" s="73"/>
      <c r="AT2237" s="73"/>
      <c r="AU2237" s="73"/>
      <c r="AV2237" s="73"/>
      <c r="AW2237" s="74" t="s">
        <v>16631</v>
      </c>
      <c r="BC2237" s="73"/>
    </row>
    <row r="2238" spans="1:56">
      <c r="A2238" s="70" t="str">
        <f t="shared" si="69"/>
        <v>2026-01</v>
      </c>
      <c r="B2238" s="5" t="str">
        <f>_xlfn.XLOOKUP(G2238,过机服务商重量差!A:A,过机服务商重量差!G:G)</f>
        <v>帅时莹</v>
      </c>
      <c r="C2238" s="32" t="str">
        <f t="shared" si="68"/>
        <v/>
      </c>
      <c r="D2238" s="63">
        <f>ROUND(IF(AND(AO2238&gt;=0,Y2238="正常走货"),_xlfn.XLOOKUP(G2238,过机服务商重量差!A:A,过机服务商重量差!L:L),"0"),2)</f>
        <v>0</v>
      </c>
      <c r="E2238" s="64">
        <f>ROUND(IF(B2238="小旋风",$D2238/提成!$D$4*提成!$E$4,$D2238/提成!$D$3*提成!$E$3),2)</f>
        <v>0</v>
      </c>
      <c r="F2238" s="5" t="str">
        <f ca="1">IFERROR(LOOKUP(1,0/((B2238=名单!B:B)*(VALUE(AW2238)&gt;=名单!E:E)*(VALUE(AW2238)&lt;=名单!G:G)*(Y2238="正常走货")),名单!H:H),"否")</f>
        <v>否</v>
      </c>
      <c r="G2238" s="71" t="s">
        <v>6762</v>
      </c>
      <c r="H2238" s="71" t="s">
        <v>6764</v>
      </c>
      <c r="J2238" s="71" t="s">
        <v>938</v>
      </c>
      <c r="L2238" s="71" t="s">
        <v>18</v>
      </c>
      <c r="M2238" s="73"/>
      <c r="N2238" s="73"/>
      <c r="R2238" s="73"/>
      <c r="S2238" s="72" t="s">
        <v>99</v>
      </c>
      <c r="T2238" s="72" t="s">
        <v>14410</v>
      </c>
      <c r="U2238" s="73"/>
      <c r="W2238" s="73"/>
      <c r="X2238" s="73"/>
      <c r="Y2238" s="72" t="s">
        <v>14379</v>
      </c>
      <c r="AO2238" s="71">
        <v>-62</v>
      </c>
      <c r="AT2238" s="73"/>
      <c r="AU2238" s="73"/>
      <c r="AV2238" s="73"/>
      <c r="AW2238" s="74" t="s">
        <v>16632</v>
      </c>
      <c r="BC2238" s="73"/>
    </row>
    <row r="2239" spans="1:56">
      <c r="A2239" s="70" t="str">
        <f t="shared" si="69"/>
        <v>2026-01</v>
      </c>
      <c r="B2239" s="5" t="str">
        <f>_xlfn.XLOOKUP(G2239,过机服务商重量差!A:A,过机服务商重量差!G:G)</f>
        <v>风清扬</v>
      </c>
      <c r="C2239" s="32" t="str">
        <f t="shared" si="68"/>
        <v>渠道</v>
      </c>
      <c r="D2239" s="63">
        <f>ROUND(IF(AND(AO2239&gt;=0,Y2239="正常走货"),_xlfn.XLOOKUP(G2239,过机服务商重量差!A:A,过机服务商重量差!L:L),"0"),2)</f>
        <v>506</v>
      </c>
      <c r="E2239" s="64">
        <f>ROUND(IF(B2239="小旋风",$D2239/提成!$D$4*提成!$E$4,$D2239/提成!$D$3*提成!$E$3),2)</f>
        <v>5.06</v>
      </c>
      <c r="F2239" s="5" t="str">
        <f ca="1">IFERROR(LOOKUP(1,0/((B2239=名单!B:B)*(VALUE(AW2239)&gt;=名单!E:E)*(VALUE(AW2239)&lt;=名单!G:G)*(Y2239="正常走货")),名单!H:H),"否")</f>
        <v>是</v>
      </c>
      <c r="G2239" s="71" t="s">
        <v>6765</v>
      </c>
      <c r="H2239" s="71" t="s">
        <v>6767</v>
      </c>
      <c r="J2239" s="72" t="s">
        <v>2246</v>
      </c>
      <c r="L2239" s="71" t="s">
        <v>18</v>
      </c>
      <c r="M2239" s="73"/>
      <c r="N2239" s="73"/>
      <c r="R2239" s="73"/>
      <c r="S2239" s="72" t="s">
        <v>1006</v>
      </c>
      <c r="T2239" s="72" t="s">
        <v>14382</v>
      </c>
      <c r="U2239" s="73"/>
      <c r="W2239" s="73"/>
      <c r="X2239" s="73"/>
      <c r="Y2239" s="72" t="s">
        <v>14379</v>
      </c>
      <c r="AO2239" s="71">
        <v>1923.04</v>
      </c>
      <c r="AS2239" s="73"/>
      <c r="AT2239" s="73"/>
      <c r="AU2239" s="73"/>
      <c r="AV2239" s="73"/>
      <c r="AW2239" s="74" t="s">
        <v>16633</v>
      </c>
      <c r="BC2239" s="73"/>
    </row>
    <row r="2240" spans="1:56">
      <c r="A2240" s="70" t="str">
        <f t="shared" si="69"/>
        <v>2026-01</v>
      </c>
      <c r="B2240" s="5" t="str">
        <f>_xlfn.XLOOKUP(G2240,过机服务商重量差!A:A,过机服务商重量差!G:G)</f>
        <v>风清扬</v>
      </c>
      <c r="C2240" s="32" t="str">
        <f t="shared" si="68"/>
        <v>渠道</v>
      </c>
      <c r="D2240" s="63">
        <f>ROUND(IF(AND(AO2240&gt;=0,Y2240="正常走货"),_xlfn.XLOOKUP(G2240,过机服务商重量差!A:A,过机服务商重量差!L:L),"0"),2)</f>
        <v>45</v>
      </c>
      <c r="E2240" s="64">
        <f>ROUND(IF(B2240="小旋风",$D2240/提成!$D$4*提成!$E$4,$D2240/提成!$D$3*提成!$E$3),2)</f>
        <v>0.45</v>
      </c>
      <c r="F2240" s="5" t="str">
        <f ca="1">IFERROR(LOOKUP(1,0/((B2240=名单!B:B)*(VALUE(AW2240)&gt;=名单!E:E)*(VALUE(AW2240)&lt;=名单!G:G)*(Y2240="正常走货")),名单!H:H),"否")</f>
        <v>是</v>
      </c>
      <c r="G2240" s="71" t="s">
        <v>6768</v>
      </c>
      <c r="H2240" s="71" t="s">
        <v>6770</v>
      </c>
      <c r="J2240" s="72" t="s">
        <v>51</v>
      </c>
      <c r="L2240" s="71" t="s">
        <v>18</v>
      </c>
      <c r="M2240" s="73"/>
      <c r="N2240" s="73"/>
      <c r="R2240" s="73"/>
      <c r="S2240" s="72" t="s">
        <v>116</v>
      </c>
      <c r="T2240" s="72" t="s">
        <v>14382</v>
      </c>
      <c r="U2240" s="73"/>
      <c r="W2240" s="73"/>
      <c r="X2240" s="73"/>
      <c r="Y2240" s="72" t="s">
        <v>14379</v>
      </c>
      <c r="AO2240" s="71">
        <v>67.5</v>
      </c>
      <c r="AS2240" s="73"/>
      <c r="AT2240" s="73"/>
      <c r="AV2240" s="73"/>
      <c r="AW2240" s="74" t="s">
        <v>16634</v>
      </c>
      <c r="BC2240" s="73"/>
    </row>
    <row r="2241" spans="1:56">
      <c r="A2241" s="70" t="str">
        <f t="shared" si="69"/>
        <v>2026-01</v>
      </c>
      <c r="B2241" s="5" t="str">
        <f>_xlfn.XLOOKUP(G2241,过机服务商重量差!A:A,过机服务商重量差!G:G)</f>
        <v>玉麒麟</v>
      </c>
      <c r="C2241" s="32" t="str">
        <f t="shared" si="68"/>
        <v>渠道</v>
      </c>
      <c r="D2241" s="63">
        <f>ROUND(IF(AND(AO2241&gt;=0,Y2241="正常走货"),_xlfn.XLOOKUP(G2241,过机服务商重量差!A:A,过机服务商重量差!L:L),"0"),2)</f>
        <v>15</v>
      </c>
      <c r="E2241" s="64">
        <f>ROUND(IF(B2241="小旋风",$D2241/提成!$D$4*提成!$E$4,$D2241/提成!$D$3*提成!$E$3),2)</f>
        <v>0.15</v>
      </c>
      <c r="F2241" s="5" t="str">
        <f ca="1">IFERROR(LOOKUP(1,0/((B2241=名单!B:B)*(VALUE(AW2241)&gt;=名单!E:E)*(VALUE(AW2241)&lt;=名单!G:G)*(Y2241="正常走货")),名单!H:H),"否")</f>
        <v>否</v>
      </c>
      <c r="G2241" s="71" t="s">
        <v>6771</v>
      </c>
      <c r="H2241" s="71" t="s">
        <v>6773</v>
      </c>
      <c r="J2241" s="72" t="s">
        <v>17</v>
      </c>
      <c r="L2241" s="71" t="s">
        <v>18</v>
      </c>
      <c r="M2241" s="73"/>
      <c r="N2241" s="73"/>
      <c r="R2241" s="73"/>
      <c r="S2241" s="72" t="s">
        <v>120</v>
      </c>
      <c r="T2241" s="72" t="s">
        <v>14382</v>
      </c>
      <c r="U2241" s="73"/>
      <c r="W2241" s="73"/>
      <c r="X2241" s="73"/>
      <c r="Y2241" s="72" t="s">
        <v>14379</v>
      </c>
      <c r="AO2241" s="71">
        <v>35</v>
      </c>
      <c r="AS2241" s="73"/>
      <c r="AT2241" s="73"/>
      <c r="AU2241" s="73"/>
      <c r="AV2241" s="73"/>
      <c r="AW2241" s="74" t="s">
        <v>16635</v>
      </c>
      <c r="BC2241" s="73"/>
    </row>
    <row r="2242" spans="1:56">
      <c r="A2242" s="70" t="str">
        <f t="shared" si="69"/>
        <v>2026-01</v>
      </c>
      <c r="B2242" s="5" t="str">
        <f>_xlfn.XLOOKUP(G2242,过机服务商重量差!A:A,过机服务商重量差!G:G)</f>
        <v>玉麒麟</v>
      </c>
      <c r="C2242" s="32" t="str">
        <f t="shared" ref="C2242:C2305" si="70">IF(OR(AO2242&lt;0,L2242="FBA海运"),"","渠道")</f>
        <v>渠道</v>
      </c>
      <c r="D2242" s="63">
        <f>ROUND(IF(AND(AO2242&gt;=0,Y2242="正常走货"),_xlfn.XLOOKUP(G2242,过机服务商重量差!A:A,过机服务商重量差!L:L),"0"),2)</f>
        <v>0.5</v>
      </c>
      <c r="E2242" s="64">
        <f>ROUND(IF(B2242="小旋风",$D2242/提成!$D$4*提成!$E$4,$D2242/提成!$D$3*提成!$E$3),2)</f>
        <v>0.01</v>
      </c>
      <c r="F2242" s="5" t="str">
        <f ca="1">IFERROR(LOOKUP(1,0/((B2242=名单!B:B)*(VALUE(AW2242)&gt;=名单!E:E)*(VALUE(AW2242)&lt;=名单!G:G)*(Y2242="正常走货")),名单!H:H),"否")</f>
        <v>否</v>
      </c>
      <c r="G2242" s="71" t="s">
        <v>6774</v>
      </c>
      <c r="H2242" s="71" t="s">
        <v>6776</v>
      </c>
      <c r="J2242" s="72" t="s">
        <v>17</v>
      </c>
      <c r="L2242" s="71" t="s">
        <v>18</v>
      </c>
      <c r="M2242" s="73"/>
      <c r="N2242" s="73"/>
      <c r="R2242" s="73"/>
      <c r="S2242" s="72" t="s">
        <v>227</v>
      </c>
      <c r="T2242" s="72" t="s">
        <v>14410</v>
      </c>
      <c r="U2242" s="73"/>
      <c r="W2242" s="73"/>
      <c r="X2242" s="73"/>
      <c r="Y2242" s="72" t="s">
        <v>14379</v>
      </c>
      <c r="AO2242" s="71">
        <v>101.5</v>
      </c>
      <c r="AS2242" s="73"/>
      <c r="AT2242" s="73"/>
      <c r="AU2242" s="73"/>
      <c r="AV2242" s="73"/>
      <c r="AW2242" s="74" t="s">
        <v>16636</v>
      </c>
      <c r="BC2242" s="73"/>
    </row>
    <row r="2243" spans="1:56">
      <c r="A2243" s="70" t="str">
        <f t="shared" ref="A2243:A2306" si="71">MID(AW2243,1,7)</f>
        <v>2026-01</v>
      </c>
      <c r="B2243" s="5" t="str">
        <f>_xlfn.XLOOKUP(G2243,过机服务商重量差!A:A,过机服务商重量差!G:G)</f>
        <v>玉麒麟</v>
      </c>
      <c r="C2243" s="32" t="str">
        <f t="shared" si="70"/>
        <v>渠道</v>
      </c>
      <c r="D2243" s="63">
        <f>ROUND(IF(AND(AO2243&gt;=0,Y2243="正常走货"),_xlfn.XLOOKUP(G2243,过机服务商重量差!A:A,过机服务商重量差!L:L),"0"),2)</f>
        <v>1</v>
      </c>
      <c r="E2243" s="64">
        <f>ROUND(IF(B2243="小旋风",$D2243/提成!$D$4*提成!$E$4,$D2243/提成!$D$3*提成!$E$3),2)</f>
        <v>0.01</v>
      </c>
      <c r="F2243" s="5" t="str">
        <f ca="1">IFERROR(LOOKUP(1,0/((B2243=名单!B:B)*(VALUE(AW2243)&gt;=名单!E:E)*(VALUE(AW2243)&lt;=名单!G:G)*(Y2243="正常走货")),名单!H:H),"否")</f>
        <v>否</v>
      </c>
      <c r="G2243" s="71" t="s">
        <v>6777</v>
      </c>
      <c r="H2243" s="71" t="s">
        <v>6779</v>
      </c>
      <c r="J2243" s="72" t="s">
        <v>17</v>
      </c>
      <c r="L2243" s="71" t="s">
        <v>18</v>
      </c>
      <c r="M2243" s="73"/>
      <c r="N2243" s="73"/>
      <c r="R2243" s="73"/>
      <c r="S2243" s="72" t="s">
        <v>227</v>
      </c>
      <c r="T2243" s="72" t="s">
        <v>14410</v>
      </c>
      <c r="U2243" s="73"/>
      <c r="W2243" s="73"/>
      <c r="X2243" s="73"/>
      <c r="Y2243" s="72" t="s">
        <v>14379</v>
      </c>
      <c r="AO2243" s="71">
        <v>54.6</v>
      </c>
      <c r="AS2243" s="73"/>
      <c r="AT2243" s="73"/>
      <c r="AV2243" s="73"/>
      <c r="AW2243" s="74" t="s">
        <v>16637</v>
      </c>
      <c r="BC2243" s="73"/>
    </row>
    <row r="2244" spans="1:56">
      <c r="A2244" s="70" t="str">
        <f t="shared" si="71"/>
        <v>2026-01</v>
      </c>
      <c r="B2244" s="5" t="str">
        <f>_xlfn.XLOOKUP(G2244,过机服务商重量差!A:A,过机服务商重量差!G:G)</f>
        <v>无崖子</v>
      </c>
      <c r="C2244" s="32" t="str">
        <f t="shared" si="70"/>
        <v>渠道</v>
      </c>
      <c r="D2244" s="63">
        <f>ROUND(IF(AND(AO2244&gt;=0,Y2244="正常走货"),_xlfn.XLOOKUP(G2244,过机服务商重量差!A:A,过机服务商重量差!L:L),"0"),2)</f>
        <v>2</v>
      </c>
      <c r="E2244" s="64">
        <f>ROUND(IF(B2244="小旋风",$D2244/提成!$D$4*提成!$E$4,$D2244/提成!$D$3*提成!$E$3),2)</f>
        <v>0.02</v>
      </c>
      <c r="F2244" s="5" t="str">
        <f ca="1">IFERROR(LOOKUP(1,0/((B2244=名单!B:B)*(VALUE(AW2244)&gt;=名单!E:E)*(VALUE(AW2244)&lt;=名单!G:G)*(Y2244="正常走货")),名单!H:H),"否")</f>
        <v>否</v>
      </c>
      <c r="G2244" s="71" t="s">
        <v>6780</v>
      </c>
      <c r="H2244" s="71" t="s">
        <v>6782</v>
      </c>
      <c r="J2244" s="71" t="s">
        <v>128</v>
      </c>
      <c r="L2244" s="71" t="s">
        <v>18</v>
      </c>
      <c r="M2244" s="73"/>
      <c r="N2244" s="73"/>
      <c r="R2244" s="73"/>
      <c r="S2244" s="72" t="s">
        <v>227</v>
      </c>
      <c r="T2244" s="72" t="s">
        <v>14410</v>
      </c>
      <c r="U2244" s="73"/>
      <c r="W2244" s="73"/>
      <c r="X2244" s="73"/>
      <c r="Y2244" s="72" t="s">
        <v>14379</v>
      </c>
      <c r="AO2244" s="71">
        <v>52.02</v>
      </c>
      <c r="AS2244" s="73"/>
      <c r="AT2244" s="73"/>
      <c r="AV2244" s="73"/>
      <c r="AW2244" s="74" t="s">
        <v>16638</v>
      </c>
      <c r="BC2244" s="73"/>
    </row>
    <row r="2245" spans="1:56">
      <c r="A2245" s="70" t="str">
        <f t="shared" si="71"/>
        <v>2026-01</v>
      </c>
      <c r="B2245" s="5" t="str">
        <f>_xlfn.XLOOKUP(G2245,过机服务商重量差!A:A,过机服务商重量差!G:G)</f>
        <v>帅时莹</v>
      </c>
      <c r="C2245" s="32" t="str">
        <f t="shared" si="70"/>
        <v>渠道</v>
      </c>
      <c r="D2245" s="63">
        <f>ROUND(IF(AND(AO2245&gt;=0,Y2245="正常走货"),_xlfn.XLOOKUP(G2245,过机服务商重量差!A:A,过机服务商重量差!L:L),"0"),2)</f>
        <v>21</v>
      </c>
      <c r="E2245" s="64">
        <f>ROUND(IF(B2245="小旋风",$D2245/提成!$D$4*提成!$E$4,$D2245/提成!$D$3*提成!$E$3),2)</f>
        <v>0.21</v>
      </c>
      <c r="F2245" s="5" t="str">
        <f ca="1">IFERROR(LOOKUP(1,0/((B2245=名单!B:B)*(VALUE(AW2245)&gt;=名单!E:E)*(VALUE(AW2245)&lt;=名单!G:G)*(Y2245="正常走货")),名单!H:H),"否")</f>
        <v>否</v>
      </c>
      <c r="G2245" s="71" t="s">
        <v>6783</v>
      </c>
      <c r="H2245" s="71" t="s">
        <v>6785</v>
      </c>
      <c r="J2245" s="71" t="s">
        <v>287</v>
      </c>
      <c r="L2245" s="71" t="s">
        <v>18</v>
      </c>
      <c r="M2245" s="73"/>
      <c r="N2245" s="73"/>
      <c r="R2245" s="73"/>
      <c r="S2245" s="72" t="s">
        <v>191</v>
      </c>
      <c r="T2245" s="72" t="s">
        <v>14410</v>
      </c>
      <c r="U2245" s="73"/>
      <c r="W2245" s="73"/>
      <c r="X2245" s="73"/>
      <c r="Y2245" s="72" t="s">
        <v>14379</v>
      </c>
      <c r="AO2245" s="71">
        <v>446.9</v>
      </c>
      <c r="AT2245" s="73"/>
      <c r="AV2245" s="73"/>
      <c r="AW2245" s="74" t="s">
        <v>16639</v>
      </c>
      <c r="BC2245" s="73"/>
      <c r="BD2245" s="73"/>
    </row>
    <row r="2246" spans="1:56">
      <c r="A2246" s="70" t="str">
        <f t="shared" si="71"/>
        <v>2026-01</v>
      </c>
      <c r="B2246" s="5" t="str">
        <f>_xlfn.XLOOKUP(G2246,过机服务商重量差!A:A,过机服务商重量差!G:G)</f>
        <v>小旋风</v>
      </c>
      <c r="C2246" s="32" t="str">
        <f t="shared" si="70"/>
        <v>渠道</v>
      </c>
      <c r="D2246" s="63">
        <f>ROUND(IF(AND(AO2246&gt;=0,Y2246="正常走货"),_xlfn.XLOOKUP(G2246,过机服务商重量差!A:A,过机服务商重量差!L:L),"0"),2)</f>
        <v>65</v>
      </c>
      <c r="E2246" s="64">
        <f>ROUND(IF(B2246="小旋风",$D2246/提成!$D$4*提成!$E$4,$D2246/提成!$D$3*提成!$E$3),2)</f>
        <v>0.65</v>
      </c>
      <c r="F2246" s="5" t="str">
        <f ca="1">IFERROR(LOOKUP(1,0/((B2246=名单!B:B)*(VALUE(AW2246)&gt;=名单!E:E)*(VALUE(AW2246)&lt;=名单!G:G)*(Y2246="正常走货")),名单!H:H),"否")</f>
        <v>是</v>
      </c>
      <c r="G2246" s="71" t="s">
        <v>6786</v>
      </c>
      <c r="H2246" s="71" t="s">
        <v>6788</v>
      </c>
      <c r="J2246" s="72" t="s">
        <v>78</v>
      </c>
      <c r="L2246" s="71" t="s">
        <v>18</v>
      </c>
      <c r="M2246" s="73"/>
      <c r="N2246" s="73"/>
      <c r="R2246" s="73"/>
      <c r="S2246" s="72" t="s">
        <v>156</v>
      </c>
      <c r="T2246" s="72" t="s">
        <v>14386</v>
      </c>
      <c r="U2246" s="73"/>
      <c r="W2246" s="73"/>
      <c r="X2246" s="73"/>
      <c r="Y2246" s="72" t="s">
        <v>14379</v>
      </c>
      <c r="AO2246" s="71">
        <v>195.5</v>
      </c>
      <c r="AS2246" s="73"/>
      <c r="AT2246" s="73"/>
      <c r="AU2246" s="73"/>
      <c r="AV2246" s="73"/>
      <c r="AW2246" s="74" t="s">
        <v>16640</v>
      </c>
      <c r="BA2246" s="73"/>
      <c r="BC2246" s="73"/>
    </row>
    <row r="2247" spans="1:56">
      <c r="A2247" s="70" t="str">
        <f t="shared" si="71"/>
        <v>2026-01</v>
      </c>
      <c r="B2247" s="5" t="str">
        <f>_xlfn.XLOOKUP(G2247,过机服务商重量差!A:A,过机服务商重量差!G:G)</f>
        <v>玉麒麟</v>
      </c>
      <c r="C2247" s="32" t="str">
        <f t="shared" si="70"/>
        <v>渠道</v>
      </c>
      <c r="D2247" s="63">
        <f>ROUND(IF(AND(AO2247&gt;=0,Y2247="正常走货"),_xlfn.XLOOKUP(G2247,过机服务商重量差!A:A,过机服务商重量差!L:L),"0"),2)</f>
        <v>4</v>
      </c>
      <c r="E2247" s="64">
        <f>ROUND(IF(B2247="小旋风",$D2247/提成!$D$4*提成!$E$4,$D2247/提成!$D$3*提成!$E$3),2)</f>
        <v>0.04</v>
      </c>
      <c r="F2247" s="5" t="str">
        <f ca="1">IFERROR(LOOKUP(1,0/((B2247=名单!B:B)*(VALUE(AW2247)&gt;=名单!E:E)*(VALUE(AW2247)&lt;=名单!G:G)*(Y2247="正常走货")),名单!H:H),"否")</f>
        <v>否</v>
      </c>
      <c r="G2247" s="71" t="s">
        <v>6789</v>
      </c>
      <c r="H2247" s="71" t="s">
        <v>6791</v>
      </c>
      <c r="J2247" s="72" t="s">
        <v>17</v>
      </c>
      <c r="L2247" s="71" t="s">
        <v>18</v>
      </c>
      <c r="M2247" s="73"/>
      <c r="N2247" s="73"/>
      <c r="R2247" s="73"/>
      <c r="S2247" s="72" t="s">
        <v>767</v>
      </c>
      <c r="T2247" s="72" t="s">
        <v>14382</v>
      </c>
      <c r="U2247" s="73"/>
      <c r="W2247" s="73"/>
      <c r="X2247" s="73"/>
      <c r="Y2247" s="72" t="s">
        <v>14379</v>
      </c>
      <c r="AO2247" s="71">
        <v>58.71</v>
      </c>
      <c r="AS2247" s="73"/>
      <c r="AT2247" s="73"/>
      <c r="AU2247" s="73"/>
      <c r="AV2247" s="73"/>
      <c r="AW2247" s="74" t="s">
        <v>16641</v>
      </c>
      <c r="BC2247" s="73"/>
    </row>
    <row r="2248" spans="1:56">
      <c r="A2248" s="70" t="str">
        <f t="shared" si="71"/>
        <v>2026-01</v>
      </c>
      <c r="B2248" s="5" t="str">
        <f>_xlfn.XLOOKUP(G2248,过机服务商重量差!A:A,过机服务商重量差!G:G)</f>
        <v>玉麒麟</v>
      </c>
      <c r="C2248" s="32" t="str">
        <f t="shared" si="70"/>
        <v>渠道</v>
      </c>
      <c r="D2248" s="63">
        <f>ROUND(IF(AND(AO2248&gt;=0,Y2248="正常走货"),_xlfn.XLOOKUP(G2248,过机服务商重量差!A:A,过机服务商重量差!L:L),"0"),2)</f>
        <v>19</v>
      </c>
      <c r="E2248" s="64">
        <f>ROUND(IF(B2248="小旋风",$D2248/提成!$D$4*提成!$E$4,$D2248/提成!$D$3*提成!$E$3),2)</f>
        <v>0.19</v>
      </c>
      <c r="F2248" s="5" t="str">
        <f ca="1">IFERROR(LOOKUP(1,0/((B2248=名单!B:B)*(VALUE(AW2248)&gt;=名单!E:E)*(VALUE(AW2248)&lt;=名单!G:G)*(Y2248="正常走货")),名单!H:H),"否")</f>
        <v>否</v>
      </c>
      <c r="G2248" s="71" t="s">
        <v>6792</v>
      </c>
      <c r="H2248" s="71" t="s">
        <v>6794</v>
      </c>
      <c r="J2248" s="72" t="s">
        <v>17</v>
      </c>
      <c r="L2248" s="71" t="s">
        <v>18</v>
      </c>
      <c r="M2248" s="73"/>
      <c r="N2248" s="73"/>
      <c r="R2248" s="73"/>
      <c r="S2248" s="72" t="s">
        <v>215</v>
      </c>
      <c r="T2248" s="72" t="s">
        <v>14378</v>
      </c>
      <c r="U2248" s="73"/>
      <c r="W2248" s="73"/>
      <c r="X2248" s="73"/>
      <c r="Y2248" s="72" t="s">
        <v>14379</v>
      </c>
      <c r="AO2248" s="71">
        <v>594.39</v>
      </c>
      <c r="AT2248" s="73"/>
      <c r="AU2248" s="73"/>
      <c r="AV2248" s="73"/>
      <c r="AW2248" s="74" t="s">
        <v>16642</v>
      </c>
      <c r="BC2248" s="73"/>
    </row>
    <row r="2249" spans="1:56">
      <c r="A2249" s="70" t="str">
        <f t="shared" si="71"/>
        <v>2026-01</v>
      </c>
      <c r="B2249" s="5" t="str">
        <f>_xlfn.XLOOKUP(G2249,过机服务商重量差!A:A,过机服务商重量差!G:G)</f>
        <v>玉麒麟</v>
      </c>
      <c r="C2249" s="32" t="str">
        <f t="shared" si="70"/>
        <v>渠道</v>
      </c>
      <c r="D2249" s="63">
        <f>ROUND(IF(AND(AO2249&gt;=0,Y2249="正常走货"),_xlfn.XLOOKUP(G2249,过机服务商重量差!A:A,过机服务商重量差!L:L),"0"),2)</f>
        <v>9.5</v>
      </c>
      <c r="E2249" s="64">
        <f>ROUND(IF(B2249="小旋风",$D2249/提成!$D$4*提成!$E$4,$D2249/提成!$D$3*提成!$E$3),2)</f>
        <v>0.1</v>
      </c>
      <c r="F2249" s="5" t="str">
        <f ca="1">IFERROR(LOOKUP(1,0/((B2249=名单!B:B)*(VALUE(AW2249)&gt;=名单!E:E)*(VALUE(AW2249)&lt;=名单!G:G)*(Y2249="正常走货")),名单!H:H),"否")</f>
        <v>否</v>
      </c>
      <c r="G2249" s="71" t="s">
        <v>6795</v>
      </c>
      <c r="H2249" s="71" t="s">
        <v>6797</v>
      </c>
      <c r="J2249" s="71" t="s">
        <v>17</v>
      </c>
      <c r="L2249" s="71" t="s">
        <v>18</v>
      </c>
      <c r="M2249" s="73"/>
      <c r="N2249" s="73"/>
      <c r="R2249" s="73"/>
      <c r="S2249" s="72" t="s">
        <v>227</v>
      </c>
      <c r="T2249" s="72" t="s">
        <v>14410</v>
      </c>
      <c r="U2249" s="73"/>
      <c r="W2249" s="73"/>
      <c r="X2249" s="73"/>
      <c r="Y2249" s="72" t="s">
        <v>14379</v>
      </c>
      <c r="AO2249" s="71">
        <v>110</v>
      </c>
      <c r="AS2249" s="73"/>
      <c r="AT2249" s="73"/>
      <c r="AU2249" s="73"/>
      <c r="AV2249" s="73"/>
      <c r="AW2249" s="74" t="s">
        <v>16643</v>
      </c>
      <c r="BC2249" s="73"/>
    </row>
    <row r="2250" spans="1:56">
      <c r="A2250" s="70" t="str">
        <f t="shared" si="71"/>
        <v>2026-01</v>
      </c>
      <c r="B2250" s="5" t="str">
        <f>_xlfn.XLOOKUP(G2250,过机服务商重量差!A:A,过机服务商重量差!G:G)</f>
        <v>无崖子</v>
      </c>
      <c r="C2250" s="32" t="str">
        <f t="shared" si="70"/>
        <v>渠道</v>
      </c>
      <c r="D2250" s="63">
        <f>ROUND(IF(AND(AO2250&gt;=0,Y2250="正常走货"),_xlfn.XLOOKUP(G2250,过机服务商重量差!A:A,过机服务商重量差!L:L),"0"),2)</f>
        <v>7</v>
      </c>
      <c r="E2250" s="64">
        <f>ROUND(IF(B2250="小旋风",$D2250/提成!$D$4*提成!$E$4,$D2250/提成!$D$3*提成!$E$3),2)</f>
        <v>0.07</v>
      </c>
      <c r="F2250" s="5" t="str">
        <f ca="1">IFERROR(LOOKUP(1,0/((B2250=名单!B:B)*(VALUE(AW2250)&gt;=名单!E:E)*(VALUE(AW2250)&lt;=名单!G:G)*(Y2250="正常走货")),名单!H:H),"否")</f>
        <v>否</v>
      </c>
      <c r="G2250" s="71" t="s">
        <v>6798</v>
      </c>
      <c r="H2250" s="71" t="s">
        <v>6800</v>
      </c>
      <c r="J2250" s="72" t="s">
        <v>465</v>
      </c>
      <c r="L2250" s="71" t="s">
        <v>18</v>
      </c>
      <c r="M2250" s="73"/>
      <c r="N2250" s="73"/>
      <c r="R2250" s="73"/>
      <c r="S2250" s="72" t="s">
        <v>191</v>
      </c>
      <c r="T2250" s="72" t="s">
        <v>14410</v>
      </c>
      <c r="U2250" s="73"/>
      <c r="W2250" s="73"/>
      <c r="X2250" s="73"/>
      <c r="Y2250" s="72" t="s">
        <v>14379</v>
      </c>
      <c r="AO2250" s="71">
        <v>71.35</v>
      </c>
      <c r="AS2250" s="73"/>
      <c r="AT2250" s="73"/>
      <c r="AV2250" s="73"/>
      <c r="AW2250" s="74" t="s">
        <v>16644</v>
      </c>
      <c r="BC2250" s="73"/>
    </row>
    <row r="2251" spans="1:56">
      <c r="A2251" s="70" t="str">
        <f t="shared" si="71"/>
        <v>2026-01</v>
      </c>
      <c r="B2251" s="5" t="str">
        <f>_xlfn.XLOOKUP(G2251,过机服务商重量差!A:A,过机服务商重量差!G:G)</f>
        <v>风清扬</v>
      </c>
      <c r="C2251" s="32" t="str">
        <f t="shared" si="70"/>
        <v>渠道</v>
      </c>
      <c r="D2251" s="63">
        <f>ROUND(IF(AND(AO2251&gt;=0,Y2251="正常走货"),_xlfn.XLOOKUP(G2251,过机服务商重量差!A:A,过机服务商重量差!L:L),"0"),2)</f>
        <v>86</v>
      </c>
      <c r="E2251" s="64">
        <f>ROUND(IF(B2251="小旋风",$D2251/提成!$D$4*提成!$E$4,$D2251/提成!$D$3*提成!$E$3),2)</f>
        <v>0.86</v>
      </c>
      <c r="F2251" s="5" t="str">
        <f ca="1">IFERROR(LOOKUP(1,0/((B2251=名单!B:B)*(VALUE(AW2251)&gt;=名单!E:E)*(VALUE(AW2251)&lt;=名单!G:G)*(Y2251="正常走货")),名单!H:H),"否")</f>
        <v>是</v>
      </c>
      <c r="G2251" s="71" t="s">
        <v>6801</v>
      </c>
      <c r="H2251" s="71" t="s">
        <v>6803</v>
      </c>
      <c r="J2251" s="72" t="s">
        <v>683</v>
      </c>
      <c r="L2251" s="71" t="s">
        <v>18</v>
      </c>
      <c r="M2251" s="73"/>
      <c r="N2251" s="73"/>
      <c r="R2251" s="73"/>
      <c r="S2251" s="72" t="s">
        <v>951</v>
      </c>
      <c r="T2251" s="72" t="s">
        <v>14669</v>
      </c>
      <c r="U2251" s="73"/>
      <c r="W2251" s="73"/>
      <c r="X2251" s="73"/>
      <c r="Y2251" s="72" t="s">
        <v>14379</v>
      </c>
      <c r="AO2251" s="71">
        <v>0</v>
      </c>
      <c r="AS2251" s="73"/>
      <c r="AT2251" s="73"/>
      <c r="AV2251" s="73"/>
      <c r="AW2251" s="74" t="s">
        <v>16645</v>
      </c>
      <c r="BC2251" s="73"/>
    </row>
    <row r="2252" spans="1:56">
      <c r="A2252" s="70" t="str">
        <f t="shared" si="71"/>
        <v>2026-01</v>
      </c>
      <c r="B2252" s="5" t="str">
        <f>_xlfn.XLOOKUP(G2252,过机服务商重量差!A:A,过机服务商重量差!G:G)</f>
        <v>玉麒麟</v>
      </c>
      <c r="C2252" s="32" t="str">
        <f t="shared" si="70"/>
        <v>渠道</v>
      </c>
      <c r="D2252" s="63">
        <f>ROUND(IF(AND(AO2252&gt;=0,Y2252="正常走货"),_xlfn.XLOOKUP(G2252,过机服务商重量差!A:A,过机服务商重量差!L:L),"0"),2)</f>
        <v>1.5</v>
      </c>
      <c r="E2252" s="64">
        <f>ROUND(IF(B2252="小旋风",$D2252/提成!$D$4*提成!$E$4,$D2252/提成!$D$3*提成!$E$3),2)</f>
        <v>0.02</v>
      </c>
      <c r="F2252" s="5" t="str">
        <f ca="1">IFERROR(LOOKUP(1,0/((B2252=名单!B:B)*(VALUE(AW2252)&gt;=名单!E:E)*(VALUE(AW2252)&lt;=名单!G:G)*(Y2252="正常走货")),名单!H:H),"否")</f>
        <v>否</v>
      </c>
      <c r="G2252" s="71" t="s">
        <v>6804</v>
      </c>
      <c r="H2252" s="71" t="s">
        <v>6806</v>
      </c>
      <c r="J2252" s="72" t="s">
        <v>17</v>
      </c>
      <c r="L2252" s="71" t="s">
        <v>18</v>
      </c>
      <c r="M2252" s="73"/>
      <c r="N2252" s="73"/>
      <c r="R2252" s="73"/>
      <c r="S2252" s="72" t="s">
        <v>152</v>
      </c>
      <c r="T2252" s="72" t="s">
        <v>14382</v>
      </c>
      <c r="U2252" s="73"/>
      <c r="W2252" s="73"/>
      <c r="X2252" s="73"/>
      <c r="Y2252" s="72" t="s">
        <v>14379</v>
      </c>
      <c r="AO2252" s="71">
        <v>52.21</v>
      </c>
      <c r="AS2252" s="73"/>
      <c r="AT2252" s="73"/>
      <c r="AU2252" s="73"/>
      <c r="AV2252" s="73"/>
      <c r="AW2252" s="74" t="s">
        <v>16646</v>
      </c>
      <c r="BC2252" s="73"/>
    </row>
    <row r="2253" spans="1:56">
      <c r="A2253" s="70" t="str">
        <f t="shared" si="71"/>
        <v>2026-01</v>
      </c>
      <c r="B2253" s="5" t="str">
        <f>_xlfn.XLOOKUP(G2253,过机服务商重量差!A:A,过机服务商重量差!G:G)</f>
        <v>小旋风</v>
      </c>
      <c r="C2253" s="32" t="str">
        <f t="shared" si="70"/>
        <v>渠道</v>
      </c>
      <c r="D2253" s="63">
        <f>ROUND(IF(AND(AO2253&gt;=0,Y2253="正常走货"),_xlfn.XLOOKUP(G2253,过机服务商重量差!A:A,过机服务商重量差!L:L),"0"),2)</f>
        <v>75</v>
      </c>
      <c r="E2253" s="64">
        <f>ROUND(IF(B2253="小旋风",$D2253/提成!$D$4*提成!$E$4,$D2253/提成!$D$3*提成!$E$3),2)</f>
        <v>0.75</v>
      </c>
      <c r="F2253" s="5" t="str">
        <f ca="1">IFERROR(LOOKUP(1,0/((B2253=名单!B:B)*(VALUE(AW2253)&gt;=名单!E:E)*(VALUE(AW2253)&lt;=名单!G:G)*(Y2253="正常走货")),名单!H:H),"否")</f>
        <v>是</v>
      </c>
      <c r="G2253" s="71" t="s">
        <v>6807</v>
      </c>
      <c r="H2253" s="71" t="s">
        <v>6809</v>
      </c>
      <c r="J2253" s="71" t="s">
        <v>78</v>
      </c>
      <c r="L2253" s="71" t="s">
        <v>18</v>
      </c>
      <c r="M2253" s="73"/>
      <c r="N2253" s="73"/>
      <c r="R2253" s="73"/>
      <c r="S2253" s="72" t="s">
        <v>156</v>
      </c>
      <c r="T2253" s="72" t="s">
        <v>14386</v>
      </c>
      <c r="U2253" s="73"/>
      <c r="W2253" s="73"/>
      <c r="X2253" s="73"/>
      <c r="Y2253" s="72" t="s">
        <v>14379</v>
      </c>
      <c r="AO2253" s="71">
        <v>212.5</v>
      </c>
      <c r="AT2253" s="73"/>
      <c r="AV2253" s="73"/>
      <c r="AW2253" s="74" t="s">
        <v>16647</v>
      </c>
      <c r="BC2253" s="73"/>
    </row>
    <row r="2254" spans="1:56">
      <c r="A2254" s="70" t="str">
        <f t="shared" si="71"/>
        <v>2026-01</v>
      </c>
      <c r="B2254" s="5" t="str">
        <f>_xlfn.XLOOKUP(G2254,过机服务商重量差!A:A,过机服务商重量差!G:G)</f>
        <v>风清扬</v>
      </c>
      <c r="C2254" s="32" t="str">
        <f t="shared" si="70"/>
        <v>渠道</v>
      </c>
      <c r="D2254" s="63">
        <f>ROUND(IF(AND(AO2254&gt;=0,Y2254="正常走货"),_xlfn.XLOOKUP(G2254,过机服务商重量差!A:A,过机服务商重量差!L:L),"0"),2)</f>
        <v>150</v>
      </c>
      <c r="E2254" s="64">
        <f>ROUND(IF(B2254="小旋风",$D2254/提成!$D$4*提成!$E$4,$D2254/提成!$D$3*提成!$E$3),2)</f>
        <v>1.5</v>
      </c>
      <c r="F2254" s="5" t="str">
        <f ca="1">IFERROR(LOOKUP(1,0/((B2254=名单!B:B)*(VALUE(AW2254)&gt;=名单!E:E)*(VALUE(AW2254)&lt;=名单!G:G)*(Y2254="正常走货")),名单!H:H),"否")</f>
        <v>是</v>
      </c>
      <c r="G2254" s="71" t="s">
        <v>6810</v>
      </c>
      <c r="H2254" s="71" t="s">
        <v>6812</v>
      </c>
      <c r="J2254" s="71" t="s">
        <v>880</v>
      </c>
      <c r="L2254" s="71" t="s">
        <v>18</v>
      </c>
      <c r="M2254" s="73"/>
      <c r="N2254" s="73"/>
      <c r="R2254" s="73"/>
      <c r="S2254" s="72" t="s">
        <v>687</v>
      </c>
      <c r="T2254" s="72" t="s">
        <v>14407</v>
      </c>
      <c r="U2254" s="73"/>
      <c r="W2254" s="73"/>
      <c r="X2254" s="73"/>
      <c r="Y2254" s="72" t="s">
        <v>14379</v>
      </c>
      <c r="AO2254" s="71">
        <v>95</v>
      </c>
      <c r="AS2254" s="73"/>
      <c r="AT2254" s="73"/>
      <c r="AU2254" s="73"/>
      <c r="AV2254" s="73"/>
      <c r="AW2254" s="74" t="s">
        <v>16648</v>
      </c>
      <c r="BC2254" s="73"/>
    </row>
    <row r="2255" spans="1:56">
      <c r="A2255" s="70" t="str">
        <f t="shared" si="71"/>
        <v>2026-01</v>
      </c>
      <c r="B2255" s="5" t="str">
        <f>_xlfn.XLOOKUP(G2255,过机服务商重量差!A:A,过机服务商重量差!G:G)</f>
        <v>玉麒麟</v>
      </c>
      <c r="C2255" s="32" t="str">
        <f t="shared" si="70"/>
        <v>渠道</v>
      </c>
      <c r="D2255" s="63">
        <f>ROUND(IF(AND(AO2255&gt;=0,Y2255="正常走货"),_xlfn.XLOOKUP(G2255,过机服务商重量差!A:A,过机服务商重量差!L:L),"0"),2)</f>
        <v>0.5</v>
      </c>
      <c r="E2255" s="64">
        <f>ROUND(IF(B2255="小旋风",$D2255/提成!$D$4*提成!$E$4,$D2255/提成!$D$3*提成!$E$3),2)</f>
        <v>0.01</v>
      </c>
      <c r="F2255" s="5" t="str">
        <f ca="1">IFERROR(LOOKUP(1,0/((B2255=名单!B:B)*(VALUE(AW2255)&gt;=名单!E:E)*(VALUE(AW2255)&lt;=名单!G:G)*(Y2255="正常走货")),名单!H:H),"否")</f>
        <v>否</v>
      </c>
      <c r="G2255" s="71" t="s">
        <v>6813</v>
      </c>
      <c r="H2255" s="71" t="s">
        <v>6815</v>
      </c>
      <c r="J2255" s="72" t="s">
        <v>17</v>
      </c>
      <c r="L2255" s="71" t="s">
        <v>18</v>
      </c>
      <c r="M2255" s="73"/>
      <c r="N2255" s="73"/>
      <c r="R2255" s="73"/>
      <c r="S2255" s="72" t="s">
        <v>120</v>
      </c>
      <c r="T2255" s="72" t="s">
        <v>14382</v>
      </c>
      <c r="U2255" s="73"/>
      <c r="W2255" s="73"/>
      <c r="X2255" s="73"/>
      <c r="Y2255" s="72" t="s">
        <v>14379</v>
      </c>
      <c r="AO2255" s="71">
        <v>119.66</v>
      </c>
      <c r="AS2255" s="73"/>
      <c r="AT2255" s="73"/>
      <c r="AV2255" s="73"/>
      <c r="AW2255" s="74" t="s">
        <v>16649</v>
      </c>
      <c r="BC2255" s="73"/>
    </row>
    <row r="2256" spans="1:56">
      <c r="A2256" s="70" t="str">
        <f t="shared" si="71"/>
        <v>2026-01</v>
      </c>
      <c r="B2256" s="5" t="str">
        <f>_xlfn.XLOOKUP(G2256,过机服务商重量差!A:A,过机服务商重量差!G:G)</f>
        <v>玉麒麟</v>
      </c>
      <c r="C2256" s="32" t="str">
        <f t="shared" si="70"/>
        <v>渠道</v>
      </c>
      <c r="D2256" s="63">
        <f>ROUND(IF(AND(AO2256&gt;=0,Y2256="正常走货"),_xlfn.XLOOKUP(G2256,过机服务商重量差!A:A,过机服务商重量差!L:L),"0"),2)</f>
        <v>1</v>
      </c>
      <c r="E2256" s="64">
        <f>ROUND(IF(B2256="小旋风",$D2256/提成!$D$4*提成!$E$4,$D2256/提成!$D$3*提成!$E$3),2)</f>
        <v>0.01</v>
      </c>
      <c r="F2256" s="5" t="str">
        <f ca="1">IFERROR(LOOKUP(1,0/((B2256=名单!B:B)*(VALUE(AW2256)&gt;=名单!E:E)*(VALUE(AW2256)&lt;=名单!G:G)*(Y2256="正常走货")),名单!H:H),"否")</f>
        <v>否</v>
      </c>
      <c r="G2256" s="71" t="s">
        <v>6816</v>
      </c>
      <c r="H2256" s="71" t="s">
        <v>6818</v>
      </c>
      <c r="J2256" s="72" t="s">
        <v>17</v>
      </c>
      <c r="L2256" s="71" t="s">
        <v>18</v>
      </c>
      <c r="M2256" s="73"/>
      <c r="N2256" s="73"/>
      <c r="R2256" s="73"/>
      <c r="S2256" s="72" t="s">
        <v>1038</v>
      </c>
      <c r="T2256" s="72" t="s">
        <v>14407</v>
      </c>
      <c r="U2256" s="73"/>
      <c r="W2256" s="73"/>
      <c r="X2256" s="73"/>
      <c r="Y2256" s="72" t="s">
        <v>14379</v>
      </c>
      <c r="AO2256" s="71">
        <v>130.6</v>
      </c>
      <c r="AS2256" s="73"/>
      <c r="AT2256" s="73"/>
      <c r="AU2256" s="73"/>
      <c r="AV2256" s="73"/>
      <c r="AW2256" s="74" t="s">
        <v>16650</v>
      </c>
      <c r="BC2256" s="73"/>
    </row>
    <row r="2257" spans="1:56">
      <c r="A2257" s="70" t="str">
        <f t="shared" si="71"/>
        <v>2026-01</v>
      </c>
      <c r="B2257" s="5" t="str">
        <f>_xlfn.XLOOKUP(G2257,过机服务商重量差!A:A,过机服务商重量差!G:G)</f>
        <v>玉麒麟</v>
      </c>
      <c r="C2257" s="32" t="str">
        <f t="shared" si="70"/>
        <v>渠道</v>
      </c>
      <c r="D2257" s="63">
        <f>ROUND(IF(AND(AO2257&gt;=0,Y2257="正常走货"),_xlfn.XLOOKUP(G2257,过机服务商重量差!A:A,过机服务商重量差!L:L),"0"),2)</f>
        <v>0.5</v>
      </c>
      <c r="E2257" s="64">
        <f>ROUND(IF(B2257="小旋风",$D2257/提成!$D$4*提成!$E$4,$D2257/提成!$D$3*提成!$E$3),2)</f>
        <v>0.01</v>
      </c>
      <c r="F2257" s="5" t="str">
        <f ca="1">IFERROR(LOOKUP(1,0/((B2257=名单!B:B)*(VALUE(AW2257)&gt;=名单!E:E)*(VALUE(AW2257)&lt;=名单!G:G)*(Y2257="正常走货")),名单!H:H),"否")</f>
        <v>否</v>
      </c>
      <c r="G2257" s="71" t="s">
        <v>6819</v>
      </c>
      <c r="H2257" s="71" t="s">
        <v>6821</v>
      </c>
      <c r="J2257" s="72" t="s">
        <v>17</v>
      </c>
      <c r="L2257" s="71" t="s">
        <v>18</v>
      </c>
      <c r="M2257" s="73"/>
      <c r="N2257" s="73"/>
      <c r="R2257" s="73"/>
      <c r="S2257" s="72" t="s">
        <v>820</v>
      </c>
      <c r="T2257" s="72" t="s">
        <v>14407</v>
      </c>
      <c r="U2257" s="73"/>
      <c r="W2257" s="73"/>
      <c r="X2257" s="73"/>
      <c r="Y2257" s="72" t="s">
        <v>14379</v>
      </c>
      <c r="AO2257" s="71">
        <v>47.28</v>
      </c>
      <c r="AS2257" s="73"/>
      <c r="AT2257" s="73"/>
      <c r="AU2257" s="73"/>
      <c r="AV2257" s="73"/>
      <c r="AW2257" s="74" t="s">
        <v>16651</v>
      </c>
      <c r="BC2257" s="73"/>
      <c r="BD2257" s="73"/>
    </row>
    <row r="2258" spans="1:56">
      <c r="A2258" s="70" t="str">
        <f t="shared" si="71"/>
        <v>2026-01</v>
      </c>
      <c r="B2258" s="5" t="str">
        <f>_xlfn.XLOOKUP(G2258,过机服务商重量差!A:A,过机服务商重量差!G:G)</f>
        <v>007</v>
      </c>
      <c r="C2258" s="32" t="str">
        <f t="shared" si="70"/>
        <v>渠道</v>
      </c>
      <c r="D2258" s="63">
        <f>ROUND(IF(AND(AO2258&gt;=0,Y2258="正常走货"),_xlfn.XLOOKUP(G2258,过机服务商重量差!A:A,过机服务商重量差!L:L),"0"),2)</f>
        <v>250</v>
      </c>
      <c r="E2258" s="64">
        <f>ROUND(IF(B2258="小旋风",$D2258/提成!$D$4*提成!$E$4,$D2258/提成!$D$3*提成!$E$3),2)</f>
        <v>2.5</v>
      </c>
      <c r="F2258" s="5" t="str">
        <f ca="1">IFERROR(LOOKUP(1,0/((B2258=名单!B:B)*(VALUE(AW2258)&gt;=名单!E:E)*(VALUE(AW2258)&lt;=名单!G:G)*(Y2258="正常走货")),名单!H:H),"否")</f>
        <v>否</v>
      </c>
      <c r="G2258" s="71" t="s">
        <v>6822</v>
      </c>
      <c r="H2258" s="71" t="s">
        <v>6824</v>
      </c>
      <c r="J2258" s="72" t="s">
        <v>266</v>
      </c>
      <c r="L2258" s="71" t="s">
        <v>18</v>
      </c>
      <c r="M2258" s="73"/>
      <c r="N2258" s="73"/>
      <c r="R2258" s="73"/>
      <c r="S2258" s="72" t="s">
        <v>145</v>
      </c>
      <c r="T2258" s="72" t="s">
        <v>14407</v>
      </c>
      <c r="U2258" s="73"/>
      <c r="W2258" s="73"/>
      <c r="X2258" s="73"/>
      <c r="Y2258" s="72" t="s">
        <v>14379</v>
      </c>
      <c r="AO2258" s="71">
        <v>2150</v>
      </c>
      <c r="AS2258" s="73"/>
      <c r="AT2258" s="73"/>
      <c r="AU2258" s="73"/>
      <c r="AV2258" s="73"/>
      <c r="AW2258" s="74" t="s">
        <v>16652</v>
      </c>
      <c r="BC2258" s="73"/>
    </row>
    <row r="2259" spans="1:56">
      <c r="A2259" s="70" t="str">
        <f t="shared" si="71"/>
        <v>2026-01</v>
      </c>
      <c r="B2259" s="5" t="str">
        <f>_xlfn.XLOOKUP(G2259,过机服务商重量差!A:A,过机服务商重量差!G:G)</f>
        <v>帅时莹</v>
      </c>
      <c r="C2259" s="32" t="str">
        <f t="shared" si="70"/>
        <v>渠道</v>
      </c>
      <c r="D2259" s="63">
        <f>ROUND(IF(AND(AO2259&gt;=0,Y2259="正常走货"),_xlfn.XLOOKUP(G2259,过机服务商重量差!A:A,过机服务商重量差!L:L),"0"),2)</f>
        <v>0</v>
      </c>
      <c r="E2259" s="64">
        <f>ROUND(IF(B2259="小旋风",$D2259/提成!$D$4*提成!$E$4,$D2259/提成!$D$3*提成!$E$3),2)</f>
        <v>0</v>
      </c>
      <c r="F2259" s="5" t="str">
        <f ca="1">IFERROR(LOOKUP(1,0/((B2259=名单!B:B)*(VALUE(AW2259)&gt;=名单!E:E)*(VALUE(AW2259)&lt;=名单!G:G)*(Y2259="正常走货")),名单!H:H),"否")</f>
        <v>否</v>
      </c>
      <c r="G2259" s="71" t="s">
        <v>6825</v>
      </c>
      <c r="H2259" s="71" t="s">
        <v>36</v>
      </c>
      <c r="J2259" s="72" t="s">
        <v>6231</v>
      </c>
      <c r="L2259" s="71" t="s">
        <v>18</v>
      </c>
      <c r="M2259" s="73"/>
      <c r="N2259" s="73"/>
      <c r="R2259" s="73"/>
      <c r="S2259" s="72" t="s">
        <v>679</v>
      </c>
      <c r="T2259" s="72" t="s">
        <v>14419</v>
      </c>
      <c r="U2259" s="73"/>
      <c r="W2259" s="73"/>
      <c r="X2259" s="73"/>
      <c r="Y2259" s="72" t="s">
        <v>14434</v>
      </c>
      <c r="AO2259" s="71">
        <v>0</v>
      </c>
      <c r="AS2259" s="73"/>
      <c r="AT2259" s="73"/>
      <c r="AV2259" s="73"/>
      <c r="AW2259" s="74" t="s">
        <v>16653</v>
      </c>
      <c r="BC2259" s="73"/>
    </row>
    <row r="2260" spans="1:56">
      <c r="A2260" s="70" t="str">
        <f t="shared" si="71"/>
        <v>2026-01</v>
      </c>
      <c r="B2260" s="5" t="str">
        <f>_xlfn.XLOOKUP(G2260,过机服务商重量差!A:A,过机服务商重量差!G:G)</f>
        <v>无崖子</v>
      </c>
      <c r="C2260" s="32" t="str">
        <f t="shared" si="70"/>
        <v>渠道</v>
      </c>
      <c r="D2260" s="63">
        <f>ROUND(IF(AND(AO2260&gt;=0,Y2260="正常走货"),_xlfn.XLOOKUP(G2260,过机服务商重量差!A:A,过机服务商重量差!L:L),"0"),2)</f>
        <v>12.5</v>
      </c>
      <c r="E2260" s="64">
        <f>ROUND(IF(B2260="小旋风",$D2260/提成!$D$4*提成!$E$4,$D2260/提成!$D$3*提成!$E$3),2)</f>
        <v>0.13</v>
      </c>
      <c r="F2260" s="5" t="str">
        <f ca="1">IFERROR(LOOKUP(1,0/((B2260=名单!B:B)*(VALUE(AW2260)&gt;=名单!E:E)*(VALUE(AW2260)&lt;=名单!G:G)*(Y2260="正常走货")),名单!H:H),"否")</f>
        <v>否</v>
      </c>
      <c r="G2260" s="71" t="s">
        <v>6827</v>
      </c>
      <c r="H2260" s="71" t="s">
        <v>6829</v>
      </c>
      <c r="J2260" s="72" t="s">
        <v>845</v>
      </c>
      <c r="L2260" s="71" t="s">
        <v>18</v>
      </c>
      <c r="M2260" s="73"/>
      <c r="N2260" s="73"/>
      <c r="R2260" s="73"/>
      <c r="S2260" s="72" t="s">
        <v>1269</v>
      </c>
      <c r="T2260" s="72" t="s">
        <v>14386</v>
      </c>
      <c r="U2260" s="73"/>
      <c r="W2260" s="73"/>
      <c r="X2260" s="73"/>
      <c r="Y2260" s="72" t="s">
        <v>14379</v>
      </c>
      <c r="AO2260" s="71">
        <v>0</v>
      </c>
      <c r="AS2260" s="73"/>
      <c r="AT2260" s="73"/>
      <c r="AV2260" s="73"/>
      <c r="AW2260" s="74" t="s">
        <v>16654</v>
      </c>
      <c r="BC2260" s="73"/>
      <c r="BD2260" s="73"/>
    </row>
    <row r="2261" spans="1:56">
      <c r="A2261" s="70" t="str">
        <f t="shared" si="71"/>
        <v>2026-01</v>
      </c>
      <c r="B2261" s="5" t="str">
        <f>_xlfn.XLOOKUP(G2261,过机服务商重量差!A:A,过机服务商重量差!G:G)</f>
        <v>小旋风</v>
      </c>
      <c r="C2261" s="32" t="str">
        <f t="shared" si="70"/>
        <v>渠道</v>
      </c>
      <c r="D2261" s="63">
        <f>ROUND(IF(AND(AO2261&gt;=0,Y2261="正常走货"),_xlfn.XLOOKUP(G2261,过机服务商重量差!A:A,过机服务商重量差!L:L),"0"),2)</f>
        <v>34</v>
      </c>
      <c r="E2261" s="64">
        <f>ROUND(IF(B2261="小旋风",$D2261/提成!$D$4*提成!$E$4,$D2261/提成!$D$3*提成!$E$3),2)</f>
        <v>0.34</v>
      </c>
      <c r="F2261" s="5" t="str">
        <f ca="1">IFERROR(LOOKUP(1,0/((B2261=名单!B:B)*(VALUE(AW2261)&gt;=名单!E:E)*(VALUE(AW2261)&lt;=名单!G:G)*(Y2261="正常走货")),名单!H:H),"否")</f>
        <v>是</v>
      </c>
      <c r="G2261" s="71" t="s">
        <v>6830</v>
      </c>
      <c r="H2261" s="71" t="s">
        <v>6832</v>
      </c>
      <c r="J2261" s="72" t="s">
        <v>78</v>
      </c>
      <c r="L2261" s="71" t="s">
        <v>18</v>
      </c>
      <c r="M2261" s="73"/>
      <c r="N2261" s="73"/>
      <c r="R2261" s="73"/>
      <c r="S2261" s="72" t="s">
        <v>6833</v>
      </c>
      <c r="T2261" s="72" t="s">
        <v>16393</v>
      </c>
      <c r="U2261" s="73"/>
      <c r="W2261" s="73"/>
      <c r="X2261" s="73"/>
      <c r="Y2261" s="72" t="s">
        <v>14379</v>
      </c>
      <c r="AO2261" s="71">
        <v>63.3</v>
      </c>
      <c r="AS2261" s="73"/>
      <c r="AT2261" s="73"/>
      <c r="AU2261" s="73"/>
      <c r="AV2261" s="73"/>
      <c r="AW2261" s="74" t="s">
        <v>16655</v>
      </c>
      <c r="BC2261" s="73"/>
    </row>
    <row r="2262" spans="1:56">
      <c r="A2262" s="70" t="str">
        <f t="shared" si="71"/>
        <v>2026-01</v>
      </c>
      <c r="B2262" s="5" t="str">
        <f>_xlfn.XLOOKUP(G2262,过机服务商重量差!A:A,过机服务商重量差!G:G)</f>
        <v>玉麒麟</v>
      </c>
      <c r="C2262" s="32" t="str">
        <f t="shared" si="70"/>
        <v>渠道</v>
      </c>
      <c r="D2262" s="63">
        <f>ROUND(IF(AND(AO2262&gt;=0,Y2262="正常走货"),_xlfn.XLOOKUP(G2262,过机服务商重量差!A:A,过机服务商重量差!L:L),"0"),2)</f>
        <v>1</v>
      </c>
      <c r="E2262" s="64">
        <f>ROUND(IF(B2262="小旋风",$D2262/提成!$D$4*提成!$E$4,$D2262/提成!$D$3*提成!$E$3),2)</f>
        <v>0.01</v>
      </c>
      <c r="F2262" s="5" t="str">
        <f ca="1">IFERROR(LOOKUP(1,0/((B2262=名单!B:B)*(VALUE(AW2262)&gt;=名单!E:E)*(VALUE(AW2262)&lt;=名单!G:G)*(Y2262="正常走货")),名单!H:H),"否")</f>
        <v>否</v>
      </c>
      <c r="G2262" s="71" t="s">
        <v>6834</v>
      </c>
      <c r="H2262" s="71" t="s">
        <v>6836</v>
      </c>
      <c r="J2262" s="71" t="s">
        <v>256</v>
      </c>
      <c r="L2262" s="71" t="s">
        <v>18</v>
      </c>
      <c r="M2262" s="73"/>
      <c r="N2262" s="73"/>
      <c r="R2262" s="73"/>
      <c r="S2262" s="72" t="s">
        <v>232</v>
      </c>
      <c r="T2262" s="71" t="s">
        <v>14386</v>
      </c>
      <c r="U2262" s="73"/>
      <c r="W2262" s="73"/>
      <c r="X2262" s="73"/>
      <c r="Y2262" s="72" t="s">
        <v>14379</v>
      </c>
      <c r="AO2262" s="71">
        <v>50</v>
      </c>
      <c r="AS2262" s="73"/>
      <c r="AT2262" s="73"/>
      <c r="AU2262" s="73"/>
      <c r="AV2262" s="73"/>
      <c r="AW2262" s="74" t="s">
        <v>16656</v>
      </c>
      <c r="BC2262" s="73"/>
      <c r="BD2262" s="73"/>
    </row>
    <row r="2263" spans="1:56">
      <c r="A2263" s="70" t="str">
        <f t="shared" si="71"/>
        <v>2026-01</v>
      </c>
      <c r="B2263" s="5" t="str">
        <f>_xlfn.XLOOKUP(G2263,过机服务商重量差!A:A,过机服务商重量差!G:G)</f>
        <v>玉麒麟</v>
      </c>
      <c r="C2263" s="32" t="str">
        <f t="shared" si="70"/>
        <v>渠道</v>
      </c>
      <c r="D2263" s="63">
        <f>ROUND(IF(AND(AO2263&gt;=0,Y2263="正常走货"),_xlfn.XLOOKUP(G2263,过机服务商重量差!A:A,过机服务商重量差!L:L),"0"),2)</f>
        <v>1</v>
      </c>
      <c r="E2263" s="64">
        <f>ROUND(IF(B2263="小旋风",$D2263/提成!$D$4*提成!$E$4,$D2263/提成!$D$3*提成!$E$3),2)</f>
        <v>0.01</v>
      </c>
      <c r="F2263" s="5" t="str">
        <f ca="1">IFERROR(LOOKUP(1,0/((B2263=名单!B:B)*(VALUE(AW2263)&gt;=名单!E:E)*(VALUE(AW2263)&lt;=名单!G:G)*(Y2263="正常走货")),名单!H:H),"否")</f>
        <v>否</v>
      </c>
      <c r="G2263" s="71" t="s">
        <v>6837</v>
      </c>
      <c r="H2263" s="71" t="s">
        <v>6839</v>
      </c>
      <c r="J2263" s="72" t="s">
        <v>17</v>
      </c>
      <c r="L2263" s="71" t="s">
        <v>18</v>
      </c>
      <c r="M2263" s="73"/>
      <c r="N2263" s="73"/>
      <c r="R2263" s="73"/>
      <c r="S2263" s="72" t="s">
        <v>232</v>
      </c>
      <c r="T2263" s="72" t="s">
        <v>14386</v>
      </c>
      <c r="U2263" s="73"/>
      <c r="W2263" s="73"/>
      <c r="X2263" s="73"/>
      <c r="Y2263" s="72" t="s">
        <v>14379</v>
      </c>
      <c r="AO2263" s="71">
        <v>51.8</v>
      </c>
      <c r="AS2263" s="73"/>
      <c r="AT2263" s="73"/>
      <c r="AU2263" s="73"/>
      <c r="AV2263" s="73"/>
      <c r="AW2263" s="74" t="s">
        <v>16657</v>
      </c>
      <c r="BC2263" s="73"/>
      <c r="BD2263" s="73"/>
    </row>
    <row r="2264" spans="1:56">
      <c r="A2264" s="70" t="str">
        <f t="shared" si="71"/>
        <v>2026-01</v>
      </c>
      <c r="B2264" s="5" t="str">
        <f>_xlfn.XLOOKUP(G2264,过机服务商重量差!A:A,过机服务商重量差!G:G)</f>
        <v>小旋风</v>
      </c>
      <c r="C2264" s="32" t="str">
        <f t="shared" si="70"/>
        <v>渠道</v>
      </c>
      <c r="D2264" s="63">
        <f>ROUND(IF(AND(AO2264&gt;=0,Y2264="正常走货"),_xlfn.XLOOKUP(G2264,过机服务商重量差!A:A,过机服务商重量差!L:L),"0"),2)</f>
        <v>67</v>
      </c>
      <c r="E2264" s="64">
        <f>ROUND(IF(B2264="小旋风",$D2264/提成!$D$4*提成!$E$4,$D2264/提成!$D$3*提成!$E$3),2)</f>
        <v>0.67</v>
      </c>
      <c r="F2264" s="5" t="str">
        <f ca="1">IFERROR(LOOKUP(1,0/((B2264=名单!B:B)*(VALUE(AW2264)&gt;=名单!E:E)*(VALUE(AW2264)&lt;=名单!G:G)*(Y2264="正常走货")),名单!H:H),"否")</f>
        <v>是</v>
      </c>
      <c r="G2264" s="71" t="s">
        <v>6840</v>
      </c>
      <c r="H2264" s="71" t="s">
        <v>6842</v>
      </c>
      <c r="J2264" s="72" t="s">
        <v>85</v>
      </c>
      <c r="L2264" s="72" t="s">
        <v>18</v>
      </c>
      <c r="M2264" s="73"/>
      <c r="N2264" s="73"/>
      <c r="R2264" s="73"/>
      <c r="S2264" s="72" t="s">
        <v>232</v>
      </c>
      <c r="T2264" s="71" t="s">
        <v>14386</v>
      </c>
      <c r="U2264" s="73"/>
      <c r="W2264" s="73"/>
      <c r="X2264" s="73"/>
      <c r="Y2264" s="72" t="s">
        <v>14379</v>
      </c>
      <c r="AO2264" s="71">
        <v>284.4</v>
      </c>
      <c r="AS2264" s="73"/>
      <c r="AT2264" s="73"/>
      <c r="AU2264" s="73"/>
      <c r="AV2264" s="73"/>
      <c r="AW2264" s="74" t="s">
        <v>16658</v>
      </c>
      <c r="BC2264" s="73"/>
      <c r="BD2264" s="73"/>
    </row>
    <row r="2265" spans="1:56">
      <c r="A2265" s="70" t="str">
        <f t="shared" si="71"/>
        <v>2026-01</v>
      </c>
      <c r="B2265" s="5" t="str">
        <f>_xlfn.XLOOKUP(G2265,过机服务商重量差!A:A,过机服务商重量差!G:G)</f>
        <v>小旋风</v>
      </c>
      <c r="C2265" s="32" t="str">
        <f t="shared" si="70"/>
        <v>渠道</v>
      </c>
      <c r="D2265" s="63">
        <f>ROUND(IF(AND(AO2265&gt;=0,Y2265="正常走货"),_xlfn.XLOOKUP(G2265,过机服务商重量差!A:A,过机服务商重量差!L:L),"0"),2)</f>
        <v>165</v>
      </c>
      <c r="E2265" s="64">
        <f>ROUND(IF(B2265="小旋风",$D2265/提成!$D$4*提成!$E$4,$D2265/提成!$D$3*提成!$E$3),2)</f>
        <v>1.65</v>
      </c>
      <c r="F2265" s="5" t="str">
        <f ca="1">IFERROR(LOOKUP(1,0/((B2265=名单!B:B)*(VALUE(AW2265)&gt;=名单!E:E)*(VALUE(AW2265)&lt;=名单!G:G)*(Y2265="正常走货")),名单!H:H),"否")</f>
        <v>是</v>
      </c>
      <c r="G2265" s="71" t="s">
        <v>6843</v>
      </c>
      <c r="H2265" s="71" t="s">
        <v>6845</v>
      </c>
      <c r="J2265" s="72" t="s">
        <v>78</v>
      </c>
      <c r="L2265" s="71" t="s">
        <v>18</v>
      </c>
      <c r="M2265" s="73"/>
      <c r="N2265" s="73"/>
      <c r="R2265" s="73"/>
      <c r="S2265" s="72" t="s">
        <v>232</v>
      </c>
      <c r="T2265" s="72" t="s">
        <v>14386</v>
      </c>
      <c r="U2265" s="73"/>
      <c r="W2265" s="73"/>
      <c r="X2265" s="73"/>
      <c r="Y2265" s="72" t="s">
        <v>14379</v>
      </c>
      <c r="AO2265" s="71">
        <v>343.5</v>
      </c>
      <c r="AT2265" s="73"/>
      <c r="AV2265" s="73"/>
      <c r="AW2265" s="74" t="s">
        <v>16659</v>
      </c>
      <c r="BC2265" s="73"/>
    </row>
    <row r="2266" spans="1:56">
      <c r="A2266" s="70" t="str">
        <f t="shared" si="71"/>
        <v>2026-01</v>
      </c>
      <c r="B2266" s="5" t="str">
        <f>_xlfn.XLOOKUP(G2266,过机服务商重量差!A:A,过机服务商重量差!G:G)</f>
        <v>小旋风</v>
      </c>
      <c r="C2266" s="32" t="str">
        <f t="shared" si="70"/>
        <v>渠道</v>
      </c>
      <c r="D2266" s="63">
        <f>ROUND(IF(AND(AO2266&gt;=0,Y2266="正常走货"),_xlfn.XLOOKUP(G2266,过机服务商重量差!A:A,过机服务商重量差!L:L),"0"),2)</f>
        <v>2.5</v>
      </c>
      <c r="E2266" s="64">
        <f>ROUND(IF(B2266="小旋风",$D2266/提成!$D$4*提成!$E$4,$D2266/提成!$D$3*提成!$E$3),2)</f>
        <v>0.02</v>
      </c>
      <c r="F2266" s="5" t="str">
        <f ca="1">IFERROR(LOOKUP(1,0/((B2266=名单!B:B)*(VALUE(AW2266)&gt;=名单!E:E)*(VALUE(AW2266)&lt;=名单!G:G)*(Y2266="正常走货")),名单!H:H),"否")</f>
        <v>是</v>
      </c>
      <c r="G2266" s="71" t="s">
        <v>6846</v>
      </c>
      <c r="H2266" s="71" t="s">
        <v>6848</v>
      </c>
      <c r="J2266" s="72" t="s">
        <v>310</v>
      </c>
      <c r="L2266" s="72" t="s">
        <v>18</v>
      </c>
      <c r="M2266" s="73"/>
      <c r="N2266" s="73"/>
      <c r="R2266" s="73"/>
      <c r="S2266" s="72" t="s">
        <v>1109</v>
      </c>
      <c r="T2266" s="72" t="s">
        <v>14410</v>
      </c>
      <c r="U2266" s="73"/>
      <c r="W2266" s="73"/>
      <c r="X2266" s="73"/>
      <c r="Y2266" s="72" t="s">
        <v>14379</v>
      </c>
      <c r="AO2266" s="71">
        <v>30</v>
      </c>
      <c r="AT2266" s="73"/>
      <c r="AV2266" s="73"/>
      <c r="AW2266" s="74" t="s">
        <v>16660</v>
      </c>
      <c r="BA2266" s="73"/>
      <c r="BC2266" s="73"/>
    </row>
    <row r="2267" spans="1:56">
      <c r="A2267" s="70" t="str">
        <f t="shared" si="71"/>
        <v>2026-01</v>
      </c>
      <c r="B2267" s="5" t="str">
        <f>_xlfn.XLOOKUP(G2267,过机服务商重量差!A:A,过机服务商重量差!G:G)</f>
        <v>玉麒麟</v>
      </c>
      <c r="C2267" s="32" t="str">
        <f t="shared" si="70"/>
        <v>渠道</v>
      </c>
      <c r="D2267" s="63">
        <f>ROUND(IF(AND(AO2267&gt;=0,Y2267="正常走货"),_xlfn.XLOOKUP(G2267,过机服务商重量差!A:A,过机服务商重量差!L:L),"0"),2)</f>
        <v>4.5</v>
      </c>
      <c r="E2267" s="64">
        <f>ROUND(IF(B2267="小旋风",$D2267/提成!$D$4*提成!$E$4,$D2267/提成!$D$3*提成!$E$3),2)</f>
        <v>0.05</v>
      </c>
      <c r="F2267" s="5" t="str">
        <f ca="1">IFERROR(LOOKUP(1,0/((B2267=名单!B:B)*(VALUE(AW2267)&gt;=名单!E:E)*(VALUE(AW2267)&lt;=名单!G:G)*(Y2267="正常走货")),名单!H:H),"否")</f>
        <v>否</v>
      </c>
      <c r="G2267" s="71" t="s">
        <v>6849</v>
      </c>
      <c r="H2267" s="71" t="s">
        <v>6851</v>
      </c>
      <c r="J2267" s="72" t="s">
        <v>17</v>
      </c>
      <c r="L2267" s="71" t="s">
        <v>18</v>
      </c>
      <c r="M2267" s="73"/>
      <c r="N2267" s="73"/>
      <c r="R2267" s="73"/>
      <c r="S2267" s="72" t="s">
        <v>2149</v>
      </c>
      <c r="T2267" s="72" t="s">
        <v>14382</v>
      </c>
      <c r="U2267" s="73"/>
      <c r="W2267" s="73"/>
      <c r="X2267" s="73"/>
      <c r="Y2267" s="72" t="s">
        <v>14379</v>
      </c>
      <c r="AO2267" s="71">
        <v>51.1</v>
      </c>
      <c r="AT2267" s="73"/>
      <c r="AV2267" s="73"/>
      <c r="AW2267" s="74" t="s">
        <v>16661</v>
      </c>
      <c r="BA2267" s="73"/>
      <c r="BC2267" s="73"/>
      <c r="BD2267" s="73"/>
    </row>
    <row r="2268" spans="1:56">
      <c r="A2268" s="70" t="str">
        <f t="shared" si="71"/>
        <v>2026-01</v>
      </c>
      <c r="B2268" s="5" t="str">
        <f>_xlfn.XLOOKUP(G2268,过机服务商重量差!A:A,过机服务商重量差!G:G)</f>
        <v>帅时莹</v>
      </c>
      <c r="C2268" s="32" t="str">
        <f t="shared" si="70"/>
        <v>渠道</v>
      </c>
      <c r="D2268" s="63">
        <f>ROUND(IF(AND(AO2268&gt;=0,Y2268="正常走货"),_xlfn.XLOOKUP(G2268,过机服务商重量差!A:A,过机服务商重量差!L:L),"0"),2)</f>
        <v>258</v>
      </c>
      <c r="E2268" s="64">
        <f>ROUND(IF(B2268="小旋风",$D2268/提成!$D$4*提成!$E$4,$D2268/提成!$D$3*提成!$E$3),2)</f>
        <v>2.58</v>
      </c>
      <c r="F2268" s="5" t="str">
        <f ca="1">IFERROR(LOOKUP(1,0/((B2268=名单!B:B)*(VALUE(AW2268)&gt;=名单!E:E)*(VALUE(AW2268)&lt;=名单!G:G)*(Y2268="正常走货")),名单!H:H),"否")</f>
        <v>否</v>
      </c>
      <c r="G2268" s="71" t="s">
        <v>6852</v>
      </c>
      <c r="H2268" s="71" t="s">
        <v>6854</v>
      </c>
      <c r="J2268" s="72" t="s">
        <v>287</v>
      </c>
      <c r="L2268" s="71" t="s">
        <v>18</v>
      </c>
      <c r="M2268" s="73"/>
      <c r="N2268" s="73"/>
      <c r="R2268" s="73"/>
      <c r="S2268" s="72" t="s">
        <v>292</v>
      </c>
      <c r="T2268" s="72" t="s">
        <v>14410</v>
      </c>
      <c r="U2268" s="73"/>
      <c r="W2268" s="73"/>
      <c r="X2268" s="73"/>
      <c r="Y2268" s="72" t="s">
        <v>14379</v>
      </c>
      <c r="AO2268" s="71">
        <v>1678.2</v>
      </c>
      <c r="AS2268" s="73"/>
      <c r="AT2268" s="73"/>
      <c r="AV2268" s="73"/>
      <c r="AW2268" s="74" t="s">
        <v>16662</v>
      </c>
      <c r="BC2268" s="73"/>
    </row>
    <row r="2269" spans="1:56">
      <c r="A2269" s="70" t="str">
        <f t="shared" si="71"/>
        <v>2026-01</v>
      </c>
      <c r="B2269" s="5" t="str">
        <f>_xlfn.XLOOKUP(G2269,过机服务商重量差!A:A,过机服务商重量差!G:G)</f>
        <v>小旋风</v>
      </c>
      <c r="C2269" s="32" t="str">
        <f t="shared" si="70"/>
        <v>渠道</v>
      </c>
      <c r="D2269" s="63">
        <f>ROUND(IF(AND(AO2269&gt;=0,Y2269="正常走货"),_xlfn.XLOOKUP(G2269,过机服务商重量差!A:A,过机服务商重量差!L:L),"0"),2)</f>
        <v>2.1</v>
      </c>
      <c r="E2269" s="64">
        <f>ROUND(IF(B2269="小旋风",$D2269/提成!$D$4*提成!$E$4,$D2269/提成!$D$3*提成!$E$3),2)</f>
        <v>0.02</v>
      </c>
      <c r="F2269" s="5" t="str">
        <f ca="1">IFERROR(LOOKUP(1,0/((B2269=名单!B:B)*(VALUE(AW2269)&gt;=名单!E:E)*(VALUE(AW2269)&lt;=名单!G:G)*(Y2269="正常走货")),名单!H:H),"否")</f>
        <v>是</v>
      </c>
      <c r="G2269" s="71" t="s">
        <v>6855</v>
      </c>
      <c r="H2269" s="71" t="s">
        <v>6857</v>
      </c>
      <c r="J2269" s="72" t="s">
        <v>28</v>
      </c>
      <c r="L2269" s="71" t="s">
        <v>18</v>
      </c>
      <c r="M2269" s="73"/>
      <c r="N2269" s="73"/>
      <c r="R2269" s="73"/>
      <c r="S2269" s="72" t="s">
        <v>30</v>
      </c>
      <c r="T2269" s="72" t="s">
        <v>14382</v>
      </c>
      <c r="U2269" s="73"/>
      <c r="W2269" s="73"/>
      <c r="X2269" s="73"/>
      <c r="Y2269" s="72" t="s">
        <v>14379</v>
      </c>
      <c r="AO2269" s="71">
        <v>252</v>
      </c>
      <c r="AT2269" s="73"/>
      <c r="AU2269" s="73"/>
      <c r="AV2269" s="73"/>
      <c r="AW2269" s="74" t="s">
        <v>16663</v>
      </c>
      <c r="BC2269" s="73"/>
    </row>
    <row r="2270" spans="1:56">
      <c r="A2270" s="70" t="str">
        <f t="shared" si="71"/>
        <v>2026-01</v>
      </c>
      <c r="B2270" s="5" t="str">
        <f>_xlfn.XLOOKUP(G2270,过机服务商重量差!A:A,过机服务商重量差!G:G)</f>
        <v>小旋风</v>
      </c>
      <c r="C2270" s="32" t="str">
        <f t="shared" si="70"/>
        <v>渠道</v>
      </c>
      <c r="D2270" s="63">
        <f>ROUND(IF(AND(AO2270&gt;=0,Y2270="正常走货"),_xlfn.XLOOKUP(G2270,过机服务商重量差!A:A,过机服务商重量差!L:L),"0"),2)</f>
        <v>6</v>
      </c>
      <c r="E2270" s="64">
        <f>ROUND(IF(B2270="小旋风",$D2270/提成!$D$4*提成!$E$4,$D2270/提成!$D$3*提成!$E$3),2)</f>
        <v>0.06</v>
      </c>
      <c r="F2270" s="5" t="str">
        <f ca="1">IFERROR(LOOKUP(1,0/((B2270=名单!B:B)*(VALUE(AW2270)&gt;=名单!E:E)*(VALUE(AW2270)&lt;=名单!G:G)*(Y2270="正常走货")),名单!H:H),"否")</f>
        <v>是</v>
      </c>
      <c r="G2270" s="71" t="s">
        <v>6858</v>
      </c>
      <c r="H2270" s="71" t="s">
        <v>6860</v>
      </c>
      <c r="J2270" s="71" t="s">
        <v>364</v>
      </c>
      <c r="L2270" s="71" t="s">
        <v>18</v>
      </c>
      <c r="M2270" s="73"/>
      <c r="N2270" s="73"/>
      <c r="R2270" s="73"/>
      <c r="S2270" s="72" t="s">
        <v>820</v>
      </c>
      <c r="T2270" s="72" t="s">
        <v>14407</v>
      </c>
      <c r="U2270" s="73"/>
      <c r="W2270" s="73"/>
      <c r="X2270" s="73"/>
      <c r="Y2270" s="72" t="s">
        <v>14379</v>
      </c>
      <c r="AO2270" s="71">
        <v>100</v>
      </c>
      <c r="AS2270" s="73"/>
      <c r="AT2270" s="73"/>
      <c r="AU2270" s="73"/>
      <c r="AV2270" s="73"/>
      <c r="AW2270" s="74" t="s">
        <v>16664</v>
      </c>
      <c r="BC2270" s="73"/>
      <c r="BD2270" s="73"/>
    </row>
    <row r="2271" spans="1:56">
      <c r="A2271" s="70" t="str">
        <f t="shared" si="71"/>
        <v>2026-01</v>
      </c>
      <c r="B2271" s="5" t="str">
        <f>_xlfn.XLOOKUP(G2271,过机服务商重量差!A:A,过机服务商重量差!G:G)</f>
        <v>帅时莹</v>
      </c>
      <c r="C2271" s="32" t="str">
        <f t="shared" si="70"/>
        <v>渠道</v>
      </c>
      <c r="D2271" s="63">
        <f>ROUND(IF(AND(AO2271&gt;=0,Y2271="正常走货"),_xlfn.XLOOKUP(G2271,过机服务商重量差!A:A,过机服务商重量差!L:L),"0"),2)</f>
        <v>4.5</v>
      </c>
      <c r="E2271" s="64">
        <f>ROUND(IF(B2271="小旋风",$D2271/提成!$D$4*提成!$E$4,$D2271/提成!$D$3*提成!$E$3),2)</f>
        <v>0.05</v>
      </c>
      <c r="F2271" s="5" t="str">
        <f ca="1">IFERROR(LOOKUP(1,0/((B2271=名单!B:B)*(VALUE(AW2271)&gt;=名单!E:E)*(VALUE(AW2271)&lt;=名单!G:G)*(Y2271="正常走货")),名单!H:H),"否")</f>
        <v>否</v>
      </c>
      <c r="G2271" s="71" t="s">
        <v>6861</v>
      </c>
      <c r="H2271" s="71" t="s">
        <v>6863</v>
      </c>
      <c r="J2271" s="72" t="s">
        <v>586</v>
      </c>
      <c r="L2271" s="71" t="s">
        <v>18</v>
      </c>
      <c r="M2271" s="73"/>
      <c r="N2271" s="73"/>
      <c r="R2271" s="73"/>
      <c r="S2271" s="72" t="s">
        <v>191</v>
      </c>
      <c r="T2271" s="72" t="s">
        <v>14410</v>
      </c>
      <c r="U2271" s="73"/>
      <c r="W2271" s="73"/>
      <c r="X2271" s="73"/>
      <c r="Y2271" s="72" t="s">
        <v>14379</v>
      </c>
      <c r="AO2271" s="71">
        <v>149.1</v>
      </c>
      <c r="AS2271" s="73"/>
      <c r="AT2271" s="73"/>
      <c r="AU2271" s="73"/>
      <c r="AV2271" s="73"/>
      <c r="AW2271" s="74" t="s">
        <v>16665</v>
      </c>
      <c r="BD2271" s="73"/>
    </row>
    <row r="2272" spans="1:56">
      <c r="A2272" s="70" t="str">
        <f t="shared" si="71"/>
        <v>2026-01</v>
      </c>
      <c r="B2272" s="5" t="str">
        <f>_xlfn.XLOOKUP(G2272,过机服务商重量差!A:A,过机服务商重量差!G:G)</f>
        <v>007</v>
      </c>
      <c r="C2272" s="32" t="str">
        <f t="shared" si="70"/>
        <v>渠道</v>
      </c>
      <c r="D2272" s="63">
        <f>ROUND(IF(AND(AO2272&gt;=0,Y2272="正常走货"),_xlfn.XLOOKUP(G2272,过机服务商重量差!A:A,过机服务商重量差!L:L),"0"),2)</f>
        <v>49</v>
      </c>
      <c r="E2272" s="64">
        <f>ROUND(IF(B2272="小旋风",$D2272/提成!$D$4*提成!$E$4,$D2272/提成!$D$3*提成!$E$3),2)</f>
        <v>0.49</v>
      </c>
      <c r="F2272" s="5" t="str">
        <f ca="1">IFERROR(LOOKUP(1,0/((B2272=名单!B:B)*(VALUE(AW2272)&gt;=名单!E:E)*(VALUE(AW2272)&lt;=名单!G:G)*(Y2272="正常走货")),名单!H:H),"否")</f>
        <v>否</v>
      </c>
      <c r="G2272" s="71" t="s">
        <v>6864</v>
      </c>
      <c r="H2272" s="71" t="s">
        <v>6866</v>
      </c>
      <c r="J2272" s="72" t="s">
        <v>266</v>
      </c>
      <c r="L2272" s="71" t="s">
        <v>18</v>
      </c>
      <c r="M2272" s="73"/>
      <c r="N2272" s="73"/>
      <c r="R2272" s="73"/>
      <c r="S2272" s="72" t="s">
        <v>745</v>
      </c>
      <c r="T2272" s="72" t="s">
        <v>14407</v>
      </c>
      <c r="U2272" s="73"/>
      <c r="W2272" s="73"/>
      <c r="X2272" s="73"/>
      <c r="Y2272" s="72" t="s">
        <v>14379</v>
      </c>
      <c r="AO2272" s="71">
        <v>421.4</v>
      </c>
      <c r="AS2272" s="73"/>
      <c r="AT2272" s="73"/>
      <c r="AU2272" s="73"/>
      <c r="AV2272" s="73"/>
      <c r="AW2272" s="74" t="s">
        <v>16666</v>
      </c>
      <c r="BC2272" s="73"/>
    </row>
    <row r="2273" spans="1:56">
      <c r="A2273" s="70" t="str">
        <f t="shared" si="71"/>
        <v>2026-01</v>
      </c>
      <c r="B2273" s="5" t="str">
        <f>_xlfn.XLOOKUP(G2273,过机服务商重量差!A:A,过机服务商重量差!G:G)</f>
        <v>玉麒麟</v>
      </c>
      <c r="C2273" s="32" t="str">
        <f t="shared" si="70"/>
        <v>渠道</v>
      </c>
      <c r="D2273" s="63">
        <f>ROUND(IF(AND(AO2273&gt;=0,Y2273="正常走货"),_xlfn.XLOOKUP(G2273,过机服务商重量差!A:A,过机服务商重量差!L:L),"0"),2)</f>
        <v>1.5</v>
      </c>
      <c r="E2273" s="64">
        <f>ROUND(IF(B2273="小旋风",$D2273/提成!$D$4*提成!$E$4,$D2273/提成!$D$3*提成!$E$3),2)</f>
        <v>0.02</v>
      </c>
      <c r="F2273" s="5" t="str">
        <f ca="1">IFERROR(LOOKUP(1,0/((B2273=名单!B:B)*(VALUE(AW2273)&gt;=名单!E:E)*(VALUE(AW2273)&lt;=名单!G:G)*(Y2273="正常走货")),名单!H:H),"否")</f>
        <v>否</v>
      </c>
      <c r="G2273" s="71" t="s">
        <v>6867</v>
      </c>
      <c r="H2273" s="71" t="s">
        <v>6869</v>
      </c>
      <c r="J2273" s="72" t="s">
        <v>17</v>
      </c>
      <c r="L2273" s="71" t="s">
        <v>18</v>
      </c>
      <c r="M2273" s="73"/>
      <c r="N2273" s="73"/>
      <c r="R2273" s="73"/>
      <c r="S2273" s="72" t="s">
        <v>1269</v>
      </c>
      <c r="T2273" s="72" t="s">
        <v>14386</v>
      </c>
      <c r="U2273" s="73"/>
      <c r="W2273" s="73"/>
      <c r="X2273" s="73"/>
      <c r="Y2273" s="72" t="s">
        <v>14379</v>
      </c>
      <c r="AO2273" s="71">
        <v>50.5</v>
      </c>
      <c r="AT2273" s="73"/>
      <c r="AU2273" s="73"/>
      <c r="AV2273" s="73"/>
      <c r="AW2273" s="74" t="s">
        <v>16667</v>
      </c>
      <c r="BC2273" s="73"/>
    </row>
    <row r="2274" spans="1:56">
      <c r="A2274" s="70" t="str">
        <f t="shared" si="71"/>
        <v>2026-01</v>
      </c>
      <c r="B2274" s="5" t="str">
        <f>_xlfn.XLOOKUP(G2274,过机服务商重量差!A:A,过机服务商重量差!G:G)</f>
        <v>玉麒麟</v>
      </c>
      <c r="C2274" s="32" t="str">
        <f t="shared" si="70"/>
        <v>渠道</v>
      </c>
      <c r="D2274" s="63">
        <f>ROUND(IF(AND(AO2274&gt;=0,Y2274="正常走货"),_xlfn.XLOOKUP(G2274,过机服务商重量差!A:A,过机服务商重量差!L:L),"0"),2)</f>
        <v>2.5</v>
      </c>
      <c r="E2274" s="64">
        <f>ROUND(IF(B2274="小旋风",$D2274/提成!$D$4*提成!$E$4,$D2274/提成!$D$3*提成!$E$3),2)</f>
        <v>0.03</v>
      </c>
      <c r="F2274" s="5" t="str">
        <f ca="1">IFERROR(LOOKUP(1,0/((B2274=名单!B:B)*(VALUE(AW2274)&gt;=名单!E:E)*(VALUE(AW2274)&lt;=名单!G:G)*(Y2274="正常走货")),名单!H:H),"否")</f>
        <v>否</v>
      </c>
      <c r="G2274" s="71" t="s">
        <v>6870</v>
      </c>
      <c r="H2274" s="71" t="s">
        <v>6870</v>
      </c>
      <c r="J2274" s="72" t="s">
        <v>17</v>
      </c>
      <c r="L2274" s="71" t="s">
        <v>18</v>
      </c>
      <c r="M2274" s="73"/>
      <c r="N2274" s="73"/>
      <c r="R2274" s="73"/>
      <c r="S2274" s="72" t="s">
        <v>120</v>
      </c>
      <c r="T2274" s="72" t="s">
        <v>14382</v>
      </c>
      <c r="U2274" s="73"/>
      <c r="W2274" s="73"/>
      <c r="X2274" s="73"/>
      <c r="Y2274" s="72" t="s">
        <v>14379</v>
      </c>
      <c r="AO2274" s="71">
        <v>70</v>
      </c>
      <c r="AT2274" s="73"/>
      <c r="AV2274" s="73"/>
      <c r="AW2274" s="74" t="s">
        <v>16668</v>
      </c>
      <c r="BC2274" s="73"/>
    </row>
    <row r="2275" spans="1:56">
      <c r="A2275" s="70" t="str">
        <f t="shared" si="71"/>
        <v>2026-01</v>
      </c>
      <c r="B2275" s="5" t="str">
        <f>_xlfn.XLOOKUP(G2275,过机服务商重量差!A:A,过机服务商重量差!G:G)</f>
        <v>玉麒麟</v>
      </c>
      <c r="C2275" s="32" t="str">
        <f t="shared" si="70"/>
        <v>渠道</v>
      </c>
      <c r="D2275" s="63">
        <f>ROUND(IF(AND(AO2275&gt;=0,Y2275="正常走货"),_xlfn.XLOOKUP(G2275,过机服务商重量差!A:A,过机服务商重量差!L:L),"0"),2)</f>
        <v>19</v>
      </c>
      <c r="E2275" s="64">
        <f>ROUND(IF(B2275="小旋风",$D2275/提成!$D$4*提成!$E$4,$D2275/提成!$D$3*提成!$E$3),2)</f>
        <v>0.19</v>
      </c>
      <c r="F2275" s="5" t="str">
        <f ca="1">IFERROR(LOOKUP(1,0/((B2275=名单!B:B)*(VALUE(AW2275)&gt;=名单!E:E)*(VALUE(AW2275)&lt;=名单!G:G)*(Y2275="正常走货")),名单!H:H),"否")</f>
        <v>否</v>
      </c>
      <c r="G2275" s="71" t="s">
        <v>6872</v>
      </c>
      <c r="H2275" s="71" t="s">
        <v>6874</v>
      </c>
      <c r="J2275" s="71" t="s">
        <v>17</v>
      </c>
      <c r="L2275" s="71" t="s">
        <v>18</v>
      </c>
      <c r="M2275" s="73"/>
      <c r="N2275" s="73"/>
      <c r="R2275" s="73"/>
      <c r="S2275" s="72" t="s">
        <v>246</v>
      </c>
      <c r="T2275" s="72" t="s">
        <v>14386</v>
      </c>
      <c r="U2275" s="73"/>
      <c r="W2275" s="73"/>
      <c r="X2275" s="73"/>
      <c r="Y2275" s="72" t="s">
        <v>14379</v>
      </c>
      <c r="AO2275" s="71">
        <v>243.8</v>
      </c>
      <c r="AT2275" s="73"/>
      <c r="AU2275" s="73"/>
      <c r="AV2275" s="73"/>
      <c r="AW2275" s="74" t="s">
        <v>16669</v>
      </c>
      <c r="BC2275" s="73"/>
    </row>
    <row r="2276" spans="1:56">
      <c r="A2276" s="70" t="str">
        <f t="shared" si="71"/>
        <v>2026-01</v>
      </c>
      <c r="B2276" s="5" t="str">
        <f>_xlfn.XLOOKUP(G2276,过机服务商重量差!A:A,过机服务商重量差!G:G)</f>
        <v>玉麒麟</v>
      </c>
      <c r="C2276" s="32" t="str">
        <f t="shared" si="70"/>
        <v>渠道</v>
      </c>
      <c r="D2276" s="63">
        <f>ROUND(IF(AND(AO2276&gt;=0,Y2276="正常走货"),_xlfn.XLOOKUP(G2276,过机服务商重量差!A:A,过机服务商重量差!L:L),"0"),2)</f>
        <v>16</v>
      </c>
      <c r="E2276" s="64">
        <f>ROUND(IF(B2276="小旋风",$D2276/提成!$D$4*提成!$E$4,$D2276/提成!$D$3*提成!$E$3),2)</f>
        <v>0.16</v>
      </c>
      <c r="F2276" s="5" t="str">
        <f ca="1">IFERROR(LOOKUP(1,0/((B2276=名单!B:B)*(VALUE(AW2276)&gt;=名单!E:E)*(VALUE(AW2276)&lt;=名单!G:G)*(Y2276="正常走货")),名单!H:H),"否")</f>
        <v>否</v>
      </c>
      <c r="G2276" s="71" t="s">
        <v>6875</v>
      </c>
      <c r="H2276" s="71" t="s">
        <v>6877</v>
      </c>
      <c r="J2276" s="72" t="s">
        <v>17</v>
      </c>
      <c r="L2276" s="71" t="s">
        <v>18</v>
      </c>
      <c r="M2276" s="73"/>
      <c r="N2276" s="73"/>
      <c r="R2276" s="73"/>
      <c r="S2276" s="72" t="s">
        <v>540</v>
      </c>
      <c r="T2276" s="72" t="s">
        <v>14410</v>
      </c>
      <c r="U2276" s="73"/>
      <c r="W2276" s="73"/>
      <c r="X2276" s="73"/>
      <c r="Y2276" s="72" t="s">
        <v>14379</v>
      </c>
      <c r="AO2276" s="71">
        <v>176.5</v>
      </c>
      <c r="AS2276" s="73"/>
      <c r="AT2276" s="73"/>
      <c r="AV2276" s="73"/>
      <c r="AW2276" s="74" t="s">
        <v>16670</v>
      </c>
    </row>
    <row r="2277" spans="1:56">
      <c r="A2277" s="70" t="str">
        <f t="shared" si="71"/>
        <v>2026-01</v>
      </c>
      <c r="B2277" s="5" t="str">
        <f>_xlfn.XLOOKUP(G2277,过机服务商重量差!A:A,过机服务商重量差!G:G)</f>
        <v>帅时莹</v>
      </c>
      <c r="C2277" s="32" t="str">
        <f t="shared" si="70"/>
        <v>渠道</v>
      </c>
      <c r="D2277" s="63">
        <f>ROUND(IF(AND(AO2277&gt;=0,Y2277="正常走货"),_xlfn.XLOOKUP(G2277,过机服务商重量差!A:A,过机服务商重量差!L:L),"0"),2)</f>
        <v>0</v>
      </c>
      <c r="E2277" s="64">
        <f>ROUND(IF(B2277="小旋风",$D2277/提成!$D$4*提成!$E$4,$D2277/提成!$D$3*提成!$E$3),2)</f>
        <v>0</v>
      </c>
      <c r="F2277" s="5" t="str">
        <f ca="1">IFERROR(LOOKUP(1,0/((B2277=名单!B:B)*(VALUE(AW2277)&gt;=名单!E:E)*(VALUE(AW2277)&lt;=名单!G:G)*(Y2277="正常走货")),名单!H:H),"否")</f>
        <v>否</v>
      </c>
      <c r="G2277" s="71" t="s">
        <v>6878</v>
      </c>
      <c r="H2277" s="71" t="s">
        <v>36</v>
      </c>
      <c r="J2277" s="72" t="s">
        <v>586</v>
      </c>
      <c r="L2277" s="71" t="s">
        <v>18</v>
      </c>
      <c r="M2277" s="73"/>
      <c r="N2277" s="73"/>
      <c r="R2277" s="73"/>
      <c r="S2277" s="72" t="s">
        <v>99</v>
      </c>
      <c r="T2277" s="72" t="s">
        <v>14410</v>
      </c>
      <c r="U2277" s="73"/>
      <c r="W2277" s="73"/>
      <c r="X2277" s="73"/>
      <c r="Y2277" s="72" t="s">
        <v>14434</v>
      </c>
      <c r="AO2277" s="71">
        <v>0</v>
      </c>
      <c r="AT2277" s="73"/>
      <c r="AV2277" s="73"/>
      <c r="AW2277" s="74" t="s">
        <v>16671</v>
      </c>
      <c r="BC2277" s="73"/>
    </row>
    <row r="2278" spans="1:56">
      <c r="A2278" s="70" t="str">
        <f t="shared" si="71"/>
        <v>2026-01</v>
      </c>
      <c r="B2278" s="5" t="str">
        <f>_xlfn.XLOOKUP(G2278,过机服务商重量差!A:A,过机服务商重量差!G:G)</f>
        <v>玉麒麟</v>
      </c>
      <c r="C2278" s="32" t="str">
        <f t="shared" si="70"/>
        <v>渠道</v>
      </c>
      <c r="D2278" s="63">
        <f>ROUND(IF(AND(AO2278&gt;=0,Y2278="正常走货"),_xlfn.XLOOKUP(G2278,过机服务商重量差!A:A,过机服务商重量差!L:L),"0"),2)</f>
        <v>14.5</v>
      </c>
      <c r="E2278" s="64">
        <f>ROUND(IF(B2278="小旋风",$D2278/提成!$D$4*提成!$E$4,$D2278/提成!$D$3*提成!$E$3),2)</f>
        <v>0.15</v>
      </c>
      <c r="F2278" s="5" t="str">
        <f ca="1">IFERROR(LOOKUP(1,0/((B2278=名单!B:B)*(VALUE(AW2278)&gt;=名单!E:E)*(VALUE(AW2278)&lt;=名单!G:G)*(Y2278="正常走货")),名单!H:H),"否")</f>
        <v>否</v>
      </c>
      <c r="G2278" s="71" t="s">
        <v>6880</v>
      </c>
      <c r="H2278" s="71" t="s">
        <v>6882</v>
      </c>
      <c r="J2278" s="72" t="s">
        <v>17</v>
      </c>
      <c r="L2278" s="71" t="s">
        <v>18</v>
      </c>
      <c r="M2278" s="73"/>
      <c r="N2278" s="73"/>
      <c r="R2278" s="73"/>
      <c r="S2278" s="72" t="s">
        <v>99</v>
      </c>
      <c r="T2278" s="72" t="s">
        <v>14410</v>
      </c>
      <c r="U2278" s="73"/>
      <c r="W2278" s="73"/>
      <c r="X2278" s="73"/>
      <c r="Y2278" s="72" t="s">
        <v>14379</v>
      </c>
      <c r="AO2278" s="71">
        <v>123.3</v>
      </c>
      <c r="AT2278" s="73"/>
      <c r="AV2278" s="73"/>
      <c r="AW2278" s="74" t="s">
        <v>16672</v>
      </c>
      <c r="BC2278" s="73"/>
    </row>
    <row r="2279" spans="1:56">
      <c r="A2279" s="70" t="str">
        <f t="shared" si="71"/>
        <v>2026-01</v>
      </c>
      <c r="B2279" s="5" t="str">
        <f>_xlfn.XLOOKUP(G2279,过机服务商重量差!A:A,过机服务商重量差!G:G)</f>
        <v>无崖子</v>
      </c>
      <c r="C2279" s="32" t="str">
        <f t="shared" si="70"/>
        <v>渠道</v>
      </c>
      <c r="D2279" s="63">
        <f>ROUND(IF(AND(AO2279&gt;=0,Y2279="正常走货"),_xlfn.XLOOKUP(G2279,过机服务商重量差!A:A,过机服务商重量差!L:L),"0"),2)</f>
        <v>8.5</v>
      </c>
      <c r="E2279" s="64">
        <f>ROUND(IF(B2279="小旋风",$D2279/提成!$D$4*提成!$E$4,$D2279/提成!$D$3*提成!$E$3),2)</f>
        <v>0.09</v>
      </c>
      <c r="F2279" s="5" t="str">
        <f ca="1">IFERROR(LOOKUP(1,0/((B2279=名单!B:B)*(VALUE(AW2279)&gt;=名单!E:E)*(VALUE(AW2279)&lt;=名单!G:G)*(Y2279="正常走货")),名单!H:H),"否")</f>
        <v>否</v>
      </c>
      <c r="G2279" s="71" t="s">
        <v>6883</v>
      </c>
      <c r="H2279" s="71" t="s">
        <v>6885</v>
      </c>
      <c r="J2279" s="72" t="s">
        <v>845</v>
      </c>
      <c r="L2279" s="71" t="s">
        <v>18</v>
      </c>
      <c r="M2279" s="73"/>
      <c r="N2279" s="73"/>
      <c r="R2279" s="73"/>
      <c r="S2279" s="72" t="s">
        <v>211</v>
      </c>
      <c r="T2279" s="72" t="s">
        <v>14407</v>
      </c>
      <c r="U2279" s="73"/>
      <c r="W2279" s="73"/>
      <c r="X2279" s="73"/>
      <c r="Y2279" s="72" t="s">
        <v>14379</v>
      </c>
      <c r="AO2279" s="71">
        <v>0</v>
      </c>
      <c r="AT2279" s="73"/>
      <c r="AV2279" s="73"/>
      <c r="AW2279" s="74" t="s">
        <v>16673</v>
      </c>
      <c r="BC2279" s="73"/>
    </row>
    <row r="2280" spans="1:56">
      <c r="A2280" s="70" t="str">
        <f t="shared" si="71"/>
        <v>2026-01</v>
      </c>
      <c r="B2280" s="5" t="str">
        <f>_xlfn.XLOOKUP(G2280,过机服务商重量差!A:A,过机服务商重量差!G:G)</f>
        <v>玉麒麟</v>
      </c>
      <c r="C2280" s="32" t="str">
        <f t="shared" si="70"/>
        <v>渠道</v>
      </c>
      <c r="D2280" s="63">
        <f>ROUND(IF(AND(AO2280&gt;=0,Y2280="正常走货"),_xlfn.XLOOKUP(G2280,过机服务商重量差!A:A,过机服务商重量差!L:L),"0"),2)</f>
        <v>10</v>
      </c>
      <c r="E2280" s="64">
        <f>ROUND(IF(B2280="小旋风",$D2280/提成!$D$4*提成!$E$4,$D2280/提成!$D$3*提成!$E$3),2)</f>
        <v>0.1</v>
      </c>
      <c r="F2280" s="5" t="str">
        <f ca="1">IFERROR(LOOKUP(1,0/((B2280=名单!B:B)*(VALUE(AW2280)&gt;=名单!E:E)*(VALUE(AW2280)&lt;=名单!G:G)*(Y2280="正常走货")),名单!H:H),"否")</f>
        <v>否</v>
      </c>
      <c r="G2280" s="71" t="s">
        <v>6886</v>
      </c>
      <c r="H2280" s="71" t="s">
        <v>6888</v>
      </c>
      <c r="J2280" s="72" t="s">
        <v>17</v>
      </c>
      <c r="L2280" s="71" t="s">
        <v>18</v>
      </c>
      <c r="M2280" s="73"/>
      <c r="N2280" s="73"/>
      <c r="R2280" s="73"/>
      <c r="S2280" s="72" t="s">
        <v>1218</v>
      </c>
      <c r="T2280" s="72" t="s">
        <v>14578</v>
      </c>
      <c r="U2280" s="73"/>
      <c r="W2280" s="73"/>
      <c r="X2280" s="73"/>
      <c r="Y2280" s="72" t="s">
        <v>14379</v>
      </c>
      <c r="AO2280" s="71">
        <v>107.2</v>
      </c>
      <c r="AS2280" s="73"/>
      <c r="AT2280" s="73"/>
      <c r="AU2280" s="73"/>
      <c r="AV2280" s="73"/>
      <c r="AW2280" s="74" t="s">
        <v>16674</v>
      </c>
      <c r="BC2280" s="73"/>
    </row>
    <row r="2281" spans="1:56">
      <c r="A2281" s="70" t="str">
        <f t="shared" si="71"/>
        <v>2026-01</v>
      </c>
      <c r="B2281" s="5" t="str">
        <f>_xlfn.XLOOKUP(G2281,过机服务商重量差!A:A,过机服务商重量差!G:G)</f>
        <v>风清扬</v>
      </c>
      <c r="C2281" s="32" t="str">
        <f t="shared" si="70"/>
        <v>渠道</v>
      </c>
      <c r="D2281" s="63">
        <f>ROUND(IF(AND(AO2281&gt;=0,Y2281="正常走货"),_xlfn.XLOOKUP(G2281,过机服务商重量差!A:A,过机服务商重量差!L:L),"0"),2)</f>
        <v>64</v>
      </c>
      <c r="E2281" s="64">
        <f>ROUND(IF(B2281="小旋风",$D2281/提成!$D$4*提成!$E$4,$D2281/提成!$D$3*提成!$E$3),2)</f>
        <v>0.64</v>
      </c>
      <c r="F2281" s="5" t="str">
        <f ca="1">IFERROR(LOOKUP(1,0/((B2281=名单!B:B)*(VALUE(AW2281)&gt;=名单!E:E)*(VALUE(AW2281)&lt;=名单!G:G)*(Y2281="正常走货")),名单!H:H),"否")</f>
        <v>是</v>
      </c>
      <c r="G2281" s="71" t="s">
        <v>6889</v>
      </c>
      <c r="H2281" s="71" t="s">
        <v>6891</v>
      </c>
      <c r="J2281" s="72" t="s">
        <v>231</v>
      </c>
      <c r="L2281" s="71" t="s">
        <v>18</v>
      </c>
      <c r="M2281" s="73"/>
      <c r="N2281" s="73"/>
      <c r="R2281" s="73"/>
      <c r="S2281" s="72" t="s">
        <v>390</v>
      </c>
      <c r="T2281" s="72" t="s">
        <v>14386</v>
      </c>
      <c r="U2281" s="73"/>
      <c r="W2281" s="73"/>
      <c r="X2281" s="73"/>
      <c r="Y2281" s="72" t="s">
        <v>14379</v>
      </c>
      <c r="AO2281" s="71">
        <v>176</v>
      </c>
      <c r="AS2281" s="73"/>
      <c r="AT2281" s="73"/>
      <c r="AV2281" s="73"/>
      <c r="AW2281" s="74" t="s">
        <v>16675</v>
      </c>
    </row>
    <row r="2282" spans="1:56">
      <c r="A2282" s="70" t="str">
        <f t="shared" si="71"/>
        <v>2026-01</v>
      </c>
      <c r="B2282" s="5" t="str">
        <f>_xlfn.XLOOKUP(G2282,过机服务商重量差!A:A,过机服务商重量差!G:G)</f>
        <v>玉麒麟</v>
      </c>
      <c r="C2282" s="32" t="str">
        <f t="shared" si="70"/>
        <v>渠道</v>
      </c>
      <c r="D2282" s="63">
        <f>ROUND(IF(AND(AO2282&gt;=0,Y2282="正常走货"),_xlfn.XLOOKUP(G2282,过机服务商重量差!A:A,过机服务商重量差!L:L),"0"),2)</f>
        <v>33</v>
      </c>
      <c r="E2282" s="64">
        <f>ROUND(IF(B2282="小旋风",$D2282/提成!$D$4*提成!$E$4,$D2282/提成!$D$3*提成!$E$3),2)</f>
        <v>0.33</v>
      </c>
      <c r="F2282" s="5" t="str">
        <f ca="1">IFERROR(LOOKUP(1,0/((B2282=名单!B:B)*(VALUE(AW2282)&gt;=名单!E:E)*(VALUE(AW2282)&lt;=名单!G:G)*(Y2282="正常走货")),名单!H:H),"否")</f>
        <v>否</v>
      </c>
      <c r="G2282" s="71" t="s">
        <v>6892</v>
      </c>
      <c r="H2282" s="71" t="s">
        <v>6894</v>
      </c>
      <c r="J2282" s="72" t="s">
        <v>17</v>
      </c>
      <c r="L2282" s="71" t="s">
        <v>18</v>
      </c>
      <c r="M2282" s="73"/>
      <c r="N2282" s="73"/>
      <c r="R2282" s="73"/>
      <c r="S2282" s="72" t="s">
        <v>540</v>
      </c>
      <c r="T2282" s="72" t="s">
        <v>14410</v>
      </c>
      <c r="U2282" s="73"/>
      <c r="W2282" s="73"/>
      <c r="X2282" s="73"/>
      <c r="Y2282" s="72" t="s">
        <v>14379</v>
      </c>
      <c r="AO2282" s="71">
        <v>347.27</v>
      </c>
      <c r="AT2282" s="73"/>
      <c r="AV2282" s="73"/>
      <c r="AW2282" s="74" t="s">
        <v>16676</v>
      </c>
      <c r="BC2282" s="73"/>
      <c r="BD2282" s="73"/>
    </row>
    <row r="2283" spans="1:56">
      <c r="A2283" s="70" t="str">
        <f t="shared" si="71"/>
        <v>2026-01</v>
      </c>
      <c r="B2283" s="5" t="str">
        <f>_xlfn.XLOOKUP(G2283,过机服务商重量差!A:A,过机服务商重量差!G:G)</f>
        <v>玉麒麟</v>
      </c>
      <c r="C2283" s="32" t="str">
        <f t="shared" si="70"/>
        <v>渠道</v>
      </c>
      <c r="D2283" s="63">
        <f>ROUND(IF(AND(AO2283&gt;=0,Y2283="正常走货"),_xlfn.XLOOKUP(G2283,过机服务商重量差!A:A,过机服务商重量差!L:L),"0"),2)</f>
        <v>21</v>
      </c>
      <c r="E2283" s="64">
        <f>ROUND(IF(B2283="小旋风",$D2283/提成!$D$4*提成!$E$4,$D2283/提成!$D$3*提成!$E$3),2)</f>
        <v>0.21</v>
      </c>
      <c r="F2283" s="5" t="str">
        <f ca="1">IFERROR(LOOKUP(1,0/((B2283=名单!B:B)*(VALUE(AW2283)&gt;=名单!E:E)*(VALUE(AW2283)&lt;=名单!G:G)*(Y2283="正常走货")),名单!H:H),"否")</f>
        <v>否</v>
      </c>
      <c r="G2283" s="71" t="s">
        <v>6895</v>
      </c>
      <c r="H2283" s="71" t="s">
        <v>6897</v>
      </c>
      <c r="J2283" s="72" t="s">
        <v>17</v>
      </c>
      <c r="L2283" s="71" t="s">
        <v>18</v>
      </c>
      <c r="M2283" s="73"/>
      <c r="N2283" s="73"/>
      <c r="R2283" s="73"/>
      <c r="S2283" s="72" t="s">
        <v>145</v>
      </c>
      <c r="T2283" s="72" t="s">
        <v>14407</v>
      </c>
      <c r="U2283" s="73"/>
      <c r="W2283" s="73"/>
      <c r="X2283" s="73"/>
      <c r="Y2283" s="72" t="s">
        <v>14379</v>
      </c>
      <c r="AO2283" s="71">
        <v>434.1</v>
      </c>
      <c r="AS2283" s="73"/>
      <c r="AT2283" s="73"/>
      <c r="AV2283" s="73"/>
      <c r="AW2283" s="74" t="s">
        <v>16677</v>
      </c>
      <c r="BA2283" s="73"/>
      <c r="BC2283" s="73"/>
    </row>
    <row r="2284" spans="1:56">
      <c r="A2284" s="70" t="str">
        <f t="shared" si="71"/>
        <v>2026-01</v>
      </c>
      <c r="B2284" s="5" t="str">
        <f>_xlfn.XLOOKUP(G2284,过机服务商重量差!A:A,过机服务商重量差!G:G)</f>
        <v>玉麒麟</v>
      </c>
      <c r="C2284" s="32" t="str">
        <f t="shared" si="70"/>
        <v>渠道</v>
      </c>
      <c r="D2284" s="63">
        <f>ROUND(IF(AND(AO2284&gt;=0,Y2284="正常走货"),_xlfn.XLOOKUP(G2284,过机服务商重量差!A:A,过机服务商重量差!L:L),"0"),2)</f>
        <v>25</v>
      </c>
      <c r="E2284" s="64">
        <f>ROUND(IF(B2284="小旋风",$D2284/提成!$D$4*提成!$E$4,$D2284/提成!$D$3*提成!$E$3),2)</f>
        <v>0.25</v>
      </c>
      <c r="F2284" s="5" t="str">
        <f ca="1">IFERROR(LOOKUP(1,0/((B2284=名单!B:B)*(VALUE(AW2284)&gt;=名单!E:E)*(VALUE(AW2284)&lt;=名单!G:G)*(Y2284="正常走货")),名单!H:H),"否")</f>
        <v>否</v>
      </c>
      <c r="G2284" s="71" t="s">
        <v>6898</v>
      </c>
      <c r="H2284" s="71" t="s">
        <v>6900</v>
      </c>
      <c r="J2284" s="72" t="s">
        <v>24</v>
      </c>
      <c r="L2284" s="71" t="s">
        <v>18</v>
      </c>
      <c r="M2284" s="73"/>
      <c r="N2284" s="73"/>
      <c r="R2284" s="73"/>
      <c r="S2284" s="72" t="s">
        <v>246</v>
      </c>
      <c r="T2284" s="72" t="s">
        <v>14386</v>
      </c>
      <c r="U2284" s="73"/>
      <c r="W2284" s="73"/>
      <c r="X2284" s="73"/>
      <c r="Y2284" s="72" t="s">
        <v>14379</v>
      </c>
      <c r="AO2284" s="71">
        <v>351.1</v>
      </c>
      <c r="AT2284" s="73"/>
      <c r="AV2284" s="73"/>
      <c r="AW2284" s="74" t="s">
        <v>16678</v>
      </c>
      <c r="BC2284" s="73"/>
      <c r="BD2284" s="73"/>
    </row>
    <row r="2285" spans="1:56">
      <c r="A2285" s="70" t="str">
        <f t="shared" si="71"/>
        <v>2026-01</v>
      </c>
      <c r="B2285" s="5" t="str">
        <f>_xlfn.XLOOKUP(G2285,过机服务商重量差!A:A,过机服务商重量差!G:G)</f>
        <v>玉麒麟</v>
      </c>
      <c r="C2285" s="32" t="str">
        <f t="shared" si="70"/>
        <v>渠道</v>
      </c>
      <c r="D2285" s="63">
        <f>ROUND(IF(AND(AO2285&gt;=0,Y2285="正常走货"),_xlfn.XLOOKUP(G2285,过机服务商重量差!A:A,过机服务商重量差!L:L),"0"),2)</f>
        <v>24</v>
      </c>
      <c r="E2285" s="64">
        <f>ROUND(IF(B2285="小旋风",$D2285/提成!$D$4*提成!$E$4,$D2285/提成!$D$3*提成!$E$3),2)</f>
        <v>0.24</v>
      </c>
      <c r="F2285" s="5" t="str">
        <f ca="1">IFERROR(LOOKUP(1,0/((B2285=名单!B:B)*(VALUE(AW2285)&gt;=名单!E:E)*(VALUE(AW2285)&lt;=名单!G:G)*(Y2285="正常走货")),名单!H:H),"否")</f>
        <v>否</v>
      </c>
      <c r="G2285" s="71" t="s">
        <v>6901</v>
      </c>
      <c r="H2285" s="71" t="s">
        <v>6903</v>
      </c>
      <c r="J2285" s="72" t="s">
        <v>24</v>
      </c>
      <c r="L2285" s="71" t="s">
        <v>18</v>
      </c>
      <c r="M2285" s="73"/>
      <c r="N2285" s="73"/>
      <c r="R2285" s="73"/>
      <c r="S2285" s="72" t="s">
        <v>246</v>
      </c>
      <c r="T2285" s="72" t="s">
        <v>14386</v>
      </c>
      <c r="U2285" s="73"/>
      <c r="W2285" s="73"/>
      <c r="X2285" s="73"/>
      <c r="Y2285" s="72" t="s">
        <v>14379</v>
      </c>
      <c r="AO2285" s="71">
        <v>403.6</v>
      </c>
      <c r="AT2285" s="73"/>
      <c r="AV2285" s="73"/>
      <c r="AW2285" s="74" t="s">
        <v>16679</v>
      </c>
      <c r="BC2285" s="73"/>
      <c r="BD2285" s="73"/>
    </row>
    <row r="2286" spans="1:56">
      <c r="A2286" s="70" t="str">
        <f t="shared" si="71"/>
        <v>2026-01</v>
      </c>
      <c r="B2286" s="5" t="str">
        <f>_xlfn.XLOOKUP(G2286,过机服务商重量差!A:A,过机服务商重量差!G:G)</f>
        <v>玉麒麟</v>
      </c>
      <c r="C2286" s="32" t="str">
        <f t="shared" si="70"/>
        <v>渠道</v>
      </c>
      <c r="D2286" s="63">
        <f>ROUND(IF(AND(AO2286&gt;=0,Y2286="正常走货"),_xlfn.XLOOKUP(G2286,过机服务商重量差!A:A,过机服务商重量差!L:L),"0"),2)</f>
        <v>25</v>
      </c>
      <c r="E2286" s="64">
        <f>ROUND(IF(B2286="小旋风",$D2286/提成!$D$4*提成!$E$4,$D2286/提成!$D$3*提成!$E$3),2)</f>
        <v>0.25</v>
      </c>
      <c r="F2286" s="5" t="str">
        <f ca="1">IFERROR(LOOKUP(1,0/((B2286=名单!B:B)*(VALUE(AW2286)&gt;=名单!E:E)*(VALUE(AW2286)&lt;=名单!G:G)*(Y2286="正常走货")),名单!H:H),"否")</f>
        <v>否</v>
      </c>
      <c r="G2286" s="71" t="s">
        <v>6904</v>
      </c>
      <c r="H2286" s="71" t="s">
        <v>6906</v>
      </c>
      <c r="J2286" s="72" t="s">
        <v>24</v>
      </c>
      <c r="L2286" s="71" t="s">
        <v>18</v>
      </c>
      <c r="M2286" s="73"/>
      <c r="N2286" s="73"/>
      <c r="R2286" s="73"/>
      <c r="S2286" s="72" t="s">
        <v>246</v>
      </c>
      <c r="T2286" s="71" t="s">
        <v>14386</v>
      </c>
      <c r="U2286" s="73"/>
      <c r="W2286" s="73"/>
      <c r="X2286" s="73"/>
      <c r="Y2286" s="72" t="s">
        <v>14379</v>
      </c>
      <c r="AO2286" s="71">
        <v>293.1</v>
      </c>
      <c r="AT2286" s="73"/>
      <c r="AV2286" s="73"/>
      <c r="AW2286" s="74" t="s">
        <v>16680</v>
      </c>
      <c r="BC2286" s="73"/>
      <c r="BD2286" s="73"/>
    </row>
    <row r="2287" spans="1:56">
      <c r="A2287" s="70" t="str">
        <f t="shared" si="71"/>
        <v>2026-01</v>
      </c>
      <c r="B2287" s="5" t="str">
        <f>_xlfn.XLOOKUP(G2287,过机服务商重量差!A:A,过机服务商重量差!G:G)</f>
        <v>玉麒麟</v>
      </c>
      <c r="C2287" s="32" t="str">
        <f t="shared" si="70"/>
        <v>渠道</v>
      </c>
      <c r="D2287" s="63">
        <f>ROUND(IF(AND(AO2287&gt;=0,Y2287="正常走货"),_xlfn.XLOOKUP(G2287,过机服务商重量差!A:A,过机服务商重量差!L:L),"0"),2)</f>
        <v>25</v>
      </c>
      <c r="E2287" s="64">
        <f>ROUND(IF(B2287="小旋风",$D2287/提成!$D$4*提成!$E$4,$D2287/提成!$D$3*提成!$E$3),2)</f>
        <v>0.25</v>
      </c>
      <c r="F2287" s="5" t="str">
        <f ca="1">IFERROR(LOOKUP(1,0/((B2287=名单!B:B)*(VALUE(AW2287)&gt;=名单!E:E)*(VALUE(AW2287)&lt;=名单!G:G)*(Y2287="正常走货")),名单!H:H),"否")</f>
        <v>否</v>
      </c>
      <c r="G2287" s="71" t="s">
        <v>6907</v>
      </c>
      <c r="H2287" s="71" t="s">
        <v>6909</v>
      </c>
      <c r="J2287" s="72" t="s">
        <v>24</v>
      </c>
      <c r="L2287" s="71" t="s">
        <v>18</v>
      </c>
      <c r="M2287" s="73"/>
      <c r="N2287" s="73"/>
      <c r="R2287" s="73"/>
      <c r="S2287" s="72" t="s">
        <v>246</v>
      </c>
      <c r="T2287" s="72" t="s">
        <v>14386</v>
      </c>
      <c r="U2287" s="73"/>
      <c r="W2287" s="73"/>
      <c r="X2287" s="73"/>
      <c r="Y2287" s="72" t="s">
        <v>14379</v>
      </c>
      <c r="AO2287" s="71">
        <v>351.1</v>
      </c>
      <c r="AS2287" s="73"/>
      <c r="AT2287" s="73"/>
      <c r="AU2287" s="73"/>
      <c r="AV2287" s="73"/>
      <c r="AW2287" s="74" t="s">
        <v>16681</v>
      </c>
      <c r="BA2287" s="73"/>
      <c r="BC2287" s="73"/>
    </row>
    <row r="2288" spans="1:56">
      <c r="A2288" s="70" t="str">
        <f t="shared" si="71"/>
        <v>2026-01</v>
      </c>
      <c r="B2288" s="5" t="str">
        <f>_xlfn.XLOOKUP(G2288,过机服务商重量差!A:A,过机服务商重量差!G:G)</f>
        <v>风清扬</v>
      </c>
      <c r="C2288" s="32" t="str">
        <f t="shared" si="70"/>
        <v>渠道</v>
      </c>
      <c r="D2288" s="63">
        <f>ROUND(IF(AND(AO2288&gt;=0,Y2288="正常走货"),_xlfn.XLOOKUP(G2288,过机服务商重量差!A:A,过机服务商重量差!L:L),"0"),2)</f>
        <v>131</v>
      </c>
      <c r="E2288" s="64">
        <f>ROUND(IF(B2288="小旋风",$D2288/提成!$D$4*提成!$E$4,$D2288/提成!$D$3*提成!$E$3),2)</f>
        <v>1.31</v>
      </c>
      <c r="F2288" s="5" t="str">
        <f ca="1">IFERROR(LOOKUP(1,0/((B2288=名单!B:B)*(VALUE(AW2288)&gt;=名单!E:E)*(VALUE(AW2288)&lt;=名单!G:G)*(Y2288="正常走货")),名单!H:H),"否")</f>
        <v>是</v>
      </c>
      <c r="G2288" s="71" t="s">
        <v>6910</v>
      </c>
      <c r="H2288" s="71" t="s">
        <v>6912</v>
      </c>
      <c r="J2288" s="72" t="s">
        <v>144</v>
      </c>
      <c r="L2288" s="71" t="s">
        <v>18</v>
      </c>
      <c r="M2288" s="73"/>
      <c r="N2288" s="73"/>
      <c r="R2288" s="73"/>
      <c r="S2288" s="72" t="s">
        <v>152</v>
      </c>
      <c r="T2288" s="72" t="s">
        <v>14382</v>
      </c>
      <c r="U2288" s="73"/>
      <c r="W2288" s="73"/>
      <c r="X2288" s="73"/>
      <c r="Y2288" s="72" t="s">
        <v>14379</v>
      </c>
      <c r="AO2288" s="71">
        <v>250</v>
      </c>
      <c r="AS2288" s="73"/>
      <c r="AT2288" s="73"/>
      <c r="AU2288" s="73"/>
      <c r="AV2288" s="73"/>
      <c r="AW2288" s="74" t="s">
        <v>16682</v>
      </c>
      <c r="BA2288" s="73"/>
      <c r="BC2288" s="73"/>
    </row>
    <row r="2289" spans="1:56">
      <c r="A2289" s="70" t="str">
        <f t="shared" si="71"/>
        <v>2026-01</v>
      </c>
      <c r="B2289" s="5" t="str">
        <f>_xlfn.XLOOKUP(G2289,过机服务商重量差!A:A,过机服务商重量差!G:G)</f>
        <v>007</v>
      </c>
      <c r="C2289" s="32" t="str">
        <f t="shared" si="70"/>
        <v>渠道</v>
      </c>
      <c r="D2289" s="63">
        <f>ROUND(IF(AND(AO2289&gt;=0,Y2289="正常走货"),_xlfn.XLOOKUP(G2289,过机服务商重量差!A:A,过机服务商重量差!L:L),"0"),2)</f>
        <v>48</v>
      </c>
      <c r="E2289" s="64">
        <f>ROUND(IF(B2289="小旋风",$D2289/提成!$D$4*提成!$E$4,$D2289/提成!$D$3*提成!$E$3),2)</f>
        <v>0.48</v>
      </c>
      <c r="F2289" s="5" t="str">
        <f ca="1">IFERROR(LOOKUP(1,0/((B2289=名单!B:B)*(VALUE(AW2289)&gt;=名单!E:E)*(VALUE(AW2289)&lt;=名单!G:G)*(Y2289="正常走货")),名单!H:H),"否")</f>
        <v>否</v>
      </c>
      <c r="G2289" s="71" t="s">
        <v>6913</v>
      </c>
      <c r="H2289" s="71" t="s">
        <v>6915</v>
      </c>
      <c r="J2289" s="72" t="s">
        <v>266</v>
      </c>
      <c r="L2289" s="71" t="s">
        <v>18</v>
      </c>
      <c r="M2289" s="73"/>
      <c r="N2289" s="73"/>
      <c r="R2289" s="73"/>
      <c r="S2289" s="72" t="s">
        <v>687</v>
      </c>
      <c r="T2289" s="72" t="s">
        <v>14407</v>
      </c>
      <c r="U2289" s="73"/>
      <c r="W2289" s="73"/>
      <c r="X2289" s="73"/>
      <c r="Y2289" s="72" t="s">
        <v>14379</v>
      </c>
      <c r="AO2289" s="71">
        <v>412.8</v>
      </c>
      <c r="AS2289" s="73"/>
      <c r="AT2289" s="73"/>
      <c r="AU2289" s="73"/>
      <c r="AV2289" s="73"/>
      <c r="AW2289" s="74" t="s">
        <v>16683</v>
      </c>
      <c r="BA2289" s="73"/>
      <c r="BC2289" s="73"/>
    </row>
    <row r="2290" spans="1:56">
      <c r="A2290" s="70" t="str">
        <f t="shared" si="71"/>
        <v>2026-01</v>
      </c>
      <c r="B2290" s="5" t="str">
        <f>_xlfn.XLOOKUP(G2290,过机服务商重量差!A:A,过机服务商重量差!G:G)</f>
        <v>风清扬</v>
      </c>
      <c r="C2290" s="32" t="str">
        <f t="shared" si="70"/>
        <v>渠道</v>
      </c>
      <c r="D2290" s="63">
        <f>ROUND(IF(AND(AO2290&gt;=0,Y2290="正常走货"),_xlfn.XLOOKUP(G2290,过机服务商重量差!A:A,过机服务商重量差!L:L),"0"),2)</f>
        <v>67</v>
      </c>
      <c r="E2290" s="64">
        <f>ROUND(IF(B2290="小旋风",$D2290/提成!$D$4*提成!$E$4,$D2290/提成!$D$3*提成!$E$3),2)</f>
        <v>0.67</v>
      </c>
      <c r="F2290" s="5" t="str">
        <f ca="1">IFERROR(LOOKUP(1,0/((B2290=名单!B:B)*(VALUE(AW2290)&gt;=名单!E:E)*(VALUE(AW2290)&lt;=名单!G:G)*(Y2290="正常走货")),名单!H:H),"否")</f>
        <v>是</v>
      </c>
      <c r="G2290" s="71" t="s">
        <v>6916</v>
      </c>
      <c r="H2290" s="71" t="s">
        <v>6918</v>
      </c>
      <c r="J2290" s="72" t="s">
        <v>5040</v>
      </c>
      <c r="L2290" s="71" t="s">
        <v>18</v>
      </c>
      <c r="M2290" s="73"/>
      <c r="N2290" s="73"/>
      <c r="R2290" s="73"/>
      <c r="S2290" s="72" t="s">
        <v>191</v>
      </c>
      <c r="T2290" s="72" t="s">
        <v>14410</v>
      </c>
      <c r="U2290" s="73"/>
      <c r="W2290" s="73"/>
      <c r="X2290" s="73"/>
      <c r="Y2290" s="72" t="s">
        <v>14379</v>
      </c>
      <c r="AO2290" s="71">
        <v>988</v>
      </c>
      <c r="AT2290" s="73"/>
      <c r="AV2290" s="73"/>
      <c r="AW2290" s="74" t="s">
        <v>16684</v>
      </c>
      <c r="BA2290" s="73"/>
      <c r="BC2290" s="73"/>
    </row>
    <row r="2291" spans="1:56">
      <c r="A2291" s="70" t="str">
        <f t="shared" si="71"/>
        <v>2026-01</v>
      </c>
      <c r="B2291" s="5" t="str">
        <f>_xlfn.XLOOKUP(G2291,过机服务商重量差!A:A,过机服务商重量差!G:G)</f>
        <v>风清扬</v>
      </c>
      <c r="C2291" s="32" t="str">
        <f t="shared" si="70"/>
        <v>渠道</v>
      </c>
      <c r="D2291" s="63">
        <f>ROUND(IF(AND(AO2291&gt;=0,Y2291="正常走货"),_xlfn.XLOOKUP(G2291,过机服务商重量差!A:A,过机服务商重量差!L:L),"0"),2)</f>
        <v>204</v>
      </c>
      <c r="E2291" s="64">
        <f>ROUND(IF(B2291="小旋风",$D2291/提成!$D$4*提成!$E$4,$D2291/提成!$D$3*提成!$E$3),2)</f>
        <v>2.04</v>
      </c>
      <c r="F2291" s="5" t="str">
        <f ca="1">IFERROR(LOOKUP(1,0/((B2291=名单!B:B)*(VALUE(AW2291)&gt;=名单!E:E)*(VALUE(AW2291)&lt;=名单!G:G)*(Y2291="正常走货")),名单!H:H),"否")</f>
        <v>是</v>
      </c>
      <c r="G2291" s="71" t="s">
        <v>6919</v>
      </c>
      <c r="H2291" s="71" t="s">
        <v>50</v>
      </c>
      <c r="J2291" s="71" t="s">
        <v>51</v>
      </c>
      <c r="L2291" s="71" t="s">
        <v>18</v>
      </c>
      <c r="M2291" s="73"/>
      <c r="N2291" s="73"/>
      <c r="R2291" s="73"/>
      <c r="S2291" s="72" t="s">
        <v>6833</v>
      </c>
      <c r="T2291" s="72" t="s">
        <v>16393</v>
      </c>
      <c r="U2291" s="73"/>
      <c r="W2291" s="73"/>
      <c r="X2291" s="73"/>
      <c r="Y2291" s="72" t="s">
        <v>14379</v>
      </c>
      <c r="AO2291" s="71">
        <v>344.4</v>
      </c>
      <c r="AT2291" s="73"/>
      <c r="AV2291" s="73"/>
      <c r="AW2291" s="74" t="s">
        <v>16685</v>
      </c>
      <c r="BC2291" s="73"/>
    </row>
    <row r="2292" spans="1:56">
      <c r="A2292" s="70" t="str">
        <f t="shared" si="71"/>
        <v>2026-01</v>
      </c>
      <c r="B2292" s="5" t="str">
        <f>_xlfn.XLOOKUP(G2292,过机服务商重量差!A:A,过机服务商重量差!G:G)</f>
        <v>小旋风</v>
      </c>
      <c r="C2292" s="32" t="str">
        <f t="shared" si="70"/>
        <v>渠道</v>
      </c>
      <c r="D2292" s="63">
        <f>ROUND(IF(AND(AO2292&gt;=0,Y2292="正常走货"),_xlfn.XLOOKUP(G2292,过机服务商重量差!A:A,过机服务商重量差!L:L),"0"),2)</f>
        <v>2.1</v>
      </c>
      <c r="E2292" s="64">
        <f>ROUND(IF(B2292="小旋风",$D2292/提成!$D$4*提成!$E$4,$D2292/提成!$D$3*提成!$E$3),2)</f>
        <v>0.02</v>
      </c>
      <c r="F2292" s="5" t="str">
        <f ca="1">IFERROR(LOOKUP(1,0/((B2292=名单!B:B)*(VALUE(AW2292)&gt;=名单!E:E)*(VALUE(AW2292)&lt;=名单!G:G)*(Y2292="正常走货")),名单!H:H),"否")</f>
        <v>是</v>
      </c>
      <c r="G2292" s="71" t="s">
        <v>6921</v>
      </c>
      <c r="H2292" s="71" t="s">
        <v>6923</v>
      </c>
      <c r="J2292" s="72" t="s">
        <v>28</v>
      </c>
      <c r="L2292" s="71" t="s">
        <v>18</v>
      </c>
      <c r="M2292" s="73"/>
      <c r="N2292" s="73"/>
      <c r="R2292" s="73"/>
      <c r="S2292" s="72" t="s">
        <v>215</v>
      </c>
      <c r="T2292" s="72" t="s">
        <v>14378</v>
      </c>
      <c r="U2292" s="73"/>
      <c r="W2292" s="73"/>
      <c r="X2292" s="73"/>
      <c r="Y2292" s="72" t="s">
        <v>14379</v>
      </c>
      <c r="AO2292" s="71">
        <v>1197</v>
      </c>
      <c r="AT2292" s="73"/>
      <c r="AU2292" s="73"/>
      <c r="AV2292" s="73"/>
      <c r="AW2292" s="74" t="s">
        <v>16686</v>
      </c>
      <c r="BC2292" s="73"/>
    </row>
    <row r="2293" spans="1:56">
      <c r="A2293" s="70" t="str">
        <f t="shared" si="71"/>
        <v>2026-01</v>
      </c>
      <c r="B2293" s="5" t="str">
        <f>_xlfn.XLOOKUP(G2293,过机服务商重量差!A:A,过机服务商重量差!G:G)</f>
        <v>风清扬</v>
      </c>
      <c r="C2293" s="32" t="str">
        <f t="shared" si="70"/>
        <v>渠道</v>
      </c>
      <c r="D2293" s="63">
        <f>ROUND(IF(AND(AO2293&gt;=0,Y2293="正常走货"),_xlfn.XLOOKUP(G2293,过机服务商重量差!A:A,过机服务商重量差!L:L),"0"),2)</f>
        <v>21</v>
      </c>
      <c r="E2293" s="64">
        <f>ROUND(IF(B2293="小旋风",$D2293/提成!$D$4*提成!$E$4,$D2293/提成!$D$3*提成!$E$3),2)</f>
        <v>0.21</v>
      </c>
      <c r="F2293" s="5" t="str">
        <f ca="1">IFERROR(LOOKUP(1,0/((B2293=名单!B:B)*(VALUE(AW2293)&gt;=名单!E:E)*(VALUE(AW2293)&lt;=名单!G:G)*(Y2293="正常走货")),名单!H:H),"否")</f>
        <v>是</v>
      </c>
      <c r="G2293" s="71" t="s">
        <v>6924</v>
      </c>
      <c r="H2293" s="71" t="s">
        <v>6926</v>
      </c>
      <c r="J2293" s="71" t="s">
        <v>231</v>
      </c>
      <c r="L2293" s="71" t="s">
        <v>18</v>
      </c>
      <c r="M2293" s="73"/>
      <c r="N2293" s="73"/>
      <c r="R2293" s="73"/>
      <c r="S2293" s="72" t="s">
        <v>421</v>
      </c>
      <c r="T2293" s="71" t="s">
        <v>14382</v>
      </c>
      <c r="U2293" s="73"/>
      <c r="W2293" s="73"/>
      <c r="X2293" s="73"/>
      <c r="Y2293" s="72" t="s">
        <v>14379</v>
      </c>
      <c r="Z2293" s="73"/>
      <c r="AO2293" s="71">
        <v>42</v>
      </c>
      <c r="AT2293" s="73"/>
      <c r="AV2293" s="73"/>
      <c r="AW2293" s="74" t="s">
        <v>16687</v>
      </c>
      <c r="BA2293" s="73"/>
      <c r="BC2293" s="73"/>
    </row>
    <row r="2294" spans="1:56">
      <c r="A2294" s="70" t="str">
        <f t="shared" si="71"/>
        <v>2026-01</v>
      </c>
      <c r="B2294" s="5" t="str">
        <f>_xlfn.XLOOKUP(G2294,过机服务商重量差!A:A,过机服务商重量差!G:G)</f>
        <v>玉麒麟</v>
      </c>
      <c r="C2294" s="32" t="str">
        <f t="shared" si="70"/>
        <v>渠道</v>
      </c>
      <c r="D2294" s="63">
        <f>ROUND(IF(AND(AO2294&gt;=0,Y2294="正常走货"),_xlfn.XLOOKUP(G2294,过机服务商重量差!A:A,过机服务商重量差!L:L),"0"),2)</f>
        <v>4</v>
      </c>
      <c r="E2294" s="64">
        <f>ROUND(IF(B2294="小旋风",$D2294/提成!$D$4*提成!$E$4,$D2294/提成!$D$3*提成!$E$3),2)</f>
        <v>0.04</v>
      </c>
      <c r="F2294" s="5" t="str">
        <f ca="1">IFERROR(LOOKUP(1,0/((B2294=名单!B:B)*(VALUE(AW2294)&gt;=名单!E:E)*(VALUE(AW2294)&lt;=名单!G:G)*(Y2294="正常走货")),名单!H:H),"否")</f>
        <v>否</v>
      </c>
      <c r="G2294" s="71" t="s">
        <v>6927</v>
      </c>
      <c r="H2294" s="71" t="s">
        <v>6929</v>
      </c>
      <c r="J2294" s="72" t="s">
        <v>17</v>
      </c>
      <c r="L2294" s="71" t="s">
        <v>18</v>
      </c>
      <c r="M2294" s="73"/>
      <c r="N2294" s="73"/>
      <c r="R2294" s="73"/>
      <c r="S2294" s="72" t="s">
        <v>99</v>
      </c>
      <c r="T2294" s="72" t="s">
        <v>14410</v>
      </c>
      <c r="U2294" s="73"/>
      <c r="W2294" s="73"/>
      <c r="X2294" s="73"/>
      <c r="Y2294" s="72" t="s">
        <v>14379</v>
      </c>
      <c r="AO2294" s="71">
        <v>131.63</v>
      </c>
      <c r="AS2294" s="73"/>
      <c r="AT2294" s="73"/>
      <c r="AU2294" s="73"/>
      <c r="AV2294" s="73"/>
      <c r="AW2294" s="74" t="s">
        <v>16688</v>
      </c>
      <c r="BC2294" s="73"/>
    </row>
    <row r="2295" spans="1:56">
      <c r="A2295" s="70" t="str">
        <f t="shared" si="71"/>
        <v>2026-01</v>
      </c>
      <c r="B2295" s="5" t="str">
        <f>_xlfn.XLOOKUP(G2295,过机服务商重量差!A:A,过机服务商重量差!G:G)</f>
        <v>玉麒麟</v>
      </c>
      <c r="C2295" s="32" t="str">
        <f t="shared" si="70"/>
        <v>渠道</v>
      </c>
      <c r="D2295" s="63">
        <f>ROUND(IF(AND(AO2295&gt;=0,Y2295="正常走货"),_xlfn.XLOOKUP(G2295,过机服务商重量差!A:A,过机服务商重量差!L:L),"0"),2)</f>
        <v>2</v>
      </c>
      <c r="E2295" s="64">
        <f>ROUND(IF(B2295="小旋风",$D2295/提成!$D$4*提成!$E$4,$D2295/提成!$D$3*提成!$E$3),2)</f>
        <v>0.02</v>
      </c>
      <c r="F2295" s="5" t="str">
        <f ca="1">IFERROR(LOOKUP(1,0/((B2295=名单!B:B)*(VALUE(AW2295)&gt;=名单!E:E)*(VALUE(AW2295)&lt;=名单!G:G)*(Y2295="正常走货")),名单!H:H),"否")</f>
        <v>否</v>
      </c>
      <c r="G2295" s="71" t="s">
        <v>6930</v>
      </c>
      <c r="H2295" s="71" t="s">
        <v>6932</v>
      </c>
      <c r="J2295" s="72" t="s">
        <v>17</v>
      </c>
      <c r="L2295" s="71" t="s">
        <v>18</v>
      </c>
      <c r="M2295" s="73"/>
      <c r="N2295" s="73"/>
      <c r="R2295" s="73"/>
      <c r="S2295" s="72" t="s">
        <v>99</v>
      </c>
      <c r="T2295" s="72" t="s">
        <v>14410</v>
      </c>
      <c r="U2295" s="73"/>
      <c r="W2295" s="73"/>
      <c r="X2295" s="73"/>
      <c r="Y2295" s="72" t="s">
        <v>14379</v>
      </c>
      <c r="AO2295" s="71">
        <v>173.5</v>
      </c>
      <c r="AS2295" s="73"/>
      <c r="AT2295" s="73"/>
      <c r="AU2295" s="73"/>
      <c r="AV2295" s="73"/>
      <c r="AW2295" s="74" t="s">
        <v>16689</v>
      </c>
      <c r="BC2295" s="73"/>
      <c r="BD2295" s="73"/>
    </row>
    <row r="2296" spans="1:56">
      <c r="A2296" s="70" t="str">
        <f t="shared" si="71"/>
        <v>2026-01</v>
      </c>
      <c r="B2296" s="5" t="str">
        <f>_xlfn.XLOOKUP(G2296,过机服务商重量差!A:A,过机服务商重量差!G:G)</f>
        <v>风清扬</v>
      </c>
      <c r="C2296" s="32" t="str">
        <f t="shared" si="70"/>
        <v>渠道</v>
      </c>
      <c r="D2296" s="63">
        <f>ROUND(IF(AND(AO2296&gt;=0,Y2296="正常走货"),_xlfn.XLOOKUP(G2296,过机服务商重量差!A:A,过机服务商重量差!L:L),"0"),2)</f>
        <v>244</v>
      </c>
      <c r="E2296" s="64">
        <f>ROUND(IF(B2296="小旋风",$D2296/提成!$D$4*提成!$E$4,$D2296/提成!$D$3*提成!$E$3),2)</f>
        <v>2.44</v>
      </c>
      <c r="F2296" s="5" t="str">
        <f ca="1">IFERROR(LOOKUP(1,0/((B2296=名单!B:B)*(VALUE(AW2296)&gt;=名单!E:E)*(VALUE(AW2296)&lt;=名单!G:G)*(Y2296="正常走货")),名单!H:H),"否")</f>
        <v>是</v>
      </c>
      <c r="G2296" s="71" t="s">
        <v>6933</v>
      </c>
      <c r="H2296" s="71" t="s">
        <v>6935</v>
      </c>
      <c r="J2296" s="72" t="s">
        <v>317</v>
      </c>
      <c r="L2296" s="71" t="s">
        <v>18</v>
      </c>
      <c r="M2296" s="73"/>
      <c r="N2296" s="73"/>
      <c r="R2296" s="73"/>
      <c r="S2296" s="72" t="s">
        <v>2871</v>
      </c>
      <c r="T2296" s="71" t="s">
        <v>14382</v>
      </c>
      <c r="U2296" s="73"/>
      <c r="W2296" s="73"/>
      <c r="X2296" s="73"/>
      <c r="Y2296" s="72" t="s">
        <v>14379</v>
      </c>
      <c r="AO2296" s="71">
        <v>100</v>
      </c>
      <c r="AT2296" s="73"/>
      <c r="AV2296" s="73"/>
      <c r="AW2296" s="74" t="s">
        <v>16690</v>
      </c>
      <c r="BC2296" s="73"/>
    </row>
    <row r="2297" spans="1:56">
      <c r="A2297" s="70" t="str">
        <f t="shared" si="71"/>
        <v>2026-01</v>
      </c>
      <c r="B2297" s="5" t="str">
        <f>_xlfn.XLOOKUP(G2297,过机服务商重量差!A:A,过机服务商重量差!G:G)</f>
        <v>帅时莹</v>
      </c>
      <c r="C2297" s="32" t="str">
        <f t="shared" si="70"/>
        <v>渠道</v>
      </c>
      <c r="D2297" s="63">
        <f>ROUND(IF(AND(AO2297&gt;=0,Y2297="正常走货"),_xlfn.XLOOKUP(G2297,过机服务商重量差!A:A,过机服务商重量差!L:L),"0"),2)</f>
        <v>155</v>
      </c>
      <c r="E2297" s="64">
        <f>ROUND(IF(B2297="小旋风",$D2297/提成!$D$4*提成!$E$4,$D2297/提成!$D$3*提成!$E$3),2)</f>
        <v>1.55</v>
      </c>
      <c r="F2297" s="5" t="str">
        <f ca="1">IFERROR(LOOKUP(1,0/((B2297=名单!B:B)*(VALUE(AW2297)&gt;=名单!E:E)*(VALUE(AW2297)&lt;=名单!G:G)*(Y2297="正常走货")),名单!H:H),"否")</f>
        <v>否</v>
      </c>
      <c r="G2297" s="71" t="s">
        <v>6936</v>
      </c>
      <c r="H2297" s="71" t="s">
        <v>6938</v>
      </c>
      <c r="J2297" s="72" t="s">
        <v>97</v>
      </c>
      <c r="L2297" s="71" t="s">
        <v>18</v>
      </c>
      <c r="M2297" s="73"/>
      <c r="N2297" s="73"/>
      <c r="R2297" s="73"/>
      <c r="S2297" s="72" t="s">
        <v>191</v>
      </c>
      <c r="T2297" s="72" t="s">
        <v>14410</v>
      </c>
      <c r="U2297" s="73"/>
      <c r="W2297" s="73"/>
      <c r="X2297" s="73"/>
      <c r="Y2297" s="72" t="s">
        <v>14379</v>
      </c>
      <c r="AO2297" s="71">
        <v>1386.4</v>
      </c>
      <c r="AS2297" s="73"/>
      <c r="AT2297" s="73"/>
      <c r="AV2297" s="73"/>
      <c r="AW2297" s="74" t="s">
        <v>16691</v>
      </c>
      <c r="BC2297" s="73"/>
    </row>
    <row r="2298" spans="1:56">
      <c r="A2298" s="70" t="str">
        <f t="shared" si="71"/>
        <v>2026-01</v>
      </c>
      <c r="B2298" s="5" t="str">
        <f>_xlfn.XLOOKUP(G2298,过机服务商重量差!A:A,过机服务商重量差!G:G)</f>
        <v>玉麒麟</v>
      </c>
      <c r="C2298" s="32" t="str">
        <f t="shared" si="70"/>
        <v>渠道</v>
      </c>
      <c r="D2298" s="63">
        <f>ROUND(IF(AND(AO2298&gt;=0,Y2298="正常走货"),_xlfn.XLOOKUP(G2298,过机服务商重量差!A:A,过机服务商重量差!L:L),"0"),2)</f>
        <v>61</v>
      </c>
      <c r="E2298" s="64">
        <f>ROUND(IF(B2298="小旋风",$D2298/提成!$D$4*提成!$E$4,$D2298/提成!$D$3*提成!$E$3),2)</f>
        <v>0.61</v>
      </c>
      <c r="F2298" s="5" t="str">
        <f ca="1">IFERROR(LOOKUP(1,0/((B2298=名单!B:B)*(VALUE(AW2298)&gt;=名单!E:E)*(VALUE(AW2298)&lt;=名单!G:G)*(Y2298="正常走货")),名单!H:H),"否")</f>
        <v>否</v>
      </c>
      <c r="G2298" s="71" t="s">
        <v>6939</v>
      </c>
      <c r="H2298" s="71" t="s">
        <v>6941</v>
      </c>
      <c r="J2298" s="72" t="s">
        <v>17</v>
      </c>
      <c r="L2298" s="71" t="s">
        <v>18</v>
      </c>
      <c r="M2298" s="73"/>
      <c r="N2298" s="73"/>
      <c r="R2298" s="73"/>
      <c r="S2298" s="72" t="s">
        <v>145</v>
      </c>
      <c r="T2298" s="72" t="s">
        <v>14407</v>
      </c>
      <c r="U2298" s="73"/>
      <c r="W2298" s="73"/>
      <c r="X2298" s="73"/>
      <c r="Y2298" s="72" t="s">
        <v>14379</v>
      </c>
      <c r="AO2298" s="71">
        <v>102.7</v>
      </c>
      <c r="AS2298" s="73"/>
      <c r="AT2298" s="73"/>
      <c r="AU2298" s="73"/>
      <c r="AV2298" s="73"/>
      <c r="AW2298" s="74" t="s">
        <v>16692</v>
      </c>
      <c r="BC2298" s="73"/>
    </row>
    <row r="2299" spans="1:56">
      <c r="A2299" s="70" t="str">
        <f t="shared" si="71"/>
        <v>2026-01</v>
      </c>
      <c r="B2299" s="5" t="str">
        <f>_xlfn.XLOOKUP(G2299,过机服务商重量差!A:A,过机服务商重量差!G:G)</f>
        <v>帅时莹</v>
      </c>
      <c r="C2299" s="32" t="str">
        <f t="shared" si="70"/>
        <v>渠道</v>
      </c>
      <c r="D2299" s="63">
        <f>ROUND(IF(AND(AO2299&gt;=0,Y2299="正常走货"),_xlfn.XLOOKUP(G2299,过机服务商重量差!A:A,过机服务商重量差!L:L),"0"),2)</f>
        <v>341</v>
      </c>
      <c r="E2299" s="64">
        <f>ROUND(IF(B2299="小旋风",$D2299/提成!$D$4*提成!$E$4,$D2299/提成!$D$3*提成!$E$3),2)</f>
        <v>3.41</v>
      </c>
      <c r="F2299" s="5" t="str">
        <f ca="1">IFERROR(LOOKUP(1,0/((B2299=名单!B:B)*(VALUE(AW2299)&gt;=名单!E:E)*(VALUE(AW2299)&lt;=名单!G:G)*(Y2299="正常走货")),名单!H:H),"否")</f>
        <v>否</v>
      </c>
      <c r="G2299" s="71" t="s">
        <v>6942</v>
      </c>
      <c r="H2299" s="71" t="s">
        <v>6944</v>
      </c>
      <c r="J2299" s="72" t="s">
        <v>287</v>
      </c>
      <c r="L2299" s="71" t="s">
        <v>18</v>
      </c>
      <c r="M2299" s="73"/>
      <c r="N2299" s="73"/>
      <c r="R2299" s="73"/>
      <c r="S2299" s="72" t="s">
        <v>191</v>
      </c>
      <c r="T2299" s="72" t="s">
        <v>14410</v>
      </c>
      <c r="U2299" s="73"/>
      <c r="W2299" s="73"/>
      <c r="X2299" s="73"/>
      <c r="Y2299" s="72" t="s">
        <v>14379</v>
      </c>
      <c r="AO2299" s="71">
        <v>2249.3</v>
      </c>
      <c r="AS2299" s="73"/>
      <c r="AT2299" s="73"/>
      <c r="AV2299" s="73"/>
      <c r="AW2299" s="74" t="s">
        <v>16693</v>
      </c>
      <c r="BC2299" s="73"/>
    </row>
    <row r="2300" spans="1:56">
      <c r="A2300" s="70" t="str">
        <f t="shared" si="71"/>
        <v>2026-01</v>
      </c>
      <c r="B2300" s="5" t="str">
        <f>_xlfn.XLOOKUP(G2300,过机服务商重量差!A:A,过机服务商重量差!G:G)</f>
        <v>玉麒麟</v>
      </c>
      <c r="C2300" s="32" t="str">
        <f t="shared" si="70"/>
        <v>渠道</v>
      </c>
      <c r="D2300" s="63">
        <f>ROUND(IF(AND(AO2300&gt;=0,Y2300="正常走货"),_xlfn.XLOOKUP(G2300,过机服务商重量差!A:A,过机服务商重量差!L:L),"0"),2)</f>
        <v>63</v>
      </c>
      <c r="E2300" s="64">
        <f>ROUND(IF(B2300="小旋风",$D2300/提成!$D$4*提成!$E$4,$D2300/提成!$D$3*提成!$E$3),2)</f>
        <v>0.63</v>
      </c>
      <c r="F2300" s="5" t="str">
        <f ca="1">IFERROR(LOOKUP(1,0/((B2300=名单!B:B)*(VALUE(AW2300)&gt;=名单!E:E)*(VALUE(AW2300)&lt;=名单!G:G)*(Y2300="正常走货")),名单!H:H),"否")</f>
        <v>否</v>
      </c>
      <c r="G2300" s="71" t="s">
        <v>6945</v>
      </c>
      <c r="H2300" s="71" t="s">
        <v>6947</v>
      </c>
      <c r="J2300" s="71" t="s">
        <v>17</v>
      </c>
      <c r="L2300" s="71" t="s">
        <v>18</v>
      </c>
      <c r="M2300" s="73"/>
      <c r="N2300" s="73"/>
      <c r="R2300" s="73"/>
      <c r="S2300" s="72" t="s">
        <v>191</v>
      </c>
      <c r="T2300" s="71" t="s">
        <v>14410</v>
      </c>
      <c r="U2300" s="73"/>
      <c r="W2300" s="73"/>
      <c r="X2300" s="73"/>
      <c r="Y2300" s="72" t="s">
        <v>14379</v>
      </c>
      <c r="AO2300" s="71">
        <v>642</v>
      </c>
      <c r="AT2300" s="73"/>
      <c r="AU2300" s="73"/>
      <c r="AV2300" s="73"/>
      <c r="AW2300" s="74" t="s">
        <v>16694</v>
      </c>
      <c r="BC2300" s="73"/>
      <c r="BD2300" s="73"/>
    </row>
    <row r="2301" spans="1:56">
      <c r="A2301" s="70" t="str">
        <f t="shared" si="71"/>
        <v>2026-01</v>
      </c>
      <c r="B2301" s="5" t="str">
        <f>_xlfn.XLOOKUP(G2301,过机服务商重量差!A:A,过机服务商重量差!G:G)</f>
        <v>玉麒麟</v>
      </c>
      <c r="C2301" s="32" t="str">
        <f t="shared" si="70"/>
        <v>渠道</v>
      </c>
      <c r="D2301" s="63">
        <f>ROUND(IF(AND(AO2301&gt;=0,Y2301="正常走货"),_xlfn.XLOOKUP(G2301,过机服务商重量差!A:A,过机服务商重量差!L:L),"0"),2)</f>
        <v>62</v>
      </c>
      <c r="E2301" s="64">
        <f>ROUND(IF(B2301="小旋风",$D2301/提成!$D$4*提成!$E$4,$D2301/提成!$D$3*提成!$E$3),2)</f>
        <v>0.62</v>
      </c>
      <c r="F2301" s="5" t="str">
        <f ca="1">IFERROR(LOOKUP(1,0/((B2301=名单!B:B)*(VALUE(AW2301)&gt;=名单!E:E)*(VALUE(AW2301)&lt;=名单!G:G)*(Y2301="正常走货")),名单!H:H),"否")</f>
        <v>否</v>
      </c>
      <c r="G2301" s="71" t="s">
        <v>6948</v>
      </c>
      <c r="H2301" s="71" t="s">
        <v>6950</v>
      </c>
      <c r="J2301" s="71" t="s">
        <v>17</v>
      </c>
      <c r="L2301" s="71" t="s">
        <v>18</v>
      </c>
      <c r="M2301" s="73"/>
      <c r="N2301" s="73"/>
      <c r="R2301" s="73"/>
      <c r="S2301" s="72" t="s">
        <v>191</v>
      </c>
      <c r="T2301" s="71" t="s">
        <v>14410</v>
      </c>
      <c r="U2301" s="73"/>
      <c r="W2301" s="73"/>
      <c r="X2301" s="73"/>
      <c r="Y2301" s="72" t="s">
        <v>14379</v>
      </c>
      <c r="AO2301" s="71">
        <v>428</v>
      </c>
      <c r="AT2301" s="73"/>
      <c r="AV2301" s="73"/>
      <c r="AW2301" s="74" t="s">
        <v>16695</v>
      </c>
      <c r="BC2301" s="73"/>
    </row>
    <row r="2302" spans="1:56">
      <c r="A2302" s="70" t="str">
        <f t="shared" si="71"/>
        <v>2026-01</v>
      </c>
      <c r="B2302" s="5" t="str">
        <f>_xlfn.XLOOKUP(G2302,过机服务商重量差!A:A,过机服务商重量差!G:G)</f>
        <v>玉麒麟</v>
      </c>
      <c r="C2302" s="32" t="str">
        <f t="shared" si="70"/>
        <v>渠道</v>
      </c>
      <c r="D2302" s="63">
        <f>ROUND(IF(AND(AO2302&gt;=0,Y2302="正常走货"),_xlfn.XLOOKUP(G2302,过机服务商重量差!A:A,过机服务商重量差!L:L),"0"),2)</f>
        <v>17.5</v>
      </c>
      <c r="E2302" s="64">
        <f>ROUND(IF(B2302="小旋风",$D2302/提成!$D$4*提成!$E$4,$D2302/提成!$D$3*提成!$E$3),2)</f>
        <v>0.18</v>
      </c>
      <c r="F2302" s="5" t="str">
        <f ca="1">IFERROR(LOOKUP(1,0/((B2302=名单!B:B)*(VALUE(AW2302)&gt;=名单!E:E)*(VALUE(AW2302)&lt;=名单!G:G)*(Y2302="正常走货")),名单!H:H),"否")</f>
        <v>否</v>
      </c>
      <c r="G2302" s="71" t="s">
        <v>6951</v>
      </c>
      <c r="H2302" s="71" t="s">
        <v>6953</v>
      </c>
      <c r="J2302" s="72" t="s">
        <v>17</v>
      </c>
      <c r="L2302" s="71" t="s">
        <v>18</v>
      </c>
      <c r="M2302" s="73"/>
      <c r="N2302" s="73"/>
      <c r="R2302" s="73"/>
      <c r="S2302" s="72" t="s">
        <v>328</v>
      </c>
      <c r="T2302" s="71" t="s">
        <v>14382</v>
      </c>
      <c r="U2302" s="73"/>
      <c r="W2302" s="73"/>
      <c r="X2302" s="73"/>
      <c r="Y2302" s="72" t="s">
        <v>14379</v>
      </c>
      <c r="AO2302" s="71">
        <v>110.2</v>
      </c>
      <c r="AS2302" s="73"/>
      <c r="AT2302" s="73"/>
      <c r="AU2302" s="73"/>
      <c r="AV2302" s="73"/>
      <c r="AW2302" s="74" t="s">
        <v>16696</v>
      </c>
      <c r="BC2302" s="73"/>
    </row>
    <row r="2303" spans="1:56">
      <c r="A2303" s="70" t="str">
        <f t="shared" si="71"/>
        <v>2026-01</v>
      </c>
      <c r="B2303" s="5" t="str">
        <f>_xlfn.XLOOKUP(G2303,过机服务商重量差!A:A,过机服务商重量差!G:G)</f>
        <v>玉麒麟</v>
      </c>
      <c r="C2303" s="32" t="str">
        <f t="shared" si="70"/>
        <v>渠道</v>
      </c>
      <c r="D2303" s="63">
        <f>ROUND(IF(AND(AO2303&gt;=0,Y2303="正常走货"),_xlfn.XLOOKUP(G2303,过机服务商重量差!A:A,过机服务商重量差!L:L),"0"),2)</f>
        <v>6</v>
      </c>
      <c r="E2303" s="64">
        <f>ROUND(IF(B2303="小旋风",$D2303/提成!$D$4*提成!$E$4,$D2303/提成!$D$3*提成!$E$3),2)</f>
        <v>0.06</v>
      </c>
      <c r="F2303" s="5" t="str">
        <f ca="1">IFERROR(LOOKUP(1,0/((B2303=名单!B:B)*(VALUE(AW2303)&gt;=名单!E:E)*(VALUE(AW2303)&lt;=名单!G:G)*(Y2303="正常走货")),名单!H:H),"否")</f>
        <v>否</v>
      </c>
      <c r="G2303" s="71" t="s">
        <v>6954</v>
      </c>
      <c r="H2303" s="71" t="s">
        <v>6956</v>
      </c>
      <c r="J2303" s="72" t="s">
        <v>17</v>
      </c>
      <c r="L2303" s="71" t="s">
        <v>18</v>
      </c>
      <c r="M2303" s="73"/>
      <c r="N2303" s="73"/>
      <c r="R2303" s="73"/>
      <c r="S2303" s="72" t="s">
        <v>328</v>
      </c>
      <c r="T2303" s="72" t="s">
        <v>14382</v>
      </c>
      <c r="U2303" s="73"/>
      <c r="W2303" s="73"/>
      <c r="X2303" s="73"/>
      <c r="Y2303" s="72" t="s">
        <v>14379</v>
      </c>
      <c r="AO2303" s="71">
        <v>73.3</v>
      </c>
      <c r="AT2303" s="73"/>
      <c r="AV2303" s="73"/>
      <c r="AW2303" s="74" t="s">
        <v>16697</v>
      </c>
      <c r="BD2303" s="73"/>
    </row>
    <row r="2304" spans="1:56">
      <c r="A2304" s="70" t="str">
        <f t="shared" si="71"/>
        <v>2026-01</v>
      </c>
      <c r="B2304" s="5" t="str">
        <f>_xlfn.XLOOKUP(G2304,过机服务商重量差!A:A,过机服务商重量差!G:G)</f>
        <v>小旋风</v>
      </c>
      <c r="C2304" s="32" t="str">
        <f t="shared" si="70"/>
        <v>渠道</v>
      </c>
      <c r="D2304" s="63">
        <f>ROUND(IF(AND(AO2304&gt;=0,Y2304="正常走货"),_xlfn.XLOOKUP(G2304,过机服务商重量差!A:A,过机服务商重量差!L:L),"0"),2)</f>
        <v>556</v>
      </c>
      <c r="E2304" s="64">
        <f>ROUND(IF(B2304="小旋风",$D2304/提成!$D$4*提成!$E$4,$D2304/提成!$D$3*提成!$E$3),2)</f>
        <v>5.56</v>
      </c>
      <c r="F2304" s="5" t="str">
        <f ca="1">IFERROR(LOOKUP(1,0/((B2304=名单!B:B)*(VALUE(AW2304)&gt;=名单!E:E)*(VALUE(AW2304)&lt;=名单!G:G)*(Y2304="正常走货")),名单!H:H),"否")</f>
        <v>是</v>
      </c>
      <c r="G2304" s="71" t="s">
        <v>6957</v>
      </c>
      <c r="H2304" s="71" t="s">
        <v>6959</v>
      </c>
      <c r="J2304" s="72" t="s">
        <v>364</v>
      </c>
      <c r="L2304" s="71" t="s">
        <v>18</v>
      </c>
      <c r="M2304" s="73"/>
      <c r="N2304" s="73"/>
      <c r="R2304" s="73"/>
      <c r="S2304" s="72" t="s">
        <v>328</v>
      </c>
      <c r="T2304" s="72" t="s">
        <v>14382</v>
      </c>
      <c r="U2304" s="73"/>
      <c r="W2304" s="73"/>
      <c r="X2304" s="73"/>
      <c r="Y2304" s="72" t="s">
        <v>14379</v>
      </c>
      <c r="AO2304" s="71">
        <v>3606.86</v>
      </c>
      <c r="AT2304" s="73"/>
      <c r="AU2304" s="73"/>
      <c r="AV2304" s="73"/>
      <c r="AW2304" s="74" t="s">
        <v>16698</v>
      </c>
      <c r="BC2304" s="73"/>
      <c r="BD2304" s="73"/>
    </row>
    <row r="2305" spans="1:56">
      <c r="A2305" s="70" t="str">
        <f t="shared" si="71"/>
        <v>2026-01</v>
      </c>
      <c r="B2305" s="5" t="str">
        <f>_xlfn.XLOOKUP(G2305,过机服务商重量差!A:A,过机服务商重量差!G:G)</f>
        <v>玉麒麟</v>
      </c>
      <c r="C2305" s="32" t="str">
        <f t="shared" si="70"/>
        <v>渠道</v>
      </c>
      <c r="D2305" s="63">
        <f>ROUND(IF(AND(AO2305&gt;=0,Y2305="正常走货"),_xlfn.XLOOKUP(G2305,过机服务商重量差!A:A,过机服务商重量差!L:L),"0"),2)</f>
        <v>21</v>
      </c>
      <c r="E2305" s="64">
        <f>ROUND(IF(B2305="小旋风",$D2305/提成!$D$4*提成!$E$4,$D2305/提成!$D$3*提成!$E$3),2)</f>
        <v>0.21</v>
      </c>
      <c r="F2305" s="5" t="str">
        <f ca="1">IFERROR(LOOKUP(1,0/((B2305=名单!B:B)*(VALUE(AW2305)&gt;=名单!E:E)*(VALUE(AW2305)&lt;=名单!G:G)*(Y2305="正常走货")),名单!H:H),"否")</f>
        <v>否</v>
      </c>
      <c r="G2305" s="71" t="s">
        <v>6960</v>
      </c>
      <c r="H2305" s="71" t="s">
        <v>6962</v>
      </c>
      <c r="J2305" s="72" t="s">
        <v>17</v>
      </c>
      <c r="L2305" s="71" t="s">
        <v>18</v>
      </c>
      <c r="M2305" s="73"/>
      <c r="N2305" s="73"/>
      <c r="R2305" s="73"/>
      <c r="S2305" s="72" t="s">
        <v>191</v>
      </c>
      <c r="T2305" s="72" t="s">
        <v>14410</v>
      </c>
      <c r="U2305" s="73"/>
      <c r="W2305" s="73"/>
      <c r="X2305" s="73"/>
      <c r="Y2305" s="72" t="s">
        <v>14379</v>
      </c>
      <c r="AO2305" s="71">
        <v>147</v>
      </c>
      <c r="AT2305" s="73"/>
      <c r="AV2305" s="73"/>
      <c r="AW2305" s="74" t="s">
        <v>16699</v>
      </c>
      <c r="BC2305" s="73"/>
    </row>
    <row r="2306" spans="1:56">
      <c r="A2306" s="70" t="str">
        <f t="shared" si="71"/>
        <v>2026-01</v>
      </c>
      <c r="B2306" s="5" t="str">
        <f>_xlfn.XLOOKUP(G2306,过机服务商重量差!A:A,过机服务商重量差!G:G)</f>
        <v>小旋风</v>
      </c>
      <c r="C2306" s="32" t="str">
        <f t="shared" ref="C2306:C2369" si="72">IF(OR(AO2306&lt;0,L2306="FBA海运"),"","渠道")</f>
        <v>渠道</v>
      </c>
      <c r="D2306" s="63">
        <f>ROUND(IF(AND(AO2306&gt;=0,Y2306="正常走货"),_xlfn.XLOOKUP(G2306,过机服务商重量差!A:A,过机服务商重量差!L:L),"0"),2)</f>
        <v>182</v>
      </c>
      <c r="E2306" s="64">
        <f>ROUND(IF(B2306="小旋风",$D2306/提成!$D$4*提成!$E$4,$D2306/提成!$D$3*提成!$E$3),2)</f>
        <v>1.82</v>
      </c>
      <c r="F2306" s="5" t="str">
        <f ca="1">IFERROR(LOOKUP(1,0/((B2306=名单!B:B)*(VALUE(AW2306)&gt;=名单!E:E)*(VALUE(AW2306)&lt;=名单!G:G)*(Y2306="正常走货")),名单!H:H),"否")</f>
        <v>是</v>
      </c>
      <c r="G2306" s="71" t="s">
        <v>6963</v>
      </c>
      <c r="H2306" s="71" t="s">
        <v>6959</v>
      </c>
      <c r="J2306" s="72" t="s">
        <v>364</v>
      </c>
      <c r="L2306" s="71" t="s">
        <v>18</v>
      </c>
      <c r="M2306" s="73"/>
      <c r="N2306" s="73"/>
      <c r="R2306" s="73"/>
      <c r="S2306" s="72" t="s">
        <v>328</v>
      </c>
      <c r="T2306" s="72" t="s">
        <v>14382</v>
      </c>
      <c r="U2306" s="73"/>
      <c r="W2306" s="73"/>
      <c r="X2306" s="73"/>
      <c r="Y2306" s="72" t="s">
        <v>14379</v>
      </c>
      <c r="AO2306" s="71">
        <v>1092</v>
      </c>
      <c r="AS2306" s="73"/>
      <c r="AT2306" s="73"/>
      <c r="AV2306" s="73"/>
      <c r="AW2306" s="74" t="s">
        <v>16700</v>
      </c>
      <c r="BC2306" s="73"/>
      <c r="BD2306" s="73"/>
    </row>
    <row r="2307" spans="1:56">
      <c r="A2307" s="70" t="str">
        <f t="shared" ref="A2307:A2370" si="73">MID(AW2307,1,7)</f>
        <v>2026-01</v>
      </c>
      <c r="B2307" s="5" t="str">
        <f>_xlfn.XLOOKUP(G2307,过机服务商重量差!A:A,过机服务商重量差!G:G)</f>
        <v>风清扬</v>
      </c>
      <c r="C2307" s="32" t="str">
        <f t="shared" si="72"/>
        <v>渠道</v>
      </c>
      <c r="D2307" s="63">
        <f>ROUND(IF(AND(AO2307&gt;=0,Y2307="正常走货"),_xlfn.XLOOKUP(G2307,过机服务商重量差!A:A,过机服务商重量差!L:L),"0"),2)</f>
        <v>344</v>
      </c>
      <c r="E2307" s="64">
        <f>ROUND(IF(B2307="小旋风",$D2307/提成!$D$4*提成!$E$4,$D2307/提成!$D$3*提成!$E$3),2)</f>
        <v>3.44</v>
      </c>
      <c r="F2307" s="5" t="str">
        <f ca="1">IFERROR(LOOKUP(1,0/((B2307=名单!B:B)*(VALUE(AW2307)&gt;=名单!E:E)*(VALUE(AW2307)&lt;=名单!G:G)*(Y2307="正常走货")),名单!H:H),"否")</f>
        <v>是</v>
      </c>
      <c r="G2307" s="71" t="s">
        <v>6965</v>
      </c>
      <c r="H2307" s="71" t="s">
        <v>6967</v>
      </c>
      <c r="J2307" s="72" t="s">
        <v>880</v>
      </c>
      <c r="L2307" s="71" t="s">
        <v>18</v>
      </c>
      <c r="M2307" s="73"/>
      <c r="N2307" s="73"/>
      <c r="R2307" s="73"/>
      <c r="S2307" s="72" t="s">
        <v>421</v>
      </c>
      <c r="T2307" s="72" t="s">
        <v>14382</v>
      </c>
      <c r="U2307" s="73"/>
      <c r="W2307" s="73"/>
      <c r="X2307" s="73"/>
      <c r="Y2307" s="72" t="s">
        <v>14379</v>
      </c>
      <c r="AO2307" s="71">
        <v>244</v>
      </c>
      <c r="AS2307" s="73"/>
      <c r="AT2307" s="73"/>
      <c r="AV2307" s="73"/>
      <c r="AW2307" s="74" t="s">
        <v>16701</v>
      </c>
      <c r="BC2307" s="73"/>
      <c r="BD2307" s="73"/>
    </row>
    <row r="2308" spans="1:56">
      <c r="A2308" s="70" t="str">
        <f t="shared" si="73"/>
        <v>2026-01</v>
      </c>
      <c r="B2308" s="5" t="str">
        <f>_xlfn.XLOOKUP(G2308,过机服务商重量差!A:A,过机服务商重量差!G:G)</f>
        <v>小旋风</v>
      </c>
      <c r="C2308" s="32" t="str">
        <f t="shared" si="72"/>
        <v>渠道</v>
      </c>
      <c r="D2308" s="63">
        <f>ROUND(IF(AND(AO2308&gt;=0,Y2308="正常走货"),_xlfn.XLOOKUP(G2308,过机服务商重量差!A:A,过机服务商重量差!L:L),"0"),2)</f>
        <v>22</v>
      </c>
      <c r="E2308" s="64">
        <f>ROUND(IF(B2308="小旋风",$D2308/提成!$D$4*提成!$E$4,$D2308/提成!$D$3*提成!$E$3),2)</f>
        <v>0.22</v>
      </c>
      <c r="F2308" s="5" t="str">
        <f ca="1">IFERROR(LOOKUP(1,0/((B2308=名单!B:B)*(VALUE(AW2308)&gt;=名单!E:E)*(VALUE(AW2308)&lt;=名单!G:G)*(Y2308="正常走货")),名单!H:H),"否")</f>
        <v>是</v>
      </c>
      <c r="G2308" s="71" t="s">
        <v>6968</v>
      </c>
      <c r="H2308" s="71" t="s">
        <v>6970</v>
      </c>
      <c r="J2308" s="72" t="s">
        <v>428</v>
      </c>
      <c r="L2308" s="71" t="s">
        <v>18</v>
      </c>
      <c r="M2308" s="73"/>
      <c r="N2308" s="73"/>
      <c r="R2308" s="73"/>
      <c r="S2308" s="72" t="s">
        <v>558</v>
      </c>
      <c r="T2308" s="72" t="s">
        <v>14410</v>
      </c>
      <c r="U2308" s="73"/>
      <c r="W2308" s="73"/>
      <c r="X2308" s="73"/>
      <c r="Y2308" s="72" t="s">
        <v>14379</v>
      </c>
      <c r="AO2308" s="71">
        <v>352</v>
      </c>
      <c r="AT2308" s="73"/>
      <c r="AU2308" s="73"/>
      <c r="AV2308" s="73"/>
      <c r="AW2308" s="74" t="s">
        <v>16702</v>
      </c>
      <c r="BC2308" s="73"/>
    </row>
    <row r="2309" spans="1:56">
      <c r="A2309" s="70" t="str">
        <f t="shared" si="73"/>
        <v>2026-01</v>
      </c>
      <c r="B2309" s="5" t="str">
        <f>_xlfn.XLOOKUP(G2309,过机服务商重量差!A:A,过机服务商重量差!G:G)</f>
        <v>无崖子</v>
      </c>
      <c r="C2309" s="32" t="str">
        <f t="shared" si="72"/>
        <v>渠道</v>
      </c>
      <c r="D2309" s="63">
        <f>ROUND(IF(AND(AO2309&gt;=0,Y2309="正常走货"),_xlfn.XLOOKUP(G2309,过机服务商重量差!A:A,过机服务商重量差!L:L),"0"),2)</f>
        <v>18.5</v>
      </c>
      <c r="E2309" s="64">
        <f>ROUND(IF(B2309="小旋风",$D2309/提成!$D$4*提成!$E$4,$D2309/提成!$D$3*提成!$E$3),2)</f>
        <v>0.19</v>
      </c>
      <c r="F2309" s="5" t="str">
        <f ca="1">IFERROR(LOOKUP(1,0/((B2309=名单!B:B)*(VALUE(AW2309)&gt;=名单!E:E)*(VALUE(AW2309)&lt;=名单!G:G)*(Y2309="正常走货")),名单!H:H),"否")</f>
        <v>否</v>
      </c>
      <c r="G2309" s="71" t="s">
        <v>6971</v>
      </c>
      <c r="H2309" s="71" t="s">
        <v>6973</v>
      </c>
      <c r="J2309" s="72" t="s">
        <v>2309</v>
      </c>
      <c r="L2309" s="71" t="s">
        <v>18</v>
      </c>
      <c r="M2309" s="73"/>
      <c r="N2309" s="73"/>
      <c r="R2309" s="73"/>
      <c r="S2309" s="72" t="s">
        <v>130</v>
      </c>
      <c r="T2309" s="72" t="s">
        <v>14419</v>
      </c>
      <c r="U2309" s="73"/>
      <c r="W2309" s="73"/>
      <c r="X2309" s="73"/>
      <c r="Y2309" s="72" t="s">
        <v>14379</v>
      </c>
      <c r="AO2309" s="71">
        <v>312.5</v>
      </c>
      <c r="AT2309" s="73"/>
      <c r="AV2309" s="73"/>
      <c r="AW2309" s="74" t="s">
        <v>16703</v>
      </c>
      <c r="BC2309" s="73"/>
    </row>
    <row r="2310" spans="1:56">
      <c r="A2310" s="70" t="str">
        <f t="shared" si="73"/>
        <v>2026-01</v>
      </c>
      <c r="B2310" s="5" t="str">
        <f>_xlfn.XLOOKUP(G2310,过机服务商重量差!A:A,过机服务商重量差!G:G)</f>
        <v>帅时莹</v>
      </c>
      <c r="C2310" s="32" t="str">
        <f t="shared" si="72"/>
        <v>渠道</v>
      </c>
      <c r="D2310" s="63">
        <f>ROUND(IF(AND(AO2310&gt;=0,Y2310="正常走货"),_xlfn.XLOOKUP(G2310,过机服务商重量差!A:A,过机服务商重量差!L:L),"0"),2)</f>
        <v>35</v>
      </c>
      <c r="E2310" s="64">
        <f>ROUND(IF(B2310="小旋风",$D2310/提成!$D$4*提成!$E$4,$D2310/提成!$D$3*提成!$E$3),2)</f>
        <v>0.35</v>
      </c>
      <c r="F2310" s="5" t="str">
        <f ca="1">IFERROR(LOOKUP(1,0/((B2310=名单!B:B)*(VALUE(AW2310)&gt;=名单!E:E)*(VALUE(AW2310)&lt;=名单!G:G)*(Y2310="正常走货")),名单!H:H),"否")</f>
        <v>否</v>
      </c>
      <c r="G2310" s="71" t="s">
        <v>6974</v>
      </c>
      <c r="H2310" s="71" t="s">
        <v>6976</v>
      </c>
      <c r="J2310" s="72" t="s">
        <v>738</v>
      </c>
      <c r="L2310" s="71" t="s">
        <v>18</v>
      </c>
      <c r="M2310" s="73"/>
      <c r="N2310" s="73"/>
      <c r="R2310" s="73"/>
      <c r="S2310" s="72" t="s">
        <v>130</v>
      </c>
      <c r="T2310" s="72" t="s">
        <v>14419</v>
      </c>
      <c r="U2310" s="73"/>
      <c r="W2310" s="73"/>
      <c r="X2310" s="73"/>
      <c r="Y2310" s="72" t="s">
        <v>14379</v>
      </c>
      <c r="AO2310" s="71">
        <v>265.6</v>
      </c>
      <c r="AS2310" s="73"/>
      <c r="AT2310" s="73"/>
      <c r="AV2310" s="73"/>
      <c r="AW2310" s="74" t="s">
        <v>16704</v>
      </c>
      <c r="BA2310" s="73"/>
      <c r="BC2310" s="73"/>
    </row>
    <row r="2311" spans="1:56">
      <c r="A2311" s="70" t="str">
        <f t="shared" si="73"/>
        <v>2026-01</v>
      </c>
      <c r="B2311" s="5" t="str">
        <f>_xlfn.XLOOKUP(G2311,过机服务商重量差!A:A,过机服务商重量差!G:G)</f>
        <v>玉麒麟</v>
      </c>
      <c r="C2311" s="32" t="str">
        <f t="shared" si="72"/>
        <v>渠道</v>
      </c>
      <c r="D2311" s="63">
        <f>ROUND(IF(AND(AO2311&gt;=0,Y2311="正常走货"),_xlfn.XLOOKUP(G2311,过机服务商重量差!A:A,过机服务商重量差!L:L),"0"),2)</f>
        <v>13.5</v>
      </c>
      <c r="E2311" s="64">
        <f>ROUND(IF(B2311="小旋风",$D2311/提成!$D$4*提成!$E$4,$D2311/提成!$D$3*提成!$E$3),2)</f>
        <v>0.14</v>
      </c>
      <c r="F2311" s="5" t="str">
        <f ca="1">IFERROR(LOOKUP(1,0/((B2311=名单!B:B)*(VALUE(AW2311)&gt;=名单!E:E)*(VALUE(AW2311)&lt;=名单!G:G)*(Y2311="正常走货")),名单!H:H),"否")</f>
        <v>否</v>
      </c>
      <c r="G2311" s="71" t="s">
        <v>6977</v>
      </c>
      <c r="H2311" s="71" t="s">
        <v>6979</v>
      </c>
      <c r="J2311" s="72" t="s">
        <v>256</v>
      </c>
      <c r="L2311" s="71" t="s">
        <v>18</v>
      </c>
      <c r="M2311" s="73"/>
      <c r="N2311" s="73"/>
      <c r="R2311" s="73"/>
      <c r="S2311" s="72" t="s">
        <v>187</v>
      </c>
      <c r="T2311" s="72" t="s">
        <v>14410</v>
      </c>
      <c r="U2311" s="73"/>
      <c r="W2311" s="73"/>
      <c r="X2311" s="73"/>
      <c r="Y2311" s="72" t="s">
        <v>14379</v>
      </c>
      <c r="AO2311" s="71">
        <v>236.6</v>
      </c>
      <c r="AT2311" s="73"/>
      <c r="AU2311" s="73"/>
      <c r="AV2311" s="73"/>
      <c r="AW2311" s="74" t="s">
        <v>16705</v>
      </c>
      <c r="BC2311" s="73"/>
      <c r="BD2311" s="73"/>
    </row>
    <row r="2312" spans="1:56">
      <c r="A2312" s="70" t="str">
        <f t="shared" si="73"/>
        <v>2026-01</v>
      </c>
      <c r="B2312" s="5" t="str">
        <f>_xlfn.XLOOKUP(G2312,过机服务商重量差!A:A,过机服务商重量差!G:G)</f>
        <v>玉麒麟</v>
      </c>
      <c r="C2312" s="32" t="str">
        <f t="shared" si="72"/>
        <v>渠道</v>
      </c>
      <c r="D2312" s="63">
        <f>ROUND(IF(AND(AO2312&gt;=0,Y2312="正常走货"),_xlfn.XLOOKUP(G2312,过机服务商重量差!A:A,过机服务商重量差!L:L),"0"),2)</f>
        <v>36</v>
      </c>
      <c r="E2312" s="64">
        <f>ROUND(IF(B2312="小旋风",$D2312/提成!$D$4*提成!$E$4,$D2312/提成!$D$3*提成!$E$3),2)</f>
        <v>0.36</v>
      </c>
      <c r="F2312" s="5" t="str">
        <f ca="1">IFERROR(LOOKUP(1,0/((B2312=名单!B:B)*(VALUE(AW2312)&gt;=名单!E:E)*(VALUE(AW2312)&lt;=名单!G:G)*(Y2312="正常走货")),名单!H:H),"否")</f>
        <v>否</v>
      </c>
      <c r="G2312" s="71" t="s">
        <v>6980</v>
      </c>
      <c r="H2312" s="71" t="s">
        <v>6982</v>
      </c>
      <c r="J2312" s="72" t="s">
        <v>17</v>
      </c>
      <c r="L2312" s="72" t="s">
        <v>18</v>
      </c>
      <c r="M2312" s="73"/>
      <c r="N2312" s="73"/>
      <c r="R2312" s="73"/>
      <c r="S2312" s="72" t="s">
        <v>1262</v>
      </c>
      <c r="T2312" s="72" t="s">
        <v>14382</v>
      </c>
      <c r="U2312" s="73"/>
      <c r="W2312" s="73"/>
      <c r="X2312" s="73"/>
      <c r="Y2312" s="72" t="s">
        <v>14379</v>
      </c>
      <c r="AO2312" s="71">
        <v>734.31</v>
      </c>
      <c r="AT2312" s="73"/>
      <c r="AV2312" s="73"/>
      <c r="AW2312" s="74" t="s">
        <v>16706</v>
      </c>
      <c r="BC2312" s="73"/>
    </row>
    <row r="2313" spans="1:56">
      <c r="A2313" s="70" t="str">
        <f t="shared" si="73"/>
        <v>2026-01</v>
      </c>
      <c r="B2313" s="5" t="str">
        <f>_xlfn.XLOOKUP(G2313,过机服务商重量差!A:A,过机服务商重量差!G:G)</f>
        <v>小旋风</v>
      </c>
      <c r="C2313" s="32" t="str">
        <f t="shared" si="72"/>
        <v>渠道</v>
      </c>
      <c r="D2313" s="63">
        <f>ROUND(IF(AND(AO2313&gt;=0,Y2313="正常走货"),_xlfn.XLOOKUP(G2313,过机服务商重量差!A:A,过机服务商重量差!L:L),"0"),2)</f>
        <v>185</v>
      </c>
      <c r="E2313" s="64">
        <f>ROUND(IF(B2313="小旋风",$D2313/提成!$D$4*提成!$E$4,$D2313/提成!$D$3*提成!$E$3),2)</f>
        <v>1.85</v>
      </c>
      <c r="F2313" s="5" t="str">
        <f ca="1">IFERROR(LOOKUP(1,0/((B2313=名单!B:B)*(VALUE(AW2313)&gt;=名单!E:E)*(VALUE(AW2313)&lt;=名单!G:G)*(Y2313="正常走货")),名单!H:H),"否")</f>
        <v>是</v>
      </c>
      <c r="G2313" s="71" t="s">
        <v>6983</v>
      </c>
      <c r="H2313" s="71" t="s">
        <v>6985</v>
      </c>
      <c r="J2313" s="72" t="s">
        <v>1377</v>
      </c>
      <c r="L2313" s="71" t="s">
        <v>18</v>
      </c>
      <c r="M2313" s="73"/>
      <c r="N2313" s="73"/>
      <c r="R2313" s="73"/>
      <c r="S2313" s="72" t="s">
        <v>199</v>
      </c>
      <c r="T2313" s="72" t="s">
        <v>14439</v>
      </c>
      <c r="U2313" s="73"/>
      <c r="W2313" s="73"/>
      <c r="X2313" s="73"/>
      <c r="Y2313" s="72" t="s">
        <v>14379</v>
      </c>
      <c r="AO2313" s="71">
        <v>92.5</v>
      </c>
      <c r="AT2313" s="73"/>
      <c r="AV2313" s="73"/>
      <c r="AW2313" s="74" t="s">
        <v>16707</v>
      </c>
      <c r="BC2313" s="73"/>
    </row>
    <row r="2314" spans="1:56">
      <c r="A2314" s="70" t="str">
        <f t="shared" si="73"/>
        <v>2026-01</v>
      </c>
      <c r="B2314" s="5" t="str">
        <f>_xlfn.XLOOKUP(G2314,过机服务商重量差!A:A,过机服务商重量差!G:G)</f>
        <v>无崖子</v>
      </c>
      <c r="C2314" s="32" t="str">
        <f t="shared" si="72"/>
        <v>渠道</v>
      </c>
      <c r="D2314" s="63">
        <f>ROUND(IF(AND(AO2314&gt;=0,Y2314="正常走货"),_xlfn.XLOOKUP(G2314,过机服务商重量差!A:A,过机服务商重量差!L:L),"0"),2)</f>
        <v>0.5</v>
      </c>
      <c r="E2314" s="64">
        <f>ROUND(IF(B2314="小旋风",$D2314/提成!$D$4*提成!$E$4,$D2314/提成!$D$3*提成!$E$3),2)</f>
        <v>0.01</v>
      </c>
      <c r="F2314" s="5" t="str">
        <f ca="1">IFERROR(LOOKUP(1,0/((B2314=名单!B:B)*(VALUE(AW2314)&gt;=名单!E:E)*(VALUE(AW2314)&lt;=名单!G:G)*(Y2314="正常走货")),名单!H:H),"否")</f>
        <v>否</v>
      </c>
      <c r="G2314" s="71" t="s">
        <v>6986</v>
      </c>
      <c r="H2314" s="71" t="s">
        <v>6988</v>
      </c>
      <c r="J2314" s="72" t="s">
        <v>160</v>
      </c>
      <c r="L2314" s="71" t="s">
        <v>18</v>
      </c>
      <c r="M2314" s="73"/>
      <c r="N2314" s="73"/>
      <c r="R2314" s="73"/>
      <c r="S2314" s="72" t="s">
        <v>161</v>
      </c>
      <c r="T2314" s="72" t="s">
        <v>14378</v>
      </c>
      <c r="U2314" s="73"/>
      <c r="W2314" s="73"/>
      <c r="X2314" s="73"/>
      <c r="Y2314" s="72" t="s">
        <v>14379</v>
      </c>
      <c r="AO2314" s="71">
        <v>0</v>
      </c>
      <c r="AT2314" s="73"/>
      <c r="AV2314" s="73"/>
      <c r="AW2314" s="74" t="s">
        <v>16708</v>
      </c>
      <c r="BC2314" s="73"/>
    </row>
    <row r="2315" spans="1:56">
      <c r="A2315" s="70" t="str">
        <f t="shared" si="73"/>
        <v>2026-01</v>
      </c>
      <c r="B2315" s="5" t="str">
        <f>_xlfn.XLOOKUP(G2315,过机服务商重量差!A:A,过机服务商重量差!G:G)</f>
        <v>小旋风</v>
      </c>
      <c r="C2315" s="32" t="str">
        <f t="shared" si="72"/>
        <v>渠道</v>
      </c>
      <c r="D2315" s="63">
        <f>ROUND(IF(AND(AO2315&gt;=0,Y2315="正常走货"),_xlfn.XLOOKUP(G2315,过机服务商重量差!A:A,过机服务商重量差!L:L),"0"),2)</f>
        <v>66</v>
      </c>
      <c r="E2315" s="64">
        <f>ROUND(IF(B2315="小旋风",$D2315/提成!$D$4*提成!$E$4,$D2315/提成!$D$3*提成!$E$3),2)</f>
        <v>0.66</v>
      </c>
      <c r="F2315" s="5" t="str">
        <f ca="1">IFERROR(LOOKUP(1,0/((B2315=名单!B:B)*(VALUE(AW2315)&gt;=名单!E:E)*(VALUE(AW2315)&lt;=名单!G:G)*(Y2315="正常走货")),名单!H:H),"否")</f>
        <v>是</v>
      </c>
      <c r="G2315" s="71" t="s">
        <v>6989</v>
      </c>
      <c r="H2315" s="71" t="s">
        <v>6991</v>
      </c>
      <c r="J2315" s="72" t="s">
        <v>1377</v>
      </c>
      <c r="L2315" s="71" t="s">
        <v>18</v>
      </c>
      <c r="M2315" s="73"/>
      <c r="N2315" s="73"/>
      <c r="R2315" s="73"/>
      <c r="S2315" s="72" t="s">
        <v>199</v>
      </c>
      <c r="T2315" s="71" t="s">
        <v>14439</v>
      </c>
      <c r="U2315" s="73"/>
      <c r="W2315" s="73"/>
      <c r="X2315" s="73"/>
      <c r="Y2315" s="72" t="s">
        <v>14379</v>
      </c>
      <c r="AO2315" s="71">
        <v>66</v>
      </c>
      <c r="AT2315" s="73"/>
      <c r="AV2315" s="73"/>
      <c r="AW2315" s="74" t="s">
        <v>16709</v>
      </c>
      <c r="BC2315" s="73"/>
    </row>
    <row r="2316" spans="1:56">
      <c r="A2316" s="70" t="str">
        <f t="shared" si="73"/>
        <v>2026-01</v>
      </c>
      <c r="B2316" s="5" t="str">
        <f>_xlfn.XLOOKUP(G2316,过机服务商重量差!A:A,过机服务商重量差!G:G)</f>
        <v>无崖子</v>
      </c>
      <c r="C2316" s="32" t="str">
        <f t="shared" si="72"/>
        <v>渠道</v>
      </c>
      <c r="D2316" s="63">
        <f>ROUND(IF(AND(AO2316&gt;=0,Y2316="正常走货"),_xlfn.XLOOKUP(G2316,过机服务商重量差!A:A,过机服务商重量差!L:L),"0"),2)</f>
        <v>48</v>
      </c>
      <c r="E2316" s="64">
        <f>ROUND(IF(B2316="小旋风",$D2316/提成!$D$4*提成!$E$4,$D2316/提成!$D$3*提成!$E$3),2)</f>
        <v>0.48</v>
      </c>
      <c r="F2316" s="5" t="str">
        <f ca="1">IFERROR(LOOKUP(1,0/((B2316=名单!B:B)*(VALUE(AW2316)&gt;=名单!E:E)*(VALUE(AW2316)&lt;=名单!G:G)*(Y2316="正常走货")),名单!H:H),"否")</f>
        <v>否</v>
      </c>
      <c r="G2316" s="71" t="s">
        <v>6992</v>
      </c>
      <c r="H2316" s="71" t="s">
        <v>6994</v>
      </c>
      <c r="J2316" s="72" t="s">
        <v>4290</v>
      </c>
      <c r="L2316" s="71" t="s">
        <v>18</v>
      </c>
      <c r="M2316" s="73"/>
      <c r="N2316" s="73"/>
      <c r="R2316" s="73"/>
      <c r="S2316" s="72" t="s">
        <v>191</v>
      </c>
      <c r="T2316" s="72" t="s">
        <v>14410</v>
      </c>
      <c r="U2316" s="73"/>
      <c r="W2316" s="73"/>
      <c r="X2316" s="73"/>
      <c r="Y2316" s="72" t="s">
        <v>14379</v>
      </c>
      <c r="AO2316" s="71">
        <v>874.49</v>
      </c>
      <c r="AT2316" s="73"/>
      <c r="AV2316" s="73"/>
      <c r="AW2316" s="74" t="s">
        <v>16710</v>
      </c>
      <c r="BC2316" s="73"/>
    </row>
    <row r="2317" spans="1:56">
      <c r="A2317" s="70" t="str">
        <f t="shared" si="73"/>
        <v>2026-01</v>
      </c>
      <c r="B2317" s="5" t="str">
        <f>_xlfn.XLOOKUP(G2317,过机服务商重量差!A:A,过机服务商重量差!G:G)</f>
        <v>玉麒麟</v>
      </c>
      <c r="C2317" s="32" t="str">
        <f t="shared" si="72"/>
        <v>渠道</v>
      </c>
      <c r="D2317" s="63">
        <f>ROUND(IF(AND(AO2317&gt;=0,Y2317="正常走货"),_xlfn.XLOOKUP(G2317,过机服务商重量差!A:A,过机服务商重量差!L:L),"0"),2)</f>
        <v>46</v>
      </c>
      <c r="E2317" s="64">
        <f>ROUND(IF(B2317="小旋风",$D2317/提成!$D$4*提成!$E$4,$D2317/提成!$D$3*提成!$E$3),2)</f>
        <v>0.46</v>
      </c>
      <c r="F2317" s="5" t="str">
        <f ca="1">IFERROR(LOOKUP(1,0/((B2317=名单!B:B)*(VALUE(AW2317)&gt;=名单!E:E)*(VALUE(AW2317)&lt;=名单!G:G)*(Y2317="正常走货")),名单!H:H),"否")</f>
        <v>否</v>
      </c>
      <c r="G2317" s="71" t="s">
        <v>6995</v>
      </c>
      <c r="H2317" s="71" t="s">
        <v>6997</v>
      </c>
      <c r="J2317" s="72" t="s">
        <v>17</v>
      </c>
      <c r="L2317" s="71" t="s">
        <v>18</v>
      </c>
      <c r="M2317" s="73"/>
      <c r="N2317" s="73"/>
      <c r="R2317" s="73"/>
      <c r="S2317" s="72" t="s">
        <v>1262</v>
      </c>
      <c r="T2317" s="71" t="s">
        <v>14382</v>
      </c>
      <c r="U2317" s="73"/>
      <c r="W2317" s="73"/>
      <c r="X2317" s="73"/>
      <c r="Y2317" s="72" t="s">
        <v>14379</v>
      </c>
      <c r="AO2317" s="71">
        <v>188.6</v>
      </c>
      <c r="AT2317" s="73"/>
      <c r="AV2317" s="73"/>
      <c r="AW2317" s="74" t="s">
        <v>16711</v>
      </c>
      <c r="BC2317" s="73"/>
    </row>
    <row r="2318" spans="1:56">
      <c r="A2318" s="70" t="str">
        <f t="shared" si="73"/>
        <v>2026-01</v>
      </c>
      <c r="B2318" s="5" t="str">
        <f>_xlfn.XLOOKUP(G2318,过机服务商重量差!A:A,过机服务商重量差!G:G)</f>
        <v>玉麒麟</v>
      </c>
      <c r="C2318" s="32" t="str">
        <f t="shared" si="72"/>
        <v>渠道</v>
      </c>
      <c r="D2318" s="63">
        <f>ROUND(IF(AND(AO2318&gt;=0,Y2318="正常走货"),_xlfn.XLOOKUP(G2318,过机服务商重量差!A:A,过机服务商重量差!L:L),"0"),2)</f>
        <v>44</v>
      </c>
      <c r="E2318" s="64">
        <f>ROUND(IF(B2318="小旋风",$D2318/提成!$D$4*提成!$E$4,$D2318/提成!$D$3*提成!$E$3),2)</f>
        <v>0.44</v>
      </c>
      <c r="F2318" s="5" t="str">
        <f ca="1">IFERROR(LOOKUP(1,0/((B2318=名单!B:B)*(VALUE(AW2318)&gt;=名单!E:E)*(VALUE(AW2318)&lt;=名单!G:G)*(Y2318="正常走货")),名单!H:H),"否")</f>
        <v>否</v>
      </c>
      <c r="G2318" s="71" t="s">
        <v>6998</v>
      </c>
      <c r="H2318" s="71" t="s">
        <v>7000</v>
      </c>
      <c r="J2318" s="71" t="s">
        <v>17</v>
      </c>
      <c r="L2318" s="71" t="s">
        <v>18</v>
      </c>
      <c r="M2318" s="73"/>
      <c r="N2318" s="73"/>
      <c r="R2318" s="73"/>
      <c r="S2318" s="72" t="s">
        <v>1262</v>
      </c>
      <c r="T2318" s="72" t="s">
        <v>14382</v>
      </c>
      <c r="U2318" s="73"/>
      <c r="W2318" s="73"/>
      <c r="X2318" s="73"/>
      <c r="Y2318" s="72" t="s">
        <v>14379</v>
      </c>
      <c r="AO2318" s="71">
        <v>113.6</v>
      </c>
      <c r="AS2318" s="73"/>
      <c r="AT2318" s="73"/>
      <c r="AU2318" s="73"/>
      <c r="AV2318" s="73"/>
      <c r="AW2318" s="74" t="s">
        <v>16712</v>
      </c>
      <c r="BC2318" s="73"/>
    </row>
    <row r="2319" spans="1:56">
      <c r="A2319" s="70" t="str">
        <f t="shared" si="73"/>
        <v>2026-01</v>
      </c>
      <c r="B2319" s="5" t="str">
        <f>_xlfn.XLOOKUP(G2319,过机服务商重量差!A:A,过机服务商重量差!G:G)</f>
        <v>玉麒麟</v>
      </c>
      <c r="C2319" s="32" t="str">
        <f t="shared" si="72"/>
        <v>渠道</v>
      </c>
      <c r="D2319" s="63">
        <f>ROUND(IF(AND(AO2319&gt;=0,Y2319="正常走货"),_xlfn.XLOOKUP(G2319,过机服务商重量差!A:A,过机服务商重量差!L:L),"0"),2)</f>
        <v>28</v>
      </c>
      <c r="E2319" s="64">
        <f>ROUND(IF(B2319="小旋风",$D2319/提成!$D$4*提成!$E$4,$D2319/提成!$D$3*提成!$E$3),2)</f>
        <v>0.28</v>
      </c>
      <c r="F2319" s="5" t="str">
        <f ca="1">IFERROR(LOOKUP(1,0/((B2319=名单!B:B)*(VALUE(AW2319)&gt;=名单!E:E)*(VALUE(AW2319)&lt;=名单!G:G)*(Y2319="正常走货")),名单!H:H),"否")</f>
        <v>否</v>
      </c>
      <c r="G2319" s="71" t="s">
        <v>7001</v>
      </c>
      <c r="H2319" s="71" t="s">
        <v>7003</v>
      </c>
      <c r="J2319" s="72" t="s">
        <v>256</v>
      </c>
      <c r="L2319" s="71" t="s">
        <v>18</v>
      </c>
      <c r="M2319" s="73"/>
      <c r="N2319" s="73"/>
      <c r="R2319" s="73"/>
      <c r="S2319" s="72" t="s">
        <v>191</v>
      </c>
      <c r="T2319" s="72" t="s">
        <v>14410</v>
      </c>
      <c r="U2319" s="73"/>
      <c r="W2319" s="73"/>
      <c r="X2319" s="73"/>
      <c r="Y2319" s="72" t="s">
        <v>14379</v>
      </c>
      <c r="AO2319" s="71">
        <v>231</v>
      </c>
      <c r="AT2319" s="73"/>
      <c r="AV2319" s="73"/>
      <c r="AW2319" s="74" t="s">
        <v>16713</v>
      </c>
      <c r="BC2319" s="73"/>
    </row>
    <row r="2320" spans="1:56">
      <c r="A2320" s="70" t="str">
        <f t="shared" si="73"/>
        <v>2026-01</v>
      </c>
      <c r="B2320" s="5" t="str">
        <f>_xlfn.XLOOKUP(G2320,过机服务商重量差!A:A,过机服务商重量差!G:G)</f>
        <v>玉麒麟</v>
      </c>
      <c r="C2320" s="32" t="str">
        <f t="shared" si="72"/>
        <v/>
      </c>
      <c r="D2320" s="63">
        <f>ROUND(IF(AND(AO2320&gt;=0,Y2320="正常走货"),_xlfn.XLOOKUP(G2320,过机服务商重量差!A:A,过机服务商重量差!L:L),"0"),2)</f>
        <v>0</v>
      </c>
      <c r="E2320" s="64">
        <f>ROUND(IF(B2320="小旋风",$D2320/提成!$D$4*提成!$E$4,$D2320/提成!$D$3*提成!$E$3),2)</f>
        <v>0</v>
      </c>
      <c r="F2320" s="5" t="str">
        <f ca="1">IFERROR(LOOKUP(1,0/((B2320=名单!B:B)*(VALUE(AW2320)&gt;=名单!E:E)*(VALUE(AW2320)&lt;=名单!G:G)*(Y2320="正常走货")),名单!H:H),"否")</f>
        <v>否</v>
      </c>
      <c r="G2320" s="71" t="s">
        <v>7004</v>
      </c>
      <c r="H2320" s="71" t="s">
        <v>7006</v>
      </c>
      <c r="J2320" s="72" t="s">
        <v>17</v>
      </c>
      <c r="L2320" s="71" t="s">
        <v>18</v>
      </c>
      <c r="M2320" s="73"/>
      <c r="N2320" s="73"/>
      <c r="R2320" s="73"/>
      <c r="S2320" s="72" t="s">
        <v>215</v>
      </c>
      <c r="T2320" s="71" t="s">
        <v>14378</v>
      </c>
      <c r="U2320" s="73"/>
      <c r="W2320" s="73"/>
      <c r="X2320" s="73"/>
      <c r="Y2320" s="72" t="s">
        <v>14379</v>
      </c>
      <c r="AO2320" s="71">
        <v>-2</v>
      </c>
      <c r="AT2320" s="73"/>
      <c r="AV2320" s="73"/>
      <c r="AW2320" s="74" t="s">
        <v>16714</v>
      </c>
      <c r="BA2320" s="73"/>
      <c r="BC2320" s="73"/>
    </row>
    <row r="2321" spans="1:56">
      <c r="A2321" s="70" t="str">
        <f t="shared" si="73"/>
        <v>2026-01</v>
      </c>
      <c r="B2321" s="5" t="str">
        <f>_xlfn.XLOOKUP(G2321,过机服务商重量差!A:A,过机服务商重量差!G:G)</f>
        <v>无崖子</v>
      </c>
      <c r="C2321" s="32" t="str">
        <f t="shared" si="72"/>
        <v>渠道</v>
      </c>
      <c r="D2321" s="63">
        <f>ROUND(IF(AND(AO2321&gt;=0,Y2321="正常走货"),_xlfn.XLOOKUP(G2321,过机服务商重量差!A:A,过机服务商重量差!L:L),"0"),2)</f>
        <v>8.5</v>
      </c>
      <c r="E2321" s="64">
        <f>ROUND(IF(B2321="小旋风",$D2321/提成!$D$4*提成!$E$4,$D2321/提成!$D$3*提成!$E$3),2)</f>
        <v>0.09</v>
      </c>
      <c r="F2321" s="5" t="str">
        <f ca="1">IFERROR(LOOKUP(1,0/((B2321=名单!B:B)*(VALUE(AW2321)&gt;=名单!E:E)*(VALUE(AW2321)&lt;=名单!G:G)*(Y2321="正常走货")),名单!H:H),"否")</f>
        <v>否</v>
      </c>
      <c r="G2321" s="71" t="s">
        <v>7007</v>
      </c>
      <c r="H2321" s="71" t="s">
        <v>7009</v>
      </c>
      <c r="J2321" s="72" t="s">
        <v>845</v>
      </c>
      <c r="L2321" s="71" t="s">
        <v>18</v>
      </c>
      <c r="M2321" s="73"/>
      <c r="N2321" s="73"/>
      <c r="R2321" s="73"/>
      <c r="S2321" s="72" t="s">
        <v>20</v>
      </c>
      <c r="T2321" s="72" t="s">
        <v>14378</v>
      </c>
      <c r="U2321" s="73"/>
      <c r="W2321" s="73"/>
      <c r="X2321" s="73"/>
      <c r="Y2321" s="72" t="s">
        <v>14379</v>
      </c>
      <c r="AO2321" s="71">
        <v>0</v>
      </c>
      <c r="AS2321" s="73"/>
      <c r="AT2321" s="73"/>
      <c r="AU2321" s="73"/>
      <c r="AV2321" s="73"/>
      <c r="AW2321" s="74" t="s">
        <v>16715</v>
      </c>
      <c r="BC2321" s="73"/>
    </row>
    <row r="2322" spans="1:56">
      <c r="A2322" s="70" t="str">
        <f t="shared" si="73"/>
        <v>2026-01</v>
      </c>
      <c r="B2322" s="5" t="str">
        <f>_xlfn.XLOOKUP(G2322,过机服务商重量差!A:A,过机服务商重量差!G:G)</f>
        <v>帅时莹</v>
      </c>
      <c r="C2322" s="32" t="str">
        <f t="shared" si="72"/>
        <v>渠道</v>
      </c>
      <c r="D2322" s="63">
        <f>ROUND(IF(AND(AO2322&gt;=0,Y2322="正常走货"),_xlfn.XLOOKUP(G2322,过机服务商重量差!A:A,过机服务商重量差!L:L),"0"),2)</f>
        <v>3</v>
      </c>
      <c r="E2322" s="64">
        <f>ROUND(IF(B2322="小旋风",$D2322/提成!$D$4*提成!$E$4,$D2322/提成!$D$3*提成!$E$3),2)</f>
        <v>0.03</v>
      </c>
      <c r="F2322" s="5" t="str">
        <f ca="1">IFERROR(LOOKUP(1,0/((B2322=名单!B:B)*(VALUE(AW2322)&gt;=名单!E:E)*(VALUE(AW2322)&lt;=名单!G:G)*(Y2322="正常走货")),名单!H:H),"否")</f>
        <v>否</v>
      </c>
      <c r="G2322" s="71" t="s">
        <v>7010</v>
      </c>
      <c r="H2322" s="71" t="s">
        <v>7012</v>
      </c>
      <c r="J2322" s="71" t="s">
        <v>586</v>
      </c>
      <c r="L2322" s="71" t="s">
        <v>18</v>
      </c>
      <c r="M2322" s="73"/>
      <c r="N2322" s="73"/>
      <c r="R2322" s="73"/>
      <c r="S2322" s="72" t="s">
        <v>99</v>
      </c>
      <c r="T2322" s="72" t="s">
        <v>14410</v>
      </c>
      <c r="U2322" s="73"/>
      <c r="W2322" s="73"/>
      <c r="X2322" s="73"/>
      <c r="Y2322" s="72" t="s">
        <v>14379</v>
      </c>
      <c r="AO2322" s="71">
        <v>60</v>
      </c>
      <c r="AT2322" s="73"/>
      <c r="AV2322" s="73"/>
      <c r="AW2322" s="74" t="s">
        <v>16716</v>
      </c>
      <c r="BA2322" s="73"/>
      <c r="BC2322" s="73"/>
    </row>
    <row r="2323" spans="1:56">
      <c r="A2323" s="70" t="str">
        <f t="shared" si="73"/>
        <v>2026-01</v>
      </c>
      <c r="B2323" s="5" t="str">
        <f>_xlfn.XLOOKUP(G2323,过机服务商重量差!A:A,过机服务商重量差!G:G)</f>
        <v>玉麒麟</v>
      </c>
      <c r="C2323" s="32" t="str">
        <f t="shared" si="72"/>
        <v>渠道</v>
      </c>
      <c r="D2323" s="63">
        <f>ROUND(IF(AND(AO2323&gt;=0,Y2323="正常走货"),_xlfn.XLOOKUP(G2323,过机服务商重量差!A:A,过机服务商重量差!L:L),"0"),2)</f>
        <v>41</v>
      </c>
      <c r="E2323" s="64">
        <f>ROUND(IF(B2323="小旋风",$D2323/提成!$D$4*提成!$E$4,$D2323/提成!$D$3*提成!$E$3),2)</f>
        <v>0.41</v>
      </c>
      <c r="F2323" s="5" t="str">
        <f ca="1">IFERROR(LOOKUP(1,0/((B2323=名单!B:B)*(VALUE(AW2323)&gt;=名单!E:E)*(VALUE(AW2323)&lt;=名单!G:G)*(Y2323="正常走货")),名单!H:H),"否")</f>
        <v>否</v>
      </c>
      <c r="G2323" s="71" t="s">
        <v>7013</v>
      </c>
      <c r="H2323" s="71" t="s">
        <v>7015</v>
      </c>
      <c r="J2323" s="72" t="s">
        <v>24</v>
      </c>
      <c r="L2323" s="71" t="s">
        <v>18</v>
      </c>
      <c r="M2323" s="73"/>
      <c r="N2323" s="73"/>
      <c r="R2323" s="73"/>
      <c r="S2323" s="72" t="s">
        <v>211</v>
      </c>
      <c r="T2323" s="72" t="s">
        <v>14407</v>
      </c>
      <c r="U2323" s="73"/>
      <c r="W2323" s="73"/>
      <c r="X2323" s="73"/>
      <c r="Y2323" s="72" t="s">
        <v>14379</v>
      </c>
      <c r="AO2323" s="71">
        <v>348.6</v>
      </c>
      <c r="AT2323" s="73"/>
      <c r="AU2323" s="73"/>
      <c r="AV2323" s="73"/>
      <c r="AW2323" s="74" t="s">
        <v>16717</v>
      </c>
      <c r="BC2323" s="73"/>
    </row>
    <row r="2324" spans="1:56">
      <c r="A2324" s="70" t="str">
        <f t="shared" si="73"/>
        <v>2026-01</v>
      </c>
      <c r="B2324" s="5" t="str">
        <f>_xlfn.XLOOKUP(G2324,过机服务商重量差!A:A,过机服务商重量差!G:G)</f>
        <v>风清扬</v>
      </c>
      <c r="C2324" s="32" t="str">
        <f t="shared" si="72"/>
        <v>渠道</v>
      </c>
      <c r="D2324" s="63">
        <f>ROUND(IF(AND(AO2324&gt;=0,Y2324="正常走货"),_xlfn.XLOOKUP(G2324,过机服务商重量差!A:A,过机服务商重量差!L:L),"0"),2)</f>
        <v>21</v>
      </c>
      <c r="E2324" s="64">
        <f>ROUND(IF(B2324="小旋风",$D2324/提成!$D$4*提成!$E$4,$D2324/提成!$D$3*提成!$E$3),2)</f>
        <v>0.21</v>
      </c>
      <c r="F2324" s="5" t="str">
        <f ca="1">IFERROR(LOOKUP(1,0/((B2324=名单!B:B)*(VALUE(AW2324)&gt;=名单!E:E)*(VALUE(AW2324)&lt;=名单!G:G)*(Y2324="正常走货")),名单!H:H),"否")</f>
        <v>是</v>
      </c>
      <c r="G2324" s="71" t="s">
        <v>7016</v>
      </c>
      <c r="H2324" s="71" t="s">
        <v>7018</v>
      </c>
      <c r="J2324" s="72" t="s">
        <v>144</v>
      </c>
      <c r="L2324" s="71" t="s">
        <v>18</v>
      </c>
      <c r="M2324" s="73"/>
      <c r="N2324" s="73"/>
      <c r="R2324" s="73"/>
      <c r="S2324" s="72" t="s">
        <v>353</v>
      </c>
      <c r="T2324" s="72" t="s">
        <v>14386</v>
      </c>
      <c r="U2324" s="73"/>
      <c r="W2324" s="73"/>
      <c r="X2324" s="73"/>
      <c r="Y2324" s="72" t="s">
        <v>14379</v>
      </c>
      <c r="AO2324" s="71">
        <v>41.5</v>
      </c>
      <c r="AS2324" s="73"/>
      <c r="AT2324" s="73"/>
      <c r="AV2324" s="73"/>
      <c r="AW2324" s="74" t="s">
        <v>16718</v>
      </c>
      <c r="BC2324" s="73"/>
      <c r="BD2324" s="73"/>
    </row>
    <row r="2325" spans="1:56">
      <c r="A2325" s="70" t="str">
        <f t="shared" si="73"/>
        <v>2026-01</v>
      </c>
      <c r="B2325" s="5" t="str">
        <f>_xlfn.XLOOKUP(G2325,过机服务商重量差!A:A,过机服务商重量差!G:G)</f>
        <v>风清扬</v>
      </c>
      <c r="C2325" s="32" t="str">
        <f t="shared" si="72"/>
        <v>渠道</v>
      </c>
      <c r="D2325" s="63">
        <f>ROUND(IF(AND(AO2325&gt;=0,Y2325="正常走货"),_xlfn.XLOOKUP(G2325,过机服务商重量差!A:A,过机服务商重量差!L:L),"0"),2)</f>
        <v>20</v>
      </c>
      <c r="E2325" s="64">
        <f>ROUND(IF(B2325="小旋风",$D2325/提成!$D$4*提成!$E$4,$D2325/提成!$D$3*提成!$E$3),2)</f>
        <v>0.2</v>
      </c>
      <c r="F2325" s="5" t="str">
        <f ca="1">IFERROR(LOOKUP(1,0/((B2325=名单!B:B)*(VALUE(AW2325)&gt;=名单!E:E)*(VALUE(AW2325)&lt;=名单!G:G)*(Y2325="正常走货")),名单!H:H),"否")</f>
        <v>是</v>
      </c>
      <c r="G2325" s="71" t="s">
        <v>7019</v>
      </c>
      <c r="H2325" s="71" t="s">
        <v>7021</v>
      </c>
      <c r="J2325" s="71" t="s">
        <v>144</v>
      </c>
      <c r="L2325" s="71" t="s">
        <v>18</v>
      </c>
      <c r="M2325" s="73"/>
      <c r="N2325" s="73"/>
      <c r="R2325" s="73"/>
      <c r="S2325" s="72" t="s">
        <v>353</v>
      </c>
      <c r="T2325" s="72" t="s">
        <v>14386</v>
      </c>
      <c r="U2325" s="73"/>
      <c r="W2325" s="73"/>
      <c r="X2325" s="73"/>
      <c r="Y2325" s="72" t="s">
        <v>14379</v>
      </c>
      <c r="AO2325" s="71">
        <v>40</v>
      </c>
      <c r="AS2325" s="73"/>
      <c r="AT2325" s="73"/>
      <c r="AU2325" s="73"/>
      <c r="AV2325" s="73"/>
      <c r="AW2325" s="74" t="s">
        <v>16719</v>
      </c>
      <c r="BC2325" s="73"/>
    </row>
    <row r="2326" spans="1:56">
      <c r="A2326" s="70" t="str">
        <f t="shared" si="73"/>
        <v>2026-01</v>
      </c>
      <c r="B2326" s="5" t="str">
        <f>_xlfn.XLOOKUP(G2326,过机服务商重量差!A:A,过机服务商重量差!G:G)</f>
        <v>玉麒麟</v>
      </c>
      <c r="C2326" s="32" t="str">
        <f t="shared" si="72"/>
        <v>渠道</v>
      </c>
      <c r="D2326" s="63">
        <f>ROUND(IF(AND(AO2326&gt;=0,Y2326="正常走货"),_xlfn.XLOOKUP(G2326,过机服务商重量差!A:A,过机服务商重量差!L:L),"0"),2)</f>
        <v>47</v>
      </c>
      <c r="E2326" s="64">
        <f>ROUND(IF(B2326="小旋风",$D2326/提成!$D$4*提成!$E$4,$D2326/提成!$D$3*提成!$E$3),2)</f>
        <v>0.47</v>
      </c>
      <c r="F2326" s="5" t="str">
        <f ca="1">IFERROR(LOOKUP(1,0/((B2326=名单!B:B)*(VALUE(AW2326)&gt;=名单!E:E)*(VALUE(AW2326)&lt;=名单!G:G)*(Y2326="正常走货")),名单!H:H),"否")</f>
        <v>否</v>
      </c>
      <c r="G2326" s="71" t="s">
        <v>7022</v>
      </c>
      <c r="H2326" s="71" t="s">
        <v>7024</v>
      </c>
      <c r="J2326" s="72" t="s">
        <v>24</v>
      </c>
      <c r="L2326" s="71" t="s">
        <v>18</v>
      </c>
      <c r="M2326" s="73"/>
      <c r="N2326" s="73"/>
      <c r="R2326" s="73"/>
      <c r="S2326" s="72" t="s">
        <v>211</v>
      </c>
      <c r="T2326" s="72" t="s">
        <v>14407</v>
      </c>
      <c r="U2326" s="73"/>
      <c r="W2326" s="73"/>
      <c r="X2326" s="73"/>
      <c r="Y2326" s="72" t="s">
        <v>14379</v>
      </c>
      <c r="AO2326" s="71">
        <v>337.6</v>
      </c>
      <c r="AS2326" s="73"/>
      <c r="AT2326" s="73"/>
      <c r="AU2326" s="73"/>
      <c r="AV2326" s="73"/>
      <c r="AW2326" s="74" t="s">
        <v>16720</v>
      </c>
      <c r="BC2326" s="73"/>
      <c r="BD2326" s="73"/>
    </row>
    <row r="2327" spans="1:56">
      <c r="A2327" s="70" t="str">
        <f t="shared" si="73"/>
        <v>2026-01</v>
      </c>
      <c r="B2327" s="5" t="str">
        <f>_xlfn.XLOOKUP(G2327,过机服务商重量差!A:A,过机服务商重量差!G:G)</f>
        <v>无崖子</v>
      </c>
      <c r="C2327" s="32" t="str">
        <f t="shared" si="72"/>
        <v>渠道</v>
      </c>
      <c r="D2327" s="63">
        <f>ROUND(IF(AND(AO2327&gt;=0,Y2327="正常走货"),_xlfn.XLOOKUP(G2327,过机服务商重量差!A:A,过机服务商重量差!L:L),"0"),2)</f>
        <v>1.5</v>
      </c>
      <c r="E2327" s="64">
        <f>ROUND(IF(B2327="小旋风",$D2327/提成!$D$4*提成!$E$4,$D2327/提成!$D$3*提成!$E$3),2)</f>
        <v>0.02</v>
      </c>
      <c r="F2327" s="5" t="str">
        <f ca="1">IFERROR(LOOKUP(1,0/((B2327=名单!B:B)*(VALUE(AW2327)&gt;=名单!E:E)*(VALUE(AW2327)&lt;=名单!G:G)*(Y2327="正常走货")),名单!H:H),"否")</f>
        <v>否</v>
      </c>
      <c r="G2327" s="71" t="s">
        <v>7025</v>
      </c>
      <c r="H2327" s="71" t="s">
        <v>7027</v>
      </c>
      <c r="J2327" s="72" t="s">
        <v>336</v>
      </c>
      <c r="L2327" s="71" t="s">
        <v>18</v>
      </c>
      <c r="M2327" s="73"/>
      <c r="N2327" s="73"/>
      <c r="R2327" s="73"/>
      <c r="S2327" s="72" t="s">
        <v>161</v>
      </c>
      <c r="T2327" s="72" t="s">
        <v>14378</v>
      </c>
      <c r="U2327" s="73"/>
      <c r="W2327" s="73"/>
      <c r="X2327" s="73"/>
      <c r="Y2327" s="72" t="s">
        <v>14379</v>
      </c>
      <c r="AO2327" s="71">
        <v>0.349999999999994</v>
      </c>
      <c r="AS2327" s="73"/>
      <c r="AT2327" s="73"/>
      <c r="AU2327" s="73"/>
      <c r="AV2327" s="73"/>
      <c r="AW2327" s="74" t="s">
        <v>16721</v>
      </c>
      <c r="BC2327" s="73"/>
    </row>
    <row r="2328" spans="1:56">
      <c r="A2328" s="70" t="str">
        <f t="shared" si="73"/>
        <v>2026-01</v>
      </c>
      <c r="B2328" s="5" t="str">
        <f>_xlfn.XLOOKUP(G2328,过机服务商重量差!A:A,过机服务商重量差!G:G)</f>
        <v>无崖子</v>
      </c>
      <c r="C2328" s="32" t="str">
        <f t="shared" si="72"/>
        <v>渠道</v>
      </c>
      <c r="D2328" s="63">
        <f>ROUND(IF(AND(AO2328&gt;=0,Y2328="正常走货"),_xlfn.XLOOKUP(G2328,过机服务商重量差!A:A,过机服务商重量差!L:L),"0"),2)</f>
        <v>1.5</v>
      </c>
      <c r="E2328" s="64">
        <f>ROUND(IF(B2328="小旋风",$D2328/提成!$D$4*提成!$E$4,$D2328/提成!$D$3*提成!$E$3),2)</f>
        <v>0.02</v>
      </c>
      <c r="F2328" s="5" t="str">
        <f ca="1">IFERROR(LOOKUP(1,0/((B2328=名单!B:B)*(VALUE(AW2328)&gt;=名单!E:E)*(VALUE(AW2328)&lt;=名单!G:G)*(Y2328="正常走货")),名单!H:H),"否")</f>
        <v>否</v>
      </c>
      <c r="G2328" s="71" t="s">
        <v>7028</v>
      </c>
      <c r="H2328" s="71" t="s">
        <v>7030</v>
      </c>
      <c r="J2328" s="71" t="s">
        <v>160</v>
      </c>
      <c r="L2328" s="72" t="s">
        <v>18</v>
      </c>
      <c r="M2328" s="73"/>
      <c r="N2328" s="73"/>
      <c r="R2328" s="73"/>
      <c r="S2328" s="72" t="s">
        <v>161</v>
      </c>
      <c r="T2328" s="72" t="s">
        <v>14378</v>
      </c>
      <c r="U2328" s="73"/>
      <c r="W2328" s="73"/>
      <c r="X2328" s="73"/>
      <c r="Y2328" s="72" t="s">
        <v>14379</v>
      </c>
      <c r="AO2328" s="71">
        <v>0</v>
      </c>
      <c r="AS2328" s="73"/>
      <c r="AT2328" s="73"/>
      <c r="AV2328" s="73"/>
      <c r="AW2328" s="74" t="s">
        <v>16722</v>
      </c>
      <c r="BC2328" s="73"/>
    </row>
    <row r="2329" spans="1:56">
      <c r="A2329" s="70" t="str">
        <f t="shared" si="73"/>
        <v>2026-01</v>
      </c>
      <c r="B2329" s="5" t="str">
        <f>_xlfn.XLOOKUP(G2329,过机服务商重量差!A:A,过机服务商重量差!G:G)</f>
        <v>玉麒麟</v>
      </c>
      <c r="C2329" s="32" t="str">
        <f t="shared" si="72"/>
        <v>渠道</v>
      </c>
      <c r="D2329" s="63">
        <f>ROUND(IF(AND(AO2329&gt;=0,Y2329="正常走货"),_xlfn.XLOOKUP(G2329,过机服务商重量差!A:A,过机服务商重量差!L:L),"0"),2)</f>
        <v>34</v>
      </c>
      <c r="E2329" s="64">
        <f>ROUND(IF(B2329="小旋风",$D2329/提成!$D$4*提成!$E$4,$D2329/提成!$D$3*提成!$E$3),2)</f>
        <v>0.34</v>
      </c>
      <c r="F2329" s="5" t="str">
        <f ca="1">IFERROR(LOOKUP(1,0/((B2329=名单!B:B)*(VALUE(AW2329)&gt;=名单!E:E)*(VALUE(AW2329)&lt;=名单!G:G)*(Y2329="正常走货")),名单!H:H),"否")</f>
        <v>否</v>
      </c>
      <c r="G2329" s="71" t="s">
        <v>7032</v>
      </c>
      <c r="H2329" s="71" t="s">
        <v>7034</v>
      </c>
      <c r="J2329" s="72" t="s">
        <v>17</v>
      </c>
      <c r="L2329" s="72" t="s">
        <v>18</v>
      </c>
      <c r="M2329" s="73"/>
      <c r="N2329" s="73"/>
      <c r="R2329" s="73"/>
      <c r="S2329" s="72" t="s">
        <v>239</v>
      </c>
      <c r="T2329" s="72" t="s">
        <v>14386</v>
      </c>
      <c r="U2329" s="73"/>
      <c r="W2329" s="73"/>
      <c r="X2329" s="73"/>
      <c r="Y2329" s="72" t="s">
        <v>14379</v>
      </c>
      <c r="AO2329" s="71">
        <v>180.6</v>
      </c>
      <c r="AT2329" s="73"/>
      <c r="AU2329" s="73"/>
      <c r="AV2329" s="73"/>
      <c r="AW2329" s="74" t="s">
        <v>16723</v>
      </c>
      <c r="BA2329" s="73"/>
      <c r="BC2329" s="73"/>
    </row>
    <row r="2330" spans="1:56">
      <c r="A2330" s="70" t="str">
        <f t="shared" si="73"/>
        <v>2026-01</v>
      </c>
      <c r="B2330" s="5" t="str">
        <f>_xlfn.XLOOKUP(G2330,过机服务商重量差!A:A,过机服务商重量差!G:G)</f>
        <v>小旋风</v>
      </c>
      <c r="C2330" s="32" t="str">
        <f t="shared" si="72"/>
        <v>渠道</v>
      </c>
      <c r="D2330" s="63">
        <f>ROUND(IF(AND(AO2330&gt;=0,Y2330="正常走货"),_xlfn.XLOOKUP(G2330,过机服务商重量差!A:A,过机服务商重量差!L:L),"0"),2)</f>
        <v>78</v>
      </c>
      <c r="E2330" s="64">
        <f>ROUND(IF(B2330="小旋风",$D2330/提成!$D$4*提成!$E$4,$D2330/提成!$D$3*提成!$E$3),2)</f>
        <v>0.78</v>
      </c>
      <c r="F2330" s="5" t="str">
        <f ca="1">IFERROR(LOOKUP(1,0/((B2330=名单!B:B)*(VALUE(AW2330)&gt;=名单!E:E)*(VALUE(AW2330)&lt;=名单!G:G)*(Y2330="正常走货")),名单!H:H),"否")</f>
        <v>是</v>
      </c>
      <c r="G2330" s="71" t="s">
        <v>7035</v>
      </c>
      <c r="H2330" s="71" t="s">
        <v>7037</v>
      </c>
      <c r="J2330" s="72" t="s">
        <v>78</v>
      </c>
      <c r="L2330" s="72" t="s">
        <v>18</v>
      </c>
      <c r="M2330" s="73"/>
      <c r="N2330" s="73"/>
      <c r="R2330" s="73"/>
      <c r="S2330" s="72" t="s">
        <v>421</v>
      </c>
      <c r="T2330" s="72" t="s">
        <v>14382</v>
      </c>
      <c r="U2330" s="73"/>
      <c r="W2330" s="73"/>
      <c r="X2330" s="73"/>
      <c r="Y2330" s="72" t="s">
        <v>14379</v>
      </c>
      <c r="AO2330" s="71">
        <v>93.6</v>
      </c>
      <c r="AT2330" s="73"/>
      <c r="AU2330" s="73"/>
      <c r="AV2330" s="73"/>
      <c r="AW2330" s="74" t="s">
        <v>16724</v>
      </c>
      <c r="BC2330" s="73"/>
    </row>
    <row r="2331" spans="1:56">
      <c r="A2331" s="70" t="str">
        <f t="shared" si="73"/>
        <v>2026-01</v>
      </c>
      <c r="B2331" s="5" t="str">
        <f>_xlfn.XLOOKUP(G2331,过机服务商重量差!A:A,过机服务商重量差!G:G)</f>
        <v>玉麒麟</v>
      </c>
      <c r="C2331" s="32" t="str">
        <f t="shared" si="72"/>
        <v>渠道</v>
      </c>
      <c r="D2331" s="63">
        <f>ROUND(IF(AND(AO2331&gt;=0,Y2331="正常走货"),_xlfn.XLOOKUP(G2331,过机服务商重量差!A:A,过机服务商重量差!L:L),"0"),2)</f>
        <v>6.5</v>
      </c>
      <c r="E2331" s="64">
        <f>ROUND(IF(B2331="小旋风",$D2331/提成!$D$4*提成!$E$4,$D2331/提成!$D$3*提成!$E$3),2)</f>
        <v>0.07</v>
      </c>
      <c r="F2331" s="5" t="str">
        <f ca="1">IFERROR(LOOKUP(1,0/((B2331=名单!B:B)*(VALUE(AW2331)&gt;=名单!E:E)*(VALUE(AW2331)&lt;=名单!G:G)*(Y2331="正常走货")),名单!H:H),"否")</f>
        <v>否</v>
      </c>
      <c r="G2331" s="71" t="s">
        <v>7038</v>
      </c>
      <c r="H2331" s="71" t="s">
        <v>7040</v>
      </c>
      <c r="J2331" s="72" t="s">
        <v>17</v>
      </c>
      <c r="L2331" s="71" t="s">
        <v>18</v>
      </c>
      <c r="M2331" s="73"/>
      <c r="N2331" s="73"/>
      <c r="R2331" s="73"/>
      <c r="S2331" s="72" t="s">
        <v>558</v>
      </c>
      <c r="T2331" s="72" t="s">
        <v>14410</v>
      </c>
      <c r="U2331" s="73"/>
      <c r="W2331" s="73"/>
      <c r="X2331" s="73"/>
      <c r="Y2331" s="72" t="s">
        <v>14379</v>
      </c>
      <c r="AO2331" s="71">
        <v>41.68</v>
      </c>
      <c r="AS2331" s="73"/>
      <c r="AT2331" s="73"/>
      <c r="AV2331" s="73"/>
      <c r="AW2331" s="74" t="s">
        <v>16725</v>
      </c>
      <c r="BC2331" s="73"/>
    </row>
    <row r="2332" spans="1:56">
      <c r="A2332" s="70" t="str">
        <f t="shared" si="73"/>
        <v>2026-01</v>
      </c>
      <c r="B2332" s="5" t="str">
        <f>_xlfn.XLOOKUP(G2332,过机服务商重量差!A:A,过机服务商重量差!G:G)</f>
        <v>风清扬</v>
      </c>
      <c r="C2332" s="32" t="str">
        <f t="shared" si="72"/>
        <v>渠道</v>
      </c>
      <c r="D2332" s="63">
        <f>ROUND(IF(AND(AO2332&gt;=0,Y2332="正常走货"),_xlfn.XLOOKUP(G2332,过机服务商重量差!A:A,过机服务商重量差!L:L),"0"),2)</f>
        <v>52</v>
      </c>
      <c r="E2332" s="64">
        <f>ROUND(IF(B2332="小旋风",$D2332/提成!$D$4*提成!$E$4,$D2332/提成!$D$3*提成!$E$3),2)</f>
        <v>0.52</v>
      </c>
      <c r="F2332" s="5" t="str">
        <f ca="1">IFERROR(LOOKUP(1,0/((B2332=名单!B:B)*(VALUE(AW2332)&gt;=名单!E:E)*(VALUE(AW2332)&lt;=名单!G:G)*(Y2332="正常走货")),名单!H:H),"否")</f>
        <v>是</v>
      </c>
      <c r="G2332" s="71" t="s">
        <v>7041</v>
      </c>
      <c r="H2332" s="71" t="s">
        <v>7043</v>
      </c>
      <c r="J2332" s="72" t="s">
        <v>7044</v>
      </c>
      <c r="L2332" s="72" t="s">
        <v>18</v>
      </c>
      <c r="M2332" s="73"/>
      <c r="N2332" s="73"/>
      <c r="R2332" s="73"/>
      <c r="S2332" s="72" t="s">
        <v>275</v>
      </c>
      <c r="T2332" s="72" t="s">
        <v>14407</v>
      </c>
      <c r="U2332" s="73"/>
      <c r="W2332" s="73"/>
      <c r="X2332" s="73"/>
      <c r="Y2332" s="72" t="s">
        <v>14379</v>
      </c>
      <c r="AO2332" s="71">
        <v>100</v>
      </c>
      <c r="AS2332" s="73"/>
      <c r="AT2332" s="73"/>
      <c r="AU2332" s="73"/>
      <c r="AV2332" s="73"/>
      <c r="AW2332" s="74" t="s">
        <v>16726</v>
      </c>
      <c r="BC2332" s="73"/>
    </row>
    <row r="2333" spans="1:56">
      <c r="A2333" s="70" t="str">
        <f t="shared" si="73"/>
        <v>2026-01</v>
      </c>
      <c r="B2333" s="5" t="str">
        <f>_xlfn.XLOOKUP(G2333,过机服务商重量差!A:A,过机服务商重量差!G:G)</f>
        <v>帅时莹</v>
      </c>
      <c r="C2333" s="32" t="str">
        <f t="shared" si="72"/>
        <v>渠道</v>
      </c>
      <c r="D2333" s="63">
        <f>ROUND(IF(AND(AO2333&gt;=0,Y2333="正常走货"),_xlfn.XLOOKUP(G2333,过机服务商重量差!A:A,过机服务商重量差!L:L),"0"),2)</f>
        <v>43</v>
      </c>
      <c r="E2333" s="64">
        <f>ROUND(IF(B2333="小旋风",$D2333/提成!$D$4*提成!$E$4,$D2333/提成!$D$3*提成!$E$3),2)</f>
        <v>0.43</v>
      </c>
      <c r="F2333" s="5" t="str">
        <f ca="1">IFERROR(LOOKUP(1,0/((B2333=名单!B:B)*(VALUE(AW2333)&gt;=名单!E:E)*(VALUE(AW2333)&lt;=名单!G:G)*(Y2333="正常走货")),名单!H:H),"否")</f>
        <v>否</v>
      </c>
      <c r="G2333" s="71" t="s">
        <v>7045</v>
      </c>
      <c r="H2333" s="71" t="s">
        <v>7047</v>
      </c>
      <c r="J2333" s="72" t="s">
        <v>140</v>
      </c>
      <c r="L2333" s="71" t="s">
        <v>18</v>
      </c>
      <c r="M2333" s="73"/>
      <c r="N2333" s="73"/>
      <c r="R2333" s="73"/>
      <c r="S2333" s="72" t="s">
        <v>191</v>
      </c>
      <c r="T2333" s="72" t="s">
        <v>14410</v>
      </c>
      <c r="U2333" s="73"/>
      <c r="W2333" s="73"/>
      <c r="X2333" s="73"/>
      <c r="Y2333" s="72" t="s">
        <v>14379</v>
      </c>
      <c r="AO2333" s="71">
        <v>811.4</v>
      </c>
      <c r="AT2333" s="73"/>
      <c r="AU2333" s="73"/>
      <c r="AV2333" s="73"/>
      <c r="AW2333" s="74" t="s">
        <v>16727</v>
      </c>
      <c r="BC2333" s="73"/>
    </row>
    <row r="2334" spans="1:56">
      <c r="A2334" s="70" t="str">
        <f t="shared" si="73"/>
        <v>2026-01</v>
      </c>
      <c r="B2334" s="5" t="str">
        <f>_xlfn.XLOOKUP(G2334,过机服务商重量差!A:A,过机服务商重量差!G:G)</f>
        <v>玉麒麟</v>
      </c>
      <c r="C2334" s="32" t="str">
        <f t="shared" si="72"/>
        <v>渠道</v>
      </c>
      <c r="D2334" s="63">
        <f>ROUND(IF(AND(AO2334&gt;=0,Y2334="正常走货"),_xlfn.XLOOKUP(G2334,过机服务商重量差!A:A,过机服务商重量差!L:L),"0"),2)</f>
        <v>4</v>
      </c>
      <c r="E2334" s="64">
        <f>ROUND(IF(B2334="小旋风",$D2334/提成!$D$4*提成!$E$4,$D2334/提成!$D$3*提成!$E$3),2)</f>
        <v>0.04</v>
      </c>
      <c r="F2334" s="5" t="str">
        <f ca="1">IFERROR(LOOKUP(1,0/((B2334=名单!B:B)*(VALUE(AW2334)&gt;=名单!E:E)*(VALUE(AW2334)&lt;=名单!G:G)*(Y2334="正常走货")),名单!H:H),"否")</f>
        <v>否</v>
      </c>
      <c r="G2334" s="71" t="s">
        <v>7048</v>
      </c>
      <c r="H2334" s="71" t="s">
        <v>7050</v>
      </c>
      <c r="J2334" s="71" t="s">
        <v>17</v>
      </c>
      <c r="L2334" s="71" t="s">
        <v>18</v>
      </c>
      <c r="M2334" s="73"/>
      <c r="N2334" s="73"/>
      <c r="R2334" s="73"/>
      <c r="S2334" s="72" t="s">
        <v>191</v>
      </c>
      <c r="T2334" s="72" t="s">
        <v>14410</v>
      </c>
      <c r="U2334" s="73"/>
      <c r="W2334" s="73"/>
      <c r="X2334" s="73"/>
      <c r="Y2334" s="72" t="s">
        <v>14379</v>
      </c>
      <c r="AO2334" s="71">
        <v>204</v>
      </c>
      <c r="AS2334" s="73"/>
      <c r="AT2334" s="73"/>
      <c r="AV2334" s="73"/>
      <c r="AW2334" s="74" t="s">
        <v>16728</v>
      </c>
      <c r="BC2334" s="73"/>
    </row>
    <row r="2335" spans="1:56">
      <c r="A2335" s="70" t="str">
        <f t="shared" si="73"/>
        <v>2026-01</v>
      </c>
      <c r="B2335" s="5" t="str">
        <f>_xlfn.XLOOKUP(G2335,过机服务商重量差!A:A,过机服务商重量差!G:G)</f>
        <v>玉麒麟</v>
      </c>
      <c r="C2335" s="32" t="str">
        <f t="shared" si="72"/>
        <v>渠道</v>
      </c>
      <c r="D2335" s="63">
        <f>ROUND(IF(AND(AO2335&gt;=0,Y2335="正常走货"),_xlfn.XLOOKUP(G2335,过机服务商重量差!A:A,过机服务商重量差!L:L),"0"),2)</f>
        <v>30</v>
      </c>
      <c r="E2335" s="64">
        <f>ROUND(IF(B2335="小旋风",$D2335/提成!$D$4*提成!$E$4,$D2335/提成!$D$3*提成!$E$3),2)</f>
        <v>0.3</v>
      </c>
      <c r="F2335" s="5" t="str">
        <f ca="1">IFERROR(LOOKUP(1,0/((B2335=名单!B:B)*(VALUE(AW2335)&gt;=名单!E:E)*(VALUE(AW2335)&lt;=名单!G:G)*(Y2335="正常走货")),名单!H:H),"否")</f>
        <v>否</v>
      </c>
      <c r="G2335" s="71" t="s">
        <v>7051</v>
      </c>
      <c r="H2335" s="71" t="s">
        <v>7053</v>
      </c>
      <c r="J2335" s="71" t="s">
        <v>17</v>
      </c>
      <c r="L2335" s="71" t="s">
        <v>18</v>
      </c>
      <c r="M2335" s="73"/>
      <c r="N2335" s="73"/>
      <c r="R2335" s="73"/>
      <c r="S2335" s="72" t="s">
        <v>191</v>
      </c>
      <c r="T2335" s="72" t="s">
        <v>14410</v>
      </c>
      <c r="U2335" s="73"/>
      <c r="W2335" s="73"/>
      <c r="X2335" s="73"/>
      <c r="Y2335" s="72" t="s">
        <v>14379</v>
      </c>
      <c r="AO2335" s="71">
        <v>390</v>
      </c>
      <c r="AS2335" s="73"/>
      <c r="AT2335" s="73"/>
      <c r="AU2335" s="73"/>
      <c r="AV2335" s="73"/>
      <c r="AW2335" s="74" t="s">
        <v>16729</v>
      </c>
      <c r="BC2335" s="73"/>
      <c r="BD2335" s="73"/>
    </row>
    <row r="2336" spans="1:56">
      <c r="A2336" s="70" t="str">
        <f t="shared" si="73"/>
        <v>2026-01</v>
      </c>
      <c r="B2336" s="5" t="str">
        <f>_xlfn.XLOOKUP(G2336,过机服务商重量差!A:A,过机服务商重量差!G:G)</f>
        <v>玉麒麟</v>
      </c>
      <c r="C2336" s="32" t="str">
        <f t="shared" si="72"/>
        <v>渠道</v>
      </c>
      <c r="D2336" s="63">
        <f>ROUND(IF(AND(AO2336&gt;=0,Y2336="正常走货"),_xlfn.XLOOKUP(G2336,过机服务商重量差!A:A,过机服务商重量差!L:L),"0"),2)</f>
        <v>2.5</v>
      </c>
      <c r="E2336" s="64">
        <f>ROUND(IF(B2336="小旋风",$D2336/提成!$D$4*提成!$E$4,$D2336/提成!$D$3*提成!$E$3),2)</f>
        <v>0.03</v>
      </c>
      <c r="F2336" s="5" t="str">
        <f ca="1">IFERROR(LOOKUP(1,0/((B2336=名单!B:B)*(VALUE(AW2336)&gt;=名单!E:E)*(VALUE(AW2336)&lt;=名单!G:G)*(Y2336="正常走货")),名单!H:H),"否")</f>
        <v>否</v>
      </c>
      <c r="G2336" s="71" t="s">
        <v>7054</v>
      </c>
      <c r="H2336" s="71" t="s">
        <v>7056</v>
      </c>
      <c r="J2336" s="72" t="s">
        <v>17</v>
      </c>
      <c r="L2336" s="71" t="s">
        <v>18</v>
      </c>
      <c r="M2336" s="73"/>
      <c r="N2336" s="73"/>
      <c r="R2336" s="73"/>
      <c r="S2336" s="72" t="s">
        <v>99</v>
      </c>
      <c r="T2336" s="72" t="s">
        <v>14410</v>
      </c>
      <c r="U2336" s="73"/>
      <c r="W2336" s="73"/>
      <c r="X2336" s="73"/>
      <c r="Y2336" s="72" t="s">
        <v>14379</v>
      </c>
      <c r="AO2336" s="71">
        <v>74.2</v>
      </c>
      <c r="AS2336" s="73"/>
      <c r="AT2336" s="73"/>
      <c r="AU2336" s="73"/>
      <c r="AV2336" s="73"/>
      <c r="AW2336" s="74" t="s">
        <v>16730</v>
      </c>
      <c r="BC2336" s="73"/>
      <c r="BD2336" s="73"/>
    </row>
    <row r="2337" spans="1:56">
      <c r="A2337" s="70" t="str">
        <f t="shared" si="73"/>
        <v>2026-01</v>
      </c>
      <c r="B2337" s="5" t="str">
        <f>_xlfn.XLOOKUP(G2337,过机服务商重量差!A:A,过机服务商重量差!G:G)</f>
        <v>小旋风</v>
      </c>
      <c r="C2337" s="32" t="str">
        <f t="shared" si="72"/>
        <v>渠道</v>
      </c>
      <c r="D2337" s="63">
        <f>ROUND(IF(AND(AO2337&gt;=0,Y2337="正常走货"),_xlfn.XLOOKUP(G2337,过机服务商重量差!A:A,过机服务商重量差!L:L),"0"),2)</f>
        <v>64</v>
      </c>
      <c r="E2337" s="64">
        <f>ROUND(IF(B2337="小旋风",$D2337/提成!$D$4*提成!$E$4,$D2337/提成!$D$3*提成!$E$3),2)</f>
        <v>0.64</v>
      </c>
      <c r="F2337" s="5" t="str">
        <f ca="1">IFERROR(LOOKUP(1,0/((B2337=名单!B:B)*(VALUE(AW2337)&gt;=名单!E:E)*(VALUE(AW2337)&lt;=名单!G:G)*(Y2337="正常走货")),名单!H:H),"否")</f>
        <v>是</v>
      </c>
      <c r="G2337" s="71" t="s">
        <v>7057</v>
      </c>
      <c r="H2337" s="71" t="s">
        <v>7059</v>
      </c>
      <c r="J2337" s="72" t="s">
        <v>85</v>
      </c>
      <c r="L2337" s="71" t="s">
        <v>18</v>
      </c>
      <c r="M2337" s="73"/>
      <c r="N2337" s="73"/>
      <c r="R2337" s="73"/>
      <c r="S2337" s="72" t="s">
        <v>90</v>
      </c>
      <c r="T2337" s="72" t="s">
        <v>14407</v>
      </c>
      <c r="U2337" s="73"/>
      <c r="W2337" s="73"/>
      <c r="X2337" s="73"/>
      <c r="Y2337" s="72" t="s">
        <v>14379</v>
      </c>
      <c r="AO2337" s="71">
        <v>204.8</v>
      </c>
      <c r="AS2337" s="73"/>
      <c r="AT2337" s="73"/>
      <c r="AU2337" s="73"/>
      <c r="AV2337" s="73"/>
      <c r="AW2337" s="74" t="s">
        <v>16731</v>
      </c>
      <c r="BC2337" s="73"/>
    </row>
    <row r="2338" spans="1:56">
      <c r="A2338" s="70" t="str">
        <f t="shared" si="73"/>
        <v>2026-01</v>
      </c>
      <c r="B2338" s="5" t="str">
        <f>_xlfn.XLOOKUP(G2338,过机服务商重量差!A:A,过机服务商重量差!G:G)</f>
        <v>小旋风</v>
      </c>
      <c r="C2338" s="32" t="str">
        <f t="shared" si="72"/>
        <v>渠道</v>
      </c>
      <c r="D2338" s="63">
        <f>ROUND(IF(AND(AO2338&gt;=0,Y2338="正常走货"),_xlfn.XLOOKUP(G2338,过机服务商重量差!A:A,过机服务商重量差!L:L),"0"),2)</f>
        <v>64</v>
      </c>
      <c r="E2338" s="64">
        <f>ROUND(IF(B2338="小旋风",$D2338/提成!$D$4*提成!$E$4,$D2338/提成!$D$3*提成!$E$3),2)</f>
        <v>0.64</v>
      </c>
      <c r="F2338" s="5" t="str">
        <f ca="1">IFERROR(LOOKUP(1,0/((B2338=名单!B:B)*(VALUE(AW2338)&gt;=名单!E:E)*(VALUE(AW2338)&lt;=名单!G:G)*(Y2338="正常走货")),名单!H:H),"否")</f>
        <v>是</v>
      </c>
      <c r="G2338" s="71" t="s">
        <v>7060</v>
      </c>
      <c r="H2338" s="71" t="s">
        <v>7062</v>
      </c>
      <c r="J2338" s="71" t="s">
        <v>85</v>
      </c>
      <c r="L2338" s="71" t="s">
        <v>18</v>
      </c>
      <c r="M2338" s="73"/>
      <c r="N2338" s="73"/>
      <c r="R2338" s="73"/>
      <c r="S2338" s="72" t="s">
        <v>90</v>
      </c>
      <c r="T2338" s="72" t="s">
        <v>14407</v>
      </c>
      <c r="U2338" s="73"/>
      <c r="W2338" s="73"/>
      <c r="X2338" s="73"/>
      <c r="Y2338" s="72" t="s">
        <v>14379</v>
      </c>
      <c r="AO2338" s="71">
        <v>172.8</v>
      </c>
      <c r="AS2338" s="73"/>
      <c r="AT2338" s="73"/>
      <c r="AU2338" s="73"/>
      <c r="AV2338" s="73"/>
      <c r="AW2338" s="74" t="s">
        <v>16732</v>
      </c>
      <c r="BC2338" s="73"/>
      <c r="BD2338" s="73"/>
    </row>
    <row r="2339" spans="1:56">
      <c r="A2339" s="70" t="str">
        <f t="shared" si="73"/>
        <v>2026-01</v>
      </c>
      <c r="B2339" s="5" t="str">
        <f>_xlfn.XLOOKUP(G2339,过机服务商重量差!A:A,过机服务商重量差!G:G)</f>
        <v>小旋风</v>
      </c>
      <c r="C2339" s="32" t="str">
        <f t="shared" si="72"/>
        <v>渠道</v>
      </c>
      <c r="D2339" s="63">
        <f>ROUND(IF(AND(AO2339&gt;=0,Y2339="正常走货"),_xlfn.XLOOKUP(G2339,过机服务商重量差!A:A,过机服务商重量差!L:L),"0"),2)</f>
        <v>25</v>
      </c>
      <c r="E2339" s="64">
        <f>ROUND(IF(B2339="小旋风",$D2339/提成!$D$4*提成!$E$4,$D2339/提成!$D$3*提成!$E$3),2)</f>
        <v>0.25</v>
      </c>
      <c r="F2339" s="5" t="str">
        <f ca="1">IFERROR(LOOKUP(1,0/((B2339=名单!B:B)*(VALUE(AW2339)&gt;=名单!E:E)*(VALUE(AW2339)&lt;=名单!G:G)*(Y2339="正常走货")),名单!H:H),"否")</f>
        <v>是</v>
      </c>
      <c r="G2339" s="71" t="s">
        <v>7063</v>
      </c>
      <c r="H2339" s="71" t="s">
        <v>7065</v>
      </c>
      <c r="J2339" s="72" t="s">
        <v>85</v>
      </c>
      <c r="L2339" s="72" t="s">
        <v>18</v>
      </c>
      <c r="M2339" s="73"/>
      <c r="N2339" s="73"/>
      <c r="R2339" s="73"/>
      <c r="S2339" s="72" t="s">
        <v>246</v>
      </c>
      <c r="T2339" s="72" t="s">
        <v>14386</v>
      </c>
      <c r="U2339" s="73"/>
      <c r="W2339" s="73"/>
      <c r="X2339" s="73"/>
      <c r="Y2339" s="72" t="s">
        <v>14379</v>
      </c>
      <c r="AO2339" s="71">
        <v>628.5</v>
      </c>
      <c r="AT2339" s="73"/>
      <c r="AV2339" s="73"/>
      <c r="AW2339" s="74" t="s">
        <v>16733</v>
      </c>
      <c r="BC2339" s="73"/>
    </row>
    <row r="2340" spans="1:56">
      <c r="A2340" s="70" t="str">
        <f t="shared" si="73"/>
        <v>2026-01</v>
      </c>
      <c r="B2340" s="5" t="str">
        <f>_xlfn.XLOOKUP(G2340,过机服务商重量差!A:A,过机服务商重量差!G:G)</f>
        <v>无崖子</v>
      </c>
      <c r="C2340" s="32" t="str">
        <f t="shared" si="72"/>
        <v>渠道</v>
      </c>
      <c r="D2340" s="63">
        <f>ROUND(IF(AND(AO2340&gt;=0,Y2340="正常走货"),_xlfn.XLOOKUP(G2340,过机服务商重量差!A:A,过机服务商重量差!L:L),"0"),2)</f>
        <v>0.5</v>
      </c>
      <c r="E2340" s="64">
        <f>ROUND(IF(B2340="小旋风",$D2340/提成!$D$4*提成!$E$4,$D2340/提成!$D$3*提成!$E$3),2)</f>
        <v>0.01</v>
      </c>
      <c r="F2340" s="5" t="str">
        <f ca="1">IFERROR(LOOKUP(1,0/((B2340=名单!B:B)*(VALUE(AW2340)&gt;=名单!E:E)*(VALUE(AW2340)&lt;=名单!G:G)*(Y2340="正常走货")),名单!H:H),"否")</f>
        <v>否</v>
      </c>
      <c r="G2340" s="71" t="s">
        <v>7066</v>
      </c>
      <c r="H2340" s="71" t="s">
        <v>7068</v>
      </c>
      <c r="J2340" s="72" t="s">
        <v>2309</v>
      </c>
      <c r="L2340" s="71" t="s">
        <v>18</v>
      </c>
      <c r="M2340" s="73"/>
      <c r="N2340" s="73"/>
      <c r="R2340" s="73"/>
      <c r="S2340" s="72" t="s">
        <v>191</v>
      </c>
      <c r="T2340" s="72" t="s">
        <v>14410</v>
      </c>
      <c r="U2340" s="73"/>
      <c r="W2340" s="73"/>
      <c r="X2340" s="73"/>
      <c r="Y2340" s="72" t="s">
        <v>14379</v>
      </c>
      <c r="AO2340" s="71">
        <v>119.7</v>
      </c>
      <c r="AS2340" s="73"/>
      <c r="AT2340" s="73"/>
      <c r="AV2340" s="73"/>
      <c r="AW2340" s="74" t="s">
        <v>16734</v>
      </c>
      <c r="BC2340" s="73"/>
    </row>
    <row r="2341" spans="1:56">
      <c r="A2341" s="70" t="str">
        <f t="shared" si="73"/>
        <v>2026-01</v>
      </c>
      <c r="B2341" s="5" t="str">
        <f>_xlfn.XLOOKUP(G2341,过机服务商重量差!A:A,过机服务商重量差!G:G)</f>
        <v>007</v>
      </c>
      <c r="C2341" s="32" t="str">
        <f t="shared" si="72"/>
        <v>渠道</v>
      </c>
      <c r="D2341" s="63">
        <f>ROUND(IF(AND(AO2341&gt;=0,Y2341="正常走货"),_xlfn.XLOOKUP(G2341,过机服务商重量差!A:A,过机服务商重量差!L:L),"0"),2)</f>
        <v>1961</v>
      </c>
      <c r="E2341" s="64">
        <f>ROUND(IF(B2341="小旋风",$D2341/提成!$D$4*提成!$E$4,$D2341/提成!$D$3*提成!$E$3),2)</f>
        <v>19.61</v>
      </c>
      <c r="F2341" s="5" t="str">
        <f ca="1">IFERROR(LOOKUP(1,0/((B2341=名单!B:B)*(VALUE(AW2341)&gt;=名单!E:E)*(VALUE(AW2341)&lt;=名单!G:G)*(Y2341="正常走货")),名单!H:H),"否")</f>
        <v>否</v>
      </c>
      <c r="G2341" s="71" t="s">
        <v>7069</v>
      </c>
      <c r="H2341" s="71" t="s">
        <v>2787</v>
      </c>
      <c r="J2341" s="71" t="s">
        <v>2788</v>
      </c>
      <c r="L2341" s="71" t="s">
        <v>18</v>
      </c>
      <c r="M2341" s="73"/>
      <c r="N2341" s="73"/>
      <c r="R2341" s="73"/>
      <c r="S2341" s="72" t="s">
        <v>79</v>
      </c>
      <c r="T2341" s="72" t="s">
        <v>14378</v>
      </c>
      <c r="U2341" s="73"/>
      <c r="W2341" s="73"/>
      <c r="X2341" s="73"/>
      <c r="Y2341" s="72" t="s">
        <v>14379</v>
      </c>
      <c r="AO2341" s="71">
        <v>20298.3</v>
      </c>
      <c r="AT2341" s="73"/>
      <c r="AV2341" s="73"/>
      <c r="AW2341" s="74" t="s">
        <v>16735</v>
      </c>
      <c r="BC2341" s="73"/>
    </row>
    <row r="2342" spans="1:56">
      <c r="A2342" s="70" t="str">
        <f t="shared" si="73"/>
        <v>2026-01</v>
      </c>
      <c r="B2342" s="5" t="str">
        <f>_xlfn.XLOOKUP(G2342,过机服务商重量差!A:A,过机服务商重量差!G:G)</f>
        <v>帅时莹</v>
      </c>
      <c r="C2342" s="32" t="str">
        <f t="shared" si="72"/>
        <v>渠道</v>
      </c>
      <c r="D2342" s="63">
        <f>ROUND(IF(AND(AO2342&gt;=0,Y2342="正常走货"),_xlfn.XLOOKUP(G2342,过机服务商重量差!A:A,过机服务商重量差!L:L),"0"),2)</f>
        <v>45</v>
      </c>
      <c r="E2342" s="64">
        <f>ROUND(IF(B2342="小旋风",$D2342/提成!$D$4*提成!$E$4,$D2342/提成!$D$3*提成!$E$3),2)</f>
        <v>0.45</v>
      </c>
      <c r="F2342" s="5" t="str">
        <f ca="1">IFERROR(LOOKUP(1,0/((B2342=名单!B:B)*(VALUE(AW2342)&gt;=名单!E:E)*(VALUE(AW2342)&lt;=名单!G:G)*(Y2342="正常走货")),名单!H:H),"否")</f>
        <v>否</v>
      </c>
      <c r="G2342" s="71" t="s">
        <v>7071</v>
      </c>
      <c r="H2342" s="71" t="s">
        <v>7073</v>
      </c>
      <c r="J2342" s="71" t="s">
        <v>97</v>
      </c>
      <c r="L2342" s="71" t="s">
        <v>18</v>
      </c>
      <c r="M2342" s="73"/>
      <c r="N2342" s="73"/>
      <c r="R2342" s="73"/>
      <c r="S2342" s="72" t="s">
        <v>223</v>
      </c>
      <c r="T2342" s="72" t="s">
        <v>14410</v>
      </c>
      <c r="U2342" s="73"/>
      <c r="W2342" s="73"/>
      <c r="X2342" s="73"/>
      <c r="Y2342" s="72" t="s">
        <v>14379</v>
      </c>
      <c r="AO2342" s="71">
        <v>110</v>
      </c>
      <c r="AT2342" s="73"/>
      <c r="AV2342" s="73"/>
      <c r="AW2342" s="74" t="s">
        <v>16736</v>
      </c>
      <c r="BA2342" s="73"/>
      <c r="BC2342" s="73"/>
    </row>
    <row r="2343" spans="1:56">
      <c r="A2343" s="70" t="str">
        <f t="shared" si="73"/>
        <v>2026-01</v>
      </c>
      <c r="B2343" s="5" t="str">
        <f>_xlfn.XLOOKUP(G2343,过机服务商重量差!A:A,过机服务商重量差!G:G)</f>
        <v>帅时莹</v>
      </c>
      <c r="C2343" s="32" t="str">
        <f t="shared" si="72"/>
        <v>渠道</v>
      </c>
      <c r="D2343" s="63">
        <f>ROUND(IF(AND(AO2343&gt;=0,Y2343="正常走货"),_xlfn.XLOOKUP(G2343,过机服务商重量差!A:A,过机服务商重量差!L:L),"0"),2)</f>
        <v>0.5</v>
      </c>
      <c r="E2343" s="64">
        <f>ROUND(IF(B2343="小旋风",$D2343/提成!$D$4*提成!$E$4,$D2343/提成!$D$3*提成!$E$3),2)</f>
        <v>0.01</v>
      </c>
      <c r="F2343" s="5" t="str">
        <f ca="1">IFERROR(LOOKUP(1,0/((B2343=名单!B:B)*(VALUE(AW2343)&gt;=名单!E:E)*(VALUE(AW2343)&lt;=名单!G:G)*(Y2343="正常走货")),名单!H:H),"否")</f>
        <v>否</v>
      </c>
      <c r="G2343" s="71" t="s">
        <v>7074</v>
      </c>
      <c r="H2343" s="71" t="s">
        <v>7076</v>
      </c>
      <c r="J2343" s="71" t="s">
        <v>458</v>
      </c>
      <c r="L2343" s="71" t="s">
        <v>18</v>
      </c>
      <c r="M2343" s="73"/>
      <c r="N2343" s="73"/>
      <c r="R2343" s="73"/>
      <c r="S2343" s="72" t="s">
        <v>199</v>
      </c>
      <c r="T2343" s="72" t="s">
        <v>14439</v>
      </c>
      <c r="U2343" s="73"/>
      <c r="W2343" s="73"/>
      <c r="X2343" s="73"/>
      <c r="Y2343" s="72" t="s">
        <v>14379</v>
      </c>
      <c r="AO2343" s="71">
        <v>58</v>
      </c>
      <c r="AS2343" s="73"/>
      <c r="AT2343" s="73"/>
      <c r="AV2343" s="73"/>
      <c r="AW2343" s="74" t="s">
        <v>16737</v>
      </c>
      <c r="BA2343" s="73"/>
      <c r="BC2343" s="73"/>
    </row>
    <row r="2344" spans="1:56">
      <c r="A2344" s="70" t="str">
        <f t="shared" si="73"/>
        <v>2026-01</v>
      </c>
      <c r="B2344" s="5" t="str">
        <f>_xlfn.XLOOKUP(G2344,过机服务商重量差!A:A,过机服务商重量差!G:G)</f>
        <v>玉麒麟</v>
      </c>
      <c r="C2344" s="32" t="str">
        <f t="shared" si="72"/>
        <v>渠道</v>
      </c>
      <c r="D2344" s="63">
        <f>ROUND(IF(AND(AO2344&gt;=0,Y2344="正常走货"),_xlfn.XLOOKUP(G2344,过机服务商重量差!A:A,过机服务商重量差!L:L),"0"),2)</f>
        <v>40</v>
      </c>
      <c r="E2344" s="64">
        <f>ROUND(IF(B2344="小旋风",$D2344/提成!$D$4*提成!$E$4,$D2344/提成!$D$3*提成!$E$3),2)</f>
        <v>0.4</v>
      </c>
      <c r="F2344" s="5" t="str">
        <f ca="1">IFERROR(LOOKUP(1,0/((B2344=名单!B:B)*(VALUE(AW2344)&gt;=名单!E:E)*(VALUE(AW2344)&lt;=名单!G:G)*(Y2344="正常走货")),名单!H:H),"否")</f>
        <v>否</v>
      </c>
      <c r="G2344" s="71" t="s">
        <v>7077</v>
      </c>
      <c r="H2344" s="71" t="s">
        <v>7079</v>
      </c>
      <c r="J2344" s="72" t="s">
        <v>24</v>
      </c>
      <c r="L2344" s="71" t="s">
        <v>18</v>
      </c>
      <c r="M2344" s="73"/>
      <c r="N2344" s="73"/>
      <c r="R2344" s="73"/>
      <c r="S2344" s="72" t="s">
        <v>1262</v>
      </c>
      <c r="T2344" s="72" t="s">
        <v>14382</v>
      </c>
      <c r="U2344" s="73"/>
      <c r="W2344" s="73"/>
      <c r="X2344" s="73"/>
      <c r="Y2344" s="72" t="s">
        <v>14379</v>
      </c>
      <c r="AO2344" s="71">
        <v>153.6</v>
      </c>
      <c r="AS2344" s="73"/>
      <c r="AT2344" s="73"/>
      <c r="AV2344" s="73"/>
      <c r="AW2344" s="74" t="s">
        <v>16738</v>
      </c>
      <c r="BD2344" s="73"/>
    </row>
    <row r="2345" spans="1:56">
      <c r="A2345" s="70" t="str">
        <f t="shared" si="73"/>
        <v>2026-01</v>
      </c>
      <c r="B2345" s="5" t="str">
        <f>_xlfn.XLOOKUP(G2345,过机服务商重量差!A:A,过机服务商重量差!G:G)</f>
        <v>玉麒麟</v>
      </c>
      <c r="C2345" s="32" t="str">
        <f t="shared" si="72"/>
        <v>渠道</v>
      </c>
      <c r="D2345" s="63">
        <f>ROUND(IF(AND(AO2345&gt;=0,Y2345="正常走货"),_xlfn.XLOOKUP(G2345,过机服务商重量差!A:A,过机服务商重量差!L:L),"0"),2)</f>
        <v>59</v>
      </c>
      <c r="E2345" s="64">
        <f>ROUND(IF(B2345="小旋风",$D2345/提成!$D$4*提成!$E$4,$D2345/提成!$D$3*提成!$E$3),2)</f>
        <v>0.59</v>
      </c>
      <c r="F2345" s="5" t="str">
        <f ca="1">IFERROR(LOOKUP(1,0/((B2345=名单!B:B)*(VALUE(AW2345)&gt;=名单!E:E)*(VALUE(AW2345)&lt;=名单!G:G)*(Y2345="正常走货")),名单!H:H),"否")</f>
        <v>否</v>
      </c>
      <c r="G2345" s="71" t="s">
        <v>7080</v>
      </c>
      <c r="H2345" s="71" t="s">
        <v>7082</v>
      </c>
      <c r="J2345" s="71" t="s">
        <v>24</v>
      </c>
      <c r="L2345" s="71" t="s">
        <v>18</v>
      </c>
      <c r="M2345" s="73"/>
      <c r="N2345" s="73"/>
      <c r="R2345" s="73"/>
      <c r="S2345" s="72" t="s">
        <v>1262</v>
      </c>
      <c r="T2345" s="72" t="s">
        <v>14382</v>
      </c>
      <c r="U2345" s="73"/>
      <c r="W2345" s="73"/>
      <c r="X2345" s="73"/>
      <c r="Y2345" s="72" t="s">
        <v>14379</v>
      </c>
      <c r="AO2345" s="71">
        <v>394.6</v>
      </c>
      <c r="AS2345" s="73"/>
      <c r="AT2345" s="73"/>
      <c r="AU2345" s="73"/>
      <c r="AV2345" s="73"/>
      <c r="AW2345" s="74" t="s">
        <v>16739</v>
      </c>
      <c r="BC2345" s="73"/>
      <c r="BD2345" s="73"/>
    </row>
    <row r="2346" spans="1:56">
      <c r="A2346" s="70" t="str">
        <f t="shared" si="73"/>
        <v>2026-01</v>
      </c>
      <c r="B2346" s="5" t="str">
        <f>_xlfn.XLOOKUP(G2346,过机服务商重量差!A:A,过机服务商重量差!G:G)</f>
        <v>玉麒麟</v>
      </c>
      <c r="C2346" s="32" t="str">
        <f t="shared" si="72"/>
        <v>渠道</v>
      </c>
      <c r="D2346" s="63">
        <f>ROUND(IF(AND(AO2346&gt;=0,Y2346="正常走货"),_xlfn.XLOOKUP(G2346,过机服务商重量差!A:A,过机服务商重量差!L:L),"0"),2)</f>
        <v>59</v>
      </c>
      <c r="E2346" s="64">
        <f>ROUND(IF(B2346="小旋风",$D2346/提成!$D$4*提成!$E$4,$D2346/提成!$D$3*提成!$E$3),2)</f>
        <v>0.59</v>
      </c>
      <c r="F2346" s="5" t="str">
        <f ca="1">IFERROR(LOOKUP(1,0/((B2346=名单!B:B)*(VALUE(AW2346)&gt;=名单!E:E)*(VALUE(AW2346)&lt;=名单!G:G)*(Y2346="正常走货")),名单!H:H),"否")</f>
        <v>否</v>
      </c>
      <c r="G2346" s="71" t="s">
        <v>7083</v>
      </c>
      <c r="H2346" s="71" t="s">
        <v>7085</v>
      </c>
      <c r="J2346" s="72" t="s">
        <v>17</v>
      </c>
      <c r="L2346" s="71" t="s">
        <v>18</v>
      </c>
      <c r="M2346" s="73"/>
      <c r="N2346" s="73"/>
      <c r="R2346" s="73"/>
      <c r="S2346" s="72" t="s">
        <v>1262</v>
      </c>
      <c r="T2346" s="72" t="s">
        <v>14382</v>
      </c>
      <c r="U2346" s="73"/>
      <c r="W2346" s="73"/>
      <c r="X2346" s="73"/>
      <c r="Y2346" s="72" t="s">
        <v>14379</v>
      </c>
      <c r="AO2346" s="71">
        <v>158.6</v>
      </c>
      <c r="AS2346" s="73"/>
      <c r="AT2346" s="73"/>
      <c r="AU2346" s="73"/>
      <c r="AV2346" s="73"/>
      <c r="AW2346" s="74" t="s">
        <v>16740</v>
      </c>
      <c r="BC2346" s="73"/>
    </row>
    <row r="2347" spans="1:56">
      <c r="A2347" s="70" t="str">
        <f t="shared" si="73"/>
        <v>2026-01</v>
      </c>
      <c r="B2347" s="5" t="str">
        <f>_xlfn.XLOOKUP(G2347,过机服务商重量差!A:A,过机服务商重量差!G:G)</f>
        <v>玉麒麟</v>
      </c>
      <c r="C2347" s="32" t="str">
        <f t="shared" si="72"/>
        <v>渠道</v>
      </c>
      <c r="D2347" s="63">
        <f>ROUND(IF(AND(AO2347&gt;=0,Y2347="正常走货"),_xlfn.XLOOKUP(G2347,过机服务商重量差!A:A,过机服务商重量差!L:L),"0"),2)</f>
        <v>76</v>
      </c>
      <c r="E2347" s="64">
        <f>ROUND(IF(B2347="小旋风",$D2347/提成!$D$4*提成!$E$4,$D2347/提成!$D$3*提成!$E$3),2)</f>
        <v>0.76</v>
      </c>
      <c r="F2347" s="5" t="str">
        <f ca="1">IFERROR(LOOKUP(1,0/((B2347=名单!B:B)*(VALUE(AW2347)&gt;=名单!E:E)*(VALUE(AW2347)&lt;=名单!G:G)*(Y2347="正常走货")),名单!H:H),"否")</f>
        <v>否</v>
      </c>
      <c r="G2347" s="71" t="s">
        <v>7086</v>
      </c>
      <c r="H2347" s="71" t="s">
        <v>7088</v>
      </c>
      <c r="J2347" s="72" t="s">
        <v>17</v>
      </c>
      <c r="L2347" s="71" t="s">
        <v>18</v>
      </c>
      <c r="M2347" s="73"/>
      <c r="N2347" s="73"/>
      <c r="R2347" s="73"/>
      <c r="S2347" s="72" t="s">
        <v>1262</v>
      </c>
      <c r="T2347" s="72" t="s">
        <v>14382</v>
      </c>
      <c r="U2347" s="73"/>
      <c r="W2347" s="73"/>
      <c r="X2347" s="73"/>
      <c r="Y2347" s="72" t="s">
        <v>14379</v>
      </c>
      <c r="AO2347" s="71">
        <v>209.6</v>
      </c>
      <c r="AS2347" s="73"/>
      <c r="AT2347" s="73"/>
      <c r="AV2347" s="73"/>
      <c r="AW2347" s="74" t="s">
        <v>16741</v>
      </c>
      <c r="BC2347" s="73"/>
    </row>
    <row r="2348" spans="1:56">
      <c r="A2348" s="70" t="str">
        <f t="shared" si="73"/>
        <v>2026-01</v>
      </c>
      <c r="B2348" s="5" t="str">
        <f>_xlfn.XLOOKUP(G2348,过机服务商重量差!A:A,过机服务商重量差!G:G)</f>
        <v>帅时莹</v>
      </c>
      <c r="C2348" s="32" t="str">
        <f t="shared" si="72"/>
        <v>渠道</v>
      </c>
      <c r="D2348" s="63">
        <f>ROUND(IF(AND(AO2348&gt;=0,Y2348="正常走货"),_xlfn.XLOOKUP(G2348,过机服务商重量差!A:A,过机服务商重量差!L:L),"0"),2)</f>
        <v>18</v>
      </c>
      <c r="E2348" s="64">
        <f>ROUND(IF(B2348="小旋风",$D2348/提成!$D$4*提成!$E$4,$D2348/提成!$D$3*提成!$E$3),2)</f>
        <v>0.18</v>
      </c>
      <c r="F2348" s="5" t="str">
        <f ca="1">IFERROR(LOOKUP(1,0/((B2348=名单!B:B)*(VALUE(AW2348)&gt;=名单!E:E)*(VALUE(AW2348)&lt;=名单!G:G)*(Y2348="正常走货")),名单!H:H),"否")</f>
        <v>否</v>
      </c>
      <c r="G2348" s="71" t="s">
        <v>7089</v>
      </c>
      <c r="H2348" s="71" t="s">
        <v>7091</v>
      </c>
      <c r="J2348" s="72" t="s">
        <v>140</v>
      </c>
      <c r="L2348" s="71" t="s">
        <v>18</v>
      </c>
      <c r="M2348" s="73"/>
      <c r="N2348" s="73"/>
      <c r="R2348" s="73"/>
      <c r="S2348" s="72" t="s">
        <v>199</v>
      </c>
      <c r="T2348" s="71" t="s">
        <v>14439</v>
      </c>
      <c r="U2348" s="73"/>
      <c r="W2348" s="73"/>
      <c r="X2348" s="73"/>
      <c r="Y2348" s="72" t="s">
        <v>14379</v>
      </c>
      <c r="AO2348" s="71">
        <v>400.33</v>
      </c>
      <c r="AS2348" s="73"/>
      <c r="AT2348" s="73"/>
      <c r="AV2348" s="73"/>
      <c r="AW2348" s="74" t="s">
        <v>16742</v>
      </c>
      <c r="BC2348" s="73"/>
    </row>
    <row r="2349" spans="1:56">
      <c r="A2349" s="70" t="str">
        <f t="shared" si="73"/>
        <v>2026-01</v>
      </c>
      <c r="B2349" s="5" t="str">
        <f>_xlfn.XLOOKUP(G2349,过机服务商重量差!A:A,过机服务商重量差!G:G)</f>
        <v>帅时莹</v>
      </c>
      <c r="C2349" s="32" t="str">
        <f t="shared" si="72"/>
        <v>渠道</v>
      </c>
      <c r="D2349" s="63">
        <f>ROUND(IF(AND(AO2349&gt;=0,Y2349="正常走货"),_xlfn.XLOOKUP(G2349,过机服务商重量差!A:A,过机服务商重量差!L:L),"0"),2)</f>
        <v>22</v>
      </c>
      <c r="E2349" s="64">
        <f>ROUND(IF(B2349="小旋风",$D2349/提成!$D$4*提成!$E$4,$D2349/提成!$D$3*提成!$E$3),2)</f>
        <v>0.22</v>
      </c>
      <c r="F2349" s="5" t="str">
        <f ca="1">IFERROR(LOOKUP(1,0/((B2349=名单!B:B)*(VALUE(AW2349)&gt;=名单!E:E)*(VALUE(AW2349)&lt;=名单!G:G)*(Y2349="正常走货")),名单!H:H),"否")</f>
        <v>否</v>
      </c>
      <c r="G2349" s="71" t="s">
        <v>7092</v>
      </c>
      <c r="H2349" s="71" t="s">
        <v>7094</v>
      </c>
      <c r="J2349" s="72" t="s">
        <v>140</v>
      </c>
      <c r="L2349" s="71" t="s">
        <v>18</v>
      </c>
      <c r="M2349" s="73"/>
      <c r="N2349" s="73"/>
      <c r="R2349" s="73"/>
      <c r="S2349" s="72" t="s">
        <v>199</v>
      </c>
      <c r="T2349" s="72" t="s">
        <v>14439</v>
      </c>
      <c r="U2349" s="73"/>
      <c r="W2349" s="73"/>
      <c r="X2349" s="73"/>
      <c r="Y2349" s="72" t="s">
        <v>14379</v>
      </c>
      <c r="AO2349" s="71">
        <v>272.8</v>
      </c>
      <c r="AS2349" s="73"/>
      <c r="AT2349" s="73"/>
      <c r="AV2349" s="73"/>
      <c r="AW2349" s="74" t="s">
        <v>16743</v>
      </c>
      <c r="BC2349" s="73"/>
    </row>
    <row r="2350" spans="1:56">
      <c r="A2350" s="70" t="str">
        <f t="shared" si="73"/>
        <v>2026-01</v>
      </c>
      <c r="B2350" s="5" t="str">
        <f>_xlfn.XLOOKUP(G2350,过机服务商重量差!A:A,过机服务商重量差!G:G)</f>
        <v>帅时莹</v>
      </c>
      <c r="C2350" s="32" t="str">
        <f t="shared" si="72"/>
        <v>渠道</v>
      </c>
      <c r="D2350" s="63">
        <f>ROUND(IF(AND(AO2350&gt;=0,Y2350="正常走货"),_xlfn.XLOOKUP(G2350,过机服务商重量差!A:A,过机服务商重量差!L:L),"0"),2)</f>
        <v>169</v>
      </c>
      <c r="E2350" s="64">
        <f>ROUND(IF(B2350="小旋风",$D2350/提成!$D$4*提成!$E$4,$D2350/提成!$D$3*提成!$E$3),2)</f>
        <v>1.69</v>
      </c>
      <c r="F2350" s="5" t="str">
        <f ca="1">IFERROR(LOOKUP(1,0/((B2350=名单!B:B)*(VALUE(AW2350)&gt;=名单!E:E)*(VALUE(AW2350)&lt;=名单!G:G)*(Y2350="正常走货")),名单!H:H),"否")</f>
        <v>否</v>
      </c>
      <c r="G2350" s="71" t="s">
        <v>7095</v>
      </c>
      <c r="H2350" s="71" t="s">
        <v>7097</v>
      </c>
      <c r="J2350" s="72" t="s">
        <v>186</v>
      </c>
      <c r="L2350" s="71" t="s">
        <v>18</v>
      </c>
      <c r="M2350" s="73"/>
      <c r="N2350" s="73"/>
      <c r="R2350" s="73"/>
      <c r="S2350" s="72" t="s">
        <v>562</v>
      </c>
      <c r="T2350" s="72" t="s">
        <v>14410</v>
      </c>
      <c r="U2350" s="73"/>
      <c r="W2350" s="73"/>
      <c r="X2350" s="73"/>
      <c r="Y2350" s="72" t="s">
        <v>14379</v>
      </c>
      <c r="AO2350" s="71">
        <v>1030.4</v>
      </c>
      <c r="AT2350" s="73"/>
      <c r="AV2350" s="73"/>
      <c r="AW2350" s="74" t="s">
        <v>16744</v>
      </c>
      <c r="BA2350" s="73"/>
      <c r="BC2350" s="73"/>
    </row>
    <row r="2351" spans="1:56">
      <c r="A2351" s="70" t="str">
        <f t="shared" si="73"/>
        <v>2026-01</v>
      </c>
      <c r="B2351" s="5" t="str">
        <f>_xlfn.XLOOKUP(G2351,过机服务商重量差!A:A,过机服务商重量差!G:G)</f>
        <v>玉麒麟</v>
      </c>
      <c r="C2351" s="32" t="str">
        <f t="shared" si="72"/>
        <v>渠道</v>
      </c>
      <c r="D2351" s="63">
        <f>ROUND(IF(AND(AO2351&gt;=0,Y2351="正常走货"),_xlfn.XLOOKUP(G2351,过机服务商重量差!A:A,过机服务商重量差!L:L),"0"),2)</f>
        <v>0.5</v>
      </c>
      <c r="E2351" s="64">
        <f>ROUND(IF(B2351="小旋风",$D2351/提成!$D$4*提成!$E$4,$D2351/提成!$D$3*提成!$E$3),2)</f>
        <v>0.01</v>
      </c>
      <c r="F2351" s="5" t="str">
        <f ca="1">IFERROR(LOOKUP(1,0/((B2351=名单!B:B)*(VALUE(AW2351)&gt;=名单!E:E)*(VALUE(AW2351)&lt;=名单!G:G)*(Y2351="正常走货")),名单!H:H),"否")</f>
        <v>否</v>
      </c>
      <c r="G2351" s="71" t="s">
        <v>7098</v>
      </c>
      <c r="H2351" s="71" t="s">
        <v>7100</v>
      </c>
      <c r="J2351" s="72" t="s">
        <v>17</v>
      </c>
      <c r="L2351" s="71" t="s">
        <v>18</v>
      </c>
      <c r="M2351" s="73"/>
      <c r="N2351" s="73"/>
      <c r="R2351" s="73"/>
      <c r="S2351" s="72" t="s">
        <v>540</v>
      </c>
      <c r="T2351" s="72" t="s">
        <v>14410</v>
      </c>
      <c r="U2351" s="73"/>
      <c r="W2351" s="73"/>
      <c r="X2351" s="73"/>
      <c r="Y2351" s="72" t="s">
        <v>14379</v>
      </c>
      <c r="AO2351" s="71">
        <v>85.4</v>
      </c>
      <c r="AS2351" s="73"/>
      <c r="AT2351" s="73"/>
      <c r="AV2351" s="73"/>
      <c r="AW2351" s="74" t="s">
        <v>16745</v>
      </c>
      <c r="BC2351" s="73"/>
      <c r="BD2351" s="73"/>
    </row>
    <row r="2352" spans="1:56">
      <c r="A2352" s="70" t="str">
        <f t="shared" si="73"/>
        <v>2026-01</v>
      </c>
      <c r="B2352" s="5" t="str">
        <f>_xlfn.XLOOKUP(G2352,过机服务商重量差!A:A,过机服务商重量差!G:G)</f>
        <v>小旋风</v>
      </c>
      <c r="C2352" s="32" t="str">
        <f t="shared" si="72"/>
        <v>渠道</v>
      </c>
      <c r="D2352" s="63">
        <f>ROUND(IF(AND(AO2352&gt;=0,Y2352="正常走货"),_xlfn.XLOOKUP(G2352,过机服务商重量差!A:A,过机服务商重量差!L:L),"0"),2)</f>
        <v>0</v>
      </c>
      <c r="E2352" s="64">
        <f>ROUND(IF(B2352="小旋风",$D2352/提成!$D$4*提成!$E$4,$D2352/提成!$D$3*提成!$E$3),2)</f>
        <v>0</v>
      </c>
      <c r="F2352" s="5" t="str">
        <f ca="1">IFERROR(LOOKUP(1,0/((B2352=名单!B:B)*(VALUE(AW2352)&gt;=名单!E:E)*(VALUE(AW2352)&lt;=名单!G:G)*(Y2352="正常走货")),名单!H:H),"否")</f>
        <v>否</v>
      </c>
      <c r="G2352" s="71" t="s">
        <v>7101</v>
      </c>
      <c r="H2352" s="71" t="s">
        <v>36</v>
      </c>
      <c r="J2352" s="72" t="s">
        <v>28</v>
      </c>
      <c r="L2352" s="71" t="s">
        <v>18</v>
      </c>
      <c r="M2352" s="73"/>
      <c r="N2352" s="73"/>
      <c r="R2352" s="73"/>
      <c r="S2352" s="72" t="s">
        <v>156</v>
      </c>
      <c r="T2352" s="72" t="s">
        <v>14386</v>
      </c>
      <c r="U2352" s="73"/>
      <c r="W2352" s="73"/>
      <c r="X2352" s="73"/>
      <c r="Y2352" s="72" t="s">
        <v>14434</v>
      </c>
      <c r="AO2352" s="71">
        <v>0</v>
      </c>
      <c r="AT2352" s="73"/>
      <c r="AV2352" s="73"/>
      <c r="AW2352" s="74" t="s">
        <v>16746</v>
      </c>
      <c r="BC2352" s="73"/>
    </row>
    <row r="2353" spans="1:56">
      <c r="A2353" s="70" t="str">
        <f t="shared" si="73"/>
        <v>2026-01</v>
      </c>
      <c r="B2353" s="5" t="str">
        <f>_xlfn.XLOOKUP(G2353,过机服务商重量差!A:A,过机服务商重量差!G:G)</f>
        <v>无崖子</v>
      </c>
      <c r="C2353" s="32" t="str">
        <f t="shared" si="72"/>
        <v>渠道</v>
      </c>
      <c r="D2353" s="63">
        <f>ROUND(IF(AND(AO2353&gt;=0,Y2353="正常走货"),_xlfn.XLOOKUP(G2353,过机服务商重量差!A:A,过机服务商重量差!L:L),"0"),2)</f>
        <v>964</v>
      </c>
      <c r="E2353" s="64">
        <f>ROUND(IF(B2353="小旋风",$D2353/提成!$D$4*提成!$E$4,$D2353/提成!$D$3*提成!$E$3),2)</f>
        <v>9.64</v>
      </c>
      <c r="F2353" s="5" t="str">
        <f ca="1">IFERROR(LOOKUP(1,0/((B2353=名单!B:B)*(VALUE(AW2353)&gt;=名单!E:E)*(VALUE(AW2353)&lt;=名单!G:G)*(Y2353="正常走货")),名单!H:H),"否")</f>
        <v>否</v>
      </c>
      <c r="G2353" s="71" t="s">
        <v>7103</v>
      </c>
      <c r="H2353" s="71" t="s">
        <v>7105</v>
      </c>
      <c r="J2353" s="72" t="s">
        <v>465</v>
      </c>
      <c r="L2353" s="71" t="s">
        <v>18</v>
      </c>
      <c r="M2353" s="73"/>
      <c r="N2353" s="73"/>
      <c r="R2353" s="73"/>
      <c r="S2353" s="72" t="s">
        <v>191</v>
      </c>
      <c r="T2353" s="72" t="s">
        <v>14410</v>
      </c>
      <c r="U2353" s="73"/>
      <c r="W2353" s="73"/>
      <c r="X2353" s="73"/>
      <c r="Y2353" s="72" t="s">
        <v>14379</v>
      </c>
      <c r="AO2353" s="71">
        <v>2381.57</v>
      </c>
      <c r="AT2353" s="73"/>
      <c r="AV2353" s="73"/>
      <c r="AW2353" s="74" t="s">
        <v>16747</v>
      </c>
      <c r="BC2353" s="73"/>
    </row>
    <row r="2354" spans="1:56">
      <c r="A2354" s="70" t="str">
        <f t="shared" si="73"/>
        <v>2026-01</v>
      </c>
      <c r="B2354" s="5" t="str">
        <f>_xlfn.XLOOKUP(G2354,过机服务商重量差!A:A,过机服务商重量差!G:G)</f>
        <v>玉麒麟</v>
      </c>
      <c r="C2354" s="32" t="str">
        <f t="shared" si="72"/>
        <v>渠道</v>
      </c>
      <c r="D2354" s="63">
        <f>ROUND(IF(AND(AO2354&gt;=0,Y2354="正常走货"),_xlfn.XLOOKUP(G2354,过机服务商重量差!A:A,过机服务商重量差!L:L),"0"),2)</f>
        <v>0</v>
      </c>
      <c r="E2354" s="64">
        <f>ROUND(IF(B2354="小旋风",$D2354/提成!$D$4*提成!$E$4,$D2354/提成!$D$3*提成!$E$3),2)</f>
        <v>0</v>
      </c>
      <c r="F2354" s="5" t="str">
        <f ca="1">IFERROR(LOOKUP(1,0/((B2354=名单!B:B)*(VALUE(AW2354)&gt;=名单!E:E)*(VALUE(AW2354)&lt;=名单!G:G)*(Y2354="正常走货")),名单!H:H),"否")</f>
        <v>否</v>
      </c>
      <c r="G2354" s="71" t="s">
        <v>7106</v>
      </c>
      <c r="H2354" s="71" t="s">
        <v>7108</v>
      </c>
      <c r="J2354" s="72" t="s">
        <v>17</v>
      </c>
      <c r="L2354" s="71" t="s">
        <v>18</v>
      </c>
      <c r="M2354" s="73"/>
      <c r="N2354" s="73"/>
      <c r="R2354" s="73"/>
      <c r="S2354" s="72" t="s">
        <v>2305</v>
      </c>
      <c r="T2354" s="72" t="s">
        <v>14410</v>
      </c>
      <c r="U2354" s="73"/>
      <c r="W2354" s="73"/>
      <c r="X2354" s="73"/>
      <c r="Y2354" s="72" t="s">
        <v>14434</v>
      </c>
      <c r="AO2354" s="71">
        <v>0</v>
      </c>
      <c r="AT2354" s="73"/>
      <c r="AU2354" s="73"/>
      <c r="AV2354" s="73"/>
      <c r="AW2354" s="74" t="s">
        <v>16748</v>
      </c>
      <c r="BC2354" s="73"/>
    </row>
    <row r="2355" spans="1:56">
      <c r="A2355" s="70" t="str">
        <f t="shared" si="73"/>
        <v>2026-01</v>
      </c>
      <c r="B2355" s="5" t="str">
        <f>_xlfn.XLOOKUP(G2355,过机服务商重量差!A:A,过机服务商重量差!G:G)</f>
        <v>帅时莹</v>
      </c>
      <c r="C2355" s="32" t="str">
        <f t="shared" si="72"/>
        <v>渠道</v>
      </c>
      <c r="D2355" s="63">
        <f>ROUND(IF(AND(AO2355&gt;=0,Y2355="正常走货"),_xlfn.XLOOKUP(G2355,过机服务商重量差!A:A,过机服务商重量差!L:L),"0"),2)</f>
        <v>0.5</v>
      </c>
      <c r="E2355" s="64">
        <f>ROUND(IF(B2355="小旋风",$D2355/提成!$D$4*提成!$E$4,$D2355/提成!$D$3*提成!$E$3),2)</f>
        <v>0.01</v>
      </c>
      <c r="F2355" s="5" t="str">
        <f ca="1">IFERROR(LOOKUP(1,0/((B2355=名单!B:B)*(VALUE(AW2355)&gt;=名单!E:E)*(VALUE(AW2355)&lt;=名单!G:G)*(Y2355="正常走货")),名单!H:H),"否")</f>
        <v>否</v>
      </c>
      <c r="G2355" s="71" t="s">
        <v>7109</v>
      </c>
      <c r="H2355" s="71" t="s">
        <v>7111</v>
      </c>
      <c r="J2355" s="72" t="s">
        <v>458</v>
      </c>
      <c r="L2355" s="71" t="s">
        <v>18</v>
      </c>
      <c r="M2355" s="73"/>
      <c r="N2355" s="73"/>
      <c r="R2355" s="73"/>
      <c r="S2355" s="72" t="s">
        <v>562</v>
      </c>
      <c r="T2355" s="71" t="s">
        <v>14410</v>
      </c>
      <c r="U2355" s="73"/>
      <c r="W2355" s="73"/>
      <c r="X2355" s="73"/>
      <c r="Y2355" s="72" t="s">
        <v>14379</v>
      </c>
      <c r="AO2355" s="71">
        <v>33</v>
      </c>
      <c r="AT2355" s="73"/>
      <c r="AV2355" s="73"/>
      <c r="AW2355" s="74" t="s">
        <v>16749</v>
      </c>
      <c r="BA2355" s="73"/>
      <c r="BC2355" s="73"/>
    </row>
    <row r="2356" spans="1:56">
      <c r="A2356" s="70" t="str">
        <f t="shared" si="73"/>
        <v>2026-01</v>
      </c>
      <c r="B2356" s="5" t="str">
        <f>_xlfn.XLOOKUP(G2356,过机服务商重量差!A:A,过机服务商重量差!G:G)</f>
        <v>帅时莹</v>
      </c>
      <c r="C2356" s="32" t="str">
        <f t="shared" si="72"/>
        <v>渠道</v>
      </c>
      <c r="D2356" s="63">
        <f>ROUND(IF(AND(AO2356&gt;=0,Y2356="正常走货"),_xlfn.XLOOKUP(G2356,过机服务商重量差!A:A,过机服务商重量差!L:L),"0"),2)</f>
        <v>1</v>
      </c>
      <c r="E2356" s="64">
        <f>ROUND(IF(B2356="小旋风",$D2356/提成!$D$4*提成!$E$4,$D2356/提成!$D$3*提成!$E$3),2)</f>
        <v>0.01</v>
      </c>
      <c r="F2356" s="5" t="str">
        <f ca="1">IFERROR(LOOKUP(1,0/((B2356=名单!B:B)*(VALUE(AW2356)&gt;=名单!E:E)*(VALUE(AW2356)&lt;=名单!G:G)*(Y2356="正常走货")),名单!H:H),"否")</f>
        <v>否</v>
      </c>
      <c r="G2356" s="71" t="s">
        <v>7112</v>
      </c>
      <c r="H2356" s="71" t="s">
        <v>7114</v>
      </c>
      <c r="J2356" s="72" t="s">
        <v>458</v>
      </c>
      <c r="L2356" s="71" t="s">
        <v>18</v>
      </c>
      <c r="M2356" s="73"/>
      <c r="N2356" s="73"/>
      <c r="R2356" s="73"/>
      <c r="S2356" s="72" t="s">
        <v>562</v>
      </c>
      <c r="T2356" s="72" t="s">
        <v>14410</v>
      </c>
      <c r="U2356" s="73"/>
      <c r="W2356" s="73"/>
      <c r="X2356" s="73"/>
      <c r="Y2356" s="72" t="s">
        <v>14379</v>
      </c>
      <c r="AO2356" s="71">
        <v>50</v>
      </c>
      <c r="AT2356" s="73"/>
      <c r="AU2356" s="73"/>
      <c r="AV2356" s="73"/>
      <c r="AW2356" s="74" t="s">
        <v>16750</v>
      </c>
      <c r="BC2356" s="73"/>
    </row>
    <row r="2357" spans="1:56">
      <c r="A2357" s="70" t="str">
        <f t="shared" si="73"/>
        <v>2026-01</v>
      </c>
      <c r="B2357" s="5" t="str">
        <f>_xlfn.XLOOKUP(G2357,过机服务商重量差!A:A,过机服务商重量差!G:G)</f>
        <v>小旋风</v>
      </c>
      <c r="C2357" s="32" t="str">
        <f t="shared" si="72"/>
        <v>渠道</v>
      </c>
      <c r="D2357" s="63">
        <f>ROUND(IF(AND(AO2357&gt;=0,Y2357="正常走货"),_xlfn.XLOOKUP(G2357,过机服务商重量差!A:A,过机服务商重量差!L:L),"0"),2)</f>
        <v>1</v>
      </c>
      <c r="E2357" s="64">
        <f>ROUND(IF(B2357="小旋风",$D2357/提成!$D$4*提成!$E$4,$D2357/提成!$D$3*提成!$E$3),2)</f>
        <v>0.01</v>
      </c>
      <c r="F2357" s="5" t="str">
        <f ca="1">IFERROR(LOOKUP(1,0/((B2357=名单!B:B)*(VALUE(AW2357)&gt;=名单!E:E)*(VALUE(AW2357)&lt;=名单!G:G)*(Y2357="正常走货")),名单!H:H),"否")</f>
        <v>是</v>
      </c>
      <c r="G2357" s="71" t="s">
        <v>7115</v>
      </c>
      <c r="H2357" s="71" t="s">
        <v>7117</v>
      </c>
      <c r="J2357" s="72" t="s">
        <v>28</v>
      </c>
      <c r="L2357" s="71" t="s">
        <v>18</v>
      </c>
      <c r="M2357" s="73"/>
      <c r="N2357" s="73"/>
      <c r="R2357" s="73"/>
      <c r="S2357" s="72" t="s">
        <v>292</v>
      </c>
      <c r="T2357" s="72" t="s">
        <v>14410</v>
      </c>
      <c r="U2357" s="73"/>
      <c r="W2357" s="73"/>
      <c r="X2357" s="73"/>
      <c r="Y2357" s="72" t="s">
        <v>14379</v>
      </c>
      <c r="AO2357" s="71">
        <v>120</v>
      </c>
      <c r="AT2357" s="73"/>
      <c r="AU2357" s="73"/>
      <c r="AV2357" s="73"/>
      <c r="AW2357" s="74" t="s">
        <v>16751</v>
      </c>
      <c r="BA2357" s="73"/>
      <c r="BC2357" s="73"/>
    </row>
    <row r="2358" spans="1:56">
      <c r="A2358" s="70" t="str">
        <f t="shared" si="73"/>
        <v>2026-01</v>
      </c>
      <c r="B2358" s="5" t="str">
        <f>_xlfn.XLOOKUP(G2358,过机服务商重量差!A:A,过机服务商重量差!G:G)</f>
        <v>玉麒麟</v>
      </c>
      <c r="C2358" s="32" t="str">
        <f t="shared" si="72"/>
        <v>渠道</v>
      </c>
      <c r="D2358" s="63">
        <f>ROUND(IF(AND(AO2358&gt;=0,Y2358="正常走货"),_xlfn.XLOOKUP(G2358,过机服务商重量差!A:A,过机服务商重量差!L:L),"0"),2)</f>
        <v>0.5</v>
      </c>
      <c r="E2358" s="64">
        <f>ROUND(IF(B2358="小旋风",$D2358/提成!$D$4*提成!$E$4,$D2358/提成!$D$3*提成!$E$3),2)</f>
        <v>0.01</v>
      </c>
      <c r="F2358" s="5" t="str">
        <f ca="1">IFERROR(LOOKUP(1,0/((B2358=名单!B:B)*(VALUE(AW2358)&gt;=名单!E:E)*(VALUE(AW2358)&lt;=名单!G:G)*(Y2358="正常走货")),名单!H:H),"否")</f>
        <v>否</v>
      </c>
      <c r="G2358" s="71" t="s">
        <v>7118</v>
      </c>
      <c r="H2358" s="71" t="s">
        <v>7120</v>
      </c>
      <c r="J2358" s="72" t="s">
        <v>17</v>
      </c>
      <c r="L2358" s="71" t="s">
        <v>18</v>
      </c>
      <c r="M2358" s="73"/>
      <c r="N2358" s="73"/>
      <c r="R2358" s="73"/>
      <c r="S2358" s="72" t="s">
        <v>562</v>
      </c>
      <c r="T2358" s="72" t="s">
        <v>14410</v>
      </c>
      <c r="U2358" s="73"/>
      <c r="W2358" s="73"/>
      <c r="X2358" s="73"/>
      <c r="Y2358" s="72" t="s">
        <v>14379</v>
      </c>
      <c r="AO2358" s="71">
        <v>51.2</v>
      </c>
      <c r="AT2358" s="73"/>
      <c r="AV2358" s="73"/>
      <c r="AW2358" s="74" t="s">
        <v>16752</v>
      </c>
      <c r="BA2358" s="73"/>
      <c r="BC2358" s="73"/>
    </row>
    <row r="2359" spans="1:56">
      <c r="A2359" s="70" t="str">
        <f t="shared" si="73"/>
        <v>2026-01</v>
      </c>
      <c r="B2359" s="5" t="str">
        <f>_xlfn.XLOOKUP(G2359,过机服务商重量差!A:A,过机服务商重量差!G:G)</f>
        <v>玉麒麟</v>
      </c>
      <c r="C2359" s="32" t="str">
        <f t="shared" si="72"/>
        <v>渠道</v>
      </c>
      <c r="D2359" s="63">
        <f>ROUND(IF(AND(AO2359&gt;=0,Y2359="正常走货"),_xlfn.XLOOKUP(G2359,过机服务商重量差!A:A,过机服务商重量差!L:L),"0"),2)</f>
        <v>5.5</v>
      </c>
      <c r="E2359" s="64">
        <f>ROUND(IF(B2359="小旋风",$D2359/提成!$D$4*提成!$E$4,$D2359/提成!$D$3*提成!$E$3),2)</f>
        <v>0.06</v>
      </c>
      <c r="F2359" s="5" t="str">
        <f ca="1">IFERROR(LOOKUP(1,0/((B2359=名单!B:B)*(VALUE(AW2359)&gt;=名单!E:E)*(VALUE(AW2359)&lt;=名单!G:G)*(Y2359="正常走货")),名单!H:H),"否")</f>
        <v>否</v>
      </c>
      <c r="G2359" s="71" t="s">
        <v>7121</v>
      </c>
      <c r="H2359" s="71" t="s">
        <v>7123</v>
      </c>
      <c r="J2359" s="72" t="s">
        <v>17</v>
      </c>
      <c r="L2359" s="71" t="s">
        <v>18</v>
      </c>
      <c r="M2359" s="73"/>
      <c r="N2359" s="73"/>
      <c r="R2359" s="73"/>
      <c r="S2359" s="72" t="s">
        <v>191</v>
      </c>
      <c r="T2359" s="72" t="s">
        <v>14410</v>
      </c>
      <c r="U2359" s="73"/>
      <c r="W2359" s="73"/>
      <c r="X2359" s="73"/>
      <c r="Y2359" s="72" t="s">
        <v>14379</v>
      </c>
      <c r="AO2359" s="71">
        <v>165</v>
      </c>
      <c r="AT2359" s="73"/>
      <c r="AV2359" s="73"/>
      <c r="AW2359" s="74" t="s">
        <v>16753</v>
      </c>
      <c r="BA2359" s="73"/>
      <c r="BC2359" s="73"/>
    </row>
    <row r="2360" spans="1:56">
      <c r="A2360" s="70" t="str">
        <f t="shared" si="73"/>
        <v>2026-01</v>
      </c>
      <c r="B2360" s="5" t="str">
        <f>_xlfn.XLOOKUP(G2360,过机服务商重量差!A:A,过机服务商重量差!G:G)</f>
        <v>帅时莹</v>
      </c>
      <c r="C2360" s="32" t="str">
        <f t="shared" si="72"/>
        <v>渠道</v>
      </c>
      <c r="D2360" s="63">
        <f>ROUND(IF(AND(AO2360&gt;=0,Y2360="正常走货"),_xlfn.XLOOKUP(G2360,过机服务商重量差!A:A,过机服务商重量差!L:L),"0"),2)</f>
        <v>400</v>
      </c>
      <c r="E2360" s="64">
        <f>ROUND(IF(B2360="小旋风",$D2360/提成!$D$4*提成!$E$4,$D2360/提成!$D$3*提成!$E$3),2)</f>
        <v>4</v>
      </c>
      <c r="F2360" s="5" t="str">
        <f ca="1">IFERROR(LOOKUP(1,0/((B2360=名单!B:B)*(VALUE(AW2360)&gt;=名单!E:E)*(VALUE(AW2360)&lt;=名单!G:G)*(Y2360="正常走货")),名单!H:H),"否")</f>
        <v>否</v>
      </c>
      <c r="G2360" s="71" t="s">
        <v>7124</v>
      </c>
      <c r="H2360" s="71" t="s">
        <v>7126</v>
      </c>
      <c r="J2360" s="72" t="s">
        <v>97</v>
      </c>
      <c r="L2360" s="71" t="s">
        <v>18</v>
      </c>
      <c r="M2360" s="73"/>
      <c r="N2360" s="73"/>
      <c r="R2360" s="73"/>
      <c r="S2360" s="72" t="s">
        <v>223</v>
      </c>
      <c r="T2360" s="72" t="s">
        <v>14410</v>
      </c>
      <c r="U2360" s="73"/>
      <c r="W2360" s="73"/>
      <c r="X2360" s="73"/>
      <c r="Y2360" s="72" t="s">
        <v>14379</v>
      </c>
      <c r="AO2360" s="71">
        <v>684.03</v>
      </c>
      <c r="AT2360" s="73"/>
      <c r="AV2360" s="73"/>
      <c r="AW2360" s="74" t="s">
        <v>16754</v>
      </c>
      <c r="BC2360" s="73"/>
    </row>
    <row r="2361" spans="1:56">
      <c r="A2361" s="70" t="str">
        <f t="shared" si="73"/>
        <v>2026-01</v>
      </c>
      <c r="B2361" s="5" t="str">
        <f>_xlfn.XLOOKUP(G2361,过机服务商重量差!A:A,过机服务商重量差!G:G)</f>
        <v>帅时莹</v>
      </c>
      <c r="C2361" s="32" t="str">
        <f t="shared" si="72"/>
        <v>渠道</v>
      </c>
      <c r="D2361" s="63">
        <f>ROUND(IF(AND(AO2361&gt;=0,Y2361="正常走货"),_xlfn.XLOOKUP(G2361,过机服务商重量差!A:A,过机服务商重量差!L:L),"0"),2)</f>
        <v>2.5</v>
      </c>
      <c r="E2361" s="64">
        <f>ROUND(IF(B2361="小旋风",$D2361/提成!$D$4*提成!$E$4,$D2361/提成!$D$3*提成!$E$3),2)</f>
        <v>0.03</v>
      </c>
      <c r="F2361" s="5" t="str">
        <f ca="1">IFERROR(LOOKUP(1,0/((B2361=名单!B:B)*(VALUE(AW2361)&gt;=名单!E:E)*(VALUE(AW2361)&lt;=名单!G:G)*(Y2361="正常走货")),名单!H:H),"否")</f>
        <v>否</v>
      </c>
      <c r="G2361" s="71" t="s">
        <v>7127</v>
      </c>
      <c r="H2361" s="71" t="s">
        <v>7129</v>
      </c>
      <c r="J2361" s="72" t="s">
        <v>140</v>
      </c>
      <c r="L2361" s="71" t="s">
        <v>18</v>
      </c>
      <c r="M2361" s="73"/>
      <c r="N2361" s="73"/>
      <c r="R2361" s="73"/>
      <c r="S2361" s="72" t="s">
        <v>199</v>
      </c>
      <c r="T2361" s="72" t="s">
        <v>14439</v>
      </c>
      <c r="U2361" s="73"/>
      <c r="W2361" s="73"/>
      <c r="X2361" s="73"/>
      <c r="Y2361" s="72" t="s">
        <v>14379</v>
      </c>
      <c r="AO2361" s="71">
        <v>117.88</v>
      </c>
      <c r="AT2361" s="73"/>
      <c r="AV2361" s="73"/>
      <c r="AW2361" s="74" t="s">
        <v>16755</v>
      </c>
      <c r="BA2361" s="73"/>
      <c r="BC2361" s="73"/>
    </row>
    <row r="2362" spans="1:56">
      <c r="A2362" s="70" t="str">
        <f t="shared" si="73"/>
        <v>2026-01</v>
      </c>
      <c r="B2362" s="5" t="str">
        <f>_xlfn.XLOOKUP(G2362,过机服务商重量差!A:A,过机服务商重量差!G:G)</f>
        <v>帅时莹</v>
      </c>
      <c r="C2362" s="32" t="str">
        <f t="shared" si="72"/>
        <v>渠道</v>
      </c>
      <c r="D2362" s="63">
        <f>ROUND(IF(AND(AO2362&gt;=0,Y2362="正常走货"),_xlfn.XLOOKUP(G2362,过机服务商重量差!A:A,过机服务商重量差!L:L),"0"),2)</f>
        <v>432</v>
      </c>
      <c r="E2362" s="64">
        <f>ROUND(IF(B2362="小旋风",$D2362/提成!$D$4*提成!$E$4,$D2362/提成!$D$3*提成!$E$3),2)</f>
        <v>4.32</v>
      </c>
      <c r="F2362" s="5" t="str">
        <f ca="1">IFERROR(LOOKUP(1,0/((B2362=名单!B:B)*(VALUE(AW2362)&gt;=名单!E:E)*(VALUE(AW2362)&lt;=名单!G:G)*(Y2362="正常走货")),名单!H:H),"否")</f>
        <v>否</v>
      </c>
      <c r="G2362" s="71" t="s">
        <v>7130</v>
      </c>
      <c r="H2362" s="71" t="s">
        <v>7132</v>
      </c>
      <c r="J2362" s="72" t="s">
        <v>7133</v>
      </c>
      <c r="L2362" s="71" t="s">
        <v>18</v>
      </c>
      <c r="M2362" s="73"/>
      <c r="N2362" s="73"/>
      <c r="R2362" s="73"/>
      <c r="S2362" s="72" t="s">
        <v>187</v>
      </c>
      <c r="T2362" s="71" t="s">
        <v>14410</v>
      </c>
      <c r="U2362" s="73"/>
      <c r="W2362" s="73"/>
      <c r="X2362" s="73"/>
      <c r="Y2362" s="72" t="s">
        <v>14379</v>
      </c>
      <c r="AO2362" s="71">
        <v>4117.5</v>
      </c>
      <c r="AT2362" s="73"/>
      <c r="AU2362" s="73"/>
      <c r="AV2362" s="73"/>
      <c r="AW2362" s="74" t="s">
        <v>16756</v>
      </c>
      <c r="BA2362" s="73"/>
      <c r="BC2362" s="73"/>
    </row>
    <row r="2363" spans="1:56">
      <c r="A2363" s="70" t="str">
        <f t="shared" si="73"/>
        <v>2026-01</v>
      </c>
      <c r="B2363" s="5" t="str">
        <f>_xlfn.XLOOKUP(G2363,过机服务商重量差!A:A,过机服务商重量差!G:G)</f>
        <v>帅时莹</v>
      </c>
      <c r="C2363" s="32" t="str">
        <f t="shared" si="72"/>
        <v>渠道</v>
      </c>
      <c r="D2363" s="63">
        <f>ROUND(IF(AND(AO2363&gt;=0,Y2363="正常走货"),_xlfn.XLOOKUP(G2363,过机服务商重量差!A:A,过机服务商重量差!L:L),"0"),2)</f>
        <v>81</v>
      </c>
      <c r="E2363" s="64">
        <f>ROUND(IF(B2363="小旋风",$D2363/提成!$D$4*提成!$E$4,$D2363/提成!$D$3*提成!$E$3),2)</f>
        <v>0.81</v>
      </c>
      <c r="F2363" s="5" t="str">
        <f ca="1">IFERROR(LOOKUP(1,0/((B2363=名单!B:B)*(VALUE(AW2363)&gt;=名单!E:E)*(VALUE(AW2363)&lt;=名单!G:G)*(Y2363="正常走货")),名单!H:H),"否")</f>
        <v>否</v>
      </c>
      <c r="G2363" s="71" t="s">
        <v>7135</v>
      </c>
      <c r="H2363" s="71" t="s">
        <v>7137</v>
      </c>
      <c r="J2363" s="72" t="s">
        <v>938</v>
      </c>
      <c r="L2363" s="71" t="s">
        <v>18</v>
      </c>
      <c r="M2363" s="73"/>
      <c r="N2363" s="73"/>
      <c r="R2363" s="73"/>
      <c r="S2363" s="72" t="s">
        <v>199</v>
      </c>
      <c r="T2363" s="72" t="s">
        <v>14439</v>
      </c>
      <c r="U2363" s="73"/>
      <c r="W2363" s="73"/>
      <c r="X2363" s="73"/>
      <c r="Y2363" s="72" t="s">
        <v>14379</v>
      </c>
      <c r="AO2363" s="71">
        <v>198</v>
      </c>
      <c r="AS2363" s="73"/>
      <c r="AT2363" s="73"/>
      <c r="AU2363" s="73"/>
      <c r="AV2363" s="73"/>
      <c r="AW2363" s="74" t="s">
        <v>16757</v>
      </c>
      <c r="BC2363" s="73"/>
    </row>
    <row r="2364" spans="1:56">
      <c r="A2364" s="70" t="str">
        <f t="shared" si="73"/>
        <v>2026-01</v>
      </c>
      <c r="B2364" s="5" t="str">
        <f>_xlfn.XLOOKUP(G2364,过机服务商重量差!A:A,过机服务商重量差!G:G)</f>
        <v>玉麒麟</v>
      </c>
      <c r="C2364" s="32" t="str">
        <f t="shared" si="72"/>
        <v>渠道</v>
      </c>
      <c r="D2364" s="63">
        <f>ROUND(IF(AND(AO2364&gt;=0,Y2364="正常走货"),_xlfn.XLOOKUP(G2364,过机服务商重量差!A:A,过机服务商重量差!L:L),"0"),2)</f>
        <v>0.5</v>
      </c>
      <c r="E2364" s="64">
        <f>ROUND(IF(B2364="小旋风",$D2364/提成!$D$4*提成!$E$4,$D2364/提成!$D$3*提成!$E$3),2)</f>
        <v>0.01</v>
      </c>
      <c r="F2364" s="5" t="str">
        <f ca="1">IFERROR(LOOKUP(1,0/((B2364=名单!B:B)*(VALUE(AW2364)&gt;=名单!E:E)*(VALUE(AW2364)&lt;=名单!G:G)*(Y2364="正常走货")),名单!H:H),"否")</f>
        <v>否</v>
      </c>
      <c r="G2364" s="71" t="s">
        <v>7138</v>
      </c>
      <c r="H2364" s="71" t="s">
        <v>7140</v>
      </c>
      <c r="J2364" s="72" t="s">
        <v>24</v>
      </c>
      <c r="L2364" s="71" t="s">
        <v>18</v>
      </c>
      <c r="M2364" s="73"/>
      <c r="N2364" s="73"/>
      <c r="R2364" s="73"/>
      <c r="S2364" s="72" t="s">
        <v>120</v>
      </c>
      <c r="T2364" s="71" t="s">
        <v>14382</v>
      </c>
      <c r="U2364" s="73"/>
      <c r="W2364" s="73"/>
      <c r="X2364" s="73"/>
      <c r="Y2364" s="72" t="s">
        <v>14379</v>
      </c>
      <c r="AO2364" s="71">
        <v>8.91999999999999</v>
      </c>
      <c r="AT2364" s="73"/>
      <c r="AV2364" s="73"/>
      <c r="AW2364" s="74" t="s">
        <v>16758</v>
      </c>
      <c r="BA2364" s="73"/>
      <c r="BC2364" s="73"/>
    </row>
    <row r="2365" spans="1:56">
      <c r="A2365" s="70" t="str">
        <f t="shared" si="73"/>
        <v>2026-01</v>
      </c>
      <c r="B2365" s="5" t="str">
        <f>_xlfn.XLOOKUP(G2365,过机服务商重量差!A:A,过机服务商重量差!G:G)</f>
        <v>无崖子</v>
      </c>
      <c r="C2365" s="32" t="str">
        <f t="shared" si="72"/>
        <v>渠道</v>
      </c>
      <c r="D2365" s="63">
        <f>ROUND(IF(AND(AO2365&gt;=0,Y2365="正常走货"),_xlfn.XLOOKUP(G2365,过机服务商重量差!A:A,过机服务商重量差!L:L),"0"),2)</f>
        <v>2.6</v>
      </c>
      <c r="E2365" s="64">
        <f>ROUND(IF(B2365="小旋风",$D2365/提成!$D$4*提成!$E$4,$D2365/提成!$D$3*提成!$E$3),2)</f>
        <v>0.03</v>
      </c>
      <c r="F2365" s="5" t="str">
        <f ca="1">IFERROR(LOOKUP(1,0/((B2365=名单!B:B)*(VALUE(AW2365)&gt;=名单!E:E)*(VALUE(AW2365)&lt;=名单!G:G)*(Y2365="正常走货")),名单!H:H),"否")</f>
        <v>否</v>
      </c>
      <c r="G2365" s="71" t="s">
        <v>7141</v>
      </c>
      <c r="H2365" s="71" t="s">
        <v>7143</v>
      </c>
      <c r="J2365" s="72" t="s">
        <v>465</v>
      </c>
      <c r="L2365" s="71" t="s">
        <v>18</v>
      </c>
      <c r="M2365" s="73"/>
      <c r="N2365" s="73"/>
      <c r="R2365" s="73"/>
      <c r="S2365" s="72" t="s">
        <v>199</v>
      </c>
      <c r="T2365" s="72" t="s">
        <v>14439</v>
      </c>
      <c r="U2365" s="73"/>
      <c r="W2365" s="73"/>
      <c r="X2365" s="73"/>
      <c r="Y2365" s="72" t="s">
        <v>14379</v>
      </c>
      <c r="AO2365" s="71">
        <v>67.32</v>
      </c>
      <c r="AT2365" s="73"/>
      <c r="AU2365" s="73"/>
      <c r="AV2365" s="73"/>
      <c r="AW2365" s="74" t="s">
        <v>16759</v>
      </c>
      <c r="BC2365" s="73"/>
    </row>
    <row r="2366" spans="1:56">
      <c r="A2366" s="70" t="str">
        <f t="shared" si="73"/>
        <v>2026-01</v>
      </c>
      <c r="B2366" s="5" t="str">
        <f>_xlfn.XLOOKUP(G2366,过机服务商重量差!A:A,过机服务商重量差!G:G)</f>
        <v>玉麒麟</v>
      </c>
      <c r="C2366" s="32" t="str">
        <f t="shared" si="72"/>
        <v>渠道</v>
      </c>
      <c r="D2366" s="63">
        <f>ROUND(IF(AND(AO2366&gt;=0,Y2366="正常走货"),_xlfn.XLOOKUP(G2366,过机服务商重量差!A:A,过机服务商重量差!L:L),"0"),2)</f>
        <v>3</v>
      </c>
      <c r="E2366" s="64">
        <f>ROUND(IF(B2366="小旋风",$D2366/提成!$D$4*提成!$E$4,$D2366/提成!$D$3*提成!$E$3),2)</f>
        <v>0.03</v>
      </c>
      <c r="F2366" s="5" t="str">
        <f ca="1">IFERROR(LOOKUP(1,0/((B2366=名单!B:B)*(VALUE(AW2366)&gt;=名单!E:E)*(VALUE(AW2366)&lt;=名单!G:G)*(Y2366="正常走货")),名单!H:H),"否")</f>
        <v>否</v>
      </c>
      <c r="G2366" s="71" t="s">
        <v>7144</v>
      </c>
      <c r="H2366" s="71" t="s">
        <v>7146</v>
      </c>
      <c r="J2366" s="71" t="s">
        <v>17</v>
      </c>
      <c r="L2366" s="71" t="s">
        <v>18</v>
      </c>
      <c r="M2366" s="73"/>
      <c r="N2366" s="73"/>
      <c r="R2366" s="73"/>
      <c r="S2366" s="72" t="s">
        <v>152</v>
      </c>
      <c r="T2366" s="72" t="s">
        <v>14382</v>
      </c>
      <c r="U2366" s="73"/>
      <c r="W2366" s="73"/>
      <c r="X2366" s="73"/>
      <c r="Y2366" s="72" t="s">
        <v>14379</v>
      </c>
      <c r="AO2366" s="71">
        <v>99.1</v>
      </c>
      <c r="AS2366" s="73"/>
      <c r="AT2366" s="73"/>
      <c r="AV2366" s="73"/>
      <c r="AW2366" s="74" t="s">
        <v>16760</v>
      </c>
      <c r="BC2366" s="73"/>
      <c r="BD2366" s="73"/>
    </row>
    <row r="2367" spans="1:56">
      <c r="A2367" s="70" t="str">
        <f t="shared" si="73"/>
        <v>2026-01</v>
      </c>
      <c r="B2367" s="5" t="str">
        <f>_xlfn.XLOOKUP(G2367,过机服务商重量差!A:A,过机服务商重量差!G:G)</f>
        <v>无崖子</v>
      </c>
      <c r="C2367" s="32" t="str">
        <f t="shared" si="72"/>
        <v>渠道</v>
      </c>
      <c r="D2367" s="63">
        <f>ROUND(IF(AND(AO2367&gt;=0,Y2367="正常走货"),_xlfn.XLOOKUP(G2367,过机服务商重量差!A:A,过机服务商重量差!L:L),"0"),2)</f>
        <v>0.5</v>
      </c>
      <c r="E2367" s="64">
        <f>ROUND(IF(B2367="小旋风",$D2367/提成!$D$4*提成!$E$4,$D2367/提成!$D$3*提成!$E$3),2)</f>
        <v>0.01</v>
      </c>
      <c r="F2367" s="5" t="str">
        <f ca="1">IFERROR(LOOKUP(1,0/((B2367=名单!B:B)*(VALUE(AW2367)&gt;=名单!E:E)*(VALUE(AW2367)&lt;=名单!G:G)*(Y2367="正常走货")),名单!H:H),"否")</f>
        <v>否</v>
      </c>
      <c r="G2367" s="71" t="s">
        <v>7147</v>
      </c>
      <c r="H2367" s="71" t="s">
        <v>7149</v>
      </c>
      <c r="J2367" s="72" t="s">
        <v>539</v>
      </c>
      <c r="L2367" s="71" t="s">
        <v>18</v>
      </c>
      <c r="M2367" s="73"/>
      <c r="N2367" s="73"/>
      <c r="R2367" s="73"/>
      <c r="S2367" s="72" t="s">
        <v>145</v>
      </c>
      <c r="T2367" s="72" t="s">
        <v>14407</v>
      </c>
      <c r="U2367" s="73"/>
      <c r="W2367" s="73"/>
      <c r="X2367" s="73"/>
      <c r="Y2367" s="72" t="s">
        <v>14379</v>
      </c>
      <c r="AO2367" s="71">
        <v>79.55</v>
      </c>
      <c r="AS2367" s="73"/>
      <c r="AT2367" s="73"/>
      <c r="AV2367" s="73"/>
      <c r="AW2367" s="74" t="s">
        <v>16761</v>
      </c>
      <c r="BC2367" s="73"/>
    </row>
    <row r="2368" spans="1:56">
      <c r="A2368" s="70" t="str">
        <f t="shared" si="73"/>
        <v>2026-01</v>
      </c>
      <c r="B2368" s="5" t="str">
        <f>_xlfn.XLOOKUP(G2368,过机服务商重量差!A:A,过机服务商重量差!G:G)</f>
        <v>无崖子</v>
      </c>
      <c r="C2368" s="32" t="str">
        <f t="shared" si="72"/>
        <v>渠道</v>
      </c>
      <c r="D2368" s="63">
        <f>ROUND(IF(AND(AO2368&gt;=0,Y2368="正常走货"),_xlfn.XLOOKUP(G2368,过机服务商重量差!A:A,过机服务商重量差!L:L),"0"),2)</f>
        <v>12</v>
      </c>
      <c r="E2368" s="64">
        <f>ROUND(IF(B2368="小旋风",$D2368/提成!$D$4*提成!$E$4,$D2368/提成!$D$3*提成!$E$3),2)</f>
        <v>0.12</v>
      </c>
      <c r="F2368" s="5" t="str">
        <f ca="1">IFERROR(LOOKUP(1,0/((B2368=名单!B:B)*(VALUE(AW2368)&gt;=名单!E:E)*(VALUE(AW2368)&lt;=名单!G:G)*(Y2368="正常走货")),名单!H:H),"否")</f>
        <v>否</v>
      </c>
      <c r="G2368" s="71" t="s">
        <v>7150</v>
      </c>
      <c r="H2368" s="71" t="s">
        <v>7152</v>
      </c>
      <c r="J2368" s="72" t="s">
        <v>603</v>
      </c>
      <c r="L2368" s="71" t="s">
        <v>18</v>
      </c>
      <c r="M2368" s="73"/>
      <c r="N2368" s="73"/>
      <c r="R2368" s="73"/>
      <c r="S2368" s="72" t="s">
        <v>20</v>
      </c>
      <c r="T2368" s="71" t="s">
        <v>14378</v>
      </c>
      <c r="U2368" s="73"/>
      <c r="W2368" s="73"/>
      <c r="X2368" s="73"/>
      <c r="Y2368" s="72" t="s">
        <v>14379</v>
      </c>
      <c r="AO2368" s="71">
        <v>92.7</v>
      </c>
      <c r="AS2368" s="73"/>
      <c r="AT2368" s="73"/>
      <c r="AU2368" s="73"/>
      <c r="AV2368" s="73"/>
      <c r="AW2368" s="74" t="s">
        <v>16762</v>
      </c>
      <c r="BC2368" s="73"/>
      <c r="BD2368" s="73"/>
    </row>
    <row r="2369" spans="1:56">
      <c r="A2369" s="70" t="str">
        <f t="shared" si="73"/>
        <v>2026-01</v>
      </c>
      <c r="B2369" s="5" t="str">
        <f>_xlfn.XLOOKUP(G2369,过机服务商重量差!A:A,过机服务商重量差!G:G)</f>
        <v>玉麒麟</v>
      </c>
      <c r="C2369" s="32" t="str">
        <f t="shared" si="72"/>
        <v>渠道</v>
      </c>
      <c r="D2369" s="63">
        <f>ROUND(IF(AND(AO2369&gt;=0,Y2369="正常走货"),_xlfn.XLOOKUP(G2369,过机服务商重量差!A:A,过机服务商重量差!L:L),"0"),2)</f>
        <v>20.5</v>
      </c>
      <c r="E2369" s="64">
        <f>ROUND(IF(B2369="小旋风",$D2369/提成!$D$4*提成!$E$4,$D2369/提成!$D$3*提成!$E$3),2)</f>
        <v>0.21</v>
      </c>
      <c r="F2369" s="5" t="str">
        <f ca="1">IFERROR(LOOKUP(1,0/((B2369=名单!B:B)*(VALUE(AW2369)&gt;=名单!E:E)*(VALUE(AW2369)&lt;=名单!G:G)*(Y2369="正常走货")),名单!H:H),"否")</f>
        <v>否</v>
      </c>
      <c r="G2369" s="71" t="s">
        <v>7153</v>
      </c>
      <c r="H2369" s="71" t="s">
        <v>7155</v>
      </c>
      <c r="J2369" s="72" t="s">
        <v>17</v>
      </c>
      <c r="L2369" s="71" t="s">
        <v>18</v>
      </c>
      <c r="M2369" s="73"/>
      <c r="N2369" s="73"/>
      <c r="R2369" s="73"/>
      <c r="S2369" s="72" t="s">
        <v>558</v>
      </c>
      <c r="T2369" s="71" t="s">
        <v>14410</v>
      </c>
      <c r="U2369" s="73"/>
      <c r="W2369" s="73"/>
      <c r="X2369" s="73"/>
      <c r="Y2369" s="72" t="s">
        <v>14379</v>
      </c>
      <c r="AO2369" s="71">
        <v>59.72</v>
      </c>
      <c r="AT2369" s="73"/>
      <c r="AV2369" s="73"/>
      <c r="AW2369" s="74" t="s">
        <v>16763</v>
      </c>
      <c r="BA2369" s="73"/>
      <c r="BC2369" s="73"/>
    </row>
    <row r="2370" spans="1:56">
      <c r="A2370" s="70" t="str">
        <f t="shared" si="73"/>
        <v>2026-01</v>
      </c>
      <c r="B2370" s="5" t="str">
        <f>_xlfn.XLOOKUP(G2370,过机服务商重量差!A:A,过机服务商重量差!G:G)</f>
        <v>007</v>
      </c>
      <c r="C2370" s="32" t="str">
        <f t="shared" ref="C2370:C2433" si="74">IF(OR(AO2370&lt;0,L2370="FBA海运"),"","渠道")</f>
        <v>渠道</v>
      </c>
      <c r="D2370" s="63">
        <f>ROUND(IF(AND(AO2370&gt;=0,Y2370="正常走货"),_xlfn.XLOOKUP(G2370,过机服务商重量差!A:A,过机服务商重量差!L:L),"0"),2)</f>
        <v>147</v>
      </c>
      <c r="E2370" s="64">
        <f>ROUND(IF(B2370="小旋风",$D2370/提成!$D$4*提成!$E$4,$D2370/提成!$D$3*提成!$E$3),2)</f>
        <v>1.47</v>
      </c>
      <c r="F2370" s="5" t="str">
        <f ca="1">IFERROR(LOOKUP(1,0/((B2370=名单!B:B)*(VALUE(AW2370)&gt;=名单!E:E)*(VALUE(AW2370)&lt;=名单!G:G)*(Y2370="正常走货")),名单!H:H),"否")</f>
        <v>否</v>
      </c>
      <c r="G2370" s="71" t="s">
        <v>7156</v>
      </c>
      <c r="H2370" s="71" t="s">
        <v>7158</v>
      </c>
      <c r="J2370" s="72" t="s">
        <v>168</v>
      </c>
      <c r="L2370" s="71" t="s">
        <v>18</v>
      </c>
      <c r="M2370" s="73"/>
      <c r="N2370" s="73"/>
      <c r="R2370" s="73"/>
      <c r="S2370" s="72" t="s">
        <v>145</v>
      </c>
      <c r="T2370" s="72" t="s">
        <v>14407</v>
      </c>
      <c r="U2370" s="73"/>
      <c r="W2370" s="73"/>
      <c r="X2370" s="73"/>
      <c r="Y2370" s="72" t="s">
        <v>14379</v>
      </c>
      <c r="AO2370" s="71">
        <v>1617</v>
      </c>
      <c r="AS2370" s="73"/>
      <c r="AT2370" s="73"/>
      <c r="AU2370" s="73"/>
      <c r="AV2370" s="73"/>
      <c r="AW2370" s="74" t="s">
        <v>16764</v>
      </c>
      <c r="BC2370" s="73"/>
      <c r="BD2370" s="73"/>
    </row>
    <row r="2371" spans="1:56">
      <c r="A2371" s="70" t="str">
        <f t="shared" ref="A2371:A2434" si="75">MID(AW2371,1,7)</f>
        <v>2026-01</v>
      </c>
      <c r="B2371" s="5" t="str">
        <f>_xlfn.XLOOKUP(G2371,过机服务商重量差!A:A,过机服务商重量差!G:G)</f>
        <v>帅时莹</v>
      </c>
      <c r="C2371" s="32" t="str">
        <f t="shared" si="74"/>
        <v>渠道</v>
      </c>
      <c r="D2371" s="63">
        <f>ROUND(IF(AND(AO2371&gt;=0,Y2371="正常走货"),_xlfn.XLOOKUP(G2371,过机服务商重量差!A:A,过机服务商重量差!L:L),"0"),2)</f>
        <v>0.5</v>
      </c>
      <c r="E2371" s="64">
        <f>ROUND(IF(B2371="小旋风",$D2371/提成!$D$4*提成!$E$4,$D2371/提成!$D$3*提成!$E$3),2)</f>
        <v>0.01</v>
      </c>
      <c r="F2371" s="5" t="str">
        <f ca="1">IFERROR(LOOKUP(1,0/((B2371=名单!B:B)*(VALUE(AW2371)&gt;=名单!E:E)*(VALUE(AW2371)&lt;=名单!G:G)*(Y2371="正常走货")),名单!H:H),"否")</f>
        <v>否</v>
      </c>
      <c r="G2371" s="71" t="s">
        <v>7159</v>
      </c>
      <c r="H2371" s="71" t="s">
        <v>7161</v>
      </c>
      <c r="J2371" s="72" t="s">
        <v>458</v>
      </c>
      <c r="L2371" s="71" t="s">
        <v>18</v>
      </c>
      <c r="M2371" s="73"/>
      <c r="N2371" s="73"/>
      <c r="R2371" s="73"/>
      <c r="S2371" s="72" t="s">
        <v>306</v>
      </c>
      <c r="T2371" s="72" t="s">
        <v>14410</v>
      </c>
      <c r="U2371" s="73"/>
      <c r="W2371" s="73"/>
      <c r="X2371" s="73"/>
      <c r="Y2371" s="72" t="s">
        <v>14379</v>
      </c>
      <c r="AO2371" s="71">
        <v>33</v>
      </c>
      <c r="AS2371" s="73"/>
      <c r="AT2371" s="73"/>
      <c r="AV2371" s="73"/>
      <c r="AW2371" s="74" t="s">
        <v>16765</v>
      </c>
      <c r="BA2371" s="73"/>
      <c r="BC2371" s="73"/>
    </row>
    <row r="2372" spans="1:56">
      <c r="A2372" s="70" t="str">
        <f t="shared" si="75"/>
        <v>2026-01</v>
      </c>
      <c r="B2372" s="5" t="str">
        <f>_xlfn.XLOOKUP(G2372,过机服务商重量差!A:A,过机服务商重量差!G:G)</f>
        <v>小旋风</v>
      </c>
      <c r="C2372" s="32" t="str">
        <f t="shared" si="74"/>
        <v>渠道</v>
      </c>
      <c r="D2372" s="63">
        <f>ROUND(IF(AND(AO2372&gt;=0,Y2372="正常走货"),_xlfn.XLOOKUP(G2372,过机服务商重量差!A:A,过机服务商重量差!L:L),"0"),2)</f>
        <v>11.3</v>
      </c>
      <c r="E2372" s="64">
        <f>ROUND(IF(B2372="小旋风",$D2372/提成!$D$4*提成!$E$4,$D2372/提成!$D$3*提成!$E$3),2)</f>
        <v>0.11</v>
      </c>
      <c r="F2372" s="5" t="str">
        <f ca="1">IFERROR(LOOKUP(1,0/((B2372=名单!B:B)*(VALUE(AW2372)&gt;=名单!E:E)*(VALUE(AW2372)&lt;=名单!G:G)*(Y2372="正常走货")),名单!H:H),"否")</f>
        <v>是</v>
      </c>
      <c r="G2372" s="71" t="s">
        <v>7162</v>
      </c>
      <c r="H2372" s="71" t="s">
        <v>7164</v>
      </c>
      <c r="J2372" s="72" t="s">
        <v>28</v>
      </c>
      <c r="L2372" s="71" t="s">
        <v>18</v>
      </c>
      <c r="M2372" s="73"/>
      <c r="N2372" s="73"/>
      <c r="R2372" s="73"/>
      <c r="S2372" s="72" t="s">
        <v>79</v>
      </c>
      <c r="T2372" s="72" t="s">
        <v>14378</v>
      </c>
      <c r="U2372" s="73"/>
      <c r="W2372" s="73"/>
      <c r="X2372" s="73"/>
      <c r="Y2372" s="72" t="s">
        <v>14379</v>
      </c>
      <c r="AO2372" s="71">
        <v>904</v>
      </c>
      <c r="AS2372" s="73"/>
      <c r="AT2372" s="73"/>
      <c r="AV2372" s="73"/>
      <c r="AW2372" s="74" t="s">
        <v>16766</v>
      </c>
      <c r="BC2372" s="73"/>
    </row>
    <row r="2373" spans="1:56">
      <c r="A2373" s="70" t="str">
        <f t="shared" si="75"/>
        <v>2026-01</v>
      </c>
      <c r="B2373" s="5" t="str">
        <f>_xlfn.XLOOKUP(G2373,过机服务商重量差!A:A,过机服务商重量差!G:G)</f>
        <v>007</v>
      </c>
      <c r="C2373" s="32" t="str">
        <f t="shared" si="74"/>
        <v>渠道</v>
      </c>
      <c r="D2373" s="63">
        <f>ROUND(IF(AND(AO2373&gt;=0,Y2373="正常走货"),_xlfn.XLOOKUP(G2373,过机服务商重量差!A:A,过机服务商重量差!L:L),"0"),2)</f>
        <v>54</v>
      </c>
      <c r="E2373" s="64">
        <f>ROUND(IF(B2373="小旋风",$D2373/提成!$D$4*提成!$E$4,$D2373/提成!$D$3*提成!$E$3),2)</f>
        <v>0.54</v>
      </c>
      <c r="F2373" s="5" t="str">
        <f ca="1">IFERROR(LOOKUP(1,0/((B2373=名单!B:B)*(VALUE(AW2373)&gt;=名单!E:E)*(VALUE(AW2373)&lt;=名单!G:G)*(Y2373="正常走货")),名单!H:H),"否")</f>
        <v>否</v>
      </c>
      <c r="G2373" s="71" t="s">
        <v>7165</v>
      </c>
      <c r="H2373" s="71" t="s">
        <v>7167</v>
      </c>
      <c r="J2373" s="72" t="s">
        <v>7168</v>
      </c>
      <c r="L2373" s="71" t="s">
        <v>18</v>
      </c>
      <c r="M2373" s="73"/>
      <c r="N2373" s="73"/>
      <c r="R2373" s="73"/>
      <c r="S2373" s="72" t="s">
        <v>20</v>
      </c>
      <c r="T2373" s="72" t="s">
        <v>14378</v>
      </c>
      <c r="U2373" s="73"/>
      <c r="W2373" s="73"/>
      <c r="X2373" s="73"/>
      <c r="Y2373" s="72" t="s">
        <v>14379</v>
      </c>
      <c r="AO2373" s="71">
        <v>300</v>
      </c>
      <c r="AT2373" s="73"/>
      <c r="AV2373" s="73"/>
      <c r="AW2373" s="74" t="s">
        <v>16767</v>
      </c>
      <c r="BA2373" s="73"/>
      <c r="BC2373" s="73"/>
    </row>
    <row r="2374" spans="1:56">
      <c r="A2374" s="70" t="str">
        <f t="shared" si="75"/>
        <v>2026-01</v>
      </c>
      <c r="B2374" s="5" t="str">
        <f>_xlfn.XLOOKUP(G2374,过机服务商重量差!A:A,过机服务商重量差!G:G)</f>
        <v>玉麒麟</v>
      </c>
      <c r="C2374" s="32" t="str">
        <f t="shared" si="74"/>
        <v>渠道</v>
      </c>
      <c r="D2374" s="63">
        <f>ROUND(IF(AND(AO2374&gt;=0,Y2374="正常走货"),_xlfn.XLOOKUP(G2374,过机服务商重量差!A:A,过机服务商重量差!L:L),"0"),2)</f>
        <v>0.5</v>
      </c>
      <c r="E2374" s="64">
        <f>ROUND(IF(B2374="小旋风",$D2374/提成!$D$4*提成!$E$4,$D2374/提成!$D$3*提成!$E$3),2)</f>
        <v>0.01</v>
      </c>
      <c r="F2374" s="5" t="str">
        <f ca="1">IFERROR(LOOKUP(1,0/((B2374=名单!B:B)*(VALUE(AW2374)&gt;=名单!E:E)*(VALUE(AW2374)&lt;=名单!G:G)*(Y2374="正常走货")),名单!H:H),"否")</f>
        <v>否</v>
      </c>
      <c r="G2374" s="71" t="s">
        <v>7169</v>
      </c>
      <c r="H2374" s="71" t="s">
        <v>7171</v>
      </c>
      <c r="J2374" s="72" t="s">
        <v>17</v>
      </c>
      <c r="L2374" s="71" t="s">
        <v>18</v>
      </c>
      <c r="M2374" s="73"/>
      <c r="N2374" s="73"/>
      <c r="R2374" s="73"/>
      <c r="S2374" s="72" t="s">
        <v>145</v>
      </c>
      <c r="T2374" s="72" t="s">
        <v>14407</v>
      </c>
      <c r="U2374" s="73"/>
      <c r="W2374" s="73"/>
      <c r="X2374" s="73"/>
      <c r="Y2374" s="72" t="s">
        <v>14379</v>
      </c>
      <c r="AO2374" s="71">
        <v>84.9</v>
      </c>
      <c r="AS2374" s="73"/>
      <c r="AT2374" s="73"/>
      <c r="AU2374" s="73"/>
      <c r="AV2374" s="73"/>
      <c r="AW2374" s="74" t="s">
        <v>16768</v>
      </c>
      <c r="BC2374" s="73"/>
    </row>
    <row r="2375" spans="1:56">
      <c r="A2375" s="70" t="str">
        <f t="shared" si="75"/>
        <v>2026-01</v>
      </c>
      <c r="B2375" s="5" t="str">
        <f>_xlfn.XLOOKUP(G2375,过机服务商重量差!A:A,过机服务商重量差!G:G)</f>
        <v>帅时莹</v>
      </c>
      <c r="C2375" s="32" t="str">
        <f t="shared" si="74"/>
        <v>渠道</v>
      </c>
      <c r="D2375" s="63">
        <f>ROUND(IF(AND(AO2375&gt;=0,Y2375="正常走货"),_xlfn.XLOOKUP(G2375,过机服务商重量差!A:A,过机服务商重量差!L:L),"0"),2)</f>
        <v>24</v>
      </c>
      <c r="E2375" s="64">
        <f>ROUND(IF(B2375="小旋风",$D2375/提成!$D$4*提成!$E$4,$D2375/提成!$D$3*提成!$E$3),2)</f>
        <v>0.24</v>
      </c>
      <c r="F2375" s="5" t="str">
        <f ca="1">IFERROR(LOOKUP(1,0/((B2375=名单!B:B)*(VALUE(AW2375)&gt;=名单!E:E)*(VALUE(AW2375)&lt;=名单!G:G)*(Y2375="正常走货")),名单!H:H),"否")</f>
        <v>否</v>
      </c>
      <c r="G2375" s="71" t="s">
        <v>7172</v>
      </c>
      <c r="H2375" s="71" t="s">
        <v>7174</v>
      </c>
      <c r="J2375" s="72" t="s">
        <v>938</v>
      </c>
      <c r="L2375" s="71" t="s">
        <v>18</v>
      </c>
      <c r="M2375" s="73"/>
      <c r="N2375" s="73"/>
      <c r="R2375" s="73"/>
      <c r="S2375" s="72" t="s">
        <v>191</v>
      </c>
      <c r="T2375" s="72" t="s">
        <v>14410</v>
      </c>
      <c r="U2375" s="73"/>
      <c r="W2375" s="73"/>
      <c r="X2375" s="73"/>
      <c r="Y2375" s="72" t="s">
        <v>14379</v>
      </c>
      <c r="AO2375" s="71">
        <v>94</v>
      </c>
      <c r="AS2375" s="73"/>
      <c r="AT2375" s="73"/>
      <c r="AU2375" s="73"/>
      <c r="AV2375" s="73"/>
      <c r="AW2375" s="74" t="s">
        <v>16769</v>
      </c>
      <c r="BC2375" s="73"/>
    </row>
    <row r="2376" spans="1:56">
      <c r="A2376" s="70" t="str">
        <f t="shared" si="75"/>
        <v>2026-01</v>
      </c>
      <c r="B2376" s="5" t="str">
        <f>_xlfn.XLOOKUP(G2376,过机服务商重量差!A:A,过机服务商重量差!G:G)</f>
        <v>小旋风</v>
      </c>
      <c r="C2376" s="32" t="str">
        <f t="shared" si="74"/>
        <v>渠道</v>
      </c>
      <c r="D2376" s="63">
        <f>ROUND(IF(AND(AO2376&gt;=0,Y2376="正常走货"),_xlfn.XLOOKUP(G2376,过机服务商重量差!A:A,过机服务商重量差!L:L),"0"),2)</f>
        <v>22</v>
      </c>
      <c r="E2376" s="64">
        <f>ROUND(IF(B2376="小旋风",$D2376/提成!$D$4*提成!$E$4,$D2376/提成!$D$3*提成!$E$3),2)</f>
        <v>0.22</v>
      </c>
      <c r="F2376" s="5" t="str">
        <f ca="1">IFERROR(LOOKUP(1,0/((B2376=名单!B:B)*(VALUE(AW2376)&gt;=名单!E:E)*(VALUE(AW2376)&lt;=名单!G:G)*(Y2376="正常走货")),名单!H:H),"否")</f>
        <v>是</v>
      </c>
      <c r="G2376" s="71" t="s">
        <v>7175</v>
      </c>
      <c r="H2376" s="71" t="s">
        <v>7177</v>
      </c>
      <c r="J2376" s="72" t="s">
        <v>453</v>
      </c>
      <c r="L2376" s="71" t="s">
        <v>18</v>
      </c>
      <c r="M2376" s="73"/>
      <c r="N2376" s="73"/>
      <c r="R2376" s="73"/>
      <c r="S2376" s="72" t="s">
        <v>191</v>
      </c>
      <c r="T2376" s="72" t="s">
        <v>14410</v>
      </c>
      <c r="U2376" s="73"/>
      <c r="W2376" s="73"/>
      <c r="X2376" s="73"/>
      <c r="Y2376" s="72" t="s">
        <v>14379</v>
      </c>
      <c r="AO2376" s="71">
        <v>4.40000000000001</v>
      </c>
      <c r="AT2376" s="73"/>
      <c r="AV2376" s="73"/>
      <c r="AW2376" s="74" t="s">
        <v>16770</v>
      </c>
      <c r="BA2376" s="73"/>
      <c r="BC2376" s="73"/>
    </row>
    <row r="2377" spans="1:56">
      <c r="A2377" s="70" t="str">
        <f t="shared" si="75"/>
        <v>2026-01</v>
      </c>
      <c r="B2377" s="5" t="str">
        <f>_xlfn.XLOOKUP(G2377,过机服务商重量差!A:A,过机服务商重量差!G:G)</f>
        <v>玉麒麟</v>
      </c>
      <c r="C2377" s="32" t="str">
        <f t="shared" si="74"/>
        <v>渠道</v>
      </c>
      <c r="D2377" s="63">
        <f>ROUND(IF(AND(AO2377&gt;=0,Y2377="正常走货"),_xlfn.XLOOKUP(G2377,过机服务商重量差!A:A,过机服务商重量差!L:L),"0"),2)</f>
        <v>25</v>
      </c>
      <c r="E2377" s="64">
        <f>ROUND(IF(B2377="小旋风",$D2377/提成!$D$4*提成!$E$4,$D2377/提成!$D$3*提成!$E$3),2)</f>
        <v>0.25</v>
      </c>
      <c r="F2377" s="5" t="str">
        <f ca="1">IFERROR(LOOKUP(1,0/((B2377=名单!B:B)*(VALUE(AW2377)&gt;=名单!E:E)*(VALUE(AW2377)&lt;=名单!G:G)*(Y2377="正常走货")),名单!H:H),"否")</f>
        <v>否</v>
      </c>
      <c r="G2377" s="71" t="s">
        <v>7178</v>
      </c>
      <c r="H2377" s="71" t="s">
        <v>7180</v>
      </c>
      <c r="J2377" s="72" t="s">
        <v>17</v>
      </c>
      <c r="L2377" s="71" t="s">
        <v>18</v>
      </c>
      <c r="M2377" s="73"/>
      <c r="N2377" s="73"/>
      <c r="R2377" s="73"/>
      <c r="S2377" s="72" t="s">
        <v>99</v>
      </c>
      <c r="T2377" s="72" t="s">
        <v>14410</v>
      </c>
      <c r="U2377" s="73"/>
      <c r="W2377" s="73"/>
      <c r="X2377" s="73"/>
      <c r="Y2377" s="72" t="s">
        <v>14379</v>
      </c>
      <c r="AO2377" s="71">
        <v>207.97</v>
      </c>
      <c r="AT2377" s="73"/>
      <c r="AV2377" s="73"/>
      <c r="AW2377" s="74" t="s">
        <v>16771</v>
      </c>
      <c r="BC2377" s="73"/>
    </row>
    <row r="2378" spans="1:56">
      <c r="A2378" s="70" t="str">
        <f t="shared" si="75"/>
        <v>2026-01</v>
      </c>
      <c r="B2378" s="5" t="str">
        <f>_xlfn.XLOOKUP(G2378,过机服务商重量差!A:A,过机服务商重量差!G:G)</f>
        <v>玉麒麟</v>
      </c>
      <c r="C2378" s="32" t="str">
        <f t="shared" si="74"/>
        <v>渠道</v>
      </c>
      <c r="D2378" s="63">
        <f>ROUND(IF(AND(AO2378&gt;=0,Y2378="正常走货"),_xlfn.XLOOKUP(G2378,过机服务商重量差!A:A,过机服务商重量差!L:L),"0"),2)</f>
        <v>30</v>
      </c>
      <c r="E2378" s="64">
        <f>ROUND(IF(B2378="小旋风",$D2378/提成!$D$4*提成!$E$4,$D2378/提成!$D$3*提成!$E$3),2)</f>
        <v>0.3</v>
      </c>
      <c r="F2378" s="5" t="str">
        <f ca="1">IFERROR(LOOKUP(1,0/((B2378=名单!B:B)*(VALUE(AW2378)&gt;=名单!E:E)*(VALUE(AW2378)&lt;=名单!G:G)*(Y2378="正常走货")),名单!H:H),"否")</f>
        <v>否</v>
      </c>
      <c r="G2378" s="71" t="s">
        <v>7181</v>
      </c>
      <c r="H2378" s="71" t="s">
        <v>7183</v>
      </c>
      <c r="J2378" s="72" t="s">
        <v>17</v>
      </c>
      <c r="L2378" s="71" t="s">
        <v>18</v>
      </c>
      <c r="M2378" s="73"/>
      <c r="N2378" s="73"/>
      <c r="R2378" s="73"/>
      <c r="S2378" s="72" t="s">
        <v>199</v>
      </c>
      <c r="T2378" s="72" t="s">
        <v>14439</v>
      </c>
      <c r="U2378" s="73"/>
      <c r="W2378" s="73"/>
      <c r="X2378" s="73"/>
      <c r="Y2378" s="72" t="s">
        <v>14379</v>
      </c>
      <c r="AO2378" s="71">
        <v>135</v>
      </c>
      <c r="AT2378" s="73"/>
      <c r="AV2378" s="73"/>
      <c r="AW2378" s="74" t="s">
        <v>16772</v>
      </c>
      <c r="BC2378" s="73"/>
    </row>
    <row r="2379" spans="1:56">
      <c r="A2379" s="70" t="str">
        <f t="shared" si="75"/>
        <v>2026-01</v>
      </c>
      <c r="B2379" s="5" t="str">
        <f>_xlfn.XLOOKUP(G2379,过机服务商重量差!A:A,过机服务商重量差!G:G)</f>
        <v>帅时莹</v>
      </c>
      <c r="C2379" s="32" t="str">
        <f t="shared" si="74"/>
        <v>渠道</v>
      </c>
      <c r="D2379" s="63">
        <f>ROUND(IF(AND(AO2379&gt;=0,Y2379="正常走货"),_xlfn.XLOOKUP(G2379,过机服务商重量差!A:A,过机服务商重量差!L:L),"0"),2)</f>
        <v>36</v>
      </c>
      <c r="E2379" s="64">
        <f>ROUND(IF(B2379="小旋风",$D2379/提成!$D$4*提成!$E$4,$D2379/提成!$D$3*提成!$E$3),2)</f>
        <v>0.36</v>
      </c>
      <c r="F2379" s="5" t="str">
        <f ca="1">IFERROR(LOOKUP(1,0/((B2379=名单!B:B)*(VALUE(AW2379)&gt;=名单!E:E)*(VALUE(AW2379)&lt;=名单!G:G)*(Y2379="正常走货")),名单!H:H),"否")</f>
        <v>否</v>
      </c>
      <c r="G2379" s="71" t="s">
        <v>7184</v>
      </c>
      <c r="H2379" s="71" t="s">
        <v>7186</v>
      </c>
      <c r="J2379" s="72" t="s">
        <v>140</v>
      </c>
      <c r="L2379" s="71" t="s">
        <v>18</v>
      </c>
      <c r="M2379" s="73"/>
      <c r="N2379" s="73"/>
      <c r="R2379" s="73"/>
      <c r="S2379" s="72" t="s">
        <v>191</v>
      </c>
      <c r="T2379" s="72" t="s">
        <v>14410</v>
      </c>
      <c r="U2379" s="73"/>
      <c r="W2379" s="73"/>
      <c r="X2379" s="73"/>
      <c r="Y2379" s="72" t="s">
        <v>14379</v>
      </c>
      <c r="AO2379" s="71">
        <v>273.4</v>
      </c>
      <c r="AT2379" s="73"/>
      <c r="AU2379" s="73"/>
      <c r="AV2379" s="73"/>
      <c r="AW2379" s="74" t="s">
        <v>16773</v>
      </c>
      <c r="BA2379" s="73"/>
      <c r="BC2379" s="73"/>
    </row>
    <row r="2380" spans="1:56">
      <c r="A2380" s="70" t="str">
        <f t="shared" si="75"/>
        <v>2026-01</v>
      </c>
      <c r="B2380" s="5" t="str">
        <f>_xlfn.XLOOKUP(G2380,过机服务商重量差!A:A,过机服务商重量差!G:G)</f>
        <v>玉麒麟</v>
      </c>
      <c r="C2380" s="32" t="str">
        <f t="shared" si="74"/>
        <v>渠道</v>
      </c>
      <c r="D2380" s="63">
        <f>ROUND(IF(AND(AO2380&gt;=0,Y2380="正常走货"),_xlfn.XLOOKUP(G2380,过机服务商重量差!A:A,过机服务商重量差!L:L),"0"),2)</f>
        <v>12.5</v>
      </c>
      <c r="E2380" s="64">
        <f>ROUND(IF(B2380="小旋风",$D2380/提成!$D$4*提成!$E$4,$D2380/提成!$D$3*提成!$E$3),2)</f>
        <v>0.13</v>
      </c>
      <c r="F2380" s="5" t="str">
        <f ca="1">IFERROR(LOOKUP(1,0/((B2380=名单!B:B)*(VALUE(AW2380)&gt;=名单!E:E)*(VALUE(AW2380)&lt;=名单!G:G)*(Y2380="正常走货")),名单!H:H),"否")</f>
        <v>否</v>
      </c>
      <c r="G2380" s="71" t="s">
        <v>7187</v>
      </c>
      <c r="H2380" s="71" t="s">
        <v>7189</v>
      </c>
      <c r="J2380" s="71" t="s">
        <v>17</v>
      </c>
      <c r="L2380" s="72" t="s">
        <v>18</v>
      </c>
      <c r="M2380" s="73"/>
      <c r="N2380" s="73"/>
      <c r="R2380" s="73"/>
      <c r="S2380" s="72" t="s">
        <v>675</v>
      </c>
      <c r="T2380" s="71" t="s">
        <v>14382</v>
      </c>
      <c r="U2380" s="73"/>
      <c r="W2380" s="73"/>
      <c r="X2380" s="73"/>
      <c r="Y2380" s="72" t="s">
        <v>14379</v>
      </c>
      <c r="AO2380" s="71">
        <v>112.84</v>
      </c>
      <c r="AT2380" s="73"/>
      <c r="AV2380" s="73"/>
      <c r="AW2380" s="74" t="s">
        <v>16774</v>
      </c>
      <c r="BA2380" s="73"/>
      <c r="BC2380" s="73"/>
      <c r="BD2380" s="73"/>
    </row>
    <row r="2381" spans="1:56">
      <c r="A2381" s="70" t="str">
        <f t="shared" si="75"/>
        <v>2026-01</v>
      </c>
      <c r="B2381" s="5" t="str">
        <f>_xlfn.XLOOKUP(G2381,过机服务商重量差!A:A,过机服务商重量差!G:G)</f>
        <v>风清扬</v>
      </c>
      <c r="C2381" s="32" t="str">
        <f t="shared" si="74"/>
        <v>渠道</v>
      </c>
      <c r="D2381" s="63">
        <f>ROUND(IF(AND(AO2381&gt;=0,Y2381="正常走货"),_xlfn.XLOOKUP(G2381,过机服务商重量差!A:A,过机服务商重量差!L:L),"0"),2)</f>
        <v>970</v>
      </c>
      <c r="E2381" s="64">
        <f>ROUND(IF(B2381="小旋风",$D2381/提成!$D$4*提成!$E$4,$D2381/提成!$D$3*提成!$E$3),2)</f>
        <v>9.7</v>
      </c>
      <c r="F2381" s="5" t="str">
        <f ca="1">IFERROR(LOOKUP(1,0/((B2381=名单!B:B)*(VALUE(AW2381)&gt;=名单!E:E)*(VALUE(AW2381)&lt;=名单!G:G)*(Y2381="正常走货")),名单!H:H),"否")</f>
        <v>是</v>
      </c>
      <c r="G2381" s="71" t="s">
        <v>7190</v>
      </c>
      <c r="H2381" s="71" t="s">
        <v>50</v>
      </c>
      <c r="J2381" s="72" t="s">
        <v>1093</v>
      </c>
      <c r="L2381" s="71" t="s">
        <v>18</v>
      </c>
      <c r="M2381" s="73"/>
      <c r="N2381" s="73"/>
      <c r="R2381" s="73"/>
      <c r="S2381" s="72" t="s">
        <v>540</v>
      </c>
      <c r="T2381" s="72" t="s">
        <v>14410</v>
      </c>
      <c r="U2381" s="73"/>
      <c r="W2381" s="73"/>
      <c r="X2381" s="73"/>
      <c r="Y2381" s="72" t="s">
        <v>14379</v>
      </c>
      <c r="AO2381" s="71">
        <v>3396</v>
      </c>
      <c r="AT2381" s="73"/>
      <c r="AV2381" s="73"/>
      <c r="AW2381" s="74" t="s">
        <v>16775</v>
      </c>
      <c r="BA2381" s="73"/>
      <c r="BC2381" s="73"/>
    </row>
    <row r="2382" spans="1:56">
      <c r="A2382" s="70" t="str">
        <f t="shared" si="75"/>
        <v>2026-01</v>
      </c>
      <c r="B2382" s="5" t="str">
        <f>_xlfn.XLOOKUP(G2382,过机服务商重量差!A:A,过机服务商重量差!G:G)</f>
        <v>无崖子</v>
      </c>
      <c r="C2382" s="32" t="str">
        <f t="shared" si="74"/>
        <v>渠道</v>
      </c>
      <c r="D2382" s="63">
        <f>ROUND(IF(AND(AO2382&gt;=0,Y2382="正常走货"),_xlfn.XLOOKUP(G2382,过机服务商重量差!A:A,过机服务商重量差!L:L),"0"),2)</f>
        <v>80</v>
      </c>
      <c r="E2382" s="64">
        <f>ROUND(IF(B2382="小旋风",$D2382/提成!$D$4*提成!$E$4,$D2382/提成!$D$3*提成!$E$3),2)</f>
        <v>0.8</v>
      </c>
      <c r="F2382" s="5" t="str">
        <f ca="1">IFERROR(LOOKUP(1,0/((B2382=名单!B:B)*(VALUE(AW2382)&gt;=名单!E:E)*(VALUE(AW2382)&lt;=名单!G:G)*(Y2382="正常走货")),名单!H:H),"否")</f>
        <v>否</v>
      </c>
      <c r="G2382" s="71" t="s">
        <v>7192</v>
      </c>
      <c r="H2382" s="71" t="s">
        <v>7194</v>
      </c>
      <c r="J2382" s="72" t="s">
        <v>2455</v>
      </c>
      <c r="L2382" s="71" t="s">
        <v>18</v>
      </c>
      <c r="M2382" s="73"/>
      <c r="N2382" s="73"/>
      <c r="R2382" s="73"/>
      <c r="S2382" s="72" t="s">
        <v>161</v>
      </c>
      <c r="T2382" s="72" t="s">
        <v>14378</v>
      </c>
      <c r="U2382" s="73"/>
      <c r="W2382" s="73"/>
      <c r="X2382" s="73"/>
      <c r="Y2382" s="72" t="s">
        <v>14379</v>
      </c>
      <c r="AO2382" s="71">
        <v>0</v>
      </c>
      <c r="AT2382" s="73"/>
      <c r="AV2382" s="73"/>
      <c r="AW2382" s="74" t="s">
        <v>16776</v>
      </c>
      <c r="BA2382" s="73"/>
      <c r="BC2382" s="73"/>
    </row>
    <row r="2383" spans="1:56">
      <c r="A2383" s="70" t="str">
        <f t="shared" si="75"/>
        <v>2026-01</v>
      </c>
      <c r="B2383" s="5" t="str">
        <f>_xlfn.XLOOKUP(G2383,过机服务商重量差!A:A,过机服务商重量差!G:G)</f>
        <v>无崖子</v>
      </c>
      <c r="C2383" s="32" t="str">
        <f t="shared" si="74"/>
        <v>渠道</v>
      </c>
      <c r="D2383" s="63">
        <f>ROUND(IF(AND(AO2383&gt;=0,Y2383="正常走货"),_xlfn.XLOOKUP(G2383,过机服务商重量差!A:A,过机服务商重量差!L:L),"0"),2)</f>
        <v>80</v>
      </c>
      <c r="E2383" s="64">
        <f>ROUND(IF(B2383="小旋风",$D2383/提成!$D$4*提成!$E$4,$D2383/提成!$D$3*提成!$E$3),2)</f>
        <v>0.8</v>
      </c>
      <c r="F2383" s="5" t="str">
        <f ca="1">IFERROR(LOOKUP(1,0/((B2383=名单!B:B)*(VALUE(AW2383)&gt;=名单!E:E)*(VALUE(AW2383)&lt;=名单!G:G)*(Y2383="正常走货")),名单!H:H),"否")</f>
        <v>否</v>
      </c>
      <c r="G2383" s="71" t="s">
        <v>7195</v>
      </c>
      <c r="H2383" s="71" t="s">
        <v>7197</v>
      </c>
      <c r="J2383" s="72" t="s">
        <v>2455</v>
      </c>
      <c r="L2383" s="71" t="s">
        <v>18</v>
      </c>
      <c r="M2383" s="73"/>
      <c r="N2383" s="73"/>
      <c r="R2383" s="73"/>
      <c r="S2383" s="72" t="s">
        <v>161</v>
      </c>
      <c r="T2383" s="72" t="s">
        <v>14378</v>
      </c>
      <c r="U2383" s="73"/>
      <c r="W2383" s="73"/>
      <c r="X2383" s="73"/>
      <c r="Y2383" s="72" t="s">
        <v>14379</v>
      </c>
      <c r="AO2383" s="71">
        <v>0</v>
      </c>
      <c r="AT2383" s="73"/>
      <c r="AV2383" s="73"/>
      <c r="AW2383" s="74" t="s">
        <v>16777</v>
      </c>
      <c r="BA2383" s="73"/>
      <c r="BC2383" s="73"/>
    </row>
    <row r="2384" spans="1:56">
      <c r="A2384" s="70" t="str">
        <f t="shared" si="75"/>
        <v>2026-01</v>
      </c>
      <c r="B2384" s="5" t="str">
        <f>_xlfn.XLOOKUP(G2384,过机服务商重量差!A:A,过机服务商重量差!G:G)</f>
        <v>无崖子</v>
      </c>
      <c r="C2384" s="32" t="str">
        <f t="shared" si="74"/>
        <v>渠道</v>
      </c>
      <c r="D2384" s="63">
        <f>ROUND(IF(AND(AO2384&gt;=0,Y2384="正常走货"),_xlfn.XLOOKUP(G2384,过机服务商重量差!A:A,过机服务商重量差!L:L),"0"),2)</f>
        <v>80</v>
      </c>
      <c r="E2384" s="64">
        <f>ROUND(IF(B2384="小旋风",$D2384/提成!$D$4*提成!$E$4,$D2384/提成!$D$3*提成!$E$3),2)</f>
        <v>0.8</v>
      </c>
      <c r="F2384" s="5" t="str">
        <f ca="1">IFERROR(LOOKUP(1,0/((B2384=名单!B:B)*(VALUE(AW2384)&gt;=名单!E:E)*(VALUE(AW2384)&lt;=名单!G:G)*(Y2384="正常走货")),名单!H:H),"否")</f>
        <v>否</v>
      </c>
      <c r="G2384" s="71" t="s">
        <v>7198</v>
      </c>
      <c r="H2384" s="71" t="s">
        <v>7200</v>
      </c>
      <c r="J2384" s="72" t="s">
        <v>2455</v>
      </c>
      <c r="L2384" s="71" t="s">
        <v>18</v>
      </c>
      <c r="M2384" s="73"/>
      <c r="N2384" s="73"/>
      <c r="R2384" s="73"/>
      <c r="S2384" s="72" t="s">
        <v>161</v>
      </c>
      <c r="T2384" s="72" t="s">
        <v>14378</v>
      </c>
      <c r="U2384" s="73"/>
      <c r="W2384" s="73"/>
      <c r="X2384" s="73"/>
      <c r="Y2384" s="72" t="s">
        <v>14379</v>
      </c>
      <c r="AO2384" s="71">
        <v>0</v>
      </c>
      <c r="AT2384" s="73"/>
      <c r="AV2384" s="73"/>
      <c r="AW2384" s="74" t="s">
        <v>16778</v>
      </c>
      <c r="BA2384" s="73"/>
      <c r="BC2384" s="73"/>
    </row>
    <row r="2385" spans="1:56">
      <c r="A2385" s="70" t="str">
        <f t="shared" si="75"/>
        <v>2026-01</v>
      </c>
      <c r="B2385" s="5" t="str">
        <f>_xlfn.XLOOKUP(G2385,过机服务商重量差!A:A,过机服务商重量差!G:G)</f>
        <v>无崖子</v>
      </c>
      <c r="C2385" s="32" t="str">
        <f t="shared" si="74"/>
        <v>渠道</v>
      </c>
      <c r="D2385" s="63">
        <f>ROUND(IF(AND(AO2385&gt;=0,Y2385="正常走货"),_xlfn.XLOOKUP(G2385,过机服务商重量差!A:A,过机服务商重量差!L:L),"0"),2)</f>
        <v>80</v>
      </c>
      <c r="E2385" s="64">
        <f>ROUND(IF(B2385="小旋风",$D2385/提成!$D$4*提成!$E$4,$D2385/提成!$D$3*提成!$E$3),2)</f>
        <v>0.8</v>
      </c>
      <c r="F2385" s="5" t="str">
        <f ca="1">IFERROR(LOOKUP(1,0/((B2385=名单!B:B)*(VALUE(AW2385)&gt;=名单!E:E)*(VALUE(AW2385)&lt;=名单!G:G)*(Y2385="正常走货")),名单!H:H),"否")</f>
        <v>否</v>
      </c>
      <c r="G2385" s="71" t="s">
        <v>7201</v>
      </c>
      <c r="H2385" s="71" t="s">
        <v>7203</v>
      </c>
      <c r="J2385" s="72" t="s">
        <v>2455</v>
      </c>
      <c r="L2385" s="71" t="s">
        <v>18</v>
      </c>
      <c r="M2385" s="73"/>
      <c r="N2385" s="73"/>
      <c r="R2385" s="73"/>
      <c r="S2385" s="72" t="s">
        <v>161</v>
      </c>
      <c r="T2385" s="72" t="s">
        <v>14378</v>
      </c>
      <c r="U2385" s="73"/>
      <c r="W2385" s="73"/>
      <c r="X2385" s="73"/>
      <c r="Y2385" s="72" t="s">
        <v>14379</v>
      </c>
      <c r="AO2385" s="71">
        <v>0</v>
      </c>
      <c r="AT2385" s="73"/>
      <c r="AV2385" s="73"/>
      <c r="AW2385" s="74" t="s">
        <v>16779</v>
      </c>
      <c r="BC2385" s="73"/>
    </row>
    <row r="2386" spans="1:56">
      <c r="A2386" s="70" t="str">
        <f t="shared" si="75"/>
        <v>2026-01</v>
      </c>
      <c r="B2386" s="5" t="str">
        <f>_xlfn.XLOOKUP(G2386,过机服务商重量差!A:A,过机服务商重量差!G:G)</f>
        <v>玉麒麟</v>
      </c>
      <c r="C2386" s="32" t="str">
        <f t="shared" si="74"/>
        <v>渠道</v>
      </c>
      <c r="D2386" s="63">
        <f>ROUND(IF(AND(AO2386&gt;=0,Y2386="正常走货"),_xlfn.XLOOKUP(G2386,过机服务商重量差!A:A,过机服务商重量差!L:L),"0"),2)</f>
        <v>3.5</v>
      </c>
      <c r="E2386" s="64">
        <f>ROUND(IF(B2386="小旋风",$D2386/提成!$D$4*提成!$E$4,$D2386/提成!$D$3*提成!$E$3),2)</f>
        <v>0.04</v>
      </c>
      <c r="F2386" s="5" t="str">
        <f ca="1">IFERROR(LOOKUP(1,0/((B2386=名单!B:B)*(VALUE(AW2386)&gt;=名单!E:E)*(VALUE(AW2386)&lt;=名单!G:G)*(Y2386="正常走货")),名单!H:H),"否")</f>
        <v>否</v>
      </c>
      <c r="G2386" s="71" t="s">
        <v>7204</v>
      </c>
      <c r="H2386" s="71" t="s">
        <v>7206</v>
      </c>
      <c r="J2386" s="72" t="s">
        <v>17</v>
      </c>
      <c r="L2386" s="71" t="s">
        <v>18</v>
      </c>
      <c r="M2386" s="73"/>
      <c r="N2386" s="73"/>
      <c r="R2386" s="73"/>
      <c r="S2386" s="72" t="s">
        <v>161</v>
      </c>
      <c r="T2386" s="72" t="s">
        <v>14378</v>
      </c>
      <c r="U2386" s="73"/>
      <c r="W2386" s="73"/>
      <c r="X2386" s="73"/>
      <c r="Y2386" s="72" t="s">
        <v>14379</v>
      </c>
      <c r="AO2386" s="71">
        <v>51.8</v>
      </c>
      <c r="AS2386" s="73"/>
      <c r="AT2386" s="73"/>
      <c r="AV2386" s="73"/>
      <c r="AW2386" s="74" t="s">
        <v>16780</v>
      </c>
      <c r="BC2386" s="73"/>
    </row>
    <row r="2387" spans="1:56">
      <c r="A2387" s="70" t="str">
        <f t="shared" si="75"/>
        <v>2026-01</v>
      </c>
      <c r="B2387" s="5" t="str">
        <f>_xlfn.XLOOKUP(G2387,过机服务商重量差!A:A,过机服务商重量差!G:G)</f>
        <v>无崖子</v>
      </c>
      <c r="C2387" s="32" t="str">
        <f t="shared" si="74"/>
        <v>渠道</v>
      </c>
      <c r="D2387" s="63">
        <f>ROUND(IF(AND(AO2387&gt;=0,Y2387="正常走货"),_xlfn.XLOOKUP(G2387,过机服务商重量差!A:A,过机服务商重量差!L:L),"0"),2)</f>
        <v>7</v>
      </c>
      <c r="E2387" s="64">
        <f>ROUND(IF(B2387="小旋风",$D2387/提成!$D$4*提成!$E$4,$D2387/提成!$D$3*提成!$E$3),2)</f>
        <v>0.07</v>
      </c>
      <c r="F2387" s="5" t="str">
        <f ca="1">IFERROR(LOOKUP(1,0/((B2387=名单!B:B)*(VALUE(AW2387)&gt;=名单!E:E)*(VALUE(AW2387)&lt;=名单!G:G)*(Y2387="正常走货")),名单!H:H),"否")</f>
        <v>否</v>
      </c>
      <c r="G2387" s="71" t="s">
        <v>7207</v>
      </c>
      <c r="H2387" s="71" t="s">
        <v>7209</v>
      </c>
      <c r="J2387" s="72" t="s">
        <v>128</v>
      </c>
      <c r="L2387" s="71" t="s">
        <v>18</v>
      </c>
      <c r="M2387" s="73"/>
      <c r="N2387" s="73"/>
      <c r="R2387" s="73"/>
      <c r="S2387" s="72" t="s">
        <v>1567</v>
      </c>
      <c r="T2387" s="72" t="s">
        <v>14386</v>
      </c>
      <c r="U2387" s="73"/>
      <c r="W2387" s="73"/>
      <c r="X2387" s="73"/>
      <c r="Y2387" s="72" t="s">
        <v>14379</v>
      </c>
      <c r="AO2387" s="71">
        <v>169.25</v>
      </c>
      <c r="AT2387" s="73"/>
      <c r="AV2387" s="73"/>
      <c r="AW2387" s="74" t="s">
        <v>16781</v>
      </c>
      <c r="BC2387" s="73"/>
    </row>
    <row r="2388" spans="1:56">
      <c r="A2388" s="70" t="str">
        <f t="shared" si="75"/>
        <v>2026-01</v>
      </c>
      <c r="B2388" s="5" t="str">
        <f>_xlfn.XLOOKUP(G2388,过机服务商重量差!A:A,过机服务商重量差!G:G)</f>
        <v>玉麒麟</v>
      </c>
      <c r="C2388" s="32" t="str">
        <f t="shared" si="74"/>
        <v>渠道</v>
      </c>
      <c r="D2388" s="63">
        <f>ROUND(IF(AND(AO2388&gt;=0,Y2388="正常走货"),_xlfn.XLOOKUP(G2388,过机服务商重量差!A:A,过机服务商重量差!L:L),"0"),2)</f>
        <v>1</v>
      </c>
      <c r="E2388" s="64">
        <f>ROUND(IF(B2388="小旋风",$D2388/提成!$D$4*提成!$E$4,$D2388/提成!$D$3*提成!$E$3),2)</f>
        <v>0.01</v>
      </c>
      <c r="F2388" s="5" t="str">
        <f ca="1">IFERROR(LOOKUP(1,0/((B2388=名单!B:B)*(VALUE(AW2388)&gt;=名单!E:E)*(VALUE(AW2388)&lt;=名单!G:G)*(Y2388="正常走货")),名单!H:H),"否")</f>
        <v>否</v>
      </c>
      <c r="G2388" s="71" t="s">
        <v>7210</v>
      </c>
      <c r="H2388" s="71" t="s">
        <v>7212</v>
      </c>
      <c r="J2388" s="72" t="s">
        <v>17</v>
      </c>
      <c r="L2388" s="71" t="s">
        <v>18</v>
      </c>
      <c r="M2388" s="73"/>
      <c r="N2388" s="73"/>
      <c r="R2388" s="73"/>
      <c r="S2388" s="72" t="s">
        <v>398</v>
      </c>
      <c r="T2388" s="72" t="s">
        <v>14382</v>
      </c>
      <c r="U2388" s="73"/>
      <c r="W2388" s="73"/>
      <c r="X2388" s="73"/>
      <c r="Y2388" s="72" t="s">
        <v>14379</v>
      </c>
      <c r="AO2388" s="71">
        <v>74.6</v>
      </c>
      <c r="AS2388" s="73"/>
      <c r="AT2388" s="73"/>
      <c r="AU2388" s="73"/>
      <c r="AV2388" s="73"/>
      <c r="AW2388" s="74" t="s">
        <v>16782</v>
      </c>
      <c r="BA2388" s="73"/>
      <c r="BC2388" s="73"/>
    </row>
    <row r="2389" spans="1:56">
      <c r="A2389" s="70" t="str">
        <f t="shared" si="75"/>
        <v>2026-01</v>
      </c>
      <c r="B2389" s="5" t="str">
        <f>_xlfn.XLOOKUP(G2389,过机服务商重量差!A:A,过机服务商重量差!G:G)</f>
        <v>帅时莹</v>
      </c>
      <c r="C2389" s="32" t="str">
        <f t="shared" si="74"/>
        <v>渠道</v>
      </c>
      <c r="D2389" s="63">
        <f>ROUND(IF(AND(AO2389&gt;=0,Y2389="正常走货"),_xlfn.XLOOKUP(G2389,过机服务商重量差!A:A,过机服务商重量差!L:L),"0"),2)</f>
        <v>551</v>
      </c>
      <c r="E2389" s="64">
        <f>ROUND(IF(B2389="小旋风",$D2389/提成!$D$4*提成!$E$4,$D2389/提成!$D$3*提成!$E$3),2)</f>
        <v>5.51</v>
      </c>
      <c r="F2389" s="5" t="str">
        <f ca="1">IFERROR(LOOKUP(1,0/((B2389=名单!B:B)*(VALUE(AW2389)&gt;=名单!E:E)*(VALUE(AW2389)&lt;=名单!G:G)*(Y2389="正常走货")),名单!H:H),"否")</f>
        <v>否</v>
      </c>
      <c r="G2389" s="71" t="s">
        <v>7213</v>
      </c>
      <c r="H2389" s="71" t="s">
        <v>7215</v>
      </c>
      <c r="J2389" s="72" t="s">
        <v>186</v>
      </c>
      <c r="L2389" s="71" t="s">
        <v>18</v>
      </c>
      <c r="M2389" s="73"/>
      <c r="N2389" s="73"/>
      <c r="R2389" s="73"/>
      <c r="S2389" s="72" t="s">
        <v>191</v>
      </c>
      <c r="T2389" s="72" t="s">
        <v>14410</v>
      </c>
      <c r="U2389" s="73"/>
      <c r="W2389" s="73"/>
      <c r="X2389" s="73"/>
      <c r="Y2389" s="72" t="s">
        <v>14379</v>
      </c>
      <c r="AO2389" s="71">
        <v>4463.1</v>
      </c>
      <c r="AS2389" s="73"/>
      <c r="AT2389" s="73"/>
      <c r="AU2389" s="73"/>
      <c r="AV2389" s="73"/>
      <c r="AW2389" s="74" t="s">
        <v>16783</v>
      </c>
      <c r="BC2389" s="73"/>
    </row>
    <row r="2390" spans="1:56">
      <c r="A2390" s="70" t="str">
        <f t="shared" si="75"/>
        <v>2026-01</v>
      </c>
      <c r="B2390" s="5" t="str">
        <f>_xlfn.XLOOKUP(G2390,过机服务商重量差!A:A,过机服务商重量差!G:G)</f>
        <v>玉麒麟</v>
      </c>
      <c r="C2390" s="32" t="str">
        <f t="shared" si="74"/>
        <v>渠道</v>
      </c>
      <c r="D2390" s="63">
        <f>ROUND(IF(AND(AO2390&gt;=0,Y2390="正常走货"),_xlfn.XLOOKUP(G2390,过机服务商重量差!A:A,过机服务商重量差!L:L),"0"),2)</f>
        <v>38</v>
      </c>
      <c r="E2390" s="64">
        <f>ROUND(IF(B2390="小旋风",$D2390/提成!$D$4*提成!$E$4,$D2390/提成!$D$3*提成!$E$3),2)</f>
        <v>0.38</v>
      </c>
      <c r="F2390" s="5" t="str">
        <f ca="1">IFERROR(LOOKUP(1,0/((B2390=名单!B:B)*(VALUE(AW2390)&gt;=名单!E:E)*(VALUE(AW2390)&lt;=名单!G:G)*(Y2390="正常走货")),名单!H:H),"否")</f>
        <v>否</v>
      </c>
      <c r="G2390" s="71" t="s">
        <v>7216</v>
      </c>
      <c r="H2390" s="71" t="s">
        <v>7218</v>
      </c>
      <c r="J2390" s="72" t="s">
        <v>17</v>
      </c>
      <c r="L2390" s="71" t="s">
        <v>18</v>
      </c>
      <c r="M2390" s="73"/>
      <c r="N2390" s="73"/>
      <c r="R2390" s="73"/>
      <c r="S2390" s="72" t="s">
        <v>1262</v>
      </c>
      <c r="T2390" s="72" t="s">
        <v>14382</v>
      </c>
      <c r="U2390" s="73"/>
      <c r="W2390" s="73"/>
      <c r="X2390" s="73"/>
      <c r="Y2390" s="72" t="s">
        <v>14379</v>
      </c>
      <c r="AO2390" s="71">
        <v>167.8</v>
      </c>
      <c r="AS2390" s="73"/>
      <c r="AT2390" s="73"/>
      <c r="AU2390" s="73"/>
      <c r="AV2390" s="73"/>
      <c r="AW2390" s="74" t="s">
        <v>16784</v>
      </c>
      <c r="BA2390" s="73"/>
      <c r="BC2390" s="73"/>
    </row>
    <row r="2391" spans="1:56">
      <c r="A2391" s="70" t="str">
        <f t="shared" si="75"/>
        <v>2026-01</v>
      </c>
      <c r="B2391" s="5" t="str">
        <f>_xlfn.XLOOKUP(G2391,过机服务商重量差!A:A,过机服务商重量差!G:G)</f>
        <v>无崖子</v>
      </c>
      <c r="C2391" s="32" t="str">
        <f t="shared" si="74"/>
        <v>渠道</v>
      </c>
      <c r="D2391" s="63">
        <f>ROUND(IF(AND(AO2391&gt;=0,Y2391="正常走货"),_xlfn.XLOOKUP(G2391,过机服务商重量差!A:A,过机服务商重量差!L:L),"0"),2)</f>
        <v>2.5</v>
      </c>
      <c r="E2391" s="64">
        <f>ROUND(IF(B2391="小旋风",$D2391/提成!$D$4*提成!$E$4,$D2391/提成!$D$3*提成!$E$3),2)</f>
        <v>0.03</v>
      </c>
      <c r="F2391" s="5" t="str">
        <f ca="1">IFERROR(LOOKUP(1,0/((B2391=名单!B:B)*(VALUE(AW2391)&gt;=名单!E:E)*(VALUE(AW2391)&lt;=名单!G:G)*(Y2391="正常走货")),名单!H:H),"否")</f>
        <v>否</v>
      </c>
      <c r="G2391" s="71" t="s">
        <v>7219</v>
      </c>
      <c r="H2391" s="71" t="s">
        <v>7221</v>
      </c>
      <c r="J2391" s="72" t="s">
        <v>2864</v>
      </c>
      <c r="L2391" s="71" t="s">
        <v>18</v>
      </c>
      <c r="M2391" s="73"/>
      <c r="N2391" s="73"/>
      <c r="R2391" s="73"/>
      <c r="S2391" s="72" t="s">
        <v>2305</v>
      </c>
      <c r="T2391" s="72" t="s">
        <v>14410</v>
      </c>
      <c r="U2391" s="73"/>
      <c r="W2391" s="73"/>
      <c r="X2391" s="73"/>
      <c r="Y2391" s="72" t="s">
        <v>14379</v>
      </c>
      <c r="AO2391" s="71">
        <v>99.8</v>
      </c>
      <c r="AT2391" s="73"/>
      <c r="AV2391" s="73"/>
      <c r="AW2391" s="74" t="s">
        <v>16785</v>
      </c>
      <c r="BA2391" s="73"/>
      <c r="BC2391" s="73"/>
    </row>
    <row r="2392" spans="1:56">
      <c r="A2392" s="70" t="str">
        <f t="shared" si="75"/>
        <v>2026-01</v>
      </c>
      <c r="B2392" s="5" t="str">
        <f>_xlfn.XLOOKUP(G2392,过机服务商重量差!A:A,过机服务商重量差!G:G)</f>
        <v>无崖子</v>
      </c>
      <c r="C2392" s="32" t="str">
        <f t="shared" si="74"/>
        <v>渠道</v>
      </c>
      <c r="D2392" s="63">
        <f>ROUND(IF(AND(AO2392&gt;=0,Y2392="正常走货"),_xlfn.XLOOKUP(G2392,过机服务商重量差!A:A,过机服务商重量差!L:L),"0"),2)</f>
        <v>15.8</v>
      </c>
      <c r="E2392" s="64">
        <f>ROUND(IF(B2392="小旋风",$D2392/提成!$D$4*提成!$E$4,$D2392/提成!$D$3*提成!$E$3),2)</f>
        <v>0.16</v>
      </c>
      <c r="F2392" s="5" t="str">
        <f ca="1">IFERROR(LOOKUP(1,0/((B2392=名单!B:B)*(VALUE(AW2392)&gt;=名单!E:E)*(VALUE(AW2392)&lt;=名单!G:G)*(Y2392="正常走货")),名单!H:H),"否")</f>
        <v>否</v>
      </c>
      <c r="G2392" s="71" t="s">
        <v>7222</v>
      </c>
      <c r="H2392" s="71" t="s">
        <v>7224</v>
      </c>
      <c r="J2392" s="72" t="s">
        <v>128</v>
      </c>
      <c r="L2392" s="71" t="s">
        <v>18</v>
      </c>
      <c r="M2392" s="73"/>
      <c r="N2392" s="73"/>
      <c r="R2392" s="73"/>
      <c r="S2392" s="72" t="s">
        <v>191</v>
      </c>
      <c r="T2392" s="72" t="s">
        <v>14410</v>
      </c>
      <c r="U2392" s="73"/>
      <c r="W2392" s="73"/>
      <c r="X2392" s="73"/>
      <c r="Y2392" s="72" t="s">
        <v>14379</v>
      </c>
      <c r="AO2392" s="71">
        <v>481.52</v>
      </c>
      <c r="AT2392" s="73"/>
      <c r="AV2392" s="73"/>
      <c r="AW2392" s="74" t="s">
        <v>16786</v>
      </c>
      <c r="BA2392" s="73"/>
      <c r="BC2392" s="73"/>
    </row>
    <row r="2393" spans="1:56">
      <c r="A2393" s="70" t="str">
        <f t="shared" si="75"/>
        <v>2026-01</v>
      </c>
      <c r="B2393" s="5" t="str">
        <f>_xlfn.XLOOKUP(G2393,过机服务商重量差!A:A,过机服务商重量差!G:G)</f>
        <v>风清扬</v>
      </c>
      <c r="C2393" s="32" t="str">
        <f t="shared" si="74"/>
        <v>渠道</v>
      </c>
      <c r="D2393" s="63">
        <f>ROUND(IF(AND(AO2393&gt;=0,Y2393="正常走货"),_xlfn.XLOOKUP(G2393,过机服务商重量差!A:A,过机服务商重量差!L:L),"0"),2)</f>
        <v>100</v>
      </c>
      <c r="E2393" s="64">
        <f>ROUND(IF(B2393="小旋风",$D2393/提成!$D$4*提成!$E$4,$D2393/提成!$D$3*提成!$E$3),2)</f>
        <v>1</v>
      </c>
      <c r="F2393" s="5" t="str">
        <f ca="1">IFERROR(LOOKUP(1,0/((B2393=名单!B:B)*(VALUE(AW2393)&gt;=名单!E:E)*(VALUE(AW2393)&lt;=名单!G:G)*(Y2393="正常走货")),名单!H:H),"否")</f>
        <v>是</v>
      </c>
      <c r="G2393" s="71" t="s">
        <v>7225</v>
      </c>
      <c r="H2393" s="71" t="s">
        <v>50</v>
      </c>
      <c r="J2393" s="72" t="s">
        <v>633</v>
      </c>
      <c r="L2393" s="71" t="s">
        <v>18</v>
      </c>
      <c r="M2393" s="73"/>
      <c r="N2393" s="73"/>
      <c r="R2393" s="73"/>
      <c r="S2393" s="72" t="s">
        <v>604</v>
      </c>
      <c r="T2393" s="72" t="s">
        <v>14407</v>
      </c>
      <c r="U2393" s="73"/>
      <c r="W2393" s="73"/>
      <c r="X2393" s="73"/>
      <c r="Y2393" s="72" t="s">
        <v>14379</v>
      </c>
      <c r="AO2393" s="71">
        <v>272.8</v>
      </c>
      <c r="AT2393" s="73"/>
      <c r="AV2393" s="73"/>
      <c r="AW2393" s="74" t="s">
        <v>16787</v>
      </c>
      <c r="BA2393" s="73"/>
      <c r="BC2393" s="73"/>
    </row>
    <row r="2394" spans="1:56">
      <c r="A2394" s="70" t="str">
        <f t="shared" si="75"/>
        <v>2026-01</v>
      </c>
      <c r="B2394" s="5" t="str">
        <f>_xlfn.XLOOKUP(G2394,过机服务商重量差!A:A,过机服务商重量差!G:G)</f>
        <v>玉麒麟</v>
      </c>
      <c r="C2394" s="32" t="str">
        <f t="shared" si="74"/>
        <v>渠道</v>
      </c>
      <c r="D2394" s="63">
        <f>ROUND(IF(AND(AO2394&gt;=0,Y2394="正常走货"),_xlfn.XLOOKUP(G2394,过机服务商重量差!A:A,过机服务商重量差!L:L),"0"),2)</f>
        <v>4</v>
      </c>
      <c r="E2394" s="64">
        <f>ROUND(IF(B2394="小旋风",$D2394/提成!$D$4*提成!$E$4,$D2394/提成!$D$3*提成!$E$3),2)</f>
        <v>0.04</v>
      </c>
      <c r="F2394" s="5" t="str">
        <f ca="1">IFERROR(LOOKUP(1,0/((B2394=名单!B:B)*(VALUE(AW2394)&gt;=名单!E:E)*(VALUE(AW2394)&lt;=名单!G:G)*(Y2394="正常走货")),名单!H:H),"否")</f>
        <v>否</v>
      </c>
      <c r="G2394" s="71" t="s">
        <v>7227</v>
      </c>
      <c r="H2394" s="71" t="s">
        <v>7229</v>
      </c>
      <c r="J2394" s="72" t="s">
        <v>17</v>
      </c>
      <c r="L2394" s="72" t="s">
        <v>18</v>
      </c>
      <c r="M2394" s="73"/>
      <c r="N2394" s="73"/>
      <c r="R2394" s="73"/>
      <c r="S2394" s="72" t="s">
        <v>152</v>
      </c>
      <c r="T2394" s="71" t="s">
        <v>14382</v>
      </c>
      <c r="U2394" s="73"/>
      <c r="W2394" s="73"/>
      <c r="X2394" s="73"/>
      <c r="Y2394" s="72" t="s">
        <v>14379</v>
      </c>
      <c r="AO2394" s="71">
        <v>39.53</v>
      </c>
      <c r="AT2394" s="73"/>
      <c r="AV2394" s="73"/>
      <c r="AW2394" s="74" t="s">
        <v>16788</v>
      </c>
      <c r="BA2394" s="73"/>
      <c r="BC2394" s="73"/>
    </row>
    <row r="2395" spans="1:56">
      <c r="A2395" s="70" t="str">
        <f t="shared" si="75"/>
        <v>2026-01</v>
      </c>
      <c r="B2395" s="5" t="str">
        <f>_xlfn.XLOOKUP(G2395,过机服务商重量差!A:A,过机服务商重量差!G:G)</f>
        <v>玉麒麟</v>
      </c>
      <c r="C2395" s="32" t="str">
        <f t="shared" si="74"/>
        <v/>
      </c>
      <c r="D2395" s="63">
        <f>ROUND(IF(AND(AO2395&gt;=0,Y2395="正常走货"),_xlfn.XLOOKUP(G2395,过机服务商重量差!A:A,过机服务商重量差!L:L),"0"),2)</f>
        <v>0</v>
      </c>
      <c r="E2395" s="64">
        <f>ROUND(IF(B2395="小旋风",$D2395/提成!$D$4*提成!$E$4,$D2395/提成!$D$3*提成!$E$3),2)</f>
        <v>0</v>
      </c>
      <c r="F2395" s="5" t="str">
        <f ca="1">IFERROR(LOOKUP(1,0/((B2395=名单!B:B)*(VALUE(AW2395)&gt;=名单!E:E)*(VALUE(AW2395)&lt;=名单!G:G)*(Y2395="正常走货")),名单!H:H),"否")</f>
        <v>否</v>
      </c>
      <c r="G2395" s="71" t="s">
        <v>7230</v>
      </c>
      <c r="H2395" s="71" t="s">
        <v>7232</v>
      </c>
      <c r="J2395" s="72" t="s">
        <v>17</v>
      </c>
      <c r="L2395" s="71" t="s">
        <v>18</v>
      </c>
      <c r="M2395" s="73"/>
      <c r="N2395" s="73"/>
      <c r="R2395" s="73"/>
      <c r="S2395" s="72" t="s">
        <v>442</v>
      </c>
      <c r="T2395" s="71" t="s">
        <v>14410</v>
      </c>
      <c r="U2395" s="73"/>
      <c r="W2395" s="73"/>
      <c r="X2395" s="73"/>
      <c r="Y2395" s="72" t="s">
        <v>14379</v>
      </c>
      <c r="AO2395" s="71">
        <v>-27</v>
      </c>
      <c r="AT2395" s="73"/>
      <c r="AV2395" s="73"/>
      <c r="AW2395" s="74" t="s">
        <v>16789</v>
      </c>
      <c r="BC2395" s="73"/>
    </row>
    <row r="2396" spans="1:56">
      <c r="A2396" s="70" t="str">
        <f t="shared" si="75"/>
        <v>2026-01</v>
      </c>
      <c r="B2396" s="5" t="str">
        <f>_xlfn.XLOOKUP(G2396,过机服务商重量差!A:A,过机服务商重量差!G:G)</f>
        <v>帅时莹</v>
      </c>
      <c r="C2396" s="32" t="str">
        <f t="shared" si="74"/>
        <v>渠道</v>
      </c>
      <c r="D2396" s="63">
        <f>ROUND(IF(AND(AO2396&gt;=0,Y2396="正常走货"),_xlfn.XLOOKUP(G2396,过机服务商重量差!A:A,过机服务商重量差!L:L),"0"),2)</f>
        <v>3</v>
      </c>
      <c r="E2396" s="64">
        <f>ROUND(IF(B2396="小旋风",$D2396/提成!$D$4*提成!$E$4,$D2396/提成!$D$3*提成!$E$3),2)</f>
        <v>0.03</v>
      </c>
      <c r="F2396" s="5" t="str">
        <f ca="1">IFERROR(LOOKUP(1,0/((B2396=名单!B:B)*(VALUE(AW2396)&gt;=名单!E:E)*(VALUE(AW2396)&lt;=名单!G:G)*(Y2396="正常走货")),名单!H:H),"否")</f>
        <v>否</v>
      </c>
      <c r="G2396" s="71" t="s">
        <v>7233</v>
      </c>
      <c r="H2396" s="71" t="s">
        <v>7235</v>
      </c>
      <c r="J2396" s="71" t="s">
        <v>738</v>
      </c>
      <c r="L2396" s="71" t="s">
        <v>18</v>
      </c>
      <c r="M2396" s="73"/>
      <c r="N2396" s="73"/>
      <c r="R2396" s="73"/>
      <c r="S2396" s="72" t="s">
        <v>442</v>
      </c>
      <c r="T2396" s="72" t="s">
        <v>14410</v>
      </c>
      <c r="U2396" s="73"/>
      <c r="W2396" s="73"/>
      <c r="X2396" s="73"/>
      <c r="Y2396" s="72" t="s">
        <v>14379</v>
      </c>
      <c r="AO2396" s="71">
        <v>92.2</v>
      </c>
      <c r="AT2396" s="73"/>
      <c r="AV2396" s="73"/>
      <c r="AW2396" s="74" t="s">
        <v>16790</v>
      </c>
      <c r="BA2396" s="73"/>
      <c r="BC2396" s="73"/>
    </row>
    <row r="2397" spans="1:56">
      <c r="A2397" s="70" t="str">
        <f t="shared" si="75"/>
        <v>2026-01</v>
      </c>
      <c r="B2397" s="5" t="str">
        <f>_xlfn.XLOOKUP(G2397,过机服务商重量差!A:A,过机服务商重量差!G:G)</f>
        <v>无崖子</v>
      </c>
      <c r="C2397" s="32" t="str">
        <f t="shared" si="74"/>
        <v>渠道</v>
      </c>
      <c r="D2397" s="63">
        <f>ROUND(IF(AND(AO2397&gt;=0,Y2397="正常走货"),_xlfn.XLOOKUP(G2397,过机服务商重量差!A:A,过机服务商重量差!L:L),"0"),2)</f>
        <v>9.7</v>
      </c>
      <c r="E2397" s="64">
        <f>ROUND(IF(B2397="小旋风",$D2397/提成!$D$4*提成!$E$4,$D2397/提成!$D$3*提成!$E$3),2)</f>
        <v>0.1</v>
      </c>
      <c r="F2397" s="5" t="str">
        <f ca="1">IFERROR(LOOKUP(1,0/((B2397=名单!B:B)*(VALUE(AW2397)&gt;=名单!E:E)*(VALUE(AW2397)&lt;=名单!G:G)*(Y2397="正常走货")),名单!H:H),"否")</f>
        <v>否</v>
      </c>
      <c r="G2397" s="71" t="s">
        <v>7236</v>
      </c>
      <c r="H2397" s="71" t="s">
        <v>7238</v>
      </c>
      <c r="J2397" s="71" t="s">
        <v>590</v>
      </c>
      <c r="L2397" s="71" t="s">
        <v>18</v>
      </c>
      <c r="M2397" s="73"/>
      <c r="N2397" s="73"/>
      <c r="R2397" s="73"/>
      <c r="S2397" s="72" t="s">
        <v>442</v>
      </c>
      <c r="T2397" s="72" t="s">
        <v>14410</v>
      </c>
      <c r="U2397" s="73"/>
      <c r="W2397" s="73"/>
      <c r="X2397" s="73"/>
      <c r="Y2397" s="72" t="s">
        <v>14379</v>
      </c>
      <c r="AO2397" s="71">
        <v>114.58</v>
      </c>
      <c r="AT2397" s="73"/>
      <c r="AV2397" s="73"/>
      <c r="AW2397" s="74" t="s">
        <v>16791</v>
      </c>
      <c r="BA2397" s="73"/>
      <c r="BC2397" s="73"/>
    </row>
    <row r="2398" spans="1:56">
      <c r="A2398" s="70" t="str">
        <f t="shared" si="75"/>
        <v>2026-01</v>
      </c>
      <c r="B2398" s="5" t="str">
        <f>_xlfn.XLOOKUP(G2398,过机服务商重量差!A:A,过机服务商重量差!G:G)</f>
        <v>小旋风</v>
      </c>
      <c r="C2398" s="32" t="str">
        <f t="shared" si="74"/>
        <v>渠道</v>
      </c>
      <c r="D2398" s="63">
        <f>ROUND(IF(AND(AO2398&gt;=0,Y2398="正常走货"),_xlfn.XLOOKUP(G2398,过机服务商重量差!A:A,过机服务商重量差!L:L),"0"),2)</f>
        <v>30</v>
      </c>
      <c r="E2398" s="64">
        <f>ROUND(IF(B2398="小旋风",$D2398/提成!$D$4*提成!$E$4,$D2398/提成!$D$3*提成!$E$3),2)</f>
        <v>0.3</v>
      </c>
      <c r="F2398" s="5" t="str">
        <f ca="1">IFERROR(LOOKUP(1,0/((B2398=名单!B:B)*(VALUE(AW2398)&gt;=名单!E:E)*(VALUE(AW2398)&lt;=名单!G:G)*(Y2398="正常走货")),名单!H:H),"否")</f>
        <v>是</v>
      </c>
      <c r="G2398" s="71" t="s">
        <v>7239</v>
      </c>
      <c r="H2398" s="71" t="s">
        <v>7241</v>
      </c>
      <c r="J2398" s="72" t="s">
        <v>85</v>
      </c>
      <c r="L2398" s="71" t="s">
        <v>18</v>
      </c>
      <c r="M2398" s="73"/>
      <c r="N2398" s="73"/>
      <c r="R2398" s="73"/>
      <c r="S2398" s="72" t="s">
        <v>353</v>
      </c>
      <c r="T2398" s="71" t="s">
        <v>14386</v>
      </c>
      <c r="U2398" s="73"/>
      <c r="W2398" s="73"/>
      <c r="X2398" s="73"/>
      <c r="Y2398" s="72" t="s">
        <v>14379</v>
      </c>
      <c r="AO2398" s="71">
        <v>248.5</v>
      </c>
      <c r="AS2398" s="73"/>
      <c r="AT2398" s="73"/>
      <c r="AU2398" s="73"/>
      <c r="AV2398" s="73"/>
      <c r="AW2398" s="74" t="s">
        <v>16792</v>
      </c>
      <c r="BA2398" s="73"/>
      <c r="BC2398" s="73"/>
    </row>
    <row r="2399" spans="1:56">
      <c r="A2399" s="70" t="str">
        <f t="shared" si="75"/>
        <v>2026-01</v>
      </c>
      <c r="B2399" s="5" t="str">
        <f>_xlfn.XLOOKUP(G2399,过机服务商重量差!A:A,过机服务商重量差!G:G)</f>
        <v>007</v>
      </c>
      <c r="C2399" s="32" t="str">
        <f t="shared" si="74"/>
        <v>渠道</v>
      </c>
      <c r="D2399" s="63">
        <f>ROUND(IF(AND(AO2399&gt;=0,Y2399="正常走货"),_xlfn.XLOOKUP(G2399,过机服务商重量差!A:A,过机服务商重量差!L:L),"0"),2)</f>
        <v>29</v>
      </c>
      <c r="E2399" s="64">
        <f>ROUND(IF(B2399="小旋风",$D2399/提成!$D$4*提成!$E$4,$D2399/提成!$D$3*提成!$E$3),2)</f>
        <v>0.29</v>
      </c>
      <c r="F2399" s="5" t="str">
        <f ca="1">IFERROR(LOOKUP(1,0/((B2399=名单!B:B)*(VALUE(AW2399)&gt;=名单!E:E)*(VALUE(AW2399)&lt;=名单!G:G)*(Y2399="正常走货")),名单!H:H),"否")</f>
        <v>否</v>
      </c>
      <c r="G2399" s="71" t="s">
        <v>7242</v>
      </c>
      <c r="H2399" s="71" t="s">
        <v>7244</v>
      </c>
      <c r="J2399" s="72" t="s">
        <v>266</v>
      </c>
      <c r="L2399" s="71" t="s">
        <v>18</v>
      </c>
      <c r="M2399" s="73"/>
      <c r="N2399" s="73"/>
      <c r="R2399" s="73"/>
      <c r="S2399" s="72" t="s">
        <v>353</v>
      </c>
      <c r="T2399" s="71" t="s">
        <v>14386</v>
      </c>
      <c r="U2399" s="73"/>
      <c r="W2399" s="73"/>
      <c r="X2399" s="73"/>
      <c r="Y2399" s="72" t="s">
        <v>14379</v>
      </c>
      <c r="AO2399" s="71">
        <v>249.4</v>
      </c>
      <c r="AT2399" s="73"/>
      <c r="AU2399" s="73"/>
      <c r="AV2399" s="73"/>
      <c r="AW2399" s="74" t="s">
        <v>16793</v>
      </c>
      <c r="BC2399" s="73"/>
    </row>
    <row r="2400" spans="1:56">
      <c r="A2400" s="70" t="str">
        <f t="shared" si="75"/>
        <v>2026-01</v>
      </c>
      <c r="B2400" s="5" t="str">
        <f>_xlfn.XLOOKUP(G2400,过机服务商重量差!A:A,过机服务商重量差!G:G)</f>
        <v>小旋风</v>
      </c>
      <c r="C2400" s="32" t="str">
        <f t="shared" si="74"/>
        <v>渠道</v>
      </c>
      <c r="D2400" s="63">
        <f>ROUND(IF(AND(AO2400&gt;=0,Y2400="正常走货"),_xlfn.XLOOKUP(G2400,过机服务商重量差!A:A,过机服务商重量差!L:L),"0"),2)</f>
        <v>54</v>
      </c>
      <c r="E2400" s="64">
        <f>ROUND(IF(B2400="小旋风",$D2400/提成!$D$4*提成!$E$4,$D2400/提成!$D$3*提成!$E$3),2)</f>
        <v>0.54</v>
      </c>
      <c r="F2400" s="5" t="str">
        <f ca="1">IFERROR(LOOKUP(1,0/((B2400=名单!B:B)*(VALUE(AW2400)&gt;=名单!E:E)*(VALUE(AW2400)&lt;=名单!G:G)*(Y2400="正常走货")),名单!H:H),"否")</f>
        <v>是</v>
      </c>
      <c r="G2400" s="71" t="s">
        <v>7245</v>
      </c>
      <c r="H2400" s="71" t="s">
        <v>7247</v>
      </c>
      <c r="J2400" s="71" t="s">
        <v>274</v>
      </c>
      <c r="L2400" s="71" t="s">
        <v>18</v>
      </c>
      <c r="M2400" s="73"/>
      <c r="N2400" s="73"/>
      <c r="R2400" s="73"/>
      <c r="S2400" s="72" t="s">
        <v>99</v>
      </c>
      <c r="T2400" s="72" t="s">
        <v>14410</v>
      </c>
      <c r="U2400" s="73"/>
      <c r="W2400" s="73"/>
      <c r="X2400" s="73"/>
      <c r="Y2400" s="72" t="s">
        <v>14379</v>
      </c>
      <c r="AO2400" s="71">
        <v>54</v>
      </c>
      <c r="AS2400" s="73"/>
      <c r="AT2400" s="73"/>
      <c r="AU2400" s="73"/>
      <c r="AV2400" s="73"/>
      <c r="AW2400" s="74" t="s">
        <v>16794</v>
      </c>
      <c r="BC2400" s="73"/>
      <c r="BD2400" s="73"/>
    </row>
    <row r="2401" spans="1:56">
      <c r="A2401" s="70" t="str">
        <f t="shared" si="75"/>
        <v>2026-01</v>
      </c>
      <c r="B2401" s="5" t="str">
        <f>_xlfn.XLOOKUP(G2401,过机服务商重量差!A:A,过机服务商重量差!G:G)</f>
        <v>小旋风</v>
      </c>
      <c r="C2401" s="32" t="str">
        <f t="shared" si="74"/>
        <v>渠道</v>
      </c>
      <c r="D2401" s="63">
        <f>ROUND(IF(AND(AO2401&gt;=0,Y2401="正常走货"),_xlfn.XLOOKUP(G2401,过机服务商重量差!A:A,过机服务商重量差!L:L),"0"),2)</f>
        <v>68</v>
      </c>
      <c r="E2401" s="64">
        <f>ROUND(IF(B2401="小旋风",$D2401/提成!$D$4*提成!$E$4,$D2401/提成!$D$3*提成!$E$3),2)</f>
        <v>0.68</v>
      </c>
      <c r="F2401" s="5" t="str">
        <f ca="1">IFERROR(LOOKUP(1,0/((B2401=名单!B:B)*(VALUE(AW2401)&gt;=名单!E:E)*(VALUE(AW2401)&lt;=名单!G:G)*(Y2401="正常走货")),名单!H:H),"否")</f>
        <v>是</v>
      </c>
      <c r="G2401" s="71" t="s">
        <v>7248</v>
      </c>
      <c r="H2401" s="71" t="s">
        <v>7250</v>
      </c>
      <c r="J2401" s="71" t="s">
        <v>78</v>
      </c>
      <c r="L2401" s="71" t="s">
        <v>18</v>
      </c>
      <c r="M2401" s="73"/>
      <c r="N2401" s="73"/>
      <c r="R2401" s="73"/>
      <c r="S2401" s="72" t="s">
        <v>558</v>
      </c>
      <c r="T2401" s="72" t="s">
        <v>14410</v>
      </c>
      <c r="U2401" s="73"/>
      <c r="W2401" s="73"/>
      <c r="X2401" s="73"/>
      <c r="Y2401" s="72" t="s">
        <v>14379</v>
      </c>
      <c r="AO2401" s="71">
        <v>68</v>
      </c>
      <c r="AS2401" s="73"/>
      <c r="AT2401" s="73"/>
      <c r="AU2401" s="73"/>
      <c r="AV2401" s="73"/>
      <c r="AW2401" s="74" t="s">
        <v>16795</v>
      </c>
      <c r="BC2401" s="73"/>
    </row>
    <row r="2402" spans="1:56">
      <c r="A2402" s="70" t="str">
        <f t="shared" si="75"/>
        <v>2026-01</v>
      </c>
      <c r="B2402" s="5" t="str">
        <f>_xlfn.XLOOKUP(G2402,过机服务商重量差!A:A,过机服务商重量差!G:G)</f>
        <v>无崖子</v>
      </c>
      <c r="C2402" s="32" t="str">
        <f t="shared" si="74"/>
        <v>渠道</v>
      </c>
      <c r="D2402" s="63">
        <f>ROUND(IF(AND(AO2402&gt;=0,Y2402="正常走货"),_xlfn.XLOOKUP(G2402,过机服务商重量差!A:A,过机服务商重量差!L:L),"0"),2)</f>
        <v>2.1</v>
      </c>
      <c r="E2402" s="64">
        <f>ROUND(IF(B2402="小旋风",$D2402/提成!$D$4*提成!$E$4,$D2402/提成!$D$3*提成!$E$3),2)</f>
        <v>0.02</v>
      </c>
      <c r="F2402" s="5" t="str">
        <f ca="1">IFERROR(LOOKUP(1,0/((B2402=名单!B:B)*(VALUE(AW2402)&gt;=名单!E:E)*(VALUE(AW2402)&lt;=名单!G:G)*(Y2402="正常走货")),名单!H:H),"否")</f>
        <v>否</v>
      </c>
      <c r="G2402" s="71" t="s">
        <v>7251</v>
      </c>
      <c r="H2402" s="71" t="s">
        <v>7253</v>
      </c>
      <c r="J2402" s="72" t="s">
        <v>128</v>
      </c>
      <c r="L2402" s="72" t="s">
        <v>18</v>
      </c>
      <c r="M2402" s="73"/>
      <c r="N2402" s="73"/>
      <c r="R2402" s="73"/>
      <c r="S2402" s="72" t="s">
        <v>99</v>
      </c>
      <c r="T2402" s="71" t="s">
        <v>14410</v>
      </c>
      <c r="U2402" s="73"/>
      <c r="W2402" s="73"/>
      <c r="X2402" s="73"/>
      <c r="Y2402" s="72" t="s">
        <v>14379</v>
      </c>
      <c r="AO2402" s="71">
        <v>225.54</v>
      </c>
      <c r="AS2402" s="73"/>
      <c r="AT2402" s="73"/>
      <c r="AV2402" s="73"/>
      <c r="AW2402" s="74" t="s">
        <v>16796</v>
      </c>
      <c r="BC2402" s="73"/>
    </row>
    <row r="2403" spans="1:56">
      <c r="A2403" s="70" t="str">
        <f t="shared" si="75"/>
        <v>2026-01</v>
      </c>
      <c r="B2403" s="5" t="str">
        <f>_xlfn.XLOOKUP(G2403,过机服务商重量差!A:A,过机服务商重量差!G:G)</f>
        <v>无崖子</v>
      </c>
      <c r="C2403" s="32" t="str">
        <f t="shared" si="74"/>
        <v>渠道</v>
      </c>
      <c r="D2403" s="63">
        <f>ROUND(IF(AND(AO2403&gt;=0,Y2403="正常走货"),_xlfn.XLOOKUP(G2403,过机服务商重量差!A:A,过机服务商重量差!L:L),"0"),2)</f>
        <v>2.5</v>
      </c>
      <c r="E2403" s="64">
        <f>ROUND(IF(B2403="小旋风",$D2403/提成!$D$4*提成!$E$4,$D2403/提成!$D$3*提成!$E$3),2)</f>
        <v>0.03</v>
      </c>
      <c r="F2403" s="5" t="str">
        <f ca="1">IFERROR(LOOKUP(1,0/((B2403=名单!B:B)*(VALUE(AW2403)&gt;=名单!E:E)*(VALUE(AW2403)&lt;=名单!G:G)*(Y2403="正常走货")),名单!H:H),"否")</f>
        <v>否</v>
      </c>
      <c r="G2403" s="71" t="s">
        <v>7254</v>
      </c>
      <c r="H2403" s="71" t="s">
        <v>7256</v>
      </c>
      <c r="J2403" s="72" t="s">
        <v>2864</v>
      </c>
      <c r="L2403" s="71" t="s">
        <v>18</v>
      </c>
      <c r="M2403" s="73"/>
      <c r="N2403" s="73"/>
      <c r="R2403" s="73"/>
      <c r="S2403" s="72" t="s">
        <v>292</v>
      </c>
      <c r="T2403" s="71" t="s">
        <v>14410</v>
      </c>
      <c r="U2403" s="73"/>
      <c r="W2403" s="73"/>
      <c r="X2403" s="73"/>
      <c r="Y2403" s="72" t="s">
        <v>14379</v>
      </c>
      <c r="AO2403" s="71">
        <v>68.8</v>
      </c>
      <c r="AS2403" s="73"/>
      <c r="AT2403" s="73"/>
      <c r="AV2403" s="73"/>
      <c r="AW2403" s="74" t="s">
        <v>16797</v>
      </c>
      <c r="BC2403" s="73"/>
    </row>
    <row r="2404" spans="1:56">
      <c r="A2404" s="70" t="str">
        <f t="shared" si="75"/>
        <v>2026-01</v>
      </c>
      <c r="B2404" s="5" t="str">
        <f>_xlfn.XLOOKUP(G2404,过机服务商重量差!A:A,过机服务商重量差!G:G)</f>
        <v>帅时莹</v>
      </c>
      <c r="C2404" s="32" t="str">
        <f t="shared" si="74"/>
        <v>渠道</v>
      </c>
      <c r="D2404" s="63">
        <f>ROUND(IF(AND(AO2404&gt;=0,Y2404="正常走货"),_xlfn.XLOOKUP(G2404,过机服务商重量差!A:A,过机服务商重量差!L:L),"0"),2)</f>
        <v>135</v>
      </c>
      <c r="E2404" s="64">
        <f>ROUND(IF(B2404="小旋风",$D2404/提成!$D$4*提成!$E$4,$D2404/提成!$D$3*提成!$E$3),2)</f>
        <v>1.35</v>
      </c>
      <c r="F2404" s="5" t="str">
        <f ca="1">IFERROR(LOOKUP(1,0/((B2404=名单!B:B)*(VALUE(AW2404)&gt;=名单!E:E)*(VALUE(AW2404)&lt;=名单!G:G)*(Y2404="正常走货")),名单!H:H),"否")</f>
        <v>否</v>
      </c>
      <c r="G2404" s="71" t="s">
        <v>7257</v>
      </c>
      <c r="H2404" s="71" t="s">
        <v>7259</v>
      </c>
      <c r="J2404" s="72" t="s">
        <v>97</v>
      </c>
      <c r="L2404" s="71" t="s">
        <v>18</v>
      </c>
      <c r="M2404" s="73"/>
      <c r="N2404" s="73"/>
      <c r="R2404" s="73"/>
      <c r="S2404" s="72" t="s">
        <v>540</v>
      </c>
      <c r="T2404" s="71" t="s">
        <v>14410</v>
      </c>
      <c r="U2404" s="73"/>
      <c r="W2404" s="73"/>
      <c r="X2404" s="73"/>
      <c r="Y2404" s="72" t="s">
        <v>14379</v>
      </c>
      <c r="AO2404" s="71">
        <v>212</v>
      </c>
      <c r="AT2404" s="73"/>
      <c r="AU2404" s="73"/>
      <c r="AV2404" s="73"/>
      <c r="AW2404" s="74" t="s">
        <v>16798</v>
      </c>
      <c r="BA2404" s="73"/>
      <c r="BC2404" s="73"/>
    </row>
    <row r="2405" spans="1:56">
      <c r="A2405" s="70" t="str">
        <f t="shared" si="75"/>
        <v>2026-01</v>
      </c>
      <c r="B2405" s="5" t="str">
        <f>_xlfn.XLOOKUP(G2405,过机服务商重量差!A:A,过机服务商重量差!G:G)</f>
        <v>玉麒麟</v>
      </c>
      <c r="C2405" s="32" t="str">
        <f t="shared" si="74"/>
        <v>渠道</v>
      </c>
      <c r="D2405" s="63">
        <f>ROUND(IF(AND(AO2405&gt;=0,Y2405="正常走货"),_xlfn.XLOOKUP(G2405,过机服务商重量差!A:A,过机服务商重量差!L:L),"0"),2)</f>
        <v>0</v>
      </c>
      <c r="E2405" s="64">
        <f>ROUND(IF(B2405="小旋风",$D2405/提成!$D$4*提成!$E$4,$D2405/提成!$D$3*提成!$E$3),2)</f>
        <v>0</v>
      </c>
      <c r="F2405" s="5" t="str">
        <f ca="1">IFERROR(LOOKUP(1,0/((B2405=名单!B:B)*(VALUE(AW2405)&gt;=名单!E:E)*(VALUE(AW2405)&lt;=名单!G:G)*(Y2405="正常走货")),名单!H:H),"否")</f>
        <v>否</v>
      </c>
      <c r="G2405" s="71" t="s">
        <v>7260</v>
      </c>
      <c r="H2405" s="71" t="s">
        <v>7262</v>
      </c>
      <c r="J2405" s="72" t="s">
        <v>17</v>
      </c>
      <c r="L2405" s="71" t="s">
        <v>18</v>
      </c>
      <c r="M2405" s="73"/>
      <c r="N2405" s="73"/>
      <c r="R2405" s="73"/>
      <c r="S2405" s="72" t="s">
        <v>1269</v>
      </c>
      <c r="T2405" s="72" t="s">
        <v>14386</v>
      </c>
      <c r="U2405" s="73"/>
      <c r="W2405" s="73"/>
      <c r="X2405" s="73"/>
      <c r="Y2405" s="72" t="s">
        <v>14434</v>
      </c>
      <c r="AO2405" s="71">
        <v>0</v>
      </c>
      <c r="AS2405" s="73"/>
      <c r="AT2405" s="73"/>
      <c r="AU2405" s="73"/>
      <c r="AV2405" s="73"/>
      <c r="AW2405" s="74" t="s">
        <v>16799</v>
      </c>
      <c r="BA2405" s="73"/>
      <c r="BC2405" s="73"/>
    </row>
    <row r="2406" spans="1:56">
      <c r="A2406" s="70" t="str">
        <f t="shared" si="75"/>
        <v>2026-01</v>
      </c>
      <c r="B2406" s="5" t="str">
        <f>_xlfn.XLOOKUP(G2406,过机服务商重量差!A:A,过机服务商重量差!G:G)</f>
        <v>玉麒麟</v>
      </c>
      <c r="C2406" s="32" t="str">
        <f t="shared" si="74"/>
        <v>渠道</v>
      </c>
      <c r="D2406" s="63">
        <f>ROUND(IF(AND(AO2406&gt;=0,Y2406="正常走货"),_xlfn.XLOOKUP(G2406,过机服务商重量差!A:A,过机服务商重量差!L:L),"0"),2)</f>
        <v>66</v>
      </c>
      <c r="E2406" s="64">
        <f>ROUND(IF(B2406="小旋风",$D2406/提成!$D$4*提成!$E$4,$D2406/提成!$D$3*提成!$E$3),2)</f>
        <v>0.66</v>
      </c>
      <c r="F2406" s="5" t="str">
        <f ca="1">IFERROR(LOOKUP(1,0/((B2406=名单!B:B)*(VALUE(AW2406)&gt;=名单!E:E)*(VALUE(AW2406)&lt;=名单!G:G)*(Y2406="正常走货")),名单!H:H),"否")</f>
        <v>否</v>
      </c>
      <c r="G2406" s="71" t="s">
        <v>7263</v>
      </c>
      <c r="H2406" s="71" t="s">
        <v>7265</v>
      </c>
      <c r="J2406" s="72" t="s">
        <v>17</v>
      </c>
      <c r="L2406" s="71" t="s">
        <v>18</v>
      </c>
      <c r="M2406" s="73"/>
      <c r="N2406" s="73"/>
      <c r="R2406" s="73"/>
      <c r="S2406" s="72" t="s">
        <v>227</v>
      </c>
      <c r="T2406" s="72" t="s">
        <v>14410</v>
      </c>
      <c r="U2406" s="73"/>
      <c r="W2406" s="73"/>
      <c r="X2406" s="73"/>
      <c r="Y2406" s="72" t="s">
        <v>14379</v>
      </c>
      <c r="AO2406" s="71">
        <v>141.4</v>
      </c>
      <c r="AT2406" s="73"/>
      <c r="AV2406" s="73"/>
      <c r="AW2406" s="74" t="s">
        <v>16800</v>
      </c>
      <c r="BC2406" s="73"/>
    </row>
    <row r="2407" spans="1:56">
      <c r="A2407" s="70" t="str">
        <f t="shared" si="75"/>
        <v>2026-01</v>
      </c>
      <c r="B2407" s="5" t="str">
        <f>_xlfn.XLOOKUP(G2407,过机服务商重量差!A:A,过机服务商重量差!G:G)</f>
        <v>玉麒麟</v>
      </c>
      <c r="C2407" s="32" t="str">
        <f t="shared" si="74"/>
        <v>渠道</v>
      </c>
      <c r="D2407" s="63">
        <f>ROUND(IF(AND(AO2407&gt;=0,Y2407="正常走货"),_xlfn.XLOOKUP(G2407,过机服务商重量差!A:A,过机服务商重量差!L:L),"0"),2)</f>
        <v>8</v>
      </c>
      <c r="E2407" s="64">
        <f>ROUND(IF(B2407="小旋风",$D2407/提成!$D$4*提成!$E$4,$D2407/提成!$D$3*提成!$E$3),2)</f>
        <v>0.08</v>
      </c>
      <c r="F2407" s="5" t="str">
        <f ca="1">IFERROR(LOOKUP(1,0/((B2407=名单!B:B)*(VALUE(AW2407)&gt;=名单!E:E)*(VALUE(AW2407)&lt;=名单!G:G)*(Y2407="正常走货")),名单!H:H),"否")</f>
        <v>否</v>
      </c>
      <c r="G2407" s="71" t="s">
        <v>7266</v>
      </c>
      <c r="H2407" s="71" t="s">
        <v>7268</v>
      </c>
      <c r="J2407" s="72" t="s">
        <v>17</v>
      </c>
      <c r="L2407" s="71" t="s">
        <v>18</v>
      </c>
      <c r="M2407" s="73"/>
      <c r="N2407" s="73"/>
      <c r="R2407" s="73"/>
      <c r="S2407" s="72" t="s">
        <v>540</v>
      </c>
      <c r="T2407" s="72" t="s">
        <v>14410</v>
      </c>
      <c r="U2407" s="73"/>
      <c r="W2407" s="73"/>
      <c r="X2407" s="73"/>
      <c r="Y2407" s="72" t="s">
        <v>14379</v>
      </c>
      <c r="AO2407" s="71">
        <v>35.8</v>
      </c>
      <c r="AS2407" s="73"/>
      <c r="AT2407" s="73"/>
      <c r="AV2407" s="73"/>
      <c r="AW2407" s="74" t="s">
        <v>16801</v>
      </c>
      <c r="BC2407" s="73"/>
      <c r="BD2407" s="73"/>
    </row>
    <row r="2408" spans="1:56">
      <c r="A2408" s="70" t="str">
        <f t="shared" si="75"/>
        <v>2026-01</v>
      </c>
      <c r="B2408" s="5" t="str">
        <f>_xlfn.XLOOKUP(G2408,过机服务商重量差!A:A,过机服务商重量差!G:G)</f>
        <v>007</v>
      </c>
      <c r="C2408" s="32" t="str">
        <f t="shared" si="74"/>
        <v>渠道</v>
      </c>
      <c r="D2408" s="63">
        <f>ROUND(IF(AND(AO2408&gt;=0,Y2408="正常走货"),_xlfn.XLOOKUP(G2408,过机服务商重量差!A:A,过机服务商重量差!L:L),"0"),2)</f>
        <v>925</v>
      </c>
      <c r="E2408" s="64">
        <f>ROUND(IF(B2408="小旋风",$D2408/提成!$D$4*提成!$E$4,$D2408/提成!$D$3*提成!$E$3),2)</f>
        <v>9.25</v>
      </c>
      <c r="F2408" s="5" t="str">
        <f ca="1">IFERROR(LOOKUP(1,0/((B2408=名单!B:B)*(VALUE(AW2408)&gt;=名单!E:E)*(VALUE(AW2408)&lt;=名单!G:G)*(Y2408="正常走货")),名单!H:H),"否")</f>
        <v>否</v>
      </c>
      <c r="G2408" s="71" t="s">
        <v>7269</v>
      </c>
      <c r="H2408" s="71" t="s">
        <v>2787</v>
      </c>
      <c r="J2408" s="72" t="s">
        <v>7271</v>
      </c>
      <c r="L2408" s="71" t="s">
        <v>18</v>
      </c>
      <c r="M2408" s="73"/>
      <c r="N2408" s="73"/>
      <c r="R2408" s="73"/>
      <c r="S2408" s="72" t="s">
        <v>7272</v>
      </c>
      <c r="T2408" s="72" t="s">
        <v>14578</v>
      </c>
      <c r="U2408" s="73"/>
      <c r="W2408" s="73"/>
      <c r="X2408" s="73"/>
      <c r="Y2408" s="72" t="s">
        <v>14379</v>
      </c>
      <c r="AO2408" s="71">
        <v>300</v>
      </c>
      <c r="AS2408" s="73"/>
      <c r="AT2408" s="73"/>
      <c r="AU2408" s="73"/>
      <c r="AV2408" s="73"/>
      <c r="AW2408" s="74" t="s">
        <v>16802</v>
      </c>
      <c r="BC2408" s="73"/>
    </row>
    <row r="2409" spans="1:56">
      <c r="A2409" s="70" t="str">
        <f t="shared" si="75"/>
        <v>2026-01</v>
      </c>
      <c r="B2409" s="5" t="str">
        <f>_xlfn.XLOOKUP(G2409,过机服务商重量差!A:A,过机服务商重量差!G:G)</f>
        <v>风清扬</v>
      </c>
      <c r="C2409" s="32" t="str">
        <f t="shared" si="74"/>
        <v>渠道</v>
      </c>
      <c r="D2409" s="63">
        <f>ROUND(IF(AND(AO2409&gt;=0,Y2409="正常走货"),_xlfn.XLOOKUP(G2409,过机服务商重量差!A:A,过机服务商重量差!L:L),"0"),2)</f>
        <v>58</v>
      </c>
      <c r="E2409" s="64">
        <f>ROUND(IF(B2409="小旋风",$D2409/提成!$D$4*提成!$E$4,$D2409/提成!$D$3*提成!$E$3),2)</f>
        <v>0.58</v>
      </c>
      <c r="F2409" s="5" t="str">
        <f ca="1">IFERROR(LOOKUP(1,0/((B2409=名单!B:B)*(VALUE(AW2409)&gt;=名单!E:E)*(VALUE(AW2409)&lt;=名单!G:G)*(Y2409="正常走货")),名单!H:H),"否")</f>
        <v>是</v>
      </c>
      <c r="G2409" s="71" t="s">
        <v>7273</v>
      </c>
      <c r="H2409" s="71" t="s">
        <v>7275</v>
      </c>
      <c r="J2409" s="72" t="s">
        <v>332</v>
      </c>
      <c r="L2409" s="71" t="s">
        <v>18</v>
      </c>
      <c r="M2409" s="73"/>
      <c r="N2409" s="73"/>
      <c r="R2409" s="73"/>
      <c r="S2409" s="72" t="s">
        <v>421</v>
      </c>
      <c r="T2409" s="72" t="s">
        <v>14382</v>
      </c>
      <c r="U2409" s="73"/>
      <c r="W2409" s="73"/>
      <c r="X2409" s="73"/>
      <c r="Y2409" s="72" t="s">
        <v>14379</v>
      </c>
      <c r="AO2409" s="71">
        <v>0</v>
      </c>
      <c r="AS2409" s="73"/>
      <c r="AT2409" s="73"/>
      <c r="AU2409" s="73"/>
      <c r="AV2409" s="73"/>
      <c r="AW2409" s="74" t="s">
        <v>16803</v>
      </c>
      <c r="BC2409" s="73"/>
    </row>
    <row r="2410" spans="1:56">
      <c r="A2410" s="70" t="str">
        <f t="shared" si="75"/>
        <v>2026-01</v>
      </c>
      <c r="B2410" s="5" t="str">
        <f>_xlfn.XLOOKUP(G2410,过机服务商重量差!A:A,过机服务商重量差!G:G)</f>
        <v>玉麒麟</v>
      </c>
      <c r="C2410" s="32" t="str">
        <f t="shared" si="74"/>
        <v>渠道</v>
      </c>
      <c r="D2410" s="63">
        <f>ROUND(IF(AND(AO2410&gt;=0,Y2410="正常走货"),_xlfn.XLOOKUP(G2410,过机服务商重量差!A:A,过机服务商重量差!L:L),"0"),2)</f>
        <v>9</v>
      </c>
      <c r="E2410" s="64">
        <f>ROUND(IF(B2410="小旋风",$D2410/提成!$D$4*提成!$E$4,$D2410/提成!$D$3*提成!$E$3),2)</f>
        <v>0.09</v>
      </c>
      <c r="F2410" s="5" t="str">
        <f ca="1">IFERROR(LOOKUP(1,0/((B2410=名单!B:B)*(VALUE(AW2410)&gt;=名单!E:E)*(VALUE(AW2410)&lt;=名单!G:G)*(Y2410="正常走货")),名单!H:H),"否")</f>
        <v>否</v>
      </c>
      <c r="G2410" s="71" t="s">
        <v>7276</v>
      </c>
      <c r="H2410" s="71" t="s">
        <v>7278</v>
      </c>
      <c r="J2410" s="72" t="s">
        <v>17</v>
      </c>
      <c r="L2410" s="71" t="s">
        <v>18</v>
      </c>
      <c r="M2410" s="73"/>
      <c r="N2410" s="73"/>
      <c r="R2410" s="73"/>
      <c r="S2410" s="72" t="s">
        <v>145</v>
      </c>
      <c r="T2410" s="72" t="s">
        <v>14407</v>
      </c>
      <c r="U2410" s="73"/>
      <c r="W2410" s="73"/>
      <c r="X2410" s="73"/>
      <c r="Y2410" s="72" t="s">
        <v>14379</v>
      </c>
      <c r="AO2410" s="71">
        <v>150.6</v>
      </c>
      <c r="AS2410" s="73"/>
      <c r="AT2410" s="73"/>
      <c r="AU2410" s="73"/>
      <c r="AV2410" s="73"/>
      <c r="AW2410" s="74" t="s">
        <v>16804</v>
      </c>
      <c r="BC2410" s="73"/>
    </row>
    <row r="2411" spans="1:56">
      <c r="A2411" s="70" t="str">
        <f t="shared" si="75"/>
        <v>2026-01</v>
      </c>
      <c r="B2411" s="5" t="str">
        <f>_xlfn.XLOOKUP(G2411,过机服务商重量差!A:A,过机服务商重量差!G:G)</f>
        <v>玉麒麟</v>
      </c>
      <c r="C2411" s="32" t="str">
        <f t="shared" si="74"/>
        <v>渠道</v>
      </c>
      <c r="D2411" s="63">
        <f>ROUND(IF(AND(AO2411&gt;=0,Y2411="正常走货"),_xlfn.XLOOKUP(G2411,过机服务商重量差!A:A,过机服务商重量差!L:L),"0"),2)</f>
        <v>1.5</v>
      </c>
      <c r="E2411" s="64">
        <f>ROUND(IF(B2411="小旋风",$D2411/提成!$D$4*提成!$E$4,$D2411/提成!$D$3*提成!$E$3),2)</f>
        <v>0.02</v>
      </c>
      <c r="F2411" s="5" t="str">
        <f ca="1">IFERROR(LOOKUP(1,0/((B2411=名单!B:B)*(VALUE(AW2411)&gt;=名单!E:E)*(VALUE(AW2411)&lt;=名单!G:G)*(Y2411="正常走货")),名单!H:H),"否")</f>
        <v>否</v>
      </c>
      <c r="G2411" s="71" t="s">
        <v>7279</v>
      </c>
      <c r="H2411" s="71" t="s">
        <v>7281</v>
      </c>
      <c r="J2411" s="72" t="s">
        <v>17</v>
      </c>
      <c r="L2411" s="71" t="s">
        <v>18</v>
      </c>
      <c r="M2411" s="73"/>
      <c r="N2411" s="73"/>
      <c r="R2411" s="73"/>
      <c r="S2411" s="72" t="s">
        <v>454</v>
      </c>
      <c r="T2411" s="72" t="s">
        <v>14407</v>
      </c>
      <c r="U2411" s="73"/>
      <c r="W2411" s="73"/>
      <c r="X2411" s="73"/>
      <c r="Y2411" s="72" t="s">
        <v>14379</v>
      </c>
      <c r="AO2411" s="71">
        <v>99.8</v>
      </c>
      <c r="AS2411" s="73"/>
      <c r="AT2411" s="73"/>
      <c r="AU2411" s="73"/>
      <c r="AV2411" s="73"/>
      <c r="AW2411" s="74" t="s">
        <v>16805</v>
      </c>
      <c r="BC2411" s="73"/>
    </row>
    <row r="2412" spans="1:56">
      <c r="A2412" s="70" t="str">
        <f t="shared" si="75"/>
        <v>2026-01</v>
      </c>
      <c r="B2412" s="5" t="str">
        <f>_xlfn.XLOOKUP(G2412,过机服务商重量差!A:A,过机服务商重量差!G:G)</f>
        <v>玉麒麟</v>
      </c>
      <c r="C2412" s="32" t="str">
        <f t="shared" si="74"/>
        <v>渠道</v>
      </c>
      <c r="D2412" s="63">
        <f>ROUND(IF(AND(AO2412&gt;=0,Y2412="正常走货"),_xlfn.XLOOKUP(G2412,过机服务商重量差!A:A,过机服务商重量差!L:L),"0"),2)</f>
        <v>0.5</v>
      </c>
      <c r="E2412" s="64">
        <f>ROUND(IF(B2412="小旋风",$D2412/提成!$D$4*提成!$E$4,$D2412/提成!$D$3*提成!$E$3),2)</f>
        <v>0.01</v>
      </c>
      <c r="F2412" s="5" t="str">
        <f ca="1">IFERROR(LOOKUP(1,0/((B2412=名单!B:B)*(VALUE(AW2412)&gt;=名单!E:E)*(VALUE(AW2412)&lt;=名单!G:G)*(Y2412="正常走货")),名单!H:H),"否")</f>
        <v>否</v>
      </c>
      <c r="G2412" s="71" t="s">
        <v>7282</v>
      </c>
      <c r="H2412" s="71" t="s">
        <v>7284</v>
      </c>
      <c r="J2412" s="72" t="s">
        <v>17</v>
      </c>
      <c r="L2412" s="71" t="s">
        <v>18</v>
      </c>
      <c r="M2412" s="73"/>
      <c r="N2412" s="73"/>
      <c r="R2412" s="73"/>
      <c r="S2412" s="72" t="s">
        <v>215</v>
      </c>
      <c r="T2412" s="72" t="s">
        <v>14378</v>
      </c>
      <c r="U2412" s="73"/>
      <c r="W2412" s="73"/>
      <c r="X2412" s="73"/>
      <c r="Y2412" s="72" t="s">
        <v>14379</v>
      </c>
      <c r="AO2412" s="71">
        <v>40.6</v>
      </c>
      <c r="AS2412" s="73"/>
      <c r="AT2412" s="73"/>
      <c r="AU2412" s="73"/>
      <c r="AV2412" s="73"/>
      <c r="AW2412" s="74" t="s">
        <v>16806</v>
      </c>
      <c r="BC2412" s="73"/>
    </row>
    <row r="2413" spans="1:56">
      <c r="A2413" s="70" t="str">
        <f t="shared" si="75"/>
        <v>2026-01</v>
      </c>
      <c r="B2413" s="5" t="str">
        <f>_xlfn.XLOOKUP(G2413,过机服务商重量差!A:A,过机服务商重量差!G:G)</f>
        <v>玉麒麟</v>
      </c>
      <c r="C2413" s="32" t="str">
        <f t="shared" si="74"/>
        <v/>
      </c>
      <c r="D2413" s="63">
        <f>ROUND(IF(AND(AO2413&gt;=0,Y2413="正常走货"),_xlfn.XLOOKUP(G2413,过机服务商重量差!A:A,过机服务商重量差!L:L),"0"),2)</f>
        <v>0</v>
      </c>
      <c r="E2413" s="64">
        <f>ROUND(IF(B2413="小旋风",$D2413/提成!$D$4*提成!$E$4,$D2413/提成!$D$3*提成!$E$3),2)</f>
        <v>0</v>
      </c>
      <c r="F2413" s="5" t="str">
        <f ca="1">IFERROR(LOOKUP(1,0/((B2413=名单!B:B)*(VALUE(AW2413)&gt;=名单!E:E)*(VALUE(AW2413)&lt;=名单!G:G)*(Y2413="正常走货")),名单!H:H),"否")</f>
        <v>否</v>
      </c>
      <c r="G2413" s="71" t="s">
        <v>7285</v>
      </c>
      <c r="H2413" s="71" t="s">
        <v>7287</v>
      </c>
      <c r="J2413" s="72" t="s">
        <v>17</v>
      </c>
      <c r="L2413" s="71" t="s">
        <v>18</v>
      </c>
      <c r="M2413" s="73"/>
      <c r="N2413" s="73"/>
      <c r="R2413" s="73"/>
      <c r="S2413" s="72" t="s">
        <v>288</v>
      </c>
      <c r="T2413" s="72" t="s">
        <v>14410</v>
      </c>
      <c r="U2413" s="73"/>
      <c r="W2413" s="73"/>
      <c r="X2413" s="73"/>
      <c r="Y2413" s="72" t="s">
        <v>14379</v>
      </c>
      <c r="AO2413" s="71">
        <v>-11</v>
      </c>
      <c r="AT2413" s="73"/>
      <c r="AV2413" s="73"/>
      <c r="AW2413" s="74" t="s">
        <v>16807</v>
      </c>
      <c r="BC2413" s="73"/>
    </row>
    <row r="2414" spans="1:56">
      <c r="A2414" s="70" t="str">
        <f t="shared" si="75"/>
        <v>2026-01</v>
      </c>
      <c r="B2414" s="5" t="str">
        <f>_xlfn.XLOOKUP(G2414,过机服务商重量差!A:A,过机服务商重量差!G:G)</f>
        <v>小旋风</v>
      </c>
      <c r="C2414" s="32" t="str">
        <f t="shared" si="74"/>
        <v>渠道</v>
      </c>
      <c r="D2414" s="63">
        <f>ROUND(IF(AND(AO2414&gt;=0,Y2414="正常走货"),_xlfn.XLOOKUP(G2414,过机服务商重量差!A:A,过机服务商重量差!L:L),"0"),2)</f>
        <v>42</v>
      </c>
      <c r="E2414" s="64">
        <f>ROUND(IF(B2414="小旋风",$D2414/提成!$D$4*提成!$E$4,$D2414/提成!$D$3*提成!$E$3),2)</f>
        <v>0.42</v>
      </c>
      <c r="F2414" s="5" t="str">
        <f ca="1">IFERROR(LOOKUP(1,0/((B2414=名单!B:B)*(VALUE(AW2414)&gt;=名单!E:E)*(VALUE(AW2414)&lt;=名单!G:G)*(Y2414="正常走货")),名单!H:H),"否")</f>
        <v>是</v>
      </c>
      <c r="G2414" s="71" t="s">
        <v>7288</v>
      </c>
      <c r="H2414" s="71" t="s">
        <v>7290</v>
      </c>
      <c r="J2414" s="72" t="s">
        <v>3059</v>
      </c>
      <c r="L2414" s="71" t="s">
        <v>18</v>
      </c>
      <c r="M2414" s="73"/>
      <c r="N2414" s="73"/>
      <c r="R2414" s="73"/>
      <c r="S2414" s="72" t="s">
        <v>215</v>
      </c>
      <c r="T2414" s="72" t="s">
        <v>14378</v>
      </c>
      <c r="U2414" s="73"/>
      <c r="W2414" s="73"/>
      <c r="X2414" s="73"/>
      <c r="Y2414" s="72" t="s">
        <v>14379</v>
      </c>
      <c r="AO2414" s="71">
        <v>420</v>
      </c>
      <c r="AT2414" s="73"/>
      <c r="AV2414" s="73"/>
      <c r="AW2414" s="74" t="s">
        <v>16808</v>
      </c>
      <c r="BC2414" s="73"/>
    </row>
    <row r="2415" spans="1:56">
      <c r="A2415" s="70" t="str">
        <f t="shared" si="75"/>
        <v>2026-01</v>
      </c>
      <c r="B2415" s="5" t="str">
        <f>_xlfn.XLOOKUP(G2415,过机服务商重量差!A:A,过机服务商重量差!G:G)</f>
        <v>帅时莹</v>
      </c>
      <c r="C2415" s="32" t="str">
        <f t="shared" si="74"/>
        <v>渠道</v>
      </c>
      <c r="D2415" s="63">
        <f>ROUND(IF(AND(AO2415&gt;=0,Y2415="正常走货"),_xlfn.XLOOKUP(G2415,过机服务商重量差!A:A,过机服务商重量差!L:L),"0"),2)</f>
        <v>22</v>
      </c>
      <c r="E2415" s="64">
        <f>ROUND(IF(B2415="小旋风",$D2415/提成!$D$4*提成!$E$4,$D2415/提成!$D$3*提成!$E$3),2)</f>
        <v>0.22</v>
      </c>
      <c r="F2415" s="5" t="str">
        <f ca="1">IFERROR(LOOKUP(1,0/((B2415=名单!B:B)*(VALUE(AW2415)&gt;=名单!E:E)*(VALUE(AW2415)&lt;=名单!G:G)*(Y2415="正常走货")),名单!H:H),"否")</f>
        <v>否</v>
      </c>
      <c r="G2415" s="71" t="s">
        <v>7291</v>
      </c>
      <c r="H2415" s="71" t="s">
        <v>7293</v>
      </c>
      <c r="J2415" s="72" t="s">
        <v>1184</v>
      </c>
      <c r="L2415" s="71" t="s">
        <v>18</v>
      </c>
      <c r="M2415" s="73"/>
      <c r="N2415" s="73"/>
      <c r="R2415" s="73"/>
      <c r="S2415" s="72" t="s">
        <v>442</v>
      </c>
      <c r="T2415" s="72" t="s">
        <v>14410</v>
      </c>
      <c r="U2415" s="73"/>
      <c r="W2415" s="73"/>
      <c r="X2415" s="73"/>
      <c r="Y2415" s="72" t="s">
        <v>14379</v>
      </c>
      <c r="AO2415" s="71">
        <v>132</v>
      </c>
      <c r="AT2415" s="73"/>
      <c r="AV2415" s="73"/>
      <c r="AW2415" s="74" t="s">
        <v>16809</v>
      </c>
      <c r="BC2415" s="73"/>
    </row>
    <row r="2416" spans="1:56">
      <c r="A2416" s="70" t="str">
        <f t="shared" si="75"/>
        <v>2026-01</v>
      </c>
      <c r="B2416" s="5" t="str">
        <f>_xlfn.XLOOKUP(G2416,过机服务商重量差!A:A,过机服务商重量差!G:G)</f>
        <v>帅时莹</v>
      </c>
      <c r="C2416" s="32" t="str">
        <f t="shared" si="74"/>
        <v>渠道</v>
      </c>
      <c r="D2416" s="63">
        <f>ROUND(IF(AND(AO2416&gt;=0,Y2416="正常走货"),_xlfn.XLOOKUP(G2416,过机服务商重量差!A:A,过机服务商重量差!L:L),"0"),2)</f>
        <v>1</v>
      </c>
      <c r="E2416" s="64">
        <f>ROUND(IF(B2416="小旋风",$D2416/提成!$D$4*提成!$E$4,$D2416/提成!$D$3*提成!$E$3),2)</f>
        <v>0.01</v>
      </c>
      <c r="F2416" s="5" t="str">
        <f ca="1">IFERROR(LOOKUP(1,0/((B2416=名单!B:B)*(VALUE(AW2416)&gt;=名单!E:E)*(VALUE(AW2416)&lt;=名单!G:G)*(Y2416="正常走货")),名单!H:H),"否")</f>
        <v>否</v>
      </c>
      <c r="G2416" s="71" t="s">
        <v>7294</v>
      </c>
      <c r="H2416" s="71" t="s">
        <v>7296</v>
      </c>
      <c r="J2416" s="72" t="s">
        <v>586</v>
      </c>
      <c r="L2416" s="71" t="s">
        <v>18</v>
      </c>
      <c r="M2416" s="73"/>
      <c r="N2416" s="73"/>
      <c r="R2416" s="73"/>
      <c r="S2416" s="72" t="s">
        <v>442</v>
      </c>
      <c r="T2416" s="72" t="s">
        <v>14410</v>
      </c>
      <c r="U2416" s="73"/>
      <c r="W2416" s="73"/>
      <c r="X2416" s="73"/>
      <c r="Y2416" s="72" t="s">
        <v>14379</v>
      </c>
      <c r="AO2416" s="71">
        <v>41.21</v>
      </c>
      <c r="AT2416" s="73"/>
      <c r="AV2416" s="73"/>
      <c r="AW2416" s="74" t="s">
        <v>16810</v>
      </c>
      <c r="BA2416" s="73"/>
      <c r="BC2416" s="73"/>
    </row>
    <row r="2417" spans="1:56">
      <c r="A2417" s="70" t="str">
        <f t="shared" si="75"/>
        <v>2026-01</v>
      </c>
      <c r="B2417" s="5" t="str">
        <f>_xlfn.XLOOKUP(G2417,过机服务商重量差!A:A,过机服务商重量差!G:G)</f>
        <v>风清扬</v>
      </c>
      <c r="C2417" s="32" t="str">
        <f t="shared" si="74"/>
        <v>渠道</v>
      </c>
      <c r="D2417" s="63">
        <f>ROUND(IF(AND(AO2417&gt;=0,Y2417="正常走货"),_xlfn.XLOOKUP(G2417,过机服务商重量差!A:A,过机服务商重量差!L:L),"0"),2)</f>
        <v>21</v>
      </c>
      <c r="E2417" s="64">
        <f>ROUND(IF(B2417="小旋风",$D2417/提成!$D$4*提成!$E$4,$D2417/提成!$D$3*提成!$E$3),2)</f>
        <v>0.21</v>
      </c>
      <c r="F2417" s="5" t="str">
        <f ca="1">IFERROR(LOOKUP(1,0/((B2417=名单!B:B)*(VALUE(AW2417)&gt;=名单!E:E)*(VALUE(AW2417)&lt;=名单!G:G)*(Y2417="正常走货")),名单!H:H),"否")</f>
        <v>是</v>
      </c>
      <c r="G2417" s="71" t="s">
        <v>7297</v>
      </c>
      <c r="H2417" s="71" t="s">
        <v>50</v>
      </c>
      <c r="J2417" s="72" t="s">
        <v>51</v>
      </c>
      <c r="L2417" s="71" t="s">
        <v>18</v>
      </c>
      <c r="M2417" s="73"/>
      <c r="N2417" s="73"/>
      <c r="R2417" s="73"/>
      <c r="S2417" s="72" t="s">
        <v>1218</v>
      </c>
      <c r="T2417" s="72" t="s">
        <v>14578</v>
      </c>
      <c r="U2417" s="73"/>
      <c r="W2417" s="73"/>
      <c r="X2417" s="73"/>
      <c r="Y2417" s="72" t="s">
        <v>14379</v>
      </c>
      <c r="AO2417" s="71">
        <v>46.2</v>
      </c>
      <c r="AT2417" s="73"/>
      <c r="AV2417" s="73"/>
      <c r="AW2417" s="74" t="s">
        <v>16811</v>
      </c>
      <c r="BC2417" s="73"/>
    </row>
    <row r="2418" spans="1:56">
      <c r="A2418" s="70" t="str">
        <f t="shared" si="75"/>
        <v>2026-01</v>
      </c>
      <c r="B2418" s="5" t="str">
        <f>_xlfn.XLOOKUP(G2418,过机服务商重量差!A:A,过机服务商重量差!G:G)</f>
        <v>风清扬</v>
      </c>
      <c r="C2418" s="32" t="str">
        <f t="shared" si="74"/>
        <v>渠道</v>
      </c>
      <c r="D2418" s="63">
        <f>ROUND(IF(AND(AO2418&gt;=0,Y2418="正常走货"),_xlfn.XLOOKUP(G2418,过机服务商重量差!A:A,过机服务商重量差!L:L),"0"),2)</f>
        <v>21</v>
      </c>
      <c r="E2418" s="64">
        <f>ROUND(IF(B2418="小旋风",$D2418/提成!$D$4*提成!$E$4,$D2418/提成!$D$3*提成!$E$3),2)</f>
        <v>0.21</v>
      </c>
      <c r="F2418" s="5" t="str">
        <f ca="1">IFERROR(LOOKUP(1,0/((B2418=名单!B:B)*(VALUE(AW2418)&gt;=名单!E:E)*(VALUE(AW2418)&lt;=名单!G:G)*(Y2418="正常走货")),名单!H:H),"否")</f>
        <v>是</v>
      </c>
      <c r="G2418" s="71" t="s">
        <v>7299</v>
      </c>
      <c r="H2418" s="71" t="s">
        <v>50</v>
      </c>
      <c r="J2418" s="72" t="s">
        <v>51</v>
      </c>
      <c r="L2418" s="71" t="s">
        <v>18</v>
      </c>
      <c r="M2418" s="73"/>
      <c r="N2418" s="73"/>
      <c r="R2418" s="73"/>
      <c r="S2418" s="72" t="s">
        <v>1218</v>
      </c>
      <c r="T2418" s="72" t="s">
        <v>14578</v>
      </c>
      <c r="U2418" s="73"/>
      <c r="W2418" s="73"/>
      <c r="X2418" s="73"/>
      <c r="Y2418" s="72" t="s">
        <v>14379</v>
      </c>
      <c r="AO2418" s="71">
        <v>46.2</v>
      </c>
      <c r="AT2418" s="73"/>
      <c r="AV2418" s="73"/>
      <c r="AW2418" s="74" t="s">
        <v>16812</v>
      </c>
      <c r="BA2418" s="73"/>
      <c r="BC2418" s="73"/>
    </row>
    <row r="2419" spans="1:56">
      <c r="A2419" s="70" t="str">
        <f t="shared" si="75"/>
        <v>2026-01</v>
      </c>
      <c r="B2419" s="5" t="str">
        <f>_xlfn.XLOOKUP(G2419,过机服务商重量差!A:A,过机服务商重量差!G:G)</f>
        <v>风清扬</v>
      </c>
      <c r="C2419" s="32" t="str">
        <f t="shared" si="74"/>
        <v>渠道</v>
      </c>
      <c r="D2419" s="63">
        <f>ROUND(IF(AND(AO2419&gt;=0,Y2419="正常走货"),_xlfn.XLOOKUP(G2419,过机服务商重量差!A:A,过机服务商重量差!L:L),"0"),2)</f>
        <v>21</v>
      </c>
      <c r="E2419" s="64">
        <f>ROUND(IF(B2419="小旋风",$D2419/提成!$D$4*提成!$E$4,$D2419/提成!$D$3*提成!$E$3),2)</f>
        <v>0.21</v>
      </c>
      <c r="F2419" s="5" t="str">
        <f ca="1">IFERROR(LOOKUP(1,0/((B2419=名单!B:B)*(VALUE(AW2419)&gt;=名单!E:E)*(VALUE(AW2419)&lt;=名单!G:G)*(Y2419="正常走货")),名单!H:H),"否")</f>
        <v>是</v>
      </c>
      <c r="G2419" s="71" t="s">
        <v>7301</v>
      </c>
      <c r="H2419" s="71" t="s">
        <v>50</v>
      </c>
      <c r="J2419" s="72" t="s">
        <v>51</v>
      </c>
      <c r="L2419" s="71" t="s">
        <v>18</v>
      </c>
      <c r="M2419" s="73"/>
      <c r="N2419" s="73"/>
      <c r="R2419" s="73"/>
      <c r="S2419" s="72" t="s">
        <v>1218</v>
      </c>
      <c r="T2419" s="72" t="s">
        <v>14578</v>
      </c>
      <c r="U2419" s="73"/>
      <c r="W2419" s="73"/>
      <c r="X2419" s="73"/>
      <c r="Y2419" s="72" t="s">
        <v>14379</v>
      </c>
      <c r="AO2419" s="71">
        <v>46.2</v>
      </c>
      <c r="AS2419" s="73"/>
      <c r="AT2419" s="73"/>
      <c r="AU2419" s="73"/>
      <c r="AV2419" s="73"/>
      <c r="AW2419" s="74" t="s">
        <v>16813</v>
      </c>
      <c r="BC2419" s="73"/>
    </row>
    <row r="2420" spans="1:56">
      <c r="A2420" s="70" t="str">
        <f t="shared" si="75"/>
        <v>2026-01</v>
      </c>
      <c r="B2420" s="5" t="str">
        <f>_xlfn.XLOOKUP(G2420,过机服务商重量差!A:A,过机服务商重量差!G:G)</f>
        <v>风清扬</v>
      </c>
      <c r="C2420" s="32" t="str">
        <f t="shared" si="74"/>
        <v>渠道</v>
      </c>
      <c r="D2420" s="63">
        <f>ROUND(IF(AND(AO2420&gt;=0,Y2420="正常走货"),_xlfn.XLOOKUP(G2420,过机服务商重量差!A:A,过机服务商重量差!L:L),"0"),2)</f>
        <v>21</v>
      </c>
      <c r="E2420" s="64">
        <f>ROUND(IF(B2420="小旋风",$D2420/提成!$D$4*提成!$E$4,$D2420/提成!$D$3*提成!$E$3),2)</f>
        <v>0.21</v>
      </c>
      <c r="F2420" s="5" t="str">
        <f ca="1">IFERROR(LOOKUP(1,0/((B2420=名单!B:B)*(VALUE(AW2420)&gt;=名单!E:E)*(VALUE(AW2420)&lt;=名单!G:G)*(Y2420="正常走货")),名单!H:H),"否")</f>
        <v>是</v>
      </c>
      <c r="G2420" s="71" t="s">
        <v>7303</v>
      </c>
      <c r="H2420" s="71" t="s">
        <v>7305</v>
      </c>
      <c r="J2420" s="72" t="s">
        <v>1592</v>
      </c>
      <c r="L2420" s="71" t="s">
        <v>18</v>
      </c>
      <c r="M2420" s="73"/>
      <c r="N2420" s="73"/>
      <c r="R2420" s="73"/>
      <c r="S2420" s="72" t="s">
        <v>279</v>
      </c>
      <c r="T2420" s="72" t="s">
        <v>14407</v>
      </c>
      <c r="U2420" s="73"/>
      <c r="W2420" s="73"/>
      <c r="X2420" s="73"/>
      <c r="Y2420" s="72" t="s">
        <v>14379</v>
      </c>
      <c r="AO2420" s="71">
        <v>0</v>
      </c>
      <c r="AT2420" s="73"/>
      <c r="AV2420" s="73"/>
      <c r="AW2420" s="74" t="s">
        <v>16814</v>
      </c>
      <c r="BC2420" s="73"/>
    </row>
    <row r="2421" spans="1:56">
      <c r="A2421" s="70" t="str">
        <f t="shared" si="75"/>
        <v>2026-01</v>
      </c>
      <c r="B2421" s="5" t="str">
        <f>_xlfn.XLOOKUP(G2421,过机服务商重量差!A:A,过机服务商重量差!G:G)</f>
        <v>玉麒麟</v>
      </c>
      <c r="C2421" s="32" t="str">
        <f t="shared" si="74"/>
        <v>渠道</v>
      </c>
      <c r="D2421" s="63">
        <f>ROUND(IF(AND(AO2421&gt;=0,Y2421="正常走货"),_xlfn.XLOOKUP(G2421,过机服务商重量差!A:A,过机服务商重量差!L:L),"0"),2)</f>
        <v>4</v>
      </c>
      <c r="E2421" s="64">
        <f>ROUND(IF(B2421="小旋风",$D2421/提成!$D$4*提成!$E$4,$D2421/提成!$D$3*提成!$E$3),2)</f>
        <v>0.04</v>
      </c>
      <c r="F2421" s="5" t="str">
        <f ca="1">IFERROR(LOOKUP(1,0/((B2421=名单!B:B)*(VALUE(AW2421)&gt;=名单!E:E)*(VALUE(AW2421)&lt;=名单!G:G)*(Y2421="正常走货")),名单!H:H),"否")</f>
        <v>否</v>
      </c>
      <c r="G2421" s="71" t="s">
        <v>7306</v>
      </c>
      <c r="H2421" s="71" t="s">
        <v>7308</v>
      </c>
      <c r="J2421" s="72" t="s">
        <v>17</v>
      </c>
      <c r="L2421" s="71" t="s">
        <v>18</v>
      </c>
      <c r="M2421" s="73"/>
      <c r="N2421" s="73"/>
      <c r="R2421" s="73"/>
      <c r="S2421" s="72" t="s">
        <v>408</v>
      </c>
      <c r="T2421" s="71" t="s">
        <v>14378</v>
      </c>
      <c r="U2421" s="73"/>
      <c r="W2421" s="73"/>
      <c r="X2421" s="73"/>
      <c r="Y2421" s="72" t="s">
        <v>14379</v>
      </c>
      <c r="AO2421" s="71">
        <v>88</v>
      </c>
      <c r="AS2421" s="73"/>
      <c r="AT2421" s="73"/>
      <c r="AU2421" s="73"/>
      <c r="AV2421" s="73"/>
      <c r="AW2421" s="74" t="s">
        <v>16815</v>
      </c>
      <c r="BC2421" s="73"/>
    </row>
    <row r="2422" spans="1:56">
      <c r="A2422" s="70" t="str">
        <f t="shared" si="75"/>
        <v>2026-01</v>
      </c>
      <c r="B2422" s="5" t="str">
        <f>_xlfn.XLOOKUP(G2422,过机服务商重量差!A:A,过机服务商重量差!G:G)</f>
        <v>玉麒麟</v>
      </c>
      <c r="C2422" s="32" t="str">
        <f t="shared" si="74"/>
        <v>渠道</v>
      </c>
      <c r="D2422" s="63">
        <f>ROUND(IF(AND(AO2422&gt;=0,Y2422="正常走货"),_xlfn.XLOOKUP(G2422,过机服务商重量差!A:A,过机服务商重量差!L:L),"0"),2)</f>
        <v>2.5</v>
      </c>
      <c r="E2422" s="64">
        <f>ROUND(IF(B2422="小旋风",$D2422/提成!$D$4*提成!$E$4,$D2422/提成!$D$3*提成!$E$3),2)</f>
        <v>0.03</v>
      </c>
      <c r="F2422" s="5" t="str">
        <f ca="1">IFERROR(LOOKUP(1,0/((B2422=名单!B:B)*(VALUE(AW2422)&gt;=名单!E:E)*(VALUE(AW2422)&lt;=名单!G:G)*(Y2422="正常走货")),名单!H:H),"否")</f>
        <v>否</v>
      </c>
      <c r="G2422" s="71" t="s">
        <v>7309</v>
      </c>
      <c r="H2422" s="71" t="s">
        <v>7311</v>
      </c>
      <c r="J2422" s="72" t="s">
        <v>17</v>
      </c>
      <c r="L2422" s="71" t="s">
        <v>18</v>
      </c>
      <c r="M2422" s="73"/>
      <c r="N2422" s="73"/>
      <c r="R2422" s="73"/>
      <c r="S2422" s="72" t="s">
        <v>246</v>
      </c>
      <c r="T2422" s="72" t="s">
        <v>14386</v>
      </c>
      <c r="U2422" s="73"/>
      <c r="W2422" s="73"/>
      <c r="X2422" s="73"/>
      <c r="Y2422" s="72" t="s">
        <v>14379</v>
      </c>
      <c r="AO2422" s="71">
        <v>194.65</v>
      </c>
      <c r="AT2422" s="73"/>
      <c r="AV2422" s="73"/>
      <c r="AW2422" s="74" t="s">
        <v>16816</v>
      </c>
      <c r="BA2422" s="73"/>
      <c r="BC2422" s="73"/>
    </row>
    <row r="2423" spans="1:56">
      <c r="A2423" s="70" t="str">
        <f t="shared" si="75"/>
        <v>2026-01</v>
      </c>
      <c r="B2423" s="5" t="str">
        <f>_xlfn.XLOOKUP(G2423,过机服务商重量差!A:A,过机服务商重量差!G:G)</f>
        <v>玉麒麟</v>
      </c>
      <c r="C2423" s="32" t="str">
        <f t="shared" si="74"/>
        <v>渠道</v>
      </c>
      <c r="D2423" s="63">
        <f>ROUND(IF(AND(AO2423&gt;=0,Y2423="正常走货"),_xlfn.XLOOKUP(G2423,过机服务商重量差!A:A,过机服务商重量差!L:L),"0"),2)</f>
        <v>58</v>
      </c>
      <c r="E2423" s="64">
        <f>ROUND(IF(B2423="小旋风",$D2423/提成!$D$4*提成!$E$4,$D2423/提成!$D$3*提成!$E$3),2)</f>
        <v>0.58</v>
      </c>
      <c r="F2423" s="5" t="str">
        <f ca="1">IFERROR(LOOKUP(1,0/((B2423=名单!B:B)*(VALUE(AW2423)&gt;=名单!E:E)*(VALUE(AW2423)&lt;=名单!G:G)*(Y2423="正常走货")),名单!H:H),"否")</f>
        <v>否</v>
      </c>
      <c r="G2423" s="71" t="s">
        <v>7312</v>
      </c>
      <c r="H2423" s="71" t="s">
        <v>7314</v>
      </c>
      <c r="J2423" s="72" t="s">
        <v>17</v>
      </c>
      <c r="L2423" s="72" t="s">
        <v>18</v>
      </c>
      <c r="M2423" s="73"/>
      <c r="N2423" s="73"/>
      <c r="R2423" s="73"/>
      <c r="S2423" s="72" t="s">
        <v>20</v>
      </c>
      <c r="T2423" s="72" t="s">
        <v>14378</v>
      </c>
      <c r="U2423" s="73"/>
      <c r="W2423" s="73"/>
      <c r="X2423" s="73"/>
      <c r="Y2423" s="72" t="s">
        <v>14379</v>
      </c>
      <c r="AO2423" s="71">
        <v>243.6</v>
      </c>
      <c r="AT2423" s="73"/>
      <c r="AV2423" s="73"/>
      <c r="AW2423" s="74" t="s">
        <v>16817</v>
      </c>
      <c r="BC2423" s="73"/>
    </row>
    <row r="2424" spans="1:56">
      <c r="A2424" s="70" t="str">
        <f t="shared" si="75"/>
        <v>2026-01</v>
      </c>
      <c r="B2424" s="5" t="str">
        <f>_xlfn.XLOOKUP(G2424,过机服务商重量差!A:A,过机服务商重量差!G:G)</f>
        <v>玉麒麟</v>
      </c>
      <c r="C2424" s="32" t="str">
        <f t="shared" si="74"/>
        <v>渠道</v>
      </c>
      <c r="D2424" s="63">
        <f>ROUND(IF(AND(AO2424&gt;=0,Y2424="正常走货"),_xlfn.XLOOKUP(G2424,过机服务商重量差!A:A,过机服务商重量差!L:L),"0"),2)</f>
        <v>51</v>
      </c>
      <c r="E2424" s="64">
        <f>ROUND(IF(B2424="小旋风",$D2424/提成!$D$4*提成!$E$4,$D2424/提成!$D$3*提成!$E$3),2)</f>
        <v>0.51</v>
      </c>
      <c r="F2424" s="5" t="str">
        <f ca="1">IFERROR(LOOKUP(1,0/((B2424=名单!B:B)*(VALUE(AW2424)&gt;=名单!E:E)*(VALUE(AW2424)&lt;=名单!G:G)*(Y2424="正常走货")),名单!H:H),"否")</f>
        <v>否</v>
      </c>
      <c r="G2424" s="71" t="s">
        <v>7315</v>
      </c>
      <c r="H2424" s="71" t="s">
        <v>7317</v>
      </c>
      <c r="J2424" s="72" t="s">
        <v>17</v>
      </c>
      <c r="L2424" s="71" t="s">
        <v>18</v>
      </c>
      <c r="M2424" s="73"/>
      <c r="N2424" s="73"/>
      <c r="R2424" s="73"/>
      <c r="S2424" s="72" t="s">
        <v>20</v>
      </c>
      <c r="T2424" s="72" t="s">
        <v>14378</v>
      </c>
      <c r="U2424" s="73"/>
      <c r="W2424" s="73"/>
      <c r="X2424" s="73"/>
      <c r="Y2424" s="72" t="s">
        <v>14379</v>
      </c>
      <c r="AO2424" s="71">
        <v>170.2</v>
      </c>
      <c r="AS2424" s="73"/>
      <c r="AT2424" s="73"/>
      <c r="AU2424" s="73"/>
      <c r="AV2424" s="73"/>
      <c r="AW2424" s="74" t="s">
        <v>16818</v>
      </c>
      <c r="BC2424" s="73"/>
    </row>
    <row r="2425" spans="1:56">
      <c r="A2425" s="70" t="str">
        <f t="shared" si="75"/>
        <v>2026-01</v>
      </c>
      <c r="B2425" s="5" t="str">
        <f>_xlfn.XLOOKUP(G2425,过机服务商重量差!A:A,过机服务商重量差!G:G)</f>
        <v>无崖子</v>
      </c>
      <c r="C2425" s="32" t="str">
        <f t="shared" si="74"/>
        <v>渠道</v>
      </c>
      <c r="D2425" s="63">
        <f>ROUND(IF(AND(AO2425&gt;=0,Y2425="正常走货"),_xlfn.XLOOKUP(G2425,过机服务商重量差!A:A,过机服务商重量差!L:L),"0"),2)</f>
        <v>8</v>
      </c>
      <c r="E2425" s="64">
        <f>ROUND(IF(B2425="小旋风",$D2425/提成!$D$4*提成!$E$4,$D2425/提成!$D$3*提成!$E$3),2)</f>
        <v>0.08</v>
      </c>
      <c r="F2425" s="5" t="str">
        <f ca="1">IFERROR(LOOKUP(1,0/((B2425=名单!B:B)*(VALUE(AW2425)&gt;=名单!E:E)*(VALUE(AW2425)&lt;=名单!G:G)*(Y2425="正常走货")),名单!H:H),"否")</f>
        <v>否</v>
      </c>
      <c r="G2425" s="71" t="s">
        <v>7318</v>
      </c>
      <c r="H2425" s="71" t="s">
        <v>7320</v>
      </c>
      <c r="J2425" s="72" t="s">
        <v>465</v>
      </c>
      <c r="L2425" s="71" t="s">
        <v>18</v>
      </c>
      <c r="M2425" s="73"/>
      <c r="N2425" s="73"/>
      <c r="R2425" s="73"/>
      <c r="S2425" s="72" t="s">
        <v>191</v>
      </c>
      <c r="T2425" s="72" t="s">
        <v>14410</v>
      </c>
      <c r="U2425" s="73"/>
      <c r="W2425" s="73"/>
      <c r="X2425" s="73"/>
      <c r="Y2425" s="72" t="s">
        <v>14379</v>
      </c>
      <c r="AO2425" s="71">
        <v>87.81</v>
      </c>
      <c r="AS2425" s="73"/>
      <c r="AT2425" s="73"/>
      <c r="AU2425" s="73"/>
      <c r="AV2425" s="73"/>
      <c r="AW2425" s="74" t="s">
        <v>16819</v>
      </c>
      <c r="BC2425" s="73"/>
    </row>
    <row r="2426" spans="1:56">
      <c r="A2426" s="70" t="str">
        <f t="shared" si="75"/>
        <v>2026-01</v>
      </c>
      <c r="B2426" s="5" t="str">
        <f>_xlfn.XLOOKUP(G2426,过机服务商重量差!A:A,过机服务商重量差!G:G)</f>
        <v>玉麒麟</v>
      </c>
      <c r="C2426" s="32" t="str">
        <f t="shared" si="74"/>
        <v>渠道</v>
      </c>
      <c r="D2426" s="63">
        <f>ROUND(IF(AND(AO2426&gt;=0,Y2426="正常走货"),_xlfn.XLOOKUP(G2426,过机服务商重量差!A:A,过机服务商重量差!L:L),"0"),2)</f>
        <v>40</v>
      </c>
      <c r="E2426" s="64">
        <f>ROUND(IF(B2426="小旋风",$D2426/提成!$D$4*提成!$E$4,$D2426/提成!$D$3*提成!$E$3),2)</f>
        <v>0.4</v>
      </c>
      <c r="F2426" s="5" t="str">
        <f ca="1">IFERROR(LOOKUP(1,0/((B2426=名单!B:B)*(VALUE(AW2426)&gt;=名单!E:E)*(VALUE(AW2426)&lt;=名单!G:G)*(Y2426="正常走货")),名单!H:H),"否")</f>
        <v>否</v>
      </c>
      <c r="G2426" s="71" t="s">
        <v>7321</v>
      </c>
      <c r="H2426" s="71" t="s">
        <v>7323</v>
      </c>
      <c r="J2426" s="72" t="s">
        <v>17</v>
      </c>
      <c r="L2426" s="71" t="s">
        <v>18</v>
      </c>
      <c r="M2426" s="73"/>
      <c r="N2426" s="73"/>
      <c r="R2426" s="73"/>
      <c r="S2426" s="72" t="s">
        <v>1262</v>
      </c>
      <c r="T2426" s="72" t="s">
        <v>14382</v>
      </c>
      <c r="U2426" s="73"/>
      <c r="W2426" s="73"/>
      <c r="X2426" s="73"/>
      <c r="Y2426" s="72" t="s">
        <v>14379</v>
      </c>
      <c r="AO2426" s="71">
        <v>28.3899999999999</v>
      </c>
      <c r="AT2426" s="73"/>
      <c r="AU2426" s="73"/>
      <c r="AV2426" s="73"/>
      <c r="AW2426" s="74" t="s">
        <v>16820</v>
      </c>
      <c r="BC2426" s="73"/>
    </row>
    <row r="2427" spans="1:56">
      <c r="A2427" s="70" t="str">
        <f t="shared" si="75"/>
        <v>2026-01</v>
      </c>
      <c r="B2427" s="5" t="str">
        <f>_xlfn.XLOOKUP(G2427,过机服务商重量差!A:A,过机服务商重量差!G:G)</f>
        <v>风清扬</v>
      </c>
      <c r="C2427" s="32" t="str">
        <f t="shared" si="74"/>
        <v>渠道</v>
      </c>
      <c r="D2427" s="63">
        <f>ROUND(IF(AND(AO2427&gt;=0,Y2427="正常走货"),_xlfn.XLOOKUP(G2427,过机服务商重量差!A:A,过机服务商重量差!L:L),"0"),2)</f>
        <v>105</v>
      </c>
      <c r="E2427" s="64">
        <f>ROUND(IF(B2427="小旋风",$D2427/提成!$D$4*提成!$E$4,$D2427/提成!$D$3*提成!$E$3),2)</f>
        <v>1.05</v>
      </c>
      <c r="F2427" s="5" t="str">
        <f ca="1">IFERROR(LOOKUP(1,0/((B2427=名单!B:B)*(VALUE(AW2427)&gt;=名单!E:E)*(VALUE(AW2427)&lt;=名单!G:G)*(Y2427="正常走货")),名单!H:H),"否")</f>
        <v>是</v>
      </c>
      <c r="G2427" s="71" t="s">
        <v>7324</v>
      </c>
      <c r="H2427" s="71" t="s">
        <v>50</v>
      </c>
      <c r="J2427" s="72" t="s">
        <v>1903</v>
      </c>
      <c r="L2427" s="72" t="s">
        <v>18</v>
      </c>
      <c r="M2427" s="73"/>
      <c r="N2427" s="73"/>
      <c r="R2427" s="73"/>
      <c r="S2427" s="72" t="s">
        <v>223</v>
      </c>
      <c r="T2427" s="72" t="s">
        <v>14410</v>
      </c>
      <c r="U2427" s="73"/>
      <c r="W2427" s="73"/>
      <c r="X2427" s="73"/>
      <c r="Y2427" s="72" t="s">
        <v>14379</v>
      </c>
      <c r="AO2427" s="71">
        <v>210</v>
      </c>
      <c r="AS2427" s="73"/>
      <c r="AT2427" s="73"/>
      <c r="AV2427" s="73"/>
      <c r="AW2427" s="74" t="s">
        <v>16821</v>
      </c>
      <c r="BA2427" s="73"/>
      <c r="BC2427" s="73"/>
    </row>
    <row r="2428" spans="1:56">
      <c r="A2428" s="70" t="str">
        <f t="shared" si="75"/>
        <v>2026-01</v>
      </c>
      <c r="B2428" s="5" t="str">
        <f>_xlfn.XLOOKUP(G2428,过机服务商重量差!A:A,过机服务商重量差!G:G)</f>
        <v>风清扬</v>
      </c>
      <c r="C2428" s="32" t="str">
        <f t="shared" si="74"/>
        <v>渠道</v>
      </c>
      <c r="D2428" s="63">
        <f>ROUND(IF(AND(AO2428&gt;=0,Y2428="正常走货"),_xlfn.XLOOKUP(G2428,过机服务商重量差!A:A,过机服务商重量差!L:L),"0"),2)</f>
        <v>567</v>
      </c>
      <c r="E2428" s="64">
        <f>ROUND(IF(B2428="小旋风",$D2428/提成!$D$4*提成!$E$4,$D2428/提成!$D$3*提成!$E$3),2)</f>
        <v>5.67</v>
      </c>
      <c r="F2428" s="5" t="str">
        <f ca="1">IFERROR(LOOKUP(1,0/((B2428=名单!B:B)*(VALUE(AW2428)&gt;=名单!E:E)*(VALUE(AW2428)&lt;=名单!G:G)*(Y2428="正常走货")),名单!H:H),"否")</f>
        <v>是</v>
      </c>
      <c r="G2428" s="71" t="s">
        <v>7326</v>
      </c>
      <c r="H2428" s="71" t="s">
        <v>50</v>
      </c>
      <c r="J2428" s="72" t="s">
        <v>2246</v>
      </c>
      <c r="L2428" s="71" t="s">
        <v>18</v>
      </c>
      <c r="M2428" s="73"/>
      <c r="N2428" s="73"/>
      <c r="R2428" s="73"/>
      <c r="S2428" s="72" t="s">
        <v>223</v>
      </c>
      <c r="T2428" s="72" t="s">
        <v>14410</v>
      </c>
      <c r="U2428" s="73"/>
      <c r="W2428" s="73"/>
      <c r="X2428" s="73"/>
      <c r="Y2428" s="72" t="s">
        <v>14379</v>
      </c>
      <c r="AO2428" s="71">
        <v>567</v>
      </c>
      <c r="AT2428" s="73"/>
      <c r="AU2428" s="73"/>
      <c r="AV2428" s="73"/>
      <c r="AW2428" s="74" t="s">
        <v>16822</v>
      </c>
      <c r="BC2428" s="73"/>
    </row>
    <row r="2429" spans="1:56">
      <c r="A2429" s="70" t="str">
        <f t="shared" si="75"/>
        <v>2026-01</v>
      </c>
      <c r="B2429" s="5" t="str">
        <f>_xlfn.XLOOKUP(G2429,过机服务商重量差!A:A,过机服务商重量差!G:G)</f>
        <v>风清扬</v>
      </c>
      <c r="C2429" s="32" t="str">
        <f t="shared" si="74"/>
        <v>渠道</v>
      </c>
      <c r="D2429" s="63">
        <f>ROUND(IF(AND(AO2429&gt;=0,Y2429="正常走货"),_xlfn.XLOOKUP(G2429,过机服务商重量差!A:A,过机服务商重量差!L:L),"0"),2)</f>
        <v>410</v>
      </c>
      <c r="E2429" s="64">
        <f>ROUND(IF(B2429="小旋风",$D2429/提成!$D$4*提成!$E$4,$D2429/提成!$D$3*提成!$E$3),2)</f>
        <v>4.1</v>
      </c>
      <c r="F2429" s="5" t="str">
        <f ca="1">IFERROR(LOOKUP(1,0/((B2429=名单!B:B)*(VALUE(AW2429)&gt;=名单!E:E)*(VALUE(AW2429)&lt;=名单!G:G)*(Y2429="正常走货")),名单!H:H),"否")</f>
        <v>是</v>
      </c>
      <c r="G2429" s="71" t="s">
        <v>7328</v>
      </c>
      <c r="H2429" s="71" t="s">
        <v>50</v>
      </c>
      <c r="J2429" s="72" t="s">
        <v>231</v>
      </c>
      <c r="L2429" s="71" t="s">
        <v>18</v>
      </c>
      <c r="M2429" s="73"/>
      <c r="N2429" s="73"/>
      <c r="R2429" s="73"/>
      <c r="S2429" s="72" t="s">
        <v>223</v>
      </c>
      <c r="T2429" s="72" t="s">
        <v>14410</v>
      </c>
      <c r="U2429" s="73"/>
      <c r="W2429" s="73"/>
      <c r="X2429" s="73"/>
      <c r="Y2429" s="72" t="s">
        <v>14379</v>
      </c>
      <c r="AO2429" s="71">
        <v>211.5</v>
      </c>
      <c r="AS2429" s="73"/>
      <c r="AT2429" s="73"/>
      <c r="AU2429" s="73"/>
      <c r="AV2429" s="73"/>
      <c r="AW2429" s="74" t="s">
        <v>16823</v>
      </c>
      <c r="BC2429" s="73"/>
      <c r="BD2429" s="73"/>
    </row>
    <row r="2430" spans="1:56">
      <c r="A2430" s="70" t="str">
        <f t="shared" si="75"/>
        <v>2026-01</v>
      </c>
      <c r="B2430" s="5" t="str">
        <f>_xlfn.XLOOKUP(G2430,过机服务商重量差!A:A,过机服务商重量差!G:G)</f>
        <v>玉麒麟</v>
      </c>
      <c r="C2430" s="32" t="str">
        <f t="shared" si="74"/>
        <v>渠道</v>
      </c>
      <c r="D2430" s="63">
        <f>ROUND(IF(AND(AO2430&gt;=0,Y2430="正常走货"),_xlfn.XLOOKUP(G2430,过机服务商重量差!A:A,过机服务商重量差!L:L),"0"),2)</f>
        <v>22</v>
      </c>
      <c r="E2430" s="64">
        <f>ROUND(IF(B2430="小旋风",$D2430/提成!$D$4*提成!$E$4,$D2430/提成!$D$3*提成!$E$3),2)</f>
        <v>0.22</v>
      </c>
      <c r="F2430" s="5" t="str">
        <f ca="1">IFERROR(LOOKUP(1,0/((B2430=名单!B:B)*(VALUE(AW2430)&gt;=名单!E:E)*(VALUE(AW2430)&lt;=名单!G:G)*(Y2430="正常走货")),名单!H:H),"否")</f>
        <v>否</v>
      </c>
      <c r="G2430" s="71" t="s">
        <v>7330</v>
      </c>
      <c r="H2430" s="71" t="s">
        <v>7332</v>
      </c>
      <c r="J2430" s="72" t="s">
        <v>17</v>
      </c>
      <c r="L2430" s="71" t="s">
        <v>18</v>
      </c>
      <c r="M2430" s="73"/>
      <c r="N2430" s="73"/>
      <c r="R2430" s="73"/>
      <c r="S2430" s="72" t="s">
        <v>191</v>
      </c>
      <c r="T2430" s="72" t="s">
        <v>14410</v>
      </c>
      <c r="U2430" s="73"/>
      <c r="W2430" s="73"/>
      <c r="X2430" s="73"/>
      <c r="Y2430" s="72" t="s">
        <v>14379</v>
      </c>
      <c r="AO2430" s="71">
        <v>239.01</v>
      </c>
      <c r="AT2430" s="73"/>
      <c r="AV2430" s="73"/>
      <c r="AW2430" s="74" t="s">
        <v>16824</v>
      </c>
      <c r="BC2430" s="73"/>
    </row>
    <row r="2431" spans="1:56">
      <c r="A2431" s="70" t="str">
        <f t="shared" si="75"/>
        <v>2026-01</v>
      </c>
      <c r="B2431" s="5" t="str">
        <f>_xlfn.XLOOKUP(G2431,过机服务商重量差!A:A,过机服务商重量差!G:G)</f>
        <v>玉麒麟</v>
      </c>
      <c r="C2431" s="32" t="str">
        <f t="shared" si="74"/>
        <v>渠道</v>
      </c>
      <c r="D2431" s="63">
        <f>ROUND(IF(AND(AO2431&gt;=0,Y2431="正常走货"),_xlfn.XLOOKUP(G2431,过机服务商重量差!A:A,过机服务商重量差!L:L),"0"),2)</f>
        <v>9.5</v>
      </c>
      <c r="E2431" s="64">
        <f>ROUND(IF(B2431="小旋风",$D2431/提成!$D$4*提成!$E$4,$D2431/提成!$D$3*提成!$E$3),2)</f>
        <v>0.1</v>
      </c>
      <c r="F2431" s="5" t="str">
        <f ca="1">IFERROR(LOOKUP(1,0/((B2431=名单!B:B)*(VALUE(AW2431)&gt;=名单!E:E)*(VALUE(AW2431)&lt;=名单!G:G)*(Y2431="正常走货")),名单!H:H),"否")</f>
        <v>否</v>
      </c>
      <c r="G2431" s="71" t="s">
        <v>7333</v>
      </c>
      <c r="H2431" s="71" t="s">
        <v>7335</v>
      </c>
      <c r="J2431" s="71" t="s">
        <v>17</v>
      </c>
      <c r="L2431" s="71" t="s">
        <v>18</v>
      </c>
      <c r="M2431" s="73"/>
      <c r="N2431" s="73"/>
      <c r="R2431" s="73"/>
      <c r="S2431" s="72" t="s">
        <v>390</v>
      </c>
      <c r="T2431" s="72" t="s">
        <v>14386</v>
      </c>
      <c r="U2431" s="73"/>
      <c r="W2431" s="73"/>
      <c r="X2431" s="73"/>
      <c r="Y2431" s="72" t="s">
        <v>14379</v>
      </c>
      <c r="AO2431" s="71">
        <v>521.3</v>
      </c>
      <c r="AS2431" s="73"/>
      <c r="AT2431" s="73"/>
      <c r="AV2431" s="73"/>
      <c r="AW2431" s="74" t="s">
        <v>16825</v>
      </c>
      <c r="BC2431" s="73"/>
    </row>
    <row r="2432" spans="1:56">
      <c r="A2432" s="70" t="str">
        <f t="shared" si="75"/>
        <v>2026-01</v>
      </c>
      <c r="B2432" s="5" t="str">
        <f>_xlfn.XLOOKUP(G2432,过机服务商重量差!A:A,过机服务商重量差!G:G)</f>
        <v>玉麒麟</v>
      </c>
      <c r="C2432" s="32" t="str">
        <f t="shared" si="74"/>
        <v>渠道</v>
      </c>
      <c r="D2432" s="63">
        <f>ROUND(IF(AND(AO2432&gt;=0,Y2432="正常走货"),_xlfn.XLOOKUP(G2432,过机服务商重量差!A:A,过机服务商重量差!L:L),"0"),2)</f>
        <v>2</v>
      </c>
      <c r="E2432" s="64">
        <f>ROUND(IF(B2432="小旋风",$D2432/提成!$D$4*提成!$E$4,$D2432/提成!$D$3*提成!$E$3),2)</f>
        <v>0.02</v>
      </c>
      <c r="F2432" s="5" t="str">
        <f ca="1">IFERROR(LOOKUP(1,0/((B2432=名单!B:B)*(VALUE(AW2432)&gt;=名单!E:E)*(VALUE(AW2432)&lt;=名单!G:G)*(Y2432="正常走货")),名单!H:H),"否")</f>
        <v>否</v>
      </c>
      <c r="G2432" s="71" t="s">
        <v>7336</v>
      </c>
      <c r="H2432" s="71" t="s">
        <v>7338</v>
      </c>
      <c r="J2432" s="72" t="s">
        <v>17</v>
      </c>
      <c r="L2432" s="71" t="s">
        <v>18</v>
      </c>
      <c r="M2432" s="73"/>
      <c r="N2432" s="73"/>
      <c r="R2432" s="73"/>
      <c r="S2432" s="72" t="s">
        <v>390</v>
      </c>
      <c r="T2432" s="71" t="s">
        <v>14386</v>
      </c>
      <c r="U2432" s="73"/>
      <c r="W2432" s="73"/>
      <c r="X2432" s="73"/>
      <c r="Y2432" s="72" t="s">
        <v>14379</v>
      </c>
      <c r="AO2432" s="71">
        <v>94.6</v>
      </c>
      <c r="AT2432" s="73"/>
      <c r="AV2432" s="73"/>
      <c r="AW2432" s="74" t="s">
        <v>16826</v>
      </c>
      <c r="BA2432" s="73"/>
      <c r="BC2432" s="73"/>
      <c r="BD2432" s="73"/>
    </row>
    <row r="2433" spans="1:56">
      <c r="A2433" s="70" t="str">
        <f t="shared" si="75"/>
        <v>2026-01</v>
      </c>
      <c r="B2433" s="5" t="str">
        <f>_xlfn.XLOOKUP(G2433,过机服务商重量差!A:A,过机服务商重量差!G:G)</f>
        <v>玉麒麟</v>
      </c>
      <c r="C2433" s="32" t="str">
        <f t="shared" si="74"/>
        <v>渠道</v>
      </c>
      <c r="D2433" s="63">
        <f>ROUND(IF(AND(AO2433&gt;=0,Y2433="正常走货"),_xlfn.XLOOKUP(G2433,过机服务商重量差!A:A,过机服务商重量差!L:L),"0"),2)</f>
        <v>2</v>
      </c>
      <c r="E2433" s="64">
        <f>ROUND(IF(B2433="小旋风",$D2433/提成!$D$4*提成!$E$4,$D2433/提成!$D$3*提成!$E$3),2)</f>
        <v>0.02</v>
      </c>
      <c r="F2433" s="5" t="str">
        <f ca="1">IFERROR(LOOKUP(1,0/((B2433=名单!B:B)*(VALUE(AW2433)&gt;=名单!E:E)*(VALUE(AW2433)&lt;=名单!G:G)*(Y2433="正常走货")),名单!H:H),"否")</f>
        <v>否</v>
      </c>
      <c r="G2433" s="71" t="s">
        <v>7339</v>
      </c>
      <c r="H2433" s="71" t="s">
        <v>7341</v>
      </c>
      <c r="J2433" s="72" t="s">
        <v>17</v>
      </c>
      <c r="L2433" s="71" t="s">
        <v>18</v>
      </c>
      <c r="M2433" s="73"/>
      <c r="N2433" s="73"/>
      <c r="R2433" s="73"/>
      <c r="S2433" s="72" t="s">
        <v>390</v>
      </c>
      <c r="T2433" s="72" t="s">
        <v>14386</v>
      </c>
      <c r="U2433" s="73"/>
      <c r="W2433" s="73"/>
      <c r="X2433" s="73"/>
      <c r="Y2433" s="72" t="s">
        <v>14379</v>
      </c>
      <c r="AO2433" s="71">
        <v>239.6</v>
      </c>
      <c r="AS2433" s="73"/>
      <c r="AT2433" s="73"/>
      <c r="AU2433" s="73"/>
      <c r="AV2433" s="73"/>
      <c r="AW2433" s="74" t="s">
        <v>16827</v>
      </c>
      <c r="BA2433" s="73"/>
      <c r="BC2433" s="73"/>
    </row>
    <row r="2434" spans="1:56">
      <c r="A2434" s="70" t="str">
        <f t="shared" si="75"/>
        <v>2026-01</v>
      </c>
      <c r="B2434" s="5" t="str">
        <f>_xlfn.XLOOKUP(G2434,过机服务商重量差!A:A,过机服务商重量差!G:G)</f>
        <v>玉麒麟</v>
      </c>
      <c r="C2434" s="32" t="str">
        <f t="shared" ref="C2434:C2497" si="76">IF(OR(AO2434&lt;0,L2434="FBA海运"),"","渠道")</f>
        <v>渠道</v>
      </c>
      <c r="D2434" s="63">
        <f>ROUND(IF(AND(AO2434&gt;=0,Y2434="正常走货"),_xlfn.XLOOKUP(G2434,过机服务商重量差!A:A,过机服务商重量差!L:L),"0"),2)</f>
        <v>25</v>
      </c>
      <c r="E2434" s="64">
        <f>ROUND(IF(B2434="小旋风",$D2434/提成!$D$4*提成!$E$4,$D2434/提成!$D$3*提成!$E$3),2)</f>
        <v>0.25</v>
      </c>
      <c r="F2434" s="5" t="str">
        <f ca="1">IFERROR(LOOKUP(1,0/((B2434=名单!B:B)*(VALUE(AW2434)&gt;=名单!E:E)*(VALUE(AW2434)&lt;=名单!G:G)*(Y2434="正常走货")),名单!H:H),"否")</f>
        <v>否</v>
      </c>
      <c r="G2434" s="71" t="s">
        <v>7342</v>
      </c>
      <c r="H2434" s="71" t="s">
        <v>7344</v>
      </c>
      <c r="J2434" s="72" t="s">
        <v>24</v>
      </c>
      <c r="L2434" s="71" t="s">
        <v>18</v>
      </c>
      <c r="M2434" s="73"/>
      <c r="N2434" s="73"/>
      <c r="R2434" s="73"/>
      <c r="S2434" s="72" t="s">
        <v>246</v>
      </c>
      <c r="T2434" s="72" t="s">
        <v>14386</v>
      </c>
      <c r="U2434" s="73"/>
      <c r="W2434" s="73"/>
      <c r="X2434" s="73"/>
      <c r="Y2434" s="72" t="s">
        <v>14379</v>
      </c>
      <c r="AO2434" s="71">
        <v>409.1</v>
      </c>
      <c r="AT2434" s="73"/>
      <c r="AU2434" s="73"/>
      <c r="AV2434" s="73"/>
      <c r="AW2434" s="74" t="s">
        <v>16828</v>
      </c>
      <c r="BC2434" s="73"/>
    </row>
    <row r="2435" spans="1:56">
      <c r="A2435" s="70" t="str">
        <f t="shared" ref="A2435:A2498" si="77">MID(AW2435,1,7)</f>
        <v>2026-01</v>
      </c>
      <c r="B2435" s="5" t="str">
        <f>_xlfn.XLOOKUP(G2435,过机服务商重量差!A:A,过机服务商重量差!G:G)</f>
        <v>玉麒麟</v>
      </c>
      <c r="C2435" s="32" t="str">
        <f t="shared" si="76"/>
        <v>渠道</v>
      </c>
      <c r="D2435" s="63">
        <f>ROUND(IF(AND(AO2435&gt;=0,Y2435="正常走货"),_xlfn.XLOOKUP(G2435,过机服务商重量差!A:A,过机服务商重量差!L:L),"0"),2)</f>
        <v>25</v>
      </c>
      <c r="E2435" s="64">
        <f>ROUND(IF(B2435="小旋风",$D2435/提成!$D$4*提成!$E$4,$D2435/提成!$D$3*提成!$E$3),2)</f>
        <v>0.25</v>
      </c>
      <c r="F2435" s="5" t="str">
        <f ca="1">IFERROR(LOOKUP(1,0/((B2435=名单!B:B)*(VALUE(AW2435)&gt;=名单!E:E)*(VALUE(AW2435)&lt;=名单!G:G)*(Y2435="正常走货")),名单!H:H),"否")</f>
        <v>否</v>
      </c>
      <c r="G2435" s="71" t="s">
        <v>7345</v>
      </c>
      <c r="H2435" s="71" t="s">
        <v>7347</v>
      </c>
      <c r="J2435" s="72" t="s">
        <v>24</v>
      </c>
      <c r="L2435" s="71" t="s">
        <v>18</v>
      </c>
      <c r="M2435" s="73"/>
      <c r="N2435" s="73"/>
      <c r="R2435" s="73"/>
      <c r="S2435" s="72" t="s">
        <v>246</v>
      </c>
      <c r="T2435" s="72" t="s">
        <v>14386</v>
      </c>
      <c r="U2435" s="73"/>
      <c r="W2435" s="73"/>
      <c r="X2435" s="73"/>
      <c r="Y2435" s="72" t="s">
        <v>14379</v>
      </c>
      <c r="AO2435" s="71">
        <v>351.1</v>
      </c>
      <c r="AT2435" s="73"/>
      <c r="AV2435" s="73"/>
      <c r="AW2435" s="74" t="s">
        <v>16829</v>
      </c>
      <c r="BA2435" s="73"/>
      <c r="BC2435" s="73"/>
    </row>
    <row r="2436" spans="1:56">
      <c r="A2436" s="70" t="str">
        <f t="shared" si="77"/>
        <v>2026-01</v>
      </c>
      <c r="B2436" s="5" t="str">
        <f>_xlfn.XLOOKUP(G2436,过机服务商重量差!A:A,过机服务商重量差!G:G)</f>
        <v>玉麒麟</v>
      </c>
      <c r="C2436" s="32" t="str">
        <f t="shared" si="76"/>
        <v>渠道</v>
      </c>
      <c r="D2436" s="63">
        <f>ROUND(IF(AND(AO2436&gt;=0,Y2436="正常走货"),_xlfn.XLOOKUP(G2436,过机服务商重量差!A:A,过机服务商重量差!L:L),"0"),2)</f>
        <v>26</v>
      </c>
      <c r="E2436" s="64">
        <f>ROUND(IF(B2436="小旋风",$D2436/提成!$D$4*提成!$E$4,$D2436/提成!$D$3*提成!$E$3),2)</f>
        <v>0.26</v>
      </c>
      <c r="F2436" s="5" t="str">
        <f ca="1">IFERROR(LOOKUP(1,0/((B2436=名单!B:B)*(VALUE(AW2436)&gt;=名单!E:E)*(VALUE(AW2436)&lt;=名单!G:G)*(Y2436="正常走货")),名单!H:H),"否")</f>
        <v>否</v>
      </c>
      <c r="G2436" s="71" t="s">
        <v>7348</v>
      </c>
      <c r="H2436" s="71" t="s">
        <v>7350</v>
      </c>
      <c r="J2436" s="72" t="s">
        <v>24</v>
      </c>
      <c r="L2436" s="71" t="s">
        <v>18</v>
      </c>
      <c r="M2436" s="73"/>
      <c r="N2436" s="73"/>
      <c r="R2436" s="73"/>
      <c r="S2436" s="72" t="s">
        <v>246</v>
      </c>
      <c r="T2436" s="72" t="s">
        <v>14386</v>
      </c>
      <c r="U2436" s="73"/>
      <c r="W2436" s="73"/>
      <c r="X2436" s="73"/>
      <c r="Y2436" s="72" t="s">
        <v>14379</v>
      </c>
      <c r="AO2436" s="71">
        <v>356.6</v>
      </c>
      <c r="AT2436" s="73"/>
      <c r="AV2436" s="73"/>
      <c r="AW2436" s="74" t="s">
        <v>16830</v>
      </c>
      <c r="BC2436" s="73"/>
    </row>
    <row r="2437" spans="1:56">
      <c r="A2437" s="70" t="str">
        <f t="shared" si="77"/>
        <v>2026-01</v>
      </c>
      <c r="B2437" s="5" t="str">
        <f>_xlfn.XLOOKUP(G2437,过机服务商重量差!A:A,过机服务商重量差!G:G)</f>
        <v>玉麒麟</v>
      </c>
      <c r="C2437" s="32" t="str">
        <f t="shared" si="76"/>
        <v>渠道</v>
      </c>
      <c r="D2437" s="63">
        <f>ROUND(IF(AND(AO2437&gt;=0,Y2437="正常走货"),_xlfn.XLOOKUP(G2437,过机服务商重量差!A:A,过机服务商重量差!L:L),"0"),2)</f>
        <v>25</v>
      </c>
      <c r="E2437" s="64">
        <f>ROUND(IF(B2437="小旋风",$D2437/提成!$D$4*提成!$E$4,$D2437/提成!$D$3*提成!$E$3),2)</f>
        <v>0.25</v>
      </c>
      <c r="F2437" s="5" t="str">
        <f ca="1">IFERROR(LOOKUP(1,0/((B2437=名单!B:B)*(VALUE(AW2437)&gt;=名单!E:E)*(VALUE(AW2437)&lt;=名单!G:G)*(Y2437="正常走货")),名单!H:H),"否")</f>
        <v>否</v>
      </c>
      <c r="G2437" s="71" t="s">
        <v>7351</v>
      </c>
      <c r="H2437" s="71" t="s">
        <v>7353</v>
      </c>
      <c r="J2437" s="72" t="s">
        <v>24</v>
      </c>
      <c r="L2437" s="71" t="s">
        <v>18</v>
      </c>
      <c r="M2437" s="73"/>
      <c r="N2437" s="73"/>
      <c r="R2437" s="73"/>
      <c r="S2437" s="72" t="s">
        <v>246</v>
      </c>
      <c r="T2437" s="72" t="s">
        <v>14386</v>
      </c>
      <c r="U2437" s="73"/>
      <c r="W2437" s="73"/>
      <c r="X2437" s="73"/>
      <c r="Y2437" s="72" t="s">
        <v>14379</v>
      </c>
      <c r="AO2437" s="71">
        <v>351.1</v>
      </c>
      <c r="AS2437" s="73"/>
      <c r="AT2437" s="73"/>
      <c r="AV2437" s="73"/>
      <c r="AW2437" s="74" t="s">
        <v>16831</v>
      </c>
      <c r="BC2437" s="73"/>
      <c r="BD2437" s="73"/>
    </row>
    <row r="2438" spans="1:56">
      <c r="A2438" s="70" t="str">
        <f t="shared" si="77"/>
        <v>2026-01</v>
      </c>
      <c r="B2438" s="5" t="str">
        <f>_xlfn.XLOOKUP(G2438,过机服务商重量差!A:A,过机服务商重量差!G:G)</f>
        <v>玉麒麟</v>
      </c>
      <c r="C2438" s="32" t="str">
        <f t="shared" si="76"/>
        <v>渠道</v>
      </c>
      <c r="D2438" s="63">
        <f>ROUND(IF(AND(AO2438&gt;=0,Y2438="正常走货"),_xlfn.XLOOKUP(G2438,过机服务商重量差!A:A,过机服务商重量差!L:L),"0"),2)</f>
        <v>25</v>
      </c>
      <c r="E2438" s="64">
        <f>ROUND(IF(B2438="小旋风",$D2438/提成!$D$4*提成!$E$4,$D2438/提成!$D$3*提成!$E$3),2)</f>
        <v>0.25</v>
      </c>
      <c r="F2438" s="5" t="str">
        <f ca="1">IFERROR(LOOKUP(1,0/((B2438=名单!B:B)*(VALUE(AW2438)&gt;=名单!E:E)*(VALUE(AW2438)&lt;=名单!G:G)*(Y2438="正常走货")),名单!H:H),"否")</f>
        <v>否</v>
      </c>
      <c r="G2438" s="71" t="s">
        <v>7354</v>
      </c>
      <c r="H2438" s="71" t="s">
        <v>7356</v>
      </c>
      <c r="J2438" s="72" t="s">
        <v>24</v>
      </c>
      <c r="L2438" s="71" t="s">
        <v>18</v>
      </c>
      <c r="M2438" s="73"/>
      <c r="N2438" s="73"/>
      <c r="R2438" s="73"/>
      <c r="S2438" s="72" t="s">
        <v>246</v>
      </c>
      <c r="T2438" s="72" t="s">
        <v>14386</v>
      </c>
      <c r="U2438" s="73"/>
      <c r="W2438" s="73"/>
      <c r="X2438" s="73"/>
      <c r="Y2438" s="72" t="s">
        <v>14379</v>
      </c>
      <c r="AO2438" s="71">
        <v>409.1</v>
      </c>
      <c r="AS2438" s="73"/>
      <c r="AT2438" s="73"/>
      <c r="AV2438" s="73"/>
      <c r="AW2438" s="74" t="s">
        <v>16832</v>
      </c>
      <c r="BA2438" s="73"/>
      <c r="BC2438" s="73"/>
    </row>
    <row r="2439" spans="1:56">
      <c r="A2439" s="70" t="str">
        <f t="shared" si="77"/>
        <v>2026-01</v>
      </c>
      <c r="B2439" s="5" t="str">
        <f>_xlfn.XLOOKUP(G2439,过机服务商重量差!A:A,过机服务商重量差!G:G)</f>
        <v>玉麒麟</v>
      </c>
      <c r="C2439" s="32" t="str">
        <f t="shared" si="76"/>
        <v>渠道</v>
      </c>
      <c r="D2439" s="63">
        <f>ROUND(IF(AND(AO2439&gt;=0,Y2439="正常走货"),_xlfn.XLOOKUP(G2439,过机服务商重量差!A:A,过机服务商重量差!L:L),"0"),2)</f>
        <v>19</v>
      </c>
      <c r="E2439" s="64">
        <f>ROUND(IF(B2439="小旋风",$D2439/提成!$D$4*提成!$E$4,$D2439/提成!$D$3*提成!$E$3),2)</f>
        <v>0.19</v>
      </c>
      <c r="F2439" s="5" t="str">
        <f ca="1">IFERROR(LOOKUP(1,0/((B2439=名单!B:B)*(VALUE(AW2439)&gt;=名单!E:E)*(VALUE(AW2439)&lt;=名单!G:G)*(Y2439="正常走货")),名单!H:H),"否")</f>
        <v>否</v>
      </c>
      <c r="G2439" s="71" t="s">
        <v>7357</v>
      </c>
      <c r="H2439" s="71" t="s">
        <v>7359</v>
      </c>
      <c r="J2439" s="72" t="s">
        <v>17</v>
      </c>
      <c r="L2439" s="71" t="s">
        <v>18</v>
      </c>
      <c r="M2439" s="73"/>
      <c r="N2439" s="73"/>
      <c r="R2439" s="73"/>
      <c r="S2439" s="72" t="s">
        <v>390</v>
      </c>
      <c r="T2439" s="72" t="s">
        <v>14386</v>
      </c>
      <c r="U2439" s="73"/>
      <c r="W2439" s="73"/>
      <c r="X2439" s="73"/>
      <c r="Y2439" s="72" t="s">
        <v>14379</v>
      </c>
      <c r="AO2439" s="71">
        <v>327.18</v>
      </c>
      <c r="AS2439" s="73"/>
      <c r="AT2439" s="73"/>
      <c r="AU2439" s="73"/>
      <c r="AV2439" s="73"/>
      <c r="AW2439" s="74" t="s">
        <v>16833</v>
      </c>
      <c r="BC2439" s="73"/>
    </row>
    <row r="2440" spans="1:56">
      <c r="A2440" s="70" t="str">
        <f t="shared" si="77"/>
        <v>2026-01</v>
      </c>
      <c r="B2440" s="5" t="str">
        <f>_xlfn.XLOOKUP(G2440,过机服务商重量差!A:A,过机服务商重量差!G:G)</f>
        <v>风清扬</v>
      </c>
      <c r="C2440" s="32" t="str">
        <f t="shared" si="76"/>
        <v>渠道</v>
      </c>
      <c r="D2440" s="63">
        <f>ROUND(IF(AND(AO2440&gt;=0,Y2440="正常走货"),_xlfn.XLOOKUP(G2440,过机服务商重量差!A:A,过机服务商重量差!L:L),"0"),2)</f>
        <v>131</v>
      </c>
      <c r="E2440" s="64">
        <f>ROUND(IF(B2440="小旋风",$D2440/提成!$D$4*提成!$E$4,$D2440/提成!$D$3*提成!$E$3),2)</f>
        <v>1.31</v>
      </c>
      <c r="F2440" s="5" t="str">
        <f ca="1">IFERROR(LOOKUP(1,0/((B2440=名单!B:B)*(VALUE(AW2440)&gt;=名单!E:E)*(VALUE(AW2440)&lt;=名单!G:G)*(Y2440="正常走货")),名单!H:H),"否")</f>
        <v>是</v>
      </c>
      <c r="G2440" s="71" t="s">
        <v>7360</v>
      </c>
      <c r="H2440" s="71" t="s">
        <v>7362</v>
      </c>
      <c r="J2440" s="72" t="s">
        <v>1409</v>
      </c>
      <c r="L2440" s="71" t="s">
        <v>18</v>
      </c>
      <c r="M2440" s="73"/>
      <c r="N2440" s="73"/>
      <c r="R2440" s="73"/>
      <c r="S2440" s="72" t="s">
        <v>152</v>
      </c>
      <c r="T2440" s="72" t="s">
        <v>14382</v>
      </c>
      <c r="U2440" s="73"/>
      <c r="W2440" s="73"/>
      <c r="X2440" s="73"/>
      <c r="Y2440" s="72" t="s">
        <v>14379</v>
      </c>
      <c r="AO2440" s="71">
        <v>231</v>
      </c>
      <c r="AT2440" s="73"/>
      <c r="AV2440" s="73"/>
      <c r="AW2440" s="74" t="s">
        <v>16834</v>
      </c>
      <c r="BA2440" s="73"/>
      <c r="BC2440" s="73"/>
    </row>
    <row r="2441" spans="1:56">
      <c r="A2441" s="70" t="str">
        <f t="shared" si="77"/>
        <v>2026-01</v>
      </c>
      <c r="B2441" s="5" t="str">
        <f>_xlfn.XLOOKUP(G2441,过机服务商重量差!A:A,过机服务商重量差!G:G)</f>
        <v>玉麒麟</v>
      </c>
      <c r="C2441" s="32" t="str">
        <f t="shared" si="76"/>
        <v>渠道</v>
      </c>
      <c r="D2441" s="63">
        <f>ROUND(IF(AND(AO2441&gt;=0,Y2441="正常走货"),_xlfn.XLOOKUP(G2441,过机服务商重量差!A:A,过机服务商重量差!L:L),"0"),2)</f>
        <v>0.5</v>
      </c>
      <c r="E2441" s="64">
        <f>ROUND(IF(B2441="小旋风",$D2441/提成!$D$4*提成!$E$4,$D2441/提成!$D$3*提成!$E$3),2)</f>
        <v>0.01</v>
      </c>
      <c r="F2441" s="5" t="str">
        <f ca="1">IFERROR(LOOKUP(1,0/((B2441=名单!B:B)*(VALUE(AW2441)&gt;=名单!E:E)*(VALUE(AW2441)&lt;=名单!G:G)*(Y2441="正常走货")),名单!H:H),"否")</f>
        <v>否</v>
      </c>
      <c r="G2441" s="71" t="s">
        <v>7363</v>
      </c>
      <c r="H2441" s="71" t="s">
        <v>7365</v>
      </c>
      <c r="J2441" s="72" t="s">
        <v>17</v>
      </c>
      <c r="L2441" s="71" t="s">
        <v>18</v>
      </c>
      <c r="M2441" s="73"/>
      <c r="N2441" s="73"/>
      <c r="R2441" s="73"/>
      <c r="S2441" s="72" t="s">
        <v>246</v>
      </c>
      <c r="T2441" s="72" t="s">
        <v>14386</v>
      </c>
      <c r="U2441" s="73"/>
      <c r="W2441" s="73"/>
      <c r="X2441" s="73"/>
      <c r="Y2441" s="72" t="s">
        <v>14379</v>
      </c>
      <c r="AO2441" s="71">
        <v>49.59</v>
      </c>
      <c r="AT2441" s="73"/>
      <c r="AV2441" s="73"/>
      <c r="AW2441" s="74" t="s">
        <v>16835</v>
      </c>
      <c r="BA2441" s="73"/>
      <c r="BC2441" s="73"/>
    </row>
    <row r="2442" spans="1:56">
      <c r="A2442" s="70" t="str">
        <f t="shared" si="77"/>
        <v>2026-01</v>
      </c>
      <c r="B2442" s="5" t="str">
        <f>_xlfn.XLOOKUP(G2442,过机服务商重量差!A:A,过机服务商重量差!G:G)</f>
        <v>风清扬</v>
      </c>
      <c r="C2442" s="32" t="str">
        <f t="shared" si="76"/>
        <v>渠道</v>
      </c>
      <c r="D2442" s="63">
        <f>ROUND(IF(AND(AO2442&gt;=0,Y2442="正常走货"),_xlfn.XLOOKUP(G2442,过机服务商重量差!A:A,过机服务商重量差!L:L),"0"),2)</f>
        <v>315</v>
      </c>
      <c r="E2442" s="64">
        <f>ROUND(IF(B2442="小旋风",$D2442/提成!$D$4*提成!$E$4,$D2442/提成!$D$3*提成!$E$3),2)</f>
        <v>3.15</v>
      </c>
      <c r="F2442" s="5" t="str">
        <f ca="1">IFERROR(LOOKUP(1,0/((B2442=名单!B:B)*(VALUE(AW2442)&gt;=名单!E:E)*(VALUE(AW2442)&lt;=名单!G:G)*(Y2442="正常走货")),名单!H:H),"否")</f>
        <v>是</v>
      </c>
      <c r="G2442" s="71" t="s">
        <v>7366</v>
      </c>
      <c r="H2442" s="71" t="s">
        <v>7368</v>
      </c>
      <c r="J2442" s="72" t="s">
        <v>144</v>
      </c>
      <c r="L2442" s="71" t="s">
        <v>18</v>
      </c>
      <c r="M2442" s="73"/>
      <c r="N2442" s="73"/>
      <c r="R2442" s="73"/>
      <c r="S2442" s="72" t="s">
        <v>30</v>
      </c>
      <c r="T2442" s="72" t="s">
        <v>14382</v>
      </c>
      <c r="U2442" s="73"/>
      <c r="W2442" s="73"/>
      <c r="X2442" s="73"/>
      <c r="Y2442" s="72" t="s">
        <v>14379</v>
      </c>
      <c r="AO2442" s="71">
        <v>1004.13</v>
      </c>
      <c r="AT2442" s="73"/>
      <c r="AV2442" s="73"/>
      <c r="AW2442" s="74" t="s">
        <v>16836</v>
      </c>
      <c r="BA2442" s="73"/>
      <c r="BC2442" s="73"/>
    </row>
    <row r="2443" spans="1:56">
      <c r="A2443" s="70" t="str">
        <f t="shared" si="77"/>
        <v>2026-01</v>
      </c>
      <c r="B2443" s="5" t="str">
        <f>_xlfn.XLOOKUP(G2443,过机服务商重量差!A:A,过机服务商重量差!G:G)</f>
        <v>玉麒麟</v>
      </c>
      <c r="C2443" s="32" t="str">
        <f t="shared" si="76"/>
        <v>渠道</v>
      </c>
      <c r="D2443" s="63">
        <f>ROUND(IF(AND(AO2443&gt;=0,Y2443="正常走货"),_xlfn.XLOOKUP(G2443,过机服务商重量差!A:A,过机服务商重量差!L:L),"0"),2)</f>
        <v>3.5</v>
      </c>
      <c r="E2443" s="64">
        <f>ROUND(IF(B2443="小旋风",$D2443/提成!$D$4*提成!$E$4,$D2443/提成!$D$3*提成!$E$3),2)</f>
        <v>0.04</v>
      </c>
      <c r="F2443" s="5" t="str">
        <f ca="1">IFERROR(LOOKUP(1,0/((B2443=名单!B:B)*(VALUE(AW2443)&gt;=名单!E:E)*(VALUE(AW2443)&lt;=名单!G:G)*(Y2443="正常走货")),名单!H:H),"否")</f>
        <v>否</v>
      </c>
      <c r="G2443" s="71" t="s">
        <v>7369</v>
      </c>
      <c r="H2443" s="71" t="s">
        <v>7371</v>
      </c>
      <c r="J2443" s="72" t="s">
        <v>17</v>
      </c>
      <c r="L2443" s="71" t="s">
        <v>18</v>
      </c>
      <c r="M2443" s="73"/>
      <c r="N2443" s="73"/>
      <c r="R2443" s="73"/>
      <c r="S2443" s="72" t="s">
        <v>2305</v>
      </c>
      <c r="T2443" s="72" t="s">
        <v>14410</v>
      </c>
      <c r="U2443" s="73"/>
      <c r="W2443" s="73"/>
      <c r="X2443" s="73"/>
      <c r="Y2443" s="72" t="s">
        <v>14379</v>
      </c>
      <c r="AO2443" s="71">
        <v>154</v>
      </c>
      <c r="AS2443" s="73"/>
      <c r="AT2443" s="73"/>
      <c r="AU2443" s="73"/>
      <c r="AV2443" s="73"/>
      <c r="AW2443" s="74" t="s">
        <v>16837</v>
      </c>
      <c r="BA2443" s="73"/>
      <c r="BC2443" s="73"/>
      <c r="BD2443" s="73"/>
    </row>
    <row r="2444" spans="1:56">
      <c r="A2444" s="70" t="str">
        <f t="shared" si="77"/>
        <v>2026-01</v>
      </c>
      <c r="B2444" s="5" t="str">
        <f>_xlfn.XLOOKUP(G2444,过机服务商重量差!A:A,过机服务商重量差!G:G)</f>
        <v>无崖子</v>
      </c>
      <c r="C2444" s="32" t="str">
        <f t="shared" si="76"/>
        <v>渠道</v>
      </c>
      <c r="D2444" s="63">
        <f>ROUND(IF(AND(AO2444&gt;=0,Y2444="正常走货"),_xlfn.XLOOKUP(G2444,过机服务商重量差!A:A,过机服务商重量差!L:L),"0"),2)</f>
        <v>2.5</v>
      </c>
      <c r="E2444" s="64">
        <f>ROUND(IF(B2444="小旋风",$D2444/提成!$D$4*提成!$E$4,$D2444/提成!$D$3*提成!$E$3),2)</f>
        <v>0.03</v>
      </c>
      <c r="F2444" s="5" t="str">
        <f ca="1">IFERROR(LOOKUP(1,0/((B2444=名单!B:B)*(VALUE(AW2444)&gt;=名单!E:E)*(VALUE(AW2444)&lt;=名单!G:G)*(Y2444="正常走货")),名单!H:H),"否")</f>
        <v>否</v>
      </c>
      <c r="G2444" s="71" t="s">
        <v>7372</v>
      </c>
      <c r="H2444" s="71" t="s">
        <v>7374</v>
      </c>
      <c r="J2444" s="72" t="s">
        <v>198</v>
      </c>
      <c r="L2444" s="71" t="s">
        <v>18</v>
      </c>
      <c r="M2444" s="73"/>
      <c r="N2444" s="73"/>
      <c r="R2444" s="73"/>
      <c r="S2444" s="72" t="s">
        <v>820</v>
      </c>
      <c r="T2444" s="72" t="s">
        <v>14407</v>
      </c>
      <c r="U2444" s="73"/>
      <c r="W2444" s="73"/>
      <c r="X2444" s="73"/>
      <c r="Y2444" s="72" t="s">
        <v>14379</v>
      </c>
      <c r="AO2444" s="71">
        <v>1.47000000000003</v>
      </c>
      <c r="AT2444" s="73"/>
      <c r="AV2444" s="73"/>
      <c r="AW2444" s="74" t="s">
        <v>16838</v>
      </c>
      <c r="BC2444" s="73"/>
    </row>
    <row r="2445" spans="1:56">
      <c r="A2445" s="70" t="str">
        <f t="shared" si="77"/>
        <v>2026-01</v>
      </c>
      <c r="B2445" s="5" t="str">
        <f>_xlfn.XLOOKUP(G2445,过机服务商重量差!A:A,过机服务商重量差!G:G)</f>
        <v>007</v>
      </c>
      <c r="C2445" s="32" t="str">
        <f t="shared" si="76"/>
        <v>渠道</v>
      </c>
      <c r="D2445" s="63">
        <f>ROUND(IF(AND(AO2445&gt;=0,Y2445="正常走货"),_xlfn.XLOOKUP(G2445,过机服务商重量差!A:A,过机服务商重量差!L:L),"0"),2)</f>
        <v>50</v>
      </c>
      <c r="E2445" s="64">
        <f>ROUND(IF(B2445="小旋风",$D2445/提成!$D$4*提成!$E$4,$D2445/提成!$D$3*提成!$E$3),2)</f>
        <v>0.5</v>
      </c>
      <c r="F2445" s="5" t="str">
        <f ca="1">IFERROR(LOOKUP(1,0/((B2445=名单!B:B)*(VALUE(AW2445)&gt;=名单!E:E)*(VALUE(AW2445)&lt;=名单!G:G)*(Y2445="正常走货")),名单!H:H),"否")</f>
        <v>否</v>
      </c>
      <c r="G2445" s="71" t="s">
        <v>7375</v>
      </c>
      <c r="H2445" s="71" t="s">
        <v>7377</v>
      </c>
      <c r="J2445" s="72" t="s">
        <v>168</v>
      </c>
      <c r="L2445" s="71" t="s">
        <v>18</v>
      </c>
      <c r="M2445" s="73"/>
      <c r="N2445" s="73"/>
      <c r="R2445" s="73"/>
      <c r="S2445" s="72" t="s">
        <v>215</v>
      </c>
      <c r="T2445" s="72" t="s">
        <v>14378</v>
      </c>
      <c r="U2445" s="73"/>
      <c r="W2445" s="73"/>
      <c r="X2445" s="73"/>
      <c r="Y2445" s="72" t="s">
        <v>14379</v>
      </c>
      <c r="AO2445" s="71">
        <v>575</v>
      </c>
      <c r="AS2445" s="73"/>
      <c r="AT2445" s="73"/>
      <c r="AU2445" s="73"/>
      <c r="AV2445" s="73"/>
      <c r="AW2445" s="74" t="s">
        <v>16839</v>
      </c>
      <c r="BC2445" s="73"/>
    </row>
    <row r="2446" spans="1:56">
      <c r="A2446" s="70" t="str">
        <f t="shared" si="77"/>
        <v>2026-01</v>
      </c>
      <c r="B2446" s="5" t="str">
        <f>_xlfn.XLOOKUP(G2446,过机服务商重量差!A:A,过机服务商重量差!G:G)</f>
        <v>风清扬</v>
      </c>
      <c r="C2446" s="32" t="str">
        <f t="shared" si="76"/>
        <v>渠道</v>
      </c>
      <c r="D2446" s="63">
        <f>ROUND(IF(AND(AO2446&gt;=0,Y2446="正常走货"),_xlfn.XLOOKUP(G2446,过机服务商重量差!A:A,过机服务商重量差!L:L),"0"),2)</f>
        <v>43</v>
      </c>
      <c r="E2446" s="64">
        <f>ROUND(IF(B2446="小旋风",$D2446/提成!$D$4*提成!$E$4,$D2446/提成!$D$3*提成!$E$3),2)</f>
        <v>0.43</v>
      </c>
      <c r="F2446" s="5" t="str">
        <f ca="1">IFERROR(LOOKUP(1,0/((B2446=名单!B:B)*(VALUE(AW2446)&gt;=名单!E:E)*(VALUE(AW2446)&lt;=名单!G:G)*(Y2446="正常走货")),名单!H:H),"否")</f>
        <v>是</v>
      </c>
      <c r="G2446" s="71" t="s">
        <v>7378</v>
      </c>
      <c r="H2446" s="71" t="s">
        <v>7380</v>
      </c>
      <c r="J2446" s="72" t="s">
        <v>2375</v>
      </c>
      <c r="L2446" s="71" t="s">
        <v>18</v>
      </c>
      <c r="M2446" s="73"/>
      <c r="N2446" s="73"/>
      <c r="R2446" s="73"/>
      <c r="S2446" s="72" t="s">
        <v>215</v>
      </c>
      <c r="T2446" s="72" t="s">
        <v>14378</v>
      </c>
      <c r="U2446" s="73"/>
      <c r="W2446" s="73"/>
      <c r="X2446" s="73"/>
      <c r="Y2446" s="72" t="s">
        <v>14379</v>
      </c>
      <c r="AO2446" s="71">
        <v>100</v>
      </c>
      <c r="AS2446" s="73"/>
      <c r="AT2446" s="73"/>
      <c r="AV2446" s="73"/>
      <c r="AW2446" s="74" t="s">
        <v>16840</v>
      </c>
      <c r="BC2446" s="73"/>
    </row>
    <row r="2447" spans="1:56">
      <c r="A2447" s="70" t="str">
        <f t="shared" si="77"/>
        <v>2026-01</v>
      </c>
      <c r="B2447" s="5" t="str">
        <f>_xlfn.XLOOKUP(G2447,过机服务商重量差!A:A,过机服务商重量差!G:G)</f>
        <v>风清扬</v>
      </c>
      <c r="C2447" s="32" t="str">
        <f t="shared" si="76"/>
        <v>渠道</v>
      </c>
      <c r="D2447" s="63">
        <f>ROUND(IF(AND(AO2447&gt;=0,Y2447="正常走货"),_xlfn.XLOOKUP(G2447,过机服务商重量差!A:A,过机服务商重量差!L:L),"0"),2)</f>
        <v>87</v>
      </c>
      <c r="E2447" s="64">
        <f>ROUND(IF(B2447="小旋风",$D2447/提成!$D$4*提成!$E$4,$D2447/提成!$D$3*提成!$E$3),2)</f>
        <v>0.87</v>
      </c>
      <c r="F2447" s="5" t="str">
        <f ca="1">IFERROR(LOOKUP(1,0/((B2447=名单!B:B)*(VALUE(AW2447)&gt;=名单!E:E)*(VALUE(AW2447)&lt;=名单!G:G)*(Y2447="正常走货")),名单!H:H),"否")</f>
        <v>是</v>
      </c>
      <c r="G2447" s="71" t="s">
        <v>7381</v>
      </c>
      <c r="H2447" s="71" t="s">
        <v>7383</v>
      </c>
      <c r="J2447" s="72" t="s">
        <v>2375</v>
      </c>
      <c r="L2447" s="71" t="s">
        <v>18</v>
      </c>
      <c r="M2447" s="73"/>
      <c r="N2447" s="73"/>
      <c r="R2447" s="73"/>
      <c r="S2447" s="72" t="s">
        <v>215</v>
      </c>
      <c r="T2447" s="72" t="s">
        <v>14378</v>
      </c>
      <c r="U2447" s="73"/>
      <c r="W2447" s="73"/>
      <c r="X2447" s="73"/>
      <c r="Y2447" s="72" t="s">
        <v>14379</v>
      </c>
      <c r="AO2447" s="71">
        <v>100</v>
      </c>
      <c r="AT2447" s="73"/>
      <c r="AU2447" s="73"/>
      <c r="AV2447" s="73"/>
      <c r="AW2447" s="74" t="s">
        <v>16841</v>
      </c>
      <c r="BC2447" s="73"/>
    </row>
    <row r="2448" spans="1:56">
      <c r="A2448" s="70" t="str">
        <f t="shared" si="77"/>
        <v>2026-01</v>
      </c>
      <c r="B2448" s="5" t="str">
        <f>_xlfn.XLOOKUP(G2448,过机服务商重量差!A:A,过机服务商重量差!G:G)</f>
        <v>帅时莹</v>
      </c>
      <c r="C2448" s="32" t="str">
        <f t="shared" si="76"/>
        <v>渠道</v>
      </c>
      <c r="D2448" s="63">
        <f>ROUND(IF(AND(AO2448&gt;=0,Y2448="正常走货"),_xlfn.XLOOKUP(G2448,过机服务商重量差!A:A,过机服务商重量差!L:L),"0"),2)</f>
        <v>9.5</v>
      </c>
      <c r="E2448" s="64">
        <f>ROUND(IF(B2448="小旋风",$D2448/提成!$D$4*提成!$E$4,$D2448/提成!$D$3*提成!$E$3),2)</f>
        <v>0.1</v>
      </c>
      <c r="F2448" s="5" t="str">
        <f ca="1">IFERROR(LOOKUP(1,0/((B2448=名单!B:B)*(VALUE(AW2448)&gt;=名单!E:E)*(VALUE(AW2448)&lt;=名单!G:G)*(Y2448="正常走货")),名单!H:H),"否")</f>
        <v>否</v>
      </c>
      <c r="G2448" s="71" t="s">
        <v>7384</v>
      </c>
      <c r="H2448" s="71" t="s">
        <v>7386</v>
      </c>
      <c r="J2448" s="72" t="s">
        <v>586</v>
      </c>
      <c r="L2448" s="71" t="s">
        <v>18</v>
      </c>
      <c r="M2448" s="73"/>
      <c r="N2448" s="73"/>
      <c r="R2448" s="73"/>
      <c r="S2448" s="72" t="s">
        <v>99</v>
      </c>
      <c r="T2448" s="72" t="s">
        <v>14410</v>
      </c>
      <c r="U2448" s="73"/>
      <c r="W2448" s="73"/>
      <c r="X2448" s="73"/>
      <c r="Y2448" s="72" t="s">
        <v>14379</v>
      </c>
      <c r="AO2448" s="71">
        <v>79.7</v>
      </c>
      <c r="AS2448" s="73"/>
      <c r="AT2448" s="73"/>
      <c r="AU2448" s="73"/>
      <c r="AV2448" s="73"/>
      <c r="AW2448" s="74" t="s">
        <v>16842</v>
      </c>
      <c r="BC2448" s="73"/>
    </row>
    <row r="2449" spans="1:56">
      <c r="A2449" s="70" t="str">
        <f t="shared" si="77"/>
        <v>2026-01</v>
      </c>
      <c r="B2449" s="5" t="str">
        <f>_xlfn.XLOOKUP(G2449,过机服务商重量差!A:A,过机服务商重量差!G:G)</f>
        <v>玉麒麟</v>
      </c>
      <c r="C2449" s="32" t="str">
        <f t="shared" si="76"/>
        <v>渠道</v>
      </c>
      <c r="D2449" s="63">
        <f>ROUND(IF(AND(AO2449&gt;=0,Y2449="正常走货"),_xlfn.XLOOKUP(G2449,过机服务商重量差!A:A,过机服务商重量差!L:L),"0"),2)</f>
        <v>2.5</v>
      </c>
      <c r="E2449" s="64">
        <f>ROUND(IF(B2449="小旋风",$D2449/提成!$D$4*提成!$E$4,$D2449/提成!$D$3*提成!$E$3),2)</f>
        <v>0.03</v>
      </c>
      <c r="F2449" s="5" t="str">
        <f ca="1">IFERROR(LOOKUP(1,0/((B2449=名单!B:B)*(VALUE(AW2449)&gt;=名单!E:E)*(VALUE(AW2449)&lt;=名单!G:G)*(Y2449="正常走货")),名单!H:H),"否")</f>
        <v>否</v>
      </c>
      <c r="G2449" s="71" t="s">
        <v>7387</v>
      </c>
      <c r="H2449" s="71" t="s">
        <v>7389</v>
      </c>
      <c r="J2449" s="72" t="s">
        <v>17</v>
      </c>
      <c r="L2449" s="71" t="s">
        <v>18</v>
      </c>
      <c r="M2449" s="73"/>
      <c r="N2449" s="73"/>
      <c r="R2449" s="73"/>
      <c r="S2449" s="72" t="s">
        <v>152</v>
      </c>
      <c r="T2449" s="71" t="s">
        <v>14382</v>
      </c>
      <c r="U2449" s="73"/>
      <c r="W2449" s="73"/>
      <c r="X2449" s="73"/>
      <c r="Y2449" s="72" t="s">
        <v>14379</v>
      </c>
      <c r="AO2449" s="71">
        <v>31.21</v>
      </c>
      <c r="AT2449" s="73"/>
      <c r="AU2449" s="73"/>
      <c r="AV2449" s="73"/>
      <c r="AW2449" s="74" t="s">
        <v>16843</v>
      </c>
      <c r="BC2449" s="73"/>
    </row>
    <row r="2450" spans="1:56">
      <c r="A2450" s="70" t="str">
        <f t="shared" si="77"/>
        <v>2026-01</v>
      </c>
      <c r="B2450" s="5" t="str">
        <f>_xlfn.XLOOKUP(G2450,过机服务商重量差!A:A,过机服务商重量差!G:G)</f>
        <v>玉麒麟</v>
      </c>
      <c r="C2450" s="32" t="str">
        <f t="shared" si="76"/>
        <v>渠道</v>
      </c>
      <c r="D2450" s="63">
        <f>ROUND(IF(AND(AO2450&gt;=0,Y2450="正常走货"),_xlfn.XLOOKUP(G2450,过机服务商重量差!A:A,过机服务商重量差!L:L),"0"),2)</f>
        <v>4.5</v>
      </c>
      <c r="E2450" s="64">
        <f>ROUND(IF(B2450="小旋风",$D2450/提成!$D$4*提成!$E$4,$D2450/提成!$D$3*提成!$E$3),2)</f>
        <v>0.05</v>
      </c>
      <c r="F2450" s="5" t="str">
        <f ca="1">IFERROR(LOOKUP(1,0/((B2450=名单!B:B)*(VALUE(AW2450)&gt;=名单!E:E)*(VALUE(AW2450)&lt;=名单!G:G)*(Y2450="正常走货")),名单!H:H),"否")</f>
        <v>否</v>
      </c>
      <c r="G2450" s="71" t="s">
        <v>7390</v>
      </c>
      <c r="H2450" s="71" t="s">
        <v>7392</v>
      </c>
      <c r="J2450" s="72" t="s">
        <v>1283</v>
      </c>
      <c r="L2450" s="71" t="s">
        <v>18</v>
      </c>
      <c r="M2450" s="73"/>
      <c r="N2450" s="73"/>
      <c r="R2450" s="73"/>
      <c r="S2450" s="72" t="s">
        <v>86</v>
      </c>
      <c r="T2450" s="71" t="s">
        <v>14378</v>
      </c>
      <c r="U2450" s="73"/>
      <c r="W2450" s="73"/>
      <c r="X2450" s="73"/>
      <c r="Y2450" s="72" t="s">
        <v>14379</v>
      </c>
      <c r="Z2450" s="73"/>
      <c r="AO2450" s="71">
        <v>0</v>
      </c>
      <c r="AT2450" s="73"/>
      <c r="AU2450" s="73"/>
      <c r="AV2450" s="73"/>
      <c r="AW2450" s="74" t="s">
        <v>16844</v>
      </c>
      <c r="BC2450" s="73"/>
    </row>
    <row r="2451" spans="1:56">
      <c r="A2451" s="70" t="str">
        <f t="shared" si="77"/>
        <v>2026-01</v>
      </c>
      <c r="B2451" s="5" t="str">
        <f>_xlfn.XLOOKUP(G2451,过机服务商重量差!A:A,过机服务商重量差!G:G)</f>
        <v>玉麒麟</v>
      </c>
      <c r="C2451" s="32" t="str">
        <f t="shared" si="76"/>
        <v>渠道</v>
      </c>
      <c r="D2451" s="63">
        <f>ROUND(IF(AND(AO2451&gt;=0,Y2451="正常走货"),_xlfn.XLOOKUP(G2451,过机服务商重量差!A:A,过机服务商重量差!L:L),"0"),2)</f>
        <v>16.5</v>
      </c>
      <c r="E2451" s="64">
        <f>ROUND(IF(B2451="小旋风",$D2451/提成!$D$4*提成!$E$4,$D2451/提成!$D$3*提成!$E$3),2)</f>
        <v>0.17</v>
      </c>
      <c r="F2451" s="5" t="str">
        <f ca="1">IFERROR(LOOKUP(1,0/((B2451=名单!B:B)*(VALUE(AW2451)&gt;=名单!E:E)*(VALUE(AW2451)&lt;=名单!G:G)*(Y2451="正常走货")),名单!H:H),"否")</f>
        <v>否</v>
      </c>
      <c r="G2451" s="71" t="s">
        <v>7393</v>
      </c>
      <c r="H2451" s="71" t="s">
        <v>7395</v>
      </c>
      <c r="J2451" s="72" t="s">
        <v>17</v>
      </c>
      <c r="L2451" s="71" t="s">
        <v>18</v>
      </c>
      <c r="M2451" s="73"/>
      <c r="N2451" s="73"/>
      <c r="R2451" s="73"/>
      <c r="S2451" s="72" t="s">
        <v>7396</v>
      </c>
      <c r="T2451" s="72" t="s">
        <v>15575</v>
      </c>
      <c r="U2451" s="73"/>
      <c r="W2451" s="73"/>
      <c r="X2451" s="73"/>
      <c r="Y2451" s="72" t="s">
        <v>14379</v>
      </c>
      <c r="AO2451" s="71">
        <v>254.02</v>
      </c>
      <c r="AS2451" s="73"/>
      <c r="AT2451" s="73"/>
      <c r="AU2451" s="73"/>
      <c r="AV2451" s="73"/>
      <c r="AW2451" s="74" t="s">
        <v>16845</v>
      </c>
      <c r="BC2451" s="73"/>
    </row>
    <row r="2452" spans="1:56">
      <c r="A2452" s="70" t="str">
        <f t="shared" si="77"/>
        <v>2026-01</v>
      </c>
      <c r="B2452" s="5" t="str">
        <f>_xlfn.XLOOKUP(G2452,过机服务商重量差!A:A,过机服务商重量差!G:G)</f>
        <v>无崖子</v>
      </c>
      <c r="C2452" s="32" t="str">
        <f t="shared" si="76"/>
        <v>渠道</v>
      </c>
      <c r="D2452" s="63">
        <f>ROUND(IF(AND(AO2452&gt;=0,Y2452="正常走货"),_xlfn.XLOOKUP(G2452,过机服务商重量差!A:A,过机服务商重量差!L:L),"0"),2)</f>
        <v>0.5</v>
      </c>
      <c r="E2452" s="64">
        <f>ROUND(IF(B2452="小旋风",$D2452/提成!$D$4*提成!$E$4,$D2452/提成!$D$3*提成!$E$3),2)</f>
        <v>0.01</v>
      </c>
      <c r="F2452" s="5" t="str">
        <f ca="1">IFERROR(LOOKUP(1,0/((B2452=名单!B:B)*(VALUE(AW2452)&gt;=名单!E:E)*(VALUE(AW2452)&lt;=名单!G:G)*(Y2452="正常走货")),名单!H:H),"否")</f>
        <v>否</v>
      </c>
      <c r="G2452" s="71" t="s">
        <v>7397</v>
      </c>
      <c r="H2452" s="71" t="s">
        <v>7399</v>
      </c>
      <c r="J2452" s="72" t="s">
        <v>198</v>
      </c>
      <c r="L2452" s="71" t="s">
        <v>18</v>
      </c>
      <c r="M2452" s="73"/>
      <c r="N2452" s="73"/>
      <c r="R2452" s="73"/>
      <c r="S2452" s="72" t="s">
        <v>191</v>
      </c>
      <c r="T2452" s="72" t="s">
        <v>14410</v>
      </c>
      <c r="U2452" s="73"/>
      <c r="W2452" s="73"/>
      <c r="X2452" s="73"/>
      <c r="Y2452" s="72" t="s">
        <v>14379</v>
      </c>
      <c r="AO2452" s="71">
        <v>0.740000000000009</v>
      </c>
      <c r="AS2452" s="73"/>
      <c r="AT2452" s="73"/>
      <c r="AU2452" s="73"/>
      <c r="AV2452" s="73"/>
      <c r="AW2452" s="74" t="s">
        <v>16846</v>
      </c>
      <c r="BC2452" s="73"/>
    </row>
    <row r="2453" spans="1:56">
      <c r="A2453" s="70" t="str">
        <f t="shared" si="77"/>
        <v>2026-01</v>
      </c>
      <c r="B2453" s="5" t="str">
        <f>_xlfn.XLOOKUP(G2453,过机服务商重量差!A:A,过机服务商重量差!G:G)</f>
        <v>风清扬</v>
      </c>
      <c r="C2453" s="32" t="str">
        <f t="shared" si="76"/>
        <v>渠道</v>
      </c>
      <c r="D2453" s="63">
        <f>ROUND(IF(AND(AO2453&gt;=0,Y2453="正常走货"),_xlfn.XLOOKUP(G2453,过机服务商重量差!A:A,过机服务商重量差!L:L),"0"),2)</f>
        <v>596</v>
      </c>
      <c r="E2453" s="64">
        <f>ROUND(IF(B2453="小旋风",$D2453/提成!$D$4*提成!$E$4,$D2453/提成!$D$3*提成!$E$3),2)</f>
        <v>5.96</v>
      </c>
      <c r="F2453" s="5" t="str">
        <f ca="1">IFERROR(LOOKUP(1,0/((B2453=名单!B:B)*(VALUE(AW2453)&gt;=名单!E:E)*(VALUE(AW2453)&lt;=名单!G:G)*(Y2453="正常走货")),名单!H:H),"否")</f>
        <v>是</v>
      </c>
      <c r="G2453" s="71" t="s">
        <v>7400</v>
      </c>
      <c r="H2453" s="71" t="s">
        <v>50</v>
      </c>
      <c r="J2453" s="72" t="s">
        <v>231</v>
      </c>
      <c r="L2453" s="71" t="s">
        <v>18</v>
      </c>
      <c r="M2453" s="73"/>
      <c r="N2453" s="73"/>
      <c r="R2453" s="73"/>
      <c r="S2453" s="72" t="s">
        <v>604</v>
      </c>
      <c r="T2453" s="72" t="s">
        <v>14407</v>
      </c>
      <c r="U2453" s="73"/>
      <c r="W2453" s="73"/>
      <c r="X2453" s="73"/>
      <c r="Y2453" s="72" t="s">
        <v>14379</v>
      </c>
      <c r="AO2453" s="71">
        <v>836.97</v>
      </c>
      <c r="AS2453" s="73"/>
      <c r="AT2453" s="73"/>
      <c r="AU2453" s="73"/>
      <c r="AV2453" s="73"/>
      <c r="AW2453" s="74" t="s">
        <v>16847</v>
      </c>
      <c r="BC2453" s="73"/>
    </row>
    <row r="2454" spans="1:56">
      <c r="A2454" s="70" t="str">
        <f t="shared" si="77"/>
        <v>2026-01</v>
      </c>
      <c r="B2454" s="5" t="str">
        <f>_xlfn.XLOOKUP(G2454,过机服务商重量差!A:A,过机服务商重量差!G:G)</f>
        <v>无崖子</v>
      </c>
      <c r="C2454" s="32" t="str">
        <f t="shared" si="76"/>
        <v>渠道</v>
      </c>
      <c r="D2454" s="63">
        <f>ROUND(IF(AND(AO2454&gt;=0,Y2454="正常走货"),_xlfn.XLOOKUP(G2454,过机服务商重量差!A:A,过机服务商重量差!L:L),"0"),2)</f>
        <v>2.5</v>
      </c>
      <c r="E2454" s="64">
        <f>ROUND(IF(B2454="小旋风",$D2454/提成!$D$4*提成!$E$4,$D2454/提成!$D$3*提成!$E$3),2)</f>
        <v>0.03</v>
      </c>
      <c r="F2454" s="5" t="str">
        <f ca="1">IFERROR(LOOKUP(1,0/((B2454=名单!B:B)*(VALUE(AW2454)&gt;=名单!E:E)*(VALUE(AW2454)&lt;=名单!G:G)*(Y2454="正常走货")),名单!H:H),"否")</f>
        <v>否</v>
      </c>
      <c r="G2454" s="71" t="s">
        <v>7402</v>
      </c>
      <c r="H2454" s="71" t="s">
        <v>7404</v>
      </c>
      <c r="J2454" s="71" t="s">
        <v>590</v>
      </c>
      <c r="L2454" s="71" t="s">
        <v>18</v>
      </c>
      <c r="M2454" s="73"/>
      <c r="N2454" s="73"/>
      <c r="R2454" s="73"/>
      <c r="S2454" s="72" t="s">
        <v>20</v>
      </c>
      <c r="T2454" s="72" t="s">
        <v>14378</v>
      </c>
      <c r="U2454" s="73"/>
      <c r="W2454" s="73"/>
      <c r="X2454" s="73"/>
      <c r="Y2454" s="72" t="s">
        <v>14379</v>
      </c>
      <c r="AO2454" s="71">
        <v>85</v>
      </c>
      <c r="AS2454" s="73"/>
      <c r="AT2454" s="73"/>
      <c r="AV2454" s="73"/>
      <c r="AW2454" s="74" t="s">
        <v>16848</v>
      </c>
      <c r="BC2454" s="73"/>
    </row>
    <row r="2455" spans="1:56">
      <c r="A2455" s="70" t="str">
        <f t="shared" si="77"/>
        <v>2026-01</v>
      </c>
      <c r="B2455" s="5" t="str">
        <f>_xlfn.XLOOKUP(G2455,过机服务商重量差!A:A,过机服务商重量差!G:G)</f>
        <v>玉麒麟</v>
      </c>
      <c r="C2455" s="32" t="str">
        <f t="shared" si="76"/>
        <v>渠道</v>
      </c>
      <c r="D2455" s="63">
        <f>ROUND(IF(AND(AO2455&gt;=0,Y2455="正常走货"),_xlfn.XLOOKUP(G2455,过机服务商重量差!A:A,过机服务商重量差!L:L),"0"),2)</f>
        <v>4</v>
      </c>
      <c r="E2455" s="64">
        <f>ROUND(IF(B2455="小旋风",$D2455/提成!$D$4*提成!$E$4,$D2455/提成!$D$3*提成!$E$3),2)</f>
        <v>0.04</v>
      </c>
      <c r="F2455" s="5" t="str">
        <f ca="1">IFERROR(LOOKUP(1,0/((B2455=名单!B:B)*(VALUE(AW2455)&gt;=名单!E:E)*(VALUE(AW2455)&lt;=名单!G:G)*(Y2455="正常走货")),名单!H:H),"否")</f>
        <v>否</v>
      </c>
      <c r="G2455" s="71" t="s">
        <v>7405</v>
      </c>
      <c r="H2455" s="71" t="s">
        <v>7407</v>
      </c>
      <c r="J2455" s="72" t="s">
        <v>24</v>
      </c>
      <c r="L2455" s="71" t="s">
        <v>18</v>
      </c>
      <c r="M2455" s="73"/>
      <c r="N2455" s="73"/>
      <c r="R2455" s="73"/>
      <c r="S2455" s="72" t="s">
        <v>130</v>
      </c>
      <c r="T2455" s="72" t="s">
        <v>14419</v>
      </c>
      <c r="U2455" s="73"/>
      <c r="W2455" s="73"/>
      <c r="X2455" s="73"/>
      <c r="Y2455" s="72" t="s">
        <v>14379</v>
      </c>
      <c r="AO2455" s="71">
        <v>37</v>
      </c>
      <c r="AS2455" s="73"/>
      <c r="AT2455" s="73"/>
      <c r="AU2455" s="73"/>
      <c r="AV2455" s="73"/>
      <c r="AW2455" s="74" t="s">
        <v>16849</v>
      </c>
      <c r="BC2455" s="73"/>
      <c r="BD2455" s="73"/>
    </row>
    <row r="2456" spans="1:56">
      <c r="A2456" s="70" t="str">
        <f t="shared" si="77"/>
        <v>2026-01</v>
      </c>
      <c r="B2456" s="5" t="str">
        <f>_xlfn.XLOOKUP(G2456,过机服务商重量差!A:A,过机服务商重量差!G:G)</f>
        <v>玉麒麟</v>
      </c>
      <c r="C2456" s="32" t="str">
        <f t="shared" si="76"/>
        <v>渠道</v>
      </c>
      <c r="D2456" s="63">
        <f>ROUND(IF(AND(AO2456&gt;=0,Y2456="正常走货"),_xlfn.XLOOKUP(G2456,过机服务商重量差!A:A,过机服务商重量差!L:L),"0"),2)</f>
        <v>0.5</v>
      </c>
      <c r="E2456" s="64">
        <f>ROUND(IF(B2456="小旋风",$D2456/提成!$D$4*提成!$E$4,$D2456/提成!$D$3*提成!$E$3),2)</f>
        <v>0.01</v>
      </c>
      <c r="F2456" s="5" t="str">
        <f ca="1">IFERROR(LOOKUP(1,0/((B2456=名单!B:B)*(VALUE(AW2456)&gt;=名单!E:E)*(VALUE(AW2456)&lt;=名单!G:G)*(Y2456="正常走货")),名单!H:H),"否")</f>
        <v>否</v>
      </c>
      <c r="G2456" s="71" t="s">
        <v>7408</v>
      </c>
      <c r="H2456" s="71" t="s">
        <v>7410</v>
      </c>
      <c r="J2456" s="72" t="s">
        <v>17</v>
      </c>
      <c r="L2456" s="71" t="s">
        <v>18</v>
      </c>
      <c r="M2456" s="73"/>
      <c r="N2456" s="73"/>
      <c r="R2456" s="73"/>
      <c r="S2456" s="72" t="s">
        <v>694</v>
      </c>
      <c r="T2456" s="72" t="s">
        <v>14386</v>
      </c>
      <c r="U2456" s="73"/>
      <c r="W2456" s="73"/>
      <c r="X2456" s="73"/>
      <c r="Y2456" s="72" t="s">
        <v>14379</v>
      </c>
      <c r="AO2456" s="71">
        <v>60.4</v>
      </c>
      <c r="AS2456" s="73"/>
      <c r="AT2456" s="73"/>
      <c r="AU2456" s="73"/>
      <c r="AV2456" s="73"/>
      <c r="AW2456" s="74" t="s">
        <v>16850</v>
      </c>
      <c r="BC2456" s="73"/>
      <c r="BD2456" s="73"/>
    </row>
    <row r="2457" spans="1:56">
      <c r="A2457" s="70" t="str">
        <f t="shared" si="77"/>
        <v>2026-01</v>
      </c>
      <c r="B2457" s="5" t="str">
        <f>_xlfn.XLOOKUP(G2457,过机服务商重量差!A:A,过机服务商重量差!G:G)</f>
        <v>小旋风</v>
      </c>
      <c r="C2457" s="32" t="str">
        <f t="shared" si="76"/>
        <v>渠道</v>
      </c>
      <c r="D2457" s="63">
        <f>ROUND(IF(AND(AO2457&gt;=0,Y2457="正常走货"),_xlfn.XLOOKUP(G2457,过机服务商重量差!A:A,过机服务商重量差!L:L),"0"),2)</f>
        <v>119</v>
      </c>
      <c r="E2457" s="64">
        <f>ROUND(IF(B2457="小旋风",$D2457/提成!$D$4*提成!$E$4,$D2457/提成!$D$3*提成!$E$3),2)</f>
        <v>1.19</v>
      </c>
      <c r="F2457" s="5" t="str">
        <f ca="1">IFERROR(LOOKUP(1,0/((B2457=名单!B:B)*(VALUE(AW2457)&gt;=名单!E:E)*(VALUE(AW2457)&lt;=名单!G:G)*(Y2457="正常走货")),名单!H:H),"否")</f>
        <v>是</v>
      </c>
      <c r="G2457" s="71" t="s">
        <v>7411</v>
      </c>
      <c r="H2457" s="71" t="s">
        <v>7413</v>
      </c>
      <c r="J2457" s="72" t="s">
        <v>441</v>
      </c>
      <c r="L2457" s="71" t="s">
        <v>18</v>
      </c>
      <c r="M2457" s="73"/>
      <c r="N2457" s="73"/>
      <c r="R2457" s="73"/>
      <c r="S2457" s="72" t="s">
        <v>1793</v>
      </c>
      <c r="T2457" s="72" t="s">
        <v>14378</v>
      </c>
      <c r="U2457" s="73"/>
      <c r="W2457" s="73"/>
      <c r="X2457" s="73"/>
      <c r="Y2457" s="72" t="s">
        <v>14379</v>
      </c>
      <c r="AO2457" s="71">
        <v>550</v>
      </c>
      <c r="AT2457" s="73"/>
      <c r="AV2457" s="73"/>
      <c r="AW2457" s="74" t="s">
        <v>16851</v>
      </c>
      <c r="BA2457" s="73"/>
      <c r="BC2457" s="73"/>
      <c r="BD2457" s="73"/>
    </row>
    <row r="2458" spans="1:56">
      <c r="A2458" s="70" t="str">
        <f t="shared" si="77"/>
        <v>2026-01</v>
      </c>
      <c r="B2458" s="5" t="str">
        <f>_xlfn.XLOOKUP(G2458,过机服务商重量差!A:A,过机服务商重量差!G:G)</f>
        <v>帅时莹</v>
      </c>
      <c r="C2458" s="32" t="str">
        <f t="shared" si="76"/>
        <v>渠道</v>
      </c>
      <c r="D2458" s="63">
        <f>ROUND(IF(AND(AO2458&gt;=0,Y2458="正常走货"),_xlfn.XLOOKUP(G2458,过机服务商重量差!A:A,过机服务商重量差!L:L),"0"),2)</f>
        <v>185</v>
      </c>
      <c r="E2458" s="64">
        <f>ROUND(IF(B2458="小旋风",$D2458/提成!$D$4*提成!$E$4,$D2458/提成!$D$3*提成!$E$3),2)</f>
        <v>1.85</v>
      </c>
      <c r="F2458" s="5" t="str">
        <f ca="1">IFERROR(LOOKUP(1,0/((B2458=名单!B:B)*(VALUE(AW2458)&gt;=名单!E:E)*(VALUE(AW2458)&lt;=名单!G:G)*(Y2458="正常走货")),名单!H:H),"否")</f>
        <v>否</v>
      </c>
      <c r="G2458" s="71" t="s">
        <v>7414</v>
      </c>
      <c r="H2458" s="71" t="s">
        <v>7416</v>
      </c>
      <c r="J2458" s="72" t="s">
        <v>287</v>
      </c>
      <c r="L2458" s="71" t="s">
        <v>18</v>
      </c>
      <c r="M2458" s="73"/>
      <c r="N2458" s="73"/>
      <c r="R2458" s="73"/>
      <c r="S2458" s="72" t="s">
        <v>442</v>
      </c>
      <c r="T2458" s="72" t="s">
        <v>14410</v>
      </c>
      <c r="U2458" s="73"/>
      <c r="W2458" s="73"/>
      <c r="X2458" s="73"/>
      <c r="Y2458" s="72" t="s">
        <v>14379</v>
      </c>
      <c r="AO2458" s="71">
        <v>666</v>
      </c>
      <c r="AT2458" s="73"/>
      <c r="AV2458" s="73"/>
      <c r="AW2458" s="74" t="s">
        <v>16852</v>
      </c>
      <c r="BC2458" s="73"/>
    </row>
    <row r="2459" spans="1:56">
      <c r="A2459" s="70" t="str">
        <f t="shared" si="77"/>
        <v>2026-01</v>
      </c>
      <c r="B2459" s="5" t="str">
        <f>_xlfn.XLOOKUP(G2459,过机服务商重量差!A:A,过机服务商重量差!G:G)</f>
        <v>无崖子</v>
      </c>
      <c r="C2459" s="32" t="str">
        <f t="shared" si="76"/>
        <v>渠道</v>
      </c>
      <c r="D2459" s="63">
        <f>ROUND(IF(AND(AO2459&gt;=0,Y2459="正常走货"),_xlfn.XLOOKUP(G2459,过机服务商重量差!A:A,过机服务商重量差!L:L),"0"),2)</f>
        <v>15.5</v>
      </c>
      <c r="E2459" s="64">
        <f>ROUND(IF(B2459="小旋风",$D2459/提成!$D$4*提成!$E$4,$D2459/提成!$D$3*提成!$E$3),2)</f>
        <v>0.16</v>
      </c>
      <c r="F2459" s="5" t="str">
        <f ca="1">IFERROR(LOOKUP(1,0/((B2459=名单!B:B)*(VALUE(AW2459)&gt;=名单!E:E)*(VALUE(AW2459)&lt;=名单!G:G)*(Y2459="正常走货")),名单!H:H),"否")</f>
        <v>否</v>
      </c>
      <c r="G2459" s="71" t="s">
        <v>7417</v>
      </c>
      <c r="H2459" s="71" t="s">
        <v>7419</v>
      </c>
      <c r="J2459" s="72" t="s">
        <v>2292</v>
      </c>
      <c r="L2459" s="71" t="s">
        <v>18</v>
      </c>
      <c r="M2459" s="73"/>
      <c r="N2459" s="73"/>
      <c r="R2459" s="73"/>
      <c r="S2459" s="72" t="s">
        <v>203</v>
      </c>
      <c r="T2459" s="72" t="s">
        <v>14378</v>
      </c>
      <c r="U2459" s="73"/>
      <c r="W2459" s="73"/>
      <c r="X2459" s="73"/>
      <c r="Y2459" s="72" t="s">
        <v>14379</v>
      </c>
      <c r="AO2459" s="71">
        <v>0</v>
      </c>
      <c r="AT2459" s="73"/>
      <c r="AV2459" s="73"/>
      <c r="AW2459" s="74" t="s">
        <v>16853</v>
      </c>
      <c r="BC2459" s="73"/>
    </row>
    <row r="2460" spans="1:56">
      <c r="A2460" s="70" t="str">
        <f t="shared" si="77"/>
        <v>2026-01</v>
      </c>
      <c r="B2460" s="5" t="str">
        <f>_xlfn.XLOOKUP(G2460,过机服务商重量差!A:A,过机服务商重量差!G:G)</f>
        <v>帅时莹</v>
      </c>
      <c r="C2460" s="32" t="str">
        <f t="shared" si="76"/>
        <v>渠道</v>
      </c>
      <c r="D2460" s="63">
        <f>ROUND(IF(AND(AO2460&gt;=0,Y2460="正常走货"),_xlfn.XLOOKUP(G2460,过机服务商重量差!A:A,过机服务商重量差!L:L),"0"),2)</f>
        <v>11</v>
      </c>
      <c r="E2460" s="64">
        <f>ROUND(IF(B2460="小旋风",$D2460/提成!$D$4*提成!$E$4,$D2460/提成!$D$3*提成!$E$3),2)</f>
        <v>0.11</v>
      </c>
      <c r="F2460" s="5" t="str">
        <f ca="1">IFERROR(LOOKUP(1,0/((B2460=名单!B:B)*(VALUE(AW2460)&gt;=名单!E:E)*(VALUE(AW2460)&lt;=名单!G:G)*(Y2460="正常走货")),名单!H:H),"否")</f>
        <v>否</v>
      </c>
      <c r="G2460" s="71" t="s">
        <v>7420</v>
      </c>
      <c r="H2460" s="71" t="s">
        <v>7422</v>
      </c>
      <c r="J2460" s="72" t="s">
        <v>140</v>
      </c>
      <c r="L2460" s="71" t="s">
        <v>18</v>
      </c>
      <c r="M2460" s="73"/>
      <c r="N2460" s="73"/>
      <c r="R2460" s="73"/>
      <c r="S2460" s="72" t="s">
        <v>1113</v>
      </c>
      <c r="T2460" s="72" t="s">
        <v>14410</v>
      </c>
      <c r="U2460" s="73"/>
      <c r="W2460" s="73"/>
      <c r="X2460" s="73"/>
      <c r="Y2460" s="72" t="s">
        <v>14379</v>
      </c>
      <c r="AO2460" s="71">
        <v>131</v>
      </c>
      <c r="AS2460" s="73"/>
      <c r="AT2460" s="73"/>
      <c r="AV2460" s="73"/>
      <c r="AW2460" s="74" t="s">
        <v>16854</v>
      </c>
      <c r="BC2460" s="73"/>
      <c r="BD2460" s="73"/>
    </row>
    <row r="2461" spans="1:56">
      <c r="A2461" s="70" t="str">
        <f t="shared" si="77"/>
        <v>2026-01</v>
      </c>
      <c r="B2461" s="5" t="str">
        <f>_xlfn.XLOOKUP(G2461,过机服务商重量差!A:A,过机服务商重量差!G:G)</f>
        <v>无崖子</v>
      </c>
      <c r="C2461" s="32" t="str">
        <f t="shared" si="76"/>
        <v>渠道</v>
      </c>
      <c r="D2461" s="63">
        <f>ROUND(IF(AND(AO2461&gt;=0,Y2461="正常走货"),_xlfn.XLOOKUP(G2461,过机服务商重量差!A:A,过机服务商重量差!L:L),"0"),2)</f>
        <v>517</v>
      </c>
      <c r="E2461" s="64">
        <f>ROUND(IF(B2461="小旋风",$D2461/提成!$D$4*提成!$E$4,$D2461/提成!$D$3*提成!$E$3),2)</f>
        <v>5.17</v>
      </c>
      <c r="F2461" s="5" t="str">
        <f ca="1">IFERROR(LOOKUP(1,0/((B2461=名单!B:B)*(VALUE(AW2461)&gt;=名单!E:E)*(VALUE(AW2461)&lt;=名单!G:G)*(Y2461="正常走货")),名单!H:H),"否")</f>
        <v>否</v>
      </c>
      <c r="G2461" s="71" t="s">
        <v>7423</v>
      </c>
      <c r="H2461" s="71" t="s">
        <v>7425</v>
      </c>
      <c r="J2461" s="72" t="s">
        <v>728</v>
      </c>
      <c r="L2461" s="71" t="s">
        <v>18</v>
      </c>
      <c r="M2461" s="73"/>
      <c r="N2461" s="73"/>
      <c r="R2461" s="73"/>
      <c r="S2461" s="72" t="s">
        <v>199</v>
      </c>
      <c r="T2461" s="72" t="s">
        <v>14439</v>
      </c>
      <c r="U2461" s="73"/>
      <c r="W2461" s="73"/>
      <c r="X2461" s="73"/>
      <c r="Y2461" s="72" t="s">
        <v>14379</v>
      </c>
      <c r="AO2461" s="71">
        <v>3654.57</v>
      </c>
      <c r="AT2461" s="73"/>
      <c r="AV2461" s="73"/>
      <c r="AW2461" s="74" t="s">
        <v>16855</v>
      </c>
      <c r="BC2461" s="73"/>
    </row>
    <row r="2462" spans="1:56">
      <c r="A2462" s="70" t="str">
        <f t="shared" si="77"/>
        <v>2026-01</v>
      </c>
      <c r="B2462" s="5" t="str">
        <f>_xlfn.XLOOKUP(G2462,过机服务商重量差!A:A,过机服务商重量差!G:G)</f>
        <v>玉麒麟</v>
      </c>
      <c r="C2462" s="32" t="str">
        <f t="shared" si="76"/>
        <v>渠道</v>
      </c>
      <c r="D2462" s="63">
        <f>ROUND(IF(AND(AO2462&gt;=0,Y2462="正常走货"),_xlfn.XLOOKUP(G2462,过机服务商重量差!A:A,过机服务商重量差!L:L),"0"),2)</f>
        <v>23</v>
      </c>
      <c r="E2462" s="64">
        <f>ROUND(IF(B2462="小旋风",$D2462/提成!$D$4*提成!$E$4,$D2462/提成!$D$3*提成!$E$3),2)</f>
        <v>0.23</v>
      </c>
      <c r="F2462" s="5" t="str">
        <f ca="1">IFERROR(LOOKUP(1,0/((B2462=名单!B:B)*(VALUE(AW2462)&gt;=名单!E:E)*(VALUE(AW2462)&lt;=名单!G:G)*(Y2462="正常走货")),名单!H:H),"否")</f>
        <v>否</v>
      </c>
      <c r="G2462" s="71" t="s">
        <v>7426</v>
      </c>
      <c r="H2462" s="71" t="s">
        <v>7428</v>
      </c>
      <c r="J2462" s="71" t="s">
        <v>17</v>
      </c>
      <c r="L2462" s="72" t="s">
        <v>18</v>
      </c>
      <c r="M2462" s="73"/>
      <c r="N2462" s="73"/>
      <c r="R2462" s="73"/>
      <c r="S2462" s="72" t="s">
        <v>191</v>
      </c>
      <c r="T2462" s="72" t="s">
        <v>14410</v>
      </c>
      <c r="U2462" s="73"/>
      <c r="W2462" s="73"/>
      <c r="X2462" s="73"/>
      <c r="Y2462" s="72" t="s">
        <v>14379</v>
      </c>
      <c r="AO2462" s="71">
        <v>265.53</v>
      </c>
      <c r="AT2462" s="73"/>
      <c r="AV2462" s="73"/>
      <c r="AW2462" s="74" t="s">
        <v>16856</v>
      </c>
      <c r="BC2462" s="73"/>
    </row>
    <row r="2463" spans="1:56">
      <c r="A2463" s="70" t="str">
        <f t="shared" si="77"/>
        <v>2026-01</v>
      </c>
      <c r="B2463" s="5" t="str">
        <f>_xlfn.XLOOKUP(G2463,过机服务商重量差!A:A,过机服务商重量差!G:G)</f>
        <v>玉麒麟</v>
      </c>
      <c r="C2463" s="32" t="str">
        <f t="shared" si="76"/>
        <v>渠道</v>
      </c>
      <c r="D2463" s="63">
        <f>ROUND(IF(AND(AO2463&gt;=0,Y2463="正常走货"),_xlfn.XLOOKUP(G2463,过机服务商重量差!A:A,过机服务商重量差!L:L),"0"),2)</f>
        <v>39</v>
      </c>
      <c r="E2463" s="64">
        <f>ROUND(IF(B2463="小旋风",$D2463/提成!$D$4*提成!$E$4,$D2463/提成!$D$3*提成!$E$3),2)</f>
        <v>0.39</v>
      </c>
      <c r="F2463" s="5" t="str">
        <f ca="1">IFERROR(LOOKUP(1,0/((B2463=名单!B:B)*(VALUE(AW2463)&gt;=名单!E:E)*(VALUE(AW2463)&lt;=名单!G:G)*(Y2463="正常走货")),名单!H:H),"否")</f>
        <v>否</v>
      </c>
      <c r="G2463" s="71" t="s">
        <v>7429</v>
      </c>
      <c r="H2463" s="71" t="s">
        <v>7431</v>
      </c>
      <c r="J2463" s="71" t="s">
        <v>17</v>
      </c>
      <c r="L2463" s="71" t="s">
        <v>18</v>
      </c>
      <c r="M2463" s="73"/>
      <c r="N2463" s="73"/>
      <c r="R2463" s="73"/>
      <c r="S2463" s="72" t="s">
        <v>99</v>
      </c>
      <c r="T2463" s="72" t="s">
        <v>14410</v>
      </c>
      <c r="U2463" s="73"/>
      <c r="W2463" s="73"/>
      <c r="X2463" s="73"/>
      <c r="Y2463" s="72" t="s">
        <v>14379</v>
      </c>
      <c r="AO2463" s="71">
        <v>196.1</v>
      </c>
      <c r="AT2463" s="73"/>
      <c r="AV2463" s="73"/>
      <c r="AW2463" s="74" t="s">
        <v>16857</v>
      </c>
      <c r="BC2463" s="73"/>
    </row>
    <row r="2464" spans="1:56">
      <c r="A2464" s="70" t="str">
        <f t="shared" si="77"/>
        <v>2026-01</v>
      </c>
      <c r="B2464" s="5" t="str">
        <f>_xlfn.XLOOKUP(G2464,过机服务商重量差!A:A,过机服务商重量差!G:G)</f>
        <v>玉麒麟</v>
      </c>
      <c r="C2464" s="32" t="str">
        <f t="shared" si="76"/>
        <v>渠道</v>
      </c>
      <c r="D2464" s="63">
        <f>ROUND(IF(AND(AO2464&gt;=0,Y2464="正常走货"),_xlfn.XLOOKUP(G2464,过机服务商重量差!A:A,过机服务商重量差!L:L),"0"),2)</f>
        <v>39</v>
      </c>
      <c r="E2464" s="64">
        <f>ROUND(IF(B2464="小旋风",$D2464/提成!$D$4*提成!$E$4,$D2464/提成!$D$3*提成!$E$3),2)</f>
        <v>0.39</v>
      </c>
      <c r="F2464" s="5" t="str">
        <f ca="1">IFERROR(LOOKUP(1,0/((B2464=名单!B:B)*(VALUE(AW2464)&gt;=名单!E:E)*(VALUE(AW2464)&lt;=名单!G:G)*(Y2464="正常走货")),名单!H:H),"否")</f>
        <v>否</v>
      </c>
      <c r="G2464" s="71" t="s">
        <v>7432</v>
      </c>
      <c r="H2464" s="71" t="s">
        <v>7434</v>
      </c>
      <c r="J2464" s="72" t="s">
        <v>17</v>
      </c>
      <c r="L2464" s="71" t="s">
        <v>18</v>
      </c>
      <c r="M2464" s="73"/>
      <c r="N2464" s="73"/>
      <c r="R2464" s="73"/>
      <c r="S2464" s="72" t="s">
        <v>99</v>
      </c>
      <c r="T2464" s="72" t="s">
        <v>14410</v>
      </c>
      <c r="U2464" s="73"/>
      <c r="W2464" s="73"/>
      <c r="X2464" s="73"/>
      <c r="Y2464" s="72" t="s">
        <v>14379</v>
      </c>
      <c r="AO2464" s="71">
        <v>196.1</v>
      </c>
      <c r="AT2464" s="73"/>
      <c r="AU2464" s="73"/>
      <c r="AV2464" s="73"/>
      <c r="AW2464" s="74" t="s">
        <v>16858</v>
      </c>
      <c r="BA2464" s="73"/>
      <c r="BC2464" s="73"/>
    </row>
    <row r="2465" spans="1:56">
      <c r="A2465" s="70" t="str">
        <f t="shared" si="77"/>
        <v>2026-01</v>
      </c>
      <c r="B2465" s="5" t="str">
        <f>_xlfn.XLOOKUP(G2465,过机服务商重量差!A:A,过机服务商重量差!G:G)</f>
        <v>玉麒麟</v>
      </c>
      <c r="C2465" s="32" t="str">
        <f t="shared" si="76"/>
        <v>渠道</v>
      </c>
      <c r="D2465" s="63">
        <f>ROUND(IF(AND(AO2465&gt;=0,Y2465="正常走货"),_xlfn.XLOOKUP(G2465,过机服务商重量差!A:A,过机服务商重量差!L:L),"0"),2)</f>
        <v>1</v>
      </c>
      <c r="E2465" s="64">
        <f>ROUND(IF(B2465="小旋风",$D2465/提成!$D$4*提成!$E$4,$D2465/提成!$D$3*提成!$E$3),2)</f>
        <v>0.01</v>
      </c>
      <c r="F2465" s="5" t="str">
        <f ca="1">IFERROR(LOOKUP(1,0/((B2465=名单!B:B)*(VALUE(AW2465)&gt;=名单!E:E)*(VALUE(AW2465)&lt;=名单!G:G)*(Y2465="正常走货")),名单!H:H),"否")</f>
        <v>否</v>
      </c>
      <c r="G2465" s="71" t="s">
        <v>7435</v>
      </c>
      <c r="H2465" s="71" t="s">
        <v>7437</v>
      </c>
      <c r="J2465" s="72" t="s">
        <v>17</v>
      </c>
      <c r="L2465" s="71" t="s">
        <v>18</v>
      </c>
      <c r="M2465" s="73"/>
      <c r="N2465" s="73"/>
      <c r="R2465" s="73"/>
      <c r="S2465" s="72" t="s">
        <v>120</v>
      </c>
      <c r="T2465" s="72" t="s">
        <v>14382</v>
      </c>
      <c r="U2465" s="73"/>
      <c r="W2465" s="73"/>
      <c r="X2465" s="73"/>
      <c r="Y2465" s="72" t="s">
        <v>14379</v>
      </c>
      <c r="AO2465" s="71">
        <v>114.6</v>
      </c>
      <c r="AS2465" s="73"/>
      <c r="AT2465" s="73"/>
      <c r="AU2465" s="73"/>
      <c r="AV2465" s="73"/>
      <c r="AW2465" s="74" t="s">
        <v>16859</v>
      </c>
      <c r="BA2465" s="73"/>
      <c r="BC2465" s="73"/>
      <c r="BD2465" s="73"/>
    </row>
    <row r="2466" spans="1:56">
      <c r="A2466" s="70" t="str">
        <f t="shared" si="77"/>
        <v>2026-01</v>
      </c>
      <c r="B2466" s="5" t="str">
        <f>_xlfn.XLOOKUP(G2466,过机服务商重量差!A:A,过机服务商重量差!G:G)</f>
        <v>帅时莹</v>
      </c>
      <c r="C2466" s="32" t="str">
        <f t="shared" si="76"/>
        <v>渠道</v>
      </c>
      <c r="D2466" s="63">
        <f>ROUND(IF(AND(AO2466&gt;=0,Y2466="正常走货"),_xlfn.XLOOKUP(G2466,过机服务商重量差!A:A,过机服务商重量差!L:L),"0"),2)</f>
        <v>2.5</v>
      </c>
      <c r="E2466" s="64">
        <f>ROUND(IF(B2466="小旋风",$D2466/提成!$D$4*提成!$E$4,$D2466/提成!$D$3*提成!$E$3),2)</f>
        <v>0.03</v>
      </c>
      <c r="F2466" s="5" t="str">
        <f ca="1">IFERROR(LOOKUP(1,0/((B2466=名单!B:B)*(VALUE(AW2466)&gt;=名单!E:E)*(VALUE(AW2466)&lt;=名单!G:G)*(Y2466="正常走货")),名单!H:H),"否")</f>
        <v>否</v>
      </c>
      <c r="G2466" s="71" t="s">
        <v>7438</v>
      </c>
      <c r="H2466" s="71" t="s">
        <v>7440</v>
      </c>
      <c r="J2466" s="72" t="s">
        <v>458</v>
      </c>
      <c r="L2466" s="71" t="s">
        <v>18</v>
      </c>
      <c r="M2466" s="73"/>
      <c r="N2466" s="73"/>
      <c r="R2466" s="73"/>
      <c r="S2466" s="72" t="s">
        <v>223</v>
      </c>
      <c r="T2466" s="72" t="s">
        <v>14410</v>
      </c>
      <c r="U2466" s="73"/>
      <c r="W2466" s="73"/>
      <c r="X2466" s="73"/>
      <c r="Y2466" s="72" t="s">
        <v>14379</v>
      </c>
      <c r="AO2466" s="71">
        <v>66</v>
      </c>
      <c r="AS2466" s="73"/>
      <c r="AT2466" s="73"/>
      <c r="AU2466" s="73"/>
      <c r="AV2466" s="73"/>
      <c r="AW2466" s="74" t="s">
        <v>16860</v>
      </c>
      <c r="BA2466" s="73"/>
      <c r="BC2466" s="73"/>
      <c r="BD2466" s="73"/>
    </row>
    <row r="2467" spans="1:56">
      <c r="A2467" s="70" t="str">
        <f t="shared" si="77"/>
        <v>2026-01</v>
      </c>
      <c r="B2467" s="5" t="str">
        <f>_xlfn.XLOOKUP(G2467,过机服务商重量差!A:A,过机服务商重量差!G:G)</f>
        <v>帅时莹</v>
      </c>
      <c r="C2467" s="32" t="str">
        <f t="shared" si="76"/>
        <v>渠道</v>
      </c>
      <c r="D2467" s="63">
        <f>ROUND(IF(AND(AO2467&gt;=0,Y2467="正常走货"),_xlfn.XLOOKUP(G2467,过机服务商重量差!A:A,过机服务商重量差!L:L),"0"),2)</f>
        <v>2.5</v>
      </c>
      <c r="E2467" s="64">
        <f>ROUND(IF(B2467="小旋风",$D2467/提成!$D$4*提成!$E$4,$D2467/提成!$D$3*提成!$E$3),2)</f>
        <v>0.03</v>
      </c>
      <c r="F2467" s="5" t="str">
        <f ca="1">IFERROR(LOOKUP(1,0/((B2467=名单!B:B)*(VALUE(AW2467)&gt;=名单!E:E)*(VALUE(AW2467)&lt;=名单!G:G)*(Y2467="正常走货")),名单!H:H),"否")</f>
        <v>否</v>
      </c>
      <c r="G2467" s="71" t="s">
        <v>7441</v>
      </c>
      <c r="H2467" s="71" t="s">
        <v>7443</v>
      </c>
      <c r="J2467" s="72" t="s">
        <v>458</v>
      </c>
      <c r="L2467" s="71" t="s">
        <v>18</v>
      </c>
      <c r="M2467" s="73"/>
      <c r="N2467" s="73"/>
      <c r="R2467" s="73"/>
      <c r="S2467" s="72" t="s">
        <v>223</v>
      </c>
      <c r="T2467" s="72" t="s">
        <v>14410</v>
      </c>
      <c r="U2467" s="73"/>
      <c r="W2467" s="73"/>
      <c r="X2467" s="73"/>
      <c r="Y2467" s="72" t="s">
        <v>14379</v>
      </c>
      <c r="Z2467" s="73"/>
      <c r="AO2467" s="71">
        <v>66</v>
      </c>
      <c r="AT2467" s="73"/>
      <c r="AU2467" s="73"/>
      <c r="AV2467" s="73"/>
      <c r="AW2467" s="74" t="s">
        <v>16861</v>
      </c>
      <c r="BC2467" s="73"/>
    </row>
    <row r="2468" spans="1:56">
      <c r="A2468" s="70" t="str">
        <f t="shared" si="77"/>
        <v>2026-01</v>
      </c>
      <c r="B2468" s="5" t="str">
        <f>_xlfn.XLOOKUP(G2468,过机服务商重量差!A:A,过机服务商重量差!G:G)</f>
        <v>帅时莹</v>
      </c>
      <c r="C2468" s="32" t="str">
        <f t="shared" si="76"/>
        <v>渠道</v>
      </c>
      <c r="D2468" s="63">
        <f>ROUND(IF(AND(AO2468&gt;=0,Y2468="正常走货"),_xlfn.XLOOKUP(G2468,过机服务商重量差!A:A,过机服务商重量差!L:L),"0"),2)</f>
        <v>3.5</v>
      </c>
      <c r="E2468" s="64">
        <f>ROUND(IF(B2468="小旋风",$D2468/提成!$D$4*提成!$E$4,$D2468/提成!$D$3*提成!$E$3),2)</f>
        <v>0.04</v>
      </c>
      <c r="F2468" s="5" t="str">
        <f ca="1">IFERROR(LOOKUP(1,0/((B2468=名单!B:B)*(VALUE(AW2468)&gt;=名单!E:E)*(VALUE(AW2468)&lt;=名单!G:G)*(Y2468="正常走货")),名单!H:H),"否")</f>
        <v>否</v>
      </c>
      <c r="G2468" s="71" t="s">
        <v>7444</v>
      </c>
      <c r="H2468" s="71" t="s">
        <v>7446</v>
      </c>
      <c r="J2468" s="71" t="s">
        <v>458</v>
      </c>
      <c r="L2468" s="71" t="s">
        <v>18</v>
      </c>
      <c r="M2468" s="73"/>
      <c r="N2468" s="73"/>
      <c r="R2468" s="73"/>
      <c r="S2468" s="72" t="s">
        <v>223</v>
      </c>
      <c r="T2468" s="72" t="s">
        <v>14410</v>
      </c>
      <c r="U2468" s="73"/>
      <c r="W2468" s="73"/>
      <c r="X2468" s="73"/>
      <c r="Y2468" s="72" t="s">
        <v>14379</v>
      </c>
      <c r="AO2468" s="71">
        <v>99</v>
      </c>
      <c r="AS2468" s="73"/>
      <c r="AT2468" s="73"/>
      <c r="AV2468" s="73"/>
      <c r="AW2468" s="74" t="s">
        <v>16862</v>
      </c>
      <c r="BC2468" s="73"/>
    </row>
    <row r="2469" spans="1:56">
      <c r="A2469" s="70" t="str">
        <f t="shared" si="77"/>
        <v>2026-01</v>
      </c>
      <c r="B2469" s="5" t="str">
        <f>_xlfn.XLOOKUP(G2469,过机服务商重量差!A:A,过机服务商重量差!G:G)</f>
        <v>帅时莹</v>
      </c>
      <c r="C2469" s="32" t="str">
        <f t="shared" si="76"/>
        <v>渠道</v>
      </c>
      <c r="D2469" s="63">
        <f>ROUND(IF(AND(AO2469&gt;=0,Y2469="正常走货"),_xlfn.XLOOKUP(G2469,过机服务商重量差!A:A,过机服务商重量差!L:L),"0"),2)</f>
        <v>1.5</v>
      </c>
      <c r="E2469" s="64">
        <f>ROUND(IF(B2469="小旋风",$D2469/提成!$D$4*提成!$E$4,$D2469/提成!$D$3*提成!$E$3),2)</f>
        <v>0.02</v>
      </c>
      <c r="F2469" s="5" t="str">
        <f ca="1">IFERROR(LOOKUP(1,0/((B2469=名单!B:B)*(VALUE(AW2469)&gt;=名单!E:E)*(VALUE(AW2469)&lt;=名单!G:G)*(Y2469="正常走货")),名单!H:H),"否")</f>
        <v>否</v>
      </c>
      <c r="G2469" s="71" t="s">
        <v>7447</v>
      </c>
      <c r="H2469" s="71" t="s">
        <v>7449</v>
      </c>
      <c r="J2469" s="71" t="s">
        <v>458</v>
      </c>
      <c r="L2469" s="71" t="s">
        <v>18</v>
      </c>
      <c r="M2469" s="73"/>
      <c r="N2469" s="73"/>
      <c r="R2469" s="73"/>
      <c r="S2469" s="72" t="s">
        <v>223</v>
      </c>
      <c r="T2469" s="71" t="s">
        <v>14410</v>
      </c>
      <c r="U2469" s="73"/>
      <c r="W2469" s="73"/>
      <c r="X2469" s="73"/>
      <c r="Y2469" s="72" t="s">
        <v>14379</v>
      </c>
      <c r="AO2469" s="71">
        <v>40</v>
      </c>
      <c r="AS2469" s="73"/>
      <c r="AT2469" s="73"/>
      <c r="AV2469" s="73"/>
      <c r="AW2469" s="74" t="s">
        <v>16863</v>
      </c>
      <c r="BC2469" s="73"/>
    </row>
    <row r="2470" spans="1:56">
      <c r="A2470" s="70" t="str">
        <f t="shared" si="77"/>
        <v>2026-01</v>
      </c>
      <c r="B2470" s="5" t="str">
        <f>_xlfn.XLOOKUP(G2470,过机服务商重量差!A:A,过机服务商重量差!G:G)</f>
        <v>帅时莹</v>
      </c>
      <c r="C2470" s="32" t="str">
        <f t="shared" si="76"/>
        <v>渠道</v>
      </c>
      <c r="D2470" s="63">
        <f>ROUND(IF(AND(AO2470&gt;=0,Y2470="正常走货"),_xlfn.XLOOKUP(G2470,过机服务商重量差!A:A,过机服务商重量差!L:L),"0"),2)</f>
        <v>2.5</v>
      </c>
      <c r="E2470" s="64">
        <f>ROUND(IF(B2470="小旋风",$D2470/提成!$D$4*提成!$E$4,$D2470/提成!$D$3*提成!$E$3),2)</f>
        <v>0.03</v>
      </c>
      <c r="F2470" s="5" t="str">
        <f ca="1">IFERROR(LOOKUP(1,0/((B2470=名单!B:B)*(VALUE(AW2470)&gt;=名单!E:E)*(VALUE(AW2470)&lt;=名单!G:G)*(Y2470="正常走货")),名单!H:H),"否")</f>
        <v>否</v>
      </c>
      <c r="G2470" s="71" t="s">
        <v>7450</v>
      </c>
      <c r="H2470" s="71" t="s">
        <v>7452</v>
      </c>
      <c r="J2470" s="72" t="s">
        <v>458</v>
      </c>
      <c r="L2470" s="71" t="s">
        <v>18</v>
      </c>
      <c r="M2470" s="73"/>
      <c r="N2470" s="73"/>
      <c r="R2470" s="73"/>
      <c r="S2470" s="72" t="s">
        <v>223</v>
      </c>
      <c r="T2470" s="72" t="s">
        <v>14410</v>
      </c>
      <c r="U2470" s="73"/>
      <c r="W2470" s="73"/>
      <c r="X2470" s="73"/>
      <c r="Y2470" s="72" t="s">
        <v>14379</v>
      </c>
      <c r="AO2470" s="71">
        <v>66</v>
      </c>
      <c r="AS2470" s="73"/>
      <c r="AT2470" s="73"/>
      <c r="AU2470" s="73"/>
      <c r="AV2470" s="73"/>
      <c r="AW2470" s="74" t="s">
        <v>16864</v>
      </c>
      <c r="BC2470" s="73"/>
    </row>
    <row r="2471" spans="1:56">
      <c r="A2471" s="70" t="str">
        <f t="shared" si="77"/>
        <v>2026-01</v>
      </c>
      <c r="B2471" s="5" t="str">
        <f>_xlfn.XLOOKUP(G2471,过机服务商重量差!A:A,过机服务商重量差!G:G)</f>
        <v>帅时莹</v>
      </c>
      <c r="C2471" s="32" t="str">
        <f t="shared" si="76"/>
        <v>渠道</v>
      </c>
      <c r="D2471" s="63">
        <f>ROUND(IF(AND(AO2471&gt;=0,Y2471="正常走货"),_xlfn.XLOOKUP(G2471,过机服务商重量差!A:A,过机服务商重量差!L:L),"0"),2)</f>
        <v>2.5</v>
      </c>
      <c r="E2471" s="64">
        <f>ROUND(IF(B2471="小旋风",$D2471/提成!$D$4*提成!$E$4,$D2471/提成!$D$3*提成!$E$3),2)</f>
        <v>0.03</v>
      </c>
      <c r="F2471" s="5" t="str">
        <f ca="1">IFERROR(LOOKUP(1,0/((B2471=名单!B:B)*(VALUE(AW2471)&gt;=名单!E:E)*(VALUE(AW2471)&lt;=名单!G:G)*(Y2471="正常走货")),名单!H:H),"否")</f>
        <v>否</v>
      </c>
      <c r="G2471" s="71" t="s">
        <v>7453</v>
      </c>
      <c r="H2471" s="71" t="s">
        <v>7455</v>
      </c>
      <c r="J2471" s="72" t="s">
        <v>458</v>
      </c>
      <c r="L2471" s="72" t="s">
        <v>18</v>
      </c>
      <c r="M2471" s="73"/>
      <c r="N2471" s="73"/>
      <c r="R2471" s="73"/>
      <c r="S2471" s="72" t="s">
        <v>223</v>
      </c>
      <c r="T2471" s="72" t="s">
        <v>14410</v>
      </c>
      <c r="U2471" s="73"/>
      <c r="W2471" s="73"/>
      <c r="X2471" s="73"/>
      <c r="Y2471" s="72" t="s">
        <v>14379</v>
      </c>
      <c r="AO2471" s="71">
        <v>66</v>
      </c>
      <c r="AS2471" s="73"/>
      <c r="AT2471" s="73"/>
      <c r="AU2471" s="73"/>
      <c r="AV2471" s="73"/>
      <c r="AW2471" s="74" t="s">
        <v>16865</v>
      </c>
      <c r="BC2471" s="73"/>
    </row>
    <row r="2472" spans="1:56">
      <c r="A2472" s="70" t="str">
        <f t="shared" si="77"/>
        <v>2026-01</v>
      </c>
      <c r="B2472" s="5" t="str">
        <f>_xlfn.XLOOKUP(G2472,过机服务商重量差!A:A,过机服务商重量差!G:G)</f>
        <v>帅时莹</v>
      </c>
      <c r="C2472" s="32" t="str">
        <f t="shared" si="76"/>
        <v>渠道</v>
      </c>
      <c r="D2472" s="63">
        <f>ROUND(IF(AND(AO2472&gt;=0,Y2472="正常走货"),_xlfn.XLOOKUP(G2472,过机服务商重量差!A:A,过机服务商重量差!L:L),"0"),2)</f>
        <v>2.5</v>
      </c>
      <c r="E2472" s="64">
        <f>ROUND(IF(B2472="小旋风",$D2472/提成!$D$4*提成!$E$4,$D2472/提成!$D$3*提成!$E$3),2)</f>
        <v>0.03</v>
      </c>
      <c r="F2472" s="5" t="str">
        <f ca="1">IFERROR(LOOKUP(1,0/((B2472=名单!B:B)*(VALUE(AW2472)&gt;=名单!E:E)*(VALUE(AW2472)&lt;=名单!G:G)*(Y2472="正常走货")),名单!H:H),"否")</f>
        <v>否</v>
      </c>
      <c r="G2472" s="71" t="s">
        <v>7456</v>
      </c>
      <c r="H2472" s="71" t="s">
        <v>7458</v>
      </c>
      <c r="J2472" s="72" t="s">
        <v>458</v>
      </c>
      <c r="L2472" s="71" t="s">
        <v>18</v>
      </c>
      <c r="M2472" s="73"/>
      <c r="N2472" s="73"/>
      <c r="R2472" s="73"/>
      <c r="S2472" s="72" t="s">
        <v>223</v>
      </c>
      <c r="T2472" s="72" t="s">
        <v>14410</v>
      </c>
      <c r="U2472" s="73"/>
      <c r="W2472" s="73"/>
      <c r="X2472" s="73"/>
      <c r="Y2472" s="72" t="s">
        <v>14379</v>
      </c>
      <c r="AO2472" s="71">
        <v>66</v>
      </c>
      <c r="AS2472" s="73"/>
      <c r="AT2472" s="73"/>
      <c r="AU2472" s="73"/>
      <c r="AV2472" s="73"/>
      <c r="AW2472" s="74" t="s">
        <v>16866</v>
      </c>
      <c r="BC2472" s="73"/>
    </row>
    <row r="2473" spans="1:56">
      <c r="A2473" s="70" t="str">
        <f t="shared" si="77"/>
        <v>2026-01</v>
      </c>
      <c r="B2473" s="5" t="str">
        <f>_xlfn.XLOOKUP(G2473,过机服务商重量差!A:A,过机服务商重量差!G:G)</f>
        <v>帅时莹</v>
      </c>
      <c r="C2473" s="32" t="str">
        <f t="shared" si="76"/>
        <v>渠道</v>
      </c>
      <c r="D2473" s="63">
        <f>ROUND(IF(AND(AO2473&gt;=0,Y2473="正常走货"),_xlfn.XLOOKUP(G2473,过机服务商重量差!A:A,过机服务商重量差!L:L),"0"),2)</f>
        <v>2.5</v>
      </c>
      <c r="E2473" s="64">
        <f>ROUND(IF(B2473="小旋风",$D2473/提成!$D$4*提成!$E$4,$D2473/提成!$D$3*提成!$E$3),2)</f>
        <v>0.03</v>
      </c>
      <c r="F2473" s="5" t="str">
        <f ca="1">IFERROR(LOOKUP(1,0/((B2473=名单!B:B)*(VALUE(AW2473)&gt;=名单!E:E)*(VALUE(AW2473)&lt;=名单!G:G)*(Y2473="正常走货")),名单!H:H),"否")</f>
        <v>否</v>
      </c>
      <c r="G2473" s="71" t="s">
        <v>7459</v>
      </c>
      <c r="H2473" s="71" t="s">
        <v>7461</v>
      </c>
      <c r="J2473" s="72" t="s">
        <v>458</v>
      </c>
      <c r="L2473" s="71" t="s">
        <v>18</v>
      </c>
      <c r="M2473" s="73"/>
      <c r="N2473" s="73"/>
      <c r="R2473" s="73"/>
      <c r="S2473" s="72" t="s">
        <v>223</v>
      </c>
      <c r="T2473" s="72" t="s">
        <v>14410</v>
      </c>
      <c r="U2473" s="73"/>
      <c r="W2473" s="73"/>
      <c r="X2473" s="73"/>
      <c r="Y2473" s="72" t="s">
        <v>14379</v>
      </c>
      <c r="Z2473" s="73"/>
      <c r="AO2473" s="71">
        <v>66</v>
      </c>
      <c r="AT2473" s="73"/>
      <c r="AV2473" s="73"/>
      <c r="AW2473" s="74" t="s">
        <v>16867</v>
      </c>
      <c r="BA2473" s="73"/>
      <c r="BC2473" s="73"/>
    </row>
    <row r="2474" spans="1:56">
      <c r="A2474" s="70" t="str">
        <f t="shared" si="77"/>
        <v>2026-01</v>
      </c>
      <c r="B2474" s="5" t="str">
        <f>_xlfn.XLOOKUP(G2474,过机服务商重量差!A:A,过机服务商重量差!G:G)</f>
        <v>玉麒麟</v>
      </c>
      <c r="C2474" s="32" t="str">
        <f t="shared" si="76"/>
        <v>渠道</v>
      </c>
      <c r="D2474" s="63">
        <f>ROUND(IF(AND(AO2474&gt;=0,Y2474="正常走货"),_xlfn.XLOOKUP(G2474,过机服务商重量差!A:A,过机服务商重量差!L:L),"0"),2)</f>
        <v>2.5</v>
      </c>
      <c r="E2474" s="64">
        <f>ROUND(IF(B2474="小旋风",$D2474/提成!$D$4*提成!$E$4,$D2474/提成!$D$3*提成!$E$3),2)</f>
        <v>0.03</v>
      </c>
      <c r="F2474" s="5" t="str">
        <f ca="1">IFERROR(LOOKUP(1,0/((B2474=名单!B:B)*(VALUE(AW2474)&gt;=名单!E:E)*(VALUE(AW2474)&lt;=名单!G:G)*(Y2474="正常走货")),名单!H:H),"否")</f>
        <v>否</v>
      </c>
      <c r="G2474" s="71" t="s">
        <v>7462</v>
      </c>
      <c r="H2474" s="71" t="s">
        <v>7464</v>
      </c>
      <c r="J2474" s="72" t="s">
        <v>24</v>
      </c>
      <c r="L2474" s="71" t="s">
        <v>18</v>
      </c>
      <c r="M2474" s="73"/>
      <c r="N2474" s="73"/>
      <c r="R2474" s="73"/>
      <c r="S2474" s="72" t="s">
        <v>223</v>
      </c>
      <c r="T2474" s="72" t="s">
        <v>14410</v>
      </c>
      <c r="U2474" s="73"/>
      <c r="W2474" s="73"/>
      <c r="X2474" s="73"/>
      <c r="Y2474" s="72" t="s">
        <v>14379</v>
      </c>
      <c r="AO2474" s="71">
        <v>48.5</v>
      </c>
      <c r="AS2474" s="73"/>
      <c r="AT2474" s="73"/>
      <c r="AV2474" s="73"/>
      <c r="AW2474" s="74" t="s">
        <v>16868</v>
      </c>
      <c r="BC2474" s="73"/>
    </row>
    <row r="2475" spans="1:56">
      <c r="A2475" s="70" t="str">
        <f t="shared" si="77"/>
        <v>2026-01</v>
      </c>
      <c r="B2475" s="5" t="str">
        <f>_xlfn.XLOOKUP(G2475,过机服务商重量差!A:A,过机服务商重量差!G:G)</f>
        <v>帅时莹</v>
      </c>
      <c r="C2475" s="32" t="str">
        <f t="shared" si="76"/>
        <v>渠道</v>
      </c>
      <c r="D2475" s="63">
        <f>ROUND(IF(AND(AO2475&gt;=0,Y2475="正常走货"),_xlfn.XLOOKUP(G2475,过机服务商重量差!A:A,过机服务商重量差!L:L),"0"),2)</f>
        <v>2.5</v>
      </c>
      <c r="E2475" s="64">
        <f>ROUND(IF(B2475="小旋风",$D2475/提成!$D$4*提成!$E$4,$D2475/提成!$D$3*提成!$E$3),2)</f>
        <v>0.03</v>
      </c>
      <c r="F2475" s="5" t="str">
        <f ca="1">IFERROR(LOOKUP(1,0/((B2475=名单!B:B)*(VALUE(AW2475)&gt;=名单!E:E)*(VALUE(AW2475)&lt;=名单!G:G)*(Y2475="正常走货")),名单!H:H),"否")</f>
        <v>否</v>
      </c>
      <c r="G2475" s="71" t="s">
        <v>7465</v>
      </c>
      <c r="H2475" s="71" t="s">
        <v>7467</v>
      </c>
      <c r="J2475" s="72" t="s">
        <v>458</v>
      </c>
      <c r="L2475" s="71" t="s">
        <v>18</v>
      </c>
      <c r="M2475" s="73"/>
      <c r="N2475" s="73"/>
      <c r="R2475" s="73"/>
      <c r="S2475" s="72" t="s">
        <v>223</v>
      </c>
      <c r="T2475" s="72" t="s">
        <v>14410</v>
      </c>
      <c r="U2475" s="73"/>
      <c r="W2475" s="73"/>
      <c r="X2475" s="73"/>
      <c r="Y2475" s="72" t="s">
        <v>14379</v>
      </c>
      <c r="AO2475" s="71">
        <v>66</v>
      </c>
      <c r="AS2475" s="73"/>
      <c r="AT2475" s="73"/>
      <c r="AV2475" s="73"/>
      <c r="AW2475" s="74" t="s">
        <v>16869</v>
      </c>
      <c r="BC2475" s="73"/>
    </row>
    <row r="2476" spans="1:56">
      <c r="A2476" s="70" t="str">
        <f t="shared" si="77"/>
        <v>2026-01</v>
      </c>
      <c r="B2476" s="5" t="str">
        <f>_xlfn.XLOOKUP(G2476,过机服务商重量差!A:A,过机服务商重量差!G:G)</f>
        <v>帅时莹</v>
      </c>
      <c r="C2476" s="32" t="str">
        <f t="shared" si="76"/>
        <v>渠道</v>
      </c>
      <c r="D2476" s="63">
        <f>ROUND(IF(AND(AO2476&gt;=0,Y2476="正常走货"),_xlfn.XLOOKUP(G2476,过机服务商重量差!A:A,过机服务商重量差!L:L),"0"),2)</f>
        <v>2.5</v>
      </c>
      <c r="E2476" s="64">
        <f>ROUND(IF(B2476="小旋风",$D2476/提成!$D$4*提成!$E$4,$D2476/提成!$D$3*提成!$E$3),2)</f>
        <v>0.03</v>
      </c>
      <c r="F2476" s="5" t="str">
        <f ca="1">IFERROR(LOOKUP(1,0/((B2476=名单!B:B)*(VALUE(AW2476)&gt;=名单!E:E)*(VALUE(AW2476)&lt;=名单!G:G)*(Y2476="正常走货")),名单!H:H),"否")</f>
        <v>否</v>
      </c>
      <c r="G2476" s="71" t="s">
        <v>7468</v>
      </c>
      <c r="H2476" s="71" t="s">
        <v>7470</v>
      </c>
      <c r="J2476" s="72" t="s">
        <v>458</v>
      </c>
      <c r="L2476" s="71" t="s">
        <v>18</v>
      </c>
      <c r="M2476" s="73"/>
      <c r="N2476" s="73"/>
      <c r="R2476" s="73"/>
      <c r="S2476" s="72" t="s">
        <v>223</v>
      </c>
      <c r="T2476" s="72" t="s">
        <v>14410</v>
      </c>
      <c r="U2476" s="73"/>
      <c r="W2476" s="73"/>
      <c r="X2476" s="73"/>
      <c r="Y2476" s="72" t="s">
        <v>14379</v>
      </c>
      <c r="AO2476" s="71">
        <v>66</v>
      </c>
      <c r="AT2476" s="73"/>
      <c r="AV2476" s="73"/>
      <c r="AW2476" s="74" t="s">
        <v>16870</v>
      </c>
      <c r="BC2476" s="73"/>
    </row>
    <row r="2477" spans="1:56">
      <c r="A2477" s="70" t="str">
        <f t="shared" si="77"/>
        <v>2026-01</v>
      </c>
      <c r="B2477" s="5" t="str">
        <f>_xlfn.XLOOKUP(G2477,过机服务商重量差!A:A,过机服务商重量差!G:G)</f>
        <v>帅时莹</v>
      </c>
      <c r="C2477" s="32" t="str">
        <f t="shared" si="76"/>
        <v>渠道</v>
      </c>
      <c r="D2477" s="63">
        <f>ROUND(IF(AND(AO2477&gt;=0,Y2477="正常走货"),_xlfn.XLOOKUP(G2477,过机服务商重量差!A:A,过机服务商重量差!L:L),"0"),2)</f>
        <v>2.5</v>
      </c>
      <c r="E2477" s="64">
        <f>ROUND(IF(B2477="小旋风",$D2477/提成!$D$4*提成!$E$4,$D2477/提成!$D$3*提成!$E$3),2)</f>
        <v>0.03</v>
      </c>
      <c r="F2477" s="5" t="str">
        <f ca="1">IFERROR(LOOKUP(1,0/((B2477=名单!B:B)*(VALUE(AW2477)&gt;=名单!E:E)*(VALUE(AW2477)&lt;=名单!G:G)*(Y2477="正常走货")),名单!H:H),"否")</f>
        <v>否</v>
      </c>
      <c r="G2477" s="71" t="s">
        <v>7471</v>
      </c>
      <c r="H2477" s="71" t="s">
        <v>7473</v>
      </c>
      <c r="J2477" s="72" t="s">
        <v>458</v>
      </c>
      <c r="L2477" s="71" t="s">
        <v>18</v>
      </c>
      <c r="M2477" s="73"/>
      <c r="N2477" s="73"/>
      <c r="R2477" s="73"/>
      <c r="S2477" s="72" t="s">
        <v>223</v>
      </c>
      <c r="T2477" s="72" t="s">
        <v>14410</v>
      </c>
      <c r="U2477" s="73"/>
      <c r="W2477" s="73"/>
      <c r="X2477" s="73"/>
      <c r="Y2477" s="72" t="s">
        <v>14379</v>
      </c>
      <c r="AO2477" s="71">
        <v>66</v>
      </c>
      <c r="AS2477" s="73"/>
      <c r="AT2477" s="73"/>
      <c r="AU2477" s="73"/>
      <c r="AV2477" s="73"/>
      <c r="AW2477" s="74" t="s">
        <v>16871</v>
      </c>
      <c r="BC2477" s="73"/>
      <c r="BD2477" s="73"/>
    </row>
    <row r="2478" spans="1:56">
      <c r="A2478" s="70" t="str">
        <f t="shared" si="77"/>
        <v>2026-01</v>
      </c>
      <c r="B2478" s="5" t="str">
        <f>_xlfn.XLOOKUP(G2478,过机服务商重量差!A:A,过机服务商重量差!G:G)</f>
        <v>玉麒麟</v>
      </c>
      <c r="C2478" s="32" t="str">
        <f t="shared" si="76"/>
        <v>渠道</v>
      </c>
      <c r="D2478" s="63">
        <f>ROUND(IF(AND(AO2478&gt;=0,Y2478="正常走货"),_xlfn.XLOOKUP(G2478,过机服务商重量差!A:A,过机服务商重量差!L:L),"0"),2)</f>
        <v>46</v>
      </c>
      <c r="E2478" s="64">
        <f>ROUND(IF(B2478="小旋风",$D2478/提成!$D$4*提成!$E$4,$D2478/提成!$D$3*提成!$E$3),2)</f>
        <v>0.46</v>
      </c>
      <c r="F2478" s="5" t="str">
        <f ca="1">IFERROR(LOOKUP(1,0/((B2478=名单!B:B)*(VALUE(AW2478)&gt;=名单!E:E)*(VALUE(AW2478)&lt;=名单!G:G)*(Y2478="正常走货")),名单!H:H),"否")</f>
        <v>否</v>
      </c>
      <c r="G2478" s="71" t="s">
        <v>7474</v>
      </c>
      <c r="H2478" s="71" t="s">
        <v>7476</v>
      </c>
      <c r="J2478" s="72" t="s">
        <v>24</v>
      </c>
      <c r="L2478" s="71" t="s">
        <v>18</v>
      </c>
      <c r="M2478" s="73"/>
      <c r="N2478" s="73"/>
      <c r="R2478" s="73"/>
      <c r="S2478" s="72" t="s">
        <v>130</v>
      </c>
      <c r="T2478" s="72" t="s">
        <v>14419</v>
      </c>
      <c r="U2478" s="73"/>
      <c r="W2478" s="73"/>
      <c r="X2478" s="73"/>
      <c r="Y2478" s="72" t="s">
        <v>14379</v>
      </c>
      <c r="AO2478" s="71">
        <v>166.6</v>
      </c>
      <c r="AS2478" s="73"/>
      <c r="AT2478" s="73"/>
      <c r="AU2478" s="73"/>
      <c r="AV2478" s="73"/>
      <c r="AW2478" s="74" t="s">
        <v>16872</v>
      </c>
      <c r="BA2478" s="73"/>
      <c r="BC2478" s="73"/>
      <c r="BD2478" s="73"/>
    </row>
    <row r="2479" spans="1:56">
      <c r="A2479" s="70" t="str">
        <f t="shared" si="77"/>
        <v>2026-01</v>
      </c>
      <c r="B2479" s="5" t="str">
        <f>_xlfn.XLOOKUP(G2479,过机服务商重量差!A:A,过机服务商重量差!G:G)</f>
        <v>帅时莹</v>
      </c>
      <c r="C2479" s="32" t="str">
        <f t="shared" si="76"/>
        <v/>
      </c>
      <c r="D2479" s="63">
        <f>ROUND(IF(AND(AO2479&gt;=0,Y2479="正常走货"),_xlfn.XLOOKUP(G2479,过机服务商重量差!A:A,过机服务商重量差!L:L),"0"),2)</f>
        <v>0</v>
      </c>
      <c r="E2479" s="64">
        <f>ROUND(IF(B2479="小旋风",$D2479/提成!$D$4*提成!$E$4,$D2479/提成!$D$3*提成!$E$3),2)</f>
        <v>0</v>
      </c>
      <c r="F2479" s="5" t="str">
        <f ca="1">IFERROR(LOOKUP(1,0/((B2479=名单!B:B)*(VALUE(AW2479)&gt;=名单!E:E)*(VALUE(AW2479)&lt;=名单!G:G)*(Y2479="正常走货")),名单!H:H),"否")</f>
        <v>否</v>
      </c>
      <c r="G2479" s="71" t="s">
        <v>7477</v>
      </c>
      <c r="H2479" s="71" t="s">
        <v>7479</v>
      </c>
      <c r="J2479" s="72" t="s">
        <v>1452</v>
      </c>
      <c r="L2479" s="71" t="s">
        <v>18</v>
      </c>
      <c r="M2479" s="73"/>
      <c r="N2479" s="73"/>
      <c r="R2479" s="73"/>
      <c r="S2479" s="72" t="s">
        <v>130</v>
      </c>
      <c r="T2479" s="72" t="s">
        <v>14419</v>
      </c>
      <c r="U2479" s="73"/>
      <c r="W2479" s="73"/>
      <c r="X2479" s="73"/>
      <c r="Y2479" s="72" t="s">
        <v>14379</v>
      </c>
      <c r="AO2479" s="71">
        <v>-360</v>
      </c>
      <c r="AS2479" s="73"/>
      <c r="AT2479" s="73"/>
      <c r="AU2479" s="73"/>
      <c r="AV2479" s="73"/>
      <c r="AW2479" s="74" t="s">
        <v>16873</v>
      </c>
      <c r="BC2479" s="73"/>
    </row>
    <row r="2480" spans="1:56">
      <c r="A2480" s="70" t="str">
        <f t="shared" si="77"/>
        <v>2026-01</v>
      </c>
      <c r="B2480" s="5" t="str">
        <f>_xlfn.XLOOKUP(G2480,过机服务商重量差!A:A,过机服务商重量差!G:G)</f>
        <v>玉麒麟</v>
      </c>
      <c r="C2480" s="32" t="str">
        <f t="shared" si="76"/>
        <v>渠道</v>
      </c>
      <c r="D2480" s="63">
        <f>ROUND(IF(AND(AO2480&gt;=0,Y2480="正常走货"),_xlfn.XLOOKUP(G2480,过机服务商重量差!A:A,过机服务商重量差!L:L),"0"),2)</f>
        <v>24</v>
      </c>
      <c r="E2480" s="64">
        <f>ROUND(IF(B2480="小旋风",$D2480/提成!$D$4*提成!$E$4,$D2480/提成!$D$3*提成!$E$3),2)</f>
        <v>0.24</v>
      </c>
      <c r="F2480" s="5" t="str">
        <f ca="1">IFERROR(LOOKUP(1,0/((B2480=名单!B:B)*(VALUE(AW2480)&gt;=名单!E:E)*(VALUE(AW2480)&lt;=名单!G:G)*(Y2480="正常走货")),名单!H:H),"否")</f>
        <v>否</v>
      </c>
      <c r="G2480" s="71" t="s">
        <v>7480</v>
      </c>
      <c r="H2480" s="71" t="s">
        <v>7482</v>
      </c>
      <c r="J2480" s="72" t="s">
        <v>24</v>
      </c>
      <c r="L2480" s="71" t="s">
        <v>18</v>
      </c>
      <c r="M2480" s="73"/>
      <c r="N2480" s="73"/>
      <c r="R2480" s="73"/>
      <c r="S2480" s="72" t="s">
        <v>130</v>
      </c>
      <c r="T2480" s="71" t="s">
        <v>14419</v>
      </c>
      <c r="U2480" s="73"/>
      <c r="W2480" s="73"/>
      <c r="X2480" s="73"/>
      <c r="Y2480" s="72" t="s">
        <v>14379</v>
      </c>
      <c r="AO2480" s="71">
        <v>110.6</v>
      </c>
      <c r="AS2480" s="73"/>
      <c r="AT2480" s="73"/>
      <c r="AU2480" s="73"/>
      <c r="AV2480" s="73"/>
      <c r="AW2480" s="74" t="s">
        <v>16874</v>
      </c>
      <c r="BC2480" s="73"/>
    </row>
    <row r="2481" spans="1:56">
      <c r="A2481" s="70" t="str">
        <f t="shared" si="77"/>
        <v>2026-01</v>
      </c>
      <c r="B2481" s="5" t="str">
        <f>_xlfn.XLOOKUP(G2481,过机服务商重量差!A:A,过机服务商重量差!G:G)</f>
        <v>玉麒麟</v>
      </c>
      <c r="C2481" s="32" t="str">
        <f t="shared" si="76"/>
        <v>渠道</v>
      </c>
      <c r="D2481" s="63">
        <f>ROUND(IF(AND(AO2481&gt;=0,Y2481="正常走货"),_xlfn.XLOOKUP(G2481,过机服务商重量差!A:A,过机服务商重量差!L:L),"0"),2)</f>
        <v>27</v>
      </c>
      <c r="E2481" s="64">
        <f>ROUND(IF(B2481="小旋风",$D2481/提成!$D$4*提成!$E$4,$D2481/提成!$D$3*提成!$E$3),2)</f>
        <v>0.27</v>
      </c>
      <c r="F2481" s="5" t="str">
        <f ca="1">IFERROR(LOOKUP(1,0/((B2481=名单!B:B)*(VALUE(AW2481)&gt;=名单!E:E)*(VALUE(AW2481)&lt;=名单!G:G)*(Y2481="正常走货")),名单!H:H),"否")</f>
        <v>否</v>
      </c>
      <c r="G2481" s="71" t="s">
        <v>7483</v>
      </c>
      <c r="H2481" s="71" t="s">
        <v>7485</v>
      </c>
      <c r="J2481" s="72" t="s">
        <v>24</v>
      </c>
      <c r="L2481" s="71" t="s">
        <v>18</v>
      </c>
      <c r="M2481" s="73"/>
      <c r="N2481" s="73"/>
      <c r="R2481" s="73"/>
      <c r="S2481" s="72" t="s">
        <v>130</v>
      </c>
      <c r="T2481" s="71" t="s">
        <v>14419</v>
      </c>
      <c r="U2481" s="73"/>
      <c r="W2481" s="73"/>
      <c r="X2481" s="73"/>
      <c r="Y2481" s="72" t="s">
        <v>14379</v>
      </c>
      <c r="AO2481" s="71">
        <v>178.7</v>
      </c>
      <c r="AT2481" s="73"/>
      <c r="AU2481" s="73"/>
      <c r="AV2481" s="73"/>
      <c r="AW2481" s="74" t="s">
        <v>16875</v>
      </c>
      <c r="BC2481" s="73"/>
    </row>
    <row r="2482" spans="1:56">
      <c r="A2482" s="70" t="str">
        <f t="shared" si="77"/>
        <v>2026-01</v>
      </c>
      <c r="B2482" s="5" t="str">
        <f>_xlfn.XLOOKUP(G2482,过机服务商重量差!A:A,过机服务商重量差!G:G)</f>
        <v>无崖子</v>
      </c>
      <c r="C2482" s="32" t="str">
        <f t="shared" si="76"/>
        <v>渠道</v>
      </c>
      <c r="D2482" s="63">
        <f>ROUND(IF(AND(AO2482&gt;=0,Y2482="正常走货"),_xlfn.XLOOKUP(G2482,过机服务商重量差!A:A,过机服务商重量差!L:L),"0"),2)</f>
        <v>20</v>
      </c>
      <c r="E2482" s="64">
        <f>ROUND(IF(B2482="小旋风",$D2482/提成!$D$4*提成!$E$4,$D2482/提成!$D$3*提成!$E$3),2)</f>
        <v>0.2</v>
      </c>
      <c r="F2482" s="5" t="str">
        <f ca="1">IFERROR(LOOKUP(1,0/((B2482=名单!B:B)*(VALUE(AW2482)&gt;=名单!E:E)*(VALUE(AW2482)&lt;=名单!G:G)*(Y2482="正常走货")),名单!H:H),"否")</f>
        <v>否</v>
      </c>
      <c r="G2482" s="71" t="s">
        <v>7486</v>
      </c>
      <c r="H2482" s="71" t="s">
        <v>7488</v>
      </c>
      <c r="J2482" s="72" t="s">
        <v>128</v>
      </c>
      <c r="L2482" s="71" t="s">
        <v>18</v>
      </c>
      <c r="M2482" s="73"/>
      <c r="N2482" s="73"/>
      <c r="R2482" s="73"/>
      <c r="S2482" s="72" t="s">
        <v>130</v>
      </c>
      <c r="T2482" s="72" t="s">
        <v>14419</v>
      </c>
      <c r="U2482" s="73"/>
      <c r="W2482" s="73"/>
      <c r="X2482" s="73"/>
      <c r="Y2482" s="72" t="s">
        <v>14379</v>
      </c>
      <c r="AO2482" s="71">
        <v>163.54</v>
      </c>
      <c r="AS2482" s="73"/>
      <c r="AT2482" s="73"/>
      <c r="AU2482" s="73"/>
      <c r="AV2482" s="73"/>
      <c r="AW2482" s="74" t="s">
        <v>16876</v>
      </c>
      <c r="BC2482" s="73"/>
    </row>
    <row r="2483" spans="1:56">
      <c r="A2483" s="70" t="str">
        <f t="shared" si="77"/>
        <v>2026-01</v>
      </c>
      <c r="B2483" s="5" t="str">
        <f>_xlfn.XLOOKUP(G2483,过机服务商重量差!A:A,过机服务商重量差!G:G)</f>
        <v>玉麒麟</v>
      </c>
      <c r="C2483" s="32" t="str">
        <f t="shared" si="76"/>
        <v>渠道</v>
      </c>
      <c r="D2483" s="63">
        <f>ROUND(IF(AND(AO2483&gt;=0,Y2483="正常走货"),_xlfn.XLOOKUP(G2483,过机服务商重量差!A:A,过机服务商重量差!L:L),"0"),2)</f>
        <v>40</v>
      </c>
      <c r="E2483" s="64">
        <f>ROUND(IF(B2483="小旋风",$D2483/提成!$D$4*提成!$E$4,$D2483/提成!$D$3*提成!$E$3),2)</f>
        <v>0.4</v>
      </c>
      <c r="F2483" s="5" t="str">
        <f ca="1">IFERROR(LOOKUP(1,0/((B2483=名单!B:B)*(VALUE(AW2483)&gt;=名单!E:E)*(VALUE(AW2483)&lt;=名单!G:G)*(Y2483="正常走货")),名单!H:H),"否")</f>
        <v>否</v>
      </c>
      <c r="G2483" s="71" t="s">
        <v>7489</v>
      </c>
      <c r="H2483" s="71" t="s">
        <v>7491</v>
      </c>
      <c r="J2483" s="72" t="s">
        <v>24</v>
      </c>
      <c r="L2483" s="71" t="s">
        <v>18</v>
      </c>
      <c r="M2483" s="73"/>
      <c r="N2483" s="73"/>
      <c r="R2483" s="73"/>
      <c r="S2483" s="72" t="s">
        <v>130</v>
      </c>
      <c r="T2483" s="72" t="s">
        <v>14419</v>
      </c>
      <c r="U2483" s="73"/>
      <c r="W2483" s="73"/>
      <c r="X2483" s="73"/>
      <c r="Y2483" s="72" t="s">
        <v>14379</v>
      </c>
      <c r="AO2483" s="71">
        <v>141.6</v>
      </c>
      <c r="AT2483" s="73"/>
      <c r="AU2483" s="73"/>
      <c r="AV2483" s="73"/>
      <c r="AW2483" s="74" t="s">
        <v>16877</v>
      </c>
      <c r="BC2483" s="73"/>
    </row>
    <row r="2484" spans="1:56">
      <c r="A2484" s="70" t="str">
        <f t="shared" si="77"/>
        <v>2026-01</v>
      </c>
      <c r="B2484" s="5" t="str">
        <f>_xlfn.XLOOKUP(G2484,过机服务商重量差!A:A,过机服务商重量差!G:G)</f>
        <v>风清扬</v>
      </c>
      <c r="C2484" s="32" t="str">
        <f t="shared" si="76"/>
        <v>渠道</v>
      </c>
      <c r="D2484" s="63">
        <f>ROUND(IF(AND(AO2484&gt;=0,Y2484="正常走货"),_xlfn.XLOOKUP(G2484,过机服务商重量差!A:A,过机服务商重量差!L:L),"0"),2)</f>
        <v>50</v>
      </c>
      <c r="E2484" s="64">
        <f>ROUND(IF(B2484="小旋风",$D2484/提成!$D$4*提成!$E$4,$D2484/提成!$D$3*提成!$E$3),2)</f>
        <v>0.5</v>
      </c>
      <c r="F2484" s="5" t="str">
        <f ca="1">IFERROR(LOOKUP(1,0/((B2484=名单!B:B)*(VALUE(AW2484)&gt;=名单!E:E)*(VALUE(AW2484)&lt;=名单!G:G)*(Y2484="正常走货")),名单!H:H),"否")</f>
        <v>是</v>
      </c>
      <c r="G2484" s="71" t="s">
        <v>7492</v>
      </c>
      <c r="H2484" s="71" t="s">
        <v>7494</v>
      </c>
      <c r="J2484" s="72" t="s">
        <v>51</v>
      </c>
      <c r="L2484" s="71" t="s">
        <v>18</v>
      </c>
      <c r="M2484" s="73"/>
      <c r="N2484" s="73"/>
      <c r="R2484" s="73"/>
      <c r="S2484" s="72" t="s">
        <v>675</v>
      </c>
      <c r="T2484" s="72" t="s">
        <v>14382</v>
      </c>
      <c r="U2484" s="73"/>
      <c r="W2484" s="73"/>
      <c r="X2484" s="73"/>
      <c r="Y2484" s="72" t="s">
        <v>14379</v>
      </c>
      <c r="AO2484" s="71">
        <v>215</v>
      </c>
      <c r="AT2484" s="73"/>
      <c r="AV2484" s="73"/>
      <c r="AW2484" s="74" t="s">
        <v>16878</v>
      </c>
      <c r="BC2484" s="73"/>
    </row>
    <row r="2485" spans="1:56">
      <c r="A2485" s="70" t="str">
        <f t="shared" si="77"/>
        <v>2026-01</v>
      </c>
      <c r="B2485" s="5" t="str">
        <f>_xlfn.XLOOKUP(G2485,过机服务商重量差!A:A,过机服务商重量差!G:G)</f>
        <v>无崖子</v>
      </c>
      <c r="C2485" s="32" t="str">
        <f t="shared" si="76"/>
        <v>渠道</v>
      </c>
      <c r="D2485" s="63">
        <f>ROUND(IF(AND(AO2485&gt;=0,Y2485="正常走货"),_xlfn.XLOOKUP(G2485,过机服务商重量差!A:A,过机服务商重量差!L:L),"0"),2)</f>
        <v>10</v>
      </c>
      <c r="E2485" s="64">
        <f>ROUND(IF(B2485="小旋风",$D2485/提成!$D$4*提成!$E$4,$D2485/提成!$D$3*提成!$E$3),2)</f>
        <v>0.1</v>
      </c>
      <c r="F2485" s="5" t="str">
        <f ca="1">IFERROR(LOOKUP(1,0/((B2485=名单!B:B)*(VALUE(AW2485)&gt;=名单!E:E)*(VALUE(AW2485)&lt;=名单!G:G)*(Y2485="正常走货")),名单!H:H),"否")</f>
        <v>否</v>
      </c>
      <c r="G2485" s="71" t="s">
        <v>7495</v>
      </c>
      <c r="H2485" s="71" t="s">
        <v>7497</v>
      </c>
      <c r="J2485" s="72" t="s">
        <v>128</v>
      </c>
      <c r="L2485" s="71" t="s">
        <v>18</v>
      </c>
      <c r="M2485" s="73"/>
      <c r="N2485" s="73"/>
      <c r="R2485" s="73"/>
      <c r="S2485" s="72" t="s">
        <v>130</v>
      </c>
      <c r="T2485" s="72" t="s">
        <v>14419</v>
      </c>
      <c r="U2485" s="73"/>
      <c r="W2485" s="73"/>
      <c r="X2485" s="73"/>
      <c r="Y2485" s="72" t="s">
        <v>14379</v>
      </c>
      <c r="AO2485" s="71">
        <v>50</v>
      </c>
      <c r="AT2485" s="73"/>
      <c r="AV2485" s="73"/>
      <c r="AW2485" s="74" t="s">
        <v>16879</v>
      </c>
      <c r="BC2485" s="73"/>
    </row>
    <row r="2486" spans="1:56">
      <c r="A2486" s="70" t="str">
        <f t="shared" si="77"/>
        <v>2026-01</v>
      </c>
      <c r="B2486" s="5" t="str">
        <f>_xlfn.XLOOKUP(G2486,过机服务商重量差!A:A,过机服务商重量差!G:G)</f>
        <v>帅时莹</v>
      </c>
      <c r="C2486" s="32" t="str">
        <f t="shared" si="76"/>
        <v>渠道</v>
      </c>
      <c r="D2486" s="63">
        <f>ROUND(IF(AND(AO2486&gt;=0,Y2486="正常走货"),_xlfn.XLOOKUP(G2486,过机服务商重量差!A:A,过机服务商重量差!L:L),"0"),2)</f>
        <v>13.5</v>
      </c>
      <c r="E2486" s="64">
        <f>ROUND(IF(B2486="小旋风",$D2486/提成!$D$4*提成!$E$4,$D2486/提成!$D$3*提成!$E$3),2)</f>
        <v>0.14</v>
      </c>
      <c r="F2486" s="5" t="str">
        <f ca="1">IFERROR(LOOKUP(1,0/((B2486=名单!B:B)*(VALUE(AW2486)&gt;=名单!E:E)*(VALUE(AW2486)&lt;=名单!G:G)*(Y2486="正常走货")),名单!H:H),"否")</f>
        <v>否</v>
      </c>
      <c r="G2486" s="71" t="s">
        <v>7498</v>
      </c>
      <c r="H2486" s="71" t="s">
        <v>7500</v>
      </c>
      <c r="J2486" s="72" t="s">
        <v>738</v>
      </c>
      <c r="L2486" s="71" t="s">
        <v>18</v>
      </c>
      <c r="M2486" s="73"/>
      <c r="N2486" s="73"/>
      <c r="R2486" s="73"/>
      <c r="S2486" s="72" t="s">
        <v>130</v>
      </c>
      <c r="T2486" s="72" t="s">
        <v>14419</v>
      </c>
      <c r="U2486" s="73"/>
      <c r="W2486" s="73"/>
      <c r="X2486" s="73"/>
      <c r="Y2486" s="72" t="s">
        <v>14379</v>
      </c>
      <c r="AO2486" s="71">
        <v>124</v>
      </c>
      <c r="AT2486" s="73"/>
      <c r="AV2486" s="73"/>
      <c r="AW2486" s="74" t="s">
        <v>16880</v>
      </c>
      <c r="BA2486" s="73"/>
      <c r="BC2486" s="73"/>
    </row>
    <row r="2487" spans="1:56">
      <c r="A2487" s="70" t="str">
        <f t="shared" si="77"/>
        <v>2026-01</v>
      </c>
      <c r="B2487" s="5" t="str">
        <f>_xlfn.XLOOKUP(G2487,过机服务商重量差!A:A,过机服务商重量差!G:G)</f>
        <v>无崖子</v>
      </c>
      <c r="C2487" s="32" t="str">
        <f t="shared" si="76"/>
        <v>渠道</v>
      </c>
      <c r="D2487" s="63">
        <f>ROUND(IF(AND(AO2487&gt;=0,Y2487="正常走货"),_xlfn.XLOOKUP(G2487,过机服务商重量差!A:A,过机服务商重量差!L:L),"0"),2)</f>
        <v>6.9</v>
      </c>
      <c r="E2487" s="64">
        <f>ROUND(IF(B2487="小旋风",$D2487/提成!$D$4*提成!$E$4,$D2487/提成!$D$3*提成!$E$3),2)</f>
        <v>0.07</v>
      </c>
      <c r="F2487" s="5" t="str">
        <f ca="1">IFERROR(LOOKUP(1,0/((B2487=名单!B:B)*(VALUE(AW2487)&gt;=名单!E:E)*(VALUE(AW2487)&lt;=名单!G:G)*(Y2487="正常走货")),名单!H:H),"否")</f>
        <v>否</v>
      </c>
      <c r="G2487" s="71" t="s">
        <v>7501</v>
      </c>
      <c r="H2487" s="71" t="s">
        <v>7503</v>
      </c>
      <c r="J2487" s="72" t="s">
        <v>128</v>
      </c>
      <c r="L2487" s="71" t="s">
        <v>18</v>
      </c>
      <c r="M2487" s="73"/>
      <c r="N2487" s="73"/>
      <c r="R2487" s="73"/>
      <c r="S2487" s="72" t="s">
        <v>130</v>
      </c>
      <c r="T2487" s="72" t="s">
        <v>14419</v>
      </c>
      <c r="U2487" s="73"/>
      <c r="W2487" s="73"/>
      <c r="X2487" s="73"/>
      <c r="Y2487" s="72" t="s">
        <v>14379</v>
      </c>
      <c r="AO2487" s="71">
        <v>55.86</v>
      </c>
      <c r="AT2487" s="73"/>
      <c r="AV2487" s="73"/>
      <c r="AW2487" s="74" t="s">
        <v>16881</v>
      </c>
      <c r="BA2487" s="73"/>
      <c r="BC2487" s="73"/>
    </row>
    <row r="2488" spans="1:56">
      <c r="A2488" s="70" t="str">
        <f t="shared" si="77"/>
        <v>2026-01</v>
      </c>
      <c r="B2488" s="5" t="str">
        <f>_xlfn.XLOOKUP(G2488,过机服务商重量差!A:A,过机服务商重量差!G:G)</f>
        <v>帅时莹</v>
      </c>
      <c r="C2488" s="32" t="str">
        <f t="shared" si="76"/>
        <v>渠道</v>
      </c>
      <c r="D2488" s="63">
        <f>ROUND(IF(AND(AO2488&gt;=0,Y2488="正常走货"),_xlfn.XLOOKUP(G2488,过机服务商重量差!A:A,过机服务商重量差!L:L),"0"),2)</f>
        <v>3.5</v>
      </c>
      <c r="E2488" s="64">
        <f>ROUND(IF(B2488="小旋风",$D2488/提成!$D$4*提成!$E$4,$D2488/提成!$D$3*提成!$E$3),2)</f>
        <v>0.04</v>
      </c>
      <c r="F2488" s="5" t="str">
        <f ca="1">IFERROR(LOOKUP(1,0/((B2488=名单!B:B)*(VALUE(AW2488)&gt;=名单!E:E)*(VALUE(AW2488)&lt;=名单!G:G)*(Y2488="正常走货")),名单!H:H),"否")</f>
        <v>否</v>
      </c>
      <c r="G2488" s="71" t="s">
        <v>7504</v>
      </c>
      <c r="H2488" s="71" t="s">
        <v>7506</v>
      </c>
      <c r="J2488" s="72" t="s">
        <v>458</v>
      </c>
      <c r="L2488" s="71" t="s">
        <v>18</v>
      </c>
      <c r="M2488" s="73"/>
      <c r="N2488" s="73"/>
      <c r="R2488" s="73"/>
      <c r="S2488" s="72" t="s">
        <v>223</v>
      </c>
      <c r="T2488" s="72" t="s">
        <v>14410</v>
      </c>
      <c r="U2488" s="73"/>
      <c r="W2488" s="73"/>
      <c r="X2488" s="73"/>
      <c r="Y2488" s="72" t="s">
        <v>14379</v>
      </c>
      <c r="AO2488" s="71">
        <v>99</v>
      </c>
      <c r="AS2488" s="73"/>
      <c r="AT2488" s="73"/>
      <c r="AV2488" s="73"/>
      <c r="AW2488" s="74" t="s">
        <v>16882</v>
      </c>
      <c r="BC2488" s="73"/>
    </row>
    <row r="2489" spans="1:56">
      <c r="A2489" s="70" t="str">
        <f t="shared" si="77"/>
        <v>2026-01</v>
      </c>
      <c r="B2489" s="5" t="str">
        <f>_xlfn.XLOOKUP(G2489,过机服务商重量差!A:A,过机服务商重量差!G:G)</f>
        <v>帅时莹</v>
      </c>
      <c r="C2489" s="32" t="str">
        <f t="shared" si="76"/>
        <v>渠道</v>
      </c>
      <c r="D2489" s="63">
        <f>ROUND(IF(AND(AO2489&gt;=0,Y2489="正常走货"),_xlfn.XLOOKUP(G2489,过机服务商重量差!A:A,过机服务商重量差!L:L),"0"),2)</f>
        <v>4</v>
      </c>
      <c r="E2489" s="64">
        <f>ROUND(IF(B2489="小旋风",$D2489/提成!$D$4*提成!$E$4,$D2489/提成!$D$3*提成!$E$3),2)</f>
        <v>0.04</v>
      </c>
      <c r="F2489" s="5" t="str">
        <f ca="1">IFERROR(LOOKUP(1,0/((B2489=名单!B:B)*(VALUE(AW2489)&gt;=名单!E:E)*(VALUE(AW2489)&lt;=名单!G:G)*(Y2489="正常走货")),名单!H:H),"否")</f>
        <v>否</v>
      </c>
      <c r="G2489" s="71" t="s">
        <v>7507</v>
      </c>
      <c r="H2489" s="71" t="s">
        <v>7509</v>
      </c>
      <c r="J2489" s="72" t="s">
        <v>458</v>
      </c>
      <c r="L2489" s="71" t="s">
        <v>18</v>
      </c>
      <c r="M2489" s="73"/>
      <c r="N2489" s="73"/>
      <c r="R2489" s="73"/>
      <c r="S2489" s="72" t="s">
        <v>223</v>
      </c>
      <c r="T2489" s="71" t="s">
        <v>14410</v>
      </c>
      <c r="U2489" s="73"/>
      <c r="W2489" s="73"/>
      <c r="X2489" s="73"/>
      <c r="Y2489" s="72" t="s">
        <v>14379</v>
      </c>
      <c r="AO2489" s="71">
        <v>113</v>
      </c>
      <c r="AS2489" s="73"/>
      <c r="AT2489" s="73"/>
      <c r="AV2489" s="73"/>
      <c r="AW2489" s="74" t="s">
        <v>16883</v>
      </c>
      <c r="BC2489" s="73"/>
    </row>
    <row r="2490" spans="1:56">
      <c r="A2490" s="70" t="str">
        <f t="shared" si="77"/>
        <v>2026-01</v>
      </c>
      <c r="B2490" s="5" t="str">
        <f>_xlfn.XLOOKUP(G2490,过机服务商重量差!A:A,过机服务商重量差!G:G)</f>
        <v>帅时莹</v>
      </c>
      <c r="C2490" s="32" t="str">
        <f t="shared" si="76"/>
        <v>渠道</v>
      </c>
      <c r="D2490" s="63">
        <f>ROUND(IF(AND(AO2490&gt;=0,Y2490="正常走货"),_xlfn.XLOOKUP(G2490,过机服务商重量差!A:A,过机服务商重量差!L:L),"0"),2)</f>
        <v>2.5</v>
      </c>
      <c r="E2490" s="64">
        <f>ROUND(IF(B2490="小旋风",$D2490/提成!$D$4*提成!$E$4,$D2490/提成!$D$3*提成!$E$3),2)</f>
        <v>0.03</v>
      </c>
      <c r="F2490" s="5" t="str">
        <f ca="1">IFERROR(LOOKUP(1,0/((B2490=名单!B:B)*(VALUE(AW2490)&gt;=名单!E:E)*(VALUE(AW2490)&lt;=名单!G:G)*(Y2490="正常走货")),名单!H:H),"否")</f>
        <v>否</v>
      </c>
      <c r="G2490" s="71" t="s">
        <v>7510</v>
      </c>
      <c r="H2490" s="71" t="s">
        <v>7512</v>
      </c>
      <c r="J2490" s="71" t="s">
        <v>458</v>
      </c>
      <c r="L2490" s="71" t="s">
        <v>18</v>
      </c>
      <c r="M2490" s="73"/>
      <c r="N2490" s="73"/>
      <c r="R2490" s="73"/>
      <c r="S2490" s="72" t="s">
        <v>223</v>
      </c>
      <c r="T2490" s="72" t="s">
        <v>14410</v>
      </c>
      <c r="U2490" s="73"/>
      <c r="W2490" s="73"/>
      <c r="X2490" s="73"/>
      <c r="Y2490" s="72" t="s">
        <v>14379</v>
      </c>
      <c r="AO2490" s="71">
        <v>66</v>
      </c>
      <c r="AS2490" s="73"/>
      <c r="AT2490" s="73"/>
      <c r="AV2490" s="73"/>
      <c r="AW2490" s="74" t="s">
        <v>16884</v>
      </c>
      <c r="BC2490" s="73"/>
    </row>
    <row r="2491" spans="1:56">
      <c r="A2491" s="70" t="str">
        <f t="shared" si="77"/>
        <v>2026-01</v>
      </c>
      <c r="B2491" s="5" t="str">
        <f>_xlfn.XLOOKUP(G2491,过机服务商重量差!A:A,过机服务商重量差!G:G)</f>
        <v>帅时莹</v>
      </c>
      <c r="C2491" s="32" t="str">
        <f t="shared" si="76"/>
        <v>渠道</v>
      </c>
      <c r="D2491" s="63">
        <f>ROUND(IF(AND(AO2491&gt;=0,Y2491="正常走货"),_xlfn.XLOOKUP(G2491,过机服务商重量差!A:A,过机服务商重量差!L:L),"0"),2)</f>
        <v>2.5</v>
      </c>
      <c r="E2491" s="64">
        <f>ROUND(IF(B2491="小旋风",$D2491/提成!$D$4*提成!$E$4,$D2491/提成!$D$3*提成!$E$3),2)</f>
        <v>0.03</v>
      </c>
      <c r="F2491" s="5" t="str">
        <f ca="1">IFERROR(LOOKUP(1,0/((B2491=名单!B:B)*(VALUE(AW2491)&gt;=名单!E:E)*(VALUE(AW2491)&lt;=名单!G:G)*(Y2491="正常走货")),名单!H:H),"否")</f>
        <v>否</v>
      </c>
      <c r="G2491" s="71" t="s">
        <v>7513</v>
      </c>
      <c r="H2491" s="71" t="s">
        <v>7515</v>
      </c>
      <c r="J2491" s="72" t="s">
        <v>458</v>
      </c>
      <c r="L2491" s="71" t="s">
        <v>18</v>
      </c>
      <c r="M2491" s="73"/>
      <c r="N2491" s="73"/>
      <c r="R2491" s="73"/>
      <c r="S2491" s="72" t="s">
        <v>223</v>
      </c>
      <c r="T2491" s="72" t="s">
        <v>14410</v>
      </c>
      <c r="U2491" s="73"/>
      <c r="W2491" s="73"/>
      <c r="X2491" s="73"/>
      <c r="Y2491" s="72" t="s">
        <v>14379</v>
      </c>
      <c r="AO2491" s="71">
        <v>66</v>
      </c>
      <c r="AT2491" s="73"/>
      <c r="AU2491" s="73"/>
      <c r="AV2491" s="73"/>
      <c r="AW2491" s="74" t="s">
        <v>16885</v>
      </c>
      <c r="BC2491" s="73"/>
    </row>
    <row r="2492" spans="1:56">
      <c r="A2492" s="70" t="str">
        <f t="shared" si="77"/>
        <v>2026-01</v>
      </c>
      <c r="B2492" s="5" t="str">
        <f>_xlfn.XLOOKUP(G2492,过机服务商重量差!A:A,过机服务商重量差!G:G)</f>
        <v>玉麒麟</v>
      </c>
      <c r="C2492" s="32" t="str">
        <f t="shared" si="76"/>
        <v>渠道</v>
      </c>
      <c r="D2492" s="63">
        <f>ROUND(IF(AND(AO2492&gt;=0,Y2492="正常走货"),_xlfn.XLOOKUP(G2492,过机服务商重量差!A:A,过机服务商重量差!L:L),"0"),2)</f>
        <v>21</v>
      </c>
      <c r="E2492" s="64">
        <f>ROUND(IF(B2492="小旋风",$D2492/提成!$D$4*提成!$E$4,$D2492/提成!$D$3*提成!$E$3),2)</f>
        <v>0.21</v>
      </c>
      <c r="F2492" s="5" t="str">
        <f ca="1">IFERROR(LOOKUP(1,0/((B2492=名单!B:B)*(VALUE(AW2492)&gt;=名单!E:E)*(VALUE(AW2492)&lt;=名单!G:G)*(Y2492="正常走货")),名单!H:H),"否")</f>
        <v>否</v>
      </c>
      <c r="G2492" s="71" t="s">
        <v>7516</v>
      </c>
      <c r="H2492" s="71" t="s">
        <v>7518</v>
      </c>
      <c r="J2492" s="72" t="s">
        <v>17</v>
      </c>
      <c r="L2492" s="71" t="s">
        <v>18</v>
      </c>
      <c r="M2492" s="73"/>
      <c r="N2492" s="73"/>
      <c r="R2492" s="73"/>
      <c r="S2492" s="72" t="s">
        <v>191</v>
      </c>
      <c r="T2492" s="72" t="s">
        <v>14410</v>
      </c>
      <c r="U2492" s="73"/>
      <c r="W2492" s="73"/>
      <c r="X2492" s="73"/>
      <c r="Y2492" s="72" t="s">
        <v>14379</v>
      </c>
      <c r="AO2492" s="71">
        <v>105</v>
      </c>
      <c r="AT2492" s="73"/>
      <c r="AU2492" s="73"/>
      <c r="AV2492" s="73"/>
      <c r="AW2492" s="74" t="s">
        <v>16886</v>
      </c>
      <c r="BC2492" s="73"/>
    </row>
    <row r="2493" spans="1:56">
      <c r="A2493" s="70" t="str">
        <f t="shared" si="77"/>
        <v>2026-01</v>
      </c>
      <c r="B2493" s="5" t="str">
        <f>_xlfn.XLOOKUP(G2493,过机服务商重量差!A:A,过机服务商重量差!G:G)</f>
        <v>玉麒麟</v>
      </c>
      <c r="C2493" s="32" t="str">
        <f t="shared" si="76"/>
        <v>渠道</v>
      </c>
      <c r="D2493" s="63">
        <f>ROUND(IF(AND(AO2493&gt;=0,Y2493="正常走货"),_xlfn.XLOOKUP(G2493,过机服务商重量差!A:A,过机服务商重量差!L:L),"0"),2)</f>
        <v>22</v>
      </c>
      <c r="E2493" s="64">
        <f>ROUND(IF(B2493="小旋风",$D2493/提成!$D$4*提成!$E$4,$D2493/提成!$D$3*提成!$E$3),2)</f>
        <v>0.22</v>
      </c>
      <c r="F2493" s="5" t="str">
        <f ca="1">IFERROR(LOOKUP(1,0/((B2493=名单!B:B)*(VALUE(AW2493)&gt;=名单!E:E)*(VALUE(AW2493)&lt;=名单!G:G)*(Y2493="正常走货")),名单!H:H),"否")</f>
        <v>否</v>
      </c>
      <c r="G2493" s="71" t="s">
        <v>7519</v>
      </c>
      <c r="H2493" s="71" t="s">
        <v>7521</v>
      </c>
      <c r="J2493" s="72" t="s">
        <v>17</v>
      </c>
      <c r="L2493" s="71" t="s">
        <v>18</v>
      </c>
      <c r="M2493" s="73"/>
      <c r="N2493" s="73"/>
      <c r="R2493" s="73"/>
      <c r="S2493" s="72" t="s">
        <v>99</v>
      </c>
      <c r="T2493" s="72" t="s">
        <v>14410</v>
      </c>
      <c r="U2493" s="73"/>
      <c r="W2493" s="73"/>
      <c r="X2493" s="73"/>
      <c r="Y2493" s="72" t="s">
        <v>14379</v>
      </c>
      <c r="AO2493" s="71">
        <v>58.5999999999999</v>
      </c>
      <c r="AS2493" s="73"/>
      <c r="AT2493" s="73"/>
      <c r="AV2493" s="73"/>
      <c r="AW2493" s="74" t="s">
        <v>16887</v>
      </c>
      <c r="BC2493" s="73"/>
      <c r="BD2493" s="73"/>
    </row>
    <row r="2494" spans="1:56">
      <c r="A2494" s="70" t="str">
        <f t="shared" si="77"/>
        <v>2026-01</v>
      </c>
      <c r="B2494" s="5" t="str">
        <f>_xlfn.XLOOKUP(G2494,过机服务商重量差!A:A,过机服务商重量差!G:G)</f>
        <v>帅时莹</v>
      </c>
      <c r="C2494" s="32" t="str">
        <f t="shared" si="76"/>
        <v>渠道</v>
      </c>
      <c r="D2494" s="63">
        <f>ROUND(IF(AND(AO2494&gt;=0,Y2494="正常走货"),_xlfn.XLOOKUP(G2494,过机服务商重量差!A:A,过机服务商重量差!L:L),"0"),2)</f>
        <v>118</v>
      </c>
      <c r="E2494" s="64">
        <f>ROUND(IF(B2494="小旋风",$D2494/提成!$D$4*提成!$E$4,$D2494/提成!$D$3*提成!$E$3),2)</f>
        <v>1.18</v>
      </c>
      <c r="F2494" s="5" t="str">
        <f ca="1">IFERROR(LOOKUP(1,0/((B2494=名单!B:B)*(VALUE(AW2494)&gt;=名单!E:E)*(VALUE(AW2494)&lt;=名单!G:G)*(Y2494="正常走货")),名单!H:H),"否")</f>
        <v>否</v>
      </c>
      <c r="G2494" s="71" t="s">
        <v>7522</v>
      </c>
      <c r="H2494" s="71" t="s">
        <v>7524</v>
      </c>
      <c r="J2494" s="72" t="s">
        <v>186</v>
      </c>
      <c r="L2494" s="71" t="s">
        <v>18</v>
      </c>
      <c r="M2494" s="73"/>
      <c r="N2494" s="73"/>
      <c r="R2494" s="73"/>
      <c r="S2494" s="72" t="s">
        <v>191</v>
      </c>
      <c r="T2494" s="72" t="s">
        <v>14410</v>
      </c>
      <c r="U2494" s="73"/>
      <c r="W2494" s="73"/>
      <c r="X2494" s="73"/>
      <c r="Y2494" s="72" t="s">
        <v>14379</v>
      </c>
      <c r="AO2494" s="71">
        <v>1180.23</v>
      </c>
      <c r="AT2494" s="73"/>
      <c r="AV2494" s="73"/>
      <c r="AW2494" s="74" t="s">
        <v>16888</v>
      </c>
      <c r="BC2494" s="73"/>
    </row>
    <row r="2495" spans="1:56">
      <c r="A2495" s="70" t="str">
        <f t="shared" si="77"/>
        <v>2026-01</v>
      </c>
      <c r="B2495" s="5" t="str">
        <f>_xlfn.XLOOKUP(G2495,过机服务商重量差!A:A,过机服务商重量差!G:G)</f>
        <v>玉麒麟</v>
      </c>
      <c r="C2495" s="32" t="str">
        <f t="shared" si="76"/>
        <v>渠道</v>
      </c>
      <c r="D2495" s="63">
        <f>ROUND(IF(AND(AO2495&gt;=0,Y2495="正常走货"),_xlfn.XLOOKUP(G2495,过机服务商重量差!A:A,过机服务商重量差!L:L),"0"),2)</f>
        <v>2.5</v>
      </c>
      <c r="E2495" s="64">
        <f>ROUND(IF(B2495="小旋风",$D2495/提成!$D$4*提成!$E$4,$D2495/提成!$D$3*提成!$E$3),2)</f>
        <v>0.03</v>
      </c>
      <c r="F2495" s="5" t="str">
        <f ca="1">IFERROR(LOOKUP(1,0/((B2495=名单!B:B)*(VALUE(AW2495)&gt;=名单!E:E)*(VALUE(AW2495)&lt;=名单!G:G)*(Y2495="正常走货")),名单!H:H),"否")</f>
        <v>否</v>
      </c>
      <c r="G2495" s="71" t="s">
        <v>7525</v>
      </c>
      <c r="H2495" s="71" t="s">
        <v>7527</v>
      </c>
      <c r="J2495" s="72" t="s">
        <v>17</v>
      </c>
      <c r="L2495" s="71" t="s">
        <v>18</v>
      </c>
      <c r="M2495" s="73"/>
      <c r="N2495" s="73"/>
      <c r="R2495" s="73"/>
      <c r="S2495" s="72" t="s">
        <v>191</v>
      </c>
      <c r="T2495" s="72" t="s">
        <v>14410</v>
      </c>
      <c r="U2495" s="73"/>
      <c r="W2495" s="73"/>
      <c r="X2495" s="73"/>
      <c r="Y2495" s="72" t="s">
        <v>14379</v>
      </c>
      <c r="AO2495" s="71">
        <v>123.2</v>
      </c>
      <c r="AS2495" s="73"/>
      <c r="AT2495" s="73"/>
      <c r="AU2495" s="73"/>
      <c r="AV2495" s="73"/>
      <c r="AW2495" s="74" t="s">
        <v>16889</v>
      </c>
      <c r="BC2495" s="73"/>
    </row>
    <row r="2496" spans="1:56">
      <c r="A2496" s="70" t="str">
        <f t="shared" si="77"/>
        <v>2026-01</v>
      </c>
      <c r="B2496" s="5" t="str">
        <f>_xlfn.XLOOKUP(G2496,过机服务商重量差!A:A,过机服务商重量差!G:G)</f>
        <v>玉麒麟</v>
      </c>
      <c r="C2496" s="32" t="str">
        <f t="shared" si="76"/>
        <v>渠道</v>
      </c>
      <c r="D2496" s="63">
        <f>ROUND(IF(AND(AO2496&gt;=0,Y2496="正常走货"),_xlfn.XLOOKUP(G2496,过机服务商重量差!A:A,过机服务商重量差!L:L),"0"),2)</f>
        <v>2.5</v>
      </c>
      <c r="E2496" s="64">
        <f>ROUND(IF(B2496="小旋风",$D2496/提成!$D$4*提成!$E$4,$D2496/提成!$D$3*提成!$E$3),2)</f>
        <v>0.03</v>
      </c>
      <c r="F2496" s="5" t="str">
        <f ca="1">IFERROR(LOOKUP(1,0/((B2496=名单!B:B)*(VALUE(AW2496)&gt;=名单!E:E)*(VALUE(AW2496)&lt;=名单!G:G)*(Y2496="正常走货")),名单!H:H),"否")</f>
        <v>否</v>
      </c>
      <c r="G2496" s="71" t="s">
        <v>7528</v>
      </c>
      <c r="H2496" s="71" t="s">
        <v>7530</v>
      </c>
      <c r="J2496" s="72" t="s">
        <v>17</v>
      </c>
      <c r="L2496" s="71" t="s">
        <v>18</v>
      </c>
      <c r="M2496" s="73"/>
      <c r="N2496" s="73"/>
      <c r="R2496" s="73"/>
      <c r="S2496" s="72" t="s">
        <v>191</v>
      </c>
      <c r="T2496" s="72" t="s">
        <v>14410</v>
      </c>
      <c r="U2496" s="73"/>
      <c r="W2496" s="73"/>
      <c r="X2496" s="73"/>
      <c r="Y2496" s="72" t="s">
        <v>14379</v>
      </c>
      <c r="AO2496" s="71">
        <v>175.2</v>
      </c>
      <c r="AS2496" s="73"/>
      <c r="AT2496" s="73"/>
      <c r="AV2496" s="73"/>
      <c r="AW2496" s="74" t="s">
        <v>16890</v>
      </c>
      <c r="BC2496" s="73"/>
      <c r="BD2496" s="73"/>
    </row>
    <row r="2497" spans="1:56">
      <c r="A2497" s="70" t="str">
        <f t="shared" si="77"/>
        <v>2026-01</v>
      </c>
      <c r="B2497" s="5" t="str">
        <f>_xlfn.XLOOKUP(G2497,过机服务商重量差!A:A,过机服务商重量差!G:G)</f>
        <v>无崖子</v>
      </c>
      <c r="C2497" s="32" t="str">
        <f t="shared" si="76"/>
        <v>渠道</v>
      </c>
      <c r="D2497" s="63">
        <f>ROUND(IF(AND(AO2497&gt;=0,Y2497="正常走货"),_xlfn.XLOOKUP(G2497,过机服务商重量差!A:A,过机服务商重量差!L:L),"0"),2)</f>
        <v>0</v>
      </c>
      <c r="E2497" s="64">
        <f>ROUND(IF(B2497="小旋风",$D2497/提成!$D$4*提成!$E$4,$D2497/提成!$D$3*提成!$E$3),2)</f>
        <v>0</v>
      </c>
      <c r="F2497" s="5" t="str">
        <f ca="1">IFERROR(LOOKUP(1,0/((B2497=名单!B:B)*(VALUE(AW2497)&gt;=名单!E:E)*(VALUE(AW2497)&lt;=名单!G:G)*(Y2497="正常走货")),名单!H:H),"否")</f>
        <v>否</v>
      </c>
      <c r="G2497" s="71" t="s">
        <v>7531</v>
      </c>
      <c r="H2497" s="71" t="s">
        <v>7533</v>
      </c>
      <c r="J2497" s="72" t="s">
        <v>1273</v>
      </c>
      <c r="L2497" s="71" t="s">
        <v>18</v>
      </c>
      <c r="M2497" s="73"/>
      <c r="N2497" s="73"/>
      <c r="R2497" s="73"/>
      <c r="S2497" s="72" t="s">
        <v>337</v>
      </c>
      <c r="T2497" s="72" t="s">
        <v>14378</v>
      </c>
      <c r="U2497" s="73"/>
      <c r="W2497" s="73"/>
      <c r="X2497" s="73"/>
      <c r="Y2497" s="72" t="s">
        <v>14379</v>
      </c>
      <c r="AO2497" s="71">
        <v>300.5</v>
      </c>
      <c r="AS2497" s="73"/>
      <c r="AT2497" s="73"/>
      <c r="AU2497" s="73"/>
      <c r="AV2497" s="73"/>
      <c r="AW2497" s="74" t="s">
        <v>16891</v>
      </c>
      <c r="BC2497" s="73"/>
      <c r="BD2497" s="73"/>
    </row>
    <row r="2498" spans="1:56">
      <c r="A2498" s="70" t="str">
        <f t="shared" si="77"/>
        <v>2026-01</v>
      </c>
      <c r="B2498" s="5" t="str">
        <f>_xlfn.XLOOKUP(G2498,过机服务商重量差!A:A,过机服务商重量差!G:G)</f>
        <v>玉麒麟</v>
      </c>
      <c r="C2498" s="32" t="str">
        <f t="shared" ref="C2498:C2561" si="78">IF(OR(AO2498&lt;0,L2498="FBA海运"),"","渠道")</f>
        <v>渠道</v>
      </c>
      <c r="D2498" s="63">
        <f>ROUND(IF(AND(AO2498&gt;=0,Y2498="正常走货"),_xlfn.XLOOKUP(G2498,过机服务商重量差!A:A,过机服务商重量差!L:L),"0"),2)</f>
        <v>7</v>
      </c>
      <c r="E2498" s="64">
        <f>ROUND(IF(B2498="小旋风",$D2498/提成!$D$4*提成!$E$4,$D2498/提成!$D$3*提成!$E$3),2)</f>
        <v>0.07</v>
      </c>
      <c r="F2498" s="5" t="str">
        <f ca="1">IFERROR(LOOKUP(1,0/((B2498=名单!B:B)*(VALUE(AW2498)&gt;=名单!E:E)*(VALUE(AW2498)&lt;=名单!G:G)*(Y2498="正常走货")),名单!H:H),"否")</f>
        <v>否</v>
      </c>
      <c r="G2498" s="71" t="s">
        <v>7534</v>
      </c>
      <c r="H2498" s="71" t="s">
        <v>7536</v>
      </c>
      <c r="J2498" s="72" t="s">
        <v>17</v>
      </c>
      <c r="L2498" s="71" t="s">
        <v>18</v>
      </c>
      <c r="M2498" s="73"/>
      <c r="N2498" s="73"/>
      <c r="R2498" s="73"/>
      <c r="S2498" s="72" t="s">
        <v>191</v>
      </c>
      <c r="T2498" s="72" t="s">
        <v>14410</v>
      </c>
      <c r="U2498" s="73"/>
      <c r="W2498" s="73"/>
      <c r="X2498" s="73"/>
      <c r="Y2498" s="72" t="s">
        <v>14379</v>
      </c>
      <c r="AO2498" s="71">
        <v>207.28</v>
      </c>
      <c r="AS2498" s="73"/>
      <c r="AT2498" s="73"/>
      <c r="AU2498" s="73"/>
      <c r="AV2498" s="73"/>
      <c r="AW2498" s="74" t="s">
        <v>16892</v>
      </c>
      <c r="BC2498" s="73"/>
    </row>
    <row r="2499" spans="1:56">
      <c r="A2499" s="70" t="str">
        <f t="shared" ref="A2499:A2562" si="79">MID(AW2499,1,7)</f>
        <v>2026-01</v>
      </c>
      <c r="B2499" s="5" t="str">
        <f>_xlfn.XLOOKUP(G2499,过机服务商重量差!A:A,过机服务商重量差!G:G)</f>
        <v>玉麒麟</v>
      </c>
      <c r="C2499" s="32" t="str">
        <f t="shared" si="78"/>
        <v>渠道</v>
      </c>
      <c r="D2499" s="63">
        <f>ROUND(IF(AND(AO2499&gt;=0,Y2499="正常走货"),_xlfn.XLOOKUP(G2499,过机服务商重量差!A:A,过机服务商重量差!L:L),"0"),2)</f>
        <v>4.5</v>
      </c>
      <c r="E2499" s="64">
        <f>ROUND(IF(B2499="小旋风",$D2499/提成!$D$4*提成!$E$4,$D2499/提成!$D$3*提成!$E$3),2)</f>
        <v>0.05</v>
      </c>
      <c r="F2499" s="5" t="str">
        <f ca="1">IFERROR(LOOKUP(1,0/((B2499=名单!B:B)*(VALUE(AW2499)&gt;=名单!E:E)*(VALUE(AW2499)&lt;=名单!G:G)*(Y2499="正常走货")),名单!H:H),"否")</f>
        <v>否</v>
      </c>
      <c r="G2499" s="71" t="s">
        <v>7537</v>
      </c>
      <c r="H2499" s="71" t="s">
        <v>7539</v>
      </c>
      <c r="J2499" s="72" t="s">
        <v>17</v>
      </c>
      <c r="L2499" s="71" t="s">
        <v>18</v>
      </c>
      <c r="M2499" s="73"/>
      <c r="N2499" s="73"/>
      <c r="R2499" s="73"/>
      <c r="S2499" s="72" t="s">
        <v>191</v>
      </c>
      <c r="T2499" s="72" t="s">
        <v>14410</v>
      </c>
      <c r="U2499" s="73"/>
      <c r="W2499" s="73"/>
      <c r="X2499" s="73"/>
      <c r="Y2499" s="72" t="s">
        <v>14379</v>
      </c>
      <c r="AO2499" s="71">
        <v>205.32</v>
      </c>
      <c r="AT2499" s="73"/>
      <c r="AU2499" s="73"/>
      <c r="AV2499" s="73"/>
      <c r="AW2499" s="74" t="s">
        <v>16893</v>
      </c>
      <c r="BA2499" s="73"/>
      <c r="BC2499" s="73"/>
      <c r="BD2499" s="73"/>
    </row>
    <row r="2500" spans="1:56">
      <c r="A2500" s="70" t="str">
        <f t="shared" si="79"/>
        <v>2026-01</v>
      </c>
      <c r="B2500" s="5" t="str">
        <f>_xlfn.XLOOKUP(G2500,过机服务商重量差!A:A,过机服务商重量差!G:G)</f>
        <v>玉麒麟</v>
      </c>
      <c r="C2500" s="32" t="str">
        <f t="shared" si="78"/>
        <v>渠道</v>
      </c>
      <c r="D2500" s="63">
        <f>ROUND(IF(AND(AO2500&gt;=0,Y2500="正常走货"),_xlfn.XLOOKUP(G2500,过机服务商重量差!A:A,过机服务商重量差!L:L),"0"),2)</f>
        <v>1.5</v>
      </c>
      <c r="E2500" s="64">
        <f>ROUND(IF(B2500="小旋风",$D2500/提成!$D$4*提成!$E$4,$D2500/提成!$D$3*提成!$E$3),2)</f>
        <v>0.02</v>
      </c>
      <c r="F2500" s="5" t="str">
        <f ca="1">IFERROR(LOOKUP(1,0/((B2500=名单!B:B)*(VALUE(AW2500)&gt;=名单!E:E)*(VALUE(AW2500)&lt;=名单!G:G)*(Y2500="正常走货")),名单!H:H),"否")</f>
        <v>否</v>
      </c>
      <c r="G2500" s="71" t="s">
        <v>7540</v>
      </c>
      <c r="H2500" s="71" t="s">
        <v>7542</v>
      </c>
      <c r="J2500" s="72" t="s">
        <v>17</v>
      </c>
      <c r="L2500" s="71" t="s">
        <v>18</v>
      </c>
      <c r="M2500" s="73"/>
      <c r="N2500" s="73"/>
      <c r="R2500" s="73"/>
      <c r="S2500" s="72" t="s">
        <v>408</v>
      </c>
      <c r="T2500" s="72" t="s">
        <v>14378</v>
      </c>
      <c r="U2500" s="73"/>
      <c r="W2500" s="73"/>
      <c r="X2500" s="73"/>
      <c r="Y2500" s="72" t="s">
        <v>14379</v>
      </c>
      <c r="AO2500" s="71">
        <v>46.8</v>
      </c>
      <c r="AT2500" s="73"/>
      <c r="AU2500" s="73"/>
      <c r="AV2500" s="73"/>
      <c r="AW2500" s="74" t="s">
        <v>16894</v>
      </c>
      <c r="BC2500" s="73"/>
      <c r="BD2500" s="73"/>
    </row>
    <row r="2501" spans="1:56">
      <c r="A2501" s="70" t="str">
        <f t="shared" si="79"/>
        <v>2026-01</v>
      </c>
      <c r="B2501" s="5" t="str">
        <f>_xlfn.XLOOKUP(G2501,过机服务商重量差!A:A,过机服务商重量差!G:G)</f>
        <v>玉麒麟</v>
      </c>
      <c r="C2501" s="32" t="str">
        <f t="shared" si="78"/>
        <v>渠道</v>
      </c>
      <c r="D2501" s="63">
        <f>ROUND(IF(AND(AO2501&gt;=0,Y2501="正常走货"),_xlfn.XLOOKUP(G2501,过机服务商重量差!A:A,过机服务商重量差!L:L),"0"),2)</f>
        <v>1.5</v>
      </c>
      <c r="E2501" s="64">
        <f>ROUND(IF(B2501="小旋风",$D2501/提成!$D$4*提成!$E$4,$D2501/提成!$D$3*提成!$E$3),2)</f>
        <v>0.02</v>
      </c>
      <c r="F2501" s="5" t="str">
        <f ca="1">IFERROR(LOOKUP(1,0/((B2501=名单!B:B)*(VALUE(AW2501)&gt;=名单!E:E)*(VALUE(AW2501)&lt;=名单!G:G)*(Y2501="正常走货")),名单!H:H),"否")</f>
        <v>否</v>
      </c>
      <c r="G2501" s="71" t="s">
        <v>7543</v>
      </c>
      <c r="H2501" s="71" t="s">
        <v>7545</v>
      </c>
      <c r="J2501" s="72" t="s">
        <v>17</v>
      </c>
      <c r="L2501" s="71" t="s">
        <v>18</v>
      </c>
      <c r="M2501" s="73"/>
      <c r="N2501" s="73"/>
      <c r="R2501" s="73"/>
      <c r="S2501" s="72" t="s">
        <v>90</v>
      </c>
      <c r="T2501" s="72" t="s">
        <v>14407</v>
      </c>
      <c r="U2501" s="73"/>
      <c r="W2501" s="73"/>
      <c r="X2501" s="73"/>
      <c r="Y2501" s="72" t="s">
        <v>14379</v>
      </c>
      <c r="AO2501" s="71">
        <v>51.99</v>
      </c>
      <c r="AS2501" s="73"/>
      <c r="AT2501" s="73"/>
      <c r="AU2501" s="73"/>
      <c r="AV2501" s="73"/>
      <c r="AW2501" s="74" t="s">
        <v>16895</v>
      </c>
      <c r="BC2501" s="73"/>
    </row>
    <row r="2502" spans="1:56">
      <c r="A2502" s="70" t="str">
        <f t="shared" si="79"/>
        <v>2026-01</v>
      </c>
      <c r="B2502" s="5" t="str">
        <f>_xlfn.XLOOKUP(G2502,过机服务商重量差!A:A,过机服务商重量差!G:G)</f>
        <v>007</v>
      </c>
      <c r="C2502" s="32" t="str">
        <f t="shared" si="78"/>
        <v>渠道</v>
      </c>
      <c r="D2502" s="63">
        <f>ROUND(IF(AND(AO2502&gt;=0,Y2502="正常走货"),_xlfn.XLOOKUP(G2502,过机服务商重量差!A:A,过机服务商重量差!L:L),"0"),2)</f>
        <v>90</v>
      </c>
      <c r="E2502" s="64">
        <f>ROUND(IF(B2502="小旋风",$D2502/提成!$D$4*提成!$E$4,$D2502/提成!$D$3*提成!$E$3),2)</f>
        <v>0.9</v>
      </c>
      <c r="F2502" s="5" t="str">
        <f ca="1">IFERROR(LOOKUP(1,0/((B2502=名单!B:B)*(VALUE(AW2502)&gt;=名单!E:E)*(VALUE(AW2502)&lt;=名单!G:G)*(Y2502="正常走货")),名单!H:H),"否")</f>
        <v>否</v>
      </c>
      <c r="G2502" s="71" t="s">
        <v>7546</v>
      </c>
      <c r="H2502" s="71" t="s">
        <v>7548</v>
      </c>
      <c r="J2502" s="72" t="s">
        <v>168</v>
      </c>
      <c r="L2502" s="71" t="s">
        <v>18</v>
      </c>
      <c r="M2502" s="73"/>
      <c r="N2502" s="73"/>
      <c r="R2502" s="73"/>
      <c r="S2502" s="72" t="s">
        <v>90</v>
      </c>
      <c r="T2502" s="72" t="s">
        <v>14407</v>
      </c>
      <c r="U2502" s="73"/>
      <c r="W2502" s="73"/>
      <c r="X2502" s="73"/>
      <c r="Y2502" s="72" t="s">
        <v>14379</v>
      </c>
      <c r="AO2502" s="71">
        <v>1260</v>
      </c>
      <c r="AT2502" s="73"/>
      <c r="AV2502" s="73"/>
      <c r="AW2502" s="74" t="s">
        <v>16896</v>
      </c>
      <c r="BC2502" s="73"/>
    </row>
    <row r="2503" spans="1:56">
      <c r="A2503" s="70" t="str">
        <f t="shared" si="79"/>
        <v>2026-01</v>
      </c>
      <c r="B2503" s="5" t="str">
        <f>_xlfn.XLOOKUP(G2503,过机服务商重量差!A:A,过机服务商重量差!G:G)</f>
        <v>玉麒麟</v>
      </c>
      <c r="C2503" s="32" t="str">
        <f t="shared" si="78"/>
        <v>渠道</v>
      </c>
      <c r="D2503" s="63">
        <f>ROUND(IF(AND(AO2503&gt;=0,Y2503="正常走货"),_xlfn.XLOOKUP(G2503,过机服务商重量差!A:A,过机服务商重量差!L:L),"0"),2)</f>
        <v>21</v>
      </c>
      <c r="E2503" s="64">
        <f>ROUND(IF(B2503="小旋风",$D2503/提成!$D$4*提成!$E$4,$D2503/提成!$D$3*提成!$E$3),2)</f>
        <v>0.21</v>
      </c>
      <c r="F2503" s="5" t="str">
        <f ca="1">IFERROR(LOOKUP(1,0/((B2503=名单!B:B)*(VALUE(AW2503)&gt;=名单!E:E)*(VALUE(AW2503)&lt;=名单!G:G)*(Y2503="正常走货")),名单!H:H),"否")</f>
        <v>否</v>
      </c>
      <c r="G2503" s="71" t="s">
        <v>7549</v>
      </c>
      <c r="H2503" s="71" t="s">
        <v>7551</v>
      </c>
      <c r="J2503" s="72" t="s">
        <v>17</v>
      </c>
      <c r="L2503" s="71" t="s">
        <v>18</v>
      </c>
      <c r="M2503" s="73"/>
      <c r="N2503" s="73"/>
      <c r="R2503" s="73"/>
      <c r="S2503" s="72" t="s">
        <v>90</v>
      </c>
      <c r="T2503" s="72" t="s">
        <v>14407</v>
      </c>
      <c r="U2503" s="73"/>
      <c r="W2503" s="73"/>
      <c r="X2503" s="73"/>
      <c r="Y2503" s="72" t="s">
        <v>14379</v>
      </c>
      <c r="AO2503" s="71">
        <v>104.48</v>
      </c>
      <c r="AS2503" s="73"/>
      <c r="AT2503" s="73"/>
      <c r="AV2503" s="73"/>
      <c r="AW2503" s="74" t="s">
        <v>16897</v>
      </c>
      <c r="BA2503" s="73"/>
      <c r="BC2503" s="73"/>
    </row>
    <row r="2504" spans="1:56">
      <c r="A2504" s="70" t="str">
        <f t="shared" si="79"/>
        <v>2026-01</v>
      </c>
      <c r="B2504" s="5" t="str">
        <f>_xlfn.XLOOKUP(G2504,过机服务商重量差!A:A,过机服务商重量差!G:G)</f>
        <v>风清扬</v>
      </c>
      <c r="C2504" s="32" t="str">
        <f t="shared" si="78"/>
        <v>渠道</v>
      </c>
      <c r="D2504" s="63">
        <f>ROUND(IF(AND(AO2504&gt;=0,Y2504="正常走货"),_xlfn.XLOOKUP(G2504,过机服务商重量差!A:A,过机服务商重量差!L:L),"0"),2)</f>
        <v>116</v>
      </c>
      <c r="E2504" s="64">
        <f>ROUND(IF(B2504="小旋风",$D2504/提成!$D$4*提成!$E$4,$D2504/提成!$D$3*提成!$E$3),2)</f>
        <v>1.16</v>
      </c>
      <c r="F2504" s="5" t="str">
        <f ca="1">IFERROR(LOOKUP(1,0/((B2504=名单!B:B)*(VALUE(AW2504)&gt;=名单!E:E)*(VALUE(AW2504)&lt;=名单!G:G)*(Y2504="正常走货")),名单!H:H),"否")</f>
        <v>是</v>
      </c>
      <c r="G2504" s="71" t="s">
        <v>7552</v>
      </c>
      <c r="H2504" s="71" t="s">
        <v>7554</v>
      </c>
      <c r="J2504" s="72" t="s">
        <v>1409</v>
      </c>
      <c r="L2504" s="71" t="s">
        <v>18</v>
      </c>
      <c r="M2504" s="73"/>
      <c r="N2504" s="73"/>
      <c r="R2504" s="73"/>
      <c r="S2504" s="72" t="s">
        <v>380</v>
      </c>
      <c r="T2504" s="72" t="s">
        <v>14382</v>
      </c>
      <c r="U2504" s="73"/>
      <c r="W2504" s="73"/>
      <c r="X2504" s="73"/>
      <c r="Y2504" s="72" t="s">
        <v>14379</v>
      </c>
      <c r="AO2504" s="71">
        <v>128</v>
      </c>
      <c r="AT2504" s="73"/>
      <c r="AU2504" s="73"/>
      <c r="AV2504" s="73"/>
      <c r="AW2504" s="74" t="s">
        <v>16898</v>
      </c>
      <c r="BC2504" s="73"/>
    </row>
    <row r="2505" spans="1:56">
      <c r="A2505" s="70" t="str">
        <f t="shared" si="79"/>
        <v>2026-01</v>
      </c>
      <c r="B2505" s="5" t="str">
        <f>_xlfn.XLOOKUP(G2505,过机服务商重量差!A:A,过机服务商重量差!G:G)</f>
        <v>玉麒麟</v>
      </c>
      <c r="C2505" s="32" t="str">
        <f t="shared" si="78"/>
        <v>渠道</v>
      </c>
      <c r="D2505" s="63">
        <f>ROUND(IF(AND(AO2505&gt;=0,Y2505="正常走货"),_xlfn.XLOOKUP(G2505,过机服务商重量差!A:A,过机服务商重量差!L:L),"0"),2)</f>
        <v>3</v>
      </c>
      <c r="E2505" s="64">
        <f>ROUND(IF(B2505="小旋风",$D2505/提成!$D$4*提成!$E$4,$D2505/提成!$D$3*提成!$E$3),2)</f>
        <v>0.03</v>
      </c>
      <c r="F2505" s="5" t="str">
        <f ca="1">IFERROR(LOOKUP(1,0/((B2505=名单!B:B)*(VALUE(AW2505)&gt;=名单!E:E)*(VALUE(AW2505)&lt;=名单!G:G)*(Y2505="正常走货")),名单!H:H),"否")</f>
        <v>否</v>
      </c>
      <c r="G2505" s="71" t="s">
        <v>7555</v>
      </c>
      <c r="H2505" s="71" t="s">
        <v>7557</v>
      </c>
      <c r="J2505" s="72" t="s">
        <v>17</v>
      </c>
      <c r="L2505" s="71" t="s">
        <v>18</v>
      </c>
      <c r="M2505" s="73"/>
      <c r="N2505" s="73"/>
      <c r="R2505" s="73"/>
      <c r="S2505" s="72" t="s">
        <v>540</v>
      </c>
      <c r="T2505" s="72" t="s">
        <v>14410</v>
      </c>
      <c r="U2505" s="73"/>
      <c r="W2505" s="73"/>
      <c r="X2505" s="73"/>
      <c r="Y2505" s="72" t="s">
        <v>14379</v>
      </c>
      <c r="AO2505" s="71">
        <v>80.02</v>
      </c>
      <c r="AS2505" s="73"/>
      <c r="AT2505" s="73"/>
      <c r="AV2505" s="73"/>
      <c r="AW2505" s="74" t="s">
        <v>16899</v>
      </c>
      <c r="BA2505" s="73"/>
      <c r="BC2505" s="73"/>
    </row>
    <row r="2506" spans="1:56">
      <c r="A2506" s="70" t="str">
        <f t="shared" si="79"/>
        <v>2026-01</v>
      </c>
      <c r="B2506" s="5" t="str">
        <f>_xlfn.XLOOKUP(G2506,过机服务商重量差!A:A,过机服务商重量差!G:G)</f>
        <v>玉麒麟</v>
      </c>
      <c r="C2506" s="32" t="str">
        <f t="shared" si="78"/>
        <v>渠道</v>
      </c>
      <c r="D2506" s="63">
        <f>ROUND(IF(AND(AO2506&gt;=0,Y2506="正常走货"),_xlfn.XLOOKUP(G2506,过机服务商重量差!A:A,过机服务商重量差!L:L),"0"),2)</f>
        <v>77</v>
      </c>
      <c r="E2506" s="64">
        <f>ROUND(IF(B2506="小旋风",$D2506/提成!$D$4*提成!$E$4,$D2506/提成!$D$3*提成!$E$3),2)</f>
        <v>0.77</v>
      </c>
      <c r="F2506" s="5" t="str">
        <f ca="1">IFERROR(LOOKUP(1,0/((B2506=名单!B:B)*(VALUE(AW2506)&gt;=名单!E:E)*(VALUE(AW2506)&lt;=名单!G:G)*(Y2506="正常走货")),名单!H:H),"否")</f>
        <v>否</v>
      </c>
      <c r="G2506" s="71" t="s">
        <v>7558</v>
      </c>
      <c r="H2506" s="71" t="s">
        <v>7560</v>
      </c>
      <c r="J2506" s="71" t="s">
        <v>24</v>
      </c>
      <c r="L2506" s="71" t="s">
        <v>18</v>
      </c>
      <c r="M2506" s="73"/>
      <c r="N2506" s="73"/>
      <c r="R2506" s="73"/>
      <c r="S2506" s="72" t="s">
        <v>1262</v>
      </c>
      <c r="T2506" s="72" t="s">
        <v>14382</v>
      </c>
      <c r="U2506" s="73"/>
      <c r="W2506" s="73"/>
      <c r="X2506" s="73"/>
      <c r="Y2506" s="72" t="s">
        <v>14379</v>
      </c>
      <c r="AO2506" s="71">
        <v>389.6</v>
      </c>
      <c r="AT2506" s="73"/>
      <c r="AU2506" s="73"/>
      <c r="AV2506" s="73"/>
      <c r="AW2506" s="74" t="s">
        <v>16900</v>
      </c>
      <c r="BC2506" s="73"/>
    </row>
    <row r="2507" spans="1:56">
      <c r="A2507" s="70" t="str">
        <f t="shared" si="79"/>
        <v>2026-01</v>
      </c>
      <c r="B2507" s="5" t="str">
        <f>_xlfn.XLOOKUP(G2507,过机服务商重量差!A:A,过机服务商重量差!G:G)</f>
        <v>玉麒麟</v>
      </c>
      <c r="C2507" s="32" t="str">
        <f t="shared" si="78"/>
        <v>渠道</v>
      </c>
      <c r="D2507" s="63">
        <f>ROUND(IF(AND(AO2507&gt;=0,Y2507="正常走货"),_xlfn.XLOOKUP(G2507,过机服务商重量差!A:A,过机服务商重量差!L:L),"0"),2)</f>
        <v>29</v>
      </c>
      <c r="E2507" s="64">
        <f>ROUND(IF(B2507="小旋风",$D2507/提成!$D$4*提成!$E$4,$D2507/提成!$D$3*提成!$E$3),2)</f>
        <v>0.29</v>
      </c>
      <c r="F2507" s="5" t="str">
        <f ca="1">IFERROR(LOOKUP(1,0/((B2507=名单!B:B)*(VALUE(AW2507)&gt;=名单!E:E)*(VALUE(AW2507)&lt;=名单!G:G)*(Y2507="正常走货")),名单!H:H),"否")</f>
        <v>否</v>
      </c>
      <c r="G2507" s="71" t="s">
        <v>7561</v>
      </c>
      <c r="H2507" s="71" t="s">
        <v>7563</v>
      </c>
      <c r="J2507" s="72" t="s">
        <v>24</v>
      </c>
      <c r="L2507" s="71" t="s">
        <v>18</v>
      </c>
      <c r="M2507" s="73"/>
      <c r="N2507" s="73"/>
      <c r="R2507" s="73"/>
      <c r="S2507" s="72" t="s">
        <v>1262</v>
      </c>
      <c r="T2507" s="72" t="s">
        <v>14382</v>
      </c>
      <c r="U2507" s="73"/>
      <c r="W2507" s="73"/>
      <c r="X2507" s="73"/>
      <c r="Y2507" s="72" t="s">
        <v>14379</v>
      </c>
      <c r="AO2507" s="71">
        <v>131.3</v>
      </c>
      <c r="AT2507" s="73"/>
      <c r="AV2507" s="73"/>
      <c r="AW2507" s="74" t="s">
        <v>16901</v>
      </c>
      <c r="BC2507" s="73"/>
    </row>
    <row r="2508" spans="1:56">
      <c r="A2508" s="70" t="str">
        <f t="shared" si="79"/>
        <v>2026-01</v>
      </c>
      <c r="B2508" s="5" t="str">
        <f>_xlfn.XLOOKUP(G2508,过机服务商重量差!A:A,过机服务商重量差!G:G)</f>
        <v>帅时莹</v>
      </c>
      <c r="C2508" s="32" t="str">
        <f t="shared" si="78"/>
        <v>渠道</v>
      </c>
      <c r="D2508" s="63">
        <f>ROUND(IF(AND(AO2508&gt;=0,Y2508="正常走货"),_xlfn.XLOOKUP(G2508,过机服务商重量差!A:A,过机服务商重量差!L:L),"0"),2)</f>
        <v>14</v>
      </c>
      <c r="E2508" s="64">
        <f>ROUND(IF(B2508="小旋风",$D2508/提成!$D$4*提成!$E$4,$D2508/提成!$D$3*提成!$E$3),2)</f>
        <v>0.14</v>
      </c>
      <c r="F2508" s="5" t="str">
        <f ca="1">IFERROR(LOOKUP(1,0/((B2508=名单!B:B)*(VALUE(AW2508)&gt;=名单!E:E)*(VALUE(AW2508)&lt;=名单!G:G)*(Y2508="正常走货")),名单!H:H),"否")</f>
        <v>否</v>
      </c>
      <c r="G2508" s="71" t="s">
        <v>7564</v>
      </c>
      <c r="H2508" s="71" t="s">
        <v>7566</v>
      </c>
      <c r="J2508" s="72" t="s">
        <v>186</v>
      </c>
      <c r="L2508" s="71" t="s">
        <v>18</v>
      </c>
      <c r="M2508" s="73"/>
      <c r="N2508" s="73"/>
      <c r="R2508" s="73"/>
      <c r="S2508" s="72" t="s">
        <v>187</v>
      </c>
      <c r="T2508" s="72" t="s">
        <v>14410</v>
      </c>
      <c r="U2508" s="73"/>
      <c r="W2508" s="73"/>
      <c r="X2508" s="73"/>
      <c r="Y2508" s="72" t="s">
        <v>14379</v>
      </c>
      <c r="AO2508" s="71">
        <v>66.4</v>
      </c>
      <c r="AS2508" s="73"/>
      <c r="AT2508" s="73"/>
      <c r="AU2508" s="73"/>
      <c r="AV2508" s="73"/>
      <c r="AW2508" s="74" t="s">
        <v>16902</v>
      </c>
      <c r="BA2508" s="73"/>
      <c r="BC2508" s="73"/>
    </row>
    <row r="2509" spans="1:56">
      <c r="A2509" s="70" t="str">
        <f t="shared" si="79"/>
        <v>2026-01</v>
      </c>
      <c r="B2509" s="5" t="str">
        <f>_xlfn.XLOOKUP(G2509,过机服务商重量差!A:A,过机服务商重量差!G:G)</f>
        <v>风清扬</v>
      </c>
      <c r="C2509" s="32" t="str">
        <f t="shared" si="78"/>
        <v>渠道</v>
      </c>
      <c r="D2509" s="63">
        <f>ROUND(IF(AND(AO2509&gt;=0,Y2509="正常走货"),_xlfn.XLOOKUP(G2509,过机服务商重量差!A:A,过机服务商重量差!L:L),"0"),2)</f>
        <v>140</v>
      </c>
      <c r="E2509" s="64">
        <f>ROUND(IF(B2509="小旋风",$D2509/提成!$D$4*提成!$E$4,$D2509/提成!$D$3*提成!$E$3),2)</f>
        <v>1.4</v>
      </c>
      <c r="F2509" s="5" t="str">
        <f ca="1">IFERROR(LOOKUP(1,0/((B2509=名单!B:B)*(VALUE(AW2509)&gt;=名单!E:E)*(VALUE(AW2509)&lt;=名单!G:G)*(Y2509="正常走货")),名单!H:H),"否")</f>
        <v>是</v>
      </c>
      <c r="G2509" s="71" t="s">
        <v>7567</v>
      </c>
      <c r="H2509" s="71" t="s">
        <v>50</v>
      </c>
      <c r="J2509" s="72" t="s">
        <v>1516</v>
      </c>
      <c r="L2509" s="72" t="s">
        <v>18</v>
      </c>
      <c r="M2509" s="73"/>
      <c r="N2509" s="73"/>
      <c r="R2509" s="73"/>
      <c r="S2509" s="72" t="s">
        <v>1038</v>
      </c>
      <c r="T2509" s="72" t="s">
        <v>14407</v>
      </c>
      <c r="U2509" s="73"/>
      <c r="W2509" s="73"/>
      <c r="X2509" s="73"/>
      <c r="Y2509" s="72" t="s">
        <v>14379</v>
      </c>
      <c r="AO2509" s="71">
        <v>294</v>
      </c>
      <c r="AS2509" s="73"/>
      <c r="AT2509" s="73"/>
      <c r="AU2509" s="73"/>
      <c r="AV2509" s="73"/>
      <c r="AW2509" s="74" t="s">
        <v>16903</v>
      </c>
      <c r="BC2509" s="73"/>
    </row>
    <row r="2510" spans="1:56">
      <c r="A2510" s="70" t="str">
        <f t="shared" si="79"/>
        <v>2026-01</v>
      </c>
      <c r="B2510" s="5" t="str">
        <f>_xlfn.XLOOKUP(G2510,过机服务商重量差!A:A,过机服务商重量差!G:G)</f>
        <v>玉麒麟</v>
      </c>
      <c r="C2510" s="32" t="str">
        <f t="shared" si="78"/>
        <v>渠道</v>
      </c>
      <c r="D2510" s="63">
        <f>ROUND(IF(AND(AO2510&gt;=0,Y2510="正常走货"),_xlfn.XLOOKUP(G2510,过机服务商重量差!A:A,过机服务商重量差!L:L),"0"),2)</f>
        <v>5</v>
      </c>
      <c r="E2510" s="64">
        <f>ROUND(IF(B2510="小旋风",$D2510/提成!$D$4*提成!$E$4,$D2510/提成!$D$3*提成!$E$3),2)</f>
        <v>0.05</v>
      </c>
      <c r="F2510" s="5" t="str">
        <f ca="1">IFERROR(LOOKUP(1,0/((B2510=名单!B:B)*(VALUE(AW2510)&gt;=名单!E:E)*(VALUE(AW2510)&lt;=名单!G:G)*(Y2510="正常走货")),名单!H:H),"否")</f>
        <v>否</v>
      </c>
      <c r="G2510" s="71" t="s">
        <v>7569</v>
      </c>
      <c r="H2510" s="71" t="s">
        <v>7571</v>
      </c>
      <c r="J2510" s="72" t="s">
        <v>256</v>
      </c>
      <c r="L2510" s="71" t="s">
        <v>18</v>
      </c>
      <c r="M2510" s="73"/>
      <c r="N2510" s="73"/>
      <c r="R2510" s="73"/>
      <c r="S2510" s="72" t="s">
        <v>540</v>
      </c>
      <c r="T2510" s="71" t="s">
        <v>14410</v>
      </c>
      <c r="U2510" s="73"/>
      <c r="W2510" s="73"/>
      <c r="X2510" s="73"/>
      <c r="Y2510" s="72" t="s">
        <v>14379</v>
      </c>
      <c r="AO2510" s="71">
        <v>150.98</v>
      </c>
      <c r="AS2510" s="73"/>
      <c r="AT2510" s="73"/>
      <c r="AU2510" s="73"/>
      <c r="AV2510" s="73"/>
      <c r="AW2510" s="74" t="s">
        <v>16904</v>
      </c>
      <c r="BC2510" s="73"/>
    </row>
    <row r="2511" spans="1:56">
      <c r="A2511" s="70" t="str">
        <f t="shared" si="79"/>
        <v>2026-01</v>
      </c>
      <c r="B2511" s="5" t="str">
        <f>_xlfn.XLOOKUP(G2511,过机服务商重量差!A:A,过机服务商重量差!G:G)</f>
        <v>小旋风</v>
      </c>
      <c r="C2511" s="32" t="str">
        <f t="shared" si="78"/>
        <v>渠道</v>
      </c>
      <c r="D2511" s="63">
        <f>ROUND(IF(AND(AO2511&gt;=0,Y2511="正常走货"),_xlfn.XLOOKUP(G2511,过机服务商重量差!A:A,过机服务商重量差!L:L),"0"),2)</f>
        <v>40</v>
      </c>
      <c r="E2511" s="64">
        <f>ROUND(IF(B2511="小旋风",$D2511/提成!$D$4*提成!$E$4,$D2511/提成!$D$3*提成!$E$3),2)</f>
        <v>0.4</v>
      </c>
      <c r="F2511" s="5" t="str">
        <f ca="1">IFERROR(LOOKUP(1,0/((B2511=名单!B:B)*(VALUE(AW2511)&gt;=名单!E:E)*(VALUE(AW2511)&lt;=名单!G:G)*(Y2511="正常走货")),名单!H:H),"否")</f>
        <v>是</v>
      </c>
      <c r="G2511" s="71" t="s">
        <v>7572</v>
      </c>
      <c r="H2511" s="71" t="s">
        <v>7574</v>
      </c>
      <c r="J2511" s="72" t="s">
        <v>453</v>
      </c>
      <c r="L2511" s="71" t="s">
        <v>18</v>
      </c>
      <c r="M2511" s="73"/>
      <c r="N2511" s="73"/>
      <c r="R2511" s="73"/>
      <c r="S2511" s="72" t="s">
        <v>191</v>
      </c>
      <c r="T2511" s="72" t="s">
        <v>14410</v>
      </c>
      <c r="U2511" s="73"/>
      <c r="W2511" s="73"/>
      <c r="X2511" s="73"/>
      <c r="Y2511" s="72" t="s">
        <v>14379</v>
      </c>
      <c r="AO2511" s="71">
        <v>8</v>
      </c>
      <c r="AS2511" s="73"/>
      <c r="AT2511" s="73"/>
      <c r="AU2511" s="73"/>
      <c r="AV2511" s="73"/>
      <c r="AW2511" s="74" t="s">
        <v>16905</v>
      </c>
      <c r="BC2511" s="73"/>
    </row>
    <row r="2512" spans="1:56">
      <c r="A2512" s="70" t="str">
        <f t="shared" si="79"/>
        <v>2026-01</v>
      </c>
      <c r="B2512" s="5" t="str">
        <f>_xlfn.XLOOKUP(G2512,过机服务商重量差!A:A,过机服务商重量差!G:G)</f>
        <v>帅时莹</v>
      </c>
      <c r="C2512" s="32" t="str">
        <f t="shared" si="78"/>
        <v>渠道</v>
      </c>
      <c r="D2512" s="63">
        <f>ROUND(IF(AND(AO2512&gt;=0,Y2512="正常走货"),_xlfn.XLOOKUP(G2512,过机服务商重量差!A:A,过机服务商重量差!L:L),"0"),2)</f>
        <v>22</v>
      </c>
      <c r="E2512" s="64">
        <f>ROUND(IF(B2512="小旋风",$D2512/提成!$D$4*提成!$E$4,$D2512/提成!$D$3*提成!$E$3),2)</f>
        <v>0.22</v>
      </c>
      <c r="F2512" s="5" t="str">
        <f ca="1">IFERROR(LOOKUP(1,0/((B2512=名单!B:B)*(VALUE(AW2512)&gt;=名单!E:E)*(VALUE(AW2512)&lt;=名单!G:G)*(Y2512="正常走货")),名单!H:H),"否")</f>
        <v>否</v>
      </c>
      <c r="G2512" s="71" t="s">
        <v>7575</v>
      </c>
      <c r="H2512" s="71" t="s">
        <v>7577</v>
      </c>
      <c r="J2512" s="72" t="s">
        <v>140</v>
      </c>
      <c r="L2512" s="71" t="s">
        <v>18</v>
      </c>
      <c r="M2512" s="73"/>
      <c r="N2512" s="73"/>
      <c r="R2512" s="73"/>
      <c r="S2512" s="72" t="s">
        <v>191</v>
      </c>
      <c r="T2512" s="72" t="s">
        <v>14410</v>
      </c>
      <c r="U2512" s="73"/>
      <c r="W2512" s="73"/>
      <c r="X2512" s="73"/>
      <c r="Y2512" s="72" t="s">
        <v>14379</v>
      </c>
      <c r="AO2512" s="71">
        <v>196.44</v>
      </c>
      <c r="AS2512" s="73"/>
      <c r="AT2512" s="73"/>
      <c r="AV2512" s="73"/>
      <c r="AW2512" s="74" t="s">
        <v>16906</v>
      </c>
      <c r="BC2512" s="73"/>
    </row>
    <row r="2513" spans="1:56">
      <c r="A2513" s="70" t="str">
        <f t="shared" si="79"/>
        <v>2026-01</v>
      </c>
      <c r="B2513" s="5" t="str">
        <f>_xlfn.XLOOKUP(G2513,过机服务商重量差!A:A,过机服务商重量差!G:G)</f>
        <v>无崖子</v>
      </c>
      <c r="C2513" s="32" t="str">
        <f t="shared" si="78"/>
        <v>渠道</v>
      </c>
      <c r="D2513" s="63">
        <f>ROUND(IF(AND(AO2513&gt;=0,Y2513="正常走货"),_xlfn.XLOOKUP(G2513,过机服务商重量差!A:A,过机服务商重量差!L:L),"0"),2)</f>
        <v>6</v>
      </c>
      <c r="E2513" s="64">
        <f>ROUND(IF(B2513="小旋风",$D2513/提成!$D$4*提成!$E$4,$D2513/提成!$D$3*提成!$E$3),2)</f>
        <v>0.06</v>
      </c>
      <c r="F2513" s="5" t="str">
        <f ca="1">IFERROR(LOOKUP(1,0/((B2513=名单!B:B)*(VALUE(AW2513)&gt;=名单!E:E)*(VALUE(AW2513)&lt;=名单!G:G)*(Y2513="正常走货")),名单!H:H),"否")</f>
        <v>否</v>
      </c>
      <c r="G2513" s="71" t="s">
        <v>7578</v>
      </c>
      <c r="H2513" s="71" t="s">
        <v>7580</v>
      </c>
      <c r="J2513" s="72" t="s">
        <v>3253</v>
      </c>
      <c r="L2513" s="71" t="s">
        <v>18</v>
      </c>
      <c r="M2513" s="73"/>
      <c r="N2513" s="73"/>
      <c r="R2513" s="73"/>
      <c r="S2513" s="72" t="s">
        <v>337</v>
      </c>
      <c r="T2513" s="72" t="s">
        <v>14378</v>
      </c>
      <c r="U2513" s="73"/>
      <c r="W2513" s="73"/>
      <c r="X2513" s="73"/>
      <c r="Y2513" s="72" t="s">
        <v>14379</v>
      </c>
      <c r="AO2513" s="71">
        <v>0</v>
      </c>
      <c r="AS2513" s="73"/>
      <c r="AT2513" s="73"/>
      <c r="AU2513" s="73"/>
      <c r="AV2513" s="73"/>
      <c r="AW2513" s="74" t="s">
        <v>16907</v>
      </c>
      <c r="BC2513" s="73"/>
    </row>
    <row r="2514" spans="1:56">
      <c r="A2514" s="70" t="str">
        <f t="shared" si="79"/>
        <v>2026-01</v>
      </c>
      <c r="B2514" s="5" t="str">
        <f>_xlfn.XLOOKUP(G2514,过机服务商重量差!A:A,过机服务商重量差!G:G)</f>
        <v>玉麒麟</v>
      </c>
      <c r="C2514" s="32" t="str">
        <f t="shared" si="78"/>
        <v>渠道</v>
      </c>
      <c r="D2514" s="63">
        <f>ROUND(IF(AND(AO2514&gt;=0,Y2514="正常走货"),_xlfn.XLOOKUP(G2514,过机服务商重量差!A:A,过机服务商重量差!L:L),"0"),2)</f>
        <v>2.5</v>
      </c>
      <c r="E2514" s="64">
        <f>ROUND(IF(B2514="小旋风",$D2514/提成!$D$4*提成!$E$4,$D2514/提成!$D$3*提成!$E$3),2)</f>
        <v>0.03</v>
      </c>
      <c r="F2514" s="5" t="str">
        <f ca="1">IFERROR(LOOKUP(1,0/((B2514=名单!B:B)*(VALUE(AW2514)&gt;=名单!E:E)*(VALUE(AW2514)&lt;=名单!G:G)*(Y2514="正常走货")),名单!H:H),"否")</f>
        <v>否</v>
      </c>
      <c r="G2514" s="71" t="s">
        <v>7581</v>
      </c>
      <c r="H2514" s="71" t="s">
        <v>7583</v>
      </c>
      <c r="J2514" s="72" t="s">
        <v>17</v>
      </c>
      <c r="L2514" s="72" t="s">
        <v>18</v>
      </c>
      <c r="M2514" s="73"/>
      <c r="N2514" s="73"/>
      <c r="R2514" s="73"/>
      <c r="S2514" s="72" t="s">
        <v>239</v>
      </c>
      <c r="T2514" s="72" t="s">
        <v>14386</v>
      </c>
      <c r="U2514" s="73"/>
      <c r="W2514" s="73"/>
      <c r="X2514" s="73"/>
      <c r="Y2514" s="72" t="s">
        <v>14379</v>
      </c>
      <c r="AO2514" s="71">
        <v>59.33</v>
      </c>
      <c r="AS2514" s="73"/>
      <c r="AT2514" s="73"/>
      <c r="AU2514" s="73"/>
      <c r="AV2514" s="73"/>
      <c r="AW2514" s="74" t="s">
        <v>16908</v>
      </c>
      <c r="BC2514" s="73"/>
    </row>
    <row r="2515" spans="1:56">
      <c r="A2515" s="70" t="str">
        <f t="shared" si="79"/>
        <v>2026-01</v>
      </c>
      <c r="B2515" s="5" t="str">
        <f>_xlfn.XLOOKUP(G2515,过机服务商重量差!A:A,过机服务商重量差!G:G)</f>
        <v>玉麒麟</v>
      </c>
      <c r="C2515" s="32" t="str">
        <f t="shared" si="78"/>
        <v>渠道</v>
      </c>
      <c r="D2515" s="63">
        <f>ROUND(IF(AND(AO2515&gt;=0,Y2515="正常走货"),_xlfn.XLOOKUP(G2515,过机服务商重量差!A:A,过机服务商重量差!L:L),"0"),2)</f>
        <v>35</v>
      </c>
      <c r="E2515" s="64">
        <f>ROUND(IF(B2515="小旋风",$D2515/提成!$D$4*提成!$E$4,$D2515/提成!$D$3*提成!$E$3),2)</f>
        <v>0.35</v>
      </c>
      <c r="F2515" s="5" t="str">
        <f ca="1">IFERROR(LOOKUP(1,0/((B2515=名单!B:B)*(VALUE(AW2515)&gt;=名单!E:E)*(VALUE(AW2515)&lt;=名单!G:G)*(Y2515="正常走货")),名单!H:H),"否")</f>
        <v>否</v>
      </c>
      <c r="G2515" s="71" t="s">
        <v>7584</v>
      </c>
      <c r="H2515" s="71" t="s">
        <v>7586</v>
      </c>
      <c r="J2515" s="72" t="s">
        <v>17</v>
      </c>
      <c r="L2515" s="71" t="s">
        <v>18</v>
      </c>
      <c r="M2515" s="73"/>
      <c r="N2515" s="73"/>
      <c r="R2515" s="73"/>
      <c r="S2515" s="72" t="s">
        <v>239</v>
      </c>
      <c r="T2515" s="72" t="s">
        <v>14386</v>
      </c>
      <c r="U2515" s="73"/>
      <c r="W2515" s="73"/>
      <c r="X2515" s="73"/>
      <c r="Y2515" s="72" t="s">
        <v>14379</v>
      </c>
      <c r="AO2515" s="71">
        <v>145.79</v>
      </c>
      <c r="AS2515" s="73"/>
      <c r="AT2515" s="73"/>
      <c r="AU2515" s="73"/>
      <c r="AV2515" s="73"/>
      <c r="AW2515" s="74" t="s">
        <v>16909</v>
      </c>
      <c r="BC2515" s="73"/>
    </row>
    <row r="2516" spans="1:56">
      <c r="A2516" s="70" t="str">
        <f t="shared" si="79"/>
        <v>2026-01</v>
      </c>
      <c r="B2516" s="5" t="str">
        <f>_xlfn.XLOOKUP(G2516,过机服务商重量差!A:A,过机服务商重量差!G:G)</f>
        <v>玉麒麟</v>
      </c>
      <c r="C2516" s="32" t="str">
        <f t="shared" si="78"/>
        <v>渠道</v>
      </c>
      <c r="D2516" s="63">
        <f>ROUND(IF(AND(AO2516&gt;=0,Y2516="正常走货"),_xlfn.XLOOKUP(G2516,过机服务商重量差!A:A,过机服务商重量差!L:L),"0"),2)</f>
        <v>48</v>
      </c>
      <c r="E2516" s="64">
        <f>ROUND(IF(B2516="小旋风",$D2516/提成!$D$4*提成!$E$4,$D2516/提成!$D$3*提成!$E$3),2)</f>
        <v>0.48</v>
      </c>
      <c r="F2516" s="5" t="str">
        <f ca="1">IFERROR(LOOKUP(1,0/((B2516=名单!B:B)*(VALUE(AW2516)&gt;=名单!E:E)*(VALUE(AW2516)&lt;=名单!G:G)*(Y2516="正常走货")),名单!H:H),"否")</f>
        <v>否</v>
      </c>
      <c r="G2516" s="71" t="s">
        <v>7587</v>
      </c>
      <c r="H2516" s="71" t="s">
        <v>7589</v>
      </c>
      <c r="J2516" s="72" t="s">
        <v>17</v>
      </c>
      <c r="L2516" s="71" t="s">
        <v>18</v>
      </c>
      <c r="M2516" s="73"/>
      <c r="N2516" s="73"/>
      <c r="R2516" s="73"/>
      <c r="S2516" s="72" t="s">
        <v>99</v>
      </c>
      <c r="T2516" s="72" t="s">
        <v>14410</v>
      </c>
      <c r="U2516" s="73"/>
      <c r="W2516" s="73"/>
      <c r="X2516" s="73"/>
      <c r="Y2516" s="72" t="s">
        <v>14379</v>
      </c>
      <c r="AO2516" s="71">
        <v>353.6</v>
      </c>
      <c r="AT2516" s="73"/>
      <c r="AU2516" s="73"/>
      <c r="AV2516" s="73"/>
      <c r="AW2516" s="74" t="s">
        <v>16910</v>
      </c>
      <c r="BC2516" s="73"/>
    </row>
    <row r="2517" spans="1:56">
      <c r="A2517" s="70" t="str">
        <f t="shared" si="79"/>
        <v>2026-01</v>
      </c>
      <c r="B2517" s="5" t="str">
        <f>_xlfn.XLOOKUP(G2517,过机服务商重量差!A:A,过机服务商重量差!G:G)</f>
        <v>帅时莹</v>
      </c>
      <c r="C2517" s="32" t="str">
        <f t="shared" si="78"/>
        <v>渠道</v>
      </c>
      <c r="D2517" s="63">
        <f>ROUND(IF(AND(AO2517&gt;=0,Y2517="正常走货"),_xlfn.XLOOKUP(G2517,过机服务商重量差!A:A,过机服务商重量差!L:L),"0"),2)</f>
        <v>15.5</v>
      </c>
      <c r="E2517" s="64">
        <f>ROUND(IF(B2517="小旋风",$D2517/提成!$D$4*提成!$E$4,$D2517/提成!$D$3*提成!$E$3),2)</f>
        <v>0.16</v>
      </c>
      <c r="F2517" s="5" t="str">
        <f ca="1">IFERROR(LOOKUP(1,0/((B2517=名单!B:B)*(VALUE(AW2517)&gt;=名单!E:E)*(VALUE(AW2517)&lt;=名单!G:G)*(Y2517="正常走货")),名单!H:H),"否")</f>
        <v>否</v>
      </c>
      <c r="G2517" s="71" t="s">
        <v>7590</v>
      </c>
      <c r="H2517" s="71" t="s">
        <v>7592</v>
      </c>
      <c r="J2517" s="72" t="s">
        <v>140</v>
      </c>
      <c r="L2517" s="71" t="s">
        <v>18</v>
      </c>
      <c r="M2517" s="73"/>
      <c r="N2517" s="73"/>
      <c r="R2517" s="73"/>
      <c r="S2517" s="72" t="s">
        <v>99</v>
      </c>
      <c r="T2517" s="72" t="s">
        <v>14410</v>
      </c>
      <c r="U2517" s="73"/>
      <c r="W2517" s="73"/>
      <c r="X2517" s="73"/>
      <c r="Y2517" s="72" t="s">
        <v>14379</v>
      </c>
      <c r="AO2517" s="71">
        <v>96.5</v>
      </c>
      <c r="AS2517" s="73"/>
      <c r="AT2517" s="73"/>
      <c r="AV2517" s="73"/>
      <c r="AW2517" s="74" t="s">
        <v>16911</v>
      </c>
      <c r="BC2517" s="73"/>
    </row>
    <row r="2518" spans="1:56">
      <c r="A2518" s="70" t="str">
        <f t="shared" si="79"/>
        <v>2026-01</v>
      </c>
      <c r="B2518" s="5" t="str">
        <f>_xlfn.XLOOKUP(G2518,过机服务商重量差!A:A,过机服务商重量差!G:G)</f>
        <v>玉麒麟</v>
      </c>
      <c r="C2518" s="32" t="str">
        <f t="shared" si="78"/>
        <v>渠道</v>
      </c>
      <c r="D2518" s="63">
        <f>ROUND(IF(AND(AO2518&gt;=0,Y2518="正常走货"),_xlfn.XLOOKUP(G2518,过机服务商重量差!A:A,过机服务商重量差!L:L),"0"),2)</f>
        <v>48</v>
      </c>
      <c r="E2518" s="64">
        <f>ROUND(IF(B2518="小旋风",$D2518/提成!$D$4*提成!$E$4,$D2518/提成!$D$3*提成!$E$3),2)</f>
        <v>0.48</v>
      </c>
      <c r="F2518" s="5" t="str">
        <f ca="1">IFERROR(LOOKUP(1,0/((B2518=名单!B:B)*(VALUE(AW2518)&gt;=名单!E:E)*(VALUE(AW2518)&lt;=名单!G:G)*(Y2518="正常走货")),名单!H:H),"否")</f>
        <v>否</v>
      </c>
      <c r="G2518" s="71" t="s">
        <v>7593</v>
      </c>
      <c r="H2518" s="71" t="s">
        <v>7595</v>
      </c>
      <c r="J2518" s="72" t="s">
        <v>17</v>
      </c>
      <c r="L2518" s="71" t="s">
        <v>18</v>
      </c>
      <c r="M2518" s="73"/>
      <c r="N2518" s="73"/>
      <c r="R2518" s="73"/>
      <c r="S2518" s="72" t="s">
        <v>99</v>
      </c>
      <c r="T2518" s="72" t="s">
        <v>14410</v>
      </c>
      <c r="U2518" s="73"/>
      <c r="W2518" s="73"/>
      <c r="X2518" s="73"/>
      <c r="Y2518" s="72" t="s">
        <v>14379</v>
      </c>
      <c r="AO2518" s="71">
        <v>299.6</v>
      </c>
      <c r="AT2518" s="73"/>
      <c r="AU2518" s="73"/>
      <c r="AV2518" s="73"/>
      <c r="AW2518" s="74" t="s">
        <v>16912</v>
      </c>
      <c r="BA2518" s="73"/>
      <c r="BC2518" s="73"/>
      <c r="BD2518" s="73"/>
    </row>
    <row r="2519" spans="1:56">
      <c r="A2519" s="70" t="str">
        <f t="shared" si="79"/>
        <v>2026-01</v>
      </c>
      <c r="B2519" s="5" t="str">
        <f>_xlfn.XLOOKUP(G2519,过机服务商重量差!A:A,过机服务商重量差!G:G)</f>
        <v>玉麒麟</v>
      </c>
      <c r="C2519" s="32" t="str">
        <f t="shared" si="78"/>
        <v>渠道</v>
      </c>
      <c r="D2519" s="63">
        <f>ROUND(IF(AND(AO2519&gt;=0,Y2519="正常走货"),_xlfn.XLOOKUP(G2519,过机服务商重量差!A:A,过机服务商重量差!L:L),"0"),2)</f>
        <v>31</v>
      </c>
      <c r="E2519" s="64">
        <f>ROUND(IF(B2519="小旋风",$D2519/提成!$D$4*提成!$E$4,$D2519/提成!$D$3*提成!$E$3),2)</f>
        <v>0.31</v>
      </c>
      <c r="F2519" s="5" t="str">
        <f ca="1">IFERROR(LOOKUP(1,0/((B2519=名单!B:B)*(VALUE(AW2519)&gt;=名单!E:E)*(VALUE(AW2519)&lt;=名单!G:G)*(Y2519="正常走货")),名单!H:H),"否")</f>
        <v>否</v>
      </c>
      <c r="G2519" s="71" t="s">
        <v>7596</v>
      </c>
      <c r="H2519" s="71" t="s">
        <v>7598</v>
      </c>
      <c r="J2519" s="72" t="s">
        <v>17</v>
      </c>
      <c r="L2519" s="71" t="s">
        <v>18</v>
      </c>
      <c r="M2519" s="73"/>
      <c r="N2519" s="73"/>
      <c r="R2519" s="73"/>
      <c r="S2519" s="72" t="s">
        <v>99</v>
      </c>
      <c r="T2519" s="72" t="s">
        <v>14410</v>
      </c>
      <c r="U2519" s="73"/>
      <c r="W2519" s="73"/>
      <c r="X2519" s="73"/>
      <c r="Y2519" s="72" t="s">
        <v>14379</v>
      </c>
      <c r="AO2519" s="71">
        <v>314.1</v>
      </c>
      <c r="AS2519" s="73"/>
      <c r="AT2519" s="73"/>
      <c r="AU2519" s="73"/>
      <c r="AV2519" s="73"/>
      <c r="AW2519" s="74" t="s">
        <v>16913</v>
      </c>
      <c r="BC2519" s="73"/>
    </row>
    <row r="2520" spans="1:56">
      <c r="A2520" s="70" t="str">
        <f t="shared" si="79"/>
        <v>2026-01</v>
      </c>
      <c r="B2520" s="5" t="str">
        <f>_xlfn.XLOOKUP(G2520,过机服务商重量差!A:A,过机服务商重量差!G:G)</f>
        <v>帅时莹</v>
      </c>
      <c r="C2520" s="32" t="str">
        <f t="shared" si="78"/>
        <v>渠道</v>
      </c>
      <c r="D2520" s="63">
        <f>ROUND(IF(AND(AO2520&gt;=0,Y2520="正常走货"),_xlfn.XLOOKUP(G2520,过机服务商重量差!A:A,过机服务商重量差!L:L),"0"),2)</f>
        <v>15.5</v>
      </c>
      <c r="E2520" s="64">
        <f>ROUND(IF(B2520="小旋风",$D2520/提成!$D$4*提成!$E$4,$D2520/提成!$D$3*提成!$E$3),2)</f>
        <v>0.16</v>
      </c>
      <c r="F2520" s="5" t="str">
        <f ca="1">IFERROR(LOOKUP(1,0/((B2520=名单!B:B)*(VALUE(AW2520)&gt;=名单!E:E)*(VALUE(AW2520)&lt;=名单!G:G)*(Y2520="正常走货")),名单!H:H),"否")</f>
        <v>否</v>
      </c>
      <c r="G2520" s="71" t="s">
        <v>7599</v>
      </c>
      <c r="H2520" s="71" t="s">
        <v>7601</v>
      </c>
      <c r="J2520" s="72" t="s">
        <v>140</v>
      </c>
      <c r="L2520" s="71" t="s">
        <v>18</v>
      </c>
      <c r="M2520" s="73"/>
      <c r="N2520" s="73"/>
      <c r="R2520" s="73"/>
      <c r="S2520" s="72" t="s">
        <v>99</v>
      </c>
      <c r="T2520" s="72" t="s">
        <v>14410</v>
      </c>
      <c r="U2520" s="73"/>
      <c r="W2520" s="73"/>
      <c r="X2520" s="73"/>
      <c r="Y2520" s="72" t="s">
        <v>14379</v>
      </c>
      <c r="AO2520" s="71">
        <v>129.5</v>
      </c>
      <c r="AS2520" s="73"/>
      <c r="AT2520" s="73"/>
      <c r="AU2520" s="73"/>
      <c r="AV2520" s="73"/>
      <c r="AW2520" s="74" t="s">
        <v>16914</v>
      </c>
      <c r="BC2520" s="73"/>
      <c r="BD2520" s="73"/>
    </row>
    <row r="2521" spans="1:56">
      <c r="A2521" s="70" t="str">
        <f t="shared" si="79"/>
        <v>2026-01</v>
      </c>
      <c r="B2521" s="5" t="str">
        <f>_xlfn.XLOOKUP(G2521,过机服务商重量差!A:A,过机服务商重量差!G:G)</f>
        <v>玉麒麟</v>
      </c>
      <c r="C2521" s="32" t="str">
        <f t="shared" si="78"/>
        <v>渠道</v>
      </c>
      <c r="D2521" s="63">
        <f>ROUND(IF(AND(AO2521&gt;=0,Y2521="正常走货"),_xlfn.XLOOKUP(G2521,过机服务商重量差!A:A,过机服务商重量差!L:L),"0"),2)</f>
        <v>67</v>
      </c>
      <c r="E2521" s="64">
        <f>ROUND(IF(B2521="小旋风",$D2521/提成!$D$4*提成!$E$4,$D2521/提成!$D$3*提成!$E$3),2)</f>
        <v>0.67</v>
      </c>
      <c r="F2521" s="5" t="str">
        <f ca="1">IFERROR(LOOKUP(1,0/((B2521=名单!B:B)*(VALUE(AW2521)&gt;=名单!E:E)*(VALUE(AW2521)&lt;=名单!G:G)*(Y2521="正常走货")),名单!H:H),"否")</f>
        <v>否</v>
      </c>
      <c r="G2521" s="71" t="s">
        <v>7602</v>
      </c>
      <c r="H2521" s="71" t="s">
        <v>7604</v>
      </c>
      <c r="J2521" s="72" t="s">
        <v>17</v>
      </c>
      <c r="L2521" s="71" t="s">
        <v>18</v>
      </c>
      <c r="M2521" s="73"/>
      <c r="N2521" s="73"/>
      <c r="R2521" s="73"/>
      <c r="S2521" s="72" t="s">
        <v>99</v>
      </c>
      <c r="T2521" s="72" t="s">
        <v>14410</v>
      </c>
      <c r="U2521" s="73"/>
      <c r="W2521" s="73"/>
      <c r="X2521" s="73"/>
      <c r="Y2521" s="72" t="s">
        <v>14379</v>
      </c>
      <c r="AO2521" s="71">
        <v>512.1</v>
      </c>
      <c r="AS2521" s="73"/>
      <c r="AT2521" s="73"/>
      <c r="AU2521" s="73"/>
      <c r="AV2521" s="73"/>
      <c r="AW2521" s="74" t="s">
        <v>16915</v>
      </c>
      <c r="BA2521" s="73"/>
      <c r="BC2521" s="73"/>
    </row>
    <row r="2522" spans="1:56">
      <c r="A2522" s="70" t="str">
        <f t="shared" si="79"/>
        <v>2026-01</v>
      </c>
      <c r="B2522" s="5" t="str">
        <f>_xlfn.XLOOKUP(G2522,过机服务商重量差!A:A,过机服务商重量差!G:G)</f>
        <v>玉麒麟</v>
      </c>
      <c r="C2522" s="32" t="str">
        <f t="shared" si="78"/>
        <v>渠道</v>
      </c>
      <c r="D2522" s="63">
        <f>ROUND(IF(AND(AO2522&gt;=0,Y2522="正常走货"),_xlfn.XLOOKUP(G2522,过机服务商重量差!A:A,过机服务商重量差!L:L),"0"),2)</f>
        <v>44</v>
      </c>
      <c r="E2522" s="64">
        <f>ROUND(IF(B2522="小旋风",$D2522/提成!$D$4*提成!$E$4,$D2522/提成!$D$3*提成!$E$3),2)</f>
        <v>0.44</v>
      </c>
      <c r="F2522" s="5" t="str">
        <f ca="1">IFERROR(LOOKUP(1,0/((B2522=名单!B:B)*(VALUE(AW2522)&gt;=名单!E:E)*(VALUE(AW2522)&lt;=名单!G:G)*(Y2522="正常走货")),名单!H:H),"否")</f>
        <v>否</v>
      </c>
      <c r="G2522" s="71" t="s">
        <v>7605</v>
      </c>
      <c r="H2522" s="71" t="s">
        <v>7607</v>
      </c>
      <c r="J2522" s="72" t="s">
        <v>17</v>
      </c>
      <c r="L2522" s="71" t="s">
        <v>18</v>
      </c>
      <c r="M2522" s="73"/>
      <c r="N2522" s="73"/>
      <c r="R2522" s="73"/>
      <c r="S2522" s="72" t="s">
        <v>99</v>
      </c>
      <c r="T2522" s="72" t="s">
        <v>14410</v>
      </c>
      <c r="U2522" s="73"/>
      <c r="W2522" s="73"/>
      <c r="X2522" s="73"/>
      <c r="Y2522" s="72" t="s">
        <v>14379</v>
      </c>
      <c r="AO2522" s="71">
        <v>385.6</v>
      </c>
      <c r="AS2522" s="73"/>
      <c r="AT2522" s="73"/>
      <c r="AU2522" s="73"/>
      <c r="AV2522" s="73"/>
      <c r="AW2522" s="74" t="s">
        <v>16916</v>
      </c>
      <c r="BA2522" s="73"/>
      <c r="BC2522" s="73"/>
    </row>
    <row r="2523" spans="1:56">
      <c r="A2523" s="70" t="str">
        <f t="shared" si="79"/>
        <v>2026-01</v>
      </c>
      <c r="B2523" s="5" t="str">
        <f>_xlfn.XLOOKUP(G2523,过机服务商重量差!A:A,过机服务商重量差!G:G)</f>
        <v>玉麒麟</v>
      </c>
      <c r="C2523" s="32" t="str">
        <f t="shared" si="78"/>
        <v>渠道</v>
      </c>
      <c r="D2523" s="63">
        <f>ROUND(IF(AND(AO2523&gt;=0,Y2523="正常走货"),_xlfn.XLOOKUP(G2523,过机服务商重量差!A:A,过机服务商重量差!L:L),"0"),2)</f>
        <v>25</v>
      </c>
      <c r="E2523" s="64">
        <f>ROUND(IF(B2523="小旋风",$D2523/提成!$D$4*提成!$E$4,$D2523/提成!$D$3*提成!$E$3),2)</f>
        <v>0.25</v>
      </c>
      <c r="F2523" s="5" t="str">
        <f ca="1">IFERROR(LOOKUP(1,0/((B2523=名单!B:B)*(VALUE(AW2523)&gt;=名单!E:E)*(VALUE(AW2523)&lt;=名单!G:G)*(Y2523="正常走货")),名单!H:H),"否")</f>
        <v>否</v>
      </c>
      <c r="G2523" s="71" t="s">
        <v>7608</v>
      </c>
      <c r="H2523" s="71" t="s">
        <v>7610</v>
      </c>
      <c r="J2523" s="72" t="s">
        <v>17</v>
      </c>
      <c r="L2523" s="71" t="s">
        <v>18</v>
      </c>
      <c r="M2523" s="73"/>
      <c r="N2523" s="73"/>
      <c r="R2523" s="73"/>
      <c r="S2523" s="72" t="s">
        <v>99</v>
      </c>
      <c r="T2523" s="72" t="s">
        <v>14410</v>
      </c>
      <c r="U2523" s="73"/>
      <c r="W2523" s="73"/>
      <c r="X2523" s="73"/>
      <c r="Y2523" s="72" t="s">
        <v>14379</v>
      </c>
      <c r="Z2523" s="73"/>
      <c r="AO2523" s="71">
        <v>106.6</v>
      </c>
      <c r="AT2523" s="73"/>
      <c r="AU2523" s="73"/>
      <c r="AV2523" s="73"/>
      <c r="AW2523" s="74" t="s">
        <v>16917</v>
      </c>
      <c r="BA2523" s="73"/>
      <c r="BC2523" s="73"/>
    </row>
    <row r="2524" spans="1:56">
      <c r="A2524" s="70" t="str">
        <f t="shared" si="79"/>
        <v>2026-01</v>
      </c>
      <c r="B2524" s="5" t="str">
        <f>_xlfn.XLOOKUP(G2524,过机服务商重量差!A:A,过机服务商重量差!G:G)</f>
        <v>无崖子</v>
      </c>
      <c r="C2524" s="32" t="str">
        <f t="shared" si="78"/>
        <v>渠道</v>
      </c>
      <c r="D2524" s="63">
        <f>ROUND(IF(AND(AO2524&gt;=0,Y2524="正常走货"),_xlfn.XLOOKUP(G2524,过机服务商重量差!A:A,过机服务商重量差!L:L),"0"),2)</f>
        <v>2</v>
      </c>
      <c r="E2524" s="64">
        <f>ROUND(IF(B2524="小旋风",$D2524/提成!$D$4*提成!$E$4,$D2524/提成!$D$3*提成!$E$3),2)</f>
        <v>0.02</v>
      </c>
      <c r="F2524" s="5" t="str">
        <f ca="1">IFERROR(LOOKUP(1,0/((B2524=名单!B:B)*(VALUE(AW2524)&gt;=名单!E:E)*(VALUE(AW2524)&lt;=名单!G:G)*(Y2524="正常走货")),名单!H:H),"否")</f>
        <v>否</v>
      </c>
      <c r="G2524" s="71" t="s">
        <v>7611</v>
      </c>
      <c r="H2524" s="71" t="s">
        <v>7613</v>
      </c>
      <c r="J2524" s="72" t="s">
        <v>160</v>
      </c>
      <c r="L2524" s="71" t="s">
        <v>18</v>
      </c>
      <c r="M2524" s="73"/>
      <c r="N2524" s="73"/>
      <c r="R2524" s="73"/>
      <c r="S2524" s="72" t="s">
        <v>211</v>
      </c>
      <c r="T2524" s="72" t="s">
        <v>14407</v>
      </c>
      <c r="U2524" s="73"/>
      <c r="W2524" s="73"/>
      <c r="X2524" s="73"/>
      <c r="Y2524" s="72" t="s">
        <v>14379</v>
      </c>
      <c r="AO2524" s="71">
        <v>0</v>
      </c>
      <c r="AS2524" s="73"/>
      <c r="AT2524" s="73"/>
      <c r="AV2524" s="73"/>
      <c r="AW2524" s="74" t="s">
        <v>16918</v>
      </c>
      <c r="BA2524" s="73"/>
      <c r="BC2524" s="73"/>
    </row>
    <row r="2525" spans="1:56">
      <c r="A2525" s="70" t="str">
        <f t="shared" si="79"/>
        <v>2026-01</v>
      </c>
      <c r="B2525" s="5" t="str">
        <f>_xlfn.XLOOKUP(G2525,过机服务商重量差!A:A,过机服务商重量差!G:G)</f>
        <v>玉麒麟</v>
      </c>
      <c r="C2525" s="32" t="str">
        <f t="shared" si="78"/>
        <v>渠道</v>
      </c>
      <c r="D2525" s="63">
        <f>ROUND(IF(AND(AO2525&gt;=0,Y2525="正常走货"),_xlfn.XLOOKUP(G2525,过机服务商重量差!A:A,过机服务商重量差!L:L),"0"),2)</f>
        <v>25</v>
      </c>
      <c r="E2525" s="64">
        <f>ROUND(IF(B2525="小旋风",$D2525/提成!$D$4*提成!$E$4,$D2525/提成!$D$3*提成!$E$3),2)</f>
        <v>0.25</v>
      </c>
      <c r="F2525" s="5" t="str">
        <f ca="1">IFERROR(LOOKUP(1,0/((B2525=名单!B:B)*(VALUE(AW2525)&gt;=名单!E:E)*(VALUE(AW2525)&lt;=名单!G:G)*(Y2525="正常走货")),名单!H:H),"否")</f>
        <v>否</v>
      </c>
      <c r="G2525" s="71" t="s">
        <v>7614</v>
      </c>
      <c r="H2525" s="71" t="s">
        <v>7616</v>
      </c>
      <c r="J2525" s="72" t="s">
        <v>17</v>
      </c>
      <c r="L2525" s="71" t="s">
        <v>18</v>
      </c>
      <c r="M2525" s="73"/>
      <c r="N2525" s="73"/>
      <c r="R2525" s="73"/>
      <c r="S2525" s="72" t="s">
        <v>99</v>
      </c>
      <c r="T2525" s="72" t="s">
        <v>14410</v>
      </c>
      <c r="U2525" s="73"/>
      <c r="W2525" s="73"/>
      <c r="X2525" s="73"/>
      <c r="Y2525" s="72" t="s">
        <v>14379</v>
      </c>
      <c r="AO2525" s="71">
        <v>106.6</v>
      </c>
      <c r="AS2525" s="73"/>
      <c r="AT2525" s="73"/>
      <c r="AU2525" s="73"/>
      <c r="AV2525" s="73"/>
      <c r="AW2525" s="74" t="s">
        <v>16919</v>
      </c>
      <c r="BC2525" s="73"/>
    </row>
    <row r="2526" spans="1:56">
      <c r="A2526" s="70" t="str">
        <f t="shared" si="79"/>
        <v>2026-01</v>
      </c>
      <c r="B2526" s="5" t="str">
        <f>_xlfn.XLOOKUP(G2526,过机服务商重量差!A:A,过机服务商重量差!G:G)</f>
        <v>玉麒麟</v>
      </c>
      <c r="C2526" s="32" t="str">
        <f t="shared" si="78"/>
        <v>渠道</v>
      </c>
      <c r="D2526" s="63">
        <f>ROUND(IF(AND(AO2526&gt;=0,Y2526="正常走货"),_xlfn.XLOOKUP(G2526,过机服务商重量差!A:A,过机服务商重量差!L:L),"0"),2)</f>
        <v>25</v>
      </c>
      <c r="E2526" s="64">
        <f>ROUND(IF(B2526="小旋风",$D2526/提成!$D$4*提成!$E$4,$D2526/提成!$D$3*提成!$E$3),2)</f>
        <v>0.25</v>
      </c>
      <c r="F2526" s="5" t="str">
        <f ca="1">IFERROR(LOOKUP(1,0/((B2526=名单!B:B)*(VALUE(AW2526)&gt;=名单!E:E)*(VALUE(AW2526)&lt;=名单!G:G)*(Y2526="正常走货")),名单!H:H),"否")</f>
        <v>否</v>
      </c>
      <c r="G2526" s="71" t="s">
        <v>7617</v>
      </c>
      <c r="H2526" s="71" t="s">
        <v>7619</v>
      </c>
      <c r="J2526" s="72" t="s">
        <v>17</v>
      </c>
      <c r="L2526" s="71" t="s">
        <v>18</v>
      </c>
      <c r="M2526" s="73"/>
      <c r="N2526" s="73"/>
      <c r="R2526" s="73"/>
      <c r="S2526" s="72" t="s">
        <v>99</v>
      </c>
      <c r="T2526" s="72" t="s">
        <v>14410</v>
      </c>
      <c r="U2526" s="73"/>
      <c r="W2526" s="73"/>
      <c r="X2526" s="73"/>
      <c r="Y2526" s="72" t="s">
        <v>14379</v>
      </c>
      <c r="AO2526" s="71">
        <v>106.6</v>
      </c>
      <c r="AS2526" s="73"/>
      <c r="AT2526" s="73"/>
      <c r="AU2526" s="73"/>
      <c r="AV2526" s="73"/>
      <c r="AW2526" s="74" t="s">
        <v>16920</v>
      </c>
      <c r="BC2526" s="73"/>
      <c r="BD2526" s="73"/>
    </row>
    <row r="2527" spans="1:56">
      <c r="A2527" s="70" t="str">
        <f t="shared" si="79"/>
        <v>2026-01</v>
      </c>
      <c r="B2527" s="5" t="str">
        <f>_xlfn.XLOOKUP(G2527,过机服务商重量差!A:A,过机服务商重量差!G:G)</f>
        <v>玉麒麟</v>
      </c>
      <c r="C2527" s="32" t="str">
        <f t="shared" si="78"/>
        <v>渠道</v>
      </c>
      <c r="D2527" s="63">
        <f>ROUND(IF(AND(AO2527&gt;=0,Y2527="正常走货"),_xlfn.XLOOKUP(G2527,过机服务商重量差!A:A,过机服务商重量差!L:L),"0"),2)</f>
        <v>44</v>
      </c>
      <c r="E2527" s="64">
        <f>ROUND(IF(B2527="小旋风",$D2527/提成!$D$4*提成!$E$4,$D2527/提成!$D$3*提成!$E$3),2)</f>
        <v>0.44</v>
      </c>
      <c r="F2527" s="5" t="str">
        <f ca="1">IFERROR(LOOKUP(1,0/((B2527=名单!B:B)*(VALUE(AW2527)&gt;=名单!E:E)*(VALUE(AW2527)&lt;=名单!G:G)*(Y2527="正常走货")),名单!H:H),"否")</f>
        <v>否</v>
      </c>
      <c r="G2527" s="71" t="s">
        <v>7620</v>
      </c>
      <c r="H2527" s="71" t="s">
        <v>7622</v>
      </c>
      <c r="J2527" s="72" t="s">
        <v>17</v>
      </c>
      <c r="L2527" s="71" t="s">
        <v>18</v>
      </c>
      <c r="M2527" s="73"/>
      <c r="N2527" s="73"/>
      <c r="R2527" s="73"/>
      <c r="S2527" s="72" t="s">
        <v>145</v>
      </c>
      <c r="T2527" s="72" t="s">
        <v>14407</v>
      </c>
      <c r="U2527" s="73"/>
      <c r="W2527" s="73"/>
      <c r="X2527" s="73"/>
      <c r="Y2527" s="72" t="s">
        <v>14379</v>
      </c>
      <c r="AO2527" s="71">
        <v>113.6</v>
      </c>
      <c r="AT2527" s="73"/>
      <c r="AU2527" s="73"/>
      <c r="AV2527" s="73"/>
      <c r="AW2527" s="74" t="s">
        <v>16921</v>
      </c>
    </row>
    <row r="2528" spans="1:56">
      <c r="A2528" s="70" t="str">
        <f t="shared" si="79"/>
        <v>2026-01</v>
      </c>
      <c r="B2528" s="5" t="str">
        <f>_xlfn.XLOOKUP(G2528,过机服务商重量差!A:A,过机服务商重量差!G:G)</f>
        <v>玉麒麟</v>
      </c>
      <c r="C2528" s="32" t="str">
        <f t="shared" si="78"/>
        <v>渠道</v>
      </c>
      <c r="D2528" s="63">
        <f>ROUND(IF(AND(AO2528&gt;=0,Y2528="正常走货"),_xlfn.XLOOKUP(G2528,过机服务商重量差!A:A,过机服务商重量差!L:L),"0"),2)</f>
        <v>75</v>
      </c>
      <c r="E2528" s="64">
        <f>ROUND(IF(B2528="小旋风",$D2528/提成!$D$4*提成!$E$4,$D2528/提成!$D$3*提成!$E$3),2)</f>
        <v>0.75</v>
      </c>
      <c r="F2528" s="5" t="str">
        <f ca="1">IFERROR(LOOKUP(1,0/((B2528=名单!B:B)*(VALUE(AW2528)&gt;=名单!E:E)*(VALUE(AW2528)&lt;=名单!G:G)*(Y2528="正常走货")),名单!H:H),"否")</f>
        <v>否</v>
      </c>
      <c r="G2528" s="71" t="s">
        <v>7623</v>
      </c>
      <c r="H2528" s="71" t="s">
        <v>7625</v>
      </c>
      <c r="J2528" s="72" t="s">
        <v>24</v>
      </c>
      <c r="L2528" s="71" t="s">
        <v>18</v>
      </c>
      <c r="M2528" s="73"/>
      <c r="N2528" s="73"/>
      <c r="R2528" s="73"/>
      <c r="S2528" s="72" t="s">
        <v>211</v>
      </c>
      <c r="T2528" s="72" t="s">
        <v>14407</v>
      </c>
      <c r="U2528" s="73"/>
      <c r="W2528" s="73"/>
      <c r="X2528" s="73"/>
      <c r="Y2528" s="72" t="s">
        <v>14379</v>
      </c>
      <c r="AO2528" s="71">
        <v>701.1</v>
      </c>
      <c r="AT2528" s="73"/>
      <c r="AU2528" s="73"/>
      <c r="AV2528" s="73"/>
      <c r="AW2528" s="74" t="s">
        <v>16922</v>
      </c>
      <c r="BC2528" s="73"/>
    </row>
    <row r="2529" spans="1:55">
      <c r="A2529" s="70" t="str">
        <f t="shared" si="79"/>
        <v>2026-01</v>
      </c>
      <c r="B2529" s="5" t="str">
        <f>_xlfn.XLOOKUP(G2529,过机服务商重量差!A:A,过机服务商重量差!G:G)</f>
        <v>玉麒麟</v>
      </c>
      <c r="C2529" s="32" t="str">
        <f t="shared" si="78"/>
        <v>渠道</v>
      </c>
      <c r="D2529" s="63">
        <f>ROUND(IF(AND(AO2529&gt;=0,Y2529="正常走货"),_xlfn.XLOOKUP(G2529,过机服务商重量差!A:A,过机服务商重量差!L:L),"0"),2)</f>
        <v>0.5</v>
      </c>
      <c r="E2529" s="64">
        <f>ROUND(IF(B2529="小旋风",$D2529/提成!$D$4*提成!$E$4,$D2529/提成!$D$3*提成!$E$3),2)</f>
        <v>0.01</v>
      </c>
      <c r="F2529" s="5" t="str">
        <f ca="1">IFERROR(LOOKUP(1,0/((B2529=名单!B:B)*(VALUE(AW2529)&gt;=名单!E:E)*(VALUE(AW2529)&lt;=名单!G:G)*(Y2529="正常走货")),名单!H:H),"否")</f>
        <v>否</v>
      </c>
      <c r="G2529" s="71" t="s">
        <v>7626</v>
      </c>
      <c r="H2529" s="71" t="s">
        <v>7628</v>
      </c>
      <c r="J2529" s="72" t="s">
        <v>17</v>
      </c>
      <c r="L2529" s="71" t="s">
        <v>18</v>
      </c>
      <c r="M2529" s="73"/>
      <c r="N2529" s="73"/>
      <c r="R2529" s="73"/>
      <c r="S2529" s="72" t="s">
        <v>540</v>
      </c>
      <c r="T2529" s="72" t="s">
        <v>14410</v>
      </c>
      <c r="U2529" s="73"/>
      <c r="W2529" s="73"/>
      <c r="X2529" s="73"/>
      <c r="Y2529" s="72" t="s">
        <v>14379</v>
      </c>
      <c r="AO2529" s="71">
        <v>101.76</v>
      </c>
      <c r="AT2529" s="73"/>
      <c r="AV2529" s="73"/>
      <c r="AW2529" s="74" t="s">
        <v>16923</v>
      </c>
      <c r="BC2529" s="73"/>
    </row>
    <row r="2530" spans="1:55">
      <c r="A2530" s="70" t="str">
        <f t="shared" si="79"/>
        <v>2026-01</v>
      </c>
      <c r="B2530" s="5" t="str">
        <f>_xlfn.XLOOKUP(G2530,过机服务商重量差!A:A,过机服务商重量差!G:G)</f>
        <v>帅时莹</v>
      </c>
      <c r="C2530" s="32" t="str">
        <f t="shared" si="78"/>
        <v>渠道</v>
      </c>
      <c r="D2530" s="63">
        <f>ROUND(IF(AND(AO2530&gt;=0,Y2530="正常走货"),_xlfn.XLOOKUP(G2530,过机服务商重量差!A:A,过机服务商重量差!L:L),"0"),2)</f>
        <v>2.5</v>
      </c>
      <c r="E2530" s="64">
        <f>ROUND(IF(B2530="小旋风",$D2530/提成!$D$4*提成!$E$4,$D2530/提成!$D$3*提成!$E$3),2)</f>
        <v>0.03</v>
      </c>
      <c r="F2530" s="5" t="str">
        <f ca="1">IFERROR(LOOKUP(1,0/((B2530=名单!B:B)*(VALUE(AW2530)&gt;=名单!E:E)*(VALUE(AW2530)&lt;=名单!G:G)*(Y2530="正常走货")),名单!H:H),"否")</f>
        <v>否</v>
      </c>
      <c r="G2530" s="71" t="s">
        <v>7629</v>
      </c>
      <c r="H2530" s="71" t="s">
        <v>7631</v>
      </c>
      <c r="J2530" s="72" t="s">
        <v>586</v>
      </c>
      <c r="L2530" s="71" t="s">
        <v>18</v>
      </c>
      <c r="M2530" s="73"/>
      <c r="N2530" s="73"/>
      <c r="R2530" s="73"/>
      <c r="S2530" s="72" t="s">
        <v>442</v>
      </c>
      <c r="T2530" s="72" t="s">
        <v>14410</v>
      </c>
      <c r="U2530" s="73"/>
      <c r="W2530" s="73"/>
      <c r="X2530" s="73"/>
      <c r="Y2530" s="72" t="s">
        <v>14379</v>
      </c>
      <c r="AO2530" s="71">
        <v>102.4</v>
      </c>
      <c r="AT2530" s="73"/>
      <c r="AU2530" s="73"/>
      <c r="AV2530" s="73"/>
      <c r="AW2530" s="74" t="s">
        <v>16924</v>
      </c>
      <c r="BC2530" s="73"/>
    </row>
    <row r="2531" spans="1:55">
      <c r="A2531" s="70" t="str">
        <f t="shared" si="79"/>
        <v>2026-01</v>
      </c>
      <c r="B2531" s="5" t="str">
        <f>_xlfn.XLOOKUP(G2531,过机服务商重量差!A:A,过机服务商重量差!G:G)</f>
        <v>风清扬</v>
      </c>
      <c r="C2531" s="32" t="str">
        <f t="shared" si="78"/>
        <v>渠道</v>
      </c>
      <c r="D2531" s="63">
        <f>ROUND(IF(AND(AO2531&gt;=0,Y2531="正常走货"),_xlfn.XLOOKUP(G2531,过机服务商重量差!A:A,过机服务商重量差!L:L),"0"),2)</f>
        <v>32</v>
      </c>
      <c r="E2531" s="64">
        <f>ROUND(IF(B2531="小旋风",$D2531/提成!$D$4*提成!$E$4,$D2531/提成!$D$3*提成!$E$3),2)</f>
        <v>0.32</v>
      </c>
      <c r="F2531" s="5" t="str">
        <f ca="1">IFERROR(LOOKUP(1,0/((B2531=名单!B:B)*(VALUE(AW2531)&gt;=名单!E:E)*(VALUE(AW2531)&lt;=名单!G:G)*(Y2531="正常走货")),名单!H:H),"否")</f>
        <v>是</v>
      </c>
      <c r="G2531" s="71" t="s">
        <v>7632</v>
      </c>
      <c r="H2531" s="71" t="s">
        <v>7634</v>
      </c>
      <c r="J2531" s="72" t="s">
        <v>51</v>
      </c>
      <c r="L2531" s="71" t="s">
        <v>18</v>
      </c>
      <c r="M2531" s="73"/>
      <c r="N2531" s="73"/>
      <c r="R2531" s="73"/>
      <c r="S2531" s="72" t="s">
        <v>232</v>
      </c>
      <c r="T2531" s="72" t="s">
        <v>14386</v>
      </c>
      <c r="U2531" s="73"/>
      <c r="W2531" s="73"/>
      <c r="X2531" s="73"/>
      <c r="Y2531" s="72" t="s">
        <v>14379</v>
      </c>
      <c r="AO2531" s="71">
        <v>16</v>
      </c>
      <c r="AT2531" s="73"/>
      <c r="AU2531" s="73"/>
      <c r="AV2531" s="73"/>
      <c r="AW2531" s="74" t="s">
        <v>16925</v>
      </c>
      <c r="BC2531" s="73"/>
    </row>
    <row r="2532" spans="1:55">
      <c r="A2532" s="70" t="str">
        <f t="shared" si="79"/>
        <v>2026-01</v>
      </c>
      <c r="B2532" s="5" t="str">
        <f>_xlfn.XLOOKUP(G2532,过机服务商重量差!A:A,过机服务商重量差!G:G)</f>
        <v>玉麒麟</v>
      </c>
      <c r="C2532" s="32" t="str">
        <f t="shared" si="78"/>
        <v>渠道</v>
      </c>
      <c r="D2532" s="63">
        <f>ROUND(IF(AND(AO2532&gt;=0,Y2532="正常走货"),_xlfn.XLOOKUP(G2532,过机服务商重量差!A:A,过机服务商重量差!L:L),"0"),2)</f>
        <v>50</v>
      </c>
      <c r="E2532" s="64">
        <f>ROUND(IF(B2532="小旋风",$D2532/提成!$D$4*提成!$E$4,$D2532/提成!$D$3*提成!$E$3),2)</f>
        <v>0.5</v>
      </c>
      <c r="F2532" s="5" t="str">
        <f ca="1">IFERROR(LOOKUP(1,0/((B2532=名单!B:B)*(VALUE(AW2532)&gt;=名单!E:E)*(VALUE(AW2532)&lt;=名单!G:G)*(Y2532="正常走货")),名单!H:H),"否")</f>
        <v>否</v>
      </c>
      <c r="G2532" s="71" t="s">
        <v>7635</v>
      </c>
      <c r="H2532" s="71" t="s">
        <v>7637</v>
      </c>
      <c r="J2532" s="72" t="s">
        <v>24</v>
      </c>
      <c r="L2532" s="71" t="s">
        <v>18</v>
      </c>
      <c r="M2532" s="73"/>
      <c r="N2532" s="73"/>
      <c r="R2532" s="73"/>
      <c r="S2532" s="72" t="s">
        <v>223</v>
      </c>
      <c r="T2532" s="72" t="s">
        <v>14410</v>
      </c>
      <c r="U2532" s="73"/>
      <c r="W2532" s="73"/>
      <c r="X2532" s="73"/>
      <c r="Y2532" s="72" t="s">
        <v>14379</v>
      </c>
      <c r="AO2532" s="71">
        <v>714</v>
      </c>
      <c r="AT2532" s="73"/>
      <c r="AU2532" s="73"/>
      <c r="AV2532" s="73"/>
      <c r="AW2532" s="74" t="s">
        <v>16926</v>
      </c>
      <c r="BC2532" s="73"/>
    </row>
    <row r="2533" spans="1:55">
      <c r="A2533" s="70" t="str">
        <f t="shared" si="79"/>
        <v>2026-01</v>
      </c>
      <c r="B2533" s="5" t="str">
        <f>_xlfn.XLOOKUP(G2533,过机服务商重量差!A:A,过机服务商重量差!G:G)</f>
        <v>风清扬</v>
      </c>
      <c r="C2533" s="32" t="str">
        <f t="shared" si="78"/>
        <v>渠道</v>
      </c>
      <c r="D2533" s="63">
        <f>ROUND(IF(AND(AO2533&gt;=0,Y2533="正常走货"),_xlfn.XLOOKUP(G2533,过机服务商重量差!A:A,过机服务商重量差!L:L),"0"),2)</f>
        <v>33</v>
      </c>
      <c r="E2533" s="64">
        <f>ROUND(IF(B2533="小旋风",$D2533/提成!$D$4*提成!$E$4,$D2533/提成!$D$3*提成!$E$3),2)</f>
        <v>0.33</v>
      </c>
      <c r="F2533" s="5" t="str">
        <f ca="1">IFERROR(LOOKUP(1,0/((B2533=名单!B:B)*(VALUE(AW2533)&gt;=名单!E:E)*(VALUE(AW2533)&lt;=名单!G:G)*(Y2533="正常走货")),名单!H:H),"否")</f>
        <v>是</v>
      </c>
      <c r="G2533" s="71" t="s">
        <v>7638</v>
      </c>
      <c r="H2533" s="71" t="s">
        <v>7640</v>
      </c>
      <c r="J2533" s="72" t="s">
        <v>317</v>
      </c>
      <c r="L2533" s="71" t="s">
        <v>18</v>
      </c>
      <c r="M2533" s="73"/>
      <c r="N2533" s="73"/>
      <c r="R2533" s="73"/>
      <c r="S2533" s="72" t="s">
        <v>227</v>
      </c>
      <c r="T2533" s="72" t="s">
        <v>14410</v>
      </c>
      <c r="U2533" s="73"/>
      <c r="W2533" s="73"/>
      <c r="X2533" s="73"/>
      <c r="Y2533" s="72" t="s">
        <v>14379</v>
      </c>
      <c r="AO2533" s="71">
        <v>100</v>
      </c>
      <c r="AT2533" s="73"/>
      <c r="AV2533" s="73"/>
      <c r="AW2533" s="74" t="s">
        <v>16927</v>
      </c>
      <c r="BC2533" s="73"/>
    </row>
    <row r="2534" spans="1:55">
      <c r="A2534" s="70" t="str">
        <f t="shared" si="79"/>
        <v>2026-01</v>
      </c>
      <c r="B2534" s="5" t="str">
        <f>_xlfn.XLOOKUP(G2534,过机服务商重量差!A:A,过机服务商重量差!G:G)</f>
        <v>玉麒麟</v>
      </c>
      <c r="C2534" s="32" t="str">
        <f t="shared" si="78"/>
        <v>渠道</v>
      </c>
      <c r="D2534" s="63">
        <f>ROUND(IF(AND(AO2534&gt;=0,Y2534="正常走货"),_xlfn.XLOOKUP(G2534,过机服务商重量差!A:A,过机服务商重量差!L:L),"0"),2)</f>
        <v>65</v>
      </c>
      <c r="E2534" s="64">
        <f>ROUND(IF(B2534="小旋风",$D2534/提成!$D$4*提成!$E$4,$D2534/提成!$D$3*提成!$E$3),2)</f>
        <v>0.65</v>
      </c>
      <c r="F2534" s="5" t="str">
        <f ca="1">IFERROR(LOOKUP(1,0/((B2534=名单!B:B)*(VALUE(AW2534)&gt;=名单!E:E)*(VALUE(AW2534)&lt;=名单!G:G)*(Y2534="正常走货")),名单!H:H),"否")</f>
        <v>否</v>
      </c>
      <c r="G2534" s="71" t="s">
        <v>7641</v>
      </c>
      <c r="H2534" s="71" t="s">
        <v>7643</v>
      </c>
      <c r="J2534" s="72" t="s">
        <v>17</v>
      </c>
      <c r="L2534" s="71" t="s">
        <v>18</v>
      </c>
      <c r="M2534" s="73"/>
      <c r="N2534" s="73"/>
      <c r="R2534" s="73"/>
      <c r="S2534" s="72" t="s">
        <v>199</v>
      </c>
      <c r="T2534" s="72" t="s">
        <v>14439</v>
      </c>
      <c r="U2534" s="73"/>
      <c r="W2534" s="73"/>
      <c r="X2534" s="73"/>
      <c r="Y2534" s="72" t="s">
        <v>14379</v>
      </c>
      <c r="AO2534" s="71">
        <v>325</v>
      </c>
      <c r="AT2534" s="73"/>
      <c r="AU2534" s="73"/>
      <c r="AV2534" s="73"/>
      <c r="AW2534" s="74" t="s">
        <v>16928</v>
      </c>
      <c r="BC2534" s="73"/>
    </row>
    <row r="2535" spans="1:55">
      <c r="A2535" s="70" t="str">
        <f t="shared" si="79"/>
        <v>2026-01</v>
      </c>
      <c r="B2535" s="5" t="str">
        <f>_xlfn.XLOOKUP(G2535,过机服务商重量差!A:A,过机服务商重量差!G:G)</f>
        <v>玉麒麟</v>
      </c>
      <c r="C2535" s="32" t="str">
        <f t="shared" si="78"/>
        <v>渠道</v>
      </c>
      <c r="D2535" s="63">
        <f>ROUND(IF(AND(AO2535&gt;=0,Y2535="正常走货"),_xlfn.XLOOKUP(G2535,过机服务商重量差!A:A,过机服务商重量差!L:L),"0"),2)</f>
        <v>0.5</v>
      </c>
      <c r="E2535" s="64">
        <f>ROUND(IF(B2535="小旋风",$D2535/提成!$D$4*提成!$E$4,$D2535/提成!$D$3*提成!$E$3),2)</f>
        <v>0.01</v>
      </c>
      <c r="F2535" s="5" t="str">
        <f ca="1">IFERROR(LOOKUP(1,0/((B2535=名单!B:B)*(VALUE(AW2535)&gt;=名单!E:E)*(VALUE(AW2535)&lt;=名单!G:G)*(Y2535="正常走货")),名单!H:H),"否")</f>
        <v>否</v>
      </c>
      <c r="G2535" s="71" t="s">
        <v>7644</v>
      </c>
      <c r="H2535" s="71" t="s">
        <v>7646</v>
      </c>
      <c r="J2535" s="72" t="s">
        <v>17</v>
      </c>
      <c r="L2535" s="71" t="s">
        <v>18</v>
      </c>
      <c r="M2535" s="73"/>
      <c r="N2535" s="73"/>
      <c r="R2535" s="73"/>
      <c r="S2535" s="72" t="s">
        <v>191</v>
      </c>
      <c r="T2535" s="72" t="s">
        <v>14410</v>
      </c>
      <c r="U2535" s="73"/>
      <c r="W2535" s="73"/>
      <c r="X2535" s="73"/>
      <c r="Y2535" s="72" t="s">
        <v>14379</v>
      </c>
      <c r="AO2535" s="71">
        <v>55.4</v>
      </c>
      <c r="AT2535" s="73"/>
      <c r="AU2535" s="73"/>
      <c r="AV2535" s="73"/>
      <c r="AW2535" s="74" t="s">
        <v>16929</v>
      </c>
      <c r="BC2535" s="73"/>
    </row>
    <row r="2536" spans="1:55">
      <c r="A2536" s="70" t="str">
        <f t="shared" si="79"/>
        <v>2026-01</v>
      </c>
      <c r="B2536" s="5" t="str">
        <f>_xlfn.XLOOKUP(G2536,过机服务商重量差!A:A,过机服务商重量差!G:G)</f>
        <v>玉麒麟</v>
      </c>
      <c r="C2536" s="32" t="str">
        <f t="shared" si="78"/>
        <v>渠道</v>
      </c>
      <c r="D2536" s="63">
        <f>ROUND(IF(AND(AO2536&gt;=0,Y2536="正常走货"),_xlfn.XLOOKUP(G2536,过机服务商重量差!A:A,过机服务商重量差!L:L),"0"),2)</f>
        <v>0.5</v>
      </c>
      <c r="E2536" s="64">
        <f>ROUND(IF(B2536="小旋风",$D2536/提成!$D$4*提成!$E$4,$D2536/提成!$D$3*提成!$E$3),2)</f>
        <v>0.01</v>
      </c>
      <c r="F2536" s="5" t="str">
        <f ca="1">IFERROR(LOOKUP(1,0/((B2536=名单!B:B)*(VALUE(AW2536)&gt;=名单!E:E)*(VALUE(AW2536)&lt;=名单!G:G)*(Y2536="正常走货")),名单!H:H),"否")</f>
        <v>否</v>
      </c>
      <c r="G2536" s="71" t="s">
        <v>7647</v>
      </c>
      <c r="H2536" s="71" t="s">
        <v>7649</v>
      </c>
      <c r="J2536" s="72" t="s">
        <v>17</v>
      </c>
      <c r="L2536" s="71" t="s">
        <v>18</v>
      </c>
      <c r="M2536" s="73"/>
      <c r="N2536" s="73"/>
      <c r="R2536" s="73"/>
      <c r="S2536" s="72" t="s">
        <v>191</v>
      </c>
      <c r="T2536" s="72" t="s">
        <v>14410</v>
      </c>
      <c r="U2536" s="73"/>
      <c r="W2536" s="73"/>
      <c r="X2536" s="73"/>
      <c r="Y2536" s="72" t="s">
        <v>14379</v>
      </c>
      <c r="AO2536" s="71">
        <v>55.4</v>
      </c>
      <c r="AS2536" s="73"/>
      <c r="AT2536" s="73"/>
      <c r="AU2536" s="73"/>
      <c r="AV2536" s="73"/>
      <c r="AW2536" s="74" t="s">
        <v>16930</v>
      </c>
      <c r="BC2536" s="73"/>
    </row>
    <row r="2537" spans="1:55">
      <c r="A2537" s="70" t="str">
        <f t="shared" si="79"/>
        <v>2026-01</v>
      </c>
      <c r="B2537" s="5" t="str">
        <f>_xlfn.XLOOKUP(G2537,过机服务商重量差!A:A,过机服务商重量差!G:G)</f>
        <v>帅时莹</v>
      </c>
      <c r="C2537" s="32" t="str">
        <f t="shared" si="78"/>
        <v>渠道</v>
      </c>
      <c r="D2537" s="63">
        <f>ROUND(IF(AND(AO2537&gt;=0,Y2537="正常走货"),_xlfn.XLOOKUP(G2537,过机服务商重量差!A:A,过机服务商重量差!L:L),"0"),2)</f>
        <v>0.5</v>
      </c>
      <c r="E2537" s="64">
        <f>ROUND(IF(B2537="小旋风",$D2537/提成!$D$4*提成!$E$4,$D2537/提成!$D$3*提成!$E$3),2)</f>
        <v>0.01</v>
      </c>
      <c r="F2537" s="5" t="str">
        <f ca="1">IFERROR(LOOKUP(1,0/((B2537=名单!B:B)*(VALUE(AW2537)&gt;=名单!E:E)*(VALUE(AW2537)&lt;=名单!G:G)*(Y2537="正常走货")),名单!H:H),"否")</f>
        <v>否</v>
      </c>
      <c r="G2537" s="71" t="s">
        <v>7650</v>
      </c>
      <c r="H2537" s="71" t="s">
        <v>7652</v>
      </c>
      <c r="J2537" s="72" t="s">
        <v>458</v>
      </c>
      <c r="L2537" s="71" t="s">
        <v>18</v>
      </c>
      <c r="M2537" s="73"/>
      <c r="N2537" s="73"/>
      <c r="R2537" s="73"/>
      <c r="S2537" s="72" t="s">
        <v>191</v>
      </c>
      <c r="T2537" s="72" t="s">
        <v>14410</v>
      </c>
      <c r="U2537" s="73"/>
      <c r="W2537" s="73"/>
      <c r="X2537" s="73"/>
      <c r="Y2537" s="72" t="s">
        <v>14379</v>
      </c>
      <c r="AO2537" s="71">
        <v>63</v>
      </c>
      <c r="AT2537" s="73"/>
      <c r="AV2537" s="73"/>
      <c r="AW2537" s="74" t="s">
        <v>16931</v>
      </c>
      <c r="BC2537" s="73"/>
    </row>
    <row r="2538" spans="1:55">
      <c r="A2538" s="70" t="str">
        <f t="shared" si="79"/>
        <v>2026-01</v>
      </c>
      <c r="B2538" s="5" t="str">
        <f>_xlfn.XLOOKUP(G2538,过机服务商重量差!A:A,过机服务商重量差!G:G)</f>
        <v>玉麒麟</v>
      </c>
      <c r="C2538" s="32" t="str">
        <f t="shared" si="78"/>
        <v>渠道</v>
      </c>
      <c r="D2538" s="63">
        <f>ROUND(IF(AND(AO2538&gt;=0,Y2538="正常走货"),_xlfn.XLOOKUP(G2538,过机服务商重量差!A:A,过机服务商重量差!L:L),"0"),2)</f>
        <v>0.5</v>
      </c>
      <c r="E2538" s="64">
        <f>ROUND(IF(B2538="小旋风",$D2538/提成!$D$4*提成!$E$4,$D2538/提成!$D$3*提成!$E$3),2)</f>
        <v>0.01</v>
      </c>
      <c r="F2538" s="5" t="str">
        <f ca="1">IFERROR(LOOKUP(1,0/((B2538=名单!B:B)*(VALUE(AW2538)&gt;=名单!E:E)*(VALUE(AW2538)&lt;=名单!G:G)*(Y2538="正常走货")),名单!H:H),"否")</f>
        <v>否</v>
      </c>
      <c r="G2538" s="71" t="s">
        <v>7653</v>
      </c>
      <c r="H2538" s="71" t="s">
        <v>7655</v>
      </c>
      <c r="J2538" s="72" t="s">
        <v>17</v>
      </c>
      <c r="L2538" s="71" t="s">
        <v>18</v>
      </c>
      <c r="M2538" s="73"/>
      <c r="N2538" s="73"/>
      <c r="R2538" s="73"/>
      <c r="S2538" s="72" t="s">
        <v>191</v>
      </c>
      <c r="T2538" s="72" t="s">
        <v>14410</v>
      </c>
      <c r="U2538" s="73"/>
      <c r="W2538" s="73"/>
      <c r="X2538" s="73"/>
      <c r="Y2538" s="72" t="s">
        <v>14379</v>
      </c>
      <c r="AO2538" s="71">
        <v>55.4</v>
      </c>
      <c r="AT2538" s="73"/>
      <c r="AU2538" s="73"/>
      <c r="AV2538" s="73"/>
      <c r="AW2538" s="74" t="s">
        <v>16932</v>
      </c>
      <c r="BC2538" s="73"/>
    </row>
    <row r="2539" spans="1:55">
      <c r="A2539" s="70" t="str">
        <f t="shared" si="79"/>
        <v>2026-01</v>
      </c>
      <c r="B2539" s="5" t="str">
        <f>_xlfn.XLOOKUP(G2539,过机服务商重量差!A:A,过机服务商重量差!G:G)</f>
        <v>帅时莹</v>
      </c>
      <c r="C2539" s="32" t="str">
        <f t="shared" si="78"/>
        <v>渠道</v>
      </c>
      <c r="D2539" s="63">
        <f>ROUND(IF(AND(AO2539&gt;=0,Y2539="正常走货"),_xlfn.XLOOKUP(G2539,过机服务商重量差!A:A,过机服务商重量差!L:L),"0"),2)</f>
        <v>0.5</v>
      </c>
      <c r="E2539" s="64">
        <f>ROUND(IF(B2539="小旋风",$D2539/提成!$D$4*提成!$E$4,$D2539/提成!$D$3*提成!$E$3),2)</f>
        <v>0.01</v>
      </c>
      <c r="F2539" s="5" t="str">
        <f ca="1">IFERROR(LOOKUP(1,0/((B2539=名单!B:B)*(VALUE(AW2539)&gt;=名单!E:E)*(VALUE(AW2539)&lt;=名单!G:G)*(Y2539="正常走货")),名单!H:H),"否")</f>
        <v>否</v>
      </c>
      <c r="G2539" s="71" t="s">
        <v>7656</v>
      </c>
      <c r="H2539" s="71" t="s">
        <v>7658</v>
      </c>
      <c r="J2539" s="72" t="s">
        <v>458</v>
      </c>
      <c r="L2539" s="71" t="s">
        <v>18</v>
      </c>
      <c r="M2539" s="73"/>
      <c r="N2539" s="73"/>
      <c r="R2539" s="73"/>
      <c r="S2539" s="72" t="s">
        <v>191</v>
      </c>
      <c r="T2539" s="72" t="s">
        <v>14410</v>
      </c>
      <c r="U2539" s="73"/>
      <c r="W2539" s="73"/>
      <c r="X2539" s="73"/>
      <c r="Y2539" s="72" t="s">
        <v>14379</v>
      </c>
      <c r="AO2539" s="71">
        <v>63</v>
      </c>
      <c r="AT2539" s="73"/>
      <c r="AV2539" s="73"/>
      <c r="AW2539" s="74" t="s">
        <v>16933</v>
      </c>
      <c r="BC2539" s="73"/>
    </row>
    <row r="2540" spans="1:55">
      <c r="A2540" s="70" t="str">
        <f t="shared" si="79"/>
        <v>2026-01</v>
      </c>
      <c r="B2540" s="5" t="str">
        <f>_xlfn.XLOOKUP(G2540,过机服务商重量差!A:A,过机服务商重量差!G:G)</f>
        <v>帅时莹</v>
      </c>
      <c r="C2540" s="32" t="str">
        <f t="shared" si="78"/>
        <v>渠道</v>
      </c>
      <c r="D2540" s="63">
        <f>ROUND(IF(AND(AO2540&gt;=0,Y2540="正常走货"),_xlfn.XLOOKUP(G2540,过机服务商重量差!A:A,过机服务商重量差!L:L),"0"),2)</f>
        <v>1</v>
      </c>
      <c r="E2540" s="64">
        <f>ROUND(IF(B2540="小旋风",$D2540/提成!$D$4*提成!$E$4,$D2540/提成!$D$3*提成!$E$3),2)</f>
        <v>0.01</v>
      </c>
      <c r="F2540" s="5" t="str">
        <f ca="1">IFERROR(LOOKUP(1,0/((B2540=名单!B:B)*(VALUE(AW2540)&gt;=名单!E:E)*(VALUE(AW2540)&lt;=名单!G:G)*(Y2540="正常走货")),名单!H:H),"否")</f>
        <v>否</v>
      </c>
      <c r="G2540" s="71" t="s">
        <v>7659</v>
      </c>
      <c r="H2540" s="71" t="s">
        <v>7661</v>
      </c>
      <c r="J2540" s="72" t="s">
        <v>458</v>
      </c>
      <c r="L2540" s="71" t="s">
        <v>18</v>
      </c>
      <c r="M2540" s="73"/>
      <c r="N2540" s="73"/>
      <c r="R2540" s="73"/>
      <c r="S2540" s="72" t="s">
        <v>191</v>
      </c>
      <c r="T2540" s="72" t="s">
        <v>14410</v>
      </c>
      <c r="U2540" s="73"/>
      <c r="W2540" s="73"/>
      <c r="X2540" s="73"/>
      <c r="Y2540" s="72" t="s">
        <v>14379</v>
      </c>
      <c r="AO2540" s="71">
        <v>63</v>
      </c>
      <c r="AT2540" s="73"/>
      <c r="AU2540" s="73"/>
      <c r="AV2540" s="73"/>
      <c r="AW2540" s="74" t="s">
        <v>16934</v>
      </c>
      <c r="BC2540" s="73"/>
    </row>
    <row r="2541" spans="1:55">
      <c r="A2541" s="70" t="str">
        <f t="shared" si="79"/>
        <v>2026-01</v>
      </c>
      <c r="B2541" s="5" t="str">
        <f>_xlfn.XLOOKUP(G2541,过机服务商重量差!A:A,过机服务商重量差!G:G)</f>
        <v>帅时莹</v>
      </c>
      <c r="C2541" s="32" t="str">
        <f t="shared" si="78"/>
        <v>渠道</v>
      </c>
      <c r="D2541" s="63">
        <f>ROUND(IF(AND(AO2541&gt;=0,Y2541="正常走货"),_xlfn.XLOOKUP(G2541,过机服务商重量差!A:A,过机服务商重量差!L:L),"0"),2)</f>
        <v>0.5</v>
      </c>
      <c r="E2541" s="64">
        <f>ROUND(IF(B2541="小旋风",$D2541/提成!$D$4*提成!$E$4,$D2541/提成!$D$3*提成!$E$3),2)</f>
        <v>0.01</v>
      </c>
      <c r="F2541" s="5" t="str">
        <f ca="1">IFERROR(LOOKUP(1,0/((B2541=名单!B:B)*(VALUE(AW2541)&gt;=名单!E:E)*(VALUE(AW2541)&lt;=名单!G:G)*(Y2541="正常走货")),名单!H:H),"否")</f>
        <v>否</v>
      </c>
      <c r="G2541" s="71" t="s">
        <v>7662</v>
      </c>
      <c r="H2541" s="71" t="s">
        <v>7664</v>
      </c>
      <c r="J2541" s="72" t="s">
        <v>458</v>
      </c>
      <c r="L2541" s="71" t="s">
        <v>18</v>
      </c>
      <c r="M2541" s="73"/>
      <c r="N2541" s="73"/>
      <c r="R2541" s="73"/>
      <c r="S2541" s="72" t="s">
        <v>191</v>
      </c>
      <c r="T2541" s="72" t="s">
        <v>14410</v>
      </c>
      <c r="U2541" s="73"/>
      <c r="W2541" s="73"/>
      <c r="X2541" s="73"/>
      <c r="Y2541" s="72" t="s">
        <v>14379</v>
      </c>
      <c r="AO2541" s="71">
        <v>63</v>
      </c>
      <c r="AT2541" s="73"/>
      <c r="AV2541" s="73"/>
      <c r="AW2541" s="74" t="s">
        <v>16935</v>
      </c>
      <c r="BC2541" s="73"/>
    </row>
    <row r="2542" spans="1:55">
      <c r="A2542" s="70" t="str">
        <f t="shared" si="79"/>
        <v>2026-01</v>
      </c>
      <c r="B2542" s="5" t="str">
        <f>_xlfn.XLOOKUP(G2542,过机服务商重量差!A:A,过机服务商重量差!G:G)</f>
        <v>玉麒麟</v>
      </c>
      <c r="C2542" s="32" t="str">
        <f t="shared" si="78"/>
        <v>渠道</v>
      </c>
      <c r="D2542" s="63">
        <f>ROUND(IF(AND(AO2542&gt;=0,Y2542="正常走货"),_xlfn.XLOOKUP(G2542,过机服务商重量差!A:A,过机服务商重量差!L:L),"0"),2)</f>
        <v>0.4</v>
      </c>
      <c r="E2542" s="64">
        <f>ROUND(IF(B2542="小旋风",$D2542/提成!$D$4*提成!$E$4,$D2542/提成!$D$3*提成!$E$3),2)</f>
        <v>0</v>
      </c>
      <c r="F2542" s="5" t="str">
        <f ca="1">IFERROR(LOOKUP(1,0/((B2542=名单!B:B)*(VALUE(AW2542)&gt;=名单!E:E)*(VALUE(AW2542)&lt;=名单!G:G)*(Y2542="正常走货")),名单!H:H),"否")</f>
        <v>否</v>
      </c>
      <c r="G2542" s="71" t="s">
        <v>7665</v>
      </c>
      <c r="H2542" s="71" t="s">
        <v>7667</v>
      </c>
      <c r="J2542" s="72" t="s">
        <v>17</v>
      </c>
      <c r="L2542" s="71" t="s">
        <v>18</v>
      </c>
      <c r="M2542" s="73"/>
      <c r="N2542" s="73"/>
      <c r="R2542" s="73"/>
      <c r="S2542" s="72" t="s">
        <v>191</v>
      </c>
      <c r="T2542" s="72" t="s">
        <v>14410</v>
      </c>
      <c r="U2542" s="73"/>
      <c r="W2542" s="73"/>
      <c r="X2542" s="73"/>
      <c r="Y2542" s="72" t="s">
        <v>14379</v>
      </c>
      <c r="AO2542" s="71">
        <v>55.4</v>
      </c>
      <c r="AS2542" s="73"/>
      <c r="AT2542" s="73"/>
      <c r="AV2542" s="73"/>
      <c r="AW2542" s="74" t="s">
        <v>16936</v>
      </c>
      <c r="BC2542" s="73"/>
    </row>
    <row r="2543" spans="1:55">
      <c r="A2543" s="70" t="str">
        <f t="shared" si="79"/>
        <v>2026-01</v>
      </c>
      <c r="B2543" s="5" t="str">
        <f>_xlfn.XLOOKUP(G2543,过机服务商重量差!A:A,过机服务商重量差!G:G)</f>
        <v>玉麒麟</v>
      </c>
      <c r="C2543" s="32" t="str">
        <f t="shared" si="78"/>
        <v>渠道</v>
      </c>
      <c r="D2543" s="63">
        <f>ROUND(IF(AND(AO2543&gt;=0,Y2543="正常走货"),_xlfn.XLOOKUP(G2543,过机服务商重量差!A:A,过机服务商重量差!L:L),"0"),2)</f>
        <v>0.5</v>
      </c>
      <c r="E2543" s="64">
        <f>ROUND(IF(B2543="小旋风",$D2543/提成!$D$4*提成!$E$4,$D2543/提成!$D$3*提成!$E$3),2)</f>
        <v>0.01</v>
      </c>
      <c r="F2543" s="5" t="str">
        <f ca="1">IFERROR(LOOKUP(1,0/((B2543=名单!B:B)*(VALUE(AW2543)&gt;=名单!E:E)*(VALUE(AW2543)&lt;=名单!G:G)*(Y2543="正常走货")),名单!H:H),"否")</f>
        <v>否</v>
      </c>
      <c r="G2543" s="71" t="s">
        <v>7668</v>
      </c>
      <c r="H2543" s="71" t="s">
        <v>7670</v>
      </c>
      <c r="J2543" s="72" t="s">
        <v>17</v>
      </c>
      <c r="L2543" s="71" t="s">
        <v>18</v>
      </c>
      <c r="M2543" s="73"/>
      <c r="N2543" s="73"/>
      <c r="R2543" s="73"/>
      <c r="S2543" s="72" t="s">
        <v>191</v>
      </c>
      <c r="T2543" s="72" t="s">
        <v>14410</v>
      </c>
      <c r="U2543" s="73"/>
      <c r="W2543" s="73"/>
      <c r="X2543" s="73"/>
      <c r="Y2543" s="72" t="s">
        <v>14379</v>
      </c>
      <c r="AO2543" s="71">
        <v>55.4</v>
      </c>
      <c r="AS2543" s="73"/>
      <c r="AT2543" s="73"/>
      <c r="AU2543" s="73"/>
      <c r="AV2543" s="73"/>
      <c r="AW2543" s="74" t="s">
        <v>16937</v>
      </c>
      <c r="BC2543" s="73"/>
    </row>
    <row r="2544" spans="1:55">
      <c r="A2544" s="70" t="str">
        <f t="shared" si="79"/>
        <v>2026-01</v>
      </c>
      <c r="B2544" s="5" t="str">
        <f>_xlfn.XLOOKUP(G2544,过机服务商重量差!A:A,过机服务商重量差!G:G)</f>
        <v>帅时莹</v>
      </c>
      <c r="C2544" s="32" t="str">
        <f t="shared" si="78"/>
        <v>渠道</v>
      </c>
      <c r="D2544" s="63">
        <f>ROUND(IF(AND(AO2544&gt;=0,Y2544="正常走货"),_xlfn.XLOOKUP(G2544,过机服务商重量差!A:A,过机服务商重量差!L:L),"0"),2)</f>
        <v>0.5</v>
      </c>
      <c r="E2544" s="64">
        <f>ROUND(IF(B2544="小旋风",$D2544/提成!$D$4*提成!$E$4,$D2544/提成!$D$3*提成!$E$3),2)</f>
        <v>0.01</v>
      </c>
      <c r="F2544" s="5" t="str">
        <f ca="1">IFERROR(LOOKUP(1,0/((B2544=名单!B:B)*(VALUE(AW2544)&gt;=名单!E:E)*(VALUE(AW2544)&lt;=名单!G:G)*(Y2544="正常走货")),名单!H:H),"否")</f>
        <v>否</v>
      </c>
      <c r="G2544" s="71" t="s">
        <v>7671</v>
      </c>
      <c r="H2544" s="71" t="s">
        <v>7673</v>
      </c>
      <c r="J2544" s="72" t="s">
        <v>458</v>
      </c>
      <c r="L2544" s="71" t="s">
        <v>18</v>
      </c>
      <c r="M2544" s="73"/>
      <c r="N2544" s="73"/>
      <c r="R2544" s="73"/>
      <c r="S2544" s="72" t="s">
        <v>191</v>
      </c>
      <c r="T2544" s="72" t="s">
        <v>14410</v>
      </c>
      <c r="U2544" s="73"/>
      <c r="W2544" s="73"/>
      <c r="X2544" s="73"/>
      <c r="Y2544" s="72" t="s">
        <v>14379</v>
      </c>
      <c r="AO2544" s="71">
        <v>63</v>
      </c>
      <c r="AT2544" s="73"/>
      <c r="AU2544" s="73"/>
      <c r="AV2544" s="73"/>
      <c r="AW2544" s="74" t="s">
        <v>16938</v>
      </c>
      <c r="BC2544" s="73"/>
    </row>
    <row r="2545" spans="1:56">
      <c r="A2545" s="70" t="str">
        <f t="shared" si="79"/>
        <v>2026-01</v>
      </c>
      <c r="B2545" s="5" t="str">
        <f>_xlfn.XLOOKUP(G2545,过机服务商重量差!A:A,过机服务商重量差!G:G)</f>
        <v>帅时莹</v>
      </c>
      <c r="C2545" s="32" t="str">
        <f t="shared" si="78"/>
        <v>渠道</v>
      </c>
      <c r="D2545" s="63">
        <f>ROUND(IF(AND(AO2545&gt;=0,Y2545="正常走货"),_xlfn.XLOOKUP(G2545,过机服务商重量差!A:A,过机服务商重量差!L:L),"0"),2)</f>
        <v>0.5</v>
      </c>
      <c r="E2545" s="64">
        <f>ROUND(IF(B2545="小旋风",$D2545/提成!$D$4*提成!$E$4,$D2545/提成!$D$3*提成!$E$3),2)</f>
        <v>0.01</v>
      </c>
      <c r="F2545" s="5" t="str">
        <f ca="1">IFERROR(LOOKUP(1,0/((B2545=名单!B:B)*(VALUE(AW2545)&gt;=名单!E:E)*(VALUE(AW2545)&lt;=名单!G:G)*(Y2545="正常走货")),名单!H:H),"否")</f>
        <v>否</v>
      </c>
      <c r="G2545" s="71" t="s">
        <v>7674</v>
      </c>
      <c r="H2545" s="71" t="s">
        <v>7676</v>
      </c>
      <c r="J2545" s="72" t="s">
        <v>458</v>
      </c>
      <c r="L2545" s="71" t="s">
        <v>18</v>
      </c>
      <c r="M2545" s="73"/>
      <c r="N2545" s="73"/>
      <c r="R2545" s="73"/>
      <c r="S2545" s="72" t="s">
        <v>191</v>
      </c>
      <c r="T2545" s="72" t="s">
        <v>14410</v>
      </c>
      <c r="U2545" s="73"/>
      <c r="W2545" s="73"/>
      <c r="X2545" s="73"/>
      <c r="Y2545" s="72" t="s">
        <v>14379</v>
      </c>
      <c r="Z2545" s="73"/>
      <c r="AO2545" s="71">
        <v>63</v>
      </c>
      <c r="AT2545" s="73"/>
      <c r="AU2545" s="73"/>
      <c r="AV2545" s="73"/>
      <c r="AW2545" s="74" t="s">
        <v>16939</v>
      </c>
      <c r="BC2545" s="73"/>
    </row>
    <row r="2546" spans="1:56">
      <c r="A2546" s="70" t="str">
        <f t="shared" si="79"/>
        <v>2026-01</v>
      </c>
      <c r="B2546" s="5" t="str">
        <f>_xlfn.XLOOKUP(G2546,过机服务商重量差!A:A,过机服务商重量差!G:G)</f>
        <v>帅时莹</v>
      </c>
      <c r="C2546" s="32" t="str">
        <f t="shared" si="78"/>
        <v>渠道</v>
      </c>
      <c r="D2546" s="63">
        <f>ROUND(IF(AND(AO2546&gt;=0,Y2546="正常走货"),_xlfn.XLOOKUP(G2546,过机服务商重量差!A:A,过机服务商重量差!L:L),"0"),2)</f>
        <v>84</v>
      </c>
      <c r="E2546" s="64">
        <f>ROUND(IF(B2546="小旋风",$D2546/提成!$D$4*提成!$E$4,$D2546/提成!$D$3*提成!$E$3),2)</f>
        <v>0.84</v>
      </c>
      <c r="F2546" s="5" t="str">
        <f ca="1">IFERROR(LOOKUP(1,0/((B2546=名单!B:B)*(VALUE(AW2546)&gt;=名单!E:E)*(VALUE(AW2546)&lt;=名单!G:G)*(Y2546="正常走货")),名单!H:H),"否")</f>
        <v>否</v>
      </c>
      <c r="G2546" s="71" t="s">
        <v>7677</v>
      </c>
      <c r="H2546" s="71" t="s">
        <v>7679</v>
      </c>
      <c r="J2546" s="72" t="s">
        <v>287</v>
      </c>
      <c r="L2546" s="71" t="s">
        <v>18</v>
      </c>
      <c r="M2546" s="73"/>
      <c r="N2546" s="73"/>
      <c r="R2546" s="73"/>
      <c r="S2546" s="72" t="s">
        <v>562</v>
      </c>
      <c r="T2546" s="72" t="s">
        <v>14410</v>
      </c>
      <c r="U2546" s="73"/>
      <c r="W2546" s="73"/>
      <c r="X2546" s="73"/>
      <c r="Y2546" s="72" t="s">
        <v>14379</v>
      </c>
      <c r="AO2546" s="71">
        <v>901.2</v>
      </c>
      <c r="AS2546" s="73"/>
      <c r="AT2546" s="73"/>
      <c r="AU2546" s="73"/>
      <c r="AV2546" s="73"/>
      <c r="AW2546" s="74" t="s">
        <v>16940</v>
      </c>
      <c r="BC2546" s="73"/>
    </row>
    <row r="2547" spans="1:56">
      <c r="A2547" s="70" t="str">
        <f t="shared" si="79"/>
        <v>2026-01</v>
      </c>
      <c r="B2547" s="5" t="str">
        <f>_xlfn.XLOOKUP(G2547,过机服务商重量差!A:A,过机服务商重量差!G:G)</f>
        <v>小旋风</v>
      </c>
      <c r="C2547" s="32" t="str">
        <f t="shared" si="78"/>
        <v>渠道</v>
      </c>
      <c r="D2547" s="63">
        <f>ROUND(IF(AND(AO2547&gt;=0,Y2547="正常走货"),_xlfn.XLOOKUP(G2547,过机服务商重量差!A:A,过机服务商重量差!L:L),"0"),2)</f>
        <v>22</v>
      </c>
      <c r="E2547" s="64">
        <f>ROUND(IF(B2547="小旋风",$D2547/提成!$D$4*提成!$E$4,$D2547/提成!$D$3*提成!$E$3),2)</f>
        <v>0.22</v>
      </c>
      <c r="F2547" s="5" t="str">
        <f ca="1">IFERROR(LOOKUP(1,0/((B2547=名单!B:B)*(VALUE(AW2547)&gt;=名单!E:E)*(VALUE(AW2547)&lt;=名单!G:G)*(Y2547="正常走货")),名单!H:H),"否")</f>
        <v>是</v>
      </c>
      <c r="G2547" s="71" t="s">
        <v>7680</v>
      </c>
      <c r="H2547" s="71" t="s">
        <v>7682</v>
      </c>
      <c r="J2547" s="72" t="s">
        <v>453</v>
      </c>
      <c r="L2547" s="72" t="s">
        <v>18</v>
      </c>
      <c r="M2547" s="73"/>
      <c r="N2547" s="73"/>
      <c r="R2547" s="73"/>
      <c r="S2547" s="72" t="s">
        <v>562</v>
      </c>
      <c r="T2547" s="72" t="s">
        <v>14410</v>
      </c>
      <c r="U2547" s="73"/>
      <c r="W2547" s="73"/>
      <c r="X2547" s="73"/>
      <c r="Y2547" s="72" t="s">
        <v>14379</v>
      </c>
      <c r="AO2547" s="71">
        <v>4.40000000000001</v>
      </c>
      <c r="AS2547" s="73"/>
      <c r="AT2547" s="73"/>
      <c r="AU2547" s="73"/>
      <c r="AV2547" s="73"/>
      <c r="AW2547" s="74" t="s">
        <v>16941</v>
      </c>
      <c r="BC2547" s="73"/>
    </row>
    <row r="2548" spans="1:56">
      <c r="A2548" s="70" t="str">
        <f t="shared" si="79"/>
        <v>2026-01</v>
      </c>
      <c r="B2548" s="5" t="str">
        <f>_xlfn.XLOOKUP(G2548,过机服务商重量差!A:A,过机服务商重量差!G:G)</f>
        <v>玉麒麟</v>
      </c>
      <c r="C2548" s="32" t="str">
        <f t="shared" si="78"/>
        <v>渠道</v>
      </c>
      <c r="D2548" s="63">
        <f>ROUND(IF(AND(AO2548&gt;=0,Y2548="正常走货"),_xlfn.XLOOKUP(G2548,过机服务商重量差!A:A,过机服务商重量差!L:L),"0"),2)</f>
        <v>3</v>
      </c>
      <c r="E2548" s="64">
        <f>ROUND(IF(B2548="小旋风",$D2548/提成!$D$4*提成!$E$4,$D2548/提成!$D$3*提成!$E$3),2)</f>
        <v>0.03</v>
      </c>
      <c r="F2548" s="5" t="str">
        <f ca="1">IFERROR(LOOKUP(1,0/((B2548=名单!B:B)*(VALUE(AW2548)&gt;=名单!E:E)*(VALUE(AW2548)&lt;=名单!G:G)*(Y2548="正常走货")),名单!H:H),"否")</f>
        <v>否</v>
      </c>
      <c r="G2548" s="71" t="s">
        <v>7683</v>
      </c>
      <c r="H2548" s="71" t="s">
        <v>7685</v>
      </c>
      <c r="J2548" s="72" t="s">
        <v>17</v>
      </c>
      <c r="L2548" s="71" t="s">
        <v>18</v>
      </c>
      <c r="M2548" s="73"/>
      <c r="N2548" s="73"/>
      <c r="R2548" s="73"/>
      <c r="S2548" s="72" t="s">
        <v>562</v>
      </c>
      <c r="T2548" s="72" t="s">
        <v>14410</v>
      </c>
      <c r="U2548" s="73"/>
      <c r="W2548" s="73"/>
      <c r="X2548" s="73"/>
      <c r="Y2548" s="72" t="s">
        <v>14379</v>
      </c>
      <c r="AO2548" s="71">
        <v>95</v>
      </c>
      <c r="AT2548" s="73"/>
      <c r="AV2548" s="73"/>
      <c r="AW2548" s="74" t="s">
        <v>16942</v>
      </c>
      <c r="BC2548" s="73"/>
      <c r="BD2548" s="73"/>
    </row>
    <row r="2549" spans="1:56">
      <c r="A2549" s="70" t="str">
        <f t="shared" si="79"/>
        <v>2026-01</v>
      </c>
      <c r="B2549" s="5" t="str">
        <f>_xlfn.XLOOKUP(G2549,过机服务商重量差!A:A,过机服务商重量差!G:G)</f>
        <v>风清扬</v>
      </c>
      <c r="C2549" s="32" t="str">
        <f t="shared" si="78"/>
        <v>渠道</v>
      </c>
      <c r="D2549" s="63">
        <f>ROUND(IF(AND(AO2549&gt;=0,Y2549="正常走货"),_xlfn.XLOOKUP(G2549,过机服务商重量差!A:A,过机服务商重量差!L:L),"0"),2)</f>
        <v>117</v>
      </c>
      <c r="E2549" s="64">
        <f>ROUND(IF(B2549="小旋风",$D2549/提成!$D$4*提成!$E$4,$D2549/提成!$D$3*提成!$E$3),2)</f>
        <v>1.17</v>
      </c>
      <c r="F2549" s="5" t="str">
        <f ca="1">IFERROR(LOOKUP(1,0/((B2549=名单!B:B)*(VALUE(AW2549)&gt;=名单!E:E)*(VALUE(AW2549)&lt;=名单!G:G)*(Y2549="正常走货")),名单!H:H),"否")</f>
        <v>是</v>
      </c>
      <c r="G2549" s="71" t="s">
        <v>7686</v>
      </c>
      <c r="H2549" s="71" t="s">
        <v>50</v>
      </c>
      <c r="J2549" s="72" t="s">
        <v>51</v>
      </c>
      <c r="L2549" s="72" t="s">
        <v>18</v>
      </c>
      <c r="M2549" s="73"/>
      <c r="N2549" s="73"/>
      <c r="R2549" s="73"/>
      <c r="S2549" s="72" t="s">
        <v>408</v>
      </c>
      <c r="T2549" s="72" t="s">
        <v>14378</v>
      </c>
      <c r="U2549" s="73"/>
      <c r="W2549" s="73"/>
      <c r="X2549" s="73"/>
      <c r="Y2549" s="72" t="s">
        <v>14379</v>
      </c>
      <c r="AO2549" s="71">
        <v>549.9</v>
      </c>
      <c r="AT2549" s="73"/>
      <c r="AU2549" s="73"/>
      <c r="AV2549" s="73"/>
      <c r="AW2549" s="74" t="s">
        <v>16943</v>
      </c>
      <c r="BC2549" s="73"/>
    </row>
    <row r="2550" spans="1:56">
      <c r="A2550" s="70" t="str">
        <f t="shared" si="79"/>
        <v>2026-01</v>
      </c>
      <c r="B2550" s="5" t="str">
        <f>_xlfn.XLOOKUP(G2550,过机服务商重量差!A:A,过机服务商重量差!G:G)</f>
        <v>无崖子</v>
      </c>
      <c r="C2550" s="32" t="str">
        <f t="shared" si="78"/>
        <v>渠道</v>
      </c>
      <c r="D2550" s="63">
        <f>ROUND(IF(AND(AO2550&gt;=0,Y2550="正常走货"),_xlfn.XLOOKUP(G2550,过机服务商重量差!A:A,过机服务商重量差!L:L),"0"),2)</f>
        <v>1.32</v>
      </c>
      <c r="E2550" s="64">
        <f>ROUND(IF(B2550="小旋风",$D2550/提成!$D$4*提成!$E$4,$D2550/提成!$D$3*提成!$E$3),2)</f>
        <v>0.01</v>
      </c>
      <c r="F2550" s="5" t="str">
        <f ca="1">IFERROR(LOOKUP(1,0/((B2550=名单!B:B)*(VALUE(AW2550)&gt;=名单!E:E)*(VALUE(AW2550)&lt;=名单!G:G)*(Y2550="正常走货")),名单!H:H),"否")</f>
        <v>否</v>
      </c>
      <c r="G2550" s="71" t="s">
        <v>7688</v>
      </c>
      <c r="H2550" s="71" t="s">
        <v>7690</v>
      </c>
      <c r="J2550" s="72" t="s">
        <v>128</v>
      </c>
      <c r="L2550" s="71" t="s">
        <v>18</v>
      </c>
      <c r="M2550" s="73"/>
      <c r="N2550" s="73"/>
      <c r="R2550" s="73"/>
      <c r="S2550" s="72" t="s">
        <v>99</v>
      </c>
      <c r="T2550" s="72" t="s">
        <v>14410</v>
      </c>
      <c r="U2550" s="73"/>
      <c r="W2550" s="73"/>
      <c r="X2550" s="73"/>
      <c r="Y2550" s="72" t="s">
        <v>14379</v>
      </c>
      <c r="AO2550" s="71">
        <v>233.45</v>
      </c>
      <c r="AT2550" s="73"/>
      <c r="AV2550" s="73"/>
      <c r="AW2550" s="74" t="s">
        <v>16944</v>
      </c>
      <c r="BA2550" s="73"/>
      <c r="BC2550" s="73"/>
      <c r="BD2550" s="73"/>
    </row>
    <row r="2551" spans="1:56">
      <c r="A2551" s="70" t="str">
        <f t="shared" si="79"/>
        <v>2026-01</v>
      </c>
      <c r="B2551" s="5" t="str">
        <f>_xlfn.XLOOKUP(G2551,过机服务商重量差!A:A,过机服务商重量差!G:G)</f>
        <v>玉麒麟</v>
      </c>
      <c r="C2551" s="32" t="str">
        <f t="shared" si="78"/>
        <v>渠道</v>
      </c>
      <c r="D2551" s="63">
        <f>ROUND(IF(AND(AO2551&gt;=0,Y2551="正常走货"),_xlfn.XLOOKUP(G2551,过机服务商重量差!A:A,过机服务商重量差!L:L),"0"),2)</f>
        <v>91</v>
      </c>
      <c r="E2551" s="64">
        <f>ROUND(IF(B2551="小旋风",$D2551/提成!$D$4*提成!$E$4,$D2551/提成!$D$3*提成!$E$3),2)</f>
        <v>0.91</v>
      </c>
      <c r="F2551" s="5" t="str">
        <f ca="1">IFERROR(LOOKUP(1,0/((B2551=名单!B:B)*(VALUE(AW2551)&gt;=名单!E:E)*(VALUE(AW2551)&lt;=名单!G:G)*(Y2551="正常走货")),名单!H:H),"否")</f>
        <v>否</v>
      </c>
      <c r="G2551" s="71" t="s">
        <v>7691</v>
      </c>
      <c r="H2551" s="71" t="s">
        <v>7693</v>
      </c>
      <c r="J2551" s="72" t="s">
        <v>17</v>
      </c>
      <c r="L2551" s="71" t="s">
        <v>18</v>
      </c>
      <c r="M2551" s="73"/>
      <c r="N2551" s="73"/>
      <c r="R2551" s="73"/>
      <c r="S2551" s="72" t="s">
        <v>227</v>
      </c>
      <c r="T2551" s="72" t="s">
        <v>14410</v>
      </c>
      <c r="U2551" s="73"/>
      <c r="W2551" s="73"/>
      <c r="X2551" s="73"/>
      <c r="Y2551" s="72" t="s">
        <v>14379</v>
      </c>
      <c r="AO2551" s="71">
        <v>282.1</v>
      </c>
      <c r="AS2551" s="73"/>
      <c r="AT2551" s="73"/>
      <c r="AU2551" s="73"/>
      <c r="AV2551" s="73"/>
      <c r="AW2551" s="74" t="s">
        <v>16945</v>
      </c>
      <c r="BC2551" s="73"/>
    </row>
    <row r="2552" spans="1:56">
      <c r="A2552" s="70" t="str">
        <f t="shared" si="79"/>
        <v>2026-01</v>
      </c>
      <c r="B2552" s="5" t="str">
        <f>_xlfn.XLOOKUP(G2552,过机服务商重量差!A:A,过机服务商重量差!G:G)</f>
        <v>无崖子</v>
      </c>
      <c r="C2552" s="32" t="str">
        <f t="shared" si="78"/>
        <v>渠道</v>
      </c>
      <c r="D2552" s="63">
        <f>ROUND(IF(AND(AO2552&gt;=0,Y2552="正常走货"),_xlfn.XLOOKUP(G2552,过机服务商重量差!A:A,过机服务商重量差!L:L),"0"),2)</f>
        <v>1</v>
      </c>
      <c r="E2552" s="64">
        <f>ROUND(IF(B2552="小旋风",$D2552/提成!$D$4*提成!$E$4,$D2552/提成!$D$3*提成!$E$3),2)</f>
        <v>0.01</v>
      </c>
      <c r="F2552" s="5" t="str">
        <f ca="1">IFERROR(LOOKUP(1,0/((B2552=名单!B:B)*(VALUE(AW2552)&gt;=名单!E:E)*(VALUE(AW2552)&lt;=名单!G:G)*(Y2552="正常走货")),名单!H:H),"否")</f>
        <v>否</v>
      </c>
      <c r="G2552" s="71" t="s">
        <v>7694</v>
      </c>
      <c r="H2552" s="71" t="s">
        <v>7696</v>
      </c>
      <c r="J2552" s="72" t="s">
        <v>465</v>
      </c>
      <c r="L2552" s="71" t="s">
        <v>18</v>
      </c>
      <c r="M2552" s="73"/>
      <c r="N2552" s="73"/>
      <c r="R2552" s="73"/>
      <c r="S2552" s="72" t="s">
        <v>664</v>
      </c>
      <c r="T2552" s="72" t="s">
        <v>14407</v>
      </c>
      <c r="U2552" s="73"/>
      <c r="W2552" s="73"/>
      <c r="X2552" s="73"/>
      <c r="Y2552" s="72" t="s">
        <v>14379</v>
      </c>
      <c r="AO2552" s="71">
        <v>54.23</v>
      </c>
      <c r="AT2552" s="73"/>
      <c r="AU2552" s="73"/>
      <c r="AV2552" s="73"/>
      <c r="AW2552" s="74" t="s">
        <v>16946</v>
      </c>
      <c r="BC2552" s="73"/>
      <c r="BD2552" s="73"/>
    </row>
    <row r="2553" spans="1:56">
      <c r="A2553" s="70" t="str">
        <f t="shared" si="79"/>
        <v>2026-01</v>
      </c>
      <c r="B2553" s="5" t="str">
        <f>_xlfn.XLOOKUP(G2553,过机服务商重量差!A:A,过机服务商重量差!G:G)</f>
        <v>风清扬</v>
      </c>
      <c r="C2553" s="32" t="str">
        <f t="shared" si="78"/>
        <v>渠道</v>
      </c>
      <c r="D2553" s="63">
        <f>ROUND(IF(AND(AO2553&gt;=0,Y2553="正常走货"),_xlfn.XLOOKUP(G2553,过机服务商重量差!A:A,过机服务商重量差!L:L),"0"),2)</f>
        <v>495</v>
      </c>
      <c r="E2553" s="64">
        <f>ROUND(IF(B2553="小旋风",$D2553/提成!$D$4*提成!$E$4,$D2553/提成!$D$3*提成!$E$3),2)</f>
        <v>4.95</v>
      </c>
      <c r="F2553" s="5" t="str">
        <f ca="1">IFERROR(LOOKUP(1,0/((B2553=名单!B:B)*(VALUE(AW2553)&gt;=名单!E:E)*(VALUE(AW2553)&lt;=名单!G:G)*(Y2553="正常走货")),名单!H:H),"否")</f>
        <v>是</v>
      </c>
      <c r="G2553" s="71" t="s">
        <v>7697</v>
      </c>
      <c r="H2553" s="71" t="s">
        <v>50</v>
      </c>
      <c r="J2553" s="72" t="s">
        <v>51</v>
      </c>
      <c r="L2553" s="71" t="s">
        <v>18</v>
      </c>
      <c r="M2553" s="73"/>
      <c r="N2553" s="73"/>
      <c r="R2553" s="73"/>
      <c r="S2553" s="72" t="s">
        <v>471</v>
      </c>
      <c r="T2553" s="72" t="s">
        <v>14386</v>
      </c>
      <c r="U2553" s="73"/>
      <c r="W2553" s="73"/>
      <c r="X2553" s="73"/>
      <c r="Y2553" s="72" t="s">
        <v>14379</v>
      </c>
      <c r="AO2553" s="71">
        <v>1683</v>
      </c>
      <c r="AS2553" s="73"/>
      <c r="AT2553" s="73"/>
      <c r="AU2553" s="73"/>
      <c r="AV2553" s="73"/>
      <c r="AW2553" s="74" t="s">
        <v>16947</v>
      </c>
      <c r="BC2553" s="73"/>
    </row>
    <row r="2554" spans="1:56">
      <c r="A2554" s="70" t="str">
        <f t="shared" si="79"/>
        <v>2026-01</v>
      </c>
      <c r="B2554" s="5" t="str">
        <f>_xlfn.XLOOKUP(G2554,过机服务商重量差!A:A,过机服务商重量差!G:G)</f>
        <v>风清扬</v>
      </c>
      <c r="C2554" s="32" t="str">
        <f t="shared" si="78"/>
        <v>渠道</v>
      </c>
      <c r="D2554" s="63">
        <f>ROUND(IF(AND(AO2554&gt;=0,Y2554="正常走货"),_xlfn.XLOOKUP(G2554,过机服务商重量差!A:A,过机服务商重量差!L:L),"0"),2)</f>
        <v>121</v>
      </c>
      <c r="E2554" s="64">
        <f>ROUND(IF(B2554="小旋风",$D2554/提成!$D$4*提成!$E$4,$D2554/提成!$D$3*提成!$E$3),2)</f>
        <v>1.21</v>
      </c>
      <c r="F2554" s="5" t="str">
        <f ca="1">IFERROR(LOOKUP(1,0/((B2554=名单!B:B)*(VALUE(AW2554)&gt;=名单!E:E)*(VALUE(AW2554)&lt;=名单!G:G)*(Y2554="正常走货")),名单!H:H),"否")</f>
        <v>是</v>
      </c>
      <c r="G2554" s="71" t="s">
        <v>7699</v>
      </c>
      <c r="H2554" s="71" t="s">
        <v>50</v>
      </c>
      <c r="J2554" s="72" t="s">
        <v>51</v>
      </c>
      <c r="L2554" s="71" t="s">
        <v>18</v>
      </c>
      <c r="M2554" s="73"/>
      <c r="N2554" s="73"/>
      <c r="R2554" s="73"/>
      <c r="S2554" s="72" t="s">
        <v>471</v>
      </c>
      <c r="T2554" s="72" t="s">
        <v>14386</v>
      </c>
      <c r="U2554" s="73"/>
      <c r="W2554" s="73"/>
      <c r="X2554" s="73"/>
      <c r="Y2554" s="72" t="s">
        <v>14379</v>
      </c>
      <c r="AO2554" s="71">
        <v>411.4</v>
      </c>
      <c r="AT2554" s="73"/>
      <c r="AU2554" s="73"/>
      <c r="AV2554" s="73"/>
      <c r="AW2554" s="74" t="s">
        <v>16948</v>
      </c>
    </row>
    <row r="2555" spans="1:56">
      <c r="A2555" s="70" t="str">
        <f t="shared" si="79"/>
        <v>2026-01</v>
      </c>
      <c r="B2555" s="5" t="str">
        <f>_xlfn.XLOOKUP(G2555,过机服务商重量差!A:A,过机服务商重量差!G:G)</f>
        <v>风清扬</v>
      </c>
      <c r="C2555" s="32" t="str">
        <f t="shared" si="78"/>
        <v>渠道</v>
      </c>
      <c r="D2555" s="63">
        <f>ROUND(IF(AND(AO2555&gt;=0,Y2555="正常走货"),_xlfn.XLOOKUP(G2555,过机服务商重量差!A:A,过机服务商重量差!L:L),"0"),2)</f>
        <v>65</v>
      </c>
      <c r="E2555" s="64">
        <f>ROUND(IF(B2555="小旋风",$D2555/提成!$D$4*提成!$E$4,$D2555/提成!$D$3*提成!$E$3),2)</f>
        <v>0.65</v>
      </c>
      <c r="F2555" s="5" t="str">
        <f ca="1">IFERROR(LOOKUP(1,0/((B2555=名单!B:B)*(VALUE(AW2555)&gt;=名单!E:E)*(VALUE(AW2555)&lt;=名单!G:G)*(Y2555="正常走货")),名单!H:H),"否")</f>
        <v>是</v>
      </c>
      <c r="G2555" s="71" t="s">
        <v>7701</v>
      </c>
      <c r="H2555" s="71" t="s">
        <v>7703</v>
      </c>
      <c r="J2555" s="72" t="s">
        <v>51</v>
      </c>
      <c r="L2555" s="71" t="s">
        <v>18</v>
      </c>
      <c r="M2555" s="73"/>
      <c r="N2555" s="73"/>
      <c r="R2555" s="73"/>
      <c r="S2555" s="72" t="s">
        <v>116</v>
      </c>
      <c r="T2555" s="72" t="s">
        <v>14382</v>
      </c>
      <c r="U2555" s="73"/>
      <c r="W2555" s="73"/>
      <c r="X2555" s="73"/>
      <c r="Y2555" s="72" t="s">
        <v>14379</v>
      </c>
      <c r="AO2555" s="71">
        <v>97.5</v>
      </c>
      <c r="AS2555" s="73"/>
      <c r="AT2555" s="73"/>
      <c r="AU2555" s="73"/>
      <c r="AV2555" s="73"/>
      <c r="AW2555" s="74" t="s">
        <v>16949</v>
      </c>
      <c r="BC2555" s="73"/>
      <c r="BD2555" s="73"/>
    </row>
    <row r="2556" spans="1:56">
      <c r="A2556" s="70" t="str">
        <f t="shared" si="79"/>
        <v>2026-01</v>
      </c>
      <c r="B2556" s="5" t="str">
        <f>_xlfn.XLOOKUP(G2556,过机服务商重量差!A:A,过机服务商重量差!G:G)</f>
        <v>风清扬</v>
      </c>
      <c r="C2556" s="32" t="str">
        <f t="shared" si="78"/>
        <v>渠道</v>
      </c>
      <c r="D2556" s="63">
        <f>ROUND(IF(AND(AO2556&gt;=0,Y2556="正常走货"),_xlfn.XLOOKUP(G2556,过机服务商重量差!A:A,过机服务商重量差!L:L),"0"),2)</f>
        <v>204</v>
      </c>
      <c r="E2556" s="64">
        <f>ROUND(IF(B2556="小旋风",$D2556/提成!$D$4*提成!$E$4,$D2556/提成!$D$3*提成!$E$3),2)</f>
        <v>2.04</v>
      </c>
      <c r="F2556" s="5" t="str">
        <f ca="1">IFERROR(LOOKUP(1,0/((B2556=名单!B:B)*(VALUE(AW2556)&gt;=名单!E:E)*(VALUE(AW2556)&lt;=名单!G:G)*(Y2556="正常走货")),名单!H:H),"否")</f>
        <v>是</v>
      </c>
      <c r="G2556" s="71" t="s">
        <v>7704</v>
      </c>
      <c r="H2556" s="71" t="s">
        <v>7706</v>
      </c>
      <c r="J2556" s="72" t="s">
        <v>967</v>
      </c>
      <c r="L2556" s="71" t="s">
        <v>18</v>
      </c>
      <c r="M2556" s="73"/>
      <c r="N2556" s="73"/>
      <c r="R2556" s="73"/>
      <c r="S2556" s="72" t="s">
        <v>223</v>
      </c>
      <c r="T2556" s="72" t="s">
        <v>14410</v>
      </c>
      <c r="U2556" s="73"/>
      <c r="W2556" s="73"/>
      <c r="X2556" s="73"/>
      <c r="Y2556" s="72" t="s">
        <v>14379</v>
      </c>
      <c r="AO2556" s="71">
        <v>204</v>
      </c>
      <c r="AT2556" s="73"/>
      <c r="AU2556" s="73"/>
      <c r="AV2556" s="73"/>
      <c r="AW2556" s="74" t="s">
        <v>16950</v>
      </c>
      <c r="BC2556" s="73"/>
      <c r="BD2556" s="73"/>
    </row>
    <row r="2557" spans="1:56">
      <c r="A2557" s="70" t="str">
        <f t="shared" si="79"/>
        <v>2026-01</v>
      </c>
      <c r="B2557" s="5" t="str">
        <f>_xlfn.XLOOKUP(G2557,过机服务商重量差!A:A,过机服务商重量差!G:G)</f>
        <v>玉麒麟</v>
      </c>
      <c r="C2557" s="32" t="str">
        <f t="shared" si="78"/>
        <v>渠道</v>
      </c>
      <c r="D2557" s="63">
        <f>ROUND(IF(AND(AO2557&gt;=0,Y2557="正常走货"),_xlfn.XLOOKUP(G2557,过机服务商重量差!A:A,过机服务商重量差!L:L),"0"),2)</f>
        <v>5.5</v>
      </c>
      <c r="E2557" s="64">
        <f>ROUND(IF(B2557="小旋风",$D2557/提成!$D$4*提成!$E$4,$D2557/提成!$D$3*提成!$E$3),2)</f>
        <v>0.06</v>
      </c>
      <c r="F2557" s="5" t="str">
        <f ca="1">IFERROR(LOOKUP(1,0/((B2557=名单!B:B)*(VALUE(AW2557)&gt;=名单!E:E)*(VALUE(AW2557)&lt;=名单!G:G)*(Y2557="正常走货")),名单!H:H),"否")</f>
        <v>否</v>
      </c>
      <c r="G2557" s="71" t="s">
        <v>7707</v>
      </c>
      <c r="H2557" s="71" t="s">
        <v>7709</v>
      </c>
      <c r="J2557" s="72" t="s">
        <v>17</v>
      </c>
      <c r="L2557" s="71" t="s">
        <v>18</v>
      </c>
      <c r="M2557" s="73"/>
      <c r="N2557" s="73"/>
      <c r="R2557" s="73"/>
      <c r="S2557" s="72" t="s">
        <v>79</v>
      </c>
      <c r="T2557" s="72" t="s">
        <v>14378</v>
      </c>
      <c r="U2557" s="73"/>
      <c r="W2557" s="73"/>
      <c r="X2557" s="73"/>
      <c r="Y2557" s="72" t="s">
        <v>14379</v>
      </c>
      <c r="AO2557" s="71">
        <v>56.1</v>
      </c>
      <c r="AT2557" s="73"/>
      <c r="AU2557" s="73"/>
      <c r="AV2557" s="73"/>
      <c r="AW2557" s="74" t="s">
        <v>16951</v>
      </c>
    </row>
    <row r="2558" spans="1:56">
      <c r="A2558" s="70" t="str">
        <f t="shared" si="79"/>
        <v>2026-01</v>
      </c>
      <c r="B2558" s="5" t="str">
        <f>_xlfn.XLOOKUP(G2558,过机服务商重量差!A:A,过机服务商重量差!G:G)</f>
        <v>风清扬</v>
      </c>
      <c r="C2558" s="32" t="str">
        <f t="shared" si="78"/>
        <v>渠道</v>
      </c>
      <c r="D2558" s="63">
        <f>ROUND(IF(AND(AO2558&gt;=0,Y2558="正常走货"),_xlfn.XLOOKUP(G2558,过机服务商重量差!A:A,过机服务商重量差!L:L),"0"),2)</f>
        <v>0</v>
      </c>
      <c r="E2558" s="64">
        <f>ROUND(IF(B2558="小旋风",$D2558/提成!$D$4*提成!$E$4,$D2558/提成!$D$3*提成!$E$3),2)</f>
        <v>0</v>
      </c>
      <c r="F2558" s="5" t="str">
        <f ca="1">IFERROR(LOOKUP(1,0/((B2558=名单!B:B)*(VALUE(AW2558)&gt;=名单!E:E)*(VALUE(AW2558)&lt;=名单!G:G)*(Y2558="正常走货")),名单!H:H),"否")</f>
        <v>否</v>
      </c>
      <c r="G2558" s="71" t="s">
        <v>7710</v>
      </c>
      <c r="H2558" s="71" t="s">
        <v>36</v>
      </c>
      <c r="J2558" s="72" t="s">
        <v>6531</v>
      </c>
      <c r="L2558" s="71" t="s">
        <v>18</v>
      </c>
      <c r="M2558" s="73"/>
      <c r="N2558" s="73"/>
      <c r="R2558" s="73"/>
      <c r="S2558" s="72" t="s">
        <v>7712</v>
      </c>
      <c r="T2558" s="72" t="s">
        <v>14386</v>
      </c>
      <c r="U2558" s="73"/>
      <c r="W2558" s="73"/>
      <c r="X2558" s="73"/>
      <c r="Y2558" s="72" t="s">
        <v>14434</v>
      </c>
      <c r="AO2558" s="71">
        <v>0</v>
      </c>
      <c r="AT2558" s="73"/>
      <c r="AU2558" s="73"/>
      <c r="AV2558" s="73"/>
      <c r="AW2558" s="74" t="s">
        <v>16952</v>
      </c>
      <c r="BC2558" s="73"/>
      <c r="BD2558" s="73"/>
    </row>
    <row r="2559" spans="1:56">
      <c r="A2559" s="70" t="str">
        <f t="shared" si="79"/>
        <v>2026-01</v>
      </c>
      <c r="B2559" s="5" t="str">
        <f>_xlfn.XLOOKUP(G2559,过机服务商重量差!A:A,过机服务商重量差!G:G)</f>
        <v>玉麒麟</v>
      </c>
      <c r="C2559" s="32" t="str">
        <f t="shared" si="78"/>
        <v>渠道</v>
      </c>
      <c r="D2559" s="63">
        <f>ROUND(IF(AND(AO2559&gt;=0,Y2559="正常走货"),_xlfn.XLOOKUP(G2559,过机服务商重量差!A:A,过机服务商重量差!L:L),"0"),2)</f>
        <v>4</v>
      </c>
      <c r="E2559" s="64">
        <f>ROUND(IF(B2559="小旋风",$D2559/提成!$D$4*提成!$E$4,$D2559/提成!$D$3*提成!$E$3),2)</f>
        <v>0.04</v>
      </c>
      <c r="F2559" s="5" t="str">
        <f ca="1">IFERROR(LOOKUP(1,0/((B2559=名单!B:B)*(VALUE(AW2559)&gt;=名单!E:E)*(VALUE(AW2559)&lt;=名单!G:G)*(Y2559="正常走货")),名单!H:H),"否")</f>
        <v>否</v>
      </c>
      <c r="G2559" s="71" t="s">
        <v>7713</v>
      </c>
      <c r="H2559" s="71" t="s">
        <v>7715</v>
      </c>
      <c r="J2559" s="72" t="s">
        <v>17</v>
      </c>
      <c r="L2559" s="71" t="s">
        <v>18</v>
      </c>
      <c r="M2559" s="73"/>
      <c r="N2559" s="73"/>
      <c r="R2559" s="73"/>
      <c r="S2559" s="72" t="s">
        <v>199</v>
      </c>
      <c r="T2559" s="72" t="s">
        <v>14439</v>
      </c>
      <c r="U2559" s="73"/>
      <c r="W2559" s="73"/>
      <c r="X2559" s="73"/>
      <c r="Y2559" s="72" t="s">
        <v>14379</v>
      </c>
      <c r="AO2559" s="71">
        <v>143.2</v>
      </c>
      <c r="AT2559" s="73"/>
      <c r="AU2559" s="73"/>
      <c r="AV2559" s="73"/>
      <c r="AW2559" s="74" t="s">
        <v>16953</v>
      </c>
      <c r="BC2559" s="73"/>
      <c r="BD2559" s="73"/>
    </row>
    <row r="2560" spans="1:56">
      <c r="A2560" s="70" t="str">
        <f t="shared" si="79"/>
        <v>2026-01</v>
      </c>
      <c r="B2560" s="5" t="str">
        <f>_xlfn.XLOOKUP(G2560,过机服务商重量差!A:A,过机服务商重量差!G:G)</f>
        <v>玉麒麟</v>
      </c>
      <c r="C2560" s="32" t="str">
        <f t="shared" si="78"/>
        <v>渠道</v>
      </c>
      <c r="D2560" s="63">
        <f>ROUND(IF(AND(AO2560&gt;=0,Y2560="正常走货"),_xlfn.XLOOKUP(G2560,过机服务商重量差!A:A,过机服务商重量差!L:L),"0"),2)</f>
        <v>6.5</v>
      </c>
      <c r="E2560" s="64">
        <f>ROUND(IF(B2560="小旋风",$D2560/提成!$D$4*提成!$E$4,$D2560/提成!$D$3*提成!$E$3),2)</f>
        <v>0.07</v>
      </c>
      <c r="F2560" s="5" t="str">
        <f ca="1">IFERROR(LOOKUP(1,0/((B2560=名单!B:B)*(VALUE(AW2560)&gt;=名单!E:E)*(VALUE(AW2560)&lt;=名单!G:G)*(Y2560="正常走货")),名单!H:H),"否")</f>
        <v>否</v>
      </c>
      <c r="G2560" s="71" t="s">
        <v>7716</v>
      </c>
      <c r="H2560" s="71" t="s">
        <v>7718</v>
      </c>
      <c r="J2560" s="72" t="s">
        <v>17</v>
      </c>
      <c r="L2560" s="71" t="s">
        <v>18</v>
      </c>
      <c r="M2560" s="73"/>
      <c r="N2560" s="73"/>
      <c r="R2560" s="73"/>
      <c r="S2560" s="72" t="s">
        <v>2305</v>
      </c>
      <c r="T2560" s="72" t="s">
        <v>14410</v>
      </c>
      <c r="U2560" s="73"/>
      <c r="W2560" s="73"/>
      <c r="X2560" s="73"/>
      <c r="Y2560" s="72" t="s">
        <v>14379</v>
      </c>
      <c r="AO2560" s="71">
        <v>128.7</v>
      </c>
      <c r="AT2560" s="73"/>
      <c r="AU2560" s="73"/>
      <c r="AV2560" s="73"/>
      <c r="AW2560" s="74" t="s">
        <v>16954</v>
      </c>
      <c r="BC2560" s="73"/>
      <c r="BD2560" s="73"/>
    </row>
    <row r="2561" spans="1:56">
      <c r="A2561" s="70" t="str">
        <f t="shared" si="79"/>
        <v>2026-01</v>
      </c>
      <c r="B2561" s="5" t="str">
        <f>_xlfn.XLOOKUP(G2561,过机服务商重量差!A:A,过机服务商重量差!G:G)</f>
        <v>玉麒麟</v>
      </c>
      <c r="C2561" s="32" t="str">
        <f t="shared" si="78"/>
        <v>渠道</v>
      </c>
      <c r="D2561" s="63">
        <f>ROUND(IF(AND(AO2561&gt;=0,Y2561="正常走货"),_xlfn.XLOOKUP(G2561,过机服务商重量差!A:A,过机服务商重量差!L:L),"0"),2)</f>
        <v>72</v>
      </c>
      <c r="E2561" s="64">
        <f>ROUND(IF(B2561="小旋风",$D2561/提成!$D$4*提成!$E$4,$D2561/提成!$D$3*提成!$E$3),2)</f>
        <v>0.72</v>
      </c>
      <c r="F2561" s="5" t="str">
        <f ca="1">IFERROR(LOOKUP(1,0/((B2561=名单!B:B)*(VALUE(AW2561)&gt;=名单!E:E)*(VALUE(AW2561)&lt;=名单!G:G)*(Y2561="正常走货")),名单!H:H),"否")</f>
        <v>否</v>
      </c>
      <c r="G2561" s="71" t="s">
        <v>7719</v>
      </c>
      <c r="H2561" s="71" t="s">
        <v>7721</v>
      </c>
      <c r="J2561" s="72" t="s">
        <v>17</v>
      </c>
      <c r="L2561" s="71" t="s">
        <v>18</v>
      </c>
      <c r="M2561" s="73"/>
      <c r="N2561" s="73"/>
      <c r="R2561" s="73"/>
      <c r="S2561" s="72" t="s">
        <v>558</v>
      </c>
      <c r="T2561" s="72" t="s">
        <v>14410</v>
      </c>
      <c r="U2561" s="73"/>
      <c r="W2561" s="73"/>
      <c r="X2561" s="73"/>
      <c r="Y2561" s="72" t="s">
        <v>14379</v>
      </c>
      <c r="AO2561" s="71">
        <v>206.56</v>
      </c>
      <c r="AT2561" s="73"/>
      <c r="AU2561" s="73"/>
      <c r="AV2561" s="73"/>
      <c r="AW2561" s="74" t="s">
        <v>16955</v>
      </c>
      <c r="BC2561" s="73"/>
      <c r="BD2561" s="73"/>
    </row>
    <row r="2562" spans="1:56">
      <c r="A2562" s="70" t="str">
        <f t="shared" si="79"/>
        <v>2026-01</v>
      </c>
      <c r="B2562" s="5" t="str">
        <f>_xlfn.XLOOKUP(G2562,过机服务商重量差!A:A,过机服务商重量差!G:G)</f>
        <v>007</v>
      </c>
      <c r="C2562" s="32" t="str">
        <f t="shared" ref="C2562:C2625" si="80">IF(OR(AO2562&lt;0,L2562="FBA海运"),"","渠道")</f>
        <v>渠道</v>
      </c>
      <c r="D2562" s="63">
        <f>ROUND(IF(AND(AO2562&gt;=0,Y2562="正常走货"),_xlfn.XLOOKUP(G2562,过机服务商重量差!A:A,过机服务商重量差!L:L),"0"),2)</f>
        <v>55</v>
      </c>
      <c r="E2562" s="64">
        <f>ROUND(IF(B2562="小旋风",$D2562/提成!$D$4*提成!$E$4,$D2562/提成!$D$3*提成!$E$3),2)</f>
        <v>0.55</v>
      </c>
      <c r="F2562" s="5" t="str">
        <f ca="1">IFERROR(LOOKUP(1,0/((B2562=名单!B:B)*(VALUE(AW2562)&gt;=名单!E:E)*(VALUE(AW2562)&lt;=名单!G:G)*(Y2562="正常走货")),名单!H:H),"否")</f>
        <v>否</v>
      </c>
      <c r="G2562" s="71" t="s">
        <v>7722</v>
      </c>
      <c r="H2562" s="71" t="s">
        <v>7724</v>
      </c>
      <c r="J2562" s="72" t="s">
        <v>168</v>
      </c>
      <c r="L2562" s="71" t="s">
        <v>18</v>
      </c>
      <c r="M2562" s="73"/>
      <c r="N2562" s="73"/>
      <c r="R2562" s="73"/>
      <c r="S2562" s="72" t="s">
        <v>1262</v>
      </c>
      <c r="T2562" s="72" t="s">
        <v>14382</v>
      </c>
      <c r="U2562" s="73"/>
      <c r="W2562" s="73"/>
      <c r="X2562" s="73"/>
      <c r="Y2562" s="72" t="s">
        <v>14379</v>
      </c>
      <c r="AO2562" s="71">
        <v>770</v>
      </c>
      <c r="AS2562" s="73"/>
      <c r="AT2562" s="73"/>
      <c r="AU2562" s="73"/>
      <c r="AV2562" s="73"/>
      <c r="AW2562" s="74" t="s">
        <v>16956</v>
      </c>
      <c r="BC2562" s="73"/>
    </row>
    <row r="2563" spans="1:56">
      <c r="A2563" s="70" t="str">
        <f t="shared" ref="A2563:A2626" si="81">MID(AW2563,1,7)</f>
        <v>2026-01</v>
      </c>
      <c r="B2563" s="5" t="str">
        <f>_xlfn.XLOOKUP(G2563,过机服务商重量差!A:A,过机服务商重量差!G:G)</f>
        <v>007</v>
      </c>
      <c r="C2563" s="32" t="str">
        <f t="shared" si="80"/>
        <v>渠道</v>
      </c>
      <c r="D2563" s="63">
        <f>ROUND(IF(AND(AO2563&gt;=0,Y2563="正常走货"),_xlfn.XLOOKUP(G2563,过机服务商重量差!A:A,过机服务商重量差!L:L),"0"),2)</f>
        <v>32</v>
      </c>
      <c r="E2563" s="64">
        <f>ROUND(IF(B2563="小旋风",$D2563/提成!$D$4*提成!$E$4,$D2563/提成!$D$3*提成!$E$3),2)</f>
        <v>0.32</v>
      </c>
      <c r="F2563" s="5" t="str">
        <f ca="1">IFERROR(LOOKUP(1,0/((B2563=名单!B:B)*(VALUE(AW2563)&gt;=名单!E:E)*(VALUE(AW2563)&lt;=名单!G:G)*(Y2563="正常走货")),名单!H:H),"否")</f>
        <v>否</v>
      </c>
      <c r="G2563" s="71" t="s">
        <v>7725</v>
      </c>
      <c r="H2563" s="71" t="s">
        <v>7727</v>
      </c>
      <c r="J2563" s="72" t="s">
        <v>266</v>
      </c>
      <c r="L2563" s="71" t="s">
        <v>18</v>
      </c>
      <c r="M2563" s="73"/>
      <c r="N2563" s="73"/>
      <c r="R2563" s="73"/>
      <c r="S2563" s="72" t="s">
        <v>1262</v>
      </c>
      <c r="T2563" s="72" t="s">
        <v>14382</v>
      </c>
      <c r="U2563" s="73"/>
      <c r="W2563" s="73"/>
      <c r="X2563" s="73"/>
      <c r="Y2563" s="72" t="s">
        <v>14379</v>
      </c>
      <c r="AO2563" s="71">
        <v>435.2</v>
      </c>
      <c r="AT2563" s="73"/>
      <c r="AV2563" s="73"/>
      <c r="AW2563" s="74" t="s">
        <v>16957</v>
      </c>
      <c r="BA2563" s="73"/>
      <c r="BC2563" s="73"/>
      <c r="BD2563" s="73"/>
    </row>
    <row r="2564" spans="1:56">
      <c r="A2564" s="70" t="str">
        <f t="shared" si="81"/>
        <v>2026-01</v>
      </c>
      <c r="B2564" s="5" t="str">
        <f>_xlfn.XLOOKUP(G2564,过机服务商重量差!A:A,过机服务商重量差!G:G)</f>
        <v>风清扬</v>
      </c>
      <c r="C2564" s="32" t="str">
        <f t="shared" si="80"/>
        <v>渠道</v>
      </c>
      <c r="D2564" s="63">
        <f>ROUND(IF(AND(AO2564&gt;=0,Y2564="正常走货"),_xlfn.XLOOKUP(G2564,过机服务商重量差!A:A,过机服务商重量差!L:L),"0"),2)</f>
        <v>150</v>
      </c>
      <c r="E2564" s="64">
        <f>ROUND(IF(B2564="小旋风",$D2564/提成!$D$4*提成!$E$4,$D2564/提成!$D$3*提成!$E$3),2)</f>
        <v>1.5</v>
      </c>
      <c r="F2564" s="5" t="str">
        <f ca="1">IFERROR(LOOKUP(1,0/((B2564=名单!B:B)*(VALUE(AW2564)&gt;=名单!E:E)*(VALUE(AW2564)&lt;=名单!G:G)*(Y2564="正常走货")),名单!H:H),"否")</f>
        <v>是</v>
      </c>
      <c r="G2564" s="71" t="s">
        <v>7728</v>
      </c>
      <c r="H2564" s="71" t="s">
        <v>7730</v>
      </c>
      <c r="J2564" s="71" t="s">
        <v>51</v>
      </c>
      <c r="L2564" s="71" t="s">
        <v>18</v>
      </c>
      <c r="M2564" s="73"/>
      <c r="N2564" s="73"/>
      <c r="R2564" s="73"/>
      <c r="S2564" s="72" t="s">
        <v>116</v>
      </c>
      <c r="T2564" s="72" t="s">
        <v>14382</v>
      </c>
      <c r="U2564" s="73"/>
      <c r="W2564" s="73"/>
      <c r="X2564" s="73"/>
      <c r="Y2564" s="72" t="s">
        <v>14379</v>
      </c>
      <c r="AO2564" s="71">
        <v>255</v>
      </c>
      <c r="AS2564" s="73"/>
      <c r="AT2564" s="73"/>
      <c r="AU2564" s="73"/>
      <c r="AV2564" s="73"/>
      <c r="AW2564" s="74" t="s">
        <v>16958</v>
      </c>
      <c r="BA2564" s="73"/>
      <c r="BC2564" s="73"/>
    </row>
    <row r="2565" spans="1:56">
      <c r="A2565" s="70" t="str">
        <f t="shared" si="81"/>
        <v>2026-01</v>
      </c>
      <c r="B2565" s="5" t="str">
        <f>_xlfn.XLOOKUP(G2565,过机服务商重量差!A:A,过机服务商重量差!G:G)</f>
        <v>007</v>
      </c>
      <c r="C2565" s="32" t="str">
        <f t="shared" si="80"/>
        <v>渠道</v>
      </c>
      <c r="D2565" s="63">
        <f>ROUND(IF(AND(AO2565&gt;=0,Y2565="正常走货"),_xlfn.XLOOKUP(G2565,过机服务商重量差!A:A,过机服务商重量差!L:L),"0"),2)</f>
        <v>112</v>
      </c>
      <c r="E2565" s="64">
        <f>ROUND(IF(B2565="小旋风",$D2565/提成!$D$4*提成!$E$4,$D2565/提成!$D$3*提成!$E$3),2)</f>
        <v>1.12</v>
      </c>
      <c r="F2565" s="5" t="str">
        <f ca="1">IFERROR(LOOKUP(1,0/((B2565=名单!B:B)*(VALUE(AW2565)&gt;=名单!E:E)*(VALUE(AW2565)&lt;=名单!G:G)*(Y2565="正常走货")),名单!H:H),"否")</f>
        <v>否</v>
      </c>
      <c r="G2565" s="71" t="s">
        <v>7731</v>
      </c>
      <c r="H2565" s="71" t="s">
        <v>7733</v>
      </c>
      <c r="J2565" s="72" t="s">
        <v>266</v>
      </c>
      <c r="L2565" s="71" t="s">
        <v>18</v>
      </c>
      <c r="M2565" s="73"/>
      <c r="N2565" s="73"/>
      <c r="R2565" s="73"/>
      <c r="S2565" s="72" t="s">
        <v>20</v>
      </c>
      <c r="T2565" s="72" t="s">
        <v>14378</v>
      </c>
      <c r="U2565" s="73"/>
      <c r="W2565" s="73"/>
      <c r="X2565" s="73"/>
      <c r="Y2565" s="72" t="s">
        <v>14379</v>
      </c>
      <c r="AO2565" s="71">
        <v>1567.2</v>
      </c>
      <c r="AT2565" s="73"/>
      <c r="AU2565" s="73"/>
      <c r="AV2565" s="73"/>
      <c r="AW2565" s="74" t="s">
        <v>16959</v>
      </c>
      <c r="BA2565" s="73"/>
      <c r="BC2565" s="73"/>
    </row>
    <row r="2566" spans="1:56">
      <c r="A2566" s="70" t="str">
        <f t="shared" si="81"/>
        <v>2026-01</v>
      </c>
      <c r="B2566" s="5" t="str">
        <f>_xlfn.XLOOKUP(G2566,过机服务商重量差!A:A,过机服务商重量差!G:G)</f>
        <v>无崖子</v>
      </c>
      <c r="C2566" s="32" t="str">
        <f t="shared" si="80"/>
        <v>渠道</v>
      </c>
      <c r="D2566" s="63">
        <f>ROUND(IF(AND(AO2566&gt;=0,Y2566="正常走货"),_xlfn.XLOOKUP(G2566,过机服务商重量差!A:A,过机服务商重量差!L:L),"0"),2)</f>
        <v>21.5</v>
      </c>
      <c r="E2566" s="64">
        <f>ROUND(IF(B2566="小旋风",$D2566/提成!$D$4*提成!$E$4,$D2566/提成!$D$3*提成!$E$3),2)</f>
        <v>0.22</v>
      </c>
      <c r="F2566" s="5" t="str">
        <f ca="1">IFERROR(LOOKUP(1,0/((B2566=名单!B:B)*(VALUE(AW2566)&gt;=名单!E:E)*(VALUE(AW2566)&lt;=名单!G:G)*(Y2566="正常走货")),名单!H:H),"否")</f>
        <v>否</v>
      </c>
      <c r="G2566" s="71" t="s">
        <v>7734</v>
      </c>
      <c r="H2566" s="71" t="s">
        <v>7736</v>
      </c>
      <c r="J2566" s="72" t="s">
        <v>728</v>
      </c>
      <c r="L2566" s="71" t="s">
        <v>18</v>
      </c>
      <c r="M2566" s="73"/>
      <c r="N2566" s="73"/>
      <c r="R2566" s="73"/>
      <c r="S2566" s="72" t="s">
        <v>20</v>
      </c>
      <c r="T2566" s="71" t="s">
        <v>14378</v>
      </c>
      <c r="U2566" s="73"/>
      <c r="W2566" s="73"/>
      <c r="X2566" s="73"/>
      <c r="Y2566" s="72" t="s">
        <v>14379</v>
      </c>
      <c r="AO2566" s="71">
        <v>248</v>
      </c>
      <c r="AS2566" s="73"/>
      <c r="AT2566" s="73"/>
      <c r="AU2566" s="73"/>
      <c r="AV2566" s="73"/>
      <c r="AW2566" s="74" t="s">
        <v>16960</v>
      </c>
      <c r="BA2566" s="73"/>
      <c r="BC2566" s="73"/>
    </row>
    <row r="2567" spans="1:56">
      <c r="A2567" s="70" t="str">
        <f t="shared" si="81"/>
        <v>2026-01</v>
      </c>
      <c r="B2567" s="5" t="str">
        <f>_xlfn.XLOOKUP(G2567,过机服务商重量差!A:A,过机服务商重量差!G:G)</f>
        <v>无崖子</v>
      </c>
      <c r="C2567" s="32" t="str">
        <f t="shared" si="80"/>
        <v>渠道</v>
      </c>
      <c r="D2567" s="63">
        <f>ROUND(IF(AND(AO2567&gt;=0,Y2567="正常走货"),_xlfn.XLOOKUP(G2567,过机服务商重量差!A:A,过机服务商重量差!L:L),"0"),2)</f>
        <v>11</v>
      </c>
      <c r="E2567" s="64">
        <f>ROUND(IF(B2567="小旋风",$D2567/提成!$D$4*提成!$E$4,$D2567/提成!$D$3*提成!$E$3),2)</f>
        <v>0.11</v>
      </c>
      <c r="F2567" s="5" t="str">
        <f ca="1">IFERROR(LOOKUP(1,0/((B2567=名单!B:B)*(VALUE(AW2567)&gt;=名单!E:E)*(VALUE(AW2567)&lt;=名单!G:G)*(Y2567="正常走货")),名单!H:H),"否")</f>
        <v>否</v>
      </c>
      <c r="G2567" s="71" t="s">
        <v>7737</v>
      </c>
      <c r="H2567" s="71" t="s">
        <v>7739</v>
      </c>
      <c r="J2567" s="72" t="s">
        <v>539</v>
      </c>
      <c r="L2567" s="71" t="s">
        <v>18</v>
      </c>
      <c r="M2567" s="73"/>
      <c r="N2567" s="73"/>
      <c r="R2567" s="73"/>
      <c r="S2567" s="72" t="s">
        <v>20</v>
      </c>
      <c r="T2567" s="72" t="s">
        <v>14378</v>
      </c>
      <c r="U2567" s="73"/>
      <c r="W2567" s="73"/>
      <c r="X2567" s="73"/>
      <c r="Y2567" s="72" t="s">
        <v>14379</v>
      </c>
      <c r="AO2567" s="71">
        <v>196.26</v>
      </c>
      <c r="AT2567" s="73"/>
      <c r="AV2567" s="73"/>
      <c r="AW2567" s="74" t="s">
        <v>16961</v>
      </c>
      <c r="BA2567" s="73"/>
      <c r="BC2567" s="73"/>
      <c r="BD2567" s="73"/>
    </row>
    <row r="2568" spans="1:56">
      <c r="A2568" s="70" t="str">
        <f t="shared" si="81"/>
        <v>2026-01</v>
      </c>
      <c r="B2568" s="5" t="str">
        <f>_xlfn.XLOOKUP(G2568,过机服务商重量差!A:A,过机服务商重量差!G:G)</f>
        <v>玉麒麟</v>
      </c>
      <c r="C2568" s="32" t="str">
        <f t="shared" si="80"/>
        <v>渠道</v>
      </c>
      <c r="D2568" s="63">
        <f>ROUND(IF(AND(AO2568&gt;=0,Y2568="正常走货"),_xlfn.XLOOKUP(G2568,过机服务商重量差!A:A,过机服务商重量差!L:L),"0"),2)</f>
        <v>1</v>
      </c>
      <c r="E2568" s="64">
        <f>ROUND(IF(B2568="小旋风",$D2568/提成!$D$4*提成!$E$4,$D2568/提成!$D$3*提成!$E$3),2)</f>
        <v>0.01</v>
      </c>
      <c r="F2568" s="5" t="str">
        <f ca="1">IFERROR(LOOKUP(1,0/((B2568=名单!B:B)*(VALUE(AW2568)&gt;=名单!E:E)*(VALUE(AW2568)&lt;=名单!G:G)*(Y2568="正常走货")),名单!H:H),"否")</f>
        <v>否</v>
      </c>
      <c r="G2568" s="71" t="s">
        <v>7740</v>
      </c>
      <c r="H2568" s="71" t="s">
        <v>7742</v>
      </c>
      <c r="J2568" s="72" t="s">
        <v>17</v>
      </c>
      <c r="L2568" s="71" t="s">
        <v>18</v>
      </c>
      <c r="M2568" s="73"/>
      <c r="N2568" s="73"/>
      <c r="R2568" s="73"/>
      <c r="S2568" s="72" t="s">
        <v>398</v>
      </c>
      <c r="T2568" s="72" t="s">
        <v>14382</v>
      </c>
      <c r="U2568" s="73"/>
      <c r="W2568" s="73"/>
      <c r="X2568" s="73"/>
      <c r="Y2568" s="72" t="s">
        <v>14379</v>
      </c>
      <c r="AO2568" s="71">
        <v>34.01</v>
      </c>
      <c r="AT2568" s="73"/>
      <c r="AV2568" s="73"/>
      <c r="AW2568" s="74" t="s">
        <v>16962</v>
      </c>
      <c r="BC2568" s="73"/>
    </row>
    <row r="2569" spans="1:56">
      <c r="A2569" s="70" t="str">
        <f t="shared" si="81"/>
        <v>2026-01</v>
      </c>
      <c r="B2569" s="5" t="str">
        <f>_xlfn.XLOOKUP(G2569,过机服务商重量差!A:A,过机服务商重量差!G:G)</f>
        <v>玉麒麟</v>
      </c>
      <c r="C2569" s="32" t="str">
        <f t="shared" si="80"/>
        <v>渠道</v>
      </c>
      <c r="D2569" s="63">
        <f>ROUND(IF(AND(AO2569&gt;=0,Y2569="正常走货"),_xlfn.XLOOKUP(G2569,过机服务商重量差!A:A,过机服务商重量差!L:L),"0"),2)</f>
        <v>2</v>
      </c>
      <c r="E2569" s="64">
        <f>ROUND(IF(B2569="小旋风",$D2569/提成!$D$4*提成!$E$4,$D2569/提成!$D$3*提成!$E$3),2)</f>
        <v>0.02</v>
      </c>
      <c r="F2569" s="5" t="str">
        <f ca="1">IFERROR(LOOKUP(1,0/((B2569=名单!B:B)*(VALUE(AW2569)&gt;=名单!E:E)*(VALUE(AW2569)&lt;=名单!G:G)*(Y2569="正常走货")),名单!H:H),"否")</f>
        <v>否</v>
      </c>
      <c r="G2569" s="71" t="s">
        <v>7743</v>
      </c>
      <c r="H2569" s="71" t="s">
        <v>7745</v>
      </c>
      <c r="J2569" s="72" t="s">
        <v>17</v>
      </c>
      <c r="L2569" s="71" t="s">
        <v>18</v>
      </c>
      <c r="M2569" s="73"/>
      <c r="N2569" s="73"/>
      <c r="R2569" s="73"/>
      <c r="S2569" s="72" t="s">
        <v>145</v>
      </c>
      <c r="T2569" s="72" t="s">
        <v>14407</v>
      </c>
      <c r="U2569" s="73"/>
      <c r="W2569" s="73"/>
      <c r="X2569" s="73"/>
      <c r="Y2569" s="72" t="s">
        <v>14379</v>
      </c>
      <c r="AO2569" s="71">
        <v>61</v>
      </c>
      <c r="AT2569" s="73"/>
      <c r="AV2569" s="73"/>
      <c r="AW2569" s="74" t="s">
        <v>16963</v>
      </c>
      <c r="BA2569" s="73"/>
      <c r="BC2569" s="73"/>
    </row>
    <row r="2570" spans="1:56">
      <c r="A2570" s="70" t="str">
        <f t="shared" si="81"/>
        <v>2026-01</v>
      </c>
      <c r="B2570" s="5" t="str">
        <f>_xlfn.XLOOKUP(G2570,过机服务商重量差!A:A,过机服务商重量差!G:G)</f>
        <v>玉麒麟</v>
      </c>
      <c r="C2570" s="32" t="str">
        <f t="shared" si="80"/>
        <v>渠道</v>
      </c>
      <c r="D2570" s="63">
        <f>ROUND(IF(AND(AO2570&gt;=0,Y2570="正常走货"),_xlfn.XLOOKUP(G2570,过机服务商重量差!A:A,过机服务商重量差!L:L),"0"),2)</f>
        <v>3.5</v>
      </c>
      <c r="E2570" s="64">
        <f>ROUND(IF(B2570="小旋风",$D2570/提成!$D$4*提成!$E$4,$D2570/提成!$D$3*提成!$E$3),2)</f>
        <v>0.04</v>
      </c>
      <c r="F2570" s="5" t="str">
        <f ca="1">IFERROR(LOOKUP(1,0/((B2570=名单!B:B)*(VALUE(AW2570)&gt;=名单!E:E)*(VALUE(AW2570)&lt;=名单!G:G)*(Y2570="正常走货")),名单!H:H),"否")</f>
        <v>否</v>
      </c>
      <c r="G2570" s="71" t="s">
        <v>7746</v>
      </c>
      <c r="H2570" s="71" t="s">
        <v>7748</v>
      </c>
      <c r="J2570" s="72" t="s">
        <v>17</v>
      </c>
      <c r="L2570" s="71" t="s">
        <v>18</v>
      </c>
      <c r="M2570" s="73"/>
      <c r="N2570" s="73"/>
      <c r="R2570" s="73"/>
      <c r="S2570" s="72" t="s">
        <v>152</v>
      </c>
      <c r="T2570" s="72" t="s">
        <v>14382</v>
      </c>
      <c r="U2570" s="73"/>
      <c r="W2570" s="73"/>
      <c r="X2570" s="73"/>
      <c r="Y2570" s="72" t="s">
        <v>14379</v>
      </c>
      <c r="AO2570" s="71">
        <v>70</v>
      </c>
      <c r="AS2570" s="73"/>
      <c r="AT2570" s="73"/>
      <c r="AV2570" s="73"/>
      <c r="AW2570" s="74" t="s">
        <v>16964</v>
      </c>
      <c r="BC2570" s="73"/>
      <c r="BD2570" s="73"/>
    </row>
    <row r="2571" spans="1:56">
      <c r="A2571" s="70" t="str">
        <f t="shared" si="81"/>
        <v>2026-01</v>
      </c>
      <c r="B2571" s="5" t="str">
        <f>_xlfn.XLOOKUP(G2571,过机服务商重量差!A:A,过机服务商重量差!G:G)</f>
        <v>风清扬</v>
      </c>
      <c r="C2571" s="32" t="str">
        <f t="shared" si="80"/>
        <v>渠道</v>
      </c>
      <c r="D2571" s="63">
        <f>ROUND(IF(AND(AO2571&gt;=0,Y2571="正常走货"),_xlfn.XLOOKUP(G2571,过机服务商重量差!A:A,过机服务商重量差!L:L),"0"),2)</f>
        <v>19</v>
      </c>
      <c r="E2571" s="64">
        <f>ROUND(IF(B2571="小旋风",$D2571/提成!$D$4*提成!$E$4,$D2571/提成!$D$3*提成!$E$3),2)</f>
        <v>0.19</v>
      </c>
      <c r="F2571" s="5" t="str">
        <f ca="1">IFERROR(LOOKUP(1,0/((B2571=名单!B:B)*(VALUE(AW2571)&gt;=名单!E:E)*(VALUE(AW2571)&lt;=名单!G:G)*(Y2571="正常走货")),名单!H:H),"否")</f>
        <v>是</v>
      </c>
      <c r="G2571" s="71" t="s">
        <v>7749</v>
      </c>
      <c r="H2571" s="71" t="s">
        <v>7751</v>
      </c>
      <c r="J2571" s="72" t="s">
        <v>144</v>
      </c>
      <c r="L2571" s="71" t="s">
        <v>18</v>
      </c>
      <c r="M2571" s="73"/>
      <c r="N2571" s="73"/>
      <c r="R2571" s="73"/>
      <c r="S2571" s="72" t="s">
        <v>1410</v>
      </c>
      <c r="T2571" s="72" t="s">
        <v>14407</v>
      </c>
      <c r="U2571" s="73"/>
      <c r="W2571" s="73"/>
      <c r="X2571" s="73"/>
      <c r="Y2571" s="72" t="s">
        <v>14379</v>
      </c>
      <c r="AO2571" s="71">
        <v>62.5</v>
      </c>
      <c r="AS2571" s="73"/>
      <c r="AT2571" s="73"/>
      <c r="AU2571" s="73"/>
      <c r="AV2571" s="73"/>
      <c r="AW2571" s="74" t="s">
        <v>16965</v>
      </c>
      <c r="BC2571" s="73"/>
    </row>
    <row r="2572" spans="1:56">
      <c r="A2572" s="70" t="str">
        <f t="shared" si="81"/>
        <v>2026-01</v>
      </c>
      <c r="B2572" s="5" t="str">
        <f>_xlfn.XLOOKUP(G2572,过机服务商重量差!A:A,过机服务商重量差!G:G)</f>
        <v>玉麒麟</v>
      </c>
      <c r="C2572" s="32" t="str">
        <f t="shared" si="80"/>
        <v>渠道</v>
      </c>
      <c r="D2572" s="63">
        <f>ROUND(IF(AND(AO2572&gt;=0,Y2572="正常走货"),_xlfn.XLOOKUP(G2572,过机服务商重量差!A:A,过机服务商重量差!L:L),"0"),2)</f>
        <v>24</v>
      </c>
      <c r="E2572" s="64">
        <f>ROUND(IF(B2572="小旋风",$D2572/提成!$D$4*提成!$E$4,$D2572/提成!$D$3*提成!$E$3),2)</f>
        <v>0.24</v>
      </c>
      <c r="F2572" s="5" t="str">
        <f ca="1">IFERROR(LOOKUP(1,0/((B2572=名单!B:B)*(VALUE(AW2572)&gt;=名单!E:E)*(VALUE(AW2572)&lt;=名单!G:G)*(Y2572="正常走货")),名单!H:H),"否")</f>
        <v>否</v>
      </c>
      <c r="G2572" s="71" t="s">
        <v>7752</v>
      </c>
      <c r="H2572" s="71" t="s">
        <v>7754</v>
      </c>
      <c r="J2572" s="72" t="s">
        <v>17</v>
      </c>
      <c r="L2572" s="71" t="s">
        <v>18</v>
      </c>
      <c r="M2572" s="73"/>
      <c r="N2572" s="73"/>
      <c r="R2572" s="73"/>
      <c r="S2572" s="72" t="s">
        <v>1006</v>
      </c>
      <c r="T2572" s="72" t="s">
        <v>14382</v>
      </c>
      <c r="U2572" s="73"/>
      <c r="W2572" s="73"/>
      <c r="X2572" s="73"/>
      <c r="Y2572" s="72" t="s">
        <v>14379</v>
      </c>
      <c r="AO2572" s="71">
        <v>342</v>
      </c>
      <c r="AS2572" s="73"/>
      <c r="AT2572" s="73"/>
      <c r="AU2572" s="73"/>
      <c r="AV2572" s="73"/>
      <c r="AW2572" s="74" t="s">
        <v>16966</v>
      </c>
      <c r="BC2572" s="73"/>
    </row>
    <row r="2573" spans="1:56">
      <c r="A2573" s="70" t="str">
        <f t="shared" si="81"/>
        <v>2026-01</v>
      </c>
      <c r="B2573" s="5" t="str">
        <f>_xlfn.XLOOKUP(G2573,过机服务商重量差!A:A,过机服务商重量差!G:G)</f>
        <v>小旋风</v>
      </c>
      <c r="C2573" s="32" t="str">
        <f t="shared" si="80"/>
        <v>渠道</v>
      </c>
      <c r="D2573" s="63">
        <f>ROUND(IF(AND(AO2573&gt;=0,Y2573="正常走货"),_xlfn.XLOOKUP(G2573,过机服务商重量差!A:A,过机服务商重量差!L:L),"0"),2)</f>
        <v>27</v>
      </c>
      <c r="E2573" s="64">
        <f>ROUND(IF(B2573="小旋风",$D2573/提成!$D$4*提成!$E$4,$D2573/提成!$D$3*提成!$E$3),2)</f>
        <v>0.27</v>
      </c>
      <c r="F2573" s="5" t="str">
        <f ca="1">IFERROR(LOOKUP(1,0/((B2573=名单!B:B)*(VALUE(AW2573)&gt;=名单!E:E)*(VALUE(AW2573)&lt;=名单!G:G)*(Y2573="正常走货")),名单!H:H),"否")</f>
        <v>是</v>
      </c>
      <c r="G2573" s="71" t="s">
        <v>7755</v>
      </c>
      <c r="H2573" s="71" t="s">
        <v>7757</v>
      </c>
      <c r="J2573" s="72" t="s">
        <v>453</v>
      </c>
      <c r="L2573" s="71" t="s">
        <v>18</v>
      </c>
      <c r="M2573" s="73"/>
      <c r="N2573" s="73"/>
      <c r="R2573" s="73"/>
      <c r="S2573" s="72" t="s">
        <v>1006</v>
      </c>
      <c r="T2573" s="72" t="s">
        <v>14382</v>
      </c>
      <c r="U2573" s="73"/>
      <c r="W2573" s="73"/>
      <c r="X2573" s="73"/>
      <c r="Y2573" s="72" t="s">
        <v>14379</v>
      </c>
      <c r="AO2573" s="71">
        <v>5.40000000000001</v>
      </c>
      <c r="AT2573" s="73"/>
      <c r="AV2573" s="73"/>
      <c r="AW2573" s="74" t="s">
        <v>16967</v>
      </c>
      <c r="BC2573" s="73"/>
    </row>
    <row r="2574" spans="1:56">
      <c r="A2574" s="70" t="str">
        <f t="shared" si="81"/>
        <v>2026-01</v>
      </c>
      <c r="B2574" s="5" t="str">
        <f>_xlfn.XLOOKUP(G2574,过机服务商重量差!A:A,过机服务商重量差!G:G)</f>
        <v>风清扬</v>
      </c>
      <c r="C2574" s="32" t="str">
        <f t="shared" si="80"/>
        <v>渠道</v>
      </c>
      <c r="D2574" s="63">
        <f>ROUND(IF(AND(AO2574&gt;=0,Y2574="正常走货"),_xlfn.XLOOKUP(G2574,过机服务商重量差!A:A,过机服务商重量差!L:L),"0"),2)</f>
        <v>22</v>
      </c>
      <c r="E2574" s="64">
        <f>ROUND(IF(B2574="小旋风",$D2574/提成!$D$4*提成!$E$4,$D2574/提成!$D$3*提成!$E$3),2)</f>
        <v>0.22</v>
      </c>
      <c r="F2574" s="5" t="str">
        <f ca="1">IFERROR(LOOKUP(1,0/((B2574=名单!B:B)*(VALUE(AW2574)&gt;=名单!E:E)*(VALUE(AW2574)&lt;=名单!G:G)*(Y2574="正常走货")),名单!H:H),"否")</f>
        <v>是</v>
      </c>
      <c r="G2574" s="71" t="s">
        <v>7758</v>
      </c>
      <c r="H2574" s="71" t="s">
        <v>7760</v>
      </c>
      <c r="J2574" s="72" t="s">
        <v>231</v>
      </c>
      <c r="L2574" s="71" t="s">
        <v>18</v>
      </c>
      <c r="M2574" s="73"/>
      <c r="N2574" s="73"/>
      <c r="R2574" s="73"/>
      <c r="S2574" s="72" t="s">
        <v>1006</v>
      </c>
      <c r="T2574" s="72" t="s">
        <v>14382</v>
      </c>
      <c r="U2574" s="73"/>
      <c r="W2574" s="73"/>
      <c r="X2574" s="73"/>
      <c r="Y2574" s="72" t="s">
        <v>14379</v>
      </c>
      <c r="Z2574" s="73"/>
      <c r="AO2574" s="71">
        <v>47</v>
      </c>
      <c r="AT2574" s="73"/>
      <c r="AV2574" s="73"/>
      <c r="AW2574" s="74" t="s">
        <v>16968</v>
      </c>
      <c r="BA2574" s="73"/>
      <c r="BC2574" s="73"/>
    </row>
    <row r="2575" spans="1:56">
      <c r="A2575" s="70" t="str">
        <f t="shared" si="81"/>
        <v>2026-01</v>
      </c>
      <c r="B2575" s="5" t="str">
        <f>_xlfn.XLOOKUP(G2575,过机服务商重量差!A:A,过机服务商重量差!G:G)</f>
        <v>无崖子</v>
      </c>
      <c r="C2575" s="32" t="str">
        <f t="shared" si="80"/>
        <v>渠道</v>
      </c>
      <c r="D2575" s="63">
        <f>ROUND(IF(AND(AO2575&gt;=0,Y2575="正常走货"),_xlfn.XLOOKUP(G2575,过机服务商重量差!A:A,过机服务商重量差!L:L),"0"),2)</f>
        <v>5</v>
      </c>
      <c r="E2575" s="64">
        <f>ROUND(IF(B2575="小旋风",$D2575/提成!$D$4*提成!$E$4,$D2575/提成!$D$3*提成!$E$3),2)</f>
        <v>0.05</v>
      </c>
      <c r="F2575" s="5" t="str">
        <f ca="1">IFERROR(LOOKUP(1,0/((B2575=名单!B:B)*(VALUE(AW2575)&gt;=名单!E:E)*(VALUE(AW2575)&lt;=名单!G:G)*(Y2575="正常走货")),名单!H:H),"否")</f>
        <v>否</v>
      </c>
      <c r="G2575" s="71" t="s">
        <v>7761</v>
      </c>
      <c r="H2575" s="71" t="s">
        <v>7763</v>
      </c>
      <c r="J2575" s="72" t="s">
        <v>3253</v>
      </c>
      <c r="L2575" s="71" t="s">
        <v>18</v>
      </c>
      <c r="M2575" s="73"/>
      <c r="N2575" s="73"/>
      <c r="R2575" s="73"/>
      <c r="S2575" s="72" t="s">
        <v>337</v>
      </c>
      <c r="T2575" s="71" t="s">
        <v>14378</v>
      </c>
      <c r="U2575" s="73"/>
      <c r="W2575" s="73"/>
      <c r="X2575" s="73"/>
      <c r="Y2575" s="72" t="s">
        <v>14379</v>
      </c>
      <c r="AO2575" s="71">
        <v>0</v>
      </c>
      <c r="AS2575" s="73"/>
      <c r="AT2575" s="73"/>
      <c r="AU2575" s="73"/>
      <c r="AV2575" s="73"/>
      <c r="AW2575" s="74" t="s">
        <v>16969</v>
      </c>
      <c r="BC2575" s="73"/>
    </row>
    <row r="2576" spans="1:56">
      <c r="A2576" s="70" t="str">
        <f t="shared" si="81"/>
        <v>2026-01</v>
      </c>
      <c r="B2576" s="5" t="str">
        <f>_xlfn.XLOOKUP(G2576,过机服务商重量差!A:A,过机服务商重量差!G:G)</f>
        <v>小旋风</v>
      </c>
      <c r="C2576" s="32" t="str">
        <f t="shared" si="80"/>
        <v>渠道</v>
      </c>
      <c r="D2576" s="63">
        <f>ROUND(IF(AND(AO2576&gt;=0,Y2576="正常走货"),_xlfn.XLOOKUP(G2576,过机服务商重量差!A:A,过机服务商重量差!L:L),"0"),2)</f>
        <v>34</v>
      </c>
      <c r="E2576" s="64">
        <f>ROUND(IF(B2576="小旋风",$D2576/提成!$D$4*提成!$E$4,$D2576/提成!$D$3*提成!$E$3),2)</f>
        <v>0.34</v>
      </c>
      <c r="F2576" s="5" t="str">
        <f ca="1">IFERROR(LOOKUP(1,0/((B2576=名单!B:B)*(VALUE(AW2576)&gt;=名单!E:E)*(VALUE(AW2576)&lt;=名单!G:G)*(Y2576="正常走货")),名单!H:H),"否")</f>
        <v>是</v>
      </c>
      <c r="G2576" s="71" t="s">
        <v>7764</v>
      </c>
      <c r="H2576" s="71" t="s">
        <v>7766</v>
      </c>
      <c r="J2576" s="72" t="s">
        <v>453</v>
      </c>
      <c r="L2576" s="72" t="s">
        <v>18</v>
      </c>
      <c r="M2576" s="73"/>
      <c r="N2576" s="73"/>
      <c r="R2576" s="73"/>
      <c r="S2576" s="72" t="s">
        <v>1006</v>
      </c>
      <c r="T2576" s="72" t="s">
        <v>14382</v>
      </c>
      <c r="U2576" s="73"/>
      <c r="W2576" s="73"/>
      <c r="X2576" s="73"/>
      <c r="Y2576" s="72" t="s">
        <v>14379</v>
      </c>
      <c r="AO2576" s="71">
        <v>6.80000000000001</v>
      </c>
      <c r="AS2576" s="73"/>
      <c r="AT2576" s="73"/>
      <c r="AU2576" s="73"/>
      <c r="AV2576" s="73"/>
      <c r="AW2576" s="74" t="s">
        <v>16970</v>
      </c>
      <c r="BA2576" s="73"/>
      <c r="BC2576" s="73"/>
    </row>
    <row r="2577" spans="1:56">
      <c r="A2577" s="70" t="str">
        <f t="shared" si="81"/>
        <v>2026-01</v>
      </c>
      <c r="B2577" s="5" t="str">
        <f>_xlfn.XLOOKUP(G2577,过机服务商重量差!A:A,过机服务商重量差!G:G)</f>
        <v>帅时莹</v>
      </c>
      <c r="C2577" s="32" t="str">
        <f t="shared" si="80"/>
        <v>渠道</v>
      </c>
      <c r="D2577" s="63">
        <f>ROUND(IF(AND(AO2577&gt;=0,Y2577="正常走货"),_xlfn.XLOOKUP(G2577,过机服务商重量差!A:A,过机服务商重量差!L:L),"0"),2)</f>
        <v>27</v>
      </c>
      <c r="E2577" s="64">
        <f>ROUND(IF(B2577="小旋风",$D2577/提成!$D$4*提成!$E$4,$D2577/提成!$D$3*提成!$E$3),2)</f>
        <v>0.27</v>
      </c>
      <c r="F2577" s="5" t="str">
        <f ca="1">IFERROR(LOOKUP(1,0/((B2577=名单!B:B)*(VALUE(AW2577)&gt;=名单!E:E)*(VALUE(AW2577)&lt;=名单!G:G)*(Y2577="正常走货")),名单!H:H),"否")</f>
        <v>否</v>
      </c>
      <c r="G2577" s="71" t="s">
        <v>7767</v>
      </c>
      <c r="H2577" s="71" t="s">
        <v>7769</v>
      </c>
      <c r="J2577" s="72" t="s">
        <v>97</v>
      </c>
      <c r="L2577" s="71" t="s">
        <v>18</v>
      </c>
      <c r="M2577" s="73"/>
      <c r="N2577" s="73"/>
      <c r="R2577" s="73"/>
      <c r="S2577" s="72" t="s">
        <v>540</v>
      </c>
      <c r="T2577" s="72" t="s">
        <v>14410</v>
      </c>
      <c r="U2577" s="73"/>
      <c r="W2577" s="73"/>
      <c r="X2577" s="73"/>
      <c r="Y2577" s="72" t="s">
        <v>14379</v>
      </c>
      <c r="AO2577" s="71">
        <v>53.5</v>
      </c>
      <c r="AT2577" s="73"/>
      <c r="AV2577" s="73"/>
      <c r="AW2577" s="74" t="s">
        <v>16971</v>
      </c>
      <c r="BC2577" s="73"/>
    </row>
    <row r="2578" spans="1:56">
      <c r="A2578" s="70" t="str">
        <f t="shared" si="81"/>
        <v>2026-01</v>
      </c>
      <c r="B2578" s="5" t="str">
        <f>_xlfn.XLOOKUP(G2578,过机服务商重量差!A:A,过机服务商重量差!G:G)</f>
        <v>无崖子</v>
      </c>
      <c r="C2578" s="32" t="str">
        <f t="shared" si="80"/>
        <v>渠道</v>
      </c>
      <c r="D2578" s="63">
        <f>ROUND(IF(AND(AO2578&gt;=0,Y2578="正常走货"),_xlfn.XLOOKUP(G2578,过机服务商重量差!A:A,过机服务商重量差!L:L),"0"),2)</f>
        <v>27</v>
      </c>
      <c r="E2578" s="64">
        <f>ROUND(IF(B2578="小旋风",$D2578/提成!$D$4*提成!$E$4,$D2578/提成!$D$3*提成!$E$3),2)</f>
        <v>0.27</v>
      </c>
      <c r="F2578" s="5" t="str">
        <f ca="1">IFERROR(LOOKUP(1,0/((B2578=名单!B:B)*(VALUE(AW2578)&gt;=名单!E:E)*(VALUE(AW2578)&lt;=名单!G:G)*(Y2578="正常走货")),名单!H:H),"否")</f>
        <v>否</v>
      </c>
      <c r="G2578" s="71" t="s">
        <v>7770</v>
      </c>
      <c r="H2578" s="71" t="s">
        <v>7772</v>
      </c>
      <c r="J2578" s="72" t="s">
        <v>2455</v>
      </c>
      <c r="L2578" s="71" t="s">
        <v>18</v>
      </c>
      <c r="M2578" s="73"/>
      <c r="N2578" s="73"/>
      <c r="R2578" s="73"/>
      <c r="S2578" s="72" t="s">
        <v>86</v>
      </c>
      <c r="T2578" s="72" t="s">
        <v>14378</v>
      </c>
      <c r="U2578" s="73"/>
      <c r="W2578" s="73"/>
      <c r="X2578" s="73"/>
      <c r="Y2578" s="72" t="s">
        <v>14379</v>
      </c>
      <c r="AO2578" s="71">
        <v>0</v>
      </c>
      <c r="AT2578" s="73"/>
      <c r="AU2578" s="73"/>
      <c r="AV2578" s="73"/>
      <c r="AW2578" s="74" t="s">
        <v>16972</v>
      </c>
      <c r="BC2578" s="73"/>
    </row>
    <row r="2579" spans="1:56">
      <c r="A2579" s="70" t="str">
        <f t="shared" si="81"/>
        <v>2026-01</v>
      </c>
      <c r="B2579" s="5" t="str">
        <f>_xlfn.XLOOKUP(G2579,过机服务商重量差!A:A,过机服务商重量差!G:G)</f>
        <v>无崖子</v>
      </c>
      <c r="C2579" s="32" t="str">
        <f t="shared" si="80"/>
        <v>渠道</v>
      </c>
      <c r="D2579" s="63">
        <f>ROUND(IF(AND(AO2579&gt;=0,Y2579="正常走货"),_xlfn.XLOOKUP(G2579,过机服务商重量差!A:A,过机服务商重量差!L:L),"0"),2)</f>
        <v>28</v>
      </c>
      <c r="E2579" s="64">
        <f>ROUND(IF(B2579="小旋风",$D2579/提成!$D$4*提成!$E$4,$D2579/提成!$D$3*提成!$E$3),2)</f>
        <v>0.28</v>
      </c>
      <c r="F2579" s="5" t="str">
        <f ca="1">IFERROR(LOOKUP(1,0/((B2579=名单!B:B)*(VALUE(AW2579)&gt;=名单!E:E)*(VALUE(AW2579)&lt;=名单!G:G)*(Y2579="正常走货")),名单!H:H),"否")</f>
        <v>否</v>
      </c>
      <c r="G2579" s="71" t="s">
        <v>7773</v>
      </c>
      <c r="H2579" s="71" t="s">
        <v>7775</v>
      </c>
      <c r="J2579" s="72" t="s">
        <v>2455</v>
      </c>
      <c r="L2579" s="71" t="s">
        <v>18</v>
      </c>
      <c r="M2579" s="73"/>
      <c r="N2579" s="73"/>
      <c r="R2579" s="73"/>
      <c r="S2579" s="72" t="s">
        <v>86</v>
      </c>
      <c r="T2579" s="72" t="s">
        <v>14378</v>
      </c>
      <c r="U2579" s="73"/>
      <c r="W2579" s="73"/>
      <c r="X2579" s="73"/>
      <c r="Y2579" s="72" t="s">
        <v>14379</v>
      </c>
      <c r="AO2579" s="71">
        <v>0</v>
      </c>
      <c r="AS2579" s="73"/>
      <c r="AT2579" s="73"/>
      <c r="AU2579" s="73"/>
      <c r="AV2579" s="73"/>
      <c r="AW2579" s="74" t="s">
        <v>16973</v>
      </c>
      <c r="BC2579" s="73"/>
    </row>
    <row r="2580" spans="1:56">
      <c r="A2580" s="70" t="str">
        <f t="shared" si="81"/>
        <v>2026-01</v>
      </c>
      <c r="B2580" s="5" t="str">
        <f>_xlfn.XLOOKUP(G2580,过机服务商重量差!A:A,过机服务商重量差!G:G)</f>
        <v>风清扬</v>
      </c>
      <c r="C2580" s="32" t="str">
        <f t="shared" si="80"/>
        <v>渠道</v>
      </c>
      <c r="D2580" s="63">
        <f>ROUND(IF(AND(AO2580&gt;=0,Y2580="正常走货"),_xlfn.XLOOKUP(G2580,过机服务商重量差!A:A,过机服务商重量差!L:L),"0"),2)</f>
        <v>18</v>
      </c>
      <c r="E2580" s="64">
        <f>ROUND(IF(B2580="小旋风",$D2580/提成!$D$4*提成!$E$4,$D2580/提成!$D$3*提成!$E$3),2)</f>
        <v>0.18</v>
      </c>
      <c r="F2580" s="5" t="str">
        <f ca="1">IFERROR(LOOKUP(1,0/((B2580=名单!B:B)*(VALUE(AW2580)&gt;=名单!E:E)*(VALUE(AW2580)&lt;=名单!G:G)*(Y2580="正常走货")),名单!H:H),"否")</f>
        <v>是</v>
      </c>
      <c r="G2580" s="71" t="s">
        <v>7776</v>
      </c>
      <c r="H2580" s="71" t="s">
        <v>7778</v>
      </c>
      <c r="J2580" s="72" t="s">
        <v>332</v>
      </c>
      <c r="L2580" s="72" t="s">
        <v>18</v>
      </c>
      <c r="M2580" s="73"/>
      <c r="N2580" s="73"/>
      <c r="R2580" s="73"/>
      <c r="S2580" s="72" t="s">
        <v>1701</v>
      </c>
      <c r="T2580" s="72" t="s">
        <v>14410</v>
      </c>
      <c r="U2580" s="73"/>
      <c r="W2580" s="73"/>
      <c r="X2580" s="73"/>
      <c r="Y2580" s="72" t="s">
        <v>14379</v>
      </c>
      <c r="AO2580" s="71">
        <v>0</v>
      </c>
      <c r="AS2580" s="73"/>
      <c r="AT2580" s="73"/>
      <c r="AV2580" s="73"/>
      <c r="AW2580" s="74" t="s">
        <v>16974</v>
      </c>
      <c r="BC2580" s="73"/>
    </row>
    <row r="2581" spans="1:56">
      <c r="A2581" s="70" t="str">
        <f t="shared" si="81"/>
        <v>2026-01</v>
      </c>
      <c r="B2581" s="5" t="str">
        <f>_xlfn.XLOOKUP(G2581,过机服务商重量差!A:A,过机服务商重量差!G:G)</f>
        <v>风清扬</v>
      </c>
      <c r="C2581" s="32" t="str">
        <f t="shared" si="80"/>
        <v>渠道</v>
      </c>
      <c r="D2581" s="63">
        <f>ROUND(IF(AND(AO2581&gt;=0,Y2581="正常走货"),_xlfn.XLOOKUP(G2581,过机服务商重量差!A:A,过机服务商重量差!L:L),"0"),2)</f>
        <v>112</v>
      </c>
      <c r="E2581" s="64">
        <f>ROUND(IF(B2581="小旋风",$D2581/提成!$D$4*提成!$E$4,$D2581/提成!$D$3*提成!$E$3),2)</f>
        <v>1.12</v>
      </c>
      <c r="F2581" s="5" t="str">
        <f ca="1">IFERROR(LOOKUP(1,0/((B2581=名单!B:B)*(VALUE(AW2581)&gt;=名单!E:E)*(VALUE(AW2581)&lt;=名单!G:G)*(Y2581="正常走货")),名单!H:H),"否")</f>
        <v>是</v>
      </c>
      <c r="G2581" s="71" t="s">
        <v>7779</v>
      </c>
      <c r="H2581" s="71" t="s">
        <v>7781</v>
      </c>
      <c r="J2581" s="72" t="s">
        <v>967</v>
      </c>
      <c r="L2581" s="71" t="s">
        <v>18</v>
      </c>
      <c r="M2581" s="73"/>
      <c r="N2581" s="73"/>
      <c r="R2581" s="73"/>
      <c r="S2581" s="72" t="s">
        <v>227</v>
      </c>
      <c r="T2581" s="72" t="s">
        <v>14410</v>
      </c>
      <c r="U2581" s="73"/>
      <c r="W2581" s="73"/>
      <c r="X2581" s="73"/>
      <c r="Y2581" s="72" t="s">
        <v>14379</v>
      </c>
      <c r="AO2581" s="71">
        <v>112</v>
      </c>
      <c r="AT2581" s="73"/>
      <c r="AU2581" s="73"/>
      <c r="AV2581" s="73"/>
      <c r="AW2581" s="74" t="s">
        <v>16975</v>
      </c>
      <c r="BC2581" s="73"/>
      <c r="BD2581" s="73"/>
    </row>
    <row r="2582" spans="1:56">
      <c r="A2582" s="70" t="str">
        <f t="shared" si="81"/>
        <v>2026-01</v>
      </c>
      <c r="B2582" s="5" t="str">
        <f>_xlfn.XLOOKUP(G2582,过机服务商重量差!A:A,过机服务商重量差!G:G)</f>
        <v>风清扬</v>
      </c>
      <c r="C2582" s="32" t="str">
        <f t="shared" si="80"/>
        <v>渠道</v>
      </c>
      <c r="D2582" s="63">
        <f>ROUND(IF(AND(AO2582&gt;=0,Y2582="正常走货"),_xlfn.XLOOKUP(G2582,过机服务商重量差!A:A,过机服务商重量差!L:L),"0"),2)</f>
        <v>333</v>
      </c>
      <c r="E2582" s="64">
        <f>ROUND(IF(B2582="小旋风",$D2582/提成!$D$4*提成!$E$4,$D2582/提成!$D$3*提成!$E$3),2)</f>
        <v>3.33</v>
      </c>
      <c r="F2582" s="5" t="str">
        <f ca="1">IFERROR(LOOKUP(1,0/((B2582=名单!B:B)*(VALUE(AW2582)&gt;=名单!E:E)*(VALUE(AW2582)&lt;=名单!G:G)*(Y2582="正常走货")),名单!H:H),"否")</f>
        <v>是</v>
      </c>
      <c r="G2582" s="71" t="s">
        <v>7782</v>
      </c>
      <c r="H2582" s="71" t="s">
        <v>7784</v>
      </c>
      <c r="J2582" s="72" t="s">
        <v>880</v>
      </c>
      <c r="L2582" s="71" t="s">
        <v>18</v>
      </c>
      <c r="M2582" s="73"/>
      <c r="N2582" s="73"/>
      <c r="R2582" s="73"/>
      <c r="S2582" s="72" t="s">
        <v>30</v>
      </c>
      <c r="T2582" s="72" t="s">
        <v>14382</v>
      </c>
      <c r="U2582" s="73"/>
      <c r="W2582" s="73"/>
      <c r="X2582" s="73"/>
      <c r="Y2582" s="72" t="s">
        <v>14379</v>
      </c>
      <c r="AO2582" s="71">
        <v>999</v>
      </c>
      <c r="AS2582" s="73"/>
      <c r="AT2582" s="73"/>
      <c r="AU2582" s="73"/>
      <c r="AV2582" s="73"/>
      <c r="AW2582" s="74" t="s">
        <v>16976</v>
      </c>
      <c r="BC2582" s="73"/>
      <c r="BD2582" s="73"/>
    </row>
    <row r="2583" spans="1:56">
      <c r="A2583" s="70" t="str">
        <f t="shared" si="81"/>
        <v>2026-01</v>
      </c>
      <c r="B2583" s="5" t="str">
        <f>_xlfn.XLOOKUP(G2583,过机服务商重量差!A:A,过机服务商重量差!G:G)</f>
        <v>玉麒麟</v>
      </c>
      <c r="C2583" s="32" t="str">
        <f t="shared" si="80"/>
        <v>渠道</v>
      </c>
      <c r="D2583" s="63">
        <f>ROUND(IF(AND(AO2583&gt;=0,Y2583="正常走货"),_xlfn.XLOOKUP(G2583,过机服务商重量差!A:A,过机服务商重量差!L:L),"0"),2)</f>
        <v>34</v>
      </c>
      <c r="E2583" s="64">
        <f>ROUND(IF(B2583="小旋风",$D2583/提成!$D$4*提成!$E$4,$D2583/提成!$D$3*提成!$E$3),2)</f>
        <v>0.34</v>
      </c>
      <c r="F2583" s="5" t="str">
        <f ca="1">IFERROR(LOOKUP(1,0/((B2583=名单!B:B)*(VALUE(AW2583)&gt;=名单!E:E)*(VALUE(AW2583)&lt;=名单!G:G)*(Y2583="正常走货")),名单!H:H),"否")</f>
        <v>否</v>
      </c>
      <c r="G2583" s="71" t="s">
        <v>7785</v>
      </c>
      <c r="H2583" s="71" t="s">
        <v>7787</v>
      </c>
      <c r="J2583" s="72" t="s">
        <v>17</v>
      </c>
      <c r="L2583" s="71" t="s">
        <v>18</v>
      </c>
      <c r="M2583" s="73"/>
      <c r="N2583" s="73"/>
      <c r="R2583" s="73"/>
      <c r="S2583" s="72" t="s">
        <v>227</v>
      </c>
      <c r="T2583" s="72" t="s">
        <v>14410</v>
      </c>
      <c r="U2583" s="73"/>
      <c r="W2583" s="73"/>
      <c r="X2583" s="73"/>
      <c r="Y2583" s="72" t="s">
        <v>14379</v>
      </c>
      <c r="AO2583" s="71">
        <v>564</v>
      </c>
      <c r="AS2583" s="73"/>
      <c r="AT2583" s="73"/>
      <c r="AU2583" s="73"/>
      <c r="AV2583" s="73"/>
      <c r="AW2583" s="74" t="s">
        <v>16977</v>
      </c>
      <c r="BC2583" s="73"/>
    </row>
    <row r="2584" spans="1:56">
      <c r="A2584" s="70" t="str">
        <f t="shared" si="81"/>
        <v>2026-01</v>
      </c>
      <c r="B2584" s="5" t="str">
        <f>_xlfn.XLOOKUP(G2584,过机服务商重量差!A:A,过机服务商重量差!G:G)</f>
        <v>玉麒麟</v>
      </c>
      <c r="C2584" s="32" t="str">
        <f t="shared" si="80"/>
        <v>渠道</v>
      </c>
      <c r="D2584" s="63">
        <f>ROUND(IF(AND(AO2584&gt;=0,Y2584="正常走货"),_xlfn.XLOOKUP(G2584,过机服务商重量差!A:A,过机服务商重量差!L:L),"0"),2)</f>
        <v>12</v>
      </c>
      <c r="E2584" s="64">
        <f>ROUND(IF(B2584="小旋风",$D2584/提成!$D$4*提成!$E$4,$D2584/提成!$D$3*提成!$E$3),2)</f>
        <v>0.12</v>
      </c>
      <c r="F2584" s="5" t="str">
        <f ca="1">IFERROR(LOOKUP(1,0/((B2584=名单!B:B)*(VALUE(AW2584)&gt;=名单!E:E)*(VALUE(AW2584)&lt;=名单!G:G)*(Y2584="正常走货")),名单!H:H),"否")</f>
        <v>否</v>
      </c>
      <c r="G2584" s="71" t="s">
        <v>7788</v>
      </c>
      <c r="H2584" s="71" t="s">
        <v>7790</v>
      </c>
      <c r="J2584" s="72" t="s">
        <v>17</v>
      </c>
      <c r="L2584" s="72" t="s">
        <v>18</v>
      </c>
      <c r="M2584" s="73"/>
      <c r="N2584" s="73"/>
      <c r="R2584" s="73"/>
      <c r="S2584" s="72" t="s">
        <v>292</v>
      </c>
      <c r="T2584" s="72" t="s">
        <v>14410</v>
      </c>
      <c r="U2584" s="73"/>
      <c r="W2584" s="73"/>
      <c r="X2584" s="73"/>
      <c r="Y2584" s="72" t="s">
        <v>14379</v>
      </c>
      <c r="AO2584" s="71">
        <v>195.1</v>
      </c>
      <c r="AS2584" s="73"/>
      <c r="AT2584" s="73"/>
      <c r="AU2584" s="73"/>
      <c r="AV2584" s="73"/>
      <c r="AW2584" s="74" t="s">
        <v>16978</v>
      </c>
      <c r="BA2584" s="73"/>
      <c r="BC2584" s="73"/>
    </row>
    <row r="2585" spans="1:56">
      <c r="A2585" s="70" t="str">
        <f t="shared" si="81"/>
        <v>2026-01</v>
      </c>
      <c r="B2585" s="5" t="str">
        <f>_xlfn.XLOOKUP(G2585,过机服务商重量差!A:A,过机服务商重量差!G:G)</f>
        <v>007</v>
      </c>
      <c r="C2585" s="32" t="str">
        <f t="shared" si="80"/>
        <v>渠道</v>
      </c>
      <c r="D2585" s="63">
        <f>ROUND(IF(AND(AO2585&gt;=0,Y2585="正常走货"),_xlfn.XLOOKUP(G2585,过机服务商重量差!A:A,过机服务商重量差!L:L),"0"),2)</f>
        <v>182</v>
      </c>
      <c r="E2585" s="64">
        <f>ROUND(IF(B2585="小旋风",$D2585/提成!$D$4*提成!$E$4,$D2585/提成!$D$3*提成!$E$3),2)</f>
        <v>1.82</v>
      </c>
      <c r="F2585" s="5" t="str">
        <f ca="1">IFERROR(LOOKUP(1,0/((B2585=名单!B:B)*(VALUE(AW2585)&gt;=名单!E:E)*(VALUE(AW2585)&lt;=名单!G:G)*(Y2585="正常走货")),名单!H:H),"否")</f>
        <v>否</v>
      </c>
      <c r="G2585" s="71" t="s">
        <v>7791</v>
      </c>
      <c r="H2585" s="71" t="s">
        <v>2787</v>
      </c>
      <c r="J2585" s="72" t="s">
        <v>2788</v>
      </c>
      <c r="L2585" s="71" t="s">
        <v>18</v>
      </c>
      <c r="M2585" s="73"/>
      <c r="N2585" s="73"/>
      <c r="R2585" s="73"/>
      <c r="S2585" s="72" t="s">
        <v>687</v>
      </c>
      <c r="T2585" s="72" t="s">
        <v>14407</v>
      </c>
      <c r="U2585" s="73"/>
      <c r="W2585" s="73"/>
      <c r="X2585" s="73"/>
      <c r="Y2585" s="72" t="s">
        <v>14379</v>
      </c>
      <c r="AO2585" s="71">
        <v>2693.6</v>
      </c>
      <c r="AS2585" s="73"/>
      <c r="AT2585" s="73"/>
      <c r="AU2585" s="73"/>
      <c r="AV2585" s="73"/>
      <c r="AW2585" s="74" t="s">
        <v>16979</v>
      </c>
      <c r="BC2585" s="73"/>
    </row>
    <row r="2586" spans="1:56">
      <c r="A2586" s="70" t="str">
        <f t="shared" si="81"/>
        <v>2026-01</v>
      </c>
      <c r="B2586" s="5" t="str">
        <f>_xlfn.XLOOKUP(G2586,过机服务商重量差!A:A,过机服务商重量差!G:G)</f>
        <v>007</v>
      </c>
      <c r="C2586" s="32" t="str">
        <f t="shared" si="80"/>
        <v>渠道</v>
      </c>
      <c r="D2586" s="63">
        <f>ROUND(IF(AND(AO2586&gt;=0,Y2586="正常走货"),_xlfn.XLOOKUP(G2586,过机服务商重量差!A:A,过机服务商重量差!L:L),"0"),2)</f>
        <v>199</v>
      </c>
      <c r="E2586" s="64">
        <f>ROUND(IF(B2586="小旋风",$D2586/提成!$D$4*提成!$E$4,$D2586/提成!$D$3*提成!$E$3),2)</f>
        <v>1.99</v>
      </c>
      <c r="F2586" s="5" t="str">
        <f ca="1">IFERROR(LOOKUP(1,0/((B2586=名单!B:B)*(VALUE(AW2586)&gt;=名单!E:E)*(VALUE(AW2586)&lt;=名单!G:G)*(Y2586="正常走货")),名单!H:H),"否")</f>
        <v>否</v>
      </c>
      <c r="G2586" s="71" t="s">
        <v>7793</v>
      </c>
      <c r="H2586" s="71" t="s">
        <v>7795</v>
      </c>
      <c r="J2586" s="72" t="s">
        <v>266</v>
      </c>
      <c r="L2586" s="71" t="s">
        <v>18</v>
      </c>
      <c r="M2586" s="73"/>
      <c r="N2586" s="73"/>
      <c r="R2586" s="73"/>
      <c r="S2586" s="72" t="s">
        <v>120</v>
      </c>
      <c r="T2586" s="72" t="s">
        <v>14382</v>
      </c>
      <c r="U2586" s="73"/>
      <c r="W2586" s="73"/>
      <c r="X2586" s="73"/>
      <c r="Y2586" s="72" t="s">
        <v>14379</v>
      </c>
      <c r="AO2586" s="71">
        <v>1373.1</v>
      </c>
      <c r="AS2586" s="73"/>
      <c r="AT2586" s="73"/>
      <c r="AU2586" s="73"/>
      <c r="AV2586" s="73"/>
      <c r="AW2586" s="74" t="s">
        <v>16980</v>
      </c>
      <c r="BC2586" s="73"/>
      <c r="BD2586" s="73"/>
    </row>
    <row r="2587" spans="1:56">
      <c r="A2587" s="70" t="str">
        <f t="shared" si="81"/>
        <v>2026-01</v>
      </c>
      <c r="B2587" s="5" t="str">
        <f>_xlfn.XLOOKUP(G2587,过机服务商重量差!A:A,过机服务商重量差!G:G)</f>
        <v>玉麒麟</v>
      </c>
      <c r="C2587" s="32" t="str">
        <f t="shared" si="80"/>
        <v>渠道</v>
      </c>
      <c r="D2587" s="63">
        <f>ROUND(IF(AND(AO2587&gt;=0,Y2587="正常走货"),_xlfn.XLOOKUP(G2587,过机服务商重量差!A:A,过机服务商重量差!L:L),"0"),2)</f>
        <v>21</v>
      </c>
      <c r="E2587" s="64">
        <f>ROUND(IF(B2587="小旋风",$D2587/提成!$D$4*提成!$E$4,$D2587/提成!$D$3*提成!$E$3),2)</f>
        <v>0.21</v>
      </c>
      <c r="F2587" s="5" t="str">
        <f ca="1">IFERROR(LOOKUP(1,0/((B2587=名单!B:B)*(VALUE(AW2587)&gt;=名单!E:E)*(VALUE(AW2587)&lt;=名单!G:G)*(Y2587="正常走货")),名单!H:H),"否")</f>
        <v>否</v>
      </c>
      <c r="G2587" s="71" t="s">
        <v>7796</v>
      </c>
      <c r="H2587" s="71" t="s">
        <v>7798</v>
      </c>
      <c r="J2587" s="72" t="s">
        <v>17</v>
      </c>
      <c r="L2587" s="71" t="s">
        <v>18</v>
      </c>
      <c r="M2587" s="73"/>
      <c r="N2587" s="73"/>
      <c r="R2587" s="73"/>
      <c r="S2587" s="72" t="s">
        <v>7799</v>
      </c>
      <c r="T2587" s="72" t="s">
        <v>14382</v>
      </c>
      <c r="U2587" s="73"/>
      <c r="W2587" s="73"/>
      <c r="X2587" s="73"/>
      <c r="Y2587" s="72" t="s">
        <v>14379</v>
      </c>
      <c r="AO2587" s="71">
        <v>101</v>
      </c>
      <c r="AT2587" s="73"/>
      <c r="AV2587" s="73"/>
      <c r="AW2587" s="74" t="s">
        <v>16981</v>
      </c>
      <c r="BC2587" s="73"/>
      <c r="BD2587" s="73"/>
    </row>
    <row r="2588" spans="1:56">
      <c r="A2588" s="70" t="str">
        <f t="shared" si="81"/>
        <v>2026-01</v>
      </c>
      <c r="B2588" s="5" t="str">
        <f>_xlfn.XLOOKUP(G2588,过机服务商重量差!A:A,过机服务商重量差!G:G)</f>
        <v>玉麒麟</v>
      </c>
      <c r="C2588" s="32" t="str">
        <f t="shared" si="80"/>
        <v>渠道</v>
      </c>
      <c r="D2588" s="63">
        <f>ROUND(IF(AND(AO2588&gt;=0,Y2588="正常走货"),_xlfn.XLOOKUP(G2588,过机服务商重量差!A:A,过机服务商重量差!L:L),"0"),2)</f>
        <v>12.5</v>
      </c>
      <c r="E2588" s="64">
        <f>ROUND(IF(B2588="小旋风",$D2588/提成!$D$4*提成!$E$4,$D2588/提成!$D$3*提成!$E$3),2)</f>
        <v>0.13</v>
      </c>
      <c r="F2588" s="5" t="str">
        <f ca="1">IFERROR(LOOKUP(1,0/((B2588=名单!B:B)*(VALUE(AW2588)&gt;=名单!E:E)*(VALUE(AW2588)&lt;=名单!G:G)*(Y2588="正常走货")),名单!H:H),"否")</f>
        <v>否</v>
      </c>
      <c r="G2588" s="71" t="s">
        <v>7800</v>
      </c>
      <c r="H2588" s="71" t="s">
        <v>7802</v>
      </c>
      <c r="J2588" s="72" t="s">
        <v>17</v>
      </c>
      <c r="L2588" s="71" t="s">
        <v>18</v>
      </c>
      <c r="M2588" s="73"/>
      <c r="N2588" s="73"/>
      <c r="R2588" s="73"/>
      <c r="S2588" s="72" t="s">
        <v>215</v>
      </c>
      <c r="T2588" s="72" t="s">
        <v>14378</v>
      </c>
      <c r="U2588" s="73"/>
      <c r="W2588" s="73"/>
      <c r="X2588" s="73"/>
      <c r="Y2588" s="72" t="s">
        <v>14379</v>
      </c>
      <c r="AO2588" s="71">
        <v>100</v>
      </c>
      <c r="AS2588" s="73"/>
      <c r="AT2588" s="73"/>
      <c r="AV2588" s="73"/>
      <c r="AW2588" s="74" t="s">
        <v>16982</v>
      </c>
      <c r="BC2588" s="73"/>
      <c r="BD2588" s="73"/>
    </row>
    <row r="2589" spans="1:56">
      <c r="A2589" s="70" t="str">
        <f t="shared" si="81"/>
        <v>2026-01</v>
      </c>
      <c r="B2589" s="5" t="str">
        <f>_xlfn.XLOOKUP(G2589,过机服务商重量差!A:A,过机服务商重量差!G:G)</f>
        <v>无崖子</v>
      </c>
      <c r="C2589" s="32" t="str">
        <f t="shared" si="80"/>
        <v>渠道</v>
      </c>
      <c r="D2589" s="63">
        <f>ROUND(IF(AND(AO2589&gt;=0,Y2589="正常走货"),_xlfn.XLOOKUP(G2589,过机服务商重量差!A:A,过机服务商重量差!L:L),"0"),2)</f>
        <v>3.5</v>
      </c>
      <c r="E2589" s="64">
        <f>ROUND(IF(B2589="小旋风",$D2589/提成!$D$4*提成!$E$4,$D2589/提成!$D$3*提成!$E$3),2)</f>
        <v>0.04</v>
      </c>
      <c r="F2589" s="5" t="str">
        <f ca="1">IFERROR(LOOKUP(1,0/((B2589=名单!B:B)*(VALUE(AW2589)&gt;=名单!E:E)*(VALUE(AW2589)&lt;=名单!G:G)*(Y2589="正常走货")),名单!H:H),"否")</f>
        <v>否</v>
      </c>
      <c r="G2589" s="71" t="s">
        <v>7803</v>
      </c>
      <c r="H2589" s="71" t="s">
        <v>7805</v>
      </c>
      <c r="J2589" s="72" t="s">
        <v>539</v>
      </c>
      <c r="L2589" s="71" t="s">
        <v>18</v>
      </c>
      <c r="M2589" s="73"/>
      <c r="N2589" s="73"/>
      <c r="R2589" s="73"/>
      <c r="S2589" s="72" t="s">
        <v>1593</v>
      </c>
      <c r="T2589" s="72" t="s">
        <v>14407</v>
      </c>
      <c r="U2589" s="73"/>
      <c r="W2589" s="73"/>
      <c r="X2589" s="73"/>
      <c r="Y2589" s="72" t="s">
        <v>14379</v>
      </c>
      <c r="AO2589" s="71">
        <v>40</v>
      </c>
      <c r="AT2589" s="73"/>
      <c r="AV2589" s="73"/>
      <c r="AW2589" s="74" t="s">
        <v>16983</v>
      </c>
      <c r="BC2589" s="73"/>
    </row>
    <row r="2590" spans="1:56">
      <c r="A2590" s="70" t="str">
        <f t="shared" si="81"/>
        <v>2026-01</v>
      </c>
      <c r="B2590" s="5" t="str">
        <f>_xlfn.XLOOKUP(G2590,过机服务商重量差!A:A,过机服务商重量差!G:G)</f>
        <v>007</v>
      </c>
      <c r="C2590" s="32" t="str">
        <f t="shared" si="80"/>
        <v>渠道</v>
      </c>
      <c r="D2590" s="63">
        <f>ROUND(IF(AND(AO2590&gt;=0,Y2590="正常走货"),_xlfn.XLOOKUP(G2590,过机服务商重量差!A:A,过机服务商重量差!L:L),"0"),2)</f>
        <v>12</v>
      </c>
      <c r="E2590" s="64">
        <f>ROUND(IF(B2590="小旋风",$D2590/提成!$D$4*提成!$E$4,$D2590/提成!$D$3*提成!$E$3),2)</f>
        <v>0.12</v>
      </c>
      <c r="F2590" s="5" t="str">
        <f ca="1">IFERROR(LOOKUP(1,0/((B2590=名单!B:B)*(VALUE(AW2590)&gt;=名单!E:E)*(VALUE(AW2590)&lt;=名单!G:G)*(Y2590="正常走货")),名单!H:H),"否")</f>
        <v>否</v>
      </c>
      <c r="G2590" s="71" t="s">
        <v>7806</v>
      </c>
      <c r="H2590" s="71" t="s">
        <v>7808</v>
      </c>
      <c r="J2590" s="72" t="s">
        <v>168</v>
      </c>
      <c r="L2590" s="71" t="s">
        <v>18</v>
      </c>
      <c r="M2590" s="73"/>
      <c r="N2590" s="73"/>
      <c r="R2590" s="73"/>
      <c r="S2590" s="72" t="s">
        <v>215</v>
      </c>
      <c r="T2590" s="72" t="s">
        <v>14378</v>
      </c>
      <c r="U2590" s="73"/>
      <c r="W2590" s="73"/>
      <c r="X2590" s="73"/>
      <c r="Y2590" s="72" t="s">
        <v>14379</v>
      </c>
      <c r="AO2590" s="71">
        <v>360.8</v>
      </c>
      <c r="AS2590" s="73"/>
      <c r="AT2590" s="73"/>
      <c r="AU2590" s="73"/>
      <c r="AV2590" s="73"/>
      <c r="AW2590" s="74" t="s">
        <v>16984</v>
      </c>
      <c r="BC2590" s="73"/>
      <c r="BD2590" s="73"/>
    </row>
    <row r="2591" spans="1:56">
      <c r="A2591" s="70" t="str">
        <f t="shared" si="81"/>
        <v>2026-01</v>
      </c>
      <c r="B2591" s="5" t="str">
        <f>_xlfn.XLOOKUP(G2591,过机服务商重量差!A:A,过机服务商重量差!G:G)</f>
        <v>风清扬</v>
      </c>
      <c r="C2591" s="32" t="str">
        <f t="shared" si="80"/>
        <v>渠道</v>
      </c>
      <c r="D2591" s="63">
        <f>ROUND(IF(AND(AO2591&gt;=0,Y2591="正常走货"),_xlfn.XLOOKUP(G2591,过机服务商重量差!A:A,过机服务商重量差!L:L),"0"),2)</f>
        <v>21</v>
      </c>
      <c r="E2591" s="64">
        <f>ROUND(IF(B2591="小旋风",$D2591/提成!$D$4*提成!$E$4,$D2591/提成!$D$3*提成!$E$3),2)</f>
        <v>0.21</v>
      </c>
      <c r="F2591" s="5" t="str">
        <f ca="1">IFERROR(LOOKUP(1,0/((B2591=名单!B:B)*(VALUE(AW2591)&gt;=名单!E:E)*(VALUE(AW2591)&lt;=名单!G:G)*(Y2591="正常走货")),名单!H:H),"否")</f>
        <v>是</v>
      </c>
      <c r="G2591" s="71" t="s">
        <v>7809</v>
      </c>
      <c r="H2591" s="71" t="s">
        <v>7811</v>
      </c>
      <c r="J2591" s="72" t="s">
        <v>2375</v>
      </c>
      <c r="L2591" s="71" t="s">
        <v>18</v>
      </c>
      <c r="M2591" s="73"/>
      <c r="N2591" s="73"/>
      <c r="R2591" s="73"/>
      <c r="S2591" s="72" t="s">
        <v>215</v>
      </c>
      <c r="T2591" s="72" t="s">
        <v>14378</v>
      </c>
      <c r="U2591" s="73"/>
      <c r="W2591" s="73"/>
      <c r="X2591" s="73"/>
      <c r="Y2591" s="72" t="s">
        <v>14379</v>
      </c>
      <c r="AO2591" s="71">
        <v>100</v>
      </c>
      <c r="AS2591" s="73"/>
      <c r="AT2591" s="73"/>
      <c r="AU2591" s="73"/>
      <c r="AV2591" s="73"/>
      <c r="AW2591" s="74" t="s">
        <v>16985</v>
      </c>
      <c r="BC2591" s="73"/>
    </row>
    <row r="2592" spans="1:56">
      <c r="A2592" s="70" t="str">
        <f t="shared" si="81"/>
        <v>2026-01</v>
      </c>
      <c r="B2592" s="5" t="str">
        <f>_xlfn.XLOOKUP(G2592,过机服务商重量差!A:A,过机服务商重量差!G:G)</f>
        <v>无崖子</v>
      </c>
      <c r="C2592" s="32" t="str">
        <f t="shared" si="80"/>
        <v>渠道</v>
      </c>
      <c r="D2592" s="63">
        <f>ROUND(IF(AND(AO2592&gt;=0,Y2592="正常走货"),_xlfn.XLOOKUP(G2592,过机服务商重量差!A:A,过机服务商重量差!L:L),"0"),2)</f>
        <v>7</v>
      </c>
      <c r="E2592" s="64">
        <f>ROUND(IF(B2592="小旋风",$D2592/提成!$D$4*提成!$E$4,$D2592/提成!$D$3*提成!$E$3),2)</f>
        <v>0.07</v>
      </c>
      <c r="F2592" s="5" t="str">
        <f ca="1">IFERROR(LOOKUP(1,0/((B2592=名单!B:B)*(VALUE(AW2592)&gt;=名单!E:E)*(VALUE(AW2592)&lt;=名单!G:G)*(Y2592="正常走货")),名单!H:H),"否")</f>
        <v>否</v>
      </c>
      <c r="G2592" s="71" t="s">
        <v>7812</v>
      </c>
      <c r="H2592" s="71" t="s">
        <v>7814</v>
      </c>
      <c r="J2592" s="72" t="s">
        <v>2292</v>
      </c>
      <c r="L2592" s="71" t="s">
        <v>18</v>
      </c>
      <c r="M2592" s="73"/>
      <c r="N2592" s="73"/>
      <c r="R2592" s="73"/>
      <c r="S2592" s="72" t="s">
        <v>203</v>
      </c>
      <c r="T2592" s="72" t="s">
        <v>14378</v>
      </c>
      <c r="U2592" s="73"/>
      <c r="W2592" s="73"/>
      <c r="X2592" s="73"/>
      <c r="Y2592" s="72" t="s">
        <v>14379</v>
      </c>
      <c r="AO2592" s="71">
        <v>0</v>
      </c>
      <c r="AS2592" s="73"/>
      <c r="AT2592" s="73"/>
      <c r="AU2592" s="73"/>
      <c r="AV2592" s="73"/>
      <c r="AW2592" s="74" t="s">
        <v>16986</v>
      </c>
      <c r="BC2592" s="73"/>
    </row>
    <row r="2593" spans="1:56">
      <c r="A2593" s="70" t="str">
        <f t="shared" si="81"/>
        <v>2026-01</v>
      </c>
      <c r="B2593" s="5" t="str">
        <f>_xlfn.XLOOKUP(G2593,过机服务商重量差!A:A,过机服务商重量差!G:G)</f>
        <v>玉麒麟</v>
      </c>
      <c r="C2593" s="32" t="str">
        <f t="shared" si="80"/>
        <v>渠道</v>
      </c>
      <c r="D2593" s="63">
        <f>ROUND(IF(AND(AO2593&gt;=0,Y2593="正常走货"),_xlfn.XLOOKUP(G2593,过机服务商重量差!A:A,过机服务商重量差!L:L),"0"),2)</f>
        <v>240</v>
      </c>
      <c r="E2593" s="64">
        <f>ROUND(IF(B2593="小旋风",$D2593/提成!$D$4*提成!$E$4,$D2593/提成!$D$3*提成!$E$3),2)</f>
        <v>2.4</v>
      </c>
      <c r="F2593" s="5" t="str">
        <f ca="1">IFERROR(LOOKUP(1,0/((B2593=名单!B:B)*(VALUE(AW2593)&gt;=名单!E:E)*(VALUE(AW2593)&lt;=名单!G:G)*(Y2593="正常走货")),名单!H:H),"否")</f>
        <v>否</v>
      </c>
      <c r="G2593" s="71" t="s">
        <v>7815</v>
      </c>
      <c r="H2593" s="71" t="s">
        <v>7817</v>
      </c>
      <c r="J2593" s="72" t="s">
        <v>17</v>
      </c>
      <c r="L2593" s="71" t="s">
        <v>18</v>
      </c>
      <c r="M2593" s="73"/>
      <c r="N2593" s="73"/>
      <c r="R2593" s="73"/>
      <c r="S2593" s="72" t="s">
        <v>540</v>
      </c>
      <c r="T2593" s="72" t="s">
        <v>14410</v>
      </c>
      <c r="U2593" s="73"/>
      <c r="W2593" s="73"/>
      <c r="X2593" s="73"/>
      <c r="Y2593" s="72" t="s">
        <v>14379</v>
      </c>
      <c r="AO2593" s="71">
        <v>2178.5</v>
      </c>
      <c r="AS2593" s="73"/>
      <c r="AT2593" s="73"/>
      <c r="AU2593" s="73"/>
      <c r="AV2593" s="73"/>
      <c r="AW2593" s="74" t="s">
        <v>16987</v>
      </c>
      <c r="BC2593" s="73"/>
      <c r="BD2593" s="73"/>
    </row>
    <row r="2594" spans="1:56">
      <c r="A2594" s="70" t="str">
        <f t="shared" si="81"/>
        <v>2026-01</v>
      </c>
      <c r="B2594" s="5" t="str">
        <f>_xlfn.XLOOKUP(G2594,过机服务商重量差!A:A,过机服务商重量差!G:G)</f>
        <v>风清扬</v>
      </c>
      <c r="C2594" s="32" t="str">
        <f t="shared" si="80"/>
        <v>渠道</v>
      </c>
      <c r="D2594" s="63">
        <f>ROUND(IF(AND(AO2594&gt;=0,Y2594="正常走货"),_xlfn.XLOOKUP(G2594,过机服务商重量差!A:A,过机服务商重量差!L:L),"0"),2)</f>
        <v>889</v>
      </c>
      <c r="E2594" s="64">
        <f>ROUND(IF(B2594="小旋风",$D2594/提成!$D$4*提成!$E$4,$D2594/提成!$D$3*提成!$E$3),2)</f>
        <v>8.89</v>
      </c>
      <c r="F2594" s="5" t="str">
        <f ca="1">IFERROR(LOOKUP(1,0/((B2594=名单!B:B)*(VALUE(AW2594)&gt;=名单!E:E)*(VALUE(AW2594)&lt;=名单!G:G)*(Y2594="正常走货")),名单!H:H),"否")</f>
        <v>是</v>
      </c>
      <c r="G2594" s="71" t="s">
        <v>7818</v>
      </c>
      <c r="H2594" s="71" t="s">
        <v>7820</v>
      </c>
      <c r="J2594" s="72" t="s">
        <v>880</v>
      </c>
      <c r="L2594" s="71" t="s">
        <v>18</v>
      </c>
      <c r="M2594" s="73"/>
      <c r="N2594" s="73"/>
      <c r="R2594" s="73"/>
      <c r="S2594" s="72" t="s">
        <v>30</v>
      </c>
      <c r="T2594" s="72" t="s">
        <v>14382</v>
      </c>
      <c r="U2594" s="73"/>
      <c r="W2594" s="73"/>
      <c r="X2594" s="73"/>
      <c r="Y2594" s="72" t="s">
        <v>14379</v>
      </c>
      <c r="AO2594" s="71">
        <v>896.5</v>
      </c>
      <c r="AS2594" s="73"/>
      <c r="AT2594" s="73"/>
      <c r="AU2594" s="73"/>
      <c r="AV2594" s="73"/>
      <c r="AW2594" s="74" t="s">
        <v>16988</v>
      </c>
      <c r="BC2594" s="73"/>
      <c r="BD2594" s="73"/>
    </row>
    <row r="2595" spans="1:56">
      <c r="A2595" s="70" t="str">
        <f t="shared" si="81"/>
        <v>2026-01</v>
      </c>
      <c r="B2595" s="5" t="str">
        <f>_xlfn.XLOOKUP(G2595,过机服务商重量差!A:A,过机服务商重量差!G:G)</f>
        <v>玉麒麟</v>
      </c>
      <c r="C2595" s="32" t="str">
        <f t="shared" si="80"/>
        <v>渠道</v>
      </c>
      <c r="D2595" s="63">
        <f>ROUND(IF(AND(AO2595&gt;=0,Y2595="正常走货"),_xlfn.XLOOKUP(G2595,过机服务商重量差!A:A,过机服务商重量差!L:L),"0"),2)</f>
        <v>281</v>
      </c>
      <c r="E2595" s="64">
        <f>ROUND(IF(B2595="小旋风",$D2595/提成!$D$4*提成!$E$4,$D2595/提成!$D$3*提成!$E$3),2)</f>
        <v>2.81</v>
      </c>
      <c r="F2595" s="5" t="str">
        <f ca="1">IFERROR(LOOKUP(1,0/((B2595=名单!B:B)*(VALUE(AW2595)&gt;=名单!E:E)*(VALUE(AW2595)&lt;=名单!G:G)*(Y2595="正常走货")),名单!H:H),"否")</f>
        <v>否</v>
      </c>
      <c r="G2595" s="71" t="s">
        <v>7821</v>
      </c>
      <c r="H2595" s="71" t="s">
        <v>7823</v>
      </c>
      <c r="J2595" s="72" t="s">
        <v>17</v>
      </c>
      <c r="L2595" s="71" t="s">
        <v>18</v>
      </c>
      <c r="M2595" s="73"/>
      <c r="N2595" s="73"/>
      <c r="R2595" s="73"/>
      <c r="S2595" s="72" t="s">
        <v>99</v>
      </c>
      <c r="T2595" s="72" t="s">
        <v>14410</v>
      </c>
      <c r="U2595" s="73"/>
      <c r="W2595" s="73"/>
      <c r="X2595" s="73"/>
      <c r="Y2595" s="72" t="s">
        <v>14379</v>
      </c>
      <c r="AO2595" s="71">
        <v>1210</v>
      </c>
      <c r="AS2595" s="73"/>
      <c r="AT2595" s="73"/>
      <c r="AU2595" s="73"/>
      <c r="AV2595" s="73"/>
      <c r="AW2595" s="74" t="s">
        <v>16989</v>
      </c>
      <c r="BC2595" s="73"/>
    </row>
    <row r="2596" spans="1:56">
      <c r="A2596" s="70" t="str">
        <f t="shared" si="81"/>
        <v>2026-01</v>
      </c>
      <c r="B2596" s="5" t="str">
        <f>_xlfn.XLOOKUP(G2596,过机服务商重量差!A:A,过机服务商重量差!G:G)</f>
        <v>玉麒麟</v>
      </c>
      <c r="C2596" s="32" t="str">
        <f t="shared" si="80"/>
        <v>渠道</v>
      </c>
      <c r="D2596" s="63">
        <f>ROUND(IF(AND(AO2596&gt;=0,Y2596="正常走货"),_xlfn.XLOOKUP(G2596,过机服务商重量差!A:A,过机服务商重量差!L:L),"0"),2)</f>
        <v>8</v>
      </c>
      <c r="E2596" s="64">
        <f>ROUND(IF(B2596="小旋风",$D2596/提成!$D$4*提成!$E$4,$D2596/提成!$D$3*提成!$E$3),2)</f>
        <v>0.08</v>
      </c>
      <c r="F2596" s="5" t="str">
        <f ca="1">IFERROR(LOOKUP(1,0/((B2596=名单!B:B)*(VALUE(AW2596)&gt;=名单!E:E)*(VALUE(AW2596)&lt;=名单!G:G)*(Y2596="正常走货")),名单!H:H),"否")</f>
        <v>否</v>
      </c>
      <c r="G2596" s="71" t="s">
        <v>7824</v>
      </c>
      <c r="H2596" s="71" t="s">
        <v>7826</v>
      </c>
      <c r="J2596" s="72" t="s">
        <v>17</v>
      </c>
      <c r="L2596" s="71" t="s">
        <v>18</v>
      </c>
      <c r="M2596" s="73"/>
      <c r="N2596" s="73"/>
      <c r="R2596" s="73"/>
      <c r="S2596" s="72" t="s">
        <v>246</v>
      </c>
      <c r="T2596" s="72" t="s">
        <v>14386</v>
      </c>
      <c r="U2596" s="73"/>
      <c r="W2596" s="73"/>
      <c r="X2596" s="73"/>
      <c r="Y2596" s="72" t="s">
        <v>14379</v>
      </c>
      <c r="AO2596" s="71">
        <v>101.69</v>
      </c>
      <c r="AS2596" s="73"/>
      <c r="AT2596" s="73"/>
      <c r="AU2596" s="73"/>
      <c r="AV2596" s="73"/>
      <c r="AW2596" s="74" t="s">
        <v>16990</v>
      </c>
      <c r="BC2596" s="73"/>
    </row>
    <row r="2597" spans="1:56">
      <c r="A2597" s="70" t="str">
        <f t="shared" si="81"/>
        <v>2026-01</v>
      </c>
      <c r="B2597" s="5" t="str">
        <f>_xlfn.XLOOKUP(G2597,过机服务商重量差!A:A,过机服务商重量差!G:G)</f>
        <v>玉麒麟</v>
      </c>
      <c r="C2597" s="32" t="str">
        <f t="shared" si="80"/>
        <v>渠道</v>
      </c>
      <c r="D2597" s="63">
        <f>ROUND(IF(AND(AO2597&gt;=0,Y2597="正常走货"),_xlfn.XLOOKUP(G2597,过机服务商重量差!A:A,过机服务商重量差!L:L),"0"),2)</f>
        <v>8</v>
      </c>
      <c r="E2597" s="64">
        <f>ROUND(IF(B2597="小旋风",$D2597/提成!$D$4*提成!$E$4,$D2597/提成!$D$3*提成!$E$3),2)</f>
        <v>0.08</v>
      </c>
      <c r="F2597" s="5" t="str">
        <f ca="1">IFERROR(LOOKUP(1,0/((B2597=名单!B:B)*(VALUE(AW2597)&gt;=名单!E:E)*(VALUE(AW2597)&lt;=名单!G:G)*(Y2597="正常走货")),名单!H:H),"否")</f>
        <v>否</v>
      </c>
      <c r="G2597" s="71" t="s">
        <v>7827</v>
      </c>
      <c r="H2597" s="71" t="s">
        <v>7829</v>
      </c>
      <c r="J2597" s="72" t="s">
        <v>17</v>
      </c>
      <c r="L2597" s="71" t="s">
        <v>18</v>
      </c>
      <c r="M2597" s="73"/>
      <c r="N2597" s="73"/>
      <c r="R2597" s="73"/>
      <c r="S2597" s="72" t="s">
        <v>246</v>
      </c>
      <c r="T2597" s="72" t="s">
        <v>14386</v>
      </c>
      <c r="U2597" s="73"/>
      <c r="W2597" s="73"/>
      <c r="X2597" s="73"/>
      <c r="Y2597" s="72" t="s">
        <v>14379</v>
      </c>
      <c r="AO2597" s="71">
        <v>101.69</v>
      </c>
      <c r="AS2597" s="73"/>
      <c r="AT2597" s="73"/>
      <c r="AU2597" s="73"/>
      <c r="AV2597" s="73"/>
      <c r="AW2597" s="74" t="s">
        <v>16991</v>
      </c>
      <c r="BC2597" s="73"/>
      <c r="BD2597" s="73"/>
    </row>
    <row r="2598" spans="1:56">
      <c r="A2598" s="70" t="str">
        <f t="shared" si="81"/>
        <v>2026-01</v>
      </c>
      <c r="B2598" s="5" t="str">
        <f>_xlfn.XLOOKUP(G2598,过机服务商重量差!A:A,过机服务商重量差!G:G)</f>
        <v>玉麒麟</v>
      </c>
      <c r="C2598" s="32" t="str">
        <f t="shared" si="80"/>
        <v>渠道</v>
      </c>
      <c r="D2598" s="63">
        <f>ROUND(IF(AND(AO2598&gt;=0,Y2598="正常走货"),_xlfn.XLOOKUP(G2598,过机服务商重量差!A:A,过机服务商重量差!L:L),"0"),2)</f>
        <v>8.5</v>
      </c>
      <c r="E2598" s="64">
        <f>ROUND(IF(B2598="小旋风",$D2598/提成!$D$4*提成!$E$4,$D2598/提成!$D$3*提成!$E$3),2)</f>
        <v>0.09</v>
      </c>
      <c r="F2598" s="5" t="str">
        <f ca="1">IFERROR(LOOKUP(1,0/((B2598=名单!B:B)*(VALUE(AW2598)&gt;=名单!E:E)*(VALUE(AW2598)&lt;=名单!G:G)*(Y2598="正常走货")),名单!H:H),"否")</f>
        <v>否</v>
      </c>
      <c r="G2598" s="71" t="s">
        <v>7830</v>
      </c>
      <c r="H2598" s="71" t="s">
        <v>7832</v>
      </c>
      <c r="J2598" s="72" t="s">
        <v>17</v>
      </c>
      <c r="L2598" s="71" t="s">
        <v>18</v>
      </c>
      <c r="M2598" s="73"/>
      <c r="N2598" s="73"/>
      <c r="R2598" s="73"/>
      <c r="S2598" s="72" t="s">
        <v>246</v>
      </c>
      <c r="T2598" s="72" t="s">
        <v>14386</v>
      </c>
      <c r="U2598" s="73"/>
      <c r="W2598" s="73"/>
      <c r="X2598" s="73"/>
      <c r="Y2598" s="72" t="s">
        <v>14379</v>
      </c>
      <c r="AO2598" s="71">
        <v>89.7</v>
      </c>
      <c r="AT2598" s="73"/>
      <c r="AV2598" s="73"/>
      <c r="AW2598" s="74" t="s">
        <v>16992</v>
      </c>
      <c r="BC2598" s="73"/>
      <c r="BD2598" s="73"/>
    </row>
    <row r="2599" spans="1:56">
      <c r="A2599" s="70" t="str">
        <f t="shared" si="81"/>
        <v>2026-01</v>
      </c>
      <c r="B2599" s="5" t="str">
        <f>_xlfn.XLOOKUP(G2599,过机服务商重量差!A:A,过机服务商重量差!G:G)</f>
        <v>玉麒麟</v>
      </c>
      <c r="C2599" s="32" t="str">
        <f t="shared" si="80"/>
        <v>渠道</v>
      </c>
      <c r="D2599" s="63">
        <f>ROUND(IF(AND(AO2599&gt;=0,Y2599="正常走货"),_xlfn.XLOOKUP(G2599,过机服务商重量差!A:A,过机服务商重量差!L:L),"0"),2)</f>
        <v>4.5</v>
      </c>
      <c r="E2599" s="64">
        <f>ROUND(IF(B2599="小旋风",$D2599/提成!$D$4*提成!$E$4,$D2599/提成!$D$3*提成!$E$3),2)</f>
        <v>0.05</v>
      </c>
      <c r="F2599" s="5" t="str">
        <f ca="1">IFERROR(LOOKUP(1,0/((B2599=名单!B:B)*(VALUE(AW2599)&gt;=名单!E:E)*(VALUE(AW2599)&lt;=名单!G:G)*(Y2599="正常走货")),名单!H:H),"否")</f>
        <v>否</v>
      </c>
      <c r="G2599" s="71" t="s">
        <v>7833</v>
      </c>
      <c r="H2599" s="71" t="s">
        <v>7835</v>
      </c>
      <c r="J2599" s="72" t="s">
        <v>17</v>
      </c>
      <c r="L2599" s="71" t="s">
        <v>18</v>
      </c>
      <c r="M2599" s="73"/>
      <c r="N2599" s="73"/>
      <c r="R2599" s="73"/>
      <c r="S2599" s="72" t="s">
        <v>203</v>
      </c>
      <c r="T2599" s="72" t="s">
        <v>14378</v>
      </c>
      <c r="U2599" s="73"/>
      <c r="W2599" s="73"/>
      <c r="X2599" s="73"/>
      <c r="Y2599" s="72" t="s">
        <v>14379</v>
      </c>
      <c r="AO2599" s="71">
        <v>58.5</v>
      </c>
      <c r="AS2599" s="73"/>
      <c r="AT2599" s="73"/>
      <c r="AU2599" s="73"/>
      <c r="AV2599" s="73"/>
      <c r="AW2599" s="74" t="s">
        <v>16993</v>
      </c>
      <c r="BC2599" s="73"/>
      <c r="BD2599" s="73"/>
    </row>
    <row r="2600" spans="1:56">
      <c r="A2600" s="70" t="str">
        <f t="shared" si="81"/>
        <v>2026-01</v>
      </c>
      <c r="B2600" s="5" t="str">
        <f>_xlfn.XLOOKUP(G2600,过机服务商重量差!A:A,过机服务商重量差!G:G)</f>
        <v>帅时莹</v>
      </c>
      <c r="C2600" s="32" t="str">
        <f t="shared" si="80"/>
        <v>渠道</v>
      </c>
      <c r="D2600" s="63">
        <f>ROUND(IF(AND(AO2600&gt;=0,Y2600="正常走货"),_xlfn.XLOOKUP(G2600,过机服务商重量差!A:A,过机服务商重量差!L:L),"0"),2)</f>
        <v>21</v>
      </c>
      <c r="E2600" s="64">
        <f>ROUND(IF(B2600="小旋风",$D2600/提成!$D$4*提成!$E$4,$D2600/提成!$D$3*提成!$E$3),2)</f>
        <v>0.21</v>
      </c>
      <c r="F2600" s="5" t="str">
        <f ca="1">IFERROR(LOOKUP(1,0/((B2600=名单!B:B)*(VALUE(AW2600)&gt;=名单!E:E)*(VALUE(AW2600)&lt;=名单!G:G)*(Y2600="正常走货")),名单!H:H),"否")</f>
        <v>否</v>
      </c>
      <c r="G2600" s="71" t="s">
        <v>7836</v>
      </c>
      <c r="H2600" s="71" t="s">
        <v>7838</v>
      </c>
      <c r="J2600" s="71" t="s">
        <v>97</v>
      </c>
      <c r="L2600" s="71" t="s">
        <v>18</v>
      </c>
      <c r="M2600" s="73"/>
      <c r="N2600" s="73"/>
      <c r="R2600" s="73"/>
      <c r="S2600" s="72" t="s">
        <v>535</v>
      </c>
      <c r="T2600" s="72" t="s">
        <v>14410</v>
      </c>
      <c r="U2600" s="73"/>
      <c r="W2600" s="73"/>
      <c r="X2600" s="73"/>
      <c r="Y2600" s="72" t="s">
        <v>14379</v>
      </c>
      <c r="AO2600" s="71">
        <v>125</v>
      </c>
      <c r="AT2600" s="73"/>
      <c r="AU2600" s="73"/>
      <c r="AV2600" s="73"/>
      <c r="AW2600" s="74" t="s">
        <v>16994</v>
      </c>
      <c r="BC2600" s="73"/>
    </row>
    <row r="2601" spans="1:56">
      <c r="A2601" s="70" t="str">
        <f t="shared" si="81"/>
        <v>2026-01</v>
      </c>
      <c r="B2601" s="5" t="str">
        <f>_xlfn.XLOOKUP(G2601,过机服务商重量差!A:A,过机服务商重量差!G:G)</f>
        <v>小旋风</v>
      </c>
      <c r="C2601" s="32" t="str">
        <f t="shared" si="80"/>
        <v>渠道</v>
      </c>
      <c r="D2601" s="63">
        <f>ROUND(IF(AND(AO2601&gt;=0,Y2601="正常走货"),_xlfn.XLOOKUP(G2601,过机服务商重量差!A:A,过机服务商重量差!L:L),"0"),2)</f>
        <v>162</v>
      </c>
      <c r="E2601" s="64">
        <f>ROUND(IF(B2601="小旋风",$D2601/提成!$D$4*提成!$E$4,$D2601/提成!$D$3*提成!$E$3),2)</f>
        <v>1.62</v>
      </c>
      <c r="F2601" s="5" t="str">
        <f ca="1">IFERROR(LOOKUP(1,0/((B2601=名单!B:B)*(VALUE(AW2601)&gt;=名单!E:E)*(VALUE(AW2601)&lt;=名单!G:G)*(Y2601="正常走货")),名单!H:H),"否")</f>
        <v>是</v>
      </c>
      <c r="G2601" s="71" t="s">
        <v>7839</v>
      </c>
      <c r="H2601" s="71" t="s">
        <v>7841</v>
      </c>
      <c r="J2601" s="71" t="s">
        <v>274</v>
      </c>
      <c r="L2601" s="71" t="s">
        <v>18</v>
      </c>
      <c r="M2601" s="73"/>
      <c r="N2601" s="73"/>
      <c r="R2601" s="73"/>
      <c r="S2601" s="72" t="s">
        <v>558</v>
      </c>
      <c r="T2601" s="72" t="s">
        <v>14410</v>
      </c>
      <c r="U2601" s="73"/>
      <c r="W2601" s="73"/>
      <c r="X2601" s="73"/>
      <c r="Y2601" s="72" t="s">
        <v>14379</v>
      </c>
      <c r="AO2601" s="71">
        <v>81</v>
      </c>
      <c r="AS2601" s="73"/>
      <c r="AT2601" s="73"/>
      <c r="AV2601" s="73"/>
      <c r="AW2601" s="74" t="s">
        <v>16995</v>
      </c>
      <c r="BA2601" s="73"/>
      <c r="BC2601" s="73"/>
    </row>
    <row r="2602" spans="1:56">
      <c r="A2602" s="70" t="str">
        <f t="shared" si="81"/>
        <v>2026-01</v>
      </c>
      <c r="B2602" s="5" t="str">
        <f>_xlfn.XLOOKUP(G2602,过机服务商重量差!A:A,过机服务商重量差!G:G)</f>
        <v>玉麒麟</v>
      </c>
      <c r="C2602" s="32" t="str">
        <f t="shared" si="80"/>
        <v>渠道</v>
      </c>
      <c r="D2602" s="63">
        <f>ROUND(IF(AND(AO2602&gt;=0,Y2602="正常走货"),_xlfn.XLOOKUP(G2602,过机服务商重量差!A:A,过机服务商重量差!L:L),"0"),2)</f>
        <v>11.5</v>
      </c>
      <c r="E2602" s="64">
        <f>ROUND(IF(B2602="小旋风",$D2602/提成!$D$4*提成!$E$4,$D2602/提成!$D$3*提成!$E$3),2)</f>
        <v>0.12</v>
      </c>
      <c r="F2602" s="5" t="str">
        <f ca="1">IFERROR(LOOKUP(1,0/((B2602=名单!B:B)*(VALUE(AW2602)&gt;=名单!E:E)*(VALUE(AW2602)&lt;=名单!G:G)*(Y2602="正常走货")),名单!H:H),"否")</f>
        <v>否</v>
      </c>
      <c r="G2602" s="71" t="s">
        <v>7842</v>
      </c>
      <c r="H2602" s="71" t="s">
        <v>7844</v>
      </c>
      <c r="J2602" s="72" t="s">
        <v>256</v>
      </c>
      <c r="L2602" s="71" t="s">
        <v>18</v>
      </c>
      <c r="M2602" s="73"/>
      <c r="N2602" s="73"/>
      <c r="R2602" s="73"/>
      <c r="S2602" s="72" t="s">
        <v>227</v>
      </c>
      <c r="T2602" s="71" t="s">
        <v>14410</v>
      </c>
      <c r="U2602" s="73"/>
      <c r="W2602" s="73"/>
      <c r="X2602" s="73"/>
      <c r="Y2602" s="72" t="s">
        <v>14379</v>
      </c>
      <c r="AO2602" s="71">
        <v>244.6</v>
      </c>
      <c r="AT2602" s="73"/>
      <c r="AV2602" s="73"/>
      <c r="AW2602" s="74" t="s">
        <v>16996</v>
      </c>
      <c r="BC2602" s="73"/>
    </row>
    <row r="2603" spans="1:56">
      <c r="A2603" s="70" t="str">
        <f t="shared" si="81"/>
        <v>2026-01</v>
      </c>
      <c r="B2603" s="5" t="str">
        <f>_xlfn.XLOOKUP(G2603,过机服务商重量差!A:A,过机服务商重量差!G:G)</f>
        <v>帅时莹</v>
      </c>
      <c r="C2603" s="32" t="str">
        <f t="shared" si="80"/>
        <v>渠道</v>
      </c>
      <c r="D2603" s="63">
        <f>ROUND(IF(AND(AO2603&gt;=0,Y2603="正常走货"),_xlfn.XLOOKUP(G2603,过机服务商重量差!A:A,过机服务商重量差!L:L),"0"),2)</f>
        <v>293</v>
      </c>
      <c r="E2603" s="64">
        <f>ROUND(IF(B2603="小旋风",$D2603/提成!$D$4*提成!$E$4,$D2603/提成!$D$3*提成!$E$3),2)</f>
        <v>2.93</v>
      </c>
      <c r="F2603" s="5" t="str">
        <f ca="1">IFERROR(LOOKUP(1,0/((B2603=名单!B:B)*(VALUE(AW2603)&gt;=名单!E:E)*(VALUE(AW2603)&lt;=名单!G:G)*(Y2603="正常走货")),名单!H:H),"否")</f>
        <v>否</v>
      </c>
      <c r="G2603" s="71" t="s">
        <v>7845</v>
      </c>
      <c r="H2603" s="71" t="s">
        <v>7847</v>
      </c>
      <c r="J2603" s="72" t="s">
        <v>4930</v>
      </c>
      <c r="L2603" s="71" t="s">
        <v>18</v>
      </c>
      <c r="M2603" s="73"/>
      <c r="N2603" s="73"/>
      <c r="R2603" s="73"/>
      <c r="S2603" s="72" t="s">
        <v>227</v>
      </c>
      <c r="T2603" s="72" t="s">
        <v>14410</v>
      </c>
      <c r="U2603" s="73"/>
      <c r="W2603" s="73"/>
      <c r="X2603" s="73"/>
      <c r="Y2603" s="72" t="s">
        <v>14379</v>
      </c>
      <c r="AO2603" s="71">
        <v>792.4</v>
      </c>
      <c r="AS2603" s="73"/>
      <c r="AT2603" s="73"/>
      <c r="AU2603" s="73"/>
      <c r="AV2603" s="73"/>
      <c r="AW2603" s="74" t="s">
        <v>16997</v>
      </c>
      <c r="BC2603" s="73"/>
    </row>
    <row r="2604" spans="1:56">
      <c r="A2604" s="70" t="str">
        <f t="shared" si="81"/>
        <v>2026-01</v>
      </c>
      <c r="B2604" s="5" t="str">
        <f>_xlfn.XLOOKUP(G2604,过机服务商重量差!A:A,过机服务商重量差!G:G)</f>
        <v>玉麒麟</v>
      </c>
      <c r="C2604" s="32" t="str">
        <f t="shared" si="80"/>
        <v>渠道</v>
      </c>
      <c r="D2604" s="63">
        <f>ROUND(IF(AND(AO2604&gt;=0,Y2604="正常走货"),_xlfn.XLOOKUP(G2604,过机服务商重量差!A:A,过机服务商重量差!L:L),"0"),2)</f>
        <v>1</v>
      </c>
      <c r="E2604" s="64">
        <f>ROUND(IF(B2604="小旋风",$D2604/提成!$D$4*提成!$E$4,$D2604/提成!$D$3*提成!$E$3),2)</f>
        <v>0.01</v>
      </c>
      <c r="F2604" s="5" t="str">
        <f ca="1">IFERROR(LOOKUP(1,0/((B2604=名单!B:B)*(VALUE(AW2604)&gt;=名单!E:E)*(VALUE(AW2604)&lt;=名单!G:G)*(Y2604="正常走货")),名单!H:H),"否")</f>
        <v>否</v>
      </c>
      <c r="G2604" s="71" t="s">
        <v>7848</v>
      </c>
      <c r="H2604" s="71" t="s">
        <v>7850</v>
      </c>
      <c r="J2604" s="72" t="s">
        <v>17</v>
      </c>
      <c r="L2604" s="71" t="s">
        <v>18</v>
      </c>
      <c r="M2604" s="73"/>
      <c r="N2604" s="73"/>
      <c r="R2604" s="73"/>
      <c r="S2604" s="72" t="s">
        <v>199</v>
      </c>
      <c r="T2604" s="72" t="s">
        <v>14439</v>
      </c>
      <c r="U2604" s="73"/>
      <c r="W2604" s="73"/>
      <c r="X2604" s="73"/>
      <c r="Y2604" s="72" t="s">
        <v>14379</v>
      </c>
      <c r="AO2604" s="71">
        <v>91.6</v>
      </c>
      <c r="AT2604" s="73"/>
      <c r="AV2604" s="73"/>
      <c r="AW2604" s="74" t="s">
        <v>16998</v>
      </c>
      <c r="BC2604" s="73"/>
    </row>
    <row r="2605" spans="1:56">
      <c r="A2605" s="70" t="str">
        <f t="shared" si="81"/>
        <v>2026-01</v>
      </c>
      <c r="B2605" s="5" t="str">
        <f>_xlfn.XLOOKUP(G2605,过机服务商重量差!A:A,过机服务商重量差!G:G)</f>
        <v>无崖子</v>
      </c>
      <c r="C2605" s="32" t="str">
        <f t="shared" si="80"/>
        <v>渠道</v>
      </c>
      <c r="D2605" s="63">
        <f>ROUND(IF(AND(AO2605&gt;=0,Y2605="正常走货"),_xlfn.XLOOKUP(G2605,过机服务商重量差!A:A,过机服务商重量差!L:L),"0"),2)</f>
        <v>1.5</v>
      </c>
      <c r="E2605" s="64">
        <f>ROUND(IF(B2605="小旋风",$D2605/提成!$D$4*提成!$E$4,$D2605/提成!$D$3*提成!$E$3),2)</f>
        <v>0.02</v>
      </c>
      <c r="F2605" s="5" t="str">
        <f ca="1">IFERROR(LOOKUP(1,0/((B2605=名单!B:B)*(VALUE(AW2605)&gt;=名单!E:E)*(VALUE(AW2605)&lt;=名单!G:G)*(Y2605="正常走货")),名单!H:H),"否")</f>
        <v>否</v>
      </c>
      <c r="G2605" s="71" t="s">
        <v>7851</v>
      </c>
      <c r="H2605" s="71" t="s">
        <v>7853</v>
      </c>
      <c r="J2605" s="72" t="s">
        <v>160</v>
      </c>
      <c r="L2605" s="71" t="s">
        <v>18</v>
      </c>
      <c r="M2605" s="73"/>
      <c r="N2605" s="73"/>
      <c r="R2605" s="73"/>
      <c r="S2605" s="72" t="s">
        <v>1793</v>
      </c>
      <c r="T2605" s="72" t="s">
        <v>14378</v>
      </c>
      <c r="U2605" s="73"/>
      <c r="W2605" s="73"/>
      <c r="X2605" s="73"/>
      <c r="Y2605" s="72" t="s">
        <v>14379</v>
      </c>
      <c r="AO2605" s="71">
        <v>0</v>
      </c>
      <c r="AS2605" s="73"/>
      <c r="AT2605" s="73"/>
      <c r="AU2605" s="73"/>
      <c r="AV2605" s="73"/>
      <c r="AW2605" s="74" t="s">
        <v>16999</v>
      </c>
      <c r="BA2605" s="73"/>
      <c r="BC2605" s="73"/>
    </row>
    <row r="2606" spans="1:56">
      <c r="A2606" s="70" t="str">
        <f t="shared" si="81"/>
        <v>2026-01</v>
      </c>
      <c r="B2606" s="5" t="str">
        <f>_xlfn.XLOOKUP(G2606,过机服务商重量差!A:A,过机服务商重量差!G:G)</f>
        <v>玉麒麟</v>
      </c>
      <c r="C2606" s="32" t="str">
        <f t="shared" si="80"/>
        <v>渠道</v>
      </c>
      <c r="D2606" s="63">
        <f>ROUND(IF(AND(AO2606&gt;=0,Y2606="正常走货"),_xlfn.XLOOKUP(G2606,过机服务商重量差!A:A,过机服务商重量差!L:L),"0"),2)</f>
        <v>2</v>
      </c>
      <c r="E2606" s="64">
        <f>ROUND(IF(B2606="小旋风",$D2606/提成!$D$4*提成!$E$4,$D2606/提成!$D$3*提成!$E$3),2)</f>
        <v>0.02</v>
      </c>
      <c r="F2606" s="5" t="str">
        <f ca="1">IFERROR(LOOKUP(1,0/((B2606=名单!B:B)*(VALUE(AW2606)&gt;=名单!E:E)*(VALUE(AW2606)&lt;=名单!G:G)*(Y2606="正常走货")),名单!H:H),"否")</f>
        <v>否</v>
      </c>
      <c r="G2606" s="71" t="s">
        <v>7854</v>
      </c>
      <c r="H2606" s="71" t="s">
        <v>7856</v>
      </c>
      <c r="J2606" s="72" t="s">
        <v>17</v>
      </c>
      <c r="L2606" s="71" t="s">
        <v>18</v>
      </c>
      <c r="M2606" s="73"/>
      <c r="N2606" s="73"/>
      <c r="R2606" s="73"/>
      <c r="S2606" s="72" t="s">
        <v>675</v>
      </c>
      <c r="T2606" s="72" t="s">
        <v>14382</v>
      </c>
      <c r="U2606" s="73"/>
      <c r="W2606" s="73"/>
      <c r="X2606" s="73"/>
      <c r="Y2606" s="72" t="s">
        <v>14379</v>
      </c>
      <c r="AO2606" s="71">
        <v>28.3</v>
      </c>
      <c r="AS2606" s="73"/>
      <c r="AT2606" s="73"/>
      <c r="AV2606" s="73"/>
      <c r="AW2606" s="74" t="s">
        <v>17000</v>
      </c>
      <c r="BC2606" s="73"/>
      <c r="BD2606" s="73"/>
    </row>
    <row r="2607" spans="1:56">
      <c r="A2607" s="70" t="str">
        <f t="shared" si="81"/>
        <v>2026-01</v>
      </c>
      <c r="B2607" s="5" t="str">
        <f>_xlfn.XLOOKUP(G2607,过机服务商重量差!A:A,过机服务商重量差!G:G)</f>
        <v>玉麒麟</v>
      </c>
      <c r="C2607" s="32" t="str">
        <f t="shared" si="80"/>
        <v>渠道</v>
      </c>
      <c r="D2607" s="63">
        <f>ROUND(IF(AND(AO2607&gt;=0,Y2607="正常走货"),_xlfn.XLOOKUP(G2607,过机服务商重量差!A:A,过机服务商重量差!L:L),"0"),2)</f>
        <v>0.5</v>
      </c>
      <c r="E2607" s="64">
        <f>ROUND(IF(B2607="小旋风",$D2607/提成!$D$4*提成!$E$4,$D2607/提成!$D$3*提成!$E$3),2)</f>
        <v>0.01</v>
      </c>
      <c r="F2607" s="5" t="str">
        <f ca="1">IFERROR(LOOKUP(1,0/((B2607=名单!B:B)*(VALUE(AW2607)&gt;=名单!E:E)*(VALUE(AW2607)&lt;=名单!G:G)*(Y2607="正常走货")),名单!H:H),"否")</f>
        <v>否</v>
      </c>
      <c r="G2607" s="71" t="s">
        <v>7857</v>
      </c>
      <c r="H2607" s="71" t="s">
        <v>7859</v>
      </c>
      <c r="J2607" s="72" t="s">
        <v>17</v>
      </c>
      <c r="L2607" s="71" t="s">
        <v>18</v>
      </c>
      <c r="M2607" s="73"/>
      <c r="N2607" s="73"/>
      <c r="R2607" s="73"/>
      <c r="S2607" s="72" t="s">
        <v>767</v>
      </c>
      <c r="T2607" s="72" t="s">
        <v>14382</v>
      </c>
      <c r="U2607" s="73"/>
      <c r="W2607" s="73"/>
      <c r="X2607" s="73"/>
      <c r="Y2607" s="72" t="s">
        <v>14379</v>
      </c>
      <c r="AO2607" s="71">
        <v>85.4</v>
      </c>
      <c r="AS2607" s="73"/>
      <c r="AT2607" s="73"/>
      <c r="AV2607" s="73"/>
      <c r="AW2607" s="74" t="s">
        <v>17001</v>
      </c>
      <c r="BC2607" s="73"/>
    </row>
    <row r="2608" spans="1:56">
      <c r="A2608" s="70" t="str">
        <f t="shared" si="81"/>
        <v>2026-01</v>
      </c>
      <c r="B2608" s="5" t="str">
        <f>_xlfn.XLOOKUP(G2608,过机服务商重量差!A:A,过机服务商重量差!G:G)</f>
        <v>帅时莹</v>
      </c>
      <c r="C2608" s="32" t="str">
        <f t="shared" si="80"/>
        <v>渠道</v>
      </c>
      <c r="D2608" s="63">
        <f>ROUND(IF(AND(AO2608&gt;=0,Y2608="正常走货"),_xlfn.XLOOKUP(G2608,过机服务商重量差!A:A,过机服务商重量差!L:L),"0"),2)</f>
        <v>21</v>
      </c>
      <c r="E2608" s="64">
        <f>ROUND(IF(B2608="小旋风",$D2608/提成!$D$4*提成!$E$4,$D2608/提成!$D$3*提成!$E$3),2)</f>
        <v>0.21</v>
      </c>
      <c r="F2608" s="5" t="str">
        <f ca="1">IFERROR(LOOKUP(1,0/((B2608=名单!B:B)*(VALUE(AW2608)&gt;=名单!E:E)*(VALUE(AW2608)&lt;=名单!G:G)*(Y2608="正常走货")),名单!H:H),"否")</f>
        <v>否</v>
      </c>
      <c r="G2608" s="71" t="s">
        <v>7860</v>
      </c>
      <c r="H2608" s="71" t="s">
        <v>7862</v>
      </c>
      <c r="J2608" s="72" t="s">
        <v>97</v>
      </c>
      <c r="L2608" s="71" t="s">
        <v>18</v>
      </c>
      <c r="M2608" s="73"/>
      <c r="N2608" s="73"/>
      <c r="R2608" s="73"/>
      <c r="S2608" s="72" t="s">
        <v>562</v>
      </c>
      <c r="T2608" s="72" t="s">
        <v>14410</v>
      </c>
      <c r="U2608" s="73"/>
      <c r="W2608" s="73"/>
      <c r="X2608" s="73"/>
      <c r="Y2608" s="72" t="s">
        <v>14379</v>
      </c>
      <c r="AO2608" s="71">
        <v>145</v>
      </c>
      <c r="AS2608" s="73"/>
      <c r="AT2608" s="73"/>
      <c r="AU2608" s="73"/>
      <c r="AV2608" s="73"/>
      <c r="AW2608" s="74" t="s">
        <v>17002</v>
      </c>
      <c r="BC2608" s="73"/>
    </row>
    <row r="2609" spans="1:56">
      <c r="A2609" s="70" t="str">
        <f t="shared" si="81"/>
        <v>2026-01</v>
      </c>
      <c r="B2609" s="5" t="str">
        <f>_xlfn.XLOOKUP(G2609,过机服务商重量差!A:A,过机服务商重量差!G:G)</f>
        <v>玉麒麟</v>
      </c>
      <c r="C2609" s="32" t="str">
        <f t="shared" si="80"/>
        <v>渠道</v>
      </c>
      <c r="D2609" s="63">
        <f>ROUND(IF(AND(AO2609&gt;=0,Y2609="正常走货"),_xlfn.XLOOKUP(G2609,过机服务商重量差!A:A,过机服务商重量差!L:L),"0"),2)</f>
        <v>52</v>
      </c>
      <c r="E2609" s="64">
        <f>ROUND(IF(B2609="小旋风",$D2609/提成!$D$4*提成!$E$4,$D2609/提成!$D$3*提成!$E$3),2)</f>
        <v>0.52</v>
      </c>
      <c r="F2609" s="5" t="str">
        <f ca="1">IFERROR(LOOKUP(1,0/((B2609=名单!B:B)*(VALUE(AW2609)&gt;=名单!E:E)*(VALUE(AW2609)&lt;=名单!G:G)*(Y2609="正常走货")),名单!H:H),"否")</f>
        <v>否</v>
      </c>
      <c r="G2609" s="71" t="s">
        <v>7863</v>
      </c>
      <c r="H2609" s="71" t="s">
        <v>7865</v>
      </c>
      <c r="J2609" s="72" t="s">
        <v>17</v>
      </c>
      <c r="L2609" s="71" t="s">
        <v>18</v>
      </c>
      <c r="M2609" s="73"/>
      <c r="N2609" s="73"/>
      <c r="R2609" s="73"/>
      <c r="S2609" s="72" t="s">
        <v>20</v>
      </c>
      <c r="T2609" s="72" t="s">
        <v>14378</v>
      </c>
      <c r="U2609" s="73"/>
      <c r="W2609" s="73"/>
      <c r="X2609" s="73"/>
      <c r="Y2609" s="72" t="s">
        <v>14379</v>
      </c>
      <c r="AO2609" s="71">
        <v>218.4</v>
      </c>
      <c r="AT2609" s="73"/>
      <c r="AV2609" s="73"/>
      <c r="AW2609" s="74" t="s">
        <v>17003</v>
      </c>
      <c r="BC2609" s="73"/>
      <c r="BD2609" s="73"/>
    </row>
    <row r="2610" spans="1:56">
      <c r="A2610" s="70" t="str">
        <f t="shared" si="81"/>
        <v>2026-01</v>
      </c>
      <c r="B2610" s="5" t="str">
        <f>_xlfn.XLOOKUP(G2610,过机服务商重量差!A:A,过机服务商重量差!G:G)</f>
        <v>玉麒麟</v>
      </c>
      <c r="C2610" s="32" t="str">
        <f t="shared" si="80"/>
        <v>渠道</v>
      </c>
      <c r="D2610" s="63">
        <f>ROUND(IF(AND(AO2610&gt;=0,Y2610="正常走货"),_xlfn.XLOOKUP(G2610,过机服务商重量差!A:A,过机服务商重量差!L:L),"0"),2)</f>
        <v>8</v>
      </c>
      <c r="E2610" s="64">
        <f>ROUND(IF(B2610="小旋风",$D2610/提成!$D$4*提成!$E$4,$D2610/提成!$D$3*提成!$E$3),2)</f>
        <v>0.08</v>
      </c>
      <c r="F2610" s="5" t="str">
        <f ca="1">IFERROR(LOOKUP(1,0/((B2610=名单!B:B)*(VALUE(AW2610)&gt;=名单!E:E)*(VALUE(AW2610)&lt;=名单!G:G)*(Y2610="正常走货")),名单!H:H),"否")</f>
        <v>否</v>
      </c>
      <c r="G2610" s="71" t="s">
        <v>7866</v>
      </c>
      <c r="H2610" s="71" t="s">
        <v>7868</v>
      </c>
      <c r="J2610" s="72" t="s">
        <v>17</v>
      </c>
      <c r="L2610" s="71" t="s">
        <v>18</v>
      </c>
      <c r="M2610" s="73"/>
      <c r="N2610" s="73"/>
      <c r="R2610" s="73"/>
      <c r="S2610" s="72" t="s">
        <v>408</v>
      </c>
      <c r="T2610" s="71" t="s">
        <v>14378</v>
      </c>
      <c r="U2610" s="73"/>
      <c r="W2610" s="73"/>
      <c r="X2610" s="73"/>
      <c r="Y2610" s="72" t="s">
        <v>14379</v>
      </c>
      <c r="AO2610" s="71">
        <v>99</v>
      </c>
      <c r="AS2610" s="73"/>
      <c r="AT2610" s="73"/>
      <c r="AU2610" s="73"/>
      <c r="AV2610" s="73"/>
      <c r="AW2610" s="74" t="s">
        <v>17004</v>
      </c>
      <c r="BC2610" s="73"/>
      <c r="BD2610" s="73"/>
    </row>
    <row r="2611" spans="1:56">
      <c r="A2611" s="70" t="str">
        <f t="shared" si="81"/>
        <v>2026-01</v>
      </c>
      <c r="B2611" s="5" t="str">
        <f>_xlfn.XLOOKUP(G2611,过机服务商重量差!A:A,过机服务商重量差!G:G)</f>
        <v>无崖子</v>
      </c>
      <c r="C2611" s="32" t="str">
        <f t="shared" si="80"/>
        <v>渠道</v>
      </c>
      <c r="D2611" s="63">
        <f>ROUND(IF(AND(AO2611&gt;=0,Y2611="正常走货"),_xlfn.XLOOKUP(G2611,过机服务商重量差!A:A,过机服务商重量差!L:L),"0"),2)</f>
        <v>2.5</v>
      </c>
      <c r="E2611" s="64">
        <f>ROUND(IF(B2611="小旋风",$D2611/提成!$D$4*提成!$E$4,$D2611/提成!$D$3*提成!$E$3),2)</f>
        <v>0.03</v>
      </c>
      <c r="F2611" s="5" t="str">
        <f ca="1">IFERROR(LOOKUP(1,0/((B2611=名单!B:B)*(VALUE(AW2611)&gt;=名单!E:E)*(VALUE(AW2611)&lt;=名单!G:G)*(Y2611="正常走货")),名单!H:H),"否")</f>
        <v>否</v>
      </c>
      <c r="G2611" s="71" t="s">
        <v>7869</v>
      </c>
      <c r="H2611" s="71" t="s">
        <v>7871</v>
      </c>
      <c r="J2611" s="72" t="s">
        <v>160</v>
      </c>
      <c r="L2611" s="72" t="s">
        <v>18</v>
      </c>
      <c r="M2611" s="73"/>
      <c r="N2611" s="73"/>
      <c r="R2611" s="73"/>
      <c r="S2611" s="72" t="s">
        <v>408</v>
      </c>
      <c r="T2611" s="72" t="s">
        <v>14378</v>
      </c>
      <c r="U2611" s="73"/>
      <c r="W2611" s="73"/>
      <c r="X2611" s="73"/>
      <c r="Y2611" s="72" t="s">
        <v>14379</v>
      </c>
      <c r="AO2611" s="71">
        <v>0</v>
      </c>
      <c r="AT2611" s="73"/>
      <c r="AU2611" s="73"/>
      <c r="AV2611" s="73"/>
      <c r="AW2611" s="74" t="s">
        <v>17005</v>
      </c>
      <c r="BC2611" s="73"/>
    </row>
    <row r="2612" spans="1:56">
      <c r="A2612" s="70" t="str">
        <f t="shared" si="81"/>
        <v>2026-01</v>
      </c>
      <c r="B2612" s="5" t="str">
        <f>_xlfn.XLOOKUP(G2612,过机服务商重量差!A:A,过机服务商重量差!G:G)</f>
        <v>玉麒麟</v>
      </c>
      <c r="C2612" s="32" t="str">
        <f t="shared" si="80"/>
        <v>渠道</v>
      </c>
      <c r="D2612" s="63">
        <f>ROUND(IF(AND(AO2612&gt;=0,Y2612="正常走货"),_xlfn.XLOOKUP(G2612,过机服务商重量差!A:A,过机服务商重量差!L:L),"0"),2)</f>
        <v>25</v>
      </c>
      <c r="E2612" s="64">
        <f>ROUND(IF(B2612="小旋风",$D2612/提成!$D$4*提成!$E$4,$D2612/提成!$D$3*提成!$E$3),2)</f>
        <v>0.25</v>
      </c>
      <c r="F2612" s="5" t="str">
        <f ca="1">IFERROR(LOOKUP(1,0/((B2612=名单!B:B)*(VALUE(AW2612)&gt;=名单!E:E)*(VALUE(AW2612)&lt;=名单!G:G)*(Y2612="正常走货")),名单!H:H),"否")</f>
        <v>否</v>
      </c>
      <c r="G2612" s="71" t="s">
        <v>7872</v>
      </c>
      <c r="H2612" s="71" t="s">
        <v>7874</v>
      </c>
      <c r="J2612" s="72" t="s">
        <v>24</v>
      </c>
      <c r="L2612" s="71" t="s">
        <v>18</v>
      </c>
      <c r="M2612" s="73"/>
      <c r="N2612" s="73"/>
      <c r="R2612" s="73"/>
      <c r="S2612" s="72" t="s">
        <v>246</v>
      </c>
      <c r="T2612" s="72" t="s">
        <v>14386</v>
      </c>
      <c r="U2612" s="73"/>
      <c r="W2612" s="73"/>
      <c r="X2612" s="73"/>
      <c r="Y2612" s="72" t="s">
        <v>14379</v>
      </c>
      <c r="AO2612" s="71">
        <v>351.1</v>
      </c>
      <c r="AS2612" s="73"/>
      <c r="AT2612" s="73"/>
      <c r="AU2612" s="73"/>
      <c r="AV2612" s="73"/>
      <c r="AW2612" s="74" t="s">
        <v>17006</v>
      </c>
      <c r="BC2612" s="73"/>
    </row>
    <row r="2613" spans="1:56">
      <c r="A2613" s="70" t="str">
        <f t="shared" si="81"/>
        <v>2026-01</v>
      </c>
      <c r="B2613" s="5" t="str">
        <f>_xlfn.XLOOKUP(G2613,过机服务商重量差!A:A,过机服务商重量差!G:G)</f>
        <v>玉麒麟</v>
      </c>
      <c r="C2613" s="32" t="str">
        <f t="shared" si="80"/>
        <v>渠道</v>
      </c>
      <c r="D2613" s="63">
        <f>ROUND(IF(AND(AO2613&gt;=0,Y2613="正常走货"),_xlfn.XLOOKUP(G2613,过机服务商重量差!A:A,过机服务商重量差!L:L),"0"),2)</f>
        <v>25</v>
      </c>
      <c r="E2613" s="64">
        <f>ROUND(IF(B2613="小旋风",$D2613/提成!$D$4*提成!$E$4,$D2613/提成!$D$3*提成!$E$3),2)</f>
        <v>0.25</v>
      </c>
      <c r="F2613" s="5" t="str">
        <f ca="1">IFERROR(LOOKUP(1,0/((B2613=名单!B:B)*(VALUE(AW2613)&gt;=名单!E:E)*(VALUE(AW2613)&lt;=名单!G:G)*(Y2613="正常走货")),名单!H:H),"否")</f>
        <v>否</v>
      </c>
      <c r="G2613" s="71" t="s">
        <v>7875</v>
      </c>
      <c r="H2613" s="71" t="s">
        <v>7877</v>
      </c>
      <c r="J2613" s="72" t="s">
        <v>24</v>
      </c>
      <c r="L2613" s="71" t="s">
        <v>18</v>
      </c>
      <c r="M2613" s="73"/>
      <c r="N2613" s="73"/>
      <c r="R2613" s="73"/>
      <c r="S2613" s="72" t="s">
        <v>246</v>
      </c>
      <c r="T2613" s="72" t="s">
        <v>14386</v>
      </c>
      <c r="U2613" s="73"/>
      <c r="W2613" s="73"/>
      <c r="X2613" s="73"/>
      <c r="Y2613" s="72" t="s">
        <v>14379</v>
      </c>
      <c r="AO2613" s="71">
        <v>351.1</v>
      </c>
      <c r="AT2613" s="73"/>
      <c r="AV2613" s="73"/>
      <c r="AW2613" s="74" t="s">
        <v>17007</v>
      </c>
      <c r="BC2613" s="73"/>
    </row>
    <row r="2614" spans="1:56">
      <c r="A2614" s="70" t="str">
        <f t="shared" si="81"/>
        <v>2026-01</v>
      </c>
      <c r="B2614" s="5" t="str">
        <f>_xlfn.XLOOKUP(G2614,过机服务商重量差!A:A,过机服务商重量差!G:G)</f>
        <v>玉麒麟</v>
      </c>
      <c r="C2614" s="32" t="str">
        <f t="shared" si="80"/>
        <v>渠道</v>
      </c>
      <c r="D2614" s="63">
        <f>ROUND(IF(AND(AO2614&gt;=0,Y2614="正常走货"),_xlfn.XLOOKUP(G2614,过机服务商重量差!A:A,过机服务商重量差!L:L),"0"),2)</f>
        <v>24</v>
      </c>
      <c r="E2614" s="64">
        <f>ROUND(IF(B2614="小旋风",$D2614/提成!$D$4*提成!$E$4,$D2614/提成!$D$3*提成!$E$3),2)</f>
        <v>0.24</v>
      </c>
      <c r="F2614" s="5" t="str">
        <f ca="1">IFERROR(LOOKUP(1,0/((B2614=名单!B:B)*(VALUE(AW2614)&gt;=名单!E:E)*(VALUE(AW2614)&lt;=名单!G:G)*(Y2614="正常走货")),名单!H:H),"否")</f>
        <v>否</v>
      </c>
      <c r="G2614" s="71" t="s">
        <v>7878</v>
      </c>
      <c r="H2614" s="71" t="s">
        <v>7880</v>
      </c>
      <c r="J2614" s="72" t="s">
        <v>24</v>
      </c>
      <c r="L2614" s="71" t="s">
        <v>18</v>
      </c>
      <c r="M2614" s="73"/>
      <c r="N2614" s="73"/>
      <c r="R2614" s="73"/>
      <c r="S2614" s="72" t="s">
        <v>246</v>
      </c>
      <c r="T2614" s="72" t="s">
        <v>14386</v>
      </c>
      <c r="U2614" s="73"/>
      <c r="W2614" s="73"/>
      <c r="X2614" s="73"/>
      <c r="Y2614" s="72" t="s">
        <v>14379</v>
      </c>
      <c r="AO2614" s="71">
        <v>403.6</v>
      </c>
      <c r="AT2614" s="73"/>
      <c r="AV2614" s="73"/>
      <c r="AW2614" s="74" t="s">
        <v>17008</v>
      </c>
      <c r="BC2614" s="73"/>
    </row>
    <row r="2615" spans="1:56">
      <c r="A2615" s="70" t="str">
        <f t="shared" si="81"/>
        <v>2026-01</v>
      </c>
      <c r="B2615" s="5" t="str">
        <f>_xlfn.XLOOKUP(G2615,过机服务商重量差!A:A,过机服务商重量差!G:G)</f>
        <v>玉麒麟</v>
      </c>
      <c r="C2615" s="32" t="str">
        <f t="shared" si="80"/>
        <v>渠道</v>
      </c>
      <c r="D2615" s="63">
        <f>ROUND(IF(AND(AO2615&gt;=0,Y2615="正常走货"),_xlfn.XLOOKUP(G2615,过机服务商重量差!A:A,过机服务商重量差!L:L),"0"),2)</f>
        <v>9</v>
      </c>
      <c r="E2615" s="64">
        <f>ROUND(IF(B2615="小旋风",$D2615/提成!$D$4*提成!$E$4,$D2615/提成!$D$3*提成!$E$3),2)</f>
        <v>0.09</v>
      </c>
      <c r="F2615" s="5" t="str">
        <f ca="1">IFERROR(LOOKUP(1,0/((B2615=名单!B:B)*(VALUE(AW2615)&gt;=名单!E:E)*(VALUE(AW2615)&lt;=名单!G:G)*(Y2615="正常走货")),名单!H:H),"否")</f>
        <v>否</v>
      </c>
      <c r="G2615" s="71" t="s">
        <v>7881</v>
      </c>
      <c r="H2615" s="71" t="s">
        <v>7883</v>
      </c>
      <c r="J2615" s="72" t="s">
        <v>17</v>
      </c>
      <c r="L2615" s="71" t="s">
        <v>18</v>
      </c>
      <c r="M2615" s="73"/>
      <c r="N2615" s="73"/>
      <c r="R2615" s="73"/>
      <c r="S2615" s="72" t="s">
        <v>215</v>
      </c>
      <c r="T2615" s="72" t="s">
        <v>14378</v>
      </c>
      <c r="U2615" s="73"/>
      <c r="W2615" s="73"/>
      <c r="X2615" s="73"/>
      <c r="Y2615" s="72" t="s">
        <v>14379</v>
      </c>
      <c r="AO2615" s="71">
        <v>289</v>
      </c>
      <c r="AT2615" s="73"/>
      <c r="AU2615" s="73"/>
      <c r="AV2615" s="73"/>
      <c r="AW2615" s="74" t="s">
        <v>17009</v>
      </c>
      <c r="BC2615" s="73"/>
    </row>
    <row r="2616" spans="1:56">
      <c r="A2616" s="70" t="str">
        <f t="shared" si="81"/>
        <v>2026-01</v>
      </c>
      <c r="B2616" s="5" t="str">
        <f>_xlfn.XLOOKUP(G2616,过机服务商重量差!A:A,过机服务商重量差!G:G)</f>
        <v>玉麒麟</v>
      </c>
      <c r="C2616" s="32" t="str">
        <f t="shared" si="80"/>
        <v>渠道</v>
      </c>
      <c r="D2616" s="63">
        <f>ROUND(IF(AND(AO2616&gt;=0,Y2616="正常走货"),_xlfn.XLOOKUP(G2616,过机服务商重量差!A:A,过机服务商重量差!L:L),"0"),2)</f>
        <v>36</v>
      </c>
      <c r="E2616" s="64">
        <f>ROUND(IF(B2616="小旋风",$D2616/提成!$D$4*提成!$E$4,$D2616/提成!$D$3*提成!$E$3),2)</f>
        <v>0.36</v>
      </c>
      <c r="F2616" s="5" t="str">
        <f ca="1">IFERROR(LOOKUP(1,0/((B2616=名单!B:B)*(VALUE(AW2616)&gt;=名单!E:E)*(VALUE(AW2616)&lt;=名单!G:G)*(Y2616="正常走货")),名单!H:H),"否")</f>
        <v>否</v>
      </c>
      <c r="G2616" s="71" t="s">
        <v>7884</v>
      </c>
      <c r="H2616" s="71" t="s">
        <v>7886</v>
      </c>
      <c r="J2616" s="72" t="s">
        <v>256</v>
      </c>
      <c r="L2616" s="71" t="s">
        <v>18</v>
      </c>
      <c r="M2616" s="73"/>
      <c r="N2616" s="73"/>
      <c r="R2616" s="73"/>
      <c r="S2616" s="72" t="s">
        <v>7799</v>
      </c>
      <c r="T2616" s="71" t="s">
        <v>14382</v>
      </c>
      <c r="U2616" s="73"/>
      <c r="W2616" s="73"/>
      <c r="X2616" s="73"/>
      <c r="Y2616" s="72" t="s">
        <v>14379</v>
      </c>
      <c r="AO2616" s="71">
        <v>339.2</v>
      </c>
      <c r="AT2616" s="73"/>
      <c r="AU2616" s="73"/>
      <c r="AV2616" s="73"/>
      <c r="AW2616" s="74" t="s">
        <v>17010</v>
      </c>
      <c r="BA2616" s="73"/>
      <c r="BC2616" s="73"/>
    </row>
    <row r="2617" spans="1:56">
      <c r="A2617" s="70" t="str">
        <f t="shared" si="81"/>
        <v>2026-01</v>
      </c>
      <c r="B2617" s="5" t="str">
        <f>_xlfn.XLOOKUP(G2617,过机服务商重量差!A:A,过机服务商重量差!G:G)</f>
        <v>无崖子</v>
      </c>
      <c r="C2617" s="32" t="str">
        <f t="shared" si="80"/>
        <v>渠道</v>
      </c>
      <c r="D2617" s="63">
        <f>ROUND(IF(AND(AO2617&gt;=0,Y2617="正常走货"),_xlfn.XLOOKUP(G2617,过机服务商重量差!A:A,过机服务商重量差!L:L),"0"),2)</f>
        <v>4</v>
      </c>
      <c r="E2617" s="64">
        <f>ROUND(IF(B2617="小旋风",$D2617/提成!$D$4*提成!$E$4,$D2617/提成!$D$3*提成!$E$3),2)</f>
        <v>0.04</v>
      </c>
      <c r="F2617" s="5" t="str">
        <f ca="1">IFERROR(LOOKUP(1,0/((B2617=名单!B:B)*(VALUE(AW2617)&gt;=名单!E:E)*(VALUE(AW2617)&lt;=名单!G:G)*(Y2617="正常走货")),名单!H:H),"否")</f>
        <v>否</v>
      </c>
      <c r="G2617" s="71" t="s">
        <v>7887</v>
      </c>
      <c r="H2617" s="71" t="s">
        <v>7889</v>
      </c>
      <c r="J2617" s="72" t="s">
        <v>160</v>
      </c>
      <c r="L2617" s="71" t="s">
        <v>18</v>
      </c>
      <c r="M2617" s="73"/>
      <c r="N2617" s="73"/>
      <c r="R2617" s="73"/>
      <c r="S2617" s="72" t="s">
        <v>337</v>
      </c>
      <c r="T2617" s="72" t="s">
        <v>14378</v>
      </c>
      <c r="U2617" s="73"/>
      <c r="W2617" s="73"/>
      <c r="X2617" s="73"/>
      <c r="Y2617" s="72" t="s">
        <v>14379</v>
      </c>
      <c r="AO2617" s="71">
        <v>0</v>
      </c>
      <c r="AS2617" s="73"/>
      <c r="AT2617" s="73"/>
      <c r="AU2617" s="73"/>
      <c r="AV2617" s="73"/>
      <c r="AW2617" s="74" t="s">
        <v>17011</v>
      </c>
      <c r="BC2617" s="73"/>
    </row>
    <row r="2618" spans="1:56">
      <c r="A2618" s="70" t="str">
        <f t="shared" si="81"/>
        <v>2026-01</v>
      </c>
      <c r="B2618" s="5" t="str">
        <f>_xlfn.XLOOKUP(G2618,过机服务商重量差!A:A,过机服务商重量差!G:G)</f>
        <v>无崖子</v>
      </c>
      <c r="C2618" s="32" t="str">
        <f t="shared" si="80"/>
        <v>渠道</v>
      </c>
      <c r="D2618" s="63">
        <f>ROUND(IF(AND(AO2618&gt;=0,Y2618="正常走货"),_xlfn.XLOOKUP(G2618,过机服务商重量差!A:A,过机服务商重量差!L:L),"0"),2)</f>
        <v>1.5</v>
      </c>
      <c r="E2618" s="64">
        <f>ROUND(IF(B2618="小旋风",$D2618/提成!$D$4*提成!$E$4,$D2618/提成!$D$3*提成!$E$3),2)</f>
        <v>0.02</v>
      </c>
      <c r="F2618" s="5" t="str">
        <f ca="1">IFERROR(LOOKUP(1,0/((B2618=名单!B:B)*(VALUE(AW2618)&gt;=名单!E:E)*(VALUE(AW2618)&lt;=名单!G:G)*(Y2618="正常走货")),名单!H:H),"否")</f>
        <v>否</v>
      </c>
      <c r="G2618" s="71" t="s">
        <v>7890</v>
      </c>
      <c r="H2618" s="71" t="s">
        <v>7892</v>
      </c>
      <c r="J2618" s="72" t="s">
        <v>160</v>
      </c>
      <c r="L2618" s="71" t="s">
        <v>18</v>
      </c>
      <c r="M2618" s="73"/>
      <c r="N2618" s="73"/>
      <c r="R2618" s="73"/>
      <c r="S2618" s="72" t="s">
        <v>337</v>
      </c>
      <c r="T2618" s="72" t="s">
        <v>14378</v>
      </c>
      <c r="U2618" s="73"/>
      <c r="W2618" s="73"/>
      <c r="X2618" s="73"/>
      <c r="Y2618" s="72" t="s">
        <v>14379</v>
      </c>
      <c r="AO2618" s="71">
        <v>0</v>
      </c>
      <c r="AT2618" s="73"/>
      <c r="AU2618" s="73"/>
      <c r="AV2618" s="73"/>
      <c r="AW2618" s="74" t="s">
        <v>17012</v>
      </c>
      <c r="BA2618" s="73"/>
      <c r="BC2618" s="73"/>
    </row>
    <row r="2619" spans="1:56">
      <c r="A2619" s="70" t="str">
        <f t="shared" si="81"/>
        <v>2026-01</v>
      </c>
      <c r="B2619" s="5" t="str">
        <f>_xlfn.XLOOKUP(G2619,过机服务商重量差!A:A,过机服务商重量差!G:G)</f>
        <v>玉麒麟</v>
      </c>
      <c r="C2619" s="32" t="str">
        <f t="shared" si="80"/>
        <v>渠道</v>
      </c>
      <c r="D2619" s="63">
        <f>ROUND(IF(AND(AO2619&gt;=0,Y2619="正常走货"),_xlfn.XLOOKUP(G2619,过机服务商重量差!A:A,过机服务商重量差!L:L),"0"),2)</f>
        <v>1</v>
      </c>
      <c r="E2619" s="64">
        <f>ROUND(IF(B2619="小旋风",$D2619/提成!$D$4*提成!$E$4,$D2619/提成!$D$3*提成!$E$3),2)</f>
        <v>0.01</v>
      </c>
      <c r="F2619" s="5" t="str">
        <f ca="1">IFERROR(LOOKUP(1,0/((B2619=名单!B:B)*(VALUE(AW2619)&gt;=名单!E:E)*(VALUE(AW2619)&lt;=名单!G:G)*(Y2619="正常走货")),名单!H:H),"否")</f>
        <v>否</v>
      </c>
      <c r="G2619" s="71" t="s">
        <v>7893</v>
      </c>
      <c r="H2619" s="71" t="s">
        <v>7895</v>
      </c>
      <c r="J2619" s="72" t="s">
        <v>17</v>
      </c>
      <c r="L2619" s="71" t="s">
        <v>18</v>
      </c>
      <c r="M2619" s="73"/>
      <c r="N2619" s="73"/>
      <c r="R2619" s="73"/>
      <c r="S2619" s="72" t="s">
        <v>223</v>
      </c>
      <c r="T2619" s="72" t="s">
        <v>14410</v>
      </c>
      <c r="U2619" s="73"/>
      <c r="W2619" s="73"/>
      <c r="X2619" s="73"/>
      <c r="Y2619" s="72" t="s">
        <v>14379</v>
      </c>
      <c r="AO2619" s="71">
        <v>49.1</v>
      </c>
      <c r="AS2619" s="73"/>
      <c r="AT2619" s="73"/>
      <c r="AV2619" s="73"/>
      <c r="AW2619" s="74" t="s">
        <v>17013</v>
      </c>
      <c r="BC2619" s="73"/>
    </row>
    <row r="2620" spans="1:56">
      <c r="A2620" s="70" t="str">
        <f t="shared" si="81"/>
        <v>2026-01</v>
      </c>
      <c r="B2620" s="5" t="str">
        <f>_xlfn.XLOOKUP(G2620,过机服务商重量差!A:A,过机服务商重量差!G:G)</f>
        <v>风清扬</v>
      </c>
      <c r="C2620" s="32" t="str">
        <f t="shared" si="80"/>
        <v>渠道</v>
      </c>
      <c r="D2620" s="63">
        <f>ROUND(IF(AND(AO2620&gt;=0,Y2620="正常走货"),_xlfn.XLOOKUP(G2620,过机服务商重量差!A:A,过机服务商重量差!L:L),"0"),2)</f>
        <v>575</v>
      </c>
      <c r="E2620" s="64">
        <f>ROUND(IF(B2620="小旋风",$D2620/提成!$D$4*提成!$E$4,$D2620/提成!$D$3*提成!$E$3),2)</f>
        <v>5.75</v>
      </c>
      <c r="F2620" s="5" t="str">
        <f ca="1">IFERROR(LOOKUP(1,0/((B2620=名单!B:B)*(VALUE(AW2620)&gt;=名单!E:E)*(VALUE(AW2620)&lt;=名单!G:G)*(Y2620="正常走货")),名单!H:H),"否")</f>
        <v>是</v>
      </c>
      <c r="G2620" s="71" t="s">
        <v>7896</v>
      </c>
      <c r="H2620" s="71" t="s">
        <v>50</v>
      </c>
      <c r="J2620" s="72" t="s">
        <v>1516</v>
      </c>
      <c r="L2620" s="72" t="s">
        <v>18</v>
      </c>
      <c r="M2620" s="73"/>
      <c r="N2620" s="73"/>
      <c r="R2620" s="73"/>
      <c r="S2620" s="72" t="s">
        <v>323</v>
      </c>
      <c r="T2620" s="72" t="s">
        <v>14473</v>
      </c>
      <c r="U2620" s="73"/>
      <c r="W2620" s="73"/>
      <c r="X2620" s="73"/>
      <c r="Y2620" s="72" t="s">
        <v>14379</v>
      </c>
      <c r="AO2620" s="71">
        <v>575</v>
      </c>
      <c r="AS2620" s="73"/>
      <c r="AT2620" s="73"/>
      <c r="AV2620" s="73"/>
      <c r="AW2620" s="74" t="s">
        <v>17014</v>
      </c>
      <c r="BC2620" s="73"/>
    </row>
    <row r="2621" spans="1:56">
      <c r="A2621" s="70" t="str">
        <f t="shared" si="81"/>
        <v>2026-01</v>
      </c>
      <c r="B2621" s="5" t="str">
        <f>_xlfn.XLOOKUP(G2621,过机服务商重量差!A:A,过机服务商重量差!G:G)</f>
        <v>小旋风</v>
      </c>
      <c r="C2621" s="32" t="str">
        <f t="shared" si="80"/>
        <v>渠道</v>
      </c>
      <c r="D2621" s="63">
        <f>ROUND(IF(AND(AO2621&gt;=0,Y2621="正常走货"),_xlfn.XLOOKUP(G2621,过机服务商重量差!A:A,过机服务商重量差!L:L),"0"),2)</f>
        <v>10.2</v>
      </c>
      <c r="E2621" s="64">
        <f>ROUND(IF(B2621="小旋风",$D2621/提成!$D$4*提成!$E$4,$D2621/提成!$D$3*提成!$E$3),2)</f>
        <v>0.1</v>
      </c>
      <c r="F2621" s="5" t="str">
        <f ca="1">IFERROR(LOOKUP(1,0/((B2621=名单!B:B)*(VALUE(AW2621)&gt;=名单!E:E)*(VALUE(AW2621)&lt;=名单!G:G)*(Y2621="正常走货")),名单!H:H),"否")</f>
        <v>是</v>
      </c>
      <c r="G2621" s="71" t="s">
        <v>7898</v>
      </c>
      <c r="H2621" s="71" t="s">
        <v>7900</v>
      </c>
      <c r="J2621" s="71" t="s">
        <v>28</v>
      </c>
      <c r="L2621" s="71" t="s">
        <v>18</v>
      </c>
      <c r="M2621" s="73"/>
      <c r="N2621" s="73"/>
      <c r="R2621" s="73"/>
      <c r="S2621" s="72" t="s">
        <v>215</v>
      </c>
      <c r="T2621" s="72" t="s">
        <v>14378</v>
      </c>
      <c r="U2621" s="73"/>
      <c r="W2621" s="73"/>
      <c r="X2621" s="73"/>
      <c r="Y2621" s="72" t="s">
        <v>14379</v>
      </c>
      <c r="AO2621" s="71">
        <v>816</v>
      </c>
      <c r="AS2621" s="73"/>
      <c r="AT2621" s="73"/>
      <c r="AV2621" s="73"/>
      <c r="AW2621" s="74" t="s">
        <v>17015</v>
      </c>
      <c r="BC2621" s="73"/>
    </row>
    <row r="2622" spans="1:56">
      <c r="A2622" s="70" t="str">
        <f t="shared" si="81"/>
        <v>2026-01</v>
      </c>
      <c r="B2622" s="5" t="str">
        <f>_xlfn.XLOOKUP(G2622,过机服务商重量差!A:A,过机服务商重量差!G:G)</f>
        <v>玉麒麟</v>
      </c>
      <c r="C2622" s="32" t="str">
        <f t="shared" si="80"/>
        <v>渠道</v>
      </c>
      <c r="D2622" s="63">
        <f>ROUND(IF(AND(AO2622&gt;=0,Y2622="正常走货"),_xlfn.XLOOKUP(G2622,过机服务商重量差!A:A,过机服务商重量差!L:L),"0"),2)</f>
        <v>62</v>
      </c>
      <c r="E2622" s="64">
        <f>ROUND(IF(B2622="小旋风",$D2622/提成!$D$4*提成!$E$4,$D2622/提成!$D$3*提成!$E$3),2)</f>
        <v>0.62</v>
      </c>
      <c r="F2622" s="5" t="str">
        <f ca="1">IFERROR(LOOKUP(1,0/((B2622=名单!B:B)*(VALUE(AW2622)&gt;=名单!E:E)*(VALUE(AW2622)&lt;=名单!G:G)*(Y2622="正常走货")),名单!H:H),"否")</f>
        <v>否</v>
      </c>
      <c r="G2622" s="71" t="s">
        <v>7901</v>
      </c>
      <c r="H2622" s="71" t="s">
        <v>7903</v>
      </c>
      <c r="J2622" s="72" t="s">
        <v>24</v>
      </c>
      <c r="L2622" s="71" t="s">
        <v>18</v>
      </c>
      <c r="M2622" s="73"/>
      <c r="N2622" s="73"/>
      <c r="R2622" s="73"/>
      <c r="S2622" s="72" t="s">
        <v>211</v>
      </c>
      <c r="T2622" s="72" t="s">
        <v>14407</v>
      </c>
      <c r="U2622" s="73"/>
      <c r="W2622" s="73"/>
      <c r="X2622" s="73"/>
      <c r="Y2622" s="72" t="s">
        <v>14379</v>
      </c>
      <c r="AO2622" s="71">
        <v>78.5999999999999</v>
      </c>
      <c r="AS2622" s="73"/>
      <c r="AT2622" s="73"/>
      <c r="AV2622" s="73"/>
      <c r="AW2622" s="74" t="s">
        <v>17016</v>
      </c>
      <c r="BC2622" s="73"/>
      <c r="BD2622" s="73"/>
    </row>
    <row r="2623" spans="1:56">
      <c r="A2623" s="70" t="str">
        <f t="shared" si="81"/>
        <v>2026-01</v>
      </c>
      <c r="B2623" s="5" t="str">
        <f>_xlfn.XLOOKUP(G2623,过机服务商重量差!A:A,过机服务商重量差!G:G)</f>
        <v>玉麒麟</v>
      </c>
      <c r="C2623" s="32" t="str">
        <f t="shared" si="80"/>
        <v>渠道</v>
      </c>
      <c r="D2623" s="63">
        <f>ROUND(IF(AND(AO2623&gt;=0,Y2623="正常走货"),_xlfn.XLOOKUP(G2623,过机服务商重量差!A:A,过机服务商重量差!L:L),"0"),2)</f>
        <v>80</v>
      </c>
      <c r="E2623" s="64">
        <f>ROUND(IF(B2623="小旋风",$D2623/提成!$D$4*提成!$E$4,$D2623/提成!$D$3*提成!$E$3),2)</f>
        <v>0.8</v>
      </c>
      <c r="F2623" s="5" t="str">
        <f ca="1">IFERROR(LOOKUP(1,0/((B2623=名单!B:B)*(VALUE(AW2623)&gt;=名单!E:E)*(VALUE(AW2623)&lt;=名单!G:G)*(Y2623="正常走货")),名单!H:H),"否")</f>
        <v>否</v>
      </c>
      <c r="G2623" s="71" t="s">
        <v>7904</v>
      </c>
      <c r="H2623" s="71" t="s">
        <v>7906</v>
      </c>
      <c r="J2623" s="71" t="s">
        <v>17</v>
      </c>
      <c r="L2623" s="71" t="s">
        <v>18</v>
      </c>
      <c r="M2623" s="73"/>
      <c r="N2623" s="73"/>
      <c r="R2623" s="73"/>
      <c r="S2623" s="72" t="s">
        <v>292</v>
      </c>
      <c r="T2623" s="72" t="s">
        <v>14410</v>
      </c>
      <c r="U2623" s="73"/>
      <c r="W2623" s="73"/>
      <c r="X2623" s="73"/>
      <c r="Y2623" s="72" t="s">
        <v>14379</v>
      </c>
      <c r="AO2623" s="71">
        <v>400</v>
      </c>
      <c r="AT2623" s="73"/>
      <c r="AV2623" s="73"/>
      <c r="AW2623" s="74" t="s">
        <v>17017</v>
      </c>
      <c r="BA2623" s="73"/>
      <c r="BC2623" s="73"/>
      <c r="BD2623" s="73"/>
    </row>
    <row r="2624" spans="1:56">
      <c r="A2624" s="70" t="str">
        <f t="shared" si="81"/>
        <v>2026-01</v>
      </c>
      <c r="B2624" s="5" t="str">
        <f>_xlfn.XLOOKUP(G2624,过机服务商重量差!A:A,过机服务商重量差!G:G)</f>
        <v>007</v>
      </c>
      <c r="C2624" s="32" t="str">
        <f t="shared" si="80"/>
        <v>渠道</v>
      </c>
      <c r="D2624" s="63">
        <f>ROUND(IF(AND(AO2624&gt;=0,Y2624="正常走货"),_xlfn.XLOOKUP(G2624,过机服务商重量差!A:A,过机服务商重量差!L:L),"0"),2)</f>
        <v>192</v>
      </c>
      <c r="E2624" s="64">
        <f>ROUND(IF(B2624="小旋风",$D2624/提成!$D$4*提成!$E$4,$D2624/提成!$D$3*提成!$E$3),2)</f>
        <v>1.92</v>
      </c>
      <c r="F2624" s="5" t="str">
        <f ca="1">IFERROR(LOOKUP(1,0/((B2624=名单!B:B)*(VALUE(AW2624)&gt;=名单!E:E)*(VALUE(AW2624)&lt;=名单!G:G)*(Y2624="正常走货")),名单!H:H),"否")</f>
        <v>否</v>
      </c>
      <c r="G2624" s="71" t="s">
        <v>7907</v>
      </c>
      <c r="H2624" s="71" t="s">
        <v>7909</v>
      </c>
      <c r="J2624" s="72" t="s">
        <v>168</v>
      </c>
      <c r="L2624" s="71" t="s">
        <v>18</v>
      </c>
      <c r="M2624" s="73"/>
      <c r="N2624" s="73"/>
      <c r="R2624" s="73"/>
      <c r="S2624" s="72" t="s">
        <v>145</v>
      </c>
      <c r="T2624" s="71" t="s">
        <v>14407</v>
      </c>
      <c r="U2624" s="73"/>
      <c r="W2624" s="73"/>
      <c r="X2624" s="73"/>
      <c r="Y2624" s="72" t="s">
        <v>14379</v>
      </c>
      <c r="AO2624" s="71">
        <v>2422</v>
      </c>
      <c r="AT2624" s="73"/>
      <c r="AV2624" s="73"/>
      <c r="AW2624" s="74" t="s">
        <v>17018</v>
      </c>
      <c r="BA2624" s="73"/>
      <c r="BC2624" s="73"/>
      <c r="BD2624" s="73"/>
    </row>
    <row r="2625" spans="1:56">
      <c r="A2625" s="70" t="str">
        <f t="shared" si="81"/>
        <v>2026-01</v>
      </c>
      <c r="B2625" s="5" t="str">
        <f>_xlfn.XLOOKUP(G2625,过机服务商重量差!A:A,过机服务商重量差!G:G)</f>
        <v>小旋风</v>
      </c>
      <c r="C2625" s="32" t="str">
        <f t="shared" si="80"/>
        <v>渠道</v>
      </c>
      <c r="D2625" s="63">
        <f>ROUND(IF(AND(AO2625&gt;=0,Y2625="正常走货"),_xlfn.XLOOKUP(G2625,过机服务商重量差!A:A,过机服务商重量差!L:L),"0"),2)</f>
        <v>22</v>
      </c>
      <c r="E2625" s="64">
        <f>ROUND(IF(B2625="小旋风",$D2625/提成!$D$4*提成!$E$4,$D2625/提成!$D$3*提成!$E$3),2)</f>
        <v>0.22</v>
      </c>
      <c r="F2625" s="5" t="str">
        <f ca="1">IFERROR(LOOKUP(1,0/((B2625=名单!B:B)*(VALUE(AW2625)&gt;=名单!E:E)*(VALUE(AW2625)&lt;=名单!G:G)*(Y2625="正常走货")),名单!H:H),"否")</f>
        <v>是</v>
      </c>
      <c r="G2625" s="71" t="s">
        <v>7910</v>
      </c>
      <c r="H2625" s="71" t="s">
        <v>7912</v>
      </c>
      <c r="J2625" s="71" t="s">
        <v>78</v>
      </c>
      <c r="L2625" s="71" t="s">
        <v>18</v>
      </c>
      <c r="M2625" s="73"/>
      <c r="N2625" s="73"/>
      <c r="R2625" s="73"/>
      <c r="S2625" s="72" t="s">
        <v>145</v>
      </c>
      <c r="T2625" s="72" t="s">
        <v>14407</v>
      </c>
      <c r="U2625" s="73"/>
      <c r="W2625" s="73"/>
      <c r="X2625" s="73"/>
      <c r="Y2625" s="72" t="s">
        <v>14379</v>
      </c>
      <c r="AO2625" s="71">
        <v>87</v>
      </c>
      <c r="AT2625" s="73"/>
      <c r="AU2625" s="73"/>
      <c r="AV2625" s="73"/>
      <c r="AW2625" s="74" t="s">
        <v>17019</v>
      </c>
    </row>
    <row r="2626" spans="1:56">
      <c r="A2626" s="70" t="str">
        <f t="shared" si="81"/>
        <v>2026-01</v>
      </c>
      <c r="B2626" s="5" t="str">
        <f>_xlfn.XLOOKUP(G2626,过机服务商重量差!A:A,过机服务商重量差!G:G)</f>
        <v>玉麒麟</v>
      </c>
      <c r="C2626" s="32" t="str">
        <f t="shared" ref="C2626:C2689" si="82">IF(OR(AO2626&lt;0,L2626="FBA海运"),"","渠道")</f>
        <v>渠道</v>
      </c>
      <c r="D2626" s="63">
        <f>ROUND(IF(AND(AO2626&gt;=0,Y2626="正常走货"),_xlfn.XLOOKUP(G2626,过机服务商重量差!A:A,过机服务商重量差!L:L),"0"),2)</f>
        <v>0.5</v>
      </c>
      <c r="E2626" s="64">
        <f>ROUND(IF(B2626="小旋风",$D2626/提成!$D$4*提成!$E$4,$D2626/提成!$D$3*提成!$E$3),2)</f>
        <v>0.01</v>
      </c>
      <c r="F2626" s="5" t="str">
        <f ca="1">IFERROR(LOOKUP(1,0/((B2626=名单!B:B)*(VALUE(AW2626)&gt;=名单!E:E)*(VALUE(AW2626)&lt;=名单!G:G)*(Y2626="正常走货")),名单!H:H),"否")</f>
        <v>否</v>
      </c>
      <c r="G2626" s="71" t="s">
        <v>7913</v>
      </c>
      <c r="H2626" s="71" t="s">
        <v>7915</v>
      </c>
      <c r="J2626" s="71" t="s">
        <v>17</v>
      </c>
      <c r="L2626" s="71" t="s">
        <v>18</v>
      </c>
      <c r="M2626" s="73"/>
      <c r="N2626" s="73"/>
      <c r="R2626" s="73"/>
      <c r="S2626" s="72" t="s">
        <v>7799</v>
      </c>
      <c r="T2626" s="72" t="s">
        <v>14382</v>
      </c>
      <c r="U2626" s="73"/>
      <c r="W2626" s="73"/>
      <c r="X2626" s="73"/>
      <c r="Y2626" s="72" t="s">
        <v>14379</v>
      </c>
      <c r="AO2626" s="71">
        <v>26</v>
      </c>
      <c r="AS2626" s="73"/>
      <c r="AT2626" s="73"/>
      <c r="AU2626" s="73"/>
      <c r="AV2626" s="73"/>
      <c r="AW2626" s="74" t="s">
        <v>17020</v>
      </c>
      <c r="BC2626" s="73"/>
    </row>
    <row r="2627" spans="1:56">
      <c r="A2627" s="70" t="str">
        <f t="shared" ref="A2627:A2690" si="83">MID(AW2627,1,7)</f>
        <v>2026-01</v>
      </c>
      <c r="B2627" s="5" t="str">
        <f>_xlfn.XLOOKUP(G2627,过机服务商重量差!A:A,过机服务商重量差!G:G)</f>
        <v>玉麒麟</v>
      </c>
      <c r="C2627" s="32" t="str">
        <f t="shared" si="82"/>
        <v>渠道</v>
      </c>
      <c r="D2627" s="63">
        <f>ROUND(IF(AND(AO2627&gt;=0,Y2627="正常走货"),_xlfn.XLOOKUP(G2627,过机服务商重量差!A:A,过机服务商重量差!L:L),"0"),2)</f>
        <v>25</v>
      </c>
      <c r="E2627" s="64">
        <f>ROUND(IF(B2627="小旋风",$D2627/提成!$D$4*提成!$E$4,$D2627/提成!$D$3*提成!$E$3),2)</f>
        <v>0.25</v>
      </c>
      <c r="F2627" s="5" t="str">
        <f ca="1">IFERROR(LOOKUP(1,0/((B2627=名单!B:B)*(VALUE(AW2627)&gt;=名单!E:E)*(VALUE(AW2627)&lt;=名单!G:G)*(Y2627="正常走货")),名单!H:H),"否")</f>
        <v>否</v>
      </c>
      <c r="G2627" s="71" t="s">
        <v>7916</v>
      </c>
      <c r="H2627" s="71" t="s">
        <v>7918</v>
      </c>
      <c r="J2627" s="72" t="s">
        <v>17</v>
      </c>
      <c r="L2627" s="72" t="s">
        <v>18</v>
      </c>
      <c r="M2627" s="73"/>
      <c r="N2627" s="73"/>
      <c r="R2627" s="73"/>
      <c r="S2627" s="72" t="s">
        <v>1038</v>
      </c>
      <c r="T2627" s="72" t="s">
        <v>14407</v>
      </c>
      <c r="U2627" s="73"/>
      <c r="W2627" s="73"/>
      <c r="X2627" s="73"/>
      <c r="Y2627" s="72" t="s">
        <v>14379</v>
      </c>
      <c r="AO2627" s="71">
        <v>369.9</v>
      </c>
      <c r="AS2627" s="73"/>
      <c r="AT2627" s="73"/>
      <c r="AV2627" s="73"/>
      <c r="AW2627" s="74" t="s">
        <v>17021</v>
      </c>
      <c r="BC2627" s="73"/>
    </row>
    <row r="2628" spans="1:56">
      <c r="A2628" s="70" t="str">
        <f t="shared" si="83"/>
        <v>2026-01</v>
      </c>
      <c r="B2628" s="5" t="str">
        <f>_xlfn.XLOOKUP(G2628,过机服务商重量差!A:A,过机服务商重量差!G:G)</f>
        <v>玉麒麟</v>
      </c>
      <c r="C2628" s="32" t="str">
        <f t="shared" si="82"/>
        <v>渠道</v>
      </c>
      <c r="D2628" s="63">
        <f>ROUND(IF(AND(AO2628&gt;=0,Y2628="正常走货"),_xlfn.XLOOKUP(G2628,过机服务商重量差!A:A,过机服务商重量差!L:L),"0"),2)</f>
        <v>25</v>
      </c>
      <c r="E2628" s="64">
        <f>ROUND(IF(B2628="小旋风",$D2628/提成!$D$4*提成!$E$4,$D2628/提成!$D$3*提成!$E$3),2)</f>
        <v>0.25</v>
      </c>
      <c r="F2628" s="5" t="str">
        <f ca="1">IFERROR(LOOKUP(1,0/((B2628=名单!B:B)*(VALUE(AW2628)&gt;=名单!E:E)*(VALUE(AW2628)&lt;=名单!G:G)*(Y2628="正常走货")),名单!H:H),"否")</f>
        <v>否</v>
      </c>
      <c r="G2628" s="71" t="s">
        <v>7919</v>
      </c>
      <c r="H2628" s="71" t="s">
        <v>7921</v>
      </c>
      <c r="J2628" s="72" t="s">
        <v>17</v>
      </c>
      <c r="L2628" s="71" t="s">
        <v>18</v>
      </c>
      <c r="M2628" s="73"/>
      <c r="N2628" s="73"/>
      <c r="R2628" s="73"/>
      <c r="S2628" s="72" t="s">
        <v>1038</v>
      </c>
      <c r="T2628" s="71" t="s">
        <v>14407</v>
      </c>
      <c r="U2628" s="73"/>
      <c r="W2628" s="73"/>
      <c r="X2628" s="73"/>
      <c r="Y2628" s="72" t="s">
        <v>14379</v>
      </c>
      <c r="AO2628" s="71">
        <v>369.9</v>
      </c>
      <c r="AT2628" s="73"/>
      <c r="AU2628" s="73"/>
      <c r="AV2628" s="73"/>
      <c r="AW2628" s="74" t="s">
        <v>17022</v>
      </c>
      <c r="BC2628" s="73"/>
    </row>
    <row r="2629" spans="1:56">
      <c r="A2629" s="70" t="str">
        <f t="shared" si="83"/>
        <v>2026-01</v>
      </c>
      <c r="B2629" s="5" t="str">
        <f>_xlfn.XLOOKUP(G2629,过机服务商重量差!A:A,过机服务商重量差!G:G)</f>
        <v>玉麒麟</v>
      </c>
      <c r="C2629" s="32" t="str">
        <f t="shared" si="82"/>
        <v>渠道</v>
      </c>
      <c r="D2629" s="63">
        <f>ROUND(IF(AND(AO2629&gt;=0,Y2629="正常走货"),_xlfn.XLOOKUP(G2629,过机服务商重量差!A:A,过机服务商重量差!L:L),"0"),2)</f>
        <v>25</v>
      </c>
      <c r="E2629" s="64">
        <f>ROUND(IF(B2629="小旋风",$D2629/提成!$D$4*提成!$E$4,$D2629/提成!$D$3*提成!$E$3),2)</f>
        <v>0.25</v>
      </c>
      <c r="F2629" s="5" t="str">
        <f ca="1">IFERROR(LOOKUP(1,0/((B2629=名单!B:B)*(VALUE(AW2629)&gt;=名单!E:E)*(VALUE(AW2629)&lt;=名单!G:G)*(Y2629="正常走货")),名单!H:H),"否")</f>
        <v>否</v>
      </c>
      <c r="G2629" s="71" t="s">
        <v>7922</v>
      </c>
      <c r="H2629" s="71" t="s">
        <v>7924</v>
      </c>
      <c r="J2629" s="72" t="s">
        <v>17</v>
      </c>
      <c r="L2629" s="71" t="s">
        <v>18</v>
      </c>
      <c r="M2629" s="73"/>
      <c r="N2629" s="73"/>
      <c r="R2629" s="73"/>
      <c r="S2629" s="72" t="s">
        <v>1038</v>
      </c>
      <c r="T2629" s="72" t="s">
        <v>14407</v>
      </c>
      <c r="U2629" s="73"/>
      <c r="W2629" s="73"/>
      <c r="X2629" s="73"/>
      <c r="Y2629" s="72" t="s">
        <v>14379</v>
      </c>
      <c r="AO2629" s="71">
        <v>369.9</v>
      </c>
      <c r="AS2629" s="73"/>
      <c r="AT2629" s="73"/>
      <c r="AV2629" s="73"/>
      <c r="AW2629" s="74" t="s">
        <v>17023</v>
      </c>
      <c r="BC2629" s="73"/>
    </row>
    <row r="2630" spans="1:56">
      <c r="A2630" s="70" t="str">
        <f t="shared" si="83"/>
        <v>2026-01</v>
      </c>
      <c r="B2630" s="5" t="str">
        <f>_xlfn.XLOOKUP(G2630,过机服务商重量差!A:A,过机服务商重量差!G:G)</f>
        <v>玉麒麟</v>
      </c>
      <c r="C2630" s="32" t="str">
        <f t="shared" si="82"/>
        <v>渠道</v>
      </c>
      <c r="D2630" s="63">
        <f>ROUND(IF(AND(AO2630&gt;=0,Y2630="正常走货"),_xlfn.XLOOKUP(G2630,过机服务商重量差!A:A,过机服务商重量差!L:L),"0"),2)</f>
        <v>25</v>
      </c>
      <c r="E2630" s="64">
        <f>ROUND(IF(B2630="小旋风",$D2630/提成!$D$4*提成!$E$4,$D2630/提成!$D$3*提成!$E$3),2)</f>
        <v>0.25</v>
      </c>
      <c r="F2630" s="5" t="str">
        <f ca="1">IFERROR(LOOKUP(1,0/((B2630=名单!B:B)*(VALUE(AW2630)&gt;=名单!E:E)*(VALUE(AW2630)&lt;=名单!G:G)*(Y2630="正常走货")),名单!H:H),"否")</f>
        <v>否</v>
      </c>
      <c r="G2630" s="71" t="s">
        <v>7925</v>
      </c>
      <c r="H2630" s="71" t="s">
        <v>7927</v>
      </c>
      <c r="J2630" s="71" t="s">
        <v>17</v>
      </c>
      <c r="L2630" s="71" t="s">
        <v>18</v>
      </c>
      <c r="M2630" s="73"/>
      <c r="N2630" s="73"/>
      <c r="R2630" s="73"/>
      <c r="S2630" s="72" t="s">
        <v>1038</v>
      </c>
      <c r="T2630" s="72" t="s">
        <v>14407</v>
      </c>
      <c r="U2630" s="73"/>
      <c r="W2630" s="73"/>
      <c r="X2630" s="73"/>
      <c r="Y2630" s="72" t="s">
        <v>14379</v>
      </c>
      <c r="AO2630" s="71">
        <v>369.9</v>
      </c>
      <c r="AS2630" s="73"/>
      <c r="AT2630" s="73"/>
      <c r="AU2630" s="73"/>
      <c r="AV2630" s="73"/>
      <c r="AW2630" s="74" t="s">
        <v>17024</v>
      </c>
      <c r="BC2630" s="73"/>
      <c r="BD2630" s="73"/>
    </row>
    <row r="2631" spans="1:56">
      <c r="A2631" s="70" t="str">
        <f t="shared" si="83"/>
        <v>2026-01</v>
      </c>
      <c r="B2631" s="5" t="str">
        <f>_xlfn.XLOOKUP(G2631,过机服务商重量差!A:A,过机服务商重量差!G:G)</f>
        <v>风清扬</v>
      </c>
      <c r="C2631" s="32" t="str">
        <f t="shared" si="82"/>
        <v>渠道</v>
      </c>
      <c r="D2631" s="63">
        <f>ROUND(IF(AND(AO2631&gt;=0,Y2631="正常走货"),_xlfn.XLOOKUP(G2631,过机服务商重量差!A:A,过机服务商重量差!L:L),"0"),2)</f>
        <v>101</v>
      </c>
      <c r="E2631" s="64">
        <f>ROUND(IF(B2631="小旋风",$D2631/提成!$D$4*提成!$E$4,$D2631/提成!$D$3*提成!$E$3),2)</f>
        <v>1.01</v>
      </c>
      <c r="F2631" s="5" t="str">
        <f ca="1">IFERROR(LOOKUP(1,0/((B2631=名单!B:B)*(VALUE(AW2631)&gt;=名单!E:E)*(VALUE(AW2631)&lt;=名单!G:G)*(Y2631="正常走货")),名单!H:H),"否")</f>
        <v>是</v>
      </c>
      <c r="G2631" s="71" t="s">
        <v>7928</v>
      </c>
      <c r="H2631" s="71" t="s">
        <v>50</v>
      </c>
      <c r="J2631" s="72" t="s">
        <v>1516</v>
      </c>
      <c r="L2631" s="71" t="s">
        <v>18</v>
      </c>
      <c r="M2631" s="73"/>
      <c r="N2631" s="73"/>
      <c r="R2631" s="73"/>
      <c r="S2631" s="72" t="s">
        <v>152</v>
      </c>
      <c r="T2631" s="71" t="s">
        <v>14382</v>
      </c>
      <c r="U2631" s="73"/>
      <c r="W2631" s="73"/>
      <c r="X2631" s="73"/>
      <c r="Y2631" s="72" t="s">
        <v>14379</v>
      </c>
      <c r="AO2631" s="71">
        <v>217.8</v>
      </c>
      <c r="AT2631" s="73"/>
      <c r="AV2631" s="73"/>
      <c r="AW2631" s="74" t="s">
        <v>17025</v>
      </c>
      <c r="BC2631" s="73"/>
    </row>
    <row r="2632" spans="1:56">
      <c r="A2632" s="70" t="str">
        <f t="shared" si="83"/>
        <v>2026-01</v>
      </c>
      <c r="B2632" s="5" t="str">
        <f>_xlfn.XLOOKUP(G2632,过机服务商重量差!A:A,过机服务商重量差!G:G)</f>
        <v>风清扬</v>
      </c>
      <c r="C2632" s="32" t="str">
        <f t="shared" si="82"/>
        <v>渠道</v>
      </c>
      <c r="D2632" s="63">
        <f>ROUND(IF(AND(AO2632&gt;=0,Y2632="正常走货"),_xlfn.XLOOKUP(G2632,过机服务商重量差!A:A,过机服务商重量差!L:L),"0"),2)</f>
        <v>497</v>
      </c>
      <c r="E2632" s="64">
        <f>ROUND(IF(B2632="小旋风",$D2632/提成!$D$4*提成!$E$4,$D2632/提成!$D$3*提成!$E$3),2)</f>
        <v>4.97</v>
      </c>
      <c r="F2632" s="5" t="str">
        <f ca="1">IFERROR(LOOKUP(1,0/((B2632=名单!B:B)*(VALUE(AW2632)&gt;=名单!E:E)*(VALUE(AW2632)&lt;=名单!G:G)*(Y2632="正常走货")),名单!H:H),"否")</f>
        <v>是</v>
      </c>
      <c r="G2632" s="71" t="s">
        <v>7930</v>
      </c>
      <c r="H2632" s="71" t="s">
        <v>50</v>
      </c>
      <c r="J2632" s="72" t="s">
        <v>231</v>
      </c>
      <c r="L2632" s="71" t="s">
        <v>18</v>
      </c>
      <c r="M2632" s="73"/>
      <c r="N2632" s="73"/>
      <c r="R2632" s="73"/>
      <c r="S2632" s="72" t="s">
        <v>223</v>
      </c>
      <c r="T2632" s="72" t="s">
        <v>14410</v>
      </c>
      <c r="U2632" s="73"/>
      <c r="W2632" s="73"/>
      <c r="X2632" s="73"/>
      <c r="Y2632" s="72" t="s">
        <v>14379</v>
      </c>
      <c r="AO2632" s="71">
        <v>667</v>
      </c>
      <c r="AT2632" s="73"/>
      <c r="AV2632" s="73"/>
      <c r="AW2632" s="74" t="s">
        <v>17026</v>
      </c>
      <c r="BC2632" s="73"/>
    </row>
    <row r="2633" spans="1:56">
      <c r="A2633" s="70" t="str">
        <f t="shared" si="83"/>
        <v>2026-01</v>
      </c>
      <c r="B2633" s="5" t="str">
        <f>_xlfn.XLOOKUP(G2633,过机服务商重量差!A:A,过机服务商重量差!G:G)</f>
        <v>风清扬</v>
      </c>
      <c r="C2633" s="32" t="str">
        <f t="shared" si="82"/>
        <v/>
      </c>
      <c r="D2633" s="63">
        <f>ROUND(IF(AND(AO2633&gt;=0,Y2633="正常走货"),_xlfn.XLOOKUP(G2633,过机服务商重量差!A:A,过机服务商重量差!L:L),"0"),2)</f>
        <v>0</v>
      </c>
      <c r="E2633" s="64">
        <f>ROUND(IF(B2633="小旋风",$D2633/提成!$D$4*提成!$E$4,$D2633/提成!$D$3*提成!$E$3),2)</f>
        <v>0</v>
      </c>
      <c r="F2633" s="5" t="str">
        <f ca="1">IFERROR(LOOKUP(1,0/((B2633=名单!B:B)*(VALUE(AW2633)&gt;=名单!E:E)*(VALUE(AW2633)&lt;=名单!G:G)*(Y2633="正常走货")),名单!H:H),"否")</f>
        <v>是</v>
      </c>
      <c r="G2633" s="71" t="s">
        <v>7932</v>
      </c>
      <c r="H2633" s="71" t="s">
        <v>7934</v>
      </c>
      <c r="J2633" s="72" t="s">
        <v>7935</v>
      </c>
      <c r="L2633" s="71" t="s">
        <v>18</v>
      </c>
      <c r="M2633" s="73"/>
      <c r="N2633" s="73"/>
      <c r="R2633" s="73"/>
      <c r="S2633" s="72" t="s">
        <v>2900</v>
      </c>
      <c r="T2633" s="72" t="s">
        <v>14473</v>
      </c>
      <c r="U2633" s="73"/>
      <c r="W2633" s="73"/>
      <c r="X2633" s="73"/>
      <c r="Y2633" s="72" t="s">
        <v>14379</v>
      </c>
      <c r="AO2633" s="71">
        <v>-652.5</v>
      </c>
      <c r="AS2633" s="73"/>
      <c r="AT2633" s="73"/>
      <c r="AU2633" s="73"/>
      <c r="AV2633" s="73"/>
      <c r="AW2633" s="74" t="s">
        <v>17027</v>
      </c>
      <c r="BC2633" s="73"/>
    </row>
    <row r="2634" spans="1:56">
      <c r="A2634" s="70" t="str">
        <f t="shared" si="83"/>
        <v>2026-01</v>
      </c>
      <c r="B2634" s="5" t="str">
        <f>_xlfn.XLOOKUP(G2634,过机服务商重量差!A:A,过机服务商重量差!G:G)</f>
        <v>小旋风</v>
      </c>
      <c r="C2634" s="32" t="str">
        <f t="shared" si="82"/>
        <v>渠道</v>
      </c>
      <c r="D2634" s="63">
        <f>ROUND(IF(AND(AO2634&gt;=0,Y2634="正常走货"),_xlfn.XLOOKUP(G2634,过机服务商重量差!A:A,过机服务商重量差!L:L),"0"),2)</f>
        <v>280</v>
      </c>
      <c r="E2634" s="64">
        <f>ROUND(IF(B2634="小旋风",$D2634/提成!$D$4*提成!$E$4,$D2634/提成!$D$3*提成!$E$3),2)</f>
        <v>2.8</v>
      </c>
      <c r="F2634" s="5" t="str">
        <f ca="1">IFERROR(LOOKUP(1,0/((B2634=名单!B:B)*(VALUE(AW2634)&gt;=名单!E:E)*(VALUE(AW2634)&lt;=名单!G:G)*(Y2634="正常走货")),名单!H:H),"否")</f>
        <v>是</v>
      </c>
      <c r="G2634" s="71" t="s">
        <v>7936</v>
      </c>
      <c r="H2634" s="71" t="s">
        <v>7938</v>
      </c>
      <c r="J2634" s="72" t="s">
        <v>78</v>
      </c>
      <c r="L2634" s="71" t="s">
        <v>18</v>
      </c>
      <c r="M2634" s="73"/>
      <c r="N2634" s="73"/>
      <c r="R2634" s="73"/>
      <c r="S2634" s="72" t="s">
        <v>152</v>
      </c>
      <c r="T2634" s="72" t="s">
        <v>14382</v>
      </c>
      <c r="U2634" s="73"/>
      <c r="W2634" s="73"/>
      <c r="X2634" s="73"/>
      <c r="Y2634" s="72" t="s">
        <v>14379</v>
      </c>
      <c r="AO2634" s="71">
        <v>1025.5</v>
      </c>
      <c r="AS2634" s="73"/>
      <c r="AT2634" s="73"/>
      <c r="AU2634" s="73"/>
      <c r="AV2634" s="73"/>
      <c r="AW2634" s="74" t="s">
        <v>17028</v>
      </c>
      <c r="BC2634" s="73"/>
    </row>
    <row r="2635" spans="1:56">
      <c r="A2635" s="70" t="str">
        <f t="shared" si="83"/>
        <v>2026-01</v>
      </c>
      <c r="B2635" s="5" t="str">
        <f>_xlfn.XLOOKUP(G2635,过机服务商重量差!A:A,过机服务商重量差!G:G)</f>
        <v>风清扬</v>
      </c>
      <c r="C2635" s="32" t="str">
        <f t="shared" si="82"/>
        <v>渠道</v>
      </c>
      <c r="D2635" s="63">
        <f>ROUND(IF(AND(AO2635&gt;=0,Y2635="正常走货"),_xlfn.XLOOKUP(G2635,过机服务商重量差!A:A,过机服务商重量差!L:L),"0"),2)</f>
        <v>212</v>
      </c>
      <c r="E2635" s="64">
        <f>ROUND(IF(B2635="小旋风",$D2635/提成!$D$4*提成!$E$4,$D2635/提成!$D$3*提成!$E$3),2)</f>
        <v>2.12</v>
      </c>
      <c r="F2635" s="5" t="str">
        <f ca="1">IFERROR(LOOKUP(1,0/((B2635=名单!B:B)*(VALUE(AW2635)&gt;=名单!E:E)*(VALUE(AW2635)&lt;=名单!G:G)*(Y2635="正常走货")),名单!H:H),"否")</f>
        <v>是</v>
      </c>
      <c r="G2635" s="71" t="s">
        <v>7939</v>
      </c>
      <c r="H2635" s="71" t="s">
        <v>7941</v>
      </c>
      <c r="J2635" s="72" t="s">
        <v>5040</v>
      </c>
      <c r="L2635" s="71" t="s">
        <v>18</v>
      </c>
      <c r="M2635" s="73"/>
      <c r="N2635" s="73"/>
      <c r="R2635" s="73"/>
      <c r="S2635" s="72" t="s">
        <v>328</v>
      </c>
      <c r="T2635" s="72" t="s">
        <v>14382</v>
      </c>
      <c r="U2635" s="73"/>
      <c r="W2635" s="73"/>
      <c r="X2635" s="73"/>
      <c r="Y2635" s="72" t="s">
        <v>14379</v>
      </c>
      <c r="AO2635" s="71">
        <v>1011</v>
      </c>
      <c r="AT2635" s="73"/>
      <c r="AV2635" s="73"/>
      <c r="AW2635" s="74" t="s">
        <v>17029</v>
      </c>
      <c r="BA2635" s="73"/>
      <c r="BC2635" s="73"/>
      <c r="BD2635" s="73"/>
    </row>
    <row r="2636" spans="1:56">
      <c r="A2636" s="70" t="str">
        <f t="shared" si="83"/>
        <v>2026-01</v>
      </c>
      <c r="B2636" s="5" t="str">
        <f>_xlfn.XLOOKUP(G2636,过机服务商重量差!A:A,过机服务商重量差!G:G)</f>
        <v>玉麒麟</v>
      </c>
      <c r="C2636" s="32" t="str">
        <f t="shared" si="82"/>
        <v>渠道</v>
      </c>
      <c r="D2636" s="63">
        <f>ROUND(IF(AND(AO2636&gt;=0,Y2636="正常走货"),_xlfn.XLOOKUP(G2636,过机服务商重量差!A:A,过机服务商重量差!L:L),"0"),2)</f>
        <v>1.5</v>
      </c>
      <c r="E2636" s="64">
        <f>ROUND(IF(B2636="小旋风",$D2636/提成!$D$4*提成!$E$4,$D2636/提成!$D$3*提成!$E$3),2)</f>
        <v>0.02</v>
      </c>
      <c r="F2636" s="5" t="str">
        <f ca="1">IFERROR(LOOKUP(1,0/((B2636=名单!B:B)*(VALUE(AW2636)&gt;=名单!E:E)*(VALUE(AW2636)&lt;=名单!G:G)*(Y2636="正常走货")),名单!H:H),"否")</f>
        <v>否</v>
      </c>
      <c r="G2636" s="71" t="s">
        <v>7942</v>
      </c>
      <c r="H2636" s="71" t="s">
        <v>7944</v>
      </c>
      <c r="J2636" s="72" t="s">
        <v>17</v>
      </c>
      <c r="L2636" s="71" t="s">
        <v>18</v>
      </c>
      <c r="M2636" s="73"/>
      <c r="N2636" s="73"/>
      <c r="R2636" s="73"/>
      <c r="S2636" s="72" t="s">
        <v>1006</v>
      </c>
      <c r="T2636" s="72" t="s">
        <v>14382</v>
      </c>
      <c r="U2636" s="73"/>
      <c r="W2636" s="73"/>
      <c r="X2636" s="73"/>
      <c r="Y2636" s="72" t="s">
        <v>14379</v>
      </c>
      <c r="AO2636" s="71">
        <v>54</v>
      </c>
      <c r="AS2636" s="73"/>
      <c r="AT2636" s="73"/>
      <c r="AV2636" s="73"/>
      <c r="AW2636" s="74" t="s">
        <v>17030</v>
      </c>
      <c r="BC2636" s="73"/>
      <c r="BD2636" s="73"/>
    </row>
    <row r="2637" spans="1:56">
      <c r="A2637" s="70" t="str">
        <f t="shared" si="83"/>
        <v>2026-01</v>
      </c>
      <c r="B2637" s="5" t="str">
        <f>_xlfn.XLOOKUP(G2637,过机服务商重量差!A:A,过机服务商重量差!G:G)</f>
        <v>无崖子</v>
      </c>
      <c r="C2637" s="32" t="str">
        <f t="shared" si="82"/>
        <v>渠道</v>
      </c>
      <c r="D2637" s="63">
        <f>ROUND(IF(AND(AO2637&gt;=0,Y2637="正常走货"),_xlfn.XLOOKUP(G2637,过机服务商重量差!A:A,过机服务商重量差!L:L),"0"),2)</f>
        <v>1.7</v>
      </c>
      <c r="E2637" s="64">
        <f>ROUND(IF(B2637="小旋风",$D2637/提成!$D$4*提成!$E$4,$D2637/提成!$D$3*提成!$E$3),2)</f>
        <v>0.02</v>
      </c>
      <c r="F2637" s="5" t="str">
        <f ca="1">IFERROR(LOOKUP(1,0/((B2637=名单!B:B)*(VALUE(AW2637)&gt;=名单!E:E)*(VALUE(AW2637)&lt;=名单!G:G)*(Y2637="正常走货")),名单!H:H),"否")</f>
        <v>否</v>
      </c>
      <c r="G2637" s="71" t="s">
        <v>7945</v>
      </c>
      <c r="H2637" s="71" t="s">
        <v>7947</v>
      </c>
      <c r="J2637" s="72" t="s">
        <v>590</v>
      </c>
      <c r="L2637" s="71" t="s">
        <v>18</v>
      </c>
      <c r="M2637" s="73"/>
      <c r="N2637" s="73"/>
      <c r="R2637" s="73"/>
      <c r="S2637" s="72" t="s">
        <v>2305</v>
      </c>
      <c r="T2637" s="72" t="s">
        <v>14410</v>
      </c>
      <c r="U2637" s="73"/>
      <c r="W2637" s="73"/>
      <c r="X2637" s="73"/>
      <c r="Y2637" s="72" t="s">
        <v>14379</v>
      </c>
      <c r="AO2637" s="71">
        <v>93.98</v>
      </c>
      <c r="AS2637" s="73"/>
      <c r="AT2637" s="73"/>
      <c r="AU2637" s="73"/>
      <c r="AV2637" s="73"/>
      <c r="AW2637" s="74" t="s">
        <v>17031</v>
      </c>
      <c r="BC2637" s="73"/>
      <c r="BD2637" s="73"/>
    </row>
    <row r="2638" spans="1:56">
      <c r="A2638" s="70" t="str">
        <f t="shared" si="83"/>
        <v>2026-01</v>
      </c>
      <c r="B2638" s="5" t="str">
        <f>_xlfn.XLOOKUP(G2638,过机服务商重量差!A:A,过机服务商重量差!G:G)</f>
        <v>无崖子</v>
      </c>
      <c r="C2638" s="32" t="str">
        <f t="shared" si="82"/>
        <v>渠道</v>
      </c>
      <c r="D2638" s="63">
        <f>ROUND(IF(AND(AO2638&gt;=0,Y2638="正常走货"),_xlfn.XLOOKUP(G2638,过机服务商重量差!A:A,过机服务商重量差!L:L),"0"),2)</f>
        <v>33</v>
      </c>
      <c r="E2638" s="64">
        <f>ROUND(IF(B2638="小旋风",$D2638/提成!$D$4*提成!$E$4,$D2638/提成!$D$3*提成!$E$3),2)</f>
        <v>0.33</v>
      </c>
      <c r="F2638" s="5" t="str">
        <f ca="1">IFERROR(LOOKUP(1,0/((B2638=名单!B:B)*(VALUE(AW2638)&gt;=名单!E:E)*(VALUE(AW2638)&lt;=名单!G:G)*(Y2638="正常走货")),名单!H:H),"否")</f>
        <v>否</v>
      </c>
      <c r="G2638" s="71" t="s">
        <v>7948</v>
      </c>
      <c r="H2638" s="71" t="s">
        <v>7950</v>
      </c>
      <c r="J2638" s="72" t="s">
        <v>1188</v>
      </c>
      <c r="L2638" s="71" t="s">
        <v>18</v>
      </c>
      <c r="M2638" s="73"/>
      <c r="N2638" s="73"/>
      <c r="R2638" s="73"/>
      <c r="S2638" s="72" t="s">
        <v>642</v>
      </c>
      <c r="T2638" s="72" t="s">
        <v>14410</v>
      </c>
      <c r="U2638" s="73"/>
      <c r="W2638" s="73"/>
      <c r="X2638" s="73"/>
      <c r="Y2638" s="72" t="s">
        <v>14379</v>
      </c>
      <c r="AO2638" s="71">
        <v>2486.1</v>
      </c>
      <c r="AT2638" s="73"/>
      <c r="AV2638" s="73"/>
      <c r="AW2638" s="74" t="s">
        <v>17032</v>
      </c>
      <c r="BC2638" s="73"/>
    </row>
    <row r="2639" spans="1:56">
      <c r="A2639" s="70" t="str">
        <f t="shared" si="83"/>
        <v>2026-01</v>
      </c>
      <c r="B2639" s="5" t="str">
        <f>_xlfn.XLOOKUP(G2639,过机服务商重量差!A:A,过机服务商重量差!G:G)</f>
        <v>玉麒麟</v>
      </c>
      <c r="C2639" s="32" t="str">
        <f t="shared" si="82"/>
        <v/>
      </c>
      <c r="D2639" s="63">
        <f>ROUND(IF(AND(AO2639&gt;=0,Y2639="正常走货"),_xlfn.XLOOKUP(G2639,过机服务商重量差!A:A,过机服务商重量差!L:L),"0"),2)</f>
        <v>0</v>
      </c>
      <c r="E2639" s="64">
        <f>ROUND(IF(B2639="小旋风",$D2639/提成!$D$4*提成!$E$4,$D2639/提成!$D$3*提成!$E$3),2)</f>
        <v>0</v>
      </c>
      <c r="F2639" s="5" t="str">
        <f ca="1">IFERROR(LOOKUP(1,0/((B2639=名单!B:B)*(VALUE(AW2639)&gt;=名单!E:E)*(VALUE(AW2639)&lt;=名单!G:G)*(Y2639="正常走货")),名单!H:H),"否")</f>
        <v>否</v>
      </c>
      <c r="G2639" s="71" t="s">
        <v>7951</v>
      </c>
      <c r="H2639" s="71" t="s">
        <v>7953</v>
      </c>
      <c r="J2639" s="71" t="s">
        <v>17</v>
      </c>
      <c r="L2639" s="71" t="s">
        <v>18</v>
      </c>
      <c r="M2639" s="73"/>
      <c r="N2639" s="73"/>
      <c r="R2639" s="73"/>
      <c r="S2639" s="72" t="s">
        <v>3662</v>
      </c>
      <c r="T2639" s="72" t="s">
        <v>15575</v>
      </c>
      <c r="U2639" s="73"/>
      <c r="W2639" s="73"/>
      <c r="X2639" s="73"/>
      <c r="Y2639" s="72" t="s">
        <v>14379</v>
      </c>
      <c r="AO2639" s="71">
        <v>-56</v>
      </c>
      <c r="AT2639" s="73"/>
      <c r="AU2639" s="73"/>
      <c r="AV2639" s="73"/>
      <c r="AW2639" s="74" t="s">
        <v>17033</v>
      </c>
      <c r="BC2639" s="73"/>
    </row>
    <row r="2640" spans="1:56">
      <c r="A2640" s="70" t="str">
        <f t="shared" si="83"/>
        <v>2026-01</v>
      </c>
      <c r="B2640" s="5" t="str">
        <f>_xlfn.XLOOKUP(G2640,过机服务商重量差!A:A,过机服务商重量差!G:G)</f>
        <v>无崖子</v>
      </c>
      <c r="C2640" s="32" t="str">
        <f t="shared" si="82"/>
        <v>渠道</v>
      </c>
      <c r="D2640" s="63">
        <f>ROUND(IF(AND(AO2640&gt;=0,Y2640="正常走货"),_xlfn.XLOOKUP(G2640,过机服务商重量差!A:A,过机服务商重量差!L:L),"0"),2)</f>
        <v>5.5</v>
      </c>
      <c r="E2640" s="64">
        <f>ROUND(IF(B2640="小旋风",$D2640/提成!$D$4*提成!$E$4,$D2640/提成!$D$3*提成!$E$3),2)</f>
        <v>0.06</v>
      </c>
      <c r="F2640" s="5" t="str">
        <f ca="1">IFERROR(LOOKUP(1,0/((B2640=名单!B:B)*(VALUE(AW2640)&gt;=名单!E:E)*(VALUE(AW2640)&lt;=名单!G:G)*(Y2640="正常走货")),名单!H:H),"否")</f>
        <v>否</v>
      </c>
      <c r="G2640" s="71" t="s">
        <v>7954</v>
      </c>
      <c r="H2640" s="71" t="s">
        <v>7956</v>
      </c>
      <c r="J2640" s="72" t="s">
        <v>603</v>
      </c>
      <c r="L2640" s="71" t="s">
        <v>18</v>
      </c>
      <c r="M2640" s="73"/>
      <c r="N2640" s="73"/>
      <c r="R2640" s="73"/>
      <c r="S2640" s="72" t="s">
        <v>120</v>
      </c>
      <c r="T2640" s="72" t="s">
        <v>14382</v>
      </c>
      <c r="U2640" s="73"/>
      <c r="W2640" s="73"/>
      <c r="X2640" s="73"/>
      <c r="Y2640" s="72" t="s">
        <v>14379</v>
      </c>
      <c r="AO2640" s="71">
        <v>62.53</v>
      </c>
      <c r="AT2640" s="73"/>
      <c r="AV2640" s="73"/>
      <c r="AW2640" s="74" t="s">
        <v>17034</v>
      </c>
      <c r="BA2640" s="73"/>
      <c r="BC2640" s="73"/>
      <c r="BD2640" s="73"/>
    </row>
    <row r="2641" spans="1:56">
      <c r="A2641" s="70" t="str">
        <f t="shared" si="83"/>
        <v>2026-01</v>
      </c>
      <c r="B2641" s="5" t="str">
        <f>_xlfn.XLOOKUP(G2641,过机服务商重量差!A:A,过机服务商重量差!G:G)</f>
        <v>风清扬</v>
      </c>
      <c r="C2641" s="32" t="str">
        <f t="shared" si="82"/>
        <v>渠道</v>
      </c>
      <c r="D2641" s="63">
        <f>ROUND(IF(AND(AO2641&gt;=0,Y2641="正常走货"),_xlfn.XLOOKUP(G2641,过机服务商重量差!A:A,过机服务商重量差!L:L),"0"),2)</f>
        <v>302</v>
      </c>
      <c r="E2641" s="64">
        <f>ROUND(IF(B2641="小旋风",$D2641/提成!$D$4*提成!$E$4,$D2641/提成!$D$3*提成!$E$3),2)</f>
        <v>3.02</v>
      </c>
      <c r="F2641" s="5" t="str">
        <f ca="1">IFERROR(LOOKUP(1,0/((B2641=名单!B:B)*(VALUE(AW2641)&gt;=名单!E:E)*(VALUE(AW2641)&lt;=名单!G:G)*(Y2641="正常走货")),名单!H:H),"否")</f>
        <v>是</v>
      </c>
      <c r="G2641" s="71" t="s">
        <v>7957</v>
      </c>
      <c r="H2641" s="71" t="s">
        <v>7959</v>
      </c>
      <c r="J2641" s="72" t="s">
        <v>7960</v>
      </c>
      <c r="L2641" s="71" t="s">
        <v>18</v>
      </c>
      <c r="M2641" s="73"/>
      <c r="N2641" s="73"/>
      <c r="R2641" s="73"/>
      <c r="S2641" s="72" t="s">
        <v>211</v>
      </c>
      <c r="T2641" s="72" t="s">
        <v>14407</v>
      </c>
      <c r="U2641" s="73"/>
      <c r="W2641" s="73"/>
      <c r="X2641" s="73"/>
      <c r="Y2641" s="72" t="s">
        <v>14379</v>
      </c>
      <c r="AO2641" s="71">
        <v>0</v>
      </c>
      <c r="AT2641" s="73"/>
      <c r="AV2641" s="73"/>
      <c r="AW2641" s="74" t="s">
        <v>17035</v>
      </c>
      <c r="BC2641" s="73"/>
    </row>
    <row r="2642" spans="1:56">
      <c r="A2642" s="70" t="str">
        <f t="shared" si="83"/>
        <v>2026-01</v>
      </c>
      <c r="B2642" s="5" t="str">
        <f>_xlfn.XLOOKUP(G2642,过机服务商重量差!A:A,过机服务商重量差!G:G)</f>
        <v>风清扬</v>
      </c>
      <c r="C2642" s="32" t="str">
        <f t="shared" si="82"/>
        <v/>
      </c>
      <c r="D2642" s="63">
        <f>ROUND(IF(AND(AO2642&gt;=0,Y2642="正常走货"),_xlfn.XLOOKUP(G2642,过机服务商重量差!A:A,过机服务商重量差!L:L),"0"),2)</f>
        <v>0</v>
      </c>
      <c r="E2642" s="64">
        <f>ROUND(IF(B2642="小旋风",$D2642/提成!$D$4*提成!$E$4,$D2642/提成!$D$3*提成!$E$3),2)</f>
        <v>0</v>
      </c>
      <c r="F2642" s="5" t="str">
        <f ca="1">IFERROR(LOOKUP(1,0/((B2642=名单!B:B)*(VALUE(AW2642)&gt;=名单!E:E)*(VALUE(AW2642)&lt;=名单!G:G)*(Y2642="正常走货")),名单!H:H),"否")</f>
        <v>是</v>
      </c>
      <c r="G2642" s="71" t="s">
        <v>7961</v>
      </c>
      <c r="H2642" s="71" t="s">
        <v>7963</v>
      </c>
      <c r="J2642" s="72" t="s">
        <v>231</v>
      </c>
      <c r="L2642" s="71" t="s">
        <v>18</v>
      </c>
      <c r="M2642" s="73"/>
      <c r="N2642" s="73"/>
      <c r="R2642" s="73"/>
      <c r="S2642" s="72" t="s">
        <v>152</v>
      </c>
      <c r="T2642" s="72" t="s">
        <v>14382</v>
      </c>
      <c r="U2642" s="73"/>
      <c r="W2642" s="73"/>
      <c r="X2642" s="73"/>
      <c r="Y2642" s="72" t="s">
        <v>14379</v>
      </c>
      <c r="AO2642" s="71">
        <v>-496</v>
      </c>
      <c r="AS2642" s="73"/>
      <c r="AT2642" s="73"/>
      <c r="AU2642" s="73"/>
      <c r="AV2642" s="73"/>
      <c r="AW2642" s="74" t="s">
        <v>17036</v>
      </c>
      <c r="BC2642" s="73"/>
    </row>
    <row r="2643" spans="1:56">
      <c r="A2643" s="70" t="str">
        <f t="shared" si="83"/>
        <v>2026-01</v>
      </c>
      <c r="B2643" s="5" t="str">
        <f>_xlfn.XLOOKUP(G2643,过机服务商重量差!A:A,过机服务商重量差!G:G)</f>
        <v>小旋风</v>
      </c>
      <c r="C2643" s="32" t="str">
        <f t="shared" si="82"/>
        <v>渠道</v>
      </c>
      <c r="D2643" s="63">
        <f>ROUND(IF(AND(AO2643&gt;=0,Y2643="正常走货"),_xlfn.XLOOKUP(G2643,过机服务商重量差!A:A,过机服务商重量差!L:L),"0"),2)</f>
        <v>5</v>
      </c>
      <c r="E2643" s="64">
        <f>ROUND(IF(B2643="小旋风",$D2643/提成!$D$4*提成!$E$4,$D2643/提成!$D$3*提成!$E$3),2)</f>
        <v>0.05</v>
      </c>
      <c r="F2643" s="5" t="str">
        <f ca="1">IFERROR(LOOKUP(1,0/((B2643=名单!B:B)*(VALUE(AW2643)&gt;=名单!E:E)*(VALUE(AW2643)&lt;=名单!G:G)*(Y2643="正常走货")),名单!H:H),"否")</f>
        <v>是</v>
      </c>
      <c r="G2643" s="71" t="s">
        <v>7964</v>
      </c>
      <c r="H2643" s="71" t="s">
        <v>7966</v>
      </c>
      <c r="J2643" s="72" t="s">
        <v>78</v>
      </c>
      <c r="L2643" s="71" t="s">
        <v>18</v>
      </c>
      <c r="M2643" s="73"/>
      <c r="N2643" s="73"/>
      <c r="R2643" s="73"/>
      <c r="S2643" s="72" t="s">
        <v>2149</v>
      </c>
      <c r="T2643" s="72" t="s">
        <v>14382</v>
      </c>
      <c r="U2643" s="73"/>
      <c r="W2643" s="73"/>
      <c r="X2643" s="73"/>
      <c r="Y2643" s="72" t="s">
        <v>14379</v>
      </c>
      <c r="AO2643" s="71">
        <v>20.5</v>
      </c>
      <c r="AT2643" s="73"/>
      <c r="AV2643" s="73"/>
      <c r="AW2643" s="74" t="s">
        <v>17037</v>
      </c>
      <c r="BA2643" s="73"/>
      <c r="BC2643" s="73"/>
    </row>
    <row r="2644" spans="1:56">
      <c r="A2644" s="70" t="str">
        <f t="shared" si="83"/>
        <v>2026-01</v>
      </c>
      <c r="B2644" s="5" t="str">
        <f>_xlfn.XLOOKUP(G2644,过机服务商重量差!A:A,过机服务商重量差!G:G)</f>
        <v>帅时莹</v>
      </c>
      <c r="C2644" s="32" t="str">
        <f t="shared" si="82"/>
        <v>渠道</v>
      </c>
      <c r="D2644" s="63">
        <f>ROUND(IF(AND(AO2644&gt;=0,Y2644="正常走货"),_xlfn.XLOOKUP(G2644,过机服务商重量差!A:A,过机服务商重量差!L:L),"0"),2)</f>
        <v>25</v>
      </c>
      <c r="E2644" s="64">
        <f>ROUND(IF(B2644="小旋风",$D2644/提成!$D$4*提成!$E$4,$D2644/提成!$D$3*提成!$E$3),2)</f>
        <v>0.25</v>
      </c>
      <c r="F2644" s="5" t="str">
        <f ca="1">IFERROR(LOOKUP(1,0/((B2644=名单!B:B)*(VALUE(AW2644)&gt;=名单!E:E)*(VALUE(AW2644)&lt;=名单!G:G)*(Y2644="正常走货")),名单!H:H),"否")</f>
        <v>否</v>
      </c>
      <c r="G2644" s="71" t="s">
        <v>7967</v>
      </c>
      <c r="H2644" s="71" t="s">
        <v>7969</v>
      </c>
      <c r="J2644" s="72" t="s">
        <v>938</v>
      </c>
      <c r="L2644" s="72" t="s">
        <v>18</v>
      </c>
      <c r="M2644" s="73"/>
      <c r="N2644" s="73"/>
      <c r="R2644" s="73"/>
      <c r="S2644" s="72" t="s">
        <v>558</v>
      </c>
      <c r="T2644" s="72" t="s">
        <v>14410</v>
      </c>
      <c r="U2644" s="73"/>
      <c r="W2644" s="73"/>
      <c r="X2644" s="73"/>
      <c r="Y2644" s="72" t="s">
        <v>14379</v>
      </c>
      <c r="AO2644" s="71">
        <v>53</v>
      </c>
      <c r="AS2644" s="73"/>
      <c r="AT2644" s="73"/>
      <c r="AV2644" s="73"/>
      <c r="AW2644" s="74" t="s">
        <v>17038</v>
      </c>
      <c r="BC2644" s="73"/>
    </row>
    <row r="2645" spans="1:56">
      <c r="A2645" s="70" t="str">
        <f t="shared" si="83"/>
        <v>2026-01</v>
      </c>
      <c r="B2645" s="5" t="str">
        <f>_xlfn.XLOOKUP(G2645,过机服务商重量差!A:A,过机服务商重量差!G:G)</f>
        <v>玉麒麟</v>
      </c>
      <c r="C2645" s="32" t="str">
        <f t="shared" si="82"/>
        <v>渠道</v>
      </c>
      <c r="D2645" s="63">
        <f>ROUND(IF(AND(AO2645&gt;=0,Y2645="正常走货"),_xlfn.XLOOKUP(G2645,过机服务商重量差!A:A,过机服务商重量差!L:L),"0"),2)</f>
        <v>2.5</v>
      </c>
      <c r="E2645" s="64">
        <f>ROUND(IF(B2645="小旋风",$D2645/提成!$D$4*提成!$E$4,$D2645/提成!$D$3*提成!$E$3),2)</f>
        <v>0.03</v>
      </c>
      <c r="F2645" s="5" t="str">
        <f ca="1">IFERROR(LOOKUP(1,0/((B2645=名单!B:B)*(VALUE(AW2645)&gt;=名单!E:E)*(VALUE(AW2645)&lt;=名单!G:G)*(Y2645="正常走货")),名单!H:H),"否")</f>
        <v>否</v>
      </c>
      <c r="G2645" s="71" t="s">
        <v>7970</v>
      </c>
      <c r="H2645" s="71" t="s">
        <v>7972</v>
      </c>
      <c r="J2645" s="72" t="s">
        <v>256</v>
      </c>
      <c r="L2645" s="71" t="s">
        <v>18</v>
      </c>
      <c r="M2645" s="73"/>
      <c r="N2645" s="73"/>
      <c r="R2645" s="73"/>
      <c r="S2645" s="72" t="s">
        <v>191</v>
      </c>
      <c r="T2645" s="71" t="s">
        <v>14410</v>
      </c>
      <c r="U2645" s="73"/>
      <c r="W2645" s="73"/>
      <c r="X2645" s="73"/>
      <c r="Y2645" s="72" t="s">
        <v>14379</v>
      </c>
      <c r="AO2645" s="71">
        <v>177.2</v>
      </c>
      <c r="AS2645" s="73"/>
      <c r="AT2645" s="73"/>
      <c r="AV2645" s="73"/>
      <c r="AW2645" s="74" t="s">
        <v>17039</v>
      </c>
      <c r="BC2645" s="73"/>
    </row>
    <row r="2646" spans="1:56">
      <c r="A2646" s="70" t="str">
        <f t="shared" si="83"/>
        <v>2026-01</v>
      </c>
      <c r="B2646" s="5" t="str">
        <f>_xlfn.XLOOKUP(G2646,过机服务商重量差!A:A,过机服务商重量差!G:G)</f>
        <v>玉麒麟</v>
      </c>
      <c r="C2646" s="32" t="str">
        <f t="shared" si="82"/>
        <v>渠道</v>
      </c>
      <c r="D2646" s="63">
        <f>ROUND(IF(AND(AO2646&gt;=0,Y2646="正常走货"),_xlfn.XLOOKUP(G2646,过机服务商重量差!A:A,过机服务商重量差!L:L),"0"),2)</f>
        <v>25</v>
      </c>
      <c r="E2646" s="64">
        <f>ROUND(IF(B2646="小旋风",$D2646/提成!$D$4*提成!$E$4,$D2646/提成!$D$3*提成!$E$3),2)</f>
        <v>0.25</v>
      </c>
      <c r="F2646" s="5" t="str">
        <f ca="1">IFERROR(LOOKUP(1,0/((B2646=名单!B:B)*(VALUE(AW2646)&gt;=名单!E:E)*(VALUE(AW2646)&lt;=名单!G:G)*(Y2646="正常走货")),名单!H:H),"否")</f>
        <v>否</v>
      </c>
      <c r="G2646" s="71" t="s">
        <v>7973</v>
      </c>
      <c r="H2646" s="71" t="s">
        <v>7975</v>
      </c>
      <c r="J2646" s="72" t="s">
        <v>1080</v>
      </c>
      <c r="L2646" s="71" t="s">
        <v>18</v>
      </c>
      <c r="M2646" s="73"/>
      <c r="N2646" s="73"/>
      <c r="R2646" s="73"/>
      <c r="S2646" s="72" t="s">
        <v>7976</v>
      </c>
      <c r="T2646" s="72" t="s">
        <v>14386</v>
      </c>
      <c r="U2646" s="73"/>
      <c r="W2646" s="73"/>
      <c r="X2646" s="73"/>
      <c r="Y2646" s="72" t="s">
        <v>14379</v>
      </c>
      <c r="AO2646" s="71">
        <v>248.52</v>
      </c>
      <c r="AS2646" s="73"/>
      <c r="AT2646" s="73"/>
      <c r="AV2646" s="73"/>
      <c r="AW2646" s="74" t="s">
        <v>17040</v>
      </c>
      <c r="BC2646" s="73"/>
    </row>
    <row r="2647" spans="1:56">
      <c r="A2647" s="70" t="str">
        <f t="shared" si="83"/>
        <v>2026-01</v>
      </c>
      <c r="B2647" s="5" t="str">
        <f>_xlfn.XLOOKUP(G2647,过机服务商重量差!A:A,过机服务商重量差!G:G)</f>
        <v>玉麒麟</v>
      </c>
      <c r="C2647" s="32" t="str">
        <f t="shared" si="82"/>
        <v>渠道</v>
      </c>
      <c r="D2647" s="63">
        <f>ROUND(IF(AND(AO2647&gt;=0,Y2647="正常走货"),_xlfn.XLOOKUP(G2647,过机服务商重量差!A:A,过机服务商重量差!L:L),"0"),2)</f>
        <v>12</v>
      </c>
      <c r="E2647" s="64">
        <f>ROUND(IF(B2647="小旋风",$D2647/提成!$D$4*提成!$E$4,$D2647/提成!$D$3*提成!$E$3),2)</f>
        <v>0.12</v>
      </c>
      <c r="F2647" s="5" t="str">
        <f ca="1">IFERROR(LOOKUP(1,0/((B2647=名单!B:B)*(VALUE(AW2647)&gt;=名单!E:E)*(VALUE(AW2647)&lt;=名单!G:G)*(Y2647="正常走货")),名单!H:H),"否")</f>
        <v>否</v>
      </c>
      <c r="G2647" s="71" t="s">
        <v>7977</v>
      </c>
      <c r="H2647" s="71" t="s">
        <v>7979</v>
      </c>
      <c r="J2647" s="71" t="s">
        <v>17</v>
      </c>
      <c r="L2647" s="71" t="s">
        <v>18</v>
      </c>
      <c r="M2647" s="73"/>
      <c r="N2647" s="73"/>
      <c r="R2647" s="73"/>
      <c r="S2647" s="72" t="s">
        <v>90</v>
      </c>
      <c r="T2647" s="72" t="s">
        <v>14407</v>
      </c>
      <c r="U2647" s="73"/>
      <c r="W2647" s="73"/>
      <c r="X2647" s="73"/>
      <c r="Y2647" s="72" t="s">
        <v>14379</v>
      </c>
      <c r="AO2647" s="71">
        <v>48.5</v>
      </c>
      <c r="AT2647" s="73"/>
      <c r="AV2647" s="73"/>
      <c r="AW2647" s="74" t="s">
        <v>17041</v>
      </c>
      <c r="BA2647" s="73"/>
      <c r="BC2647" s="73"/>
    </row>
    <row r="2648" spans="1:56">
      <c r="A2648" s="70" t="str">
        <f t="shared" si="83"/>
        <v>2026-01</v>
      </c>
      <c r="B2648" s="5" t="str">
        <f>_xlfn.XLOOKUP(G2648,过机服务商重量差!A:A,过机服务商重量差!G:G)</f>
        <v>小旋风</v>
      </c>
      <c r="C2648" s="32" t="str">
        <f t="shared" si="82"/>
        <v>渠道</v>
      </c>
      <c r="D2648" s="63">
        <f>ROUND(IF(AND(AO2648&gt;=0,Y2648="正常走货"),_xlfn.XLOOKUP(G2648,过机服务商重量差!A:A,过机服务商重量差!L:L),"0"),2)</f>
        <v>36.5</v>
      </c>
      <c r="E2648" s="64">
        <f>ROUND(IF(B2648="小旋风",$D2648/提成!$D$4*提成!$E$4,$D2648/提成!$D$3*提成!$E$3),2)</f>
        <v>0.36</v>
      </c>
      <c r="F2648" s="5" t="str">
        <f ca="1">IFERROR(LOOKUP(1,0/((B2648=名单!B:B)*(VALUE(AW2648)&gt;=名单!E:E)*(VALUE(AW2648)&lt;=名单!G:G)*(Y2648="正常走货")),名单!H:H),"否")</f>
        <v>是</v>
      </c>
      <c r="G2648" s="71" t="s">
        <v>7980</v>
      </c>
      <c r="H2648" s="71" t="s">
        <v>7982</v>
      </c>
      <c r="J2648" s="72" t="s">
        <v>428</v>
      </c>
      <c r="L2648" s="71" t="s">
        <v>18</v>
      </c>
      <c r="M2648" s="73"/>
      <c r="N2648" s="73"/>
      <c r="R2648" s="73"/>
      <c r="S2648" s="72" t="s">
        <v>675</v>
      </c>
      <c r="T2648" s="72" t="s">
        <v>14382</v>
      </c>
      <c r="U2648" s="73"/>
      <c r="W2648" s="73"/>
      <c r="X2648" s="73"/>
      <c r="Y2648" s="72" t="s">
        <v>14379</v>
      </c>
      <c r="AO2648" s="71">
        <v>86.5</v>
      </c>
      <c r="AT2648" s="73"/>
      <c r="AU2648" s="73"/>
      <c r="AV2648" s="73"/>
      <c r="AW2648" s="74" t="s">
        <v>17042</v>
      </c>
      <c r="BC2648" s="73"/>
    </row>
    <row r="2649" spans="1:56">
      <c r="A2649" s="70" t="str">
        <f t="shared" si="83"/>
        <v>2026-01</v>
      </c>
      <c r="B2649" s="5" t="str">
        <f>_xlfn.XLOOKUP(G2649,过机服务商重量差!A:A,过机服务商重量差!G:G)</f>
        <v>小旋风</v>
      </c>
      <c r="C2649" s="32" t="str">
        <f t="shared" si="82"/>
        <v>渠道</v>
      </c>
      <c r="D2649" s="63">
        <f>ROUND(IF(AND(AO2649&gt;=0,Y2649="正常走货"),_xlfn.XLOOKUP(G2649,过机服务商重量差!A:A,过机服务商重量差!L:L),"0"),2)</f>
        <v>404</v>
      </c>
      <c r="E2649" s="64">
        <f>ROUND(IF(B2649="小旋风",$D2649/提成!$D$4*提成!$E$4,$D2649/提成!$D$3*提成!$E$3),2)</f>
        <v>4.04</v>
      </c>
      <c r="F2649" s="5" t="str">
        <f ca="1">IFERROR(LOOKUP(1,0/((B2649=名单!B:B)*(VALUE(AW2649)&gt;=名单!E:E)*(VALUE(AW2649)&lt;=名单!G:G)*(Y2649="正常走货")),名单!H:H),"否")</f>
        <v>是</v>
      </c>
      <c r="G2649" s="71" t="s">
        <v>7983</v>
      </c>
      <c r="H2649" s="71" t="s">
        <v>7985</v>
      </c>
      <c r="J2649" s="72" t="s">
        <v>274</v>
      </c>
      <c r="L2649" s="71" t="s">
        <v>18</v>
      </c>
      <c r="M2649" s="73"/>
      <c r="N2649" s="73"/>
      <c r="R2649" s="73"/>
      <c r="S2649" s="72" t="s">
        <v>558</v>
      </c>
      <c r="T2649" s="72" t="s">
        <v>14410</v>
      </c>
      <c r="U2649" s="73"/>
      <c r="W2649" s="73"/>
      <c r="X2649" s="73"/>
      <c r="Y2649" s="72" t="s">
        <v>14379</v>
      </c>
      <c r="AO2649" s="71">
        <v>202</v>
      </c>
      <c r="AS2649" s="73"/>
      <c r="AT2649" s="73"/>
      <c r="AV2649" s="73"/>
      <c r="AW2649" s="74" t="s">
        <v>17043</v>
      </c>
      <c r="BC2649" s="73"/>
    </row>
    <row r="2650" spans="1:56">
      <c r="A2650" s="70" t="str">
        <f t="shared" si="83"/>
        <v>2026-01</v>
      </c>
      <c r="B2650" s="5" t="str">
        <f>_xlfn.XLOOKUP(G2650,过机服务商重量差!A:A,过机服务商重量差!G:G)</f>
        <v>风清扬</v>
      </c>
      <c r="C2650" s="32" t="str">
        <f t="shared" si="82"/>
        <v>渠道</v>
      </c>
      <c r="D2650" s="63">
        <f>ROUND(IF(AND(AO2650&gt;=0,Y2650="正常走货"),_xlfn.XLOOKUP(G2650,过机服务商重量差!A:A,过机服务商重量差!L:L),"0"),2)</f>
        <v>100</v>
      </c>
      <c r="E2650" s="64">
        <f>ROUND(IF(B2650="小旋风",$D2650/提成!$D$4*提成!$E$4,$D2650/提成!$D$3*提成!$E$3),2)</f>
        <v>1</v>
      </c>
      <c r="F2650" s="5" t="str">
        <f ca="1">IFERROR(LOOKUP(1,0/((B2650=名单!B:B)*(VALUE(AW2650)&gt;=名单!E:E)*(VALUE(AW2650)&lt;=名单!G:G)*(Y2650="正常走货")),名单!H:H),"否")</f>
        <v>是</v>
      </c>
      <c r="G2650" s="71" t="s">
        <v>7986</v>
      </c>
      <c r="H2650" s="71" t="s">
        <v>7988</v>
      </c>
      <c r="J2650" s="72" t="s">
        <v>880</v>
      </c>
      <c r="L2650" s="71" t="s">
        <v>18</v>
      </c>
      <c r="M2650" s="73"/>
      <c r="N2650" s="73"/>
      <c r="R2650" s="73"/>
      <c r="S2650" s="72" t="s">
        <v>30</v>
      </c>
      <c r="T2650" s="72" t="s">
        <v>14382</v>
      </c>
      <c r="U2650" s="73"/>
      <c r="W2650" s="73"/>
      <c r="X2650" s="73"/>
      <c r="Y2650" s="72" t="s">
        <v>14379</v>
      </c>
      <c r="AO2650" s="71">
        <v>150</v>
      </c>
      <c r="AS2650" s="73"/>
      <c r="AT2650" s="73"/>
      <c r="AU2650" s="73"/>
      <c r="AV2650" s="73"/>
      <c r="AW2650" s="74" t="s">
        <v>17044</v>
      </c>
      <c r="BC2650" s="73"/>
    </row>
    <row r="2651" spans="1:56">
      <c r="A2651" s="70" t="str">
        <f t="shared" si="83"/>
        <v>2026-01</v>
      </c>
      <c r="B2651" s="5" t="str">
        <f>_xlfn.XLOOKUP(G2651,过机服务商重量差!A:A,过机服务商重量差!G:G)</f>
        <v>小旋风</v>
      </c>
      <c r="C2651" s="32" t="str">
        <f t="shared" si="82"/>
        <v>渠道</v>
      </c>
      <c r="D2651" s="63">
        <f>ROUND(IF(AND(AO2651&gt;=0,Y2651="正常走货"),_xlfn.XLOOKUP(G2651,过机服务商重量差!A:A,过机服务商重量差!L:L),"0"),2)</f>
        <v>57</v>
      </c>
      <c r="E2651" s="64">
        <f>ROUND(IF(B2651="小旋风",$D2651/提成!$D$4*提成!$E$4,$D2651/提成!$D$3*提成!$E$3),2)</f>
        <v>0.57</v>
      </c>
      <c r="F2651" s="5" t="str">
        <f ca="1">IFERROR(LOOKUP(1,0/((B2651=名单!B:B)*(VALUE(AW2651)&gt;=名单!E:E)*(VALUE(AW2651)&lt;=名单!G:G)*(Y2651="正常走货")),名单!H:H),"否")</f>
        <v>是</v>
      </c>
      <c r="G2651" s="71" t="s">
        <v>7989</v>
      </c>
      <c r="H2651" s="71" t="s">
        <v>7991</v>
      </c>
      <c r="J2651" s="72" t="s">
        <v>397</v>
      </c>
      <c r="L2651" s="71" t="s">
        <v>18</v>
      </c>
      <c r="M2651" s="73"/>
      <c r="N2651" s="73"/>
      <c r="R2651" s="73"/>
      <c r="S2651" s="72" t="s">
        <v>30</v>
      </c>
      <c r="T2651" s="72" t="s">
        <v>14382</v>
      </c>
      <c r="U2651" s="73"/>
      <c r="W2651" s="73"/>
      <c r="X2651" s="73"/>
      <c r="Y2651" s="72" t="s">
        <v>14379</v>
      </c>
      <c r="AO2651" s="71">
        <v>456</v>
      </c>
      <c r="AS2651" s="73"/>
      <c r="AT2651" s="73"/>
      <c r="AU2651" s="73"/>
      <c r="AV2651" s="73"/>
      <c r="AW2651" s="74" t="s">
        <v>17045</v>
      </c>
      <c r="BC2651" s="73"/>
    </row>
    <row r="2652" spans="1:56">
      <c r="A2652" s="70" t="str">
        <f t="shared" si="83"/>
        <v>2026-01</v>
      </c>
      <c r="B2652" s="5" t="str">
        <f>_xlfn.XLOOKUP(G2652,过机服务商重量差!A:A,过机服务商重量差!G:G)</f>
        <v/>
      </c>
      <c r="C2652" s="32" t="str">
        <f t="shared" si="82"/>
        <v>渠道</v>
      </c>
      <c r="D2652" s="63">
        <f>ROUND(IF(AND(AO2652&gt;=0,Y2652="正常走货"),_xlfn.XLOOKUP(G2652,过机服务商重量差!A:A,过机服务商重量差!L:L),"0"),2)</f>
        <v>680</v>
      </c>
      <c r="E2652" s="64">
        <f>ROUND(IF(B2652="小旋风",$D2652/提成!$D$4*提成!$E$4,$D2652/提成!$D$3*提成!$E$3),2)</f>
        <v>6.8</v>
      </c>
      <c r="F2652" s="5" t="str">
        <f ca="1">IFERROR(LOOKUP(1,0/((B2652=名单!B:B)*(VALUE(AW2652)&gt;=名单!E:E)*(VALUE(AW2652)&lt;=名单!G:G)*(Y2652="正常走货")),名单!H:H),"否")</f>
        <v>否</v>
      </c>
      <c r="G2652" s="71" t="s">
        <v>7992</v>
      </c>
      <c r="H2652" s="71" t="s">
        <v>36</v>
      </c>
      <c r="J2652" s="72" t="s">
        <v>1230</v>
      </c>
      <c r="L2652" s="71" t="s">
        <v>18</v>
      </c>
      <c r="M2652" s="73"/>
      <c r="N2652" s="73"/>
      <c r="R2652" s="73"/>
      <c r="S2652" s="72" t="s">
        <v>292</v>
      </c>
      <c r="T2652" s="72" t="s">
        <v>14410</v>
      </c>
      <c r="U2652" s="73"/>
      <c r="W2652" s="73"/>
      <c r="X2652" s="73"/>
      <c r="Y2652" s="72" t="s">
        <v>14379</v>
      </c>
      <c r="AO2652" s="71">
        <v>1558</v>
      </c>
      <c r="AS2652" s="73"/>
      <c r="AT2652" s="73"/>
      <c r="AV2652" s="73"/>
      <c r="AW2652" s="74" t="s">
        <v>17046</v>
      </c>
      <c r="BC2652" s="73"/>
    </row>
    <row r="2653" spans="1:56">
      <c r="A2653" s="70" t="str">
        <f t="shared" si="83"/>
        <v>2026-01</v>
      </c>
      <c r="B2653" s="5" t="str">
        <f>_xlfn.XLOOKUP(G2653,过机服务商重量差!A:A,过机服务商重量差!G:G)</f>
        <v>小旋风</v>
      </c>
      <c r="C2653" s="32" t="str">
        <f t="shared" si="82"/>
        <v>渠道</v>
      </c>
      <c r="D2653" s="63">
        <f>ROUND(IF(AND(AO2653&gt;=0,Y2653="正常走货"),_xlfn.XLOOKUP(G2653,过机服务商重量差!A:A,过机服务商重量差!L:L),"0"),2)</f>
        <v>145</v>
      </c>
      <c r="E2653" s="64">
        <f>ROUND(IF(B2653="小旋风",$D2653/提成!$D$4*提成!$E$4,$D2653/提成!$D$3*提成!$E$3),2)</f>
        <v>1.45</v>
      </c>
      <c r="F2653" s="5" t="str">
        <f ca="1">IFERROR(LOOKUP(1,0/((B2653=名单!B:B)*(VALUE(AW2653)&gt;=名单!E:E)*(VALUE(AW2653)&lt;=名单!G:G)*(Y2653="正常走货")),名单!H:H),"否")</f>
        <v>是</v>
      </c>
      <c r="G2653" s="71" t="s">
        <v>7994</v>
      </c>
      <c r="H2653" s="71" t="s">
        <v>7996</v>
      </c>
      <c r="J2653" s="72" t="s">
        <v>274</v>
      </c>
      <c r="L2653" s="71" t="s">
        <v>18</v>
      </c>
      <c r="M2653" s="73"/>
      <c r="N2653" s="73"/>
      <c r="R2653" s="73"/>
      <c r="S2653" s="72" t="s">
        <v>275</v>
      </c>
      <c r="T2653" s="72" t="s">
        <v>14407</v>
      </c>
      <c r="U2653" s="73"/>
      <c r="W2653" s="73"/>
      <c r="X2653" s="73"/>
      <c r="Y2653" s="72" t="s">
        <v>14379</v>
      </c>
      <c r="AO2653" s="71">
        <v>72.5</v>
      </c>
      <c r="AS2653" s="73"/>
      <c r="AT2653" s="73"/>
      <c r="AV2653" s="73"/>
      <c r="AW2653" s="74" t="s">
        <v>17047</v>
      </c>
      <c r="BC2653" s="73"/>
    </row>
    <row r="2654" spans="1:56">
      <c r="A2654" s="70" t="str">
        <f t="shared" si="83"/>
        <v>2026-01</v>
      </c>
      <c r="B2654" s="5" t="str">
        <f>_xlfn.XLOOKUP(G2654,过机服务商重量差!A:A,过机服务商重量差!G:G)</f>
        <v>小旋风</v>
      </c>
      <c r="C2654" s="32" t="str">
        <f t="shared" si="82"/>
        <v>渠道</v>
      </c>
      <c r="D2654" s="63">
        <f>ROUND(IF(AND(AO2654&gt;=0,Y2654="正常走货"),_xlfn.XLOOKUP(G2654,过机服务商重量差!A:A,过机服务商重量差!L:L),"0"),2)</f>
        <v>37</v>
      </c>
      <c r="E2654" s="64">
        <f>ROUND(IF(B2654="小旋风",$D2654/提成!$D$4*提成!$E$4,$D2654/提成!$D$3*提成!$E$3),2)</f>
        <v>0.37</v>
      </c>
      <c r="F2654" s="5" t="str">
        <f ca="1">IFERROR(LOOKUP(1,0/((B2654=名单!B:B)*(VALUE(AW2654)&gt;=名单!E:E)*(VALUE(AW2654)&lt;=名单!G:G)*(Y2654="正常走货")),名单!H:H),"否")</f>
        <v>是</v>
      </c>
      <c r="G2654" s="71" t="s">
        <v>7997</v>
      </c>
      <c r="H2654" s="71" t="s">
        <v>7999</v>
      </c>
      <c r="J2654" s="72" t="s">
        <v>85</v>
      </c>
      <c r="L2654" s="71" t="s">
        <v>18</v>
      </c>
      <c r="M2654" s="73"/>
      <c r="N2654" s="73"/>
      <c r="R2654" s="73"/>
      <c r="S2654" s="72" t="s">
        <v>275</v>
      </c>
      <c r="T2654" s="72" t="s">
        <v>14407</v>
      </c>
      <c r="U2654" s="73"/>
      <c r="W2654" s="73"/>
      <c r="X2654" s="73"/>
      <c r="Y2654" s="72" t="s">
        <v>14379</v>
      </c>
      <c r="AO2654" s="71">
        <v>81.4000000000001</v>
      </c>
      <c r="AS2654" s="73"/>
      <c r="AT2654" s="73"/>
      <c r="AV2654" s="73"/>
      <c r="AW2654" s="74" t="s">
        <v>17048</v>
      </c>
      <c r="BA2654" s="73"/>
      <c r="BC2654" s="73"/>
    </row>
    <row r="2655" spans="1:56">
      <c r="A2655" s="70" t="str">
        <f t="shared" si="83"/>
        <v>2026-01</v>
      </c>
      <c r="B2655" s="5" t="str">
        <f>_xlfn.XLOOKUP(G2655,过机服务商重量差!A:A,过机服务商重量差!G:G)</f>
        <v>风清扬</v>
      </c>
      <c r="C2655" s="32" t="str">
        <f t="shared" si="82"/>
        <v>渠道</v>
      </c>
      <c r="D2655" s="63">
        <f>ROUND(IF(AND(AO2655&gt;=0,Y2655="正常走货"),_xlfn.XLOOKUP(G2655,过机服务商重量差!A:A,过机服务商重量差!L:L),"0"),2)</f>
        <v>209</v>
      </c>
      <c r="E2655" s="64">
        <f>ROUND(IF(B2655="小旋风",$D2655/提成!$D$4*提成!$E$4,$D2655/提成!$D$3*提成!$E$3),2)</f>
        <v>2.09</v>
      </c>
      <c r="F2655" s="5" t="str">
        <f ca="1">IFERROR(LOOKUP(1,0/((B2655=名单!B:B)*(VALUE(AW2655)&gt;=名单!E:E)*(VALUE(AW2655)&lt;=名单!G:G)*(Y2655="正常走货")),名单!H:H),"否")</f>
        <v>是</v>
      </c>
      <c r="G2655" s="71" t="s">
        <v>8000</v>
      </c>
      <c r="H2655" s="71" t="s">
        <v>8002</v>
      </c>
      <c r="J2655" s="72" t="s">
        <v>332</v>
      </c>
      <c r="L2655" s="71" t="s">
        <v>18</v>
      </c>
      <c r="M2655" s="73"/>
      <c r="N2655" s="73"/>
      <c r="R2655" s="73"/>
      <c r="S2655" s="72" t="s">
        <v>215</v>
      </c>
      <c r="T2655" s="72" t="s">
        <v>14378</v>
      </c>
      <c r="U2655" s="73"/>
      <c r="W2655" s="73"/>
      <c r="X2655" s="73"/>
      <c r="Y2655" s="72" t="s">
        <v>14379</v>
      </c>
      <c r="AO2655" s="71">
        <v>313.5</v>
      </c>
      <c r="AS2655" s="73"/>
      <c r="AT2655" s="73"/>
      <c r="AV2655" s="73"/>
      <c r="AW2655" s="74" t="s">
        <v>17049</v>
      </c>
      <c r="BA2655" s="73"/>
      <c r="BC2655" s="73"/>
      <c r="BD2655" s="73"/>
    </row>
    <row r="2656" spans="1:56">
      <c r="A2656" s="70" t="str">
        <f t="shared" si="83"/>
        <v>2026-01</v>
      </c>
      <c r="B2656" s="5" t="str">
        <f>_xlfn.XLOOKUP(G2656,过机服务商重量差!A:A,过机服务商重量差!G:G)</f>
        <v>玉麒麟</v>
      </c>
      <c r="C2656" s="32" t="str">
        <f t="shared" si="82"/>
        <v>渠道</v>
      </c>
      <c r="D2656" s="63">
        <f>ROUND(IF(AND(AO2656&gt;=0,Y2656="正常走货"),_xlfn.XLOOKUP(G2656,过机服务商重量差!A:A,过机服务商重量差!L:L),"0"),2)</f>
        <v>47</v>
      </c>
      <c r="E2656" s="64">
        <f>ROUND(IF(B2656="小旋风",$D2656/提成!$D$4*提成!$E$4,$D2656/提成!$D$3*提成!$E$3),2)</f>
        <v>0.47</v>
      </c>
      <c r="F2656" s="5" t="str">
        <f ca="1">IFERROR(LOOKUP(1,0/((B2656=名单!B:B)*(VALUE(AW2656)&gt;=名单!E:E)*(VALUE(AW2656)&lt;=名单!G:G)*(Y2656="正常走货")),名单!H:H),"否")</f>
        <v>否</v>
      </c>
      <c r="G2656" s="71" t="s">
        <v>8003</v>
      </c>
      <c r="H2656" s="71" t="s">
        <v>8005</v>
      </c>
      <c r="J2656" s="72" t="s">
        <v>24</v>
      </c>
      <c r="L2656" s="71" t="s">
        <v>18</v>
      </c>
      <c r="M2656" s="73"/>
      <c r="N2656" s="73"/>
      <c r="R2656" s="73"/>
      <c r="S2656" s="72" t="s">
        <v>246</v>
      </c>
      <c r="T2656" s="72" t="s">
        <v>14386</v>
      </c>
      <c r="U2656" s="73"/>
      <c r="W2656" s="73"/>
      <c r="X2656" s="73"/>
      <c r="Y2656" s="72" t="s">
        <v>14379</v>
      </c>
      <c r="AO2656" s="71">
        <v>106.46</v>
      </c>
      <c r="AT2656" s="73"/>
      <c r="AU2656" s="73"/>
      <c r="AV2656" s="73"/>
      <c r="AW2656" s="74" t="s">
        <v>17050</v>
      </c>
      <c r="BA2656" s="73"/>
      <c r="BC2656" s="73"/>
    </row>
    <row r="2657" spans="1:56">
      <c r="A2657" s="70" t="str">
        <f t="shared" si="83"/>
        <v>2026-01</v>
      </c>
      <c r="B2657" s="5" t="str">
        <f>_xlfn.XLOOKUP(G2657,过机服务商重量差!A:A,过机服务商重量差!G:G)</f>
        <v>玉麒麟</v>
      </c>
      <c r="C2657" s="32" t="str">
        <f t="shared" si="82"/>
        <v>渠道</v>
      </c>
      <c r="D2657" s="63">
        <f>ROUND(IF(AND(AO2657&gt;=0,Y2657="正常走货"),_xlfn.XLOOKUP(G2657,过机服务商重量差!A:A,过机服务商重量差!L:L),"0"),2)</f>
        <v>3</v>
      </c>
      <c r="E2657" s="64">
        <f>ROUND(IF(B2657="小旋风",$D2657/提成!$D$4*提成!$E$4,$D2657/提成!$D$3*提成!$E$3),2)</f>
        <v>0.03</v>
      </c>
      <c r="F2657" s="5" t="str">
        <f ca="1">IFERROR(LOOKUP(1,0/((B2657=名单!B:B)*(VALUE(AW2657)&gt;=名单!E:E)*(VALUE(AW2657)&lt;=名单!G:G)*(Y2657="正常走货")),名单!H:H),"否")</f>
        <v>否</v>
      </c>
      <c r="G2657" s="71" t="s">
        <v>8006</v>
      </c>
      <c r="H2657" s="71" t="s">
        <v>8008</v>
      </c>
      <c r="J2657" s="72" t="s">
        <v>17</v>
      </c>
      <c r="L2657" s="71" t="s">
        <v>18</v>
      </c>
      <c r="M2657" s="73"/>
      <c r="N2657" s="73"/>
      <c r="R2657" s="73"/>
      <c r="S2657" s="72" t="s">
        <v>156</v>
      </c>
      <c r="T2657" s="71" t="s">
        <v>14386</v>
      </c>
      <c r="U2657" s="73"/>
      <c r="W2657" s="73"/>
      <c r="X2657" s="73"/>
      <c r="Y2657" s="72" t="s">
        <v>14379</v>
      </c>
      <c r="AO2657" s="71">
        <v>142.6</v>
      </c>
      <c r="AS2657" s="73"/>
      <c r="AT2657" s="73"/>
      <c r="AV2657" s="73"/>
      <c r="AW2657" s="74" t="s">
        <v>17051</v>
      </c>
      <c r="BC2657" s="73"/>
      <c r="BD2657" s="73"/>
    </row>
    <row r="2658" spans="1:56">
      <c r="A2658" s="70" t="str">
        <f t="shared" si="83"/>
        <v>2026-01</v>
      </c>
      <c r="B2658" s="5" t="str">
        <f>_xlfn.XLOOKUP(G2658,过机服务商重量差!A:A,过机服务商重量差!G:G)</f>
        <v>风清扬</v>
      </c>
      <c r="C2658" s="32" t="str">
        <f t="shared" si="82"/>
        <v>渠道</v>
      </c>
      <c r="D2658" s="63">
        <f>ROUND(IF(AND(AO2658&gt;=0,Y2658="正常走货"),_xlfn.XLOOKUP(G2658,过机服务商重量差!A:A,过机服务商重量差!L:L),"0"),2)</f>
        <v>29</v>
      </c>
      <c r="E2658" s="64">
        <f>ROUND(IF(B2658="小旋风",$D2658/提成!$D$4*提成!$E$4,$D2658/提成!$D$3*提成!$E$3),2)</f>
        <v>0.29</v>
      </c>
      <c r="F2658" s="5" t="str">
        <f ca="1">IFERROR(LOOKUP(1,0/((B2658=名单!B:B)*(VALUE(AW2658)&gt;=名单!E:E)*(VALUE(AW2658)&lt;=名单!G:G)*(Y2658="正常走货")),名单!H:H),"否")</f>
        <v>是</v>
      </c>
      <c r="G2658" s="71" t="s">
        <v>8009</v>
      </c>
      <c r="H2658" s="71" t="s">
        <v>8011</v>
      </c>
      <c r="J2658" s="72" t="s">
        <v>2086</v>
      </c>
      <c r="L2658" s="71" t="s">
        <v>18</v>
      </c>
      <c r="M2658" s="73"/>
      <c r="N2658" s="73"/>
      <c r="R2658" s="73"/>
      <c r="S2658" s="72" t="s">
        <v>1793</v>
      </c>
      <c r="T2658" s="71" t="s">
        <v>14378</v>
      </c>
      <c r="U2658" s="73"/>
      <c r="W2658" s="73"/>
      <c r="X2658" s="73"/>
      <c r="Y2658" s="72" t="s">
        <v>14379</v>
      </c>
      <c r="AO2658" s="71">
        <v>68.2</v>
      </c>
      <c r="AS2658" s="73"/>
      <c r="AT2658" s="73"/>
      <c r="AU2658" s="73"/>
      <c r="AV2658" s="73"/>
      <c r="AW2658" s="74" t="s">
        <v>17052</v>
      </c>
      <c r="BA2658" s="73"/>
      <c r="BC2658" s="73"/>
    </row>
    <row r="2659" spans="1:56">
      <c r="A2659" s="70" t="str">
        <f t="shared" si="83"/>
        <v>2026-01</v>
      </c>
      <c r="B2659" s="5" t="str">
        <f>_xlfn.XLOOKUP(G2659,过机服务商重量差!A:A,过机服务商重量差!G:G)</f>
        <v>风清扬</v>
      </c>
      <c r="C2659" s="32" t="str">
        <f t="shared" si="82"/>
        <v>渠道</v>
      </c>
      <c r="D2659" s="63">
        <f>ROUND(IF(AND(AO2659&gt;=0,Y2659="正常走货"),_xlfn.XLOOKUP(G2659,过机服务商重量差!A:A,过机服务商重量差!L:L),"0"),2)</f>
        <v>222</v>
      </c>
      <c r="E2659" s="64">
        <f>ROUND(IF(B2659="小旋风",$D2659/提成!$D$4*提成!$E$4,$D2659/提成!$D$3*提成!$E$3),2)</f>
        <v>2.22</v>
      </c>
      <c r="F2659" s="5" t="str">
        <f ca="1">IFERROR(LOOKUP(1,0/((B2659=名单!B:B)*(VALUE(AW2659)&gt;=名单!E:E)*(VALUE(AW2659)&lt;=名单!G:G)*(Y2659="正常走货")),名单!H:H),"否")</f>
        <v>是</v>
      </c>
      <c r="G2659" s="71" t="s">
        <v>8012</v>
      </c>
      <c r="H2659" s="71" t="s">
        <v>8014</v>
      </c>
      <c r="J2659" s="72" t="s">
        <v>144</v>
      </c>
      <c r="L2659" s="71" t="s">
        <v>18</v>
      </c>
      <c r="M2659" s="73"/>
      <c r="N2659" s="73"/>
      <c r="R2659" s="73"/>
      <c r="S2659" s="72" t="s">
        <v>99</v>
      </c>
      <c r="T2659" s="72" t="s">
        <v>14410</v>
      </c>
      <c r="U2659" s="73"/>
      <c r="W2659" s="73"/>
      <c r="X2659" s="73"/>
      <c r="Y2659" s="72" t="s">
        <v>14379</v>
      </c>
      <c r="AO2659" s="71">
        <v>362</v>
      </c>
      <c r="AS2659" s="73"/>
      <c r="AT2659" s="73"/>
      <c r="AU2659" s="73"/>
      <c r="AV2659" s="73"/>
      <c r="AW2659" s="74" t="s">
        <v>17053</v>
      </c>
      <c r="BC2659" s="73"/>
    </row>
    <row r="2660" spans="1:56">
      <c r="A2660" s="70" t="str">
        <f t="shared" si="83"/>
        <v>2026-01</v>
      </c>
      <c r="B2660" s="5" t="str">
        <f>_xlfn.XLOOKUP(G2660,过机服务商重量差!A:A,过机服务商重量差!G:G)</f>
        <v>玉麒麟</v>
      </c>
      <c r="C2660" s="32" t="str">
        <f t="shared" si="82"/>
        <v>渠道</v>
      </c>
      <c r="D2660" s="63">
        <f>ROUND(IF(AND(AO2660&gt;=0,Y2660="正常走货"),_xlfn.XLOOKUP(G2660,过机服务商重量差!A:A,过机服务商重量差!L:L),"0"),2)</f>
        <v>21</v>
      </c>
      <c r="E2660" s="64">
        <f>ROUND(IF(B2660="小旋风",$D2660/提成!$D$4*提成!$E$4,$D2660/提成!$D$3*提成!$E$3),2)</f>
        <v>0.21</v>
      </c>
      <c r="F2660" s="5" t="str">
        <f ca="1">IFERROR(LOOKUP(1,0/((B2660=名单!B:B)*(VALUE(AW2660)&gt;=名单!E:E)*(VALUE(AW2660)&lt;=名单!G:G)*(Y2660="正常走货")),名单!H:H),"否")</f>
        <v>否</v>
      </c>
      <c r="G2660" s="71" t="s">
        <v>8015</v>
      </c>
      <c r="H2660" s="71" t="s">
        <v>8017</v>
      </c>
      <c r="J2660" s="72" t="s">
        <v>17</v>
      </c>
      <c r="L2660" s="71" t="s">
        <v>18</v>
      </c>
      <c r="M2660" s="73"/>
      <c r="N2660" s="73"/>
      <c r="R2660" s="73"/>
      <c r="S2660" s="72" t="s">
        <v>99</v>
      </c>
      <c r="T2660" s="72" t="s">
        <v>14410</v>
      </c>
      <c r="U2660" s="73"/>
      <c r="W2660" s="73"/>
      <c r="X2660" s="73"/>
      <c r="Y2660" s="72" t="s">
        <v>14379</v>
      </c>
      <c r="AO2660" s="71">
        <v>323.6</v>
      </c>
      <c r="AS2660" s="73"/>
      <c r="AT2660" s="73"/>
      <c r="AU2660" s="73"/>
      <c r="AV2660" s="73"/>
      <c r="AW2660" s="74" t="s">
        <v>17054</v>
      </c>
      <c r="BC2660" s="73"/>
    </row>
    <row r="2661" spans="1:56">
      <c r="A2661" s="70" t="str">
        <f t="shared" si="83"/>
        <v>2026-01</v>
      </c>
      <c r="B2661" s="5" t="str">
        <f>_xlfn.XLOOKUP(G2661,过机服务商重量差!A:A,过机服务商重量差!G:G)</f>
        <v>玉麒麟</v>
      </c>
      <c r="C2661" s="32" t="str">
        <f t="shared" si="82"/>
        <v>渠道</v>
      </c>
      <c r="D2661" s="63">
        <f>ROUND(IF(AND(AO2661&gt;=0,Y2661="正常走货"),_xlfn.XLOOKUP(G2661,过机服务商重量差!A:A,过机服务商重量差!L:L),"0"),2)</f>
        <v>21.5</v>
      </c>
      <c r="E2661" s="64">
        <f>ROUND(IF(B2661="小旋风",$D2661/提成!$D$4*提成!$E$4,$D2661/提成!$D$3*提成!$E$3),2)</f>
        <v>0.22</v>
      </c>
      <c r="F2661" s="5" t="str">
        <f ca="1">IFERROR(LOOKUP(1,0/((B2661=名单!B:B)*(VALUE(AW2661)&gt;=名单!E:E)*(VALUE(AW2661)&lt;=名单!G:G)*(Y2661="正常走货")),名单!H:H),"否")</f>
        <v>否</v>
      </c>
      <c r="G2661" s="71" t="s">
        <v>8018</v>
      </c>
      <c r="H2661" s="71" t="s">
        <v>8020</v>
      </c>
      <c r="J2661" s="72" t="s">
        <v>17</v>
      </c>
      <c r="L2661" s="71" t="s">
        <v>18</v>
      </c>
      <c r="M2661" s="73"/>
      <c r="N2661" s="73"/>
      <c r="R2661" s="73"/>
      <c r="S2661" s="72" t="s">
        <v>99</v>
      </c>
      <c r="T2661" s="72" t="s">
        <v>14410</v>
      </c>
      <c r="U2661" s="73"/>
      <c r="W2661" s="73"/>
      <c r="X2661" s="73"/>
      <c r="Y2661" s="72" t="s">
        <v>14379</v>
      </c>
      <c r="AO2661" s="71">
        <v>275.6</v>
      </c>
      <c r="AS2661" s="73"/>
      <c r="AT2661" s="73"/>
      <c r="AV2661" s="73"/>
      <c r="AW2661" s="74" t="s">
        <v>17055</v>
      </c>
      <c r="BA2661" s="73"/>
      <c r="BC2661" s="73"/>
      <c r="BD2661" s="73"/>
    </row>
    <row r="2662" spans="1:56">
      <c r="A2662" s="70" t="str">
        <f t="shared" si="83"/>
        <v>2026-01</v>
      </c>
      <c r="B2662" s="5" t="str">
        <f>_xlfn.XLOOKUP(G2662,过机服务商重量差!A:A,过机服务商重量差!G:G)</f>
        <v>玉麒麟</v>
      </c>
      <c r="C2662" s="32" t="str">
        <f t="shared" si="82"/>
        <v>渠道</v>
      </c>
      <c r="D2662" s="63">
        <f>ROUND(IF(AND(AO2662&gt;=0,Y2662="正常走货"),_xlfn.XLOOKUP(G2662,过机服务商重量差!A:A,过机服务商重量差!L:L),"0"),2)</f>
        <v>21.5</v>
      </c>
      <c r="E2662" s="64">
        <f>ROUND(IF(B2662="小旋风",$D2662/提成!$D$4*提成!$E$4,$D2662/提成!$D$3*提成!$E$3),2)</f>
        <v>0.22</v>
      </c>
      <c r="F2662" s="5" t="str">
        <f ca="1">IFERROR(LOOKUP(1,0/((B2662=名单!B:B)*(VALUE(AW2662)&gt;=名单!E:E)*(VALUE(AW2662)&lt;=名单!G:G)*(Y2662="正常走货")),名单!H:H),"否")</f>
        <v>否</v>
      </c>
      <c r="G2662" s="71" t="s">
        <v>8021</v>
      </c>
      <c r="H2662" s="71" t="s">
        <v>8023</v>
      </c>
      <c r="J2662" s="72" t="s">
        <v>17</v>
      </c>
      <c r="L2662" s="71" t="s">
        <v>18</v>
      </c>
      <c r="M2662" s="73"/>
      <c r="N2662" s="73"/>
      <c r="R2662" s="73"/>
      <c r="S2662" s="72" t="s">
        <v>99</v>
      </c>
      <c r="T2662" s="71" t="s">
        <v>14410</v>
      </c>
      <c r="U2662" s="73"/>
      <c r="W2662" s="73"/>
      <c r="X2662" s="73"/>
      <c r="Y2662" s="72" t="s">
        <v>14379</v>
      </c>
      <c r="AO2662" s="71">
        <v>275.6</v>
      </c>
      <c r="AS2662" s="73"/>
      <c r="AT2662" s="73"/>
      <c r="AU2662" s="73"/>
      <c r="AV2662" s="73"/>
      <c r="AW2662" s="74" t="s">
        <v>17056</v>
      </c>
      <c r="BC2662" s="73"/>
    </row>
    <row r="2663" spans="1:56">
      <c r="A2663" s="70" t="str">
        <f t="shared" si="83"/>
        <v>2026-01</v>
      </c>
      <c r="B2663" s="5" t="str">
        <f>_xlfn.XLOOKUP(G2663,过机服务商重量差!A:A,过机服务商重量差!G:G)</f>
        <v>玉麒麟</v>
      </c>
      <c r="C2663" s="32" t="str">
        <f t="shared" si="82"/>
        <v>渠道</v>
      </c>
      <c r="D2663" s="63">
        <f>ROUND(IF(AND(AO2663&gt;=0,Y2663="正常走货"),_xlfn.XLOOKUP(G2663,过机服务商重量差!A:A,过机服务商重量差!L:L),"0"),2)</f>
        <v>43</v>
      </c>
      <c r="E2663" s="64">
        <f>ROUND(IF(B2663="小旋风",$D2663/提成!$D$4*提成!$E$4,$D2663/提成!$D$3*提成!$E$3),2)</f>
        <v>0.43</v>
      </c>
      <c r="F2663" s="5" t="str">
        <f ca="1">IFERROR(LOOKUP(1,0/((B2663=名单!B:B)*(VALUE(AW2663)&gt;=名单!E:E)*(VALUE(AW2663)&lt;=名单!G:G)*(Y2663="正常走货")),名单!H:H),"否")</f>
        <v>否</v>
      </c>
      <c r="G2663" s="71" t="s">
        <v>8024</v>
      </c>
      <c r="H2663" s="71" t="s">
        <v>8026</v>
      </c>
      <c r="J2663" s="71" t="s">
        <v>17</v>
      </c>
      <c r="L2663" s="71" t="s">
        <v>18</v>
      </c>
      <c r="M2663" s="73"/>
      <c r="N2663" s="73"/>
      <c r="R2663" s="73"/>
      <c r="S2663" s="72" t="s">
        <v>99</v>
      </c>
      <c r="T2663" s="71" t="s">
        <v>14410</v>
      </c>
      <c r="U2663" s="73"/>
      <c r="W2663" s="73"/>
      <c r="X2663" s="73"/>
      <c r="Y2663" s="72" t="s">
        <v>14379</v>
      </c>
      <c r="AO2663" s="71">
        <v>401.6</v>
      </c>
      <c r="AS2663" s="73"/>
      <c r="AT2663" s="73"/>
      <c r="AU2663" s="73"/>
      <c r="AV2663" s="73"/>
      <c r="AW2663" s="74" t="s">
        <v>17057</v>
      </c>
      <c r="BC2663" s="73"/>
    </row>
    <row r="2664" spans="1:56">
      <c r="A2664" s="70" t="str">
        <f t="shared" si="83"/>
        <v>2026-01</v>
      </c>
      <c r="B2664" s="5" t="str">
        <f>_xlfn.XLOOKUP(G2664,过机服务商重量差!A:A,过机服务商重量差!G:G)</f>
        <v>玉麒麟</v>
      </c>
      <c r="C2664" s="32" t="str">
        <f t="shared" si="82"/>
        <v>渠道</v>
      </c>
      <c r="D2664" s="63">
        <f>ROUND(IF(AND(AO2664&gt;=0,Y2664="正常走货"),_xlfn.XLOOKUP(G2664,过机服务商重量差!A:A,过机服务商重量差!L:L),"0"),2)</f>
        <v>65</v>
      </c>
      <c r="E2664" s="64">
        <f>ROUND(IF(B2664="小旋风",$D2664/提成!$D$4*提成!$E$4,$D2664/提成!$D$3*提成!$E$3),2)</f>
        <v>0.65</v>
      </c>
      <c r="F2664" s="5" t="str">
        <f ca="1">IFERROR(LOOKUP(1,0/((B2664=名单!B:B)*(VALUE(AW2664)&gt;=名单!E:E)*(VALUE(AW2664)&lt;=名单!G:G)*(Y2664="正常走货")),名单!H:H),"否")</f>
        <v>否</v>
      </c>
      <c r="G2664" s="71" t="s">
        <v>8027</v>
      </c>
      <c r="H2664" s="71" t="s">
        <v>8029</v>
      </c>
      <c r="J2664" s="72" t="s">
        <v>17</v>
      </c>
      <c r="L2664" s="71" t="s">
        <v>18</v>
      </c>
      <c r="M2664" s="73"/>
      <c r="N2664" s="73"/>
      <c r="R2664" s="73"/>
      <c r="S2664" s="72" t="s">
        <v>99</v>
      </c>
      <c r="T2664" s="72" t="s">
        <v>14410</v>
      </c>
      <c r="U2664" s="73"/>
      <c r="W2664" s="73"/>
      <c r="X2664" s="73"/>
      <c r="Y2664" s="72" t="s">
        <v>14379</v>
      </c>
      <c r="AO2664" s="71">
        <v>641.6</v>
      </c>
      <c r="AS2664" s="73"/>
      <c r="AT2664" s="73"/>
      <c r="AU2664" s="73"/>
      <c r="AV2664" s="73"/>
      <c r="AW2664" s="74" t="s">
        <v>17058</v>
      </c>
      <c r="BC2664" s="73"/>
    </row>
    <row r="2665" spans="1:56">
      <c r="A2665" s="70" t="str">
        <f t="shared" si="83"/>
        <v>2026-01</v>
      </c>
      <c r="B2665" s="5" t="str">
        <f>_xlfn.XLOOKUP(G2665,过机服务商重量差!A:A,过机服务商重量差!G:G)</f>
        <v>玉麒麟</v>
      </c>
      <c r="C2665" s="32" t="str">
        <f t="shared" si="82"/>
        <v>渠道</v>
      </c>
      <c r="D2665" s="63">
        <f>ROUND(IF(AND(AO2665&gt;=0,Y2665="正常走货"),_xlfn.XLOOKUP(G2665,过机服务商重量差!A:A,过机服务商重量差!L:L),"0"),2)</f>
        <v>25</v>
      </c>
      <c r="E2665" s="64">
        <f>ROUND(IF(B2665="小旋风",$D2665/提成!$D$4*提成!$E$4,$D2665/提成!$D$3*提成!$E$3),2)</f>
        <v>0.25</v>
      </c>
      <c r="F2665" s="5" t="str">
        <f ca="1">IFERROR(LOOKUP(1,0/((B2665=名单!B:B)*(VALUE(AW2665)&gt;=名单!E:E)*(VALUE(AW2665)&lt;=名单!G:G)*(Y2665="正常走货")),名单!H:H),"否")</f>
        <v>否</v>
      </c>
      <c r="G2665" s="71" t="s">
        <v>8030</v>
      </c>
      <c r="H2665" s="71" t="s">
        <v>8032</v>
      </c>
      <c r="J2665" s="72" t="s">
        <v>17</v>
      </c>
      <c r="L2665" s="71" t="s">
        <v>18</v>
      </c>
      <c r="M2665" s="73"/>
      <c r="N2665" s="73"/>
      <c r="R2665" s="73"/>
      <c r="S2665" s="72" t="s">
        <v>99</v>
      </c>
      <c r="T2665" s="72" t="s">
        <v>14410</v>
      </c>
      <c r="U2665" s="73"/>
      <c r="W2665" s="73"/>
      <c r="X2665" s="73"/>
      <c r="Y2665" s="72" t="s">
        <v>14379</v>
      </c>
      <c r="AO2665" s="71">
        <v>131.6</v>
      </c>
      <c r="AS2665" s="73"/>
      <c r="AT2665" s="73"/>
      <c r="AU2665" s="73"/>
      <c r="AV2665" s="73"/>
      <c r="AW2665" s="74" t="s">
        <v>17059</v>
      </c>
      <c r="BC2665" s="73"/>
    </row>
    <row r="2666" spans="1:56">
      <c r="A2666" s="70" t="str">
        <f t="shared" si="83"/>
        <v>2026-01</v>
      </c>
      <c r="B2666" s="5" t="str">
        <f>_xlfn.XLOOKUP(G2666,过机服务商重量差!A:A,过机服务商重量差!G:G)</f>
        <v>玉麒麟</v>
      </c>
      <c r="C2666" s="32" t="str">
        <f t="shared" si="82"/>
        <v>渠道</v>
      </c>
      <c r="D2666" s="63">
        <f>ROUND(IF(AND(AO2666&gt;=0,Y2666="正常走货"),_xlfn.XLOOKUP(G2666,过机服务商重量差!A:A,过机服务商重量差!L:L),"0"),2)</f>
        <v>65</v>
      </c>
      <c r="E2666" s="64">
        <f>ROUND(IF(B2666="小旋风",$D2666/提成!$D$4*提成!$E$4,$D2666/提成!$D$3*提成!$E$3),2)</f>
        <v>0.65</v>
      </c>
      <c r="F2666" s="5" t="str">
        <f ca="1">IFERROR(LOOKUP(1,0/((B2666=名单!B:B)*(VALUE(AW2666)&gt;=名单!E:E)*(VALUE(AW2666)&lt;=名单!G:G)*(Y2666="正常走货")),名单!H:H),"否")</f>
        <v>否</v>
      </c>
      <c r="G2666" s="71" t="s">
        <v>8033</v>
      </c>
      <c r="H2666" s="71" t="s">
        <v>8035</v>
      </c>
      <c r="J2666" s="71" t="s">
        <v>17</v>
      </c>
      <c r="L2666" s="71" t="s">
        <v>18</v>
      </c>
      <c r="M2666" s="73"/>
      <c r="N2666" s="73"/>
      <c r="R2666" s="73"/>
      <c r="S2666" s="72" t="s">
        <v>99</v>
      </c>
      <c r="T2666" s="72" t="s">
        <v>14410</v>
      </c>
      <c r="U2666" s="73"/>
      <c r="W2666" s="73"/>
      <c r="X2666" s="73"/>
      <c r="Y2666" s="72" t="s">
        <v>14379</v>
      </c>
      <c r="AO2666" s="71">
        <v>641.6</v>
      </c>
      <c r="AS2666" s="73"/>
      <c r="AT2666" s="73"/>
      <c r="AU2666" s="73"/>
      <c r="AV2666" s="73"/>
      <c r="AW2666" s="74" t="s">
        <v>17060</v>
      </c>
      <c r="BC2666" s="73"/>
    </row>
    <row r="2667" spans="1:56">
      <c r="A2667" s="70" t="str">
        <f t="shared" si="83"/>
        <v>2026-01</v>
      </c>
      <c r="B2667" s="5" t="str">
        <f>_xlfn.XLOOKUP(G2667,过机服务商重量差!A:A,过机服务商重量差!G:G)</f>
        <v>玉麒麟</v>
      </c>
      <c r="C2667" s="32" t="str">
        <f t="shared" si="82"/>
        <v>渠道</v>
      </c>
      <c r="D2667" s="63">
        <f>ROUND(IF(AND(AO2667&gt;=0,Y2667="正常走货"),_xlfn.XLOOKUP(G2667,过机服务商重量差!A:A,过机服务商重量差!L:L),"0"),2)</f>
        <v>25</v>
      </c>
      <c r="E2667" s="64">
        <f>ROUND(IF(B2667="小旋风",$D2667/提成!$D$4*提成!$E$4,$D2667/提成!$D$3*提成!$E$3),2)</f>
        <v>0.25</v>
      </c>
      <c r="F2667" s="5" t="str">
        <f ca="1">IFERROR(LOOKUP(1,0/((B2667=名单!B:B)*(VALUE(AW2667)&gt;=名单!E:E)*(VALUE(AW2667)&lt;=名单!G:G)*(Y2667="正常走货")),名单!H:H),"否")</f>
        <v>否</v>
      </c>
      <c r="G2667" s="71" t="s">
        <v>8036</v>
      </c>
      <c r="H2667" s="71" t="s">
        <v>8038</v>
      </c>
      <c r="J2667" s="72" t="s">
        <v>17</v>
      </c>
      <c r="L2667" s="71" t="s">
        <v>18</v>
      </c>
      <c r="M2667" s="73"/>
      <c r="N2667" s="73"/>
      <c r="R2667" s="73"/>
      <c r="S2667" s="72" t="s">
        <v>99</v>
      </c>
      <c r="T2667" s="72" t="s">
        <v>14410</v>
      </c>
      <c r="U2667" s="73"/>
      <c r="W2667" s="73"/>
      <c r="X2667" s="73"/>
      <c r="Y2667" s="72" t="s">
        <v>14379</v>
      </c>
      <c r="AO2667" s="71">
        <v>131.6</v>
      </c>
      <c r="AS2667" s="73"/>
      <c r="AT2667" s="73"/>
      <c r="AU2667" s="73"/>
      <c r="AV2667" s="73"/>
      <c r="AW2667" s="74" t="s">
        <v>17061</v>
      </c>
      <c r="BC2667" s="73"/>
    </row>
    <row r="2668" spans="1:56">
      <c r="A2668" s="70" t="str">
        <f t="shared" si="83"/>
        <v>2026-01</v>
      </c>
      <c r="B2668" s="5" t="str">
        <f>_xlfn.XLOOKUP(G2668,过机服务商重量差!A:A,过机服务商重量差!G:G)</f>
        <v>玉麒麟</v>
      </c>
      <c r="C2668" s="32" t="str">
        <f t="shared" si="82"/>
        <v>渠道</v>
      </c>
      <c r="D2668" s="63">
        <f>ROUND(IF(AND(AO2668&gt;=0,Y2668="正常走货"),_xlfn.XLOOKUP(G2668,过机服务商重量差!A:A,过机服务商重量差!L:L),"0"),2)</f>
        <v>25</v>
      </c>
      <c r="E2668" s="64">
        <f>ROUND(IF(B2668="小旋风",$D2668/提成!$D$4*提成!$E$4,$D2668/提成!$D$3*提成!$E$3),2)</f>
        <v>0.25</v>
      </c>
      <c r="F2668" s="5" t="str">
        <f ca="1">IFERROR(LOOKUP(1,0/((B2668=名单!B:B)*(VALUE(AW2668)&gt;=名单!E:E)*(VALUE(AW2668)&lt;=名单!G:G)*(Y2668="正常走货")),名单!H:H),"否")</f>
        <v>否</v>
      </c>
      <c r="G2668" s="71" t="s">
        <v>8039</v>
      </c>
      <c r="H2668" s="71" t="s">
        <v>8041</v>
      </c>
      <c r="J2668" s="72" t="s">
        <v>17</v>
      </c>
      <c r="L2668" s="71" t="s">
        <v>18</v>
      </c>
      <c r="M2668" s="73"/>
      <c r="N2668" s="73"/>
      <c r="R2668" s="73"/>
      <c r="S2668" s="72" t="s">
        <v>99</v>
      </c>
      <c r="T2668" s="72" t="s">
        <v>14410</v>
      </c>
      <c r="U2668" s="73"/>
      <c r="W2668" s="73"/>
      <c r="X2668" s="73"/>
      <c r="Y2668" s="72" t="s">
        <v>14379</v>
      </c>
      <c r="AO2668" s="71">
        <v>131.6</v>
      </c>
      <c r="AS2668" s="73"/>
      <c r="AT2668" s="73"/>
      <c r="AU2668" s="73"/>
      <c r="AV2668" s="73"/>
      <c r="AW2668" s="74" t="s">
        <v>17062</v>
      </c>
      <c r="BC2668" s="73"/>
    </row>
    <row r="2669" spans="1:56">
      <c r="A2669" s="70" t="str">
        <f t="shared" si="83"/>
        <v>2026-01</v>
      </c>
      <c r="B2669" s="5" t="str">
        <f>_xlfn.XLOOKUP(G2669,过机服务商重量差!A:A,过机服务商重量差!G:G)</f>
        <v>玉麒麟</v>
      </c>
      <c r="C2669" s="32" t="str">
        <f t="shared" si="82"/>
        <v>渠道</v>
      </c>
      <c r="D2669" s="63">
        <f>ROUND(IF(AND(AO2669&gt;=0,Y2669="正常走货"),_xlfn.XLOOKUP(G2669,过机服务商重量差!A:A,过机服务商重量差!L:L),"0"),2)</f>
        <v>42</v>
      </c>
      <c r="E2669" s="64">
        <f>ROUND(IF(B2669="小旋风",$D2669/提成!$D$4*提成!$E$4,$D2669/提成!$D$3*提成!$E$3),2)</f>
        <v>0.42</v>
      </c>
      <c r="F2669" s="5" t="str">
        <f ca="1">IFERROR(LOOKUP(1,0/((B2669=名单!B:B)*(VALUE(AW2669)&gt;=名单!E:E)*(VALUE(AW2669)&lt;=名单!G:G)*(Y2669="正常走货")),名单!H:H),"否")</f>
        <v>否</v>
      </c>
      <c r="G2669" s="71" t="s">
        <v>8042</v>
      </c>
      <c r="H2669" s="71" t="s">
        <v>8044</v>
      </c>
      <c r="J2669" s="72" t="s">
        <v>17</v>
      </c>
      <c r="L2669" s="71" t="s">
        <v>18</v>
      </c>
      <c r="M2669" s="73"/>
      <c r="N2669" s="73"/>
      <c r="R2669" s="73"/>
      <c r="S2669" s="72" t="s">
        <v>99</v>
      </c>
      <c r="T2669" s="72" t="s">
        <v>14410</v>
      </c>
      <c r="U2669" s="73"/>
      <c r="W2669" s="73"/>
      <c r="X2669" s="73"/>
      <c r="Y2669" s="72" t="s">
        <v>14379</v>
      </c>
      <c r="AO2669" s="71">
        <v>233.6</v>
      </c>
      <c r="AS2669" s="73"/>
      <c r="AT2669" s="73"/>
      <c r="AV2669" s="73"/>
      <c r="AW2669" s="74" t="s">
        <v>17063</v>
      </c>
      <c r="BC2669" s="73"/>
    </row>
    <row r="2670" spans="1:56">
      <c r="A2670" s="70" t="str">
        <f t="shared" si="83"/>
        <v>2026-01</v>
      </c>
      <c r="B2670" s="5" t="str">
        <f>_xlfn.XLOOKUP(G2670,过机服务商重量差!A:A,过机服务商重量差!G:G)</f>
        <v>玉麒麟</v>
      </c>
      <c r="C2670" s="32" t="str">
        <f t="shared" si="82"/>
        <v>渠道</v>
      </c>
      <c r="D2670" s="63">
        <f>ROUND(IF(AND(AO2670&gt;=0,Y2670="正常走货"),_xlfn.XLOOKUP(G2670,过机服务商重量差!A:A,过机服务商重量差!L:L),"0"),2)</f>
        <v>21.5</v>
      </c>
      <c r="E2670" s="64">
        <f>ROUND(IF(B2670="小旋风",$D2670/提成!$D$4*提成!$E$4,$D2670/提成!$D$3*提成!$E$3),2)</f>
        <v>0.22</v>
      </c>
      <c r="F2670" s="5" t="str">
        <f ca="1">IFERROR(LOOKUP(1,0/((B2670=名单!B:B)*(VALUE(AW2670)&gt;=名单!E:E)*(VALUE(AW2670)&lt;=名单!G:G)*(Y2670="正常走货")),名单!H:H),"否")</f>
        <v>否</v>
      </c>
      <c r="G2670" s="71" t="s">
        <v>8045</v>
      </c>
      <c r="H2670" s="71" t="s">
        <v>8047</v>
      </c>
      <c r="J2670" s="71" t="s">
        <v>17</v>
      </c>
      <c r="L2670" s="71" t="s">
        <v>18</v>
      </c>
      <c r="M2670" s="73"/>
      <c r="N2670" s="73"/>
      <c r="R2670" s="73"/>
      <c r="S2670" s="72" t="s">
        <v>99</v>
      </c>
      <c r="T2670" s="72" t="s">
        <v>14410</v>
      </c>
      <c r="U2670" s="73"/>
      <c r="W2670" s="73"/>
      <c r="X2670" s="73"/>
      <c r="Y2670" s="72" t="s">
        <v>14379</v>
      </c>
      <c r="AO2670" s="71">
        <v>275.6</v>
      </c>
      <c r="AS2670" s="73"/>
      <c r="AT2670" s="73"/>
      <c r="AU2670" s="73"/>
      <c r="AV2670" s="73"/>
      <c r="AW2670" s="74" t="s">
        <v>17064</v>
      </c>
      <c r="BC2670" s="73"/>
    </row>
    <row r="2671" spans="1:56">
      <c r="A2671" s="70" t="str">
        <f t="shared" si="83"/>
        <v>2026-01</v>
      </c>
      <c r="B2671" s="5" t="str">
        <f>_xlfn.XLOOKUP(G2671,过机服务商重量差!A:A,过机服务商重量差!G:G)</f>
        <v>玉麒麟</v>
      </c>
      <c r="C2671" s="32" t="str">
        <f t="shared" si="82"/>
        <v>渠道</v>
      </c>
      <c r="D2671" s="63">
        <f>ROUND(IF(AND(AO2671&gt;=0,Y2671="正常走货"),_xlfn.XLOOKUP(G2671,过机服务商重量差!A:A,过机服务商重量差!L:L),"0"),2)</f>
        <v>25</v>
      </c>
      <c r="E2671" s="64">
        <f>ROUND(IF(B2671="小旋风",$D2671/提成!$D$4*提成!$E$4,$D2671/提成!$D$3*提成!$E$3),2)</f>
        <v>0.25</v>
      </c>
      <c r="F2671" s="5" t="str">
        <f ca="1">IFERROR(LOOKUP(1,0/((B2671=名单!B:B)*(VALUE(AW2671)&gt;=名单!E:E)*(VALUE(AW2671)&lt;=名单!G:G)*(Y2671="正常走货")),名单!H:H),"否")</f>
        <v>否</v>
      </c>
      <c r="G2671" s="71" t="s">
        <v>8048</v>
      </c>
      <c r="H2671" s="71" t="s">
        <v>8050</v>
      </c>
      <c r="J2671" s="72" t="s">
        <v>17</v>
      </c>
      <c r="L2671" s="71" t="s">
        <v>18</v>
      </c>
      <c r="M2671" s="73"/>
      <c r="N2671" s="73"/>
      <c r="R2671" s="73"/>
      <c r="S2671" s="72" t="s">
        <v>99</v>
      </c>
      <c r="T2671" s="72" t="s">
        <v>14410</v>
      </c>
      <c r="U2671" s="73"/>
      <c r="W2671" s="73"/>
      <c r="X2671" s="73"/>
      <c r="Y2671" s="72" t="s">
        <v>14379</v>
      </c>
      <c r="AO2671" s="71">
        <v>347.6</v>
      </c>
      <c r="AT2671" s="73"/>
      <c r="AU2671" s="73"/>
      <c r="AV2671" s="73"/>
      <c r="AW2671" s="74" t="s">
        <v>17065</v>
      </c>
      <c r="BC2671" s="73"/>
    </row>
    <row r="2672" spans="1:56">
      <c r="A2672" s="70" t="str">
        <f t="shared" si="83"/>
        <v>2026-01</v>
      </c>
      <c r="B2672" s="5" t="str">
        <f>_xlfn.XLOOKUP(G2672,过机服务商重量差!A:A,过机服务商重量差!G:G)</f>
        <v>玉麒麟</v>
      </c>
      <c r="C2672" s="32" t="str">
        <f t="shared" si="82"/>
        <v>渠道</v>
      </c>
      <c r="D2672" s="63">
        <f>ROUND(IF(AND(AO2672&gt;=0,Y2672="正常走货"),_xlfn.XLOOKUP(G2672,过机服务商重量差!A:A,过机服务商重量差!L:L),"0"),2)</f>
        <v>51</v>
      </c>
      <c r="E2672" s="64">
        <f>ROUND(IF(B2672="小旋风",$D2672/提成!$D$4*提成!$E$4,$D2672/提成!$D$3*提成!$E$3),2)</f>
        <v>0.51</v>
      </c>
      <c r="F2672" s="5" t="str">
        <f ca="1">IFERROR(LOOKUP(1,0/((B2672=名单!B:B)*(VALUE(AW2672)&gt;=名单!E:E)*(VALUE(AW2672)&lt;=名单!G:G)*(Y2672="正常走货")),名单!H:H),"否")</f>
        <v>否</v>
      </c>
      <c r="G2672" s="71" t="s">
        <v>8051</v>
      </c>
      <c r="H2672" s="71" t="s">
        <v>8053</v>
      </c>
      <c r="J2672" s="72" t="s">
        <v>17</v>
      </c>
      <c r="L2672" s="71" t="s">
        <v>18</v>
      </c>
      <c r="M2672" s="73"/>
      <c r="N2672" s="73"/>
      <c r="R2672" s="73"/>
      <c r="S2672" s="72" t="s">
        <v>99</v>
      </c>
      <c r="T2672" s="72" t="s">
        <v>14410</v>
      </c>
      <c r="U2672" s="73"/>
      <c r="W2672" s="73"/>
      <c r="X2672" s="73"/>
      <c r="Y2672" s="72" t="s">
        <v>14379</v>
      </c>
      <c r="Z2672" s="73"/>
      <c r="AO2672" s="71">
        <v>719.6</v>
      </c>
      <c r="AT2672" s="73"/>
      <c r="AV2672" s="73"/>
      <c r="AW2672" s="74" t="s">
        <v>17066</v>
      </c>
      <c r="BC2672" s="73"/>
    </row>
    <row r="2673" spans="1:56">
      <c r="A2673" s="70" t="str">
        <f t="shared" si="83"/>
        <v>2026-01</v>
      </c>
      <c r="B2673" s="5" t="str">
        <f>_xlfn.XLOOKUP(G2673,过机服务商重量差!A:A,过机服务商重量差!G:G)</f>
        <v>玉麒麟</v>
      </c>
      <c r="C2673" s="32" t="str">
        <f t="shared" si="82"/>
        <v>渠道</v>
      </c>
      <c r="D2673" s="63">
        <f>ROUND(IF(AND(AO2673&gt;=0,Y2673="正常走货"),_xlfn.XLOOKUP(G2673,过机服务商重量差!A:A,过机服务商重量差!L:L),"0"),2)</f>
        <v>25</v>
      </c>
      <c r="E2673" s="64">
        <f>ROUND(IF(B2673="小旋风",$D2673/提成!$D$4*提成!$E$4,$D2673/提成!$D$3*提成!$E$3),2)</f>
        <v>0.25</v>
      </c>
      <c r="F2673" s="5" t="str">
        <f ca="1">IFERROR(LOOKUP(1,0/((B2673=名单!B:B)*(VALUE(AW2673)&gt;=名单!E:E)*(VALUE(AW2673)&lt;=名单!G:G)*(Y2673="正常走货")),名单!H:H),"否")</f>
        <v>否</v>
      </c>
      <c r="G2673" s="71" t="s">
        <v>8054</v>
      </c>
      <c r="H2673" s="71" t="s">
        <v>8056</v>
      </c>
      <c r="J2673" s="72" t="s">
        <v>17</v>
      </c>
      <c r="L2673" s="71" t="s">
        <v>18</v>
      </c>
      <c r="M2673" s="73"/>
      <c r="N2673" s="73"/>
      <c r="R2673" s="73"/>
      <c r="S2673" s="72" t="s">
        <v>99</v>
      </c>
      <c r="T2673" s="72" t="s">
        <v>14410</v>
      </c>
      <c r="U2673" s="73"/>
      <c r="W2673" s="73"/>
      <c r="X2673" s="73"/>
      <c r="Y2673" s="72" t="s">
        <v>14379</v>
      </c>
      <c r="AO2673" s="71">
        <v>347.6</v>
      </c>
      <c r="AT2673" s="73"/>
      <c r="AV2673" s="73"/>
      <c r="AW2673" s="74" t="s">
        <v>17067</v>
      </c>
      <c r="BC2673" s="73"/>
    </row>
    <row r="2674" spans="1:56">
      <c r="A2674" s="70" t="str">
        <f t="shared" si="83"/>
        <v>2026-01</v>
      </c>
      <c r="B2674" s="5" t="str">
        <f>_xlfn.XLOOKUP(G2674,过机服务商重量差!A:A,过机服务商重量差!G:G)</f>
        <v>无崖子</v>
      </c>
      <c r="C2674" s="32" t="str">
        <f t="shared" si="82"/>
        <v>渠道</v>
      </c>
      <c r="D2674" s="63">
        <f>ROUND(IF(AND(AO2674&gt;=0,Y2674="正常走货"),_xlfn.XLOOKUP(G2674,过机服务商重量差!A:A,过机服务商重量差!L:L),"0"),2)</f>
        <v>24</v>
      </c>
      <c r="E2674" s="64">
        <f>ROUND(IF(B2674="小旋风",$D2674/提成!$D$4*提成!$E$4,$D2674/提成!$D$3*提成!$E$3),2)</f>
        <v>0.24</v>
      </c>
      <c r="F2674" s="5" t="str">
        <f ca="1">IFERROR(LOOKUP(1,0/((B2674=名单!B:B)*(VALUE(AW2674)&gt;=名单!E:E)*(VALUE(AW2674)&lt;=名单!G:G)*(Y2674="正常走货")),名单!H:H),"否")</f>
        <v>否</v>
      </c>
      <c r="G2674" s="71" t="s">
        <v>8057</v>
      </c>
      <c r="H2674" s="71" t="s">
        <v>8059</v>
      </c>
      <c r="J2674" s="72" t="s">
        <v>2455</v>
      </c>
      <c r="L2674" s="71" t="s">
        <v>18</v>
      </c>
      <c r="M2674" s="73"/>
      <c r="N2674" s="73"/>
      <c r="R2674" s="73"/>
      <c r="S2674" s="72" t="s">
        <v>86</v>
      </c>
      <c r="T2674" s="72" t="s">
        <v>14378</v>
      </c>
      <c r="U2674" s="73"/>
      <c r="W2674" s="73"/>
      <c r="X2674" s="73"/>
      <c r="Y2674" s="72" t="s">
        <v>14379</v>
      </c>
      <c r="AO2674" s="71">
        <v>53.5999999999999</v>
      </c>
      <c r="AT2674" s="73"/>
      <c r="AV2674" s="73"/>
      <c r="AW2674" s="74" t="s">
        <v>17068</v>
      </c>
      <c r="BC2674" s="73"/>
    </row>
    <row r="2675" spans="1:56">
      <c r="A2675" s="70" t="str">
        <f t="shared" si="83"/>
        <v>2026-01</v>
      </c>
      <c r="B2675" s="5" t="str">
        <f>_xlfn.XLOOKUP(G2675,过机服务商重量差!A:A,过机服务商重量差!G:G)</f>
        <v>无崖子</v>
      </c>
      <c r="C2675" s="32" t="str">
        <f t="shared" si="82"/>
        <v>渠道</v>
      </c>
      <c r="D2675" s="63">
        <f>ROUND(IF(AND(AO2675&gt;=0,Y2675="正常走货"),_xlfn.XLOOKUP(G2675,过机服务商重量差!A:A,过机服务商重量差!L:L),"0"),2)</f>
        <v>27</v>
      </c>
      <c r="E2675" s="64">
        <f>ROUND(IF(B2675="小旋风",$D2675/提成!$D$4*提成!$E$4,$D2675/提成!$D$3*提成!$E$3),2)</f>
        <v>0.27</v>
      </c>
      <c r="F2675" s="5" t="str">
        <f ca="1">IFERROR(LOOKUP(1,0/((B2675=名单!B:B)*(VALUE(AW2675)&gt;=名单!E:E)*(VALUE(AW2675)&lt;=名单!G:G)*(Y2675="正常走货")),名单!H:H),"否")</f>
        <v>否</v>
      </c>
      <c r="G2675" s="71" t="s">
        <v>8060</v>
      </c>
      <c r="H2675" s="71" t="s">
        <v>8062</v>
      </c>
      <c r="J2675" s="72" t="s">
        <v>2455</v>
      </c>
      <c r="L2675" s="72" t="s">
        <v>18</v>
      </c>
      <c r="M2675" s="73"/>
      <c r="N2675" s="73"/>
      <c r="R2675" s="73"/>
      <c r="S2675" s="72" t="s">
        <v>86</v>
      </c>
      <c r="T2675" s="72" t="s">
        <v>14378</v>
      </c>
      <c r="U2675" s="73"/>
      <c r="W2675" s="73"/>
      <c r="X2675" s="73"/>
      <c r="Y2675" s="72" t="s">
        <v>14379</v>
      </c>
      <c r="AO2675" s="71">
        <v>62.5999999999999</v>
      </c>
      <c r="AT2675" s="73"/>
      <c r="AV2675" s="73"/>
      <c r="AW2675" s="74" t="s">
        <v>17069</v>
      </c>
      <c r="BC2675" s="73"/>
    </row>
    <row r="2676" spans="1:56">
      <c r="A2676" s="70" t="str">
        <f t="shared" si="83"/>
        <v>2026-01</v>
      </c>
      <c r="B2676" s="5" t="str">
        <f>_xlfn.XLOOKUP(G2676,过机服务商重量差!A:A,过机服务商重量差!G:G)</f>
        <v>无崖子</v>
      </c>
      <c r="C2676" s="32" t="str">
        <f t="shared" si="82"/>
        <v>渠道</v>
      </c>
      <c r="D2676" s="63">
        <f>ROUND(IF(AND(AO2676&gt;=0,Y2676="正常走货"),_xlfn.XLOOKUP(G2676,过机服务商重量差!A:A,过机服务商重量差!L:L),"0"),2)</f>
        <v>25</v>
      </c>
      <c r="E2676" s="64">
        <f>ROUND(IF(B2676="小旋风",$D2676/提成!$D$4*提成!$E$4,$D2676/提成!$D$3*提成!$E$3),2)</f>
        <v>0.25</v>
      </c>
      <c r="F2676" s="5" t="str">
        <f ca="1">IFERROR(LOOKUP(1,0/((B2676=名单!B:B)*(VALUE(AW2676)&gt;=名单!E:E)*(VALUE(AW2676)&lt;=名单!G:G)*(Y2676="正常走货")),名单!H:H),"否")</f>
        <v>否</v>
      </c>
      <c r="G2676" s="71" t="s">
        <v>8063</v>
      </c>
      <c r="H2676" s="71" t="s">
        <v>8065</v>
      </c>
      <c r="J2676" s="72" t="s">
        <v>2455</v>
      </c>
      <c r="L2676" s="71" t="s">
        <v>18</v>
      </c>
      <c r="M2676" s="73"/>
      <c r="N2676" s="73"/>
      <c r="R2676" s="73"/>
      <c r="S2676" s="72" t="s">
        <v>86</v>
      </c>
      <c r="T2676" s="72" t="s">
        <v>14378</v>
      </c>
      <c r="U2676" s="73"/>
      <c r="W2676" s="73"/>
      <c r="X2676" s="73"/>
      <c r="Y2676" s="72" t="s">
        <v>14379</v>
      </c>
      <c r="AO2676" s="71">
        <v>152.6</v>
      </c>
      <c r="AS2676" s="73"/>
      <c r="AT2676" s="73"/>
      <c r="AV2676" s="73"/>
      <c r="AW2676" s="74" t="s">
        <v>17070</v>
      </c>
      <c r="BC2676" s="73"/>
    </row>
    <row r="2677" spans="1:56">
      <c r="A2677" s="70" t="str">
        <f t="shared" si="83"/>
        <v>2026-01</v>
      </c>
      <c r="B2677" s="5" t="str">
        <f>_xlfn.XLOOKUP(G2677,过机服务商重量差!A:A,过机服务商重量差!G:G)</f>
        <v>无崖子</v>
      </c>
      <c r="C2677" s="32" t="str">
        <f t="shared" si="82"/>
        <v>渠道</v>
      </c>
      <c r="D2677" s="63">
        <f>ROUND(IF(AND(AO2677&gt;=0,Y2677="正常走货"),_xlfn.XLOOKUP(G2677,过机服务商重量差!A:A,过机服务商重量差!L:L),"0"),2)</f>
        <v>28</v>
      </c>
      <c r="E2677" s="64">
        <f>ROUND(IF(B2677="小旋风",$D2677/提成!$D$4*提成!$E$4,$D2677/提成!$D$3*提成!$E$3),2)</f>
        <v>0.28</v>
      </c>
      <c r="F2677" s="5" t="str">
        <f ca="1">IFERROR(LOOKUP(1,0/((B2677=名单!B:B)*(VALUE(AW2677)&gt;=名单!E:E)*(VALUE(AW2677)&lt;=名单!G:G)*(Y2677="正常走货")),名单!H:H),"否")</f>
        <v>否</v>
      </c>
      <c r="G2677" s="71" t="s">
        <v>8066</v>
      </c>
      <c r="H2677" s="71" t="s">
        <v>8068</v>
      </c>
      <c r="J2677" s="72" t="s">
        <v>2455</v>
      </c>
      <c r="L2677" s="71" t="s">
        <v>18</v>
      </c>
      <c r="M2677" s="73"/>
      <c r="N2677" s="73"/>
      <c r="R2677" s="73"/>
      <c r="S2677" s="72" t="s">
        <v>86</v>
      </c>
      <c r="T2677" s="72" t="s">
        <v>14378</v>
      </c>
      <c r="U2677" s="73"/>
      <c r="W2677" s="73"/>
      <c r="X2677" s="73"/>
      <c r="Y2677" s="72" t="s">
        <v>14379</v>
      </c>
      <c r="AO2677" s="71">
        <v>65.5999999999999</v>
      </c>
      <c r="AS2677" s="73"/>
      <c r="AT2677" s="73"/>
      <c r="AU2677" s="73"/>
      <c r="AV2677" s="73"/>
      <c r="AW2677" s="74" t="s">
        <v>17071</v>
      </c>
      <c r="BC2677" s="73"/>
    </row>
    <row r="2678" spans="1:56">
      <c r="A2678" s="70" t="str">
        <f t="shared" si="83"/>
        <v>2026-01</v>
      </c>
      <c r="B2678" s="5" t="str">
        <f>_xlfn.XLOOKUP(G2678,过机服务商重量差!A:A,过机服务商重量差!G:G)</f>
        <v>玉麒麟</v>
      </c>
      <c r="C2678" s="32" t="str">
        <f t="shared" si="82"/>
        <v>渠道</v>
      </c>
      <c r="D2678" s="63">
        <f>ROUND(IF(AND(AO2678&gt;=0,Y2678="正常走货"),_xlfn.XLOOKUP(G2678,过机服务商重量差!A:A,过机服务商重量差!L:L),"0"),2)</f>
        <v>25</v>
      </c>
      <c r="E2678" s="64">
        <f>ROUND(IF(B2678="小旋风",$D2678/提成!$D$4*提成!$E$4,$D2678/提成!$D$3*提成!$E$3),2)</f>
        <v>0.25</v>
      </c>
      <c r="F2678" s="5" t="str">
        <f ca="1">IFERROR(LOOKUP(1,0/((B2678=名单!B:B)*(VALUE(AW2678)&gt;=名单!E:E)*(VALUE(AW2678)&lt;=名单!G:G)*(Y2678="正常走货")),名单!H:H),"否")</f>
        <v>否</v>
      </c>
      <c r="G2678" s="71" t="s">
        <v>8069</v>
      </c>
      <c r="H2678" s="71" t="s">
        <v>8071</v>
      </c>
      <c r="J2678" s="72" t="s">
        <v>17</v>
      </c>
      <c r="L2678" s="71" t="s">
        <v>18</v>
      </c>
      <c r="M2678" s="73"/>
      <c r="N2678" s="73"/>
      <c r="R2678" s="73"/>
      <c r="S2678" s="72" t="s">
        <v>99</v>
      </c>
      <c r="T2678" s="72" t="s">
        <v>14410</v>
      </c>
      <c r="U2678" s="73"/>
      <c r="W2678" s="73"/>
      <c r="X2678" s="73"/>
      <c r="Y2678" s="72" t="s">
        <v>14379</v>
      </c>
      <c r="AO2678" s="71">
        <v>293.6</v>
      </c>
      <c r="AS2678" s="73"/>
      <c r="AT2678" s="73"/>
      <c r="AU2678" s="73"/>
      <c r="AV2678" s="73"/>
      <c r="AW2678" s="74" t="s">
        <v>17072</v>
      </c>
      <c r="BC2678" s="73"/>
    </row>
    <row r="2679" spans="1:56">
      <c r="A2679" s="70" t="str">
        <f t="shared" si="83"/>
        <v>2026-01</v>
      </c>
      <c r="B2679" s="5" t="str">
        <f>_xlfn.XLOOKUP(G2679,过机服务商重量差!A:A,过机服务商重量差!G:G)</f>
        <v>玉麒麟</v>
      </c>
      <c r="C2679" s="32" t="str">
        <f t="shared" si="82"/>
        <v>渠道</v>
      </c>
      <c r="D2679" s="63">
        <f>ROUND(IF(AND(AO2679&gt;=0,Y2679="正常走货"),_xlfn.XLOOKUP(G2679,过机服务商重量差!A:A,过机服务商重量差!L:L),"0"),2)</f>
        <v>25</v>
      </c>
      <c r="E2679" s="64">
        <f>ROUND(IF(B2679="小旋风",$D2679/提成!$D$4*提成!$E$4,$D2679/提成!$D$3*提成!$E$3),2)</f>
        <v>0.25</v>
      </c>
      <c r="F2679" s="5" t="str">
        <f ca="1">IFERROR(LOOKUP(1,0/((B2679=名单!B:B)*(VALUE(AW2679)&gt;=名单!E:E)*(VALUE(AW2679)&lt;=名单!G:G)*(Y2679="正常走货")),名单!H:H),"否")</f>
        <v>否</v>
      </c>
      <c r="G2679" s="71" t="s">
        <v>8072</v>
      </c>
      <c r="H2679" s="71" t="s">
        <v>8074</v>
      </c>
      <c r="J2679" s="72" t="s">
        <v>17</v>
      </c>
      <c r="L2679" s="71" t="s">
        <v>18</v>
      </c>
      <c r="M2679" s="73"/>
      <c r="N2679" s="73"/>
      <c r="R2679" s="73"/>
      <c r="S2679" s="72" t="s">
        <v>99</v>
      </c>
      <c r="T2679" s="72" t="s">
        <v>14410</v>
      </c>
      <c r="U2679" s="73"/>
      <c r="W2679" s="73"/>
      <c r="X2679" s="73"/>
      <c r="Y2679" s="72" t="s">
        <v>14379</v>
      </c>
      <c r="AO2679" s="71">
        <v>293.6</v>
      </c>
      <c r="AS2679" s="73"/>
      <c r="AT2679" s="73"/>
      <c r="AU2679" s="73"/>
      <c r="AV2679" s="73"/>
      <c r="AW2679" s="74" t="s">
        <v>17073</v>
      </c>
      <c r="BA2679" s="73"/>
      <c r="BC2679" s="73"/>
    </row>
    <row r="2680" spans="1:56">
      <c r="A2680" s="70" t="str">
        <f t="shared" si="83"/>
        <v>2026-01</v>
      </c>
      <c r="B2680" s="5" t="str">
        <f>_xlfn.XLOOKUP(G2680,过机服务商重量差!A:A,过机服务商重量差!G:G)</f>
        <v>玉麒麟</v>
      </c>
      <c r="C2680" s="32" t="str">
        <f t="shared" si="82"/>
        <v>渠道</v>
      </c>
      <c r="D2680" s="63">
        <f>ROUND(IF(AND(AO2680&gt;=0,Y2680="正常走货"),_xlfn.XLOOKUP(G2680,过机服务商重量差!A:A,过机服务商重量差!L:L),"0"),2)</f>
        <v>9.5</v>
      </c>
      <c r="E2680" s="64">
        <f>ROUND(IF(B2680="小旋风",$D2680/提成!$D$4*提成!$E$4,$D2680/提成!$D$3*提成!$E$3),2)</f>
        <v>0.1</v>
      </c>
      <c r="F2680" s="5" t="str">
        <f ca="1">IFERROR(LOOKUP(1,0/((B2680=名单!B:B)*(VALUE(AW2680)&gt;=名单!E:E)*(VALUE(AW2680)&lt;=名单!G:G)*(Y2680="正常走货")),名单!H:H),"否")</f>
        <v>否</v>
      </c>
      <c r="G2680" s="71" t="s">
        <v>8075</v>
      </c>
      <c r="H2680" s="71" t="s">
        <v>8077</v>
      </c>
      <c r="J2680" s="72" t="s">
        <v>17</v>
      </c>
      <c r="L2680" s="71" t="s">
        <v>18</v>
      </c>
      <c r="M2680" s="73"/>
      <c r="N2680" s="73"/>
      <c r="R2680" s="73"/>
      <c r="S2680" s="72" t="s">
        <v>103</v>
      </c>
      <c r="T2680" s="72" t="s">
        <v>14382</v>
      </c>
      <c r="U2680" s="73"/>
      <c r="W2680" s="73"/>
      <c r="X2680" s="73"/>
      <c r="Y2680" s="72" t="s">
        <v>14379</v>
      </c>
      <c r="AO2680" s="71">
        <v>358.1</v>
      </c>
      <c r="AS2680" s="73"/>
      <c r="AT2680" s="73"/>
      <c r="AU2680" s="73"/>
      <c r="AV2680" s="73"/>
      <c r="AW2680" s="74" t="s">
        <v>17074</v>
      </c>
      <c r="BC2680" s="73"/>
      <c r="BD2680" s="73"/>
    </row>
    <row r="2681" spans="1:56">
      <c r="A2681" s="70" t="str">
        <f t="shared" si="83"/>
        <v>2026-01</v>
      </c>
      <c r="B2681" s="5" t="str">
        <f>_xlfn.XLOOKUP(G2681,过机服务商重量差!A:A,过机服务商重量差!G:G)</f>
        <v>玉麒麟</v>
      </c>
      <c r="C2681" s="32" t="str">
        <f t="shared" si="82"/>
        <v>渠道</v>
      </c>
      <c r="D2681" s="63">
        <f>ROUND(IF(AND(AO2681&gt;=0,Y2681="正常走货"),_xlfn.XLOOKUP(G2681,过机服务商重量差!A:A,过机服务商重量差!L:L),"0"),2)</f>
        <v>11.5</v>
      </c>
      <c r="E2681" s="64">
        <f>ROUND(IF(B2681="小旋风",$D2681/提成!$D$4*提成!$E$4,$D2681/提成!$D$3*提成!$E$3),2)</f>
        <v>0.12</v>
      </c>
      <c r="F2681" s="5" t="str">
        <f ca="1">IFERROR(LOOKUP(1,0/((B2681=名单!B:B)*(VALUE(AW2681)&gt;=名单!E:E)*(VALUE(AW2681)&lt;=名单!G:G)*(Y2681="正常走货")),名单!H:H),"否")</f>
        <v>否</v>
      </c>
      <c r="G2681" s="71" t="s">
        <v>8078</v>
      </c>
      <c r="H2681" s="71" t="s">
        <v>8080</v>
      </c>
      <c r="J2681" s="72" t="s">
        <v>17</v>
      </c>
      <c r="L2681" s="71" t="s">
        <v>18</v>
      </c>
      <c r="M2681" s="73"/>
      <c r="N2681" s="73"/>
      <c r="R2681" s="73"/>
      <c r="S2681" s="72" t="s">
        <v>103</v>
      </c>
      <c r="T2681" s="72" t="s">
        <v>14382</v>
      </c>
      <c r="U2681" s="73"/>
      <c r="W2681" s="73"/>
      <c r="X2681" s="73"/>
      <c r="Y2681" s="72" t="s">
        <v>14379</v>
      </c>
      <c r="AO2681" s="71">
        <v>413.2</v>
      </c>
      <c r="AS2681" s="73"/>
      <c r="AT2681" s="73"/>
      <c r="AU2681" s="73"/>
      <c r="AV2681" s="73"/>
      <c r="AW2681" s="74" t="s">
        <v>17075</v>
      </c>
      <c r="BC2681" s="73"/>
    </row>
    <row r="2682" spans="1:56">
      <c r="A2682" s="70" t="str">
        <f t="shared" si="83"/>
        <v>2026-01</v>
      </c>
      <c r="B2682" s="5" t="str">
        <f>_xlfn.XLOOKUP(G2682,过机服务商重量差!A:A,过机服务商重量差!G:G)</f>
        <v>玉麒麟</v>
      </c>
      <c r="C2682" s="32" t="str">
        <f t="shared" si="82"/>
        <v>渠道</v>
      </c>
      <c r="D2682" s="63">
        <f>ROUND(IF(AND(AO2682&gt;=0,Y2682="正常走货"),_xlfn.XLOOKUP(G2682,过机服务商重量差!A:A,过机服务商重量差!L:L),"0"),2)</f>
        <v>9.5</v>
      </c>
      <c r="E2682" s="64">
        <f>ROUND(IF(B2682="小旋风",$D2682/提成!$D$4*提成!$E$4,$D2682/提成!$D$3*提成!$E$3),2)</f>
        <v>0.1</v>
      </c>
      <c r="F2682" s="5" t="str">
        <f ca="1">IFERROR(LOOKUP(1,0/((B2682=名单!B:B)*(VALUE(AW2682)&gt;=名单!E:E)*(VALUE(AW2682)&lt;=名单!G:G)*(Y2682="正常走货")),名单!H:H),"否")</f>
        <v>否</v>
      </c>
      <c r="G2682" s="71" t="s">
        <v>8081</v>
      </c>
      <c r="H2682" s="71" t="s">
        <v>8083</v>
      </c>
      <c r="J2682" s="72" t="s">
        <v>17</v>
      </c>
      <c r="L2682" s="71" t="s">
        <v>18</v>
      </c>
      <c r="M2682" s="73"/>
      <c r="N2682" s="73"/>
      <c r="R2682" s="73"/>
      <c r="S2682" s="72" t="s">
        <v>103</v>
      </c>
      <c r="T2682" s="72" t="s">
        <v>14382</v>
      </c>
      <c r="U2682" s="73"/>
      <c r="W2682" s="73"/>
      <c r="X2682" s="73"/>
      <c r="Y2682" s="72" t="s">
        <v>14379</v>
      </c>
      <c r="AO2682" s="71">
        <v>358.1</v>
      </c>
      <c r="AS2682" s="73"/>
      <c r="AT2682" s="73"/>
      <c r="AU2682" s="73"/>
      <c r="AV2682" s="73"/>
      <c r="AW2682" s="74" t="s">
        <v>17076</v>
      </c>
      <c r="BA2682" s="73"/>
      <c r="BC2682" s="73"/>
    </row>
    <row r="2683" spans="1:56">
      <c r="A2683" s="70" t="str">
        <f t="shared" si="83"/>
        <v>2026-01</v>
      </c>
      <c r="B2683" s="5" t="str">
        <f>_xlfn.XLOOKUP(G2683,过机服务商重量差!A:A,过机服务商重量差!G:G)</f>
        <v>玉麒麟</v>
      </c>
      <c r="C2683" s="32" t="str">
        <f t="shared" si="82"/>
        <v>渠道</v>
      </c>
      <c r="D2683" s="63">
        <f>ROUND(IF(AND(AO2683&gt;=0,Y2683="正常走货"),_xlfn.XLOOKUP(G2683,过机服务商重量差!A:A,过机服务商重量差!L:L),"0"),2)</f>
        <v>12</v>
      </c>
      <c r="E2683" s="64">
        <f>ROUND(IF(B2683="小旋风",$D2683/提成!$D$4*提成!$E$4,$D2683/提成!$D$3*提成!$E$3),2)</f>
        <v>0.12</v>
      </c>
      <c r="F2683" s="5" t="str">
        <f ca="1">IFERROR(LOOKUP(1,0/((B2683=名单!B:B)*(VALUE(AW2683)&gt;=名单!E:E)*(VALUE(AW2683)&lt;=名单!G:G)*(Y2683="正常走货")),名单!H:H),"否")</f>
        <v>否</v>
      </c>
      <c r="G2683" s="71" t="s">
        <v>8084</v>
      </c>
      <c r="H2683" s="71" t="s">
        <v>8086</v>
      </c>
      <c r="J2683" s="72" t="s">
        <v>17</v>
      </c>
      <c r="L2683" s="71" t="s">
        <v>18</v>
      </c>
      <c r="M2683" s="73"/>
      <c r="N2683" s="73"/>
      <c r="R2683" s="73"/>
      <c r="S2683" s="72" t="s">
        <v>103</v>
      </c>
      <c r="T2683" s="72" t="s">
        <v>14382</v>
      </c>
      <c r="U2683" s="73"/>
      <c r="W2683" s="73"/>
      <c r="X2683" s="73"/>
      <c r="Y2683" s="72" t="s">
        <v>14379</v>
      </c>
      <c r="AO2683" s="71">
        <v>48</v>
      </c>
      <c r="AS2683" s="73"/>
      <c r="AT2683" s="73"/>
      <c r="AV2683" s="73"/>
      <c r="AW2683" s="74" t="s">
        <v>17077</v>
      </c>
      <c r="BA2683" s="73"/>
      <c r="BC2683" s="73"/>
    </row>
    <row r="2684" spans="1:56">
      <c r="A2684" s="70" t="str">
        <f t="shared" si="83"/>
        <v>2026-01</v>
      </c>
      <c r="B2684" s="5" t="str">
        <f>_xlfn.XLOOKUP(G2684,过机服务商重量差!A:A,过机服务商重量差!G:G)</f>
        <v>玉麒麟</v>
      </c>
      <c r="C2684" s="32" t="str">
        <f t="shared" si="82"/>
        <v>渠道</v>
      </c>
      <c r="D2684" s="63">
        <f>ROUND(IF(AND(AO2684&gt;=0,Y2684="正常走货"),_xlfn.XLOOKUP(G2684,过机服务商重量差!A:A,过机服务商重量差!L:L),"0"),2)</f>
        <v>13</v>
      </c>
      <c r="E2684" s="64">
        <f>ROUND(IF(B2684="小旋风",$D2684/提成!$D$4*提成!$E$4,$D2684/提成!$D$3*提成!$E$3),2)</f>
        <v>0.13</v>
      </c>
      <c r="F2684" s="5" t="str">
        <f ca="1">IFERROR(LOOKUP(1,0/((B2684=名单!B:B)*(VALUE(AW2684)&gt;=名单!E:E)*(VALUE(AW2684)&lt;=名单!G:G)*(Y2684="正常走货")),名单!H:H),"否")</f>
        <v>否</v>
      </c>
      <c r="G2684" s="71" t="s">
        <v>8087</v>
      </c>
      <c r="H2684" s="71" t="s">
        <v>8089</v>
      </c>
      <c r="J2684" s="72" t="s">
        <v>17</v>
      </c>
      <c r="L2684" s="71" t="s">
        <v>18</v>
      </c>
      <c r="M2684" s="73"/>
      <c r="N2684" s="73"/>
      <c r="R2684" s="73"/>
      <c r="S2684" s="72" t="s">
        <v>103</v>
      </c>
      <c r="T2684" s="72" t="s">
        <v>14382</v>
      </c>
      <c r="U2684" s="73"/>
      <c r="W2684" s="73"/>
      <c r="X2684" s="73"/>
      <c r="Y2684" s="72" t="s">
        <v>14379</v>
      </c>
      <c r="AO2684" s="71">
        <v>188.3</v>
      </c>
      <c r="AS2684" s="73"/>
      <c r="AT2684" s="73"/>
      <c r="AU2684" s="73"/>
      <c r="AV2684" s="73"/>
      <c r="AW2684" s="74" t="s">
        <v>17078</v>
      </c>
      <c r="BA2684" s="73"/>
      <c r="BC2684" s="73"/>
    </row>
    <row r="2685" spans="1:56">
      <c r="A2685" s="70" t="str">
        <f t="shared" si="83"/>
        <v>2026-01</v>
      </c>
      <c r="B2685" s="5" t="str">
        <f>_xlfn.XLOOKUP(G2685,过机服务商重量差!A:A,过机服务商重量差!G:G)</f>
        <v>玉麒麟</v>
      </c>
      <c r="C2685" s="32" t="str">
        <f t="shared" si="82"/>
        <v>渠道</v>
      </c>
      <c r="D2685" s="63">
        <f>ROUND(IF(AND(AO2685&gt;=0,Y2685="正常走货"),_xlfn.XLOOKUP(G2685,过机服务商重量差!A:A,过机服务商重量差!L:L),"0"),2)</f>
        <v>10</v>
      </c>
      <c r="E2685" s="64">
        <f>ROUND(IF(B2685="小旋风",$D2685/提成!$D$4*提成!$E$4,$D2685/提成!$D$3*提成!$E$3),2)</f>
        <v>0.1</v>
      </c>
      <c r="F2685" s="5" t="str">
        <f ca="1">IFERROR(LOOKUP(1,0/((B2685=名单!B:B)*(VALUE(AW2685)&gt;=名单!E:E)*(VALUE(AW2685)&lt;=名单!G:G)*(Y2685="正常走货")),名单!H:H),"否")</f>
        <v>否</v>
      </c>
      <c r="G2685" s="71" t="s">
        <v>8090</v>
      </c>
      <c r="H2685" s="71" t="s">
        <v>8092</v>
      </c>
      <c r="J2685" s="72" t="s">
        <v>17</v>
      </c>
      <c r="L2685" s="71" t="s">
        <v>18</v>
      </c>
      <c r="M2685" s="73"/>
      <c r="N2685" s="73"/>
      <c r="R2685" s="73"/>
      <c r="S2685" s="72" t="s">
        <v>103</v>
      </c>
      <c r="T2685" s="72" t="s">
        <v>14382</v>
      </c>
      <c r="U2685" s="73"/>
      <c r="W2685" s="73"/>
      <c r="X2685" s="73"/>
      <c r="Y2685" s="72" t="s">
        <v>14379</v>
      </c>
      <c r="AO2685" s="71">
        <v>372.1</v>
      </c>
      <c r="AS2685" s="73"/>
      <c r="AT2685" s="73"/>
      <c r="AU2685" s="73"/>
      <c r="AV2685" s="73"/>
      <c r="AW2685" s="74" t="s">
        <v>17079</v>
      </c>
      <c r="BC2685" s="73"/>
    </row>
    <row r="2686" spans="1:56">
      <c r="A2686" s="70" t="str">
        <f t="shared" si="83"/>
        <v>2026-01</v>
      </c>
      <c r="B2686" s="5" t="str">
        <f>_xlfn.XLOOKUP(G2686,过机服务商重量差!A:A,过机服务商重量差!G:G)</f>
        <v>玉麒麟</v>
      </c>
      <c r="C2686" s="32" t="str">
        <f t="shared" si="82"/>
        <v>渠道</v>
      </c>
      <c r="D2686" s="63">
        <f>ROUND(IF(AND(AO2686&gt;=0,Y2686="正常走货"),_xlfn.XLOOKUP(G2686,过机服务商重量差!A:A,过机服务商重量差!L:L),"0"),2)</f>
        <v>7.5</v>
      </c>
      <c r="E2686" s="64">
        <f>ROUND(IF(B2686="小旋风",$D2686/提成!$D$4*提成!$E$4,$D2686/提成!$D$3*提成!$E$3),2)</f>
        <v>0.08</v>
      </c>
      <c r="F2686" s="5" t="str">
        <f ca="1">IFERROR(LOOKUP(1,0/((B2686=名单!B:B)*(VALUE(AW2686)&gt;=名单!E:E)*(VALUE(AW2686)&lt;=名单!G:G)*(Y2686="正常走货")),名单!H:H),"否")</f>
        <v>否</v>
      </c>
      <c r="G2686" s="71" t="s">
        <v>8093</v>
      </c>
      <c r="H2686" s="71" t="s">
        <v>8095</v>
      </c>
      <c r="J2686" s="72" t="s">
        <v>17</v>
      </c>
      <c r="L2686" s="71" t="s">
        <v>18</v>
      </c>
      <c r="M2686" s="73"/>
      <c r="N2686" s="73"/>
      <c r="R2686" s="73"/>
      <c r="S2686" s="72" t="s">
        <v>103</v>
      </c>
      <c r="T2686" s="72" t="s">
        <v>14382</v>
      </c>
      <c r="U2686" s="73"/>
      <c r="W2686" s="73"/>
      <c r="X2686" s="73"/>
      <c r="Y2686" s="72" t="s">
        <v>14379</v>
      </c>
      <c r="AO2686" s="71">
        <v>364.1</v>
      </c>
      <c r="AS2686" s="73"/>
      <c r="AT2686" s="73"/>
      <c r="AU2686" s="73"/>
      <c r="AV2686" s="73"/>
      <c r="AW2686" s="74" t="s">
        <v>17080</v>
      </c>
      <c r="BC2686" s="73"/>
    </row>
    <row r="2687" spans="1:56">
      <c r="A2687" s="70" t="str">
        <f t="shared" si="83"/>
        <v>2026-01</v>
      </c>
      <c r="B2687" s="5" t="str">
        <f>_xlfn.XLOOKUP(G2687,过机服务商重量差!A:A,过机服务商重量差!G:G)</f>
        <v>玉麒麟</v>
      </c>
      <c r="C2687" s="32" t="str">
        <f t="shared" si="82"/>
        <v>渠道</v>
      </c>
      <c r="D2687" s="63">
        <f>ROUND(IF(AND(AO2687&gt;=0,Y2687="正常走货"),_xlfn.XLOOKUP(G2687,过机服务商重量差!A:A,过机服务商重量差!L:L),"0"),2)</f>
        <v>39</v>
      </c>
      <c r="E2687" s="64">
        <f>ROUND(IF(B2687="小旋风",$D2687/提成!$D$4*提成!$E$4,$D2687/提成!$D$3*提成!$E$3),2)</f>
        <v>0.39</v>
      </c>
      <c r="F2687" s="5" t="str">
        <f ca="1">IFERROR(LOOKUP(1,0/((B2687=名单!B:B)*(VALUE(AW2687)&gt;=名单!E:E)*(VALUE(AW2687)&lt;=名单!G:G)*(Y2687="正常走货")),名单!H:H),"否")</f>
        <v>否</v>
      </c>
      <c r="G2687" s="71" t="s">
        <v>8096</v>
      </c>
      <c r="H2687" s="71" t="s">
        <v>8098</v>
      </c>
      <c r="J2687" s="72" t="s">
        <v>17</v>
      </c>
      <c r="L2687" s="71" t="s">
        <v>18</v>
      </c>
      <c r="M2687" s="73"/>
      <c r="N2687" s="73"/>
      <c r="R2687" s="73"/>
      <c r="S2687" s="72" t="s">
        <v>90</v>
      </c>
      <c r="T2687" s="72" t="s">
        <v>14407</v>
      </c>
      <c r="U2687" s="73"/>
      <c r="W2687" s="73"/>
      <c r="X2687" s="73"/>
      <c r="Y2687" s="72" t="s">
        <v>14379</v>
      </c>
      <c r="AO2687" s="71">
        <v>182.48</v>
      </c>
      <c r="AT2687" s="73"/>
      <c r="AV2687" s="73"/>
      <c r="AW2687" s="74" t="s">
        <v>17081</v>
      </c>
      <c r="BA2687" s="73"/>
      <c r="BC2687" s="73"/>
    </row>
    <row r="2688" spans="1:56">
      <c r="A2688" s="70" t="str">
        <f t="shared" si="83"/>
        <v>2026-01</v>
      </c>
      <c r="B2688" s="5" t="str">
        <f>_xlfn.XLOOKUP(G2688,过机服务商重量差!A:A,过机服务商重量差!G:G)</f>
        <v>玉麒麟</v>
      </c>
      <c r="C2688" s="32" t="str">
        <f t="shared" si="82"/>
        <v>渠道</v>
      </c>
      <c r="D2688" s="63">
        <f>ROUND(IF(AND(AO2688&gt;=0,Y2688="正常走货"),_xlfn.XLOOKUP(G2688,过机服务商重量差!A:A,过机服务商重量差!L:L),"0"),2)</f>
        <v>1.5</v>
      </c>
      <c r="E2688" s="64">
        <f>ROUND(IF(B2688="小旋风",$D2688/提成!$D$4*提成!$E$4,$D2688/提成!$D$3*提成!$E$3),2)</f>
        <v>0.02</v>
      </c>
      <c r="F2688" s="5" t="str">
        <f ca="1">IFERROR(LOOKUP(1,0/((B2688=名单!B:B)*(VALUE(AW2688)&gt;=名单!E:E)*(VALUE(AW2688)&lt;=名单!G:G)*(Y2688="正常走货")),名单!H:H),"否")</f>
        <v>否</v>
      </c>
      <c r="G2688" s="71" t="s">
        <v>8099</v>
      </c>
      <c r="H2688" s="71" t="s">
        <v>8101</v>
      </c>
      <c r="J2688" s="72" t="s">
        <v>17</v>
      </c>
      <c r="L2688" s="71" t="s">
        <v>18</v>
      </c>
      <c r="M2688" s="73"/>
      <c r="N2688" s="73"/>
      <c r="R2688" s="73"/>
      <c r="S2688" s="72" t="s">
        <v>99</v>
      </c>
      <c r="T2688" s="71" t="s">
        <v>14410</v>
      </c>
      <c r="U2688" s="73"/>
      <c r="W2688" s="73"/>
      <c r="X2688" s="73"/>
      <c r="Y2688" s="72" t="s">
        <v>14379</v>
      </c>
      <c r="AO2688" s="71">
        <v>202.54</v>
      </c>
      <c r="AS2688" s="73"/>
      <c r="AT2688" s="73"/>
      <c r="AV2688" s="73"/>
      <c r="AW2688" s="74" t="s">
        <v>17082</v>
      </c>
      <c r="BC2688" s="73"/>
    </row>
    <row r="2689" spans="1:56">
      <c r="A2689" s="70" t="str">
        <f t="shared" si="83"/>
        <v>2026-01</v>
      </c>
      <c r="B2689" s="5" t="str">
        <f>_xlfn.XLOOKUP(G2689,过机服务商重量差!A:A,过机服务商重量差!G:G)</f>
        <v>玉麒麟</v>
      </c>
      <c r="C2689" s="32" t="str">
        <f t="shared" si="82"/>
        <v>渠道</v>
      </c>
      <c r="D2689" s="63">
        <f>ROUND(IF(AND(AO2689&gt;=0,Y2689="正常走货"),_xlfn.XLOOKUP(G2689,过机服务商重量差!A:A,过机服务商重量差!L:L),"0"),2)</f>
        <v>30</v>
      </c>
      <c r="E2689" s="64">
        <f>ROUND(IF(B2689="小旋风",$D2689/提成!$D$4*提成!$E$4,$D2689/提成!$D$3*提成!$E$3),2)</f>
        <v>0.3</v>
      </c>
      <c r="F2689" s="5" t="str">
        <f ca="1">IFERROR(LOOKUP(1,0/((B2689=名单!B:B)*(VALUE(AW2689)&gt;=名单!E:E)*(VALUE(AW2689)&lt;=名单!G:G)*(Y2689="正常走货")),名单!H:H),"否")</f>
        <v>否</v>
      </c>
      <c r="G2689" s="71" t="s">
        <v>8102</v>
      </c>
      <c r="H2689" s="71" t="s">
        <v>8104</v>
      </c>
      <c r="J2689" s="72" t="s">
        <v>17</v>
      </c>
      <c r="L2689" s="71" t="s">
        <v>18</v>
      </c>
      <c r="M2689" s="73"/>
      <c r="N2689" s="73"/>
      <c r="R2689" s="73"/>
      <c r="S2689" s="72" t="s">
        <v>90</v>
      </c>
      <c r="T2689" s="72" t="s">
        <v>14407</v>
      </c>
      <c r="U2689" s="73"/>
      <c r="W2689" s="73"/>
      <c r="X2689" s="73"/>
      <c r="Y2689" s="72" t="s">
        <v>14379</v>
      </c>
      <c r="AO2689" s="71">
        <v>150.6</v>
      </c>
      <c r="AT2689" s="73"/>
      <c r="AV2689" s="73"/>
      <c r="AW2689" s="74" t="s">
        <v>17083</v>
      </c>
      <c r="BA2689" s="73"/>
      <c r="BC2689" s="73"/>
    </row>
    <row r="2690" spans="1:56">
      <c r="A2690" s="70" t="str">
        <f t="shared" si="83"/>
        <v>2026-01</v>
      </c>
      <c r="B2690" s="5" t="str">
        <f>_xlfn.XLOOKUP(G2690,过机服务商重量差!A:A,过机服务商重量差!G:G)</f>
        <v>帅时莹</v>
      </c>
      <c r="C2690" s="32" t="str">
        <f t="shared" ref="C2690:C2753" si="84">IF(OR(AO2690&lt;0,L2690="FBA海运"),"","渠道")</f>
        <v>渠道</v>
      </c>
      <c r="D2690" s="63">
        <f>ROUND(IF(AND(AO2690&gt;=0,Y2690="正常走货"),_xlfn.XLOOKUP(G2690,过机服务商重量差!A:A,过机服务商重量差!L:L),"0"),2)</f>
        <v>32</v>
      </c>
      <c r="E2690" s="64">
        <f>ROUND(IF(B2690="小旋风",$D2690/提成!$D$4*提成!$E$4,$D2690/提成!$D$3*提成!$E$3),2)</f>
        <v>0.32</v>
      </c>
      <c r="F2690" s="5" t="str">
        <f ca="1">IFERROR(LOOKUP(1,0/((B2690=名单!B:B)*(VALUE(AW2690)&gt;=名单!E:E)*(VALUE(AW2690)&lt;=名单!G:G)*(Y2690="正常走货")),名单!H:H),"否")</f>
        <v>否</v>
      </c>
      <c r="G2690" s="71" t="s">
        <v>8105</v>
      </c>
      <c r="H2690" s="71" t="s">
        <v>8107</v>
      </c>
      <c r="J2690" s="72" t="s">
        <v>186</v>
      </c>
      <c r="L2690" s="71" t="s">
        <v>18</v>
      </c>
      <c r="M2690" s="73"/>
      <c r="N2690" s="73"/>
      <c r="R2690" s="73"/>
      <c r="S2690" s="72" t="s">
        <v>191</v>
      </c>
      <c r="T2690" s="72" t="s">
        <v>14410</v>
      </c>
      <c r="U2690" s="73"/>
      <c r="W2690" s="73"/>
      <c r="X2690" s="73"/>
      <c r="Y2690" s="72" t="s">
        <v>14379</v>
      </c>
      <c r="AO2690" s="71">
        <v>319.2</v>
      </c>
      <c r="AS2690" s="73"/>
      <c r="AT2690" s="73"/>
      <c r="AU2690" s="73"/>
      <c r="AV2690" s="73"/>
      <c r="AW2690" s="74" t="s">
        <v>17084</v>
      </c>
      <c r="BC2690" s="73"/>
    </row>
    <row r="2691" spans="1:56">
      <c r="A2691" s="70" t="str">
        <f t="shared" ref="A2691:A2754" si="85">MID(AW2691,1,7)</f>
        <v>2026-01</v>
      </c>
      <c r="B2691" s="5" t="str">
        <f>_xlfn.XLOOKUP(G2691,过机服务商重量差!A:A,过机服务商重量差!G:G)</f>
        <v>玉麒麟</v>
      </c>
      <c r="C2691" s="32" t="str">
        <f t="shared" si="84"/>
        <v>渠道</v>
      </c>
      <c r="D2691" s="63">
        <f>ROUND(IF(AND(AO2691&gt;=0,Y2691="正常走货"),_xlfn.XLOOKUP(G2691,过机服务商重量差!A:A,过机服务商重量差!L:L),"0"),2)</f>
        <v>0</v>
      </c>
      <c r="E2691" s="64">
        <f>ROUND(IF(B2691="小旋风",$D2691/提成!$D$4*提成!$E$4,$D2691/提成!$D$3*提成!$E$3),2)</f>
        <v>0</v>
      </c>
      <c r="F2691" s="5" t="str">
        <f ca="1">IFERROR(LOOKUP(1,0/((B2691=名单!B:B)*(VALUE(AW2691)&gt;=名单!E:E)*(VALUE(AW2691)&lt;=名单!G:G)*(Y2691="正常走货")),名单!H:H),"否")</f>
        <v>否</v>
      </c>
      <c r="G2691" s="71" t="s">
        <v>8108</v>
      </c>
      <c r="H2691" s="71" t="s">
        <v>36</v>
      </c>
      <c r="J2691" s="72" t="s">
        <v>17</v>
      </c>
      <c r="L2691" s="72" t="s">
        <v>18</v>
      </c>
      <c r="M2691" s="73"/>
      <c r="N2691" s="73"/>
      <c r="R2691" s="73"/>
      <c r="S2691" s="72" t="s">
        <v>191</v>
      </c>
      <c r="T2691" s="72" t="s">
        <v>14410</v>
      </c>
      <c r="U2691" s="73"/>
      <c r="W2691" s="73"/>
      <c r="X2691" s="73"/>
      <c r="Y2691" s="72" t="s">
        <v>14434</v>
      </c>
      <c r="AO2691" s="71">
        <v>0</v>
      </c>
      <c r="AS2691" s="73"/>
      <c r="AT2691" s="73"/>
      <c r="AU2691" s="73"/>
      <c r="AV2691" s="73"/>
      <c r="AW2691" s="74" t="s">
        <v>17085</v>
      </c>
      <c r="BC2691" s="73"/>
      <c r="BD2691" s="73"/>
    </row>
    <row r="2692" spans="1:56">
      <c r="A2692" s="70" t="str">
        <f t="shared" si="85"/>
        <v>2026-01</v>
      </c>
      <c r="B2692" s="5" t="str">
        <f>_xlfn.XLOOKUP(G2692,过机服务商重量差!A:A,过机服务商重量差!G:G)</f>
        <v>帅时莹</v>
      </c>
      <c r="C2692" s="32" t="str">
        <f t="shared" si="84"/>
        <v>渠道</v>
      </c>
      <c r="D2692" s="63">
        <f>ROUND(IF(AND(AO2692&gt;=0,Y2692="正常走货"),_xlfn.XLOOKUP(G2692,过机服务商重量差!A:A,过机服务商重量差!L:L),"0"),2)</f>
        <v>33</v>
      </c>
      <c r="E2692" s="64">
        <f>ROUND(IF(B2692="小旋风",$D2692/提成!$D$4*提成!$E$4,$D2692/提成!$D$3*提成!$E$3),2)</f>
        <v>0.33</v>
      </c>
      <c r="F2692" s="5" t="str">
        <f ca="1">IFERROR(LOOKUP(1,0/((B2692=名单!B:B)*(VALUE(AW2692)&gt;=名单!E:E)*(VALUE(AW2692)&lt;=名单!G:G)*(Y2692="正常走货")),名单!H:H),"否")</f>
        <v>否</v>
      </c>
      <c r="G2692" s="71" t="s">
        <v>8110</v>
      </c>
      <c r="H2692" s="71" t="s">
        <v>8112</v>
      </c>
      <c r="J2692" s="72" t="s">
        <v>186</v>
      </c>
      <c r="L2692" s="71" t="s">
        <v>18</v>
      </c>
      <c r="M2692" s="73"/>
      <c r="N2692" s="73"/>
      <c r="R2692" s="73"/>
      <c r="S2692" s="72" t="s">
        <v>191</v>
      </c>
      <c r="T2692" s="72" t="s">
        <v>14410</v>
      </c>
      <c r="U2692" s="73"/>
      <c r="W2692" s="73"/>
      <c r="X2692" s="73"/>
      <c r="Y2692" s="72" t="s">
        <v>14379</v>
      </c>
      <c r="AO2692" s="71">
        <v>79.8</v>
      </c>
      <c r="AT2692" s="73"/>
      <c r="AV2692" s="73"/>
      <c r="AW2692" s="74" t="s">
        <v>17086</v>
      </c>
      <c r="BA2692" s="73"/>
      <c r="BC2692" s="73"/>
    </row>
    <row r="2693" spans="1:56">
      <c r="A2693" s="70" t="str">
        <f t="shared" si="85"/>
        <v>2026-01</v>
      </c>
      <c r="B2693" s="5" t="str">
        <f>_xlfn.XLOOKUP(G2693,过机服务商重量差!A:A,过机服务商重量差!G:G)</f>
        <v>玉麒麟</v>
      </c>
      <c r="C2693" s="32" t="str">
        <f t="shared" si="84"/>
        <v>渠道</v>
      </c>
      <c r="D2693" s="63">
        <f>ROUND(IF(AND(AO2693&gt;=0,Y2693="正常走货"),_xlfn.XLOOKUP(G2693,过机服务商重量差!A:A,过机服务商重量差!L:L),"0"),2)</f>
        <v>5.5</v>
      </c>
      <c r="E2693" s="64">
        <f>ROUND(IF(B2693="小旋风",$D2693/提成!$D$4*提成!$E$4,$D2693/提成!$D$3*提成!$E$3),2)</f>
        <v>0.06</v>
      </c>
      <c r="F2693" s="5" t="str">
        <f ca="1">IFERROR(LOOKUP(1,0/((B2693=名单!B:B)*(VALUE(AW2693)&gt;=名单!E:E)*(VALUE(AW2693)&lt;=名单!G:G)*(Y2693="正常走货")),名单!H:H),"否")</f>
        <v>否</v>
      </c>
      <c r="G2693" s="71" t="s">
        <v>8113</v>
      </c>
      <c r="H2693" s="71" t="s">
        <v>8115</v>
      </c>
      <c r="J2693" s="72" t="s">
        <v>24</v>
      </c>
      <c r="L2693" s="71" t="s">
        <v>18</v>
      </c>
      <c r="M2693" s="73"/>
      <c r="N2693" s="73"/>
      <c r="R2693" s="73"/>
      <c r="S2693" s="72" t="s">
        <v>130</v>
      </c>
      <c r="T2693" s="72" t="s">
        <v>14419</v>
      </c>
      <c r="U2693" s="73"/>
      <c r="W2693" s="73"/>
      <c r="X2693" s="73"/>
      <c r="Y2693" s="72" t="s">
        <v>14379</v>
      </c>
      <c r="AO2693" s="71">
        <v>60.4</v>
      </c>
      <c r="AT2693" s="73"/>
      <c r="AV2693" s="73"/>
      <c r="AW2693" s="74" t="s">
        <v>17087</v>
      </c>
      <c r="BA2693" s="73"/>
      <c r="BC2693" s="73"/>
    </row>
    <row r="2694" spans="1:56">
      <c r="A2694" s="70" t="str">
        <f t="shared" si="85"/>
        <v>2026-01</v>
      </c>
      <c r="B2694" s="5" t="str">
        <f>_xlfn.XLOOKUP(G2694,过机服务商重量差!A:A,过机服务商重量差!G:G)</f>
        <v>无崖子</v>
      </c>
      <c r="C2694" s="32" t="str">
        <f t="shared" si="84"/>
        <v>渠道</v>
      </c>
      <c r="D2694" s="63">
        <f>ROUND(IF(AND(AO2694&gt;=0,Y2694="正常走货"),_xlfn.XLOOKUP(G2694,过机服务商重量差!A:A,过机服务商重量差!L:L),"0"),2)</f>
        <v>7.4</v>
      </c>
      <c r="E2694" s="64">
        <f>ROUND(IF(B2694="小旋风",$D2694/提成!$D$4*提成!$E$4,$D2694/提成!$D$3*提成!$E$3),2)</f>
        <v>0.07</v>
      </c>
      <c r="F2694" s="5" t="str">
        <f ca="1">IFERROR(LOOKUP(1,0/((B2694=名单!B:B)*(VALUE(AW2694)&gt;=名单!E:E)*(VALUE(AW2694)&lt;=名单!G:G)*(Y2694="正常走货")),名单!H:H),"否")</f>
        <v>否</v>
      </c>
      <c r="G2694" s="71" t="s">
        <v>8116</v>
      </c>
      <c r="H2694" s="71" t="s">
        <v>8118</v>
      </c>
      <c r="J2694" s="72" t="s">
        <v>128</v>
      </c>
      <c r="L2694" s="71" t="s">
        <v>18</v>
      </c>
      <c r="M2694" s="73"/>
      <c r="N2694" s="73"/>
      <c r="R2694" s="73"/>
      <c r="S2694" s="72" t="s">
        <v>130</v>
      </c>
      <c r="T2694" s="72" t="s">
        <v>14419</v>
      </c>
      <c r="U2694" s="73"/>
      <c r="W2694" s="73"/>
      <c r="X2694" s="73"/>
      <c r="Y2694" s="72" t="s">
        <v>14379</v>
      </c>
      <c r="AO2694" s="71">
        <v>38.16</v>
      </c>
      <c r="AS2694" s="73"/>
      <c r="AT2694" s="73"/>
      <c r="AU2694" s="73"/>
      <c r="AV2694" s="73"/>
      <c r="AW2694" s="74" t="s">
        <v>17088</v>
      </c>
      <c r="BC2694" s="73"/>
    </row>
    <row r="2695" spans="1:56">
      <c r="A2695" s="70" t="str">
        <f t="shared" si="85"/>
        <v>2026-01</v>
      </c>
      <c r="B2695" s="5" t="str">
        <f>_xlfn.XLOOKUP(G2695,过机服务商重量差!A:A,过机服务商重量差!G:G)</f>
        <v>玉麒麟</v>
      </c>
      <c r="C2695" s="32" t="str">
        <f t="shared" si="84"/>
        <v>渠道</v>
      </c>
      <c r="D2695" s="63">
        <f>ROUND(IF(AND(AO2695&gt;=0,Y2695="正常走货"),_xlfn.XLOOKUP(G2695,过机服务商重量差!A:A,过机服务商重量差!L:L),"0"),2)</f>
        <v>24</v>
      </c>
      <c r="E2695" s="64">
        <f>ROUND(IF(B2695="小旋风",$D2695/提成!$D$4*提成!$E$4,$D2695/提成!$D$3*提成!$E$3),2)</f>
        <v>0.24</v>
      </c>
      <c r="F2695" s="5" t="str">
        <f ca="1">IFERROR(LOOKUP(1,0/((B2695=名单!B:B)*(VALUE(AW2695)&gt;=名单!E:E)*(VALUE(AW2695)&lt;=名单!G:G)*(Y2695="正常走货")),名单!H:H),"否")</f>
        <v>否</v>
      </c>
      <c r="G2695" s="71" t="s">
        <v>8119</v>
      </c>
      <c r="H2695" s="71" t="s">
        <v>8121</v>
      </c>
      <c r="J2695" s="72" t="s">
        <v>24</v>
      </c>
      <c r="L2695" s="71" t="s">
        <v>18</v>
      </c>
      <c r="M2695" s="73"/>
      <c r="N2695" s="73"/>
      <c r="R2695" s="73"/>
      <c r="S2695" s="72" t="s">
        <v>130</v>
      </c>
      <c r="T2695" s="72" t="s">
        <v>14419</v>
      </c>
      <c r="U2695" s="73"/>
      <c r="W2695" s="73"/>
      <c r="X2695" s="73"/>
      <c r="Y2695" s="72" t="s">
        <v>14379</v>
      </c>
      <c r="AO2695" s="71">
        <v>128.6</v>
      </c>
      <c r="AS2695" s="73"/>
      <c r="AT2695" s="73"/>
      <c r="AU2695" s="73"/>
      <c r="AV2695" s="73"/>
      <c r="AW2695" s="74" t="s">
        <v>17089</v>
      </c>
      <c r="BC2695" s="73"/>
    </row>
    <row r="2696" spans="1:56">
      <c r="A2696" s="70" t="str">
        <f t="shared" si="85"/>
        <v>2026-01</v>
      </c>
      <c r="B2696" s="5" t="str">
        <f>_xlfn.XLOOKUP(G2696,过机服务商重量差!A:A,过机服务商重量差!G:G)</f>
        <v>玉麒麟</v>
      </c>
      <c r="C2696" s="32" t="str">
        <f t="shared" si="84"/>
        <v>渠道</v>
      </c>
      <c r="D2696" s="63">
        <f>ROUND(IF(AND(AO2696&gt;=0,Y2696="正常走货"),_xlfn.XLOOKUP(G2696,过机服务商重量差!A:A,过机服务商重量差!L:L),"0"),2)</f>
        <v>25</v>
      </c>
      <c r="E2696" s="64">
        <f>ROUND(IF(B2696="小旋风",$D2696/提成!$D$4*提成!$E$4,$D2696/提成!$D$3*提成!$E$3),2)</f>
        <v>0.25</v>
      </c>
      <c r="F2696" s="5" t="str">
        <f ca="1">IFERROR(LOOKUP(1,0/((B2696=名单!B:B)*(VALUE(AW2696)&gt;=名单!E:E)*(VALUE(AW2696)&lt;=名单!G:G)*(Y2696="正常走货")),名单!H:H),"否")</f>
        <v>否</v>
      </c>
      <c r="G2696" s="71" t="s">
        <v>8122</v>
      </c>
      <c r="H2696" s="71" t="s">
        <v>8124</v>
      </c>
      <c r="J2696" s="72" t="s">
        <v>24</v>
      </c>
      <c r="L2696" s="71" t="s">
        <v>18</v>
      </c>
      <c r="M2696" s="73"/>
      <c r="N2696" s="73"/>
      <c r="R2696" s="73"/>
      <c r="S2696" s="72" t="s">
        <v>130</v>
      </c>
      <c r="T2696" s="72" t="s">
        <v>14419</v>
      </c>
      <c r="U2696" s="73"/>
      <c r="W2696" s="73"/>
      <c r="X2696" s="73"/>
      <c r="Y2696" s="72" t="s">
        <v>14379</v>
      </c>
      <c r="AO2696" s="71">
        <v>79.5999999999999</v>
      </c>
      <c r="AT2696" s="73"/>
      <c r="AV2696" s="73"/>
      <c r="AW2696" s="74" t="s">
        <v>17090</v>
      </c>
      <c r="BA2696" s="73"/>
      <c r="BC2696" s="73"/>
    </row>
    <row r="2697" spans="1:56">
      <c r="A2697" s="70" t="str">
        <f t="shared" si="85"/>
        <v>2026-01</v>
      </c>
      <c r="B2697" s="5" t="str">
        <f>_xlfn.XLOOKUP(G2697,过机服务商重量差!A:A,过机服务商重量差!G:G)</f>
        <v>无崖子</v>
      </c>
      <c r="C2697" s="32" t="str">
        <f t="shared" si="84"/>
        <v>渠道</v>
      </c>
      <c r="D2697" s="63">
        <f>ROUND(IF(AND(AO2697&gt;=0,Y2697="正常走货"),_xlfn.XLOOKUP(G2697,过机服务商重量差!A:A,过机服务商重量差!L:L),"0"),2)</f>
        <v>11.56</v>
      </c>
      <c r="E2697" s="64">
        <f>ROUND(IF(B2697="小旋风",$D2697/提成!$D$4*提成!$E$4,$D2697/提成!$D$3*提成!$E$3),2)</f>
        <v>0.12</v>
      </c>
      <c r="F2697" s="5" t="str">
        <f ca="1">IFERROR(LOOKUP(1,0/((B2697=名单!B:B)*(VALUE(AW2697)&gt;=名单!E:E)*(VALUE(AW2697)&lt;=名单!G:G)*(Y2697="正常走货")),名单!H:H),"否")</f>
        <v>否</v>
      </c>
      <c r="G2697" s="71" t="s">
        <v>8125</v>
      </c>
      <c r="H2697" s="71" t="s">
        <v>8127</v>
      </c>
      <c r="J2697" s="72" t="s">
        <v>128</v>
      </c>
      <c r="L2697" s="72" t="s">
        <v>18</v>
      </c>
      <c r="M2697" s="73"/>
      <c r="N2697" s="73"/>
      <c r="R2697" s="73"/>
      <c r="S2697" s="72" t="s">
        <v>130</v>
      </c>
      <c r="T2697" s="72" t="s">
        <v>14419</v>
      </c>
      <c r="U2697" s="73"/>
      <c r="W2697" s="73"/>
      <c r="X2697" s="73"/>
      <c r="Y2697" s="72" t="s">
        <v>14379</v>
      </c>
      <c r="AO2697" s="71">
        <v>79.98</v>
      </c>
      <c r="AS2697" s="73"/>
      <c r="AT2697" s="73"/>
      <c r="AU2697" s="73"/>
      <c r="AV2697" s="73"/>
      <c r="AW2697" s="74" t="s">
        <v>17091</v>
      </c>
      <c r="BC2697" s="73"/>
      <c r="BD2697" s="73"/>
    </row>
    <row r="2698" spans="1:56">
      <c r="A2698" s="70" t="str">
        <f t="shared" si="85"/>
        <v>2026-01</v>
      </c>
      <c r="B2698" s="5" t="str">
        <f>_xlfn.XLOOKUP(G2698,过机服务商重量差!A:A,过机服务商重量差!G:G)</f>
        <v>小旋风</v>
      </c>
      <c r="C2698" s="32" t="str">
        <f t="shared" si="84"/>
        <v>渠道</v>
      </c>
      <c r="D2698" s="63">
        <f>ROUND(IF(AND(AO2698&gt;=0,Y2698="正常走货"),_xlfn.XLOOKUP(G2698,过机服务商重量差!A:A,过机服务商重量差!L:L),"0"),2)</f>
        <v>217</v>
      </c>
      <c r="E2698" s="64">
        <f>ROUND(IF(B2698="小旋风",$D2698/提成!$D$4*提成!$E$4,$D2698/提成!$D$3*提成!$E$3),2)</f>
        <v>2.17</v>
      </c>
      <c r="F2698" s="5" t="str">
        <f ca="1">IFERROR(LOOKUP(1,0/((B2698=名单!B:B)*(VALUE(AW2698)&gt;=名单!E:E)*(VALUE(AW2698)&lt;=名单!G:G)*(Y2698="正常走货")),名单!H:H),"否")</f>
        <v>是</v>
      </c>
      <c r="G2698" s="71" t="s">
        <v>8128</v>
      </c>
      <c r="H2698" s="71" t="s">
        <v>8130</v>
      </c>
      <c r="J2698" s="72" t="s">
        <v>274</v>
      </c>
      <c r="L2698" s="71" t="s">
        <v>18</v>
      </c>
      <c r="M2698" s="73"/>
      <c r="N2698" s="73"/>
      <c r="R2698" s="73"/>
      <c r="S2698" s="72" t="s">
        <v>215</v>
      </c>
      <c r="T2698" s="72" t="s">
        <v>14378</v>
      </c>
      <c r="U2698" s="73"/>
      <c r="W2698" s="73"/>
      <c r="X2698" s="73"/>
      <c r="Y2698" s="72" t="s">
        <v>14379</v>
      </c>
      <c r="AO2698" s="71">
        <v>108.5</v>
      </c>
      <c r="AT2698" s="73"/>
      <c r="AV2698" s="73"/>
      <c r="AW2698" s="74" t="s">
        <v>17092</v>
      </c>
      <c r="BA2698" s="73"/>
      <c r="BC2698" s="73"/>
    </row>
    <row r="2699" spans="1:56">
      <c r="A2699" s="70" t="str">
        <f t="shared" si="85"/>
        <v>2026-01</v>
      </c>
      <c r="B2699" s="5" t="str">
        <f>_xlfn.XLOOKUP(G2699,过机服务商重量差!A:A,过机服务商重量差!G:G)</f>
        <v>无崖子</v>
      </c>
      <c r="C2699" s="32" t="str">
        <f t="shared" si="84"/>
        <v>渠道</v>
      </c>
      <c r="D2699" s="63">
        <f>ROUND(IF(AND(AO2699&gt;=0,Y2699="正常走货"),_xlfn.XLOOKUP(G2699,过机服务商重量差!A:A,过机服务商重量差!L:L),"0"),2)</f>
        <v>9.5</v>
      </c>
      <c r="E2699" s="64">
        <f>ROUND(IF(B2699="小旋风",$D2699/提成!$D$4*提成!$E$4,$D2699/提成!$D$3*提成!$E$3),2)</f>
        <v>0.1</v>
      </c>
      <c r="F2699" s="5" t="str">
        <f ca="1">IFERROR(LOOKUP(1,0/((B2699=名单!B:B)*(VALUE(AW2699)&gt;=名单!E:E)*(VALUE(AW2699)&lt;=名单!G:G)*(Y2699="正常走货")),名单!H:H),"否")</f>
        <v>否</v>
      </c>
      <c r="G2699" s="71" t="s">
        <v>8131</v>
      </c>
      <c r="H2699" s="71" t="s">
        <v>8133</v>
      </c>
      <c r="J2699" s="72" t="s">
        <v>1188</v>
      </c>
      <c r="L2699" s="71" t="s">
        <v>18</v>
      </c>
      <c r="M2699" s="73"/>
      <c r="N2699" s="73"/>
      <c r="R2699" s="73"/>
      <c r="S2699" s="72" t="s">
        <v>442</v>
      </c>
      <c r="T2699" s="72" t="s">
        <v>14410</v>
      </c>
      <c r="U2699" s="73"/>
      <c r="W2699" s="73"/>
      <c r="X2699" s="73"/>
      <c r="Y2699" s="72" t="s">
        <v>14379</v>
      </c>
      <c r="AO2699" s="71">
        <v>111.6</v>
      </c>
      <c r="AT2699" s="73"/>
      <c r="AU2699" s="73"/>
      <c r="AV2699" s="73"/>
      <c r="AW2699" s="74" t="s">
        <v>17093</v>
      </c>
      <c r="BC2699" s="73"/>
    </row>
    <row r="2700" spans="1:56">
      <c r="A2700" s="70" t="str">
        <f t="shared" si="85"/>
        <v>2026-01</v>
      </c>
      <c r="B2700" s="5" t="str">
        <f>_xlfn.XLOOKUP(G2700,过机服务商重量差!A:A,过机服务商重量差!G:G)</f>
        <v>帅时莹</v>
      </c>
      <c r="C2700" s="32" t="str">
        <f t="shared" si="84"/>
        <v>渠道</v>
      </c>
      <c r="D2700" s="63">
        <f>ROUND(IF(AND(AO2700&gt;=0,Y2700="正常走货"),_xlfn.XLOOKUP(G2700,过机服务商重量差!A:A,过机服务商重量差!L:L),"0"),2)</f>
        <v>12</v>
      </c>
      <c r="E2700" s="64">
        <f>ROUND(IF(B2700="小旋风",$D2700/提成!$D$4*提成!$E$4,$D2700/提成!$D$3*提成!$E$3),2)</f>
        <v>0.12</v>
      </c>
      <c r="F2700" s="5" t="str">
        <f ca="1">IFERROR(LOOKUP(1,0/((B2700=名单!B:B)*(VALUE(AW2700)&gt;=名单!E:E)*(VALUE(AW2700)&lt;=名单!G:G)*(Y2700="正常走货")),名单!H:H),"否")</f>
        <v>否</v>
      </c>
      <c r="G2700" s="71" t="s">
        <v>8134</v>
      </c>
      <c r="H2700" s="71" t="s">
        <v>8136</v>
      </c>
      <c r="J2700" s="72" t="s">
        <v>1184</v>
      </c>
      <c r="L2700" s="71" t="s">
        <v>18</v>
      </c>
      <c r="M2700" s="73"/>
      <c r="N2700" s="73"/>
      <c r="R2700" s="73"/>
      <c r="S2700" s="72" t="s">
        <v>442</v>
      </c>
      <c r="T2700" s="72" t="s">
        <v>14410</v>
      </c>
      <c r="U2700" s="73"/>
      <c r="W2700" s="73"/>
      <c r="X2700" s="73"/>
      <c r="Y2700" s="72" t="s">
        <v>14379</v>
      </c>
      <c r="AO2700" s="71">
        <v>72</v>
      </c>
      <c r="AT2700" s="73"/>
      <c r="AV2700" s="73"/>
      <c r="AW2700" s="74" t="s">
        <v>17094</v>
      </c>
      <c r="BA2700" s="73"/>
      <c r="BC2700" s="73"/>
    </row>
    <row r="2701" spans="1:56">
      <c r="A2701" s="70" t="str">
        <f t="shared" si="85"/>
        <v>2026-01</v>
      </c>
      <c r="B2701" s="5" t="str">
        <f>_xlfn.XLOOKUP(G2701,过机服务商重量差!A:A,过机服务商重量差!G:G)</f>
        <v>无崖子</v>
      </c>
      <c r="C2701" s="32" t="str">
        <f t="shared" si="84"/>
        <v>渠道</v>
      </c>
      <c r="D2701" s="63">
        <f>ROUND(IF(AND(AO2701&gt;=0,Y2701="正常走货"),_xlfn.XLOOKUP(G2701,过机服务商重量差!A:A,过机服务商重量差!L:L),"0"),2)</f>
        <v>1.5</v>
      </c>
      <c r="E2701" s="64">
        <f>ROUND(IF(B2701="小旋风",$D2701/提成!$D$4*提成!$E$4,$D2701/提成!$D$3*提成!$E$3),2)</f>
        <v>0.02</v>
      </c>
      <c r="F2701" s="5" t="str">
        <f ca="1">IFERROR(LOOKUP(1,0/((B2701=名单!B:B)*(VALUE(AW2701)&gt;=名单!E:E)*(VALUE(AW2701)&lt;=名单!G:G)*(Y2701="正常走货")),名单!H:H),"否")</f>
        <v>否</v>
      </c>
      <c r="G2701" s="71" t="s">
        <v>8137</v>
      </c>
      <c r="H2701" s="71" t="s">
        <v>8139</v>
      </c>
      <c r="J2701" s="72" t="s">
        <v>160</v>
      </c>
      <c r="L2701" s="71" t="s">
        <v>18</v>
      </c>
      <c r="M2701" s="73"/>
      <c r="N2701" s="73"/>
      <c r="R2701" s="73"/>
      <c r="S2701" s="72" t="s">
        <v>20</v>
      </c>
      <c r="T2701" s="72" t="s">
        <v>14378</v>
      </c>
      <c r="U2701" s="73"/>
      <c r="W2701" s="73"/>
      <c r="X2701" s="73"/>
      <c r="Y2701" s="72" t="s">
        <v>14379</v>
      </c>
      <c r="AO2701" s="71">
        <v>0</v>
      </c>
      <c r="AT2701" s="73"/>
      <c r="AV2701" s="73"/>
      <c r="AW2701" s="74" t="s">
        <v>17095</v>
      </c>
      <c r="BA2701" s="73"/>
      <c r="BC2701" s="73"/>
    </row>
    <row r="2702" spans="1:56">
      <c r="A2702" s="70" t="str">
        <f t="shared" si="85"/>
        <v>2026-01</v>
      </c>
      <c r="B2702" s="5" t="str">
        <f>_xlfn.XLOOKUP(G2702,过机服务商重量差!A:A,过机服务商重量差!G:G)</f>
        <v>小旋风</v>
      </c>
      <c r="C2702" s="32" t="str">
        <f t="shared" si="84"/>
        <v>渠道</v>
      </c>
      <c r="D2702" s="63">
        <f>ROUND(IF(AND(AO2702&gt;=0,Y2702="正常走货"),_xlfn.XLOOKUP(G2702,过机服务商重量差!A:A,过机服务商重量差!L:L),"0"),2)</f>
        <v>399</v>
      </c>
      <c r="E2702" s="64">
        <f>ROUND(IF(B2702="小旋风",$D2702/提成!$D$4*提成!$E$4,$D2702/提成!$D$3*提成!$E$3),2)</f>
        <v>3.99</v>
      </c>
      <c r="F2702" s="5" t="str">
        <f ca="1">IFERROR(LOOKUP(1,0/((B2702=名单!B:B)*(VALUE(AW2702)&gt;=名单!E:E)*(VALUE(AW2702)&lt;=名单!G:G)*(Y2702="正常走货")),名单!H:H),"否")</f>
        <v>是</v>
      </c>
      <c r="G2702" s="71" t="s">
        <v>8140</v>
      </c>
      <c r="H2702" s="71" t="s">
        <v>8142</v>
      </c>
      <c r="J2702" s="72" t="s">
        <v>453</v>
      </c>
      <c r="L2702" s="71" t="s">
        <v>18</v>
      </c>
      <c r="M2702" s="73"/>
      <c r="N2702" s="73"/>
      <c r="R2702" s="73"/>
      <c r="S2702" s="72" t="s">
        <v>187</v>
      </c>
      <c r="T2702" s="72" t="s">
        <v>14410</v>
      </c>
      <c r="U2702" s="73"/>
      <c r="W2702" s="73"/>
      <c r="X2702" s="73"/>
      <c r="Y2702" s="72" t="s">
        <v>14379</v>
      </c>
      <c r="AO2702" s="71">
        <v>207.55</v>
      </c>
      <c r="AS2702" s="73"/>
      <c r="AT2702" s="73"/>
      <c r="AU2702" s="73"/>
      <c r="AV2702" s="73"/>
      <c r="AW2702" s="74" t="s">
        <v>17096</v>
      </c>
      <c r="BC2702" s="73"/>
    </row>
    <row r="2703" spans="1:56">
      <c r="A2703" s="70" t="str">
        <f t="shared" si="85"/>
        <v>2026-01</v>
      </c>
      <c r="B2703" s="5" t="str">
        <f>_xlfn.XLOOKUP(G2703,过机服务商重量差!A:A,过机服务商重量差!G:G)</f>
        <v>小旋风</v>
      </c>
      <c r="C2703" s="32" t="str">
        <f t="shared" si="84"/>
        <v>渠道</v>
      </c>
      <c r="D2703" s="63">
        <f>ROUND(IF(AND(AO2703&gt;=0,Y2703="正常走货"),_xlfn.XLOOKUP(G2703,过机服务商重量差!A:A,过机服务商重量差!L:L),"0"),2)</f>
        <v>96</v>
      </c>
      <c r="E2703" s="64">
        <f>ROUND(IF(B2703="小旋风",$D2703/提成!$D$4*提成!$E$4,$D2703/提成!$D$3*提成!$E$3),2)</f>
        <v>0.96</v>
      </c>
      <c r="F2703" s="5" t="str">
        <f ca="1">IFERROR(LOOKUP(1,0/((B2703=名单!B:B)*(VALUE(AW2703)&gt;=名单!E:E)*(VALUE(AW2703)&lt;=名单!G:G)*(Y2703="正常走货")),名单!H:H),"否")</f>
        <v>是</v>
      </c>
      <c r="G2703" s="71" t="s">
        <v>8143</v>
      </c>
      <c r="H2703" s="71" t="s">
        <v>8145</v>
      </c>
      <c r="J2703" s="72" t="s">
        <v>78</v>
      </c>
      <c r="L2703" s="71" t="s">
        <v>18</v>
      </c>
      <c r="M2703" s="73"/>
      <c r="N2703" s="73"/>
      <c r="R2703" s="73"/>
      <c r="S2703" s="72" t="s">
        <v>187</v>
      </c>
      <c r="T2703" s="72" t="s">
        <v>14410</v>
      </c>
      <c r="U2703" s="73"/>
      <c r="W2703" s="73"/>
      <c r="X2703" s="73"/>
      <c r="Y2703" s="72" t="s">
        <v>14379</v>
      </c>
      <c r="Z2703" s="73"/>
      <c r="AO2703" s="71">
        <v>86.2</v>
      </c>
      <c r="AT2703" s="73"/>
      <c r="AU2703" s="73"/>
      <c r="AV2703" s="73"/>
      <c r="AW2703" s="74" t="s">
        <v>17097</v>
      </c>
      <c r="BC2703" s="73"/>
    </row>
    <row r="2704" spans="1:56">
      <c r="A2704" s="70" t="str">
        <f t="shared" si="85"/>
        <v>2026-01</v>
      </c>
      <c r="B2704" s="5" t="str">
        <f>_xlfn.XLOOKUP(G2704,过机服务商重量差!A:A,过机服务商重量差!G:G)</f>
        <v>玉麒麟</v>
      </c>
      <c r="C2704" s="32" t="str">
        <f t="shared" si="84"/>
        <v>渠道</v>
      </c>
      <c r="D2704" s="63">
        <f>ROUND(IF(AND(AO2704&gt;=0,Y2704="正常走货"),_xlfn.XLOOKUP(G2704,过机服务商重量差!A:A,过机服务商重量差!L:L),"0"),2)</f>
        <v>25</v>
      </c>
      <c r="E2704" s="64">
        <f>ROUND(IF(B2704="小旋风",$D2704/提成!$D$4*提成!$E$4,$D2704/提成!$D$3*提成!$E$3),2)</f>
        <v>0.25</v>
      </c>
      <c r="F2704" s="5" t="str">
        <f ca="1">IFERROR(LOOKUP(1,0/((B2704=名单!B:B)*(VALUE(AW2704)&gt;=名单!E:E)*(VALUE(AW2704)&lt;=名单!G:G)*(Y2704="正常走货")),名单!H:H),"否")</f>
        <v>否</v>
      </c>
      <c r="G2704" s="71" t="s">
        <v>8146</v>
      </c>
      <c r="H2704" s="71" t="s">
        <v>8148</v>
      </c>
      <c r="J2704" s="72" t="s">
        <v>17</v>
      </c>
      <c r="L2704" s="71" t="s">
        <v>18</v>
      </c>
      <c r="M2704" s="73"/>
      <c r="N2704" s="73"/>
      <c r="R2704" s="73"/>
      <c r="S2704" s="72" t="s">
        <v>187</v>
      </c>
      <c r="T2704" s="72" t="s">
        <v>14410</v>
      </c>
      <c r="U2704" s="73"/>
      <c r="W2704" s="73"/>
      <c r="X2704" s="73"/>
      <c r="Y2704" s="72" t="s">
        <v>14379</v>
      </c>
      <c r="AO2704" s="71">
        <v>84.5599999999999</v>
      </c>
      <c r="AS2704" s="73"/>
      <c r="AT2704" s="73"/>
      <c r="AU2704" s="73"/>
      <c r="AV2704" s="73"/>
      <c r="AW2704" s="74" t="s">
        <v>17098</v>
      </c>
      <c r="BC2704" s="73"/>
    </row>
    <row r="2705" spans="1:56">
      <c r="A2705" s="70" t="str">
        <f t="shared" si="85"/>
        <v>2026-01</v>
      </c>
      <c r="B2705" s="5" t="str">
        <f>_xlfn.XLOOKUP(G2705,过机服务商重量差!A:A,过机服务商重量差!G:G)</f>
        <v>玉麒麟</v>
      </c>
      <c r="C2705" s="32" t="str">
        <f t="shared" si="84"/>
        <v>渠道</v>
      </c>
      <c r="D2705" s="63">
        <f>ROUND(IF(AND(AO2705&gt;=0,Y2705="正常走货"),_xlfn.XLOOKUP(G2705,过机服务商重量差!A:A,过机服务商重量差!L:L),"0"),2)</f>
        <v>49</v>
      </c>
      <c r="E2705" s="64">
        <f>ROUND(IF(B2705="小旋风",$D2705/提成!$D$4*提成!$E$4,$D2705/提成!$D$3*提成!$E$3),2)</f>
        <v>0.49</v>
      </c>
      <c r="F2705" s="5" t="str">
        <f ca="1">IFERROR(LOOKUP(1,0/((B2705=名单!B:B)*(VALUE(AW2705)&gt;=名单!E:E)*(VALUE(AW2705)&lt;=名单!G:G)*(Y2705="正常走货")),名单!H:H),"否")</f>
        <v>否</v>
      </c>
      <c r="G2705" s="71" t="s">
        <v>8149</v>
      </c>
      <c r="H2705" s="71" t="s">
        <v>8151</v>
      </c>
      <c r="J2705" s="72" t="s">
        <v>256</v>
      </c>
      <c r="L2705" s="71" t="s">
        <v>18</v>
      </c>
      <c r="M2705" s="73"/>
      <c r="N2705" s="73"/>
      <c r="R2705" s="73"/>
      <c r="S2705" s="72" t="s">
        <v>191</v>
      </c>
      <c r="T2705" s="72" t="s">
        <v>14410</v>
      </c>
      <c r="U2705" s="73"/>
      <c r="W2705" s="73"/>
      <c r="X2705" s="73"/>
      <c r="Y2705" s="72" t="s">
        <v>14379</v>
      </c>
      <c r="AO2705" s="71">
        <v>730.6</v>
      </c>
      <c r="AS2705" s="73"/>
      <c r="AT2705" s="73"/>
      <c r="AU2705" s="73"/>
      <c r="AV2705" s="73"/>
      <c r="AW2705" s="74" t="s">
        <v>17099</v>
      </c>
      <c r="BC2705" s="73"/>
    </row>
    <row r="2706" spans="1:56">
      <c r="A2706" s="70" t="str">
        <f t="shared" si="85"/>
        <v>2026-01</v>
      </c>
      <c r="B2706" s="5" t="str">
        <f>_xlfn.XLOOKUP(G2706,过机服务商重量差!A:A,过机服务商重量差!G:G)</f>
        <v>玉麒麟</v>
      </c>
      <c r="C2706" s="32" t="str">
        <f t="shared" si="84"/>
        <v/>
      </c>
      <c r="D2706" s="63">
        <f>ROUND(IF(AND(AO2706&gt;=0,Y2706="正常走货"),_xlfn.XLOOKUP(G2706,过机服务商重量差!A:A,过机服务商重量差!L:L),"0"),2)</f>
        <v>0</v>
      </c>
      <c r="E2706" s="64">
        <f>ROUND(IF(B2706="小旋风",$D2706/提成!$D$4*提成!$E$4,$D2706/提成!$D$3*提成!$E$3),2)</f>
        <v>0</v>
      </c>
      <c r="F2706" s="5" t="str">
        <f ca="1">IFERROR(LOOKUP(1,0/((B2706=名单!B:B)*(VALUE(AW2706)&gt;=名单!E:E)*(VALUE(AW2706)&lt;=名单!G:G)*(Y2706="正常走货")),名单!H:H),"否")</f>
        <v>否</v>
      </c>
      <c r="G2706" s="71" t="s">
        <v>8152</v>
      </c>
      <c r="H2706" s="71" t="s">
        <v>8154</v>
      </c>
      <c r="J2706" s="72" t="s">
        <v>17</v>
      </c>
      <c r="L2706" s="71" t="s">
        <v>18</v>
      </c>
      <c r="M2706" s="73"/>
      <c r="N2706" s="73"/>
      <c r="R2706" s="73"/>
      <c r="S2706" s="72" t="s">
        <v>767</v>
      </c>
      <c r="T2706" s="72" t="s">
        <v>14382</v>
      </c>
      <c r="U2706" s="73"/>
      <c r="W2706" s="73"/>
      <c r="X2706" s="73"/>
      <c r="Y2706" s="72" t="s">
        <v>14379</v>
      </c>
      <c r="AO2706" s="71">
        <v>-32.0700000000001</v>
      </c>
      <c r="AT2706" s="73"/>
      <c r="AV2706" s="73"/>
      <c r="AW2706" s="74" t="s">
        <v>17100</v>
      </c>
      <c r="BC2706" s="73"/>
      <c r="BD2706" s="73"/>
    </row>
    <row r="2707" spans="1:56">
      <c r="A2707" s="70" t="str">
        <f t="shared" si="85"/>
        <v>2026-01</v>
      </c>
      <c r="B2707" s="5" t="str">
        <f>_xlfn.XLOOKUP(G2707,过机服务商重量差!A:A,过机服务商重量差!G:G)</f>
        <v>玉麒麟</v>
      </c>
      <c r="C2707" s="32" t="str">
        <f t="shared" si="84"/>
        <v/>
      </c>
      <c r="D2707" s="63">
        <f>ROUND(IF(AND(AO2707&gt;=0,Y2707="正常走货"),_xlfn.XLOOKUP(G2707,过机服务商重量差!A:A,过机服务商重量差!L:L),"0"),2)</f>
        <v>0</v>
      </c>
      <c r="E2707" s="64">
        <f>ROUND(IF(B2707="小旋风",$D2707/提成!$D$4*提成!$E$4,$D2707/提成!$D$3*提成!$E$3),2)</f>
        <v>0</v>
      </c>
      <c r="F2707" s="5" t="str">
        <f ca="1">IFERROR(LOOKUP(1,0/((B2707=名单!B:B)*(VALUE(AW2707)&gt;=名单!E:E)*(VALUE(AW2707)&lt;=名单!G:G)*(Y2707="正常走货")),名单!H:H),"否")</f>
        <v>否</v>
      </c>
      <c r="G2707" s="71" t="s">
        <v>8155</v>
      </c>
      <c r="H2707" s="71" t="s">
        <v>8157</v>
      </c>
      <c r="J2707" s="72" t="s">
        <v>17</v>
      </c>
      <c r="L2707" s="71" t="s">
        <v>18</v>
      </c>
      <c r="M2707" s="73"/>
      <c r="N2707" s="73"/>
      <c r="R2707" s="73"/>
      <c r="S2707" s="72" t="s">
        <v>767</v>
      </c>
      <c r="T2707" s="72" t="s">
        <v>14382</v>
      </c>
      <c r="U2707" s="73"/>
      <c r="W2707" s="73"/>
      <c r="X2707" s="73"/>
      <c r="Y2707" s="72" t="s">
        <v>14379</v>
      </c>
      <c r="AO2707" s="71">
        <v>-213.07</v>
      </c>
      <c r="AS2707" s="73"/>
      <c r="AT2707" s="73"/>
      <c r="AU2707" s="73"/>
      <c r="AV2707" s="73"/>
      <c r="AW2707" s="74" t="s">
        <v>17101</v>
      </c>
      <c r="BC2707" s="73"/>
    </row>
    <row r="2708" spans="1:56">
      <c r="A2708" s="70" t="str">
        <f t="shared" si="85"/>
        <v>2026-01</v>
      </c>
      <c r="B2708" s="5" t="str">
        <f>_xlfn.XLOOKUP(G2708,过机服务商重量差!A:A,过机服务商重量差!G:G)</f>
        <v>玉麒麟</v>
      </c>
      <c r="C2708" s="32" t="str">
        <f t="shared" si="84"/>
        <v/>
      </c>
      <c r="D2708" s="63">
        <f>ROUND(IF(AND(AO2708&gt;=0,Y2708="正常走货"),_xlfn.XLOOKUP(G2708,过机服务商重量差!A:A,过机服务商重量差!L:L),"0"),2)</f>
        <v>0</v>
      </c>
      <c r="E2708" s="64">
        <f>ROUND(IF(B2708="小旋风",$D2708/提成!$D$4*提成!$E$4,$D2708/提成!$D$3*提成!$E$3),2)</f>
        <v>0</v>
      </c>
      <c r="F2708" s="5" t="str">
        <f ca="1">IFERROR(LOOKUP(1,0/((B2708=名单!B:B)*(VALUE(AW2708)&gt;=名单!E:E)*(VALUE(AW2708)&lt;=名单!G:G)*(Y2708="正常走货")),名单!H:H),"否")</f>
        <v>否</v>
      </c>
      <c r="G2708" s="71" t="s">
        <v>8158</v>
      </c>
      <c r="H2708" s="71" t="s">
        <v>8160</v>
      </c>
      <c r="J2708" s="72" t="s">
        <v>24</v>
      </c>
      <c r="L2708" s="71" t="s">
        <v>18</v>
      </c>
      <c r="M2708" s="73"/>
      <c r="N2708" s="73"/>
      <c r="R2708" s="73"/>
      <c r="S2708" s="72" t="s">
        <v>767</v>
      </c>
      <c r="T2708" s="72" t="s">
        <v>14382</v>
      </c>
      <c r="U2708" s="73"/>
      <c r="W2708" s="73"/>
      <c r="X2708" s="73"/>
      <c r="Y2708" s="72" t="s">
        <v>14379</v>
      </c>
      <c r="AO2708" s="71">
        <v>-65.1400000000001</v>
      </c>
      <c r="AS2708" s="73"/>
      <c r="AT2708" s="73"/>
      <c r="AU2708" s="73"/>
      <c r="AV2708" s="73"/>
      <c r="AW2708" s="74" t="s">
        <v>17102</v>
      </c>
      <c r="BC2708" s="73"/>
    </row>
    <row r="2709" spans="1:56">
      <c r="A2709" s="70" t="str">
        <f t="shared" si="85"/>
        <v>2026-01</v>
      </c>
      <c r="B2709" s="5" t="str">
        <f>_xlfn.XLOOKUP(G2709,过机服务商重量差!A:A,过机服务商重量差!G:G)</f>
        <v>风清扬</v>
      </c>
      <c r="C2709" s="32" t="str">
        <f t="shared" si="84"/>
        <v>渠道</v>
      </c>
      <c r="D2709" s="63">
        <f>ROUND(IF(AND(AO2709&gt;=0,Y2709="正常走货"),_xlfn.XLOOKUP(G2709,过机服务商重量差!A:A,过机服务商重量差!L:L),"0"),2)</f>
        <v>53</v>
      </c>
      <c r="E2709" s="64">
        <f>ROUND(IF(B2709="小旋风",$D2709/提成!$D$4*提成!$E$4,$D2709/提成!$D$3*提成!$E$3),2)</f>
        <v>0.53</v>
      </c>
      <c r="F2709" s="5" t="str">
        <f ca="1">IFERROR(LOOKUP(1,0/((B2709=名单!B:B)*(VALUE(AW2709)&gt;=名单!E:E)*(VALUE(AW2709)&lt;=名单!G:G)*(Y2709="正常走货")),名单!H:H),"否")</f>
        <v>是</v>
      </c>
      <c r="G2709" s="71" t="s">
        <v>8161</v>
      </c>
      <c r="H2709" s="71" t="s">
        <v>8163</v>
      </c>
      <c r="J2709" s="72" t="s">
        <v>231</v>
      </c>
      <c r="L2709" s="71" t="s">
        <v>18</v>
      </c>
      <c r="M2709" s="73"/>
      <c r="N2709" s="73"/>
      <c r="R2709" s="73"/>
      <c r="S2709" s="72" t="s">
        <v>408</v>
      </c>
      <c r="T2709" s="72" t="s">
        <v>14378</v>
      </c>
      <c r="U2709" s="73"/>
      <c r="W2709" s="73"/>
      <c r="X2709" s="73"/>
      <c r="Y2709" s="72" t="s">
        <v>14379</v>
      </c>
      <c r="AO2709" s="71">
        <v>291.5</v>
      </c>
      <c r="AS2709" s="73"/>
      <c r="AT2709" s="73"/>
      <c r="AU2709" s="73"/>
      <c r="AV2709" s="73"/>
      <c r="AW2709" s="74" t="s">
        <v>17103</v>
      </c>
      <c r="BC2709" s="73"/>
    </row>
    <row r="2710" spans="1:56">
      <c r="A2710" s="70" t="str">
        <f t="shared" si="85"/>
        <v>2026-01</v>
      </c>
      <c r="B2710" s="5" t="str">
        <f>_xlfn.XLOOKUP(G2710,过机服务商重量差!A:A,过机服务商重量差!G:G)</f>
        <v>小旋风</v>
      </c>
      <c r="C2710" s="32" t="str">
        <f t="shared" si="84"/>
        <v>渠道</v>
      </c>
      <c r="D2710" s="63">
        <f>ROUND(IF(AND(AO2710&gt;=0,Y2710="正常走货"),_xlfn.XLOOKUP(G2710,过机服务商重量差!A:A,过机服务商重量差!L:L),"0"),2)</f>
        <v>372.5</v>
      </c>
      <c r="E2710" s="64">
        <f>ROUND(IF(B2710="小旋风",$D2710/提成!$D$4*提成!$E$4,$D2710/提成!$D$3*提成!$E$3),2)</f>
        <v>3.72</v>
      </c>
      <c r="F2710" s="5" t="str">
        <f ca="1">IFERROR(LOOKUP(1,0/((B2710=名单!B:B)*(VALUE(AW2710)&gt;=名单!E:E)*(VALUE(AW2710)&lt;=名单!G:G)*(Y2710="正常走货")),名单!H:H),"否")</f>
        <v>是</v>
      </c>
      <c r="G2710" s="71" t="s">
        <v>8164</v>
      </c>
      <c r="H2710" s="71" t="s">
        <v>6959</v>
      </c>
      <c r="J2710" s="72" t="s">
        <v>364</v>
      </c>
      <c r="L2710" s="71" t="s">
        <v>18</v>
      </c>
      <c r="M2710" s="73"/>
      <c r="N2710" s="73"/>
      <c r="R2710" s="73"/>
      <c r="S2710" s="72" t="s">
        <v>328</v>
      </c>
      <c r="T2710" s="72" t="s">
        <v>14382</v>
      </c>
      <c r="U2710" s="73"/>
      <c r="W2710" s="73"/>
      <c r="X2710" s="73"/>
      <c r="Y2710" s="72" t="s">
        <v>14379</v>
      </c>
      <c r="AO2710" s="71">
        <v>2014.86</v>
      </c>
      <c r="AS2710" s="73"/>
      <c r="AT2710" s="73"/>
      <c r="AU2710" s="73"/>
      <c r="AV2710" s="73"/>
      <c r="AW2710" s="74" t="s">
        <v>17104</v>
      </c>
      <c r="BC2710" s="73"/>
    </row>
    <row r="2711" spans="1:56">
      <c r="A2711" s="70" t="str">
        <f t="shared" si="85"/>
        <v>2026-01</v>
      </c>
      <c r="B2711" s="5" t="str">
        <f>_xlfn.XLOOKUP(G2711,过机服务商重量差!A:A,过机服务商重量差!G:G)</f>
        <v>小旋风</v>
      </c>
      <c r="C2711" s="32" t="str">
        <f t="shared" si="84"/>
        <v>渠道</v>
      </c>
      <c r="D2711" s="63">
        <f>ROUND(IF(AND(AO2711&gt;=0,Y2711="正常走货"),_xlfn.XLOOKUP(G2711,过机服务商重量差!A:A,过机服务商重量差!L:L),"0"),2)</f>
        <v>164</v>
      </c>
      <c r="E2711" s="64">
        <f>ROUND(IF(B2711="小旋风",$D2711/提成!$D$4*提成!$E$4,$D2711/提成!$D$3*提成!$E$3),2)</f>
        <v>1.64</v>
      </c>
      <c r="F2711" s="5" t="str">
        <f ca="1">IFERROR(LOOKUP(1,0/((B2711=名单!B:B)*(VALUE(AW2711)&gt;=名单!E:E)*(VALUE(AW2711)&lt;=名单!G:G)*(Y2711="正常走货")),名单!H:H),"否")</f>
        <v>是</v>
      </c>
      <c r="G2711" s="71" t="s">
        <v>8166</v>
      </c>
      <c r="H2711" s="71" t="s">
        <v>6959</v>
      </c>
      <c r="J2711" s="72" t="s">
        <v>364</v>
      </c>
      <c r="L2711" s="72" t="s">
        <v>18</v>
      </c>
      <c r="M2711" s="73"/>
      <c r="N2711" s="73"/>
      <c r="P2711" s="73"/>
      <c r="R2711" s="73"/>
      <c r="S2711" s="72" t="s">
        <v>328</v>
      </c>
      <c r="T2711" s="72" t="s">
        <v>14382</v>
      </c>
      <c r="U2711" s="73"/>
      <c r="W2711" s="73"/>
      <c r="X2711" s="73"/>
      <c r="Y2711" s="72" t="s">
        <v>14379</v>
      </c>
      <c r="AO2711" s="71">
        <v>984</v>
      </c>
      <c r="AT2711" s="73"/>
      <c r="AV2711" s="73"/>
      <c r="AW2711" s="74" t="s">
        <v>17105</v>
      </c>
      <c r="BC2711" s="73"/>
    </row>
    <row r="2712" spans="1:56">
      <c r="A2712" s="70" t="str">
        <f t="shared" si="85"/>
        <v>2026-01</v>
      </c>
      <c r="B2712" s="5" t="str">
        <f>_xlfn.XLOOKUP(G2712,过机服务商重量差!A:A,过机服务商重量差!G:G)</f>
        <v>玉麒麟</v>
      </c>
      <c r="C2712" s="32" t="str">
        <f t="shared" si="84"/>
        <v>渠道</v>
      </c>
      <c r="D2712" s="63">
        <f>ROUND(IF(AND(AO2712&gt;=0,Y2712="正常走货"),_xlfn.XLOOKUP(G2712,过机服务商重量差!A:A,过机服务商重量差!L:L),"0"),2)</f>
        <v>37</v>
      </c>
      <c r="E2712" s="64">
        <f>ROUND(IF(B2712="小旋风",$D2712/提成!$D$4*提成!$E$4,$D2712/提成!$D$3*提成!$E$3),2)</f>
        <v>0.37</v>
      </c>
      <c r="F2712" s="5" t="str">
        <f ca="1">IFERROR(LOOKUP(1,0/((B2712=名单!B:B)*(VALUE(AW2712)&gt;=名单!E:E)*(VALUE(AW2712)&lt;=名单!G:G)*(Y2712="正常走货")),名单!H:H),"否")</f>
        <v>否</v>
      </c>
      <c r="G2712" s="71" t="s">
        <v>8168</v>
      </c>
      <c r="H2712" s="71" t="s">
        <v>8170</v>
      </c>
      <c r="J2712" s="72" t="s">
        <v>24</v>
      </c>
      <c r="L2712" s="71" t="s">
        <v>18</v>
      </c>
      <c r="M2712" s="73"/>
      <c r="N2712" s="73"/>
      <c r="R2712" s="73"/>
      <c r="S2712" s="72" t="s">
        <v>1262</v>
      </c>
      <c r="T2712" s="72" t="s">
        <v>14382</v>
      </c>
      <c r="U2712" s="73"/>
      <c r="W2712" s="73"/>
      <c r="X2712" s="73"/>
      <c r="Y2712" s="72" t="s">
        <v>14379</v>
      </c>
      <c r="AO2712" s="71">
        <v>103.7</v>
      </c>
      <c r="AS2712" s="73"/>
      <c r="AT2712" s="73"/>
      <c r="AU2712" s="73"/>
      <c r="AV2712" s="73"/>
      <c r="AW2712" s="74" t="s">
        <v>17106</v>
      </c>
      <c r="BC2712" s="73"/>
    </row>
    <row r="2713" spans="1:56">
      <c r="A2713" s="70" t="str">
        <f t="shared" si="85"/>
        <v>2026-01</v>
      </c>
      <c r="B2713" s="5" t="str">
        <f>_xlfn.XLOOKUP(G2713,过机服务商重量差!A:A,过机服务商重量差!G:G)</f>
        <v>玉麒麟</v>
      </c>
      <c r="C2713" s="32" t="str">
        <f t="shared" si="84"/>
        <v>渠道</v>
      </c>
      <c r="D2713" s="63">
        <f>ROUND(IF(AND(AO2713&gt;=0,Y2713="正常走货"),_xlfn.XLOOKUP(G2713,过机服务商重量差!A:A,过机服务商重量差!L:L),"0"),2)</f>
        <v>31</v>
      </c>
      <c r="E2713" s="64">
        <f>ROUND(IF(B2713="小旋风",$D2713/提成!$D$4*提成!$E$4,$D2713/提成!$D$3*提成!$E$3),2)</f>
        <v>0.31</v>
      </c>
      <c r="F2713" s="5" t="str">
        <f ca="1">IFERROR(LOOKUP(1,0/((B2713=名单!B:B)*(VALUE(AW2713)&gt;=名单!E:E)*(VALUE(AW2713)&lt;=名单!G:G)*(Y2713="正常走货")),名单!H:H),"否")</f>
        <v>否</v>
      </c>
      <c r="G2713" s="71" t="s">
        <v>8171</v>
      </c>
      <c r="H2713" s="71" t="s">
        <v>8173</v>
      </c>
      <c r="J2713" s="72" t="s">
        <v>24</v>
      </c>
      <c r="L2713" s="71" t="s">
        <v>18</v>
      </c>
      <c r="M2713" s="73"/>
      <c r="N2713" s="73"/>
      <c r="R2713" s="73"/>
      <c r="S2713" s="72" t="s">
        <v>1262</v>
      </c>
      <c r="T2713" s="72" t="s">
        <v>14382</v>
      </c>
      <c r="U2713" s="73"/>
      <c r="W2713" s="73"/>
      <c r="X2713" s="73"/>
      <c r="Y2713" s="72" t="s">
        <v>14379</v>
      </c>
      <c r="AO2713" s="71">
        <v>83.9000000000001</v>
      </c>
      <c r="AS2713" s="73"/>
      <c r="AT2713" s="73"/>
      <c r="AV2713" s="73"/>
      <c r="AW2713" s="74" t="s">
        <v>17107</v>
      </c>
      <c r="BC2713" s="73"/>
    </row>
    <row r="2714" spans="1:56">
      <c r="A2714" s="70" t="str">
        <f t="shared" si="85"/>
        <v>2026-01</v>
      </c>
      <c r="B2714" s="5" t="str">
        <f>_xlfn.XLOOKUP(G2714,过机服务商重量差!A:A,过机服务商重量差!G:G)</f>
        <v>玉麒麟</v>
      </c>
      <c r="C2714" s="32" t="str">
        <f t="shared" si="84"/>
        <v>渠道</v>
      </c>
      <c r="D2714" s="63">
        <f>ROUND(IF(AND(AO2714&gt;=0,Y2714="正常走货"),_xlfn.XLOOKUP(G2714,过机服务商重量差!A:A,过机服务商重量差!L:L),"0"),2)</f>
        <v>25</v>
      </c>
      <c r="E2714" s="64">
        <f>ROUND(IF(B2714="小旋风",$D2714/提成!$D$4*提成!$E$4,$D2714/提成!$D$3*提成!$E$3),2)</f>
        <v>0.25</v>
      </c>
      <c r="F2714" s="5" t="str">
        <f ca="1">IFERROR(LOOKUP(1,0/((B2714=名单!B:B)*(VALUE(AW2714)&gt;=名单!E:E)*(VALUE(AW2714)&lt;=名单!G:G)*(Y2714="正常走货")),名单!H:H),"否")</f>
        <v>否</v>
      </c>
      <c r="G2714" s="71" t="s">
        <v>8174</v>
      </c>
      <c r="H2714" s="71" t="s">
        <v>8176</v>
      </c>
      <c r="J2714" s="72" t="s">
        <v>24</v>
      </c>
      <c r="L2714" s="71" t="s">
        <v>18</v>
      </c>
      <c r="M2714" s="73"/>
      <c r="N2714" s="73"/>
      <c r="R2714" s="73"/>
      <c r="S2714" s="72" t="s">
        <v>1262</v>
      </c>
      <c r="T2714" s="72" t="s">
        <v>14382</v>
      </c>
      <c r="U2714" s="73"/>
      <c r="W2714" s="73"/>
      <c r="X2714" s="73"/>
      <c r="Y2714" s="72" t="s">
        <v>14379</v>
      </c>
      <c r="AO2714" s="71">
        <v>64.0999999999999</v>
      </c>
      <c r="AS2714" s="73"/>
      <c r="AT2714" s="73"/>
      <c r="AV2714" s="73"/>
      <c r="AW2714" s="74" t="s">
        <v>17108</v>
      </c>
      <c r="BA2714" s="73"/>
      <c r="BC2714" s="73"/>
    </row>
    <row r="2715" spans="1:56">
      <c r="A2715" s="70" t="str">
        <f t="shared" si="85"/>
        <v>2026-01</v>
      </c>
      <c r="B2715" s="5" t="str">
        <f>_xlfn.XLOOKUP(G2715,过机服务商重量差!A:A,过机服务商重量差!G:G)</f>
        <v>玉麒麟</v>
      </c>
      <c r="C2715" s="32" t="str">
        <f t="shared" si="84"/>
        <v>渠道</v>
      </c>
      <c r="D2715" s="63">
        <f>ROUND(IF(AND(AO2715&gt;=0,Y2715="正常走货"),_xlfn.XLOOKUP(G2715,过机服务商重量差!A:A,过机服务商重量差!L:L),"0"),2)</f>
        <v>32</v>
      </c>
      <c r="E2715" s="64">
        <f>ROUND(IF(B2715="小旋风",$D2715/提成!$D$4*提成!$E$4,$D2715/提成!$D$3*提成!$E$3),2)</f>
        <v>0.32</v>
      </c>
      <c r="F2715" s="5" t="str">
        <f ca="1">IFERROR(LOOKUP(1,0/((B2715=名单!B:B)*(VALUE(AW2715)&gt;=名单!E:E)*(VALUE(AW2715)&lt;=名单!G:G)*(Y2715="正常走货")),名单!H:H),"否")</f>
        <v>否</v>
      </c>
      <c r="G2715" s="71" t="s">
        <v>8177</v>
      </c>
      <c r="H2715" s="71" t="s">
        <v>8179</v>
      </c>
      <c r="J2715" s="72" t="s">
        <v>24</v>
      </c>
      <c r="L2715" s="71" t="s">
        <v>18</v>
      </c>
      <c r="M2715" s="73"/>
      <c r="N2715" s="73"/>
      <c r="R2715" s="73"/>
      <c r="S2715" s="72" t="s">
        <v>1262</v>
      </c>
      <c r="T2715" s="72" t="s">
        <v>14382</v>
      </c>
      <c r="U2715" s="73"/>
      <c r="W2715" s="73"/>
      <c r="X2715" s="73"/>
      <c r="Y2715" s="72" t="s">
        <v>14379</v>
      </c>
      <c r="AO2715" s="71">
        <v>87.2</v>
      </c>
      <c r="AS2715" s="73"/>
      <c r="AT2715" s="73"/>
      <c r="AU2715" s="73"/>
      <c r="AV2715" s="73"/>
      <c r="AW2715" s="74" t="s">
        <v>17109</v>
      </c>
    </row>
    <row r="2716" spans="1:56">
      <c r="A2716" s="70" t="str">
        <f t="shared" si="85"/>
        <v>2026-01</v>
      </c>
      <c r="B2716" s="5" t="str">
        <f>_xlfn.XLOOKUP(G2716,过机服务商重量差!A:A,过机服务商重量差!G:G)</f>
        <v>玉麒麟</v>
      </c>
      <c r="C2716" s="32" t="str">
        <f t="shared" si="84"/>
        <v>渠道</v>
      </c>
      <c r="D2716" s="63">
        <f>ROUND(IF(AND(AO2716&gt;=0,Y2716="正常走货"),_xlfn.XLOOKUP(G2716,过机服务商重量差!A:A,过机服务商重量差!L:L),"0"),2)</f>
        <v>39</v>
      </c>
      <c r="E2716" s="64">
        <f>ROUND(IF(B2716="小旋风",$D2716/提成!$D$4*提成!$E$4,$D2716/提成!$D$3*提成!$E$3),2)</f>
        <v>0.39</v>
      </c>
      <c r="F2716" s="5" t="str">
        <f ca="1">IFERROR(LOOKUP(1,0/((B2716=名单!B:B)*(VALUE(AW2716)&gt;=名单!E:E)*(VALUE(AW2716)&lt;=名单!G:G)*(Y2716="正常走货")),名单!H:H),"否")</f>
        <v>否</v>
      </c>
      <c r="G2716" s="71" t="s">
        <v>8180</v>
      </c>
      <c r="H2716" s="71" t="s">
        <v>8182</v>
      </c>
      <c r="J2716" s="72" t="s">
        <v>24</v>
      </c>
      <c r="L2716" s="71" t="s">
        <v>18</v>
      </c>
      <c r="M2716" s="73"/>
      <c r="N2716" s="73"/>
      <c r="R2716" s="73"/>
      <c r="S2716" s="72" t="s">
        <v>1262</v>
      </c>
      <c r="T2716" s="72" t="s">
        <v>14382</v>
      </c>
      <c r="U2716" s="73"/>
      <c r="W2716" s="73"/>
      <c r="X2716" s="73"/>
      <c r="Y2716" s="72" t="s">
        <v>14379</v>
      </c>
      <c r="AO2716" s="71">
        <v>110.3</v>
      </c>
      <c r="AS2716" s="73"/>
      <c r="AT2716" s="73"/>
      <c r="AU2716" s="73"/>
      <c r="AV2716" s="73"/>
      <c r="AW2716" s="74" t="s">
        <v>17110</v>
      </c>
      <c r="BA2716" s="73"/>
      <c r="BC2716" s="73"/>
      <c r="BD2716" s="73"/>
    </row>
    <row r="2717" spans="1:56">
      <c r="A2717" s="70" t="str">
        <f t="shared" si="85"/>
        <v>2026-01</v>
      </c>
      <c r="B2717" s="5" t="str">
        <f>_xlfn.XLOOKUP(G2717,过机服务商重量差!A:A,过机服务商重量差!G:G)</f>
        <v>玉麒麟</v>
      </c>
      <c r="C2717" s="32" t="str">
        <f t="shared" si="84"/>
        <v>渠道</v>
      </c>
      <c r="D2717" s="63">
        <f>ROUND(IF(AND(AO2717&gt;=0,Y2717="正常走货"),_xlfn.XLOOKUP(G2717,过机服务商重量差!A:A,过机服务商重量差!L:L),"0"),2)</f>
        <v>26</v>
      </c>
      <c r="E2717" s="64">
        <f>ROUND(IF(B2717="小旋风",$D2717/提成!$D$4*提成!$E$4,$D2717/提成!$D$3*提成!$E$3),2)</f>
        <v>0.26</v>
      </c>
      <c r="F2717" s="5" t="str">
        <f ca="1">IFERROR(LOOKUP(1,0/((B2717=名单!B:B)*(VALUE(AW2717)&gt;=名单!E:E)*(VALUE(AW2717)&lt;=名单!G:G)*(Y2717="正常走货")),名单!H:H),"否")</f>
        <v>否</v>
      </c>
      <c r="G2717" s="71" t="s">
        <v>8183</v>
      </c>
      <c r="H2717" s="71" t="s">
        <v>8185</v>
      </c>
      <c r="J2717" s="72" t="s">
        <v>24</v>
      </c>
      <c r="L2717" s="71" t="s">
        <v>18</v>
      </c>
      <c r="M2717" s="73"/>
      <c r="N2717" s="73"/>
      <c r="R2717" s="73"/>
      <c r="S2717" s="72" t="s">
        <v>1262</v>
      </c>
      <c r="T2717" s="72" t="s">
        <v>14382</v>
      </c>
      <c r="U2717" s="73"/>
      <c r="W2717" s="73"/>
      <c r="X2717" s="73"/>
      <c r="Y2717" s="72" t="s">
        <v>14379</v>
      </c>
      <c r="AO2717" s="71">
        <v>67.4000000000001</v>
      </c>
      <c r="AS2717" s="73"/>
      <c r="AT2717" s="73"/>
      <c r="AU2717" s="73"/>
      <c r="AV2717" s="73"/>
      <c r="AW2717" s="74" t="s">
        <v>17111</v>
      </c>
      <c r="BC2717" s="73"/>
    </row>
    <row r="2718" spans="1:56">
      <c r="A2718" s="70" t="str">
        <f t="shared" si="85"/>
        <v>2026-01</v>
      </c>
      <c r="B2718" s="5" t="str">
        <f>_xlfn.XLOOKUP(G2718,过机服务商重量差!A:A,过机服务商重量差!G:G)</f>
        <v>玉麒麟</v>
      </c>
      <c r="C2718" s="32" t="str">
        <f t="shared" si="84"/>
        <v>渠道</v>
      </c>
      <c r="D2718" s="63">
        <f>ROUND(IF(AND(AO2718&gt;=0,Y2718="正常走货"),_xlfn.XLOOKUP(G2718,过机服务商重量差!A:A,过机服务商重量差!L:L),"0"),2)</f>
        <v>25</v>
      </c>
      <c r="E2718" s="64">
        <f>ROUND(IF(B2718="小旋风",$D2718/提成!$D$4*提成!$E$4,$D2718/提成!$D$3*提成!$E$3),2)</f>
        <v>0.25</v>
      </c>
      <c r="F2718" s="5" t="str">
        <f ca="1">IFERROR(LOOKUP(1,0/((B2718=名单!B:B)*(VALUE(AW2718)&gt;=名单!E:E)*(VALUE(AW2718)&lt;=名单!G:G)*(Y2718="正常走货")),名单!H:H),"否")</f>
        <v>否</v>
      </c>
      <c r="G2718" s="71" t="s">
        <v>8186</v>
      </c>
      <c r="H2718" s="71" t="s">
        <v>8188</v>
      </c>
      <c r="J2718" s="72" t="s">
        <v>24</v>
      </c>
      <c r="L2718" s="71" t="s">
        <v>18</v>
      </c>
      <c r="M2718" s="73"/>
      <c r="N2718" s="73"/>
      <c r="R2718" s="73"/>
      <c r="S2718" s="72" t="s">
        <v>1262</v>
      </c>
      <c r="T2718" s="72" t="s">
        <v>14382</v>
      </c>
      <c r="U2718" s="73"/>
      <c r="W2718" s="73"/>
      <c r="X2718" s="73"/>
      <c r="Y2718" s="72" t="s">
        <v>14379</v>
      </c>
      <c r="AO2718" s="71">
        <v>64.0999999999999</v>
      </c>
      <c r="AS2718" s="73"/>
      <c r="AT2718" s="73"/>
      <c r="AU2718" s="73"/>
      <c r="AV2718" s="73"/>
      <c r="AW2718" s="74" t="s">
        <v>17112</v>
      </c>
      <c r="BA2718" s="73"/>
      <c r="BC2718" s="73"/>
      <c r="BD2718" s="73"/>
    </row>
    <row r="2719" spans="1:56">
      <c r="A2719" s="70" t="str">
        <f t="shared" si="85"/>
        <v>2026-01</v>
      </c>
      <c r="B2719" s="5" t="str">
        <f>_xlfn.XLOOKUP(G2719,过机服务商重量差!A:A,过机服务商重量差!G:G)</f>
        <v>玉麒麟</v>
      </c>
      <c r="C2719" s="32" t="str">
        <f t="shared" si="84"/>
        <v>渠道</v>
      </c>
      <c r="D2719" s="63">
        <f>ROUND(IF(AND(AO2719&gt;=0,Y2719="正常走货"),_xlfn.XLOOKUP(G2719,过机服务商重量差!A:A,过机服务商重量差!L:L),"0"),2)</f>
        <v>33</v>
      </c>
      <c r="E2719" s="64">
        <f>ROUND(IF(B2719="小旋风",$D2719/提成!$D$4*提成!$E$4,$D2719/提成!$D$3*提成!$E$3),2)</f>
        <v>0.33</v>
      </c>
      <c r="F2719" s="5" t="str">
        <f ca="1">IFERROR(LOOKUP(1,0/((B2719=名单!B:B)*(VALUE(AW2719)&gt;=名单!E:E)*(VALUE(AW2719)&lt;=名单!G:G)*(Y2719="正常走货")),名单!H:H),"否")</f>
        <v>否</v>
      </c>
      <c r="G2719" s="71" t="s">
        <v>8189</v>
      </c>
      <c r="H2719" s="71" t="s">
        <v>8191</v>
      </c>
      <c r="J2719" s="72" t="s">
        <v>24</v>
      </c>
      <c r="L2719" s="71" t="s">
        <v>18</v>
      </c>
      <c r="M2719" s="73"/>
      <c r="N2719" s="73"/>
      <c r="R2719" s="73"/>
      <c r="S2719" s="72" t="s">
        <v>1262</v>
      </c>
      <c r="T2719" s="72" t="s">
        <v>14382</v>
      </c>
      <c r="U2719" s="73"/>
      <c r="W2719" s="73"/>
      <c r="X2719" s="73"/>
      <c r="Y2719" s="72" t="s">
        <v>14379</v>
      </c>
      <c r="AO2719" s="71">
        <v>90.5</v>
      </c>
      <c r="AT2719" s="73"/>
      <c r="AU2719" s="73"/>
      <c r="AV2719" s="73"/>
      <c r="AW2719" s="74" t="s">
        <v>17113</v>
      </c>
      <c r="BC2719" s="73"/>
    </row>
    <row r="2720" spans="1:56">
      <c r="A2720" s="70" t="str">
        <f t="shared" si="85"/>
        <v>2026-01</v>
      </c>
      <c r="B2720" s="5" t="str">
        <f>_xlfn.XLOOKUP(G2720,过机服务商重量差!A:A,过机服务商重量差!G:G)</f>
        <v>玉麒麟</v>
      </c>
      <c r="C2720" s="32" t="str">
        <f t="shared" si="84"/>
        <v>渠道</v>
      </c>
      <c r="D2720" s="63">
        <f>ROUND(IF(AND(AO2720&gt;=0,Y2720="正常走货"),_xlfn.XLOOKUP(G2720,过机服务商重量差!A:A,过机服务商重量差!L:L),"0"),2)</f>
        <v>29</v>
      </c>
      <c r="E2720" s="64">
        <f>ROUND(IF(B2720="小旋风",$D2720/提成!$D$4*提成!$E$4,$D2720/提成!$D$3*提成!$E$3),2)</f>
        <v>0.29</v>
      </c>
      <c r="F2720" s="5" t="str">
        <f ca="1">IFERROR(LOOKUP(1,0/((B2720=名单!B:B)*(VALUE(AW2720)&gt;=名单!E:E)*(VALUE(AW2720)&lt;=名单!G:G)*(Y2720="正常走货")),名单!H:H),"否")</f>
        <v>否</v>
      </c>
      <c r="G2720" s="71" t="s">
        <v>8192</v>
      </c>
      <c r="H2720" s="71" t="s">
        <v>8194</v>
      </c>
      <c r="J2720" s="72" t="s">
        <v>24</v>
      </c>
      <c r="L2720" s="71" t="s">
        <v>18</v>
      </c>
      <c r="M2720" s="73"/>
      <c r="N2720" s="73"/>
      <c r="R2720" s="73"/>
      <c r="S2720" s="72" t="s">
        <v>1262</v>
      </c>
      <c r="T2720" s="72" t="s">
        <v>14382</v>
      </c>
      <c r="U2720" s="73"/>
      <c r="W2720" s="73"/>
      <c r="X2720" s="73"/>
      <c r="Y2720" s="72" t="s">
        <v>14379</v>
      </c>
      <c r="AO2720" s="71">
        <v>77.3</v>
      </c>
      <c r="AT2720" s="73"/>
      <c r="AU2720" s="73"/>
      <c r="AV2720" s="73"/>
      <c r="AW2720" s="74" t="s">
        <v>17114</v>
      </c>
      <c r="BC2720" s="73"/>
    </row>
    <row r="2721" spans="1:55">
      <c r="A2721" s="70" t="str">
        <f t="shared" si="85"/>
        <v>2026-01</v>
      </c>
      <c r="B2721" s="5" t="str">
        <f>_xlfn.XLOOKUP(G2721,过机服务商重量差!A:A,过机服务商重量差!G:G)</f>
        <v>玉麒麟</v>
      </c>
      <c r="C2721" s="32" t="str">
        <f t="shared" si="84"/>
        <v>渠道</v>
      </c>
      <c r="D2721" s="63">
        <f>ROUND(IF(AND(AO2721&gt;=0,Y2721="正常走货"),_xlfn.XLOOKUP(G2721,过机服务商重量差!A:A,过机服务商重量差!L:L),"0"),2)</f>
        <v>23</v>
      </c>
      <c r="E2721" s="64">
        <f>ROUND(IF(B2721="小旋风",$D2721/提成!$D$4*提成!$E$4,$D2721/提成!$D$3*提成!$E$3),2)</f>
        <v>0.23</v>
      </c>
      <c r="F2721" s="5" t="str">
        <f ca="1">IFERROR(LOOKUP(1,0/((B2721=名单!B:B)*(VALUE(AW2721)&gt;=名单!E:E)*(VALUE(AW2721)&lt;=名单!G:G)*(Y2721="正常走货")),名单!H:H),"否")</f>
        <v>否</v>
      </c>
      <c r="G2721" s="71" t="s">
        <v>8195</v>
      </c>
      <c r="H2721" s="71" t="s">
        <v>8197</v>
      </c>
      <c r="J2721" s="72" t="s">
        <v>24</v>
      </c>
      <c r="L2721" s="71" t="s">
        <v>18</v>
      </c>
      <c r="M2721" s="73"/>
      <c r="N2721" s="73"/>
      <c r="R2721" s="73"/>
      <c r="S2721" s="72" t="s">
        <v>1262</v>
      </c>
      <c r="T2721" s="72" t="s">
        <v>14382</v>
      </c>
      <c r="U2721" s="73"/>
      <c r="W2721" s="73"/>
      <c r="X2721" s="73"/>
      <c r="Y2721" s="72" t="s">
        <v>14379</v>
      </c>
      <c r="AO2721" s="71">
        <v>57.5</v>
      </c>
      <c r="AT2721" s="73"/>
      <c r="AU2721" s="73"/>
      <c r="AV2721" s="73"/>
      <c r="AW2721" s="74" t="s">
        <v>17115</v>
      </c>
      <c r="BC2721" s="73"/>
    </row>
    <row r="2722" spans="1:55">
      <c r="A2722" s="70" t="str">
        <f t="shared" si="85"/>
        <v>2026-01</v>
      </c>
      <c r="B2722" s="5" t="str">
        <f>_xlfn.XLOOKUP(G2722,过机服务商重量差!A:A,过机服务商重量差!G:G)</f>
        <v>玉麒麟</v>
      </c>
      <c r="C2722" s="32" t="str">
        <f t="shared" si="84"/>
        <v>渠道</v>
      </c>
      <c r="D2722" s="63">
        <f>ROUND(IF(AND(AO2722&gt;=0,Y2722="正常走货"),_xlfn.XLOOKUP(G2722,过机服务商重量差!A:A,过机服务商重量差!L:L),"0"),2)</f>
        <v>34</v>
      </c>
      <c r="E2722" s="64">
        <f>ROUND(IF(B2722="小旋风",$D2722/提成!$D$4*提成!$E$4,$D2722/提成!$D$3*提成!$E$3),2)</f>
        <v>0.34</v>
      </c>
      <c r="F2722" s="5" t="str">
        <f ca="1">IFERROR(LOOKUP(1,0/((B2722=名单!B:B)*(VALUE(AW2722)&gt;=名单!E:E)*(VALUE(AW2722)&lt;=名单!G:G)*(Y2722="正常走货")),名单!H:H),"否")</f>
        <v>否</v>
      </c>
      <c r="G2722" s="71" t="s">
        <v>8198</v>
      </c>
      <c r="H2722" s="71" t="s">
        <v>8200</v>
      </c>
      <c r="J2722" s="72" t="s">
        <v>17</v>
      </c>
      <c r="L2722" s="71" t="s">
        <v>18</v>
      </c>
      <c r="M2722" s="73"/>
      <c r="N2722" s="73"/>
      <c r="R2722" s="73"/>
      <c r="S2722" s="72" t="s">
        <v>398</v>
      </c>
      <c r="T2722" s="72" t="s">
        <v>14382</v>
      </c>
      <c r="U2722" s="73"/>
      <c r="W2722" s="73"/>
      <c r="X2722" s="73"/>
      <c r="Y2722" s="72" t="s">
        <v>14379</v>
      </c>
      <c r="AO2722" s="71">
        <v>117.6</v>
      </c>
      <c r="AS2722" s="73"/>
      <c r="AT2722" s="73"/>
      <c r="AU2722" s="73"/>
      <c r="AV2722" s="73"/>
      <c r="AW2722" s="74" t="s">
        <v>17116</v>
      </c>
      <c r="BA2722" s="73"/>
      <c r="BC2722" s="73"/>
    </row>
    <row r="2723" spans="1:55">
      <c r="A2723" s="70" t="str">
        <f t="shared" si="85"/>
        <v>2026-01</v>
      </c>
      <c r="B2723" s="5" t="str">
        <f>_xlfn.XLOOKUP(G2723,过机服务商重量差!A:A,过机服务商重量差!G:G)</f>
        <v>玉麒麟</v>
      </c>
      <c r="C2723" s="32" t="str">
        <f t="shared" si="84"/>
        <v/>
      </c>
      <c r="D2723" s="63">
        <f>ROUND(IF(AND(AO2723&gt;=0,Y2723="正常走货"),_xlfn.XLOOKUP(G2723,过机服务商重量差!A:A,过机服务商重量差!L:L),"0"),2)</f>
        <v>0</v>
      </c>
      <c r="E2723" s="64">
        <f>ROUND(IF(B2723="小旋风",$D2723/提成!$D$4*提成!$E$4,$D2723/提成!$D$3*提成!$E$3),2)</f>
        <v>0</v>
      </c>
      <c r="F2723" s="5" t="str">
        <f ca="1">IFERROR(LOOKUP(1,0/((B2723=名单!B:B)*(VALUE(AW2723)&gt;=名单!E:E)*(VALUE(AW2723)&lt;=名单!G:G)*(Y2723="正常走货")),名单!H:H),"否")</f>
        <v>否</v>
      </c>
      <c r="G2723" s="71" t="s">
        <v>8201</v>
      </c>
      <c r="H2723" s="71" t="s">
        <v>8203</v>
      </c>
      <c r="J2723" s="72" t="s">
        <v>17</v>
      </c>
      <c r="L2723" s="71" t="s">
        <v>18</v>
      </c>
      <c r="M2723" s="73"/>
      <c r="N2723" s="73"/>
      <c r="R2723" s="73"/>
      <c r="S2723" s="72" t="s">
        <v>7799</v>
      </c>
      <c r="T2723" s="72" t="s">
        <v>14382</v>
      </c>
      <c r="U2723" s="73"/>
      <c r="W2723" s="73"/>
      <c r="X2723" s="73"/>
      <c r="Y2723" s="72" t="s">
        <v>14379</v>
      </c>
      <c r="AO2723" s="71">
        <v>-14</v>
      </c>
      <c r="AS2723" s="73"/>
      <c r="AT2723" s="73"/>
      <c r="AU2723" s="73"/>
      <c r="AV2723" s="73"/>
      <c r="AW2723" s="74" t="s">
        <v>17117</v>
      </c>
      <c r="BC2723" s="73"/>
    </row>
    <row r="2724" spans="1:55">
      <c r="A2724" s="70" t="str">
        <f t="shared" si="85"/>
        <v>2026-01</v>
      </c>
      <c r="B2724" s="5" t="str">
        <f>_xlfn.XLOOKUP(G2724,过机服务商重量差!A:A,过机服务商重量差!G:G)</f>
        <v>玉麒麟</v>
      </c>
      <c r="C2724" s="32" t="str">
        <f t="shared" si="84"/>
        <v>渠道</v>
      </c>
      <c r="D2724" s="63">
        <f>ROUND(IF(AND(AO2724&gt;=0,Y2724="正常走货"),_xlfn.XLOOKUP(G2724,过机服务商重量差!A:A,过机服务商重量差!L:L),"0"),2)</f>
        <v>4.5</v>
      </c>
      <c r="E2724" s="64">
        <f>ROUND(IF(B2724="小旋风",$D2724/提成!$D$4*提成!$E$4,$D2724/提成!$D$3*提成!$E$3),2)</f>
        <v>0.05</v>
      </c>
      <c r="F2724" s="5" t="str">
        <f ca="1">IFERROR(LOOKUP(1,0/((B2724=名单!B:B)*(VALUE(AW2724)&gt;=名单!E:E)*(VALUE(AW2724)&lt;=名单!G:G)*(Y2724="正常走货")),名单!H:H),"否")</f>
        <v>否</v>
      </c>
      <c r="G2724" s="71" t="s">
        <v>8204</v>
      </c>
      <c r="H2724" s="71" t="s">
        <v>8206</v>
      </c>
      <c r="J2724" s="72" t="s">
        <v>17</v>
      </c>
      <c r="L2724" s="71" t="s">
        <v>18</v>
      </c>
      <c r="M2724" s="73"/>
      <c r="N2724" s="73"/>
      <c r="R2724" s="73"/>
      <c r="S2724" s="72" t="s">
        <v>328</v>
      </c>
      <c r="T2724" s="72" t="s">
        <v>14382</v>
      </c>
      <c r="U2724" s="73"/>
      <c r="W2724" s="73"/>
      <c r="X2724" s="73"/>
      <c r="Y2724" s="72" t="s">
        <v>14379</v>
      </c>
      <c r="AO2724" s="71">
        <v>84</v>
      </c>
      <c r="AS2724" s="73"/>
      <c r="AT2724" s="73"/>
      <c r="AU2724" s="73"/>
      <c r="AV2724" s="73"/>
      <c r="AW2724" s="74" t="s">
        <v>17118</v>
      </c>
      <c r="BC2724" s="73"/>
    </row>
    <row r="2725" spans="1:55">
      <c r="A2725" s="70" t="str">
        <f t="shared" si="85"/>
        <v>2026-01</v>
      </c>
      <c r="B2725" s="5" t="str">
        <f>_xlfn.XLOOKUP(G2725,过机服务商重量差!A:A,过机服务商重量差!G:G)</f>
        <v>玉麒麟</v>
      </c>
      <c r="C2725" s="32" t="str">
        <f t="shared" si="84"/>
        <v>渠道</v>
      </c>
      <c r="D2725" s="63">
        <f>ROUND(IF(AND(AO2725&gt;=0,Y2725="正常走货"),_xlfn.XLOOKUP(G2725,过机服务商重量差!A:A,过机服务商重量差!L:L),"0"),2)</f>
        <v>40</v>
      </c>
      <c r="E2725" s="64">
        <f>ROUND(IF(B2725="小旋风",$D2725/提成!$D$4*提成!$E$4,$D2725/提成!$D$3*提成!$E$3),2)</f>
        <v>0.4</v>
      </c>
      <c r="F2725" s="5" t="str">
        <f ca="1">IFERROR(LOOKUP(1,0/((B2725=名单!B:B)*(VALUE(AW2725)&gt;=名单!E:E)*(VALUE(AW2725)&lt;=名单!G:G)*(Y2725="正常走货")),名单!H:H),"否")</f>
        <v>否</v>
      </c>
      <c r="G2725" s="71" t="s">
        <v>8207</v>
      </c>
      <c r="H2725" s="71" t="s">
        <v>8209</v>
      </c>
      <c r="J2725" s="72" t="s">
        <v>17</v>
      </c>
      <c r="L2725" s="71" t="s">
        <v>18</v>
      </c>
      <c r="M2725" s="73"/>
      <c r="N2725" s="73"/>
      <c r="R2725" s="73"/>
      <c r="S2725" s="72" t="s">
        <v>20</v>
      </c>
      <c r="T2725" s="72" t="s">
        <v>14378</v>
      </c>
      <c r="U2725" s="73"/>
      <c r="W2725" s="73"/>
      <c r="X2725" s="73"/>
      <c r="Y2725" s="72" t="s">
        <v>14379</v>
      </c>
      <c r="AO2725" s="71">
        <v>256.5</v>
      </c>
      <c r="AS2725" s="73"/>
      <c r="AT2725" s="73"/>
      <c r="AU2725" s="73"/>
      <c r="AV2725" s="73"/>
      <c r="AW2725" s="74" t="s">
        <v>17119</v>
      </c>
      <c r="BC2725" s="73"/>
    </row>
    <row r="2726" spans="1:55">
      <c r="A2726" s="70" t="str">
        <f t="shared" si="85"/>
        <v>2026-01</v>
      </c>
      <c r="B2726" s="5" t="str">
        <f>_xlfn.XLOOKUP(G2726,过机服务商重量差!A:A,过机服务商重量差!G:G)</f>
        <v>小旋风</v>
      </c>
      <c r="C2726" s="32" t="str">
        <f t="shared" si="84"/>
        <v>渠道</v>
      </c>
      <c r="D2726" s="63">
        <f>ROUND(IF(AND(AO2726&gt;=0,Y2726="正常走货"),_xlfn.XLOOKUP(G2726,过机服务商重量差!A:A,过机服务商重量差!L:L),"0"),2)</f>
        <v>39</v>
      </c>
      <c r="E2726" s="64">
        <f>ROUND(IF(B2726="小旋风",$D2726/提成!$D$4*提成!$E$4,$D2726/提成!$D$3*提成!$E$3),2)</f>
        <v>0.39</v>
      </c>
      <c r="F2726" s="5" t="str">
        <f ca="1">IFERROR(LOOKUP(1,0/((B2726=名单!B:B)*(VALUE(AW2726)&gt;=名单!E:E)*(VALUE(AW2726)&lt;=名单!G:G)*(Y2726="正常走货")),名单!H:H),"否")</f>
        <v>是</v>
      </c>
      <c r="G2726" s="71" t="s">
        <v>8210</v>
      </c>
      <c r="H2726" s="71" t="s">
        <v>8212</v>
      </c>
      <c r="J2726" s="72" t="s">
        <v>1377</v>
      </c>
      <c r="L2726" s="71" t="s">
        <v>18</v>
      </c>
      <c r="M2726" s="73"/>
      <c r="N2726" s="73"/>
      <c r="R2726" s="73"/>
      <c r="S2726" s="72" t="s">
        <v>199</v>
      </c>
      <c r="T2726" s="72" t="s">
        <v>14439</v>
      </c>
      <c r="U2726" s="73"/>
      <c r="W2726" s="73"/>
      <c r="X2726" s="73"/>
      <c r="Y2726" s="72" t="s">
        <v>14379</v>
      </c>
      <c r="AO2726" s="71">
        <v>58.5</v>
      </c>
      <c r="AT2726" s="73"/>
      <c r="AV2726" s="73"/>
      <c r="AW2726" s="74" t="s">
        <v>17120</v>
      </c>
      <c r="BC2726" s="73"/>
    </row>
    <row r="2727" spans="1:55">
      <c r="A2727" s="70" t="str">
        <f t="shared" si="85"/>
        <v>2026-01</v>
      </c>
      <c r="B2727" s="5" t="str">
        <f>_xlfn.XLOOKUP(G2727,过机服务商重量差!A:A,过机服务商重量差!G:G)</f>
        <v>007</v>
      </c>
      <c r="C2727" s="32" t="str">
        <f t="shared" si="84"/>
        <v>渠道</v>
      </c>
      <c r="D2727" s="63">
        <f>ROUND(IF(AND(AO2727&gt;=0,Y2727="正常走货"),_xlfn.XLOOKUP(G2727,过机服务商重量差!A:A,过机服务商重量差!L:L),"0"),2)</f>
        <v>243</v>
      </c>
      <c r="E2727" s="64">
        <f>ROUND(IF(B2727="小旋风",$D2727/提成!$D$4*提成!$E$4,$D2727/提成!$D$3*提成!$E$3),2)</f>
        <v>2.43</v>
      </c>
      <c r="F2727" s="5" t="str">
        <f ca="1">IFERROR(LOOKUP(1,0/((B2727=名单!B:B)*(VALUE(AW2727)&gt;=名单!E:E)*(VALUE(AW2727)&lt;=名单!G:G)*(Y2727="正常走货")),名单!H:H),"否")</f>
        <v>否</v>
      </c>
      <c r="G2727" s="71" t="s">
        <v>8213</v>
      </c>
      <c r="H2727" s="71" t="s">
        <v>2787</v>
      </c>
      <c r="J2727" s="72" t="s">
        <v>2788</v>
      </c>
      <c r="L2727" s="72" t="s">
        <v>18</v>
      </c>
      <c r="M2727" s="73"/>
      <c r="N2727" s="73"/>
      <c r="R2727" s="73"/>
      <c r="S2727" s="72" t="s">
        <v>558</v>
      </c>
      <c r="T2727" s="72" t="s">
        <v>14410</v>
      </c>
      <c r="U2727" s="73"/>
      <c r="W2727" s="73"/>
      <c r="X2727" s="73"/>
      <c r="Y2727" s="72" t="s">
        <v>14379</v>
      </c>
      <c r="AO2727" s="71">
        <v>2697.3</v>
      </c>
      <c r="AS2727" s="73"/>
      <c r="AT2727" s="73"/>
      <c r="AU2727" s="73"/>
      <c r="AV2727" s="73"/>
      <c r="AW2727" s="74" t="s">
        <v>17121</v>
      </c>
      <c r="BC2727" s="73"/>
    </row>
    <row r="2728" spans="1:55">
      <c r="A2728" s="70" t="str">
        <f t="shared" si="85"/>
        <v>2026-01</v>
      </c>
      <c r="B2728" s="5" t="str">
        <f>_xlfn.XLOOKUP(G2728,过机服务商重量差!A:A,过机服务商重量差!G:G)</f>
        <v>玉麒麟</v>
      </c>
      <c r="C2728" s="32" t="str">
        <f t="shared" si="84"/>
        <v>渠道</v>
      </c>
      <c r="D2728" s="63">
        <f>ROUND(IF(AND(AO2728&gt;=0,Y2728="正常走货"),_xlfn.XLOOKUP(G2728,过机服务商重量差!A:A,过机服务商重量差!L:L),"0"),2)</f>
        <v>5.5</v>
      </c>
      <c r="E2728" s="64">
        <f>ROUND(IF(B2728="小旋风",$D2728/提成!$D$4*提成!$E$4,$D2728/提成!$D$3*提成!$E$3),2)</f>
        <v>0.06</v>
      </c>
      <c r="F2728" s="5" t="str">
        <f ca="1">IFERROR(LOOKUP(1,0/((B2728=名单!B:B)*(VALUE(AW2728)&gt;=名单!E:E)*(VALUE(AW2728)&lt;=名单!G:G)*(Y2728="正常走货")),名单!H:H),"否")</f>
        <v>否</v>
      </c>
      <c r="G2728" s="71" t="s">
        <v>8215</v>
      </c>
      <c r="H2728" s="71" t="s">
        <v>36</v>
      </c>
      <c r="J2728" s="72" t="s">
        <v>17</v>
      </c>
      <c r="L2728" s="71" t="s">
        <v>18</v>
      </c>
      <c r="M2728" s="73"/>
      <c r="N2728" s="73"/>
      <c r="R2728" s="73"/>
      <c r="S2728" s="72" t="s">
        <v>79</v>
      </c>
      <c r="T2728" s="72" t="s">
        <v>14378</v>
      </c>
      <c r="U2728" s="73"/>
      <c r="W2728" s="73"/>
      <c r="X2728" s="73"/>
      <c r="Y2728" s="72" t="s">
        <v>14379</v>
      </c>
      <c r="AO2728" s="71">
        <v>151.79</v>
      </c>
      <c r="AS2728" s="73"/>
      <c r="AT2728" s="73"/>
      <c r="AU2728" s="73"/>
      <c r="AV2728" s="73"/>
      <c r="AW2728" s="74" t="s">
        <v>17122</v>
      </c>
      <c r="BA2728" s="73"/>
      <c r="BC2728" s="73"/>
    </row>
    <row r="2729" spans="1:55">
      <c r="A2729" s="70" t="str">
        <f t="shared" si="85"/>
        <v>2026-01</v>
      </c>
      <c r="B2729" s="5" t="str">
        <f>_xlfn.XLOOKUP(G2729,过机服务商重量差!A:A,过机服务商重量差!G:G)</f>
        <v>帅时莹</v>
      </c>
      <c r="C2729" s="32" t="str">
        <f t="shared" si="84"/>
        <v>渠道</v>
      </c>
      <c r="D2729" s="63">
        <f>ROUND(IF(AND(AO2729&gt;=0,Y2729="正常走货"),_xlfn.XLOOKUP(G2729,过机服务商重量差!A:A,过机服务商重量差!L:L),"0"),2)</f>
        <v>994</v>
      </c>
      <c r="E2729" s="64">
        <f>ROUND(IF(B2729="小旋风",$D2729/提成!$D$4*提成!$E$4,$D2729/提成!$D$3*提成!$E$3),2)</f>
        <v>9.94</v>
      </c>
      <c r="F2729" s="5" t="str">
        <f ca="1">IFERROR(LOOKUP(1,0/((B2729=名单!B:B)*(VALUE(AW2729)&gt;=名单!E:E)*(VALUE(AW2729)&lt;=名单!G:G)*(Y2729="正常走货")),名单!H:H),"否")</f>
        <v>否</v>
      </c>
      <c r="G2729" s="71" t="s">
        <v>8217</v>
      </c>
      <c r="H2729" s="71" t="s">
        <v>8219</v>
      </c>
      <c r="J2729" s="72" t="s">
        <v>97</v>
      </c>
      <c r="L2729" s="71" t="s">
        <v>18</v>
      </c>
      <c r="M2729" s="73"/>
      <c r="N2729" s="73"/>
      <c r="R2729" s="73"/>
      <c r="S2729" s="72" t="s">
        <v>223</v>
      </c>
      <c r="T2729" s="71" t="s">
        <v>14410</v>
      </c>
      <c r="U2729" s="73"/>
      <c r="W2729" s="73"/>
      <c r="X2729" s="73"/>
      <c r="Y2729" s="72" t="s">
        <v>14379</v>
      </c>
      <c r="AO2729" s="71">
        <v>2095</v>
      </c>
      <c r="AS2729" s="73"/>
      <c r="AT2729" s="73"/>
      <c r="AV2729" s="73"/>
      <c r="AW2729" s="74" t="s">
        <v>17123</v>
      </c>
      <c r="BC2729" s="73"/>
    </row>
    <row r="2730" spans="1:55">
      <c r="A2730" s="70" t="str">
        <f t="shared" si="85"/>
        <v>2026-01</v>
      </c>
      <c r="B2730" s="5" t="str">
        <f>_xlfn.XLOOKUP(G2730,过机服务商重量差!A:A,过机服务商重量差!G:G)</f>
        <v>玉麒麟</v>
      </c>
      <c r="C2730" s="32" t="str">
        <f t="shared" si="84"/>
        <v>渠道</v>
      </c>
      <c r="D2730" s="63">
        <f>ROUND(IF(AND(AO2730&gt;=0,Y2730="正常走货"),_xlfn.XLOOKUP(G2730,过机服务商重量差!A:A,过机服务商重量差!L:L),"0"),2)</f>
        <v>64</v>
      </c>
      <c r="E2730" s="64">
        <f>ROUND(IF(B2730="小旋风",$D2730/提成!$D$4*提成!$E$4,$D2730/提成!$D$3*提成!$E$3),2)</f>
        <v>0.64</v>
      </c>
      <c r="F2730" s="5" t="str">
        <f ca="1">IFERROR(LOOKUP(1,0/((B2730=名单!B:B)*(VALUE(AW2730)&gt;=名单!E:E)*(VALUE(AW2730)&lt;=名单!G:G)*(Y2730="正常走货")),名单!H:H),"否")</f>
        <v>否</v>
      </c>
      <c r="G2730" s="71" t="s">
        <v>8220</v>
      </c>
      <c r="H2730" s="71" t="s">
        <v>8222</v>
      </c>
      <c r="J2730" s="72" t="s">
        <v>17</v>
      </c>
      <c r="L2730" s="71" t="s">
        <v>18</v>
      </c>
      <c r="M2730" s="73"/>
      <c r="N2730" s="73"/>
      <c r="R2730" s="73"/>
      <c r="S2730" s="72" t="s">
        <v>558</v>
      </c>
      <c r="T2730" s="72" t="s">
        <v>14410</v>
      </c>
      <c r="U2730" s="73"/>
      <c r="W2730" s="73"/>
      <c r="X2730" s="73"/>
      <c r="Y2730" s="72" t="s">
        <v>14379</v>
      </c>
      <c r="AO2730" s="71">
        <v>370</v>
      </c>
      <c r="AT2730" s="73"/>
      <c r="AV2730" s="73"/>
      <c r="AW2730" s="74" t="s">
        <v>17124</v>
      </c>
      <c r="BC2730" s="73"/>
    </row>
    <row r="2731" spans="1:55">
      <c r="A2731" s="70" t="str">
        <f t="shared" si="85"/>
        <v>2026-01</v>
      </c>
      <c r="B2731" s="5" t="str">
        <f>_xlfn.XLOOKUP(G2731,过机服务商重量差!A:A,过机服务商重量差!G:G)</f>
        <v>007</v>
      </c>
      <c r="C2731" s="32" t="str">
        <f t="shared" si="84"/>
        <v>渠道</v>
      </c>
      <c r="D2731" s="63">
        <f>ROUND(IF(AND(AO2731&gt;=0,Y2731="正常走货"),_xlfn.XLOOKUP(G2731,过机服务商重量差!A:A,过机服务商重量差!L:L),"0"),2)</f>
        <v>16</v>
      </c>
      <c r="E2731" s="64">
        <f>ROUND(IF(B2731="小旋风",$D2731/提成!$D$4*提成!$E$4,$D2731/提成!$D$3*提成!$E$3),2)</f>
        <v>0.16</v>
      </c>
      <c r="F2731" s="5" t="str">
        <f ca="1">IFERROR(LOOKUP(1,0/((B2731=名单!B:B)*(VALUE(AW2731)&gt;=名单!E:E)*(VALUE(AW2731)&lt;=名单!G:G)*(Y2731="正常走货")),名单!H:H),"否")</f>
        <v>否</v>
      </c>
      <c r="G2731" s="71" t="s">
        <v>8223</v>
      </c>
      <c r="H2731" s="71" t="s">
        <v>8225</v>
      </c>
      <c r="J2731" s="72" t="s">
        <v>168</v>
      </c>
      <c r="L2731" s="71" t="s">
        <v>18</v>
      </c>
      <c r="M2731" s="73"/>
      <c r="N2731" s="73"/>
      <c r="R2731" s="73"/>
      <c r="S2731" s="72" t="s">
        <v>145</v>
      </c>
      <c r="T2731" s="72" t="s">
        <v>14407</v>
      </c>
      <c r="U2731" s="73"/>
      <c r="W2731" s="73"/>
      <c r="X2731" s="73"/>
      <c r="Y2731" s="72" t="s">
        <v>14379</v>
      </c>
      <c r="AO2731" s="71">
        <v>256</v>
      </c>
      <c r="AT2731" s="73"/>
      <c r="AV2731" s="73"/>
      <c r="AW2731" s="74" t="s">
        <v>17125</v>
      </c>
      <c r="BA2731" s="73"/>
      <c r="BC2731" s="73"/>
    </row>
    <row r="2732" spans="1:55">
      <c r="A2732" s="70" t="str">
        <f t="shared" si="85"/>
        <v>2026-01</v>
      </c>
      <c r="B2732" s="5" t="str">
        <f>_xlfn.XLOOKUP(G2732,过机服务商重量差!A:A,过机服务商重量差!G:G)</f>
        <v>玉麒麟</v>
      </c>
      <c r="C2732" s="32" t="str">
        <f t="shared" si="84"/>
        <v>渠道</v>
      </c>
      <c r="D2732" s="63">
        <f>ROUND(IF(AND(AO2732&gt;=0,Y2732="正常走货"),_xlfn.XLOOKUP(G2732,过机服务商重量差!A:A,过机服务商重量差!L:L),"0"),2)</f>
        <v>1</v>
      </c>
      <c r="E2732" s="64">
        <f>ROUND(IF(B2732="小旋风",$D2732/提成!$D$4*提成!$E$4,$D2732/提成!$D$3*提成!$E$3),2)</f>
        <v>0.01</v>
      </c>
      <c r="F2732" s="5" t="str">
        <f ca="1">IFERROR(LOOKUP(1,0/((B2732=名单!B:B)*(VALUE(AW2732)&gt;=名单!E:E)*(VALUE(AW2732)&lt;=名单!G:G)*(Y2732="正常走货")),名单!H:H),"否")</f>
        <v>否</v>
      </c>
      <c r="G2732" s="71" t="s">
        <v>8226</v>
      </c>
      <c r="H2732" s="71" t="s">
        <v>8228</v>
      </c>
      <c r="J2732" s="72" t="s">
        <v>17</v>
      </c>
      <c r="L2732" s="71" t="s">
        <v>18</v>
      </c>
      <c r="M2732" s="73"/>
      <c r="N2732" s="73"/>
      <c r="R2732" s="73"/>
      <c r="S2732" s="72" t="s">
        <v>246</v>
      </c>
      <c r="T2732" s="71" t="s">
        <v>14386</v>
      </c>
      <c r="U2732" s="73"/>
      <c r="W2732" s="73"/>
      <c r="X2732" s="73"/>
      <c r="Y2732" s="72" t="s">
        <v>14379</v>
      </c>
      <c r="AO2732" s="71">
        <v>28.57</v>
      </c>
      <c r="AT2732" s="73"/>
      <c r="AU2732" s="73"/>
      <c r="AV2732" s="73"/>
      <c r="AW2732" s="74" t="s">
        <v>17126</v>
      </c>
      <c r="BC2732" s="73"/>
    </row>
    <row r="2733" spans="1:55">
      <c r="A2733" s="70" t="str">
        <f t="shared" si="85"/>
        <v>2026-01</v>
      </c>
      <c r="B2733" s="5" t="str">
        <f>_xlfn.XLOOKUP(G2733,过机服务商重量差!A:A,过机服务商重量差!G:G)</f>
        <v>无崖子</v>
      </c>
      <c r="C2733" s="32" t="str">
        <f t="shared" si="84"/>
        <v>渠道</v>
      </c>
      <c r="D2733" s="63">
        <f>ROUND(IF(AND(AO2733&gt;=0,Y2733="正常走货"),_xlfn.XLOOKUP(G2733,过机服务商重量差!A:A,过机服务商重量差!L:L),"0"),2)</f>
        <v>1</v>
      </c>
      <c r="E2733" s="64">
        <f>ROUND(IF(B2733="小旋风",$D2733/提成!$D$4*提成!$E$4,$D2733/提成!$D$3*提成!$E$3),2)</f>
        <v>0.01</v>
      </c>
      <c r="F2733" s="5" t="str">
        <f ca="1">IFERROR(LOOKUP(1,0/((B2733=名单!B:B)*(VALUE(AW2733)&gt;=名单!E:E)*(VALUE(AW2733)&lt;=名单!G:G)*(Y2733="正常走货")),名单!H:H),"否")</f>
        <v>否</v>
      </c>
      <c r="G2733" s="71" t="s">
        <v>8229</v>
      </c>
      <c r="H2733" s="71" t="s">
        <v>8231</v>
      </c>
      <c r="J2733" s="72" t="s">
        <v>160</v>
      </c>
      <c r="L2733" s="71" t="s">
        <v>18</v>
      </c>
      <c r="M2733" s="73"/>
      <c r="N2733" s="73"/>
      <c r="R2733" s="73"/>
      <c r="S2733" s="72" t="s">
        <v>161</v>
      </c>
      <c r="T2733" s="72" t="s">
        <v>14378</v>
      </c>
      <c r="U2733" s="73"/>
      <c r="W2733" s="73"/>
      <c r="X2733" s="73"/>
      <c r="Y2733" s="72" t="s">
        <v>14379</v>
      </c>
      <c r="AO2733" s="71">
        <v>0</v>
      </c>
      <c r="AS2733" s="73"/>
      <c r="AT2733" s="73"/>
      <c r="AU2733" s="73"/>
      <c r="AV2733" s="73"/>
      <c r="AW2733" s="74" t="s">
        <v>17127</v>
      </c>
      <c r="BC2733" s="73"/>
    </row>
    <row r="2734" spans="1:55">
      <c r="A2734" s="70" t="str">
        <f t="shared" si="85"/>
        <v>2026-01</v>
      </c>
      <c r="B2734" s="5" t="str">
        <f>_xlfn.XLOOKUP(G2734,过机服务商重量差!A:A,过机服务商重量差!G:G)</f>
        <v>007</v>
      </c>
      <c r="C2734" s="32" t="str">
        <f t="shared" si="84"/>
        <v>渠道</v>
      </c>
      <c r="D2734" s="63">
        <f>ROUND(IF(AND(AO2734&gt;=0,Y2734="正常走货"),_xlfn.XLOOKUP(G2734,过机服务商重量差!A:A,过机服务商重量差!L:L),"0"),2)</f>
        <v>21</v>
      </c>
      <c r="E2734" s="64">
        <f>ROUND(IF(B2734="小旋风",$D2734/提成!$D$4*提成!$E$4,$D2734/提成!$D$3*提成!$E$3),2)</f>
        <v>0.21</v>
      </c>
      <c r="F2734" s="5" t="str">
        <f ca="1">IFERROR(LOOKUP(1,0/((B2734=名单!B:B)*(VALUE(AW2734)&gt;=名单!E:E)*(VALUE(AW2734)&lt;=名单!G:G)*(Y2734="正常走货")),名单!H:H),"否")</f>
        <v>否</v>
      </c>
      <c r="G2734" s="71" t="s">
        <v>8232</v>
      </c>
      <c r="H2734" s="71" t="s">
        <v>8234</v>
      </c>
      <c r="J2734" s="72" t="s">
        <v>168</v>
      </c>
      <c r="L2734" s="71" t="s">
        <v>18</v>
      </c>
      <c r="M2734" s="73"/>
      <c r="N2734" s="73"/>
      <c r="R2734" s="73"/>
      <c r="S2734" s="72" t="s">
        <v>145</v>
      </c>
      <c r="T2734" s="72" t="s">
        <v>14407</v>
      </c>
      <c r="U2734" s="73"/>
      <c r="W2734" s="73"/>
      <c r="X2734" s="73"/>
      <c r="Y2734" s="72" t="s">
        <v>14379</v>
      </c>
      <c r="AO2734" s="71">
        <v>683</v>
      </c>
      <c r="AT2734" s="73"/>
      <c r="AV2734" s="73"/>
      <c r="AW2734" s="74" t="s">
        <v>17128</v>
      </c>
      <c r="BC2734" s="73"/>
    </row>
    <row r="2735" spans="1:55">
      <c r="A2735" s="70" t="str">
        <f t="shared" si="85"/>
        <v>2026-01</v>
      </c>
      <c r="B2735" s="5" t="str">
        <f>_xlfn.XLOOKUP(G2735,过机服务商重量差!A:A,过机服务商重量差!G:G)</f>
        <v>007</v>
      </c>
      <c r="C2735" s="32" t="str">
        <f t="shared" si="84"/>
        <v>渠道</v>
      </c>
      <c r="D2735" s="63">
        <f>ROUND(IF(AND(AO2735&gt;=0,Y2735="正常走货"),_xlfn.XLOOKUP(G2735,过机服务商重量差!A:A,过机服务商重量差!L:L),"0"),2)</f>
        <v>148</v>
      </c>
      <c r="E2735" s="64">
        <f>ROUND(IF(B2735="小旋风",$D2735/提成!$D$4*提成!$E$4,$D2735/提成!$D$3*提成!$E$3),2)</f>
        <v>1.48</v>
      </c>
      <c r="F2735" s="5" t="str">
        <f ca="1">IFERROR(LOOKUP(1,0/((B2735=名单!B:B)*(VALUE(AW2735)&gt;=名单!E:E)*(VALUE(AW2735)&lt;=名单!G:G)*(Y2735="正常走货")),名单!H:H),"否")</f>
        <v>否</v>
      </c>
      <c r="G2735" s="71" t="s">
        <v>8235</v>
      </c>
      <c r="H2735" s="71" t="s">
        <v>8237</v>
      </c>
      <c r="J2735" s="72" t="s">
        <v>168</v>
      </c>
      <c r="L2735" s="71" t="s">
        <v>18</v>
      </c>
      <c r="M2735" s="73"/>
      <c r="N2735" s="73"/>
      <c r="R2735" s="73"/>
      <c r="S2735" s="72" t="s">
        <v>191</v>
      </c>
      <c r="T2735" s="72" t="s">
        <v>14410</v>
      </c>
      <c r="U2735" s="73"/>
      <c r="W2735" s="73"/>
      <c r="X2735" s="73"/>
      <c r="Y2735" s="72" t="s">
        <v>14379</v>
      </c>
      <c r="AO2735" s="71">
        <v>2202</v>
      </c>
      <c r="AS2735" s="73"/>
      <c r="AT2735" s="73"/>
      <c r="AV2735" s="73"/>
      <c r="AW2735" s="74" t="s">
        <v>17129</v>
      </c>
      <c r="BC2735" s="73"/>
    </row>
    <row r="2736" spans="1:55">
      <c r="A2736" s="70" t="str">
        <f t="shared" si="85"/>
        <v>2026-01</v>
      </c>
      <c r="B2736" s="5" t="str">
        <f>_xlfn.XLOOKUP(G2736,过机服务商重量差!A:A,过机服务商重量差!G:G)</f>
        <v>无崖子</v>
      </c>
      <c r="C2736" s="32" t="str">
        <f t="shared" si="84"/>
        <v>渠道</v>
      </c>
      <c r="D2736" s="63">
        <f>ROUND(IF(AND(AO2736&gt;=0,Y2736="正常走货"),_xlfn.XLOOKUP(G2736,过机服务商重量差!A:A,过机服务商重量差!L:L),"0"),2)</f>
        <v>16</v>
      </c>
      <c r="E2736" s="64">
        <f>ROUND(IF(B2736="小旋风",$D2736/提成!$D$4*提成!$E$4,$D2736/提成!$D$3*提成!$E$3),2)</f>
        <v>0.16</v>
      </c>
      <c r="F2736" s="5" t="str">
        <f ca="1">IFERROR(LOOKUP(1,0/((B2736=名单!B:B)*(VALUE(AW2736)&gt;=名单!E:E)*(VALUE(AW2736)&lt;=名单!G:G)*(Y2736="正常走货")),名单!H:H),"否")</f>
        <v>否</v>
      </c>
      <c r="G2736" s="71" t="s">
        <v>8238</v>
      </c>
      <c r="H2736" s="71" t="s">
        <v>8240</v>
      </c>
      <c r="J2736" s="72" t="s">
        <v>465</v>
      </c>
      <c r="L2736" s="72" t="s">
        <v>18</v>
      </c>
      <c r="M2736" s="73"/>
      <c r="N2736" s="73"/>
      <c r="R2736" s="73"/>
      <c r="S2736" s="72" t="s">
        <v>199</v>
      </c>
      <c r="T2736" s="72" t="s">
        <v>14439</v>
      </c>
      <c r="U2736" s="73"/>
      <c r="W2736" s="73"/>
      <c r="X2736" s="73"/>
      <c r="Y2736" s="72" t="s">
        <v>14379</v>
      </c>
      <c r="AO2736" s="71">
        <v>124.88</v>
      </c>
      <c r="AS2736" s="73"/>
      <c r="AT2736" s="73"/>
      <c r="AV2736" s="73"/>
      <c r="AW2736" s="74" t="s">
        <v>17130</v>
      </c>
      <c r="BC2736" s="73"/>
    </row>
    <row r="2737" spans="1:56">
      <c r="A2737" s="70" t="str">
        <f t="shared" si="85"/>
        <v>2026-01</v>
      </c>
      <c r="B2737" s="5" t="str">
        <f>_xlfn.XLOOKUP(G2737,过机服务商重量差!A:A,过机服务商重量差!G:G)</f>
        <v>玉麒麟</v>
      </c>
      <c r="C2737" s="32" t="str">
        <f t="shared" si="84"/>
        <v>渠道</v>
      </c>
      <c r="D2737" s="63">
        <f>ROUND(IF(AND(AO2737&gt;=0,Y2737="正常走货"),_xlfn.XLOOKUP(G2737,过机服务商重量差!A:A,过机服务商重量差!L:L),"0"),2)</f>
        <v>81</v>
      </c>
      <c r="E2737" s="64">
        <f>ROUND(IF(B2737="小旋风",$D2737/提成!$D$4*提成!$E$4,$D2737/提成!$D$3*提成!$E$3),2)</f>
        <v>0.81</v>
      </c>
      <c r="F2737" s="5" t="str">
        <f ca="1">IFERROR(LOOKUP(1,0/((B2737=名单!B:B)*(VALUE(AW2737)&gt;=名单!E:E)*(VALUE(AW2737)&lt;=名单!G:G)*(Y2737="正常走货")),名单!H:H),"否")</f>
        <v>否</v>
      </c>
      <c r="G2737" s="71" t="s">
        <v>8241</v>
      </c>
      <c r="H2737" s="71" t="s">
        <v>8243</v>
      </c>
      <c r="J2737" s="72" t="s">
        <v>17</v>
      </c>
      <c r="L2737" s="71" t="s">
        <v>18</v>
      </c>
      <c r="M2737" s="73"/>
      <c r="N2737" s="73"/>
      <c r="R2737" s="73"/>
      <c r="S2737" s="72" t="s">
        <v>90</v>
      </c>
      <c r="T2737" s="71" t="s">
        <v>14407</v>
      </c>
      <c r="U2737" s="73"/>
      <c r="W2737" s="73"/>
      <c r="X2737" s="73"/>
      <c r="Y2737" s="72" t="s">
        <v>14379</v>
      </c>
      <c r="AO2737" s="71">
        <v>933.28</v>
      </c>
      <c r="AS2737" s="73"/>
      <c r="AT2737" s="73"/>
      <c r="AU2737" s="73"/>
      <c r="AV2737" s="73"/>
      <c r="AW2737" s="74" t="s">
        <v>17131</v>
      </c>
      <c r="BC2737" s="73"/>
    </row>
    <row r="2738" spans="1:56">
      <c r="A2738" s="70" t="str">
        <f t="shared" si="85"/>
        <v>2026-01</v>
      </c>
      <c r="B2738" s="5" t="str">
        <f>_xlfn.XLOOKUP(G2738,过机服务商重量差!A:A,过机服务商重量差!G:G)</f>
        <v>小旋风</v>
      </c>
      <c r="C2738" s="32" t="str">
        <f t="shared" si="84"/>
        <v>渠道</v>
      </c>
      <c r="D2738" s="63">
        <f>ROUND(IF(AND(AO2738&gt;=0,Y2738="正常走货"),_xlfn.XLOOKUP(G2738,过机服务商重量差!A:A,过机服务商重量差!L:L),"0"),2)</f>
        <v>16</v>
      </c>
      <c r="E2738" s="64">
        <f>ROUND(IF(B2738="小旋风",$D2738/提成!$D$4*提成!$E$4,$D2738/提成!$D$3*提成!$E$3),2)</f>
        <v>0.16</v>
      </c>
      <c r="F2738" s="5" t="str">
        <f ca="1">IFERROR(LOOKUP(1,0/((B2738=名单!B:B)*(VALUE(AW2738)&gt;=名单!E:E)*(VALUE(AW2738)&lt;=名单!G:G)*(Y2738="正常走货")),名单!H:H),"否")</f>
        <v>是</v>
      </c>
      <c r="G2738" s="71" t="s">
        <v>8244</v>
      </c>
      <c r="H2738" s="71" t="s">
        <v>8246</v>
      </c>
      <c r="J2738" s="71" t="s">
        <v>310</v>
      </c>
      <c r="L2738" s="71" t="s">
        <v>18</v>
      </c>
      <c r="M2738" s="73"/>
      <c r="N2738" s="73"/>
      <c r="R2738" s="73"/>
      <c r="S2738" s="72" t="s">
        <v>675</v>
      </c>
      <c r="T2738" s="72" t="s">
        <v>14382</v>
      </c>
      <c r="U2738" s="73"/>
      <c r="W2738" s="73"/>
      <c r="X2738" s="73"/>
      <c r="Y2738" s="72" t="s">
        <v>14379</v>
      </c>
      <c r="AO2738" s="71">
        <v>32</v>
      </c>
      <c r="AS2738" s="73"/>
      <c r="AT2738" s="73"/>
      <c r="AV2738" s="73"/>
      <c r="AW2738" s="74" t="s">
        <v>17132</v>
      </c>
      <c r="BC2738" s="73"/>
      <c r="BD2738" s="73"/>
    </row>
    <row r="2739" spans="1:56">
      <c r="A2739" s="70" t="str">
        <f t="shared" si="85"/>
        <v>2026-01</v>
      </c>
      <c r="B2739" s="5" t="str">
        <f>_xlfn.XLOOKUP(G2739,过机服务商重量差!A:A,过机服务商重量差!G:G)</f>
        <v>帅时莹</v>
      </c>
      <c r="C2739" s="32" t="str">
        <f t="shared" si="84"/>
        <v>渠道</v>
      </c>
      <c r="D2739" s="63">
        <f>ROUND(IF(AND(AO2739&gt;=0,Y2739="正常走货"),_xlfn.XLOOKUP(G2739,过机服务商重量差!A:A,过机服务商重量差!L:L),"0"),2)</f>
        <v>26</v>
      </c>
      <c r="E2739" s="64">
        <f>ROUND(IF(B2739="小旋风",$D2739/提成!$D$4*提成!$E$4,$D2739/提成!$D$3*提成!$E$3),2)</f>
        <v>0.26</v>
      </c>
      <c r="F2739" s="5" t="str">
        <f ca="1">IFERROR(LOOKUP(1,0/((B2739=名单!B:B)*(VALUE(AW2739)&gt;=名单!E:E)*(VALUE(AW2739)&lt;=名单!G:G)*(Y2739="正常走货")),名单!H:H),"否")</f>
        <v>否</v>
      </c>
      <c r="G2739" s="71" t="s">
        <v>8247</v>
      </c>
      <c r="H2739" s="71" t="s">
        <v>8249</v>
      </c>
      <c r="J2739" s="72" t="s">
        <v>287</v>
      </c>
      <c r="L2739" s="71" t="s">
        <v>18</v>
      </c>
      <c r="M2739" s="73"/>
      <c r="N2739" s="73"/>
      <c r="R2739" s="73"/>
      <c r="S2739" s="72" t="s">
        <v>99</v>
      </c>
      <c r="T2739" s="72" t="s">
        <v>14410</v>
      </c>
      <c r="U2739" s="73"/>
      <c r="W2739" s="73"/>
      <c r="X2739" s="73"/>
      <c r="Y2739" s="72" t="s">
        <v>14379</v>
      </c>
      <c r="AO2739" s="71">
        <v>91</v>
      </c>
      <c r="AS2739" s="73"/>
      <c r="AT2739" s="73"/>
      <c r="AU2739" s="73"/>
      <c r="AV2739" s="73"/>
      <c r="AW2739" s="74" t="s">
        <v>17133</v>
      </c>
      <c r="BA2739" s="73"/>
      <c r="BC2739" s="73"/>
    </row>
    <row r="2740" spans="1:56">
      <c r="A2740" s="70" t="str">
        <f t="shared" si="85"/>
        <v>2026-01</v>
      </c>
      <c r="B2740" s="5" t="str">
        <f>_xlfn.XLOOKUP(G2740,过机服务商重量差!A:A,过机服务商重量差!G:G)</f>
        <v>玉麒麟</v>
      </c>
      <c r="C2740" s="32" t="str">
        <f t="shared" si="84"/>
        <v>渠道</v>
      </c>
      <c r="D2740" s="63">
        <f>ROUND(IF(AND(AO2740&gt;=0,Y2740="正常走货"),_xlfn.XLOOKUP(G2740,过机服务商重量差!A:A,过机服务商重量差!L:L),"0"),2)</f>
        <v>5</v>
      </c>
      <c r="E2740" s="64">
        <f>ROUND(IF(B2740="小旋风",$D2740/提成!$D$4*提成!$E$4,$D2740/提成!$D$3*提成!$E$3),2)</f>
        <v>0.05</v>
      </c>
      <c r="F2740" s="5" t="str">
        <f ca="1">IFERROR(LOOKUP(1,0/((B2740=名单!B:B)*(VALUE(AW2740)&gt;=名单!E:E)*(VALUE(AW2740)&lt;=名单!G:G)*(Y2740="正常走货")),名单!H:H),"否")</f>
        <v>否</v>
      </c>
      <c r="G2740" s="71" t="s">
        <v>8250</v>
      </c>
      <c r="H2740" s="71" t="s">
        <v>8252</v>
      </c>
      <c r="J2740" s="72" t="s">
        <v>24</v>
      </c>
      <c r="L2740" s="71" t="s">
        <v>18</v>
      </c>
      <c r="M2740" s="73"/>
      <c r="N2740" s="73"/>
      <c r="R2740" s="73"/>
      <c r="S2740" s="72" t="s">
        <v>540</v>
      </c>
      <c r="T2740" s="72" t="s">
        <v>14410</v>
      </c>
      <c r="U2740" s="73"/>
      <c r="W2740" s="73"/>
      <c r="X2740" s="73"/>
      <c r="Y2740" s="72" t="s">
        <v>14379</v>
      </c>
      <c r="AO2740" s="71">
        <v>115.91</v>
      </c>
      <c r="AS2740" s="73"/>
      <c r="AT2740" s="73"/>
      <c r="AU2740" s="73"/>
      <c r="AV2740" s="73"/>
      <c r="AW2740" s="74" t="s">
        <v>17134</v>
      </c>
      <c r="BC2740" s="73"/>
    </row>
    <row r="2741" spans="1:56">
      <c r="A2741" s="70" t="str">
        <f t="shared" si="85"/>
        <v>2026-01</v>
      </c>
      <c r="B2741" s="5" t="str">
        <f>_xlfn.XLOOKUP(G2741,过机服务商重量差!A:A,过机服务商重量差!G:G)</f>
        <v>无崖子</v>
      </c>
      <c r="C2741" s="32" t="str">
        <f t="shared" si="84"/>
        <v>渠道</v>
      </c>
      <c r="D2741" s="63">
        <f>ROUND(IF(AND(AO2741&gt;=0,Y2741="正常走货"),_xlfn.XLOOKUP(G2741,过机服务商重量差!A:A,过机服务商重量差!L:L),"0"),2)</f>
        <v>16</v>
      </c>
      <c r="E2741" s="64">
        <f>ROUND(IF(B2741="小旋风",$D2741/提成!$D$4*提成!$E$4,$D2741/提成!$D$3*提成!$E$3),2)</f>
        <v>0.16</v>
      </c>
      <c r="F2741" s="5" t="str">
        <f ca="1">IFERROR(LOOKUP(1,0/((B2741=名单!B:B)*(VALUE(AW2741)&gt;=名单!E:E)*(VALUE(AW2741)&lt;=名单!G:G)*(Y2741="正常走货")),名单!H:H),"否")</f>
        <v>否</v>
      </c>
      <c r="G2741" s="71" t="s">
        <v>8253</v>
      </c>
      <c r="H2741" s="71" t="s">
        <v>8255</v>
      </c>
      <c r="J2741" s="72" t="s">
        <v>539</v>
      </c>
      <c r="L2741" s="71" t="s">
        <v>18</v>
      </c>
      <c r="M2741" s="73"/>
      <c r="N2741" s="73"/>
      <c r="R2741" s="73"/>
      <c r="S2741" s="72" t="s">
        <v>199</v>
      </c>
      <c r="T2741" s="72" t="s">
        <v>14439</v>
      </c>
      <c r="U2741" s="73"/>
      <c r="W2741" s="73"/>
      <c r="X2741" s="73"/>
      <c r="Y2741" s="72" t="s">
        <v>14379</v>
      </c>
      <c r="AO2741" s="71">
        <v>44.96</v>
      </c>
      <c r="AS2741" s="73"/>
      <c r="AT2741" s="73"/>
      <c r="AU2741" s="73"/>
      <c r="AV2741" s="73"/>
      <c r="AW2741" s="74" t="s">
        <v>17135</v>
      </c>
      <c r="BA2741" s="73"/>
      <c r="BC2741" s="73"/>
    </row>
    <row r="2742" spans="1:56">
      <c r="A2742" s="70" t="str">
        <f t="shared" si="85"/>
        <v>2026-01</v>
      </c>
      <c r="B2742" s="5" t="str">
        <f>_xlfn.XLOOKUP(G2742,过机服务商重量差!A:A,过机服务商重量差!G:G)</f>
        <v>玉麒麟</v>
      </c>
      <c r="C2742" s="32" t="str">
        <f t="shared" si="84"/>
        <v>渠道</v>
      </c>
      <c r="D2742" s="63">
        <f>ROUND(IF(AND(AO2742&gt;=0,Y2742="正常走货"),_xlfn.XLOOKUP(G2742,过机服务商重量差!A:A,过机服务商重量差!L:L),"0"),2)</f>
        <v>39</v>
      </c>
      <c r="E2742" s="64">
        <f>ROUND(IF(B2742="小旋风",$D2742/提成!$D$4*提成!$E$4,$D2742/提成!$D$3*提成!$E$3),2)</f>
        <v>0.39</v>
      </c>
      <c r="F2742" s="5" t="str">
        <f ca="1">IFERROR(LOOKUP(1,0/((B2742=名单!B:B)*(VALUE(AW2742)&gt;=名单!E:E)*(VALUE(AW2742)&lt;=名单!G:G)*(Y2742="正常走货")),名单!H:H),"否")</f>
        <v>否</v>
      </c>
      <c r="G2742" s="71" t="s">
        <v>8256</v>
      </c>
      <c r="H2742" s="71" t="s">
        <v>8258</v>
      </c>
      <c r="J2742" s="72" t="s">
        <v>17</v>
      </c>
      <c r="L2742" s="71" t="s">
        <v>18</v>
      </c>
      <c r="M2742" s="73"/>
      <c r="N2742" s="73"/>
      <c r="R2742" s="73"/>
      <c r="S2742" s="72" t="s">
        <v>239</v>
      </c>
      <c r="T2742" s="72" t="s">
        <v>14386</v>
      </c>
      <c r="U2742" s="73"/>
      <c r="W2742" s="73"/>
      <c r="X2742" s="73"/>
      <c r="Y2742" s="72" t="s">
        <v>14379</v>
      </c>
      <c r="AO2742" s="71">
        <v>390</v>
      </c>
      <c r="AS2742" s="73"/>
      <c r="AT2742" s="73"/>
      <c r="AU2742" s="73"/>
      <c r="AV2742" s="73"/>
      <c r="AW2742" s="74" t="s">
        <v>17136</v>
      </c>
      <c r="BC2742" s="73"/>
      <c r="BD2742" s="73"/>
    </row>
    <row r="2743" spans="1:56">
      <c r="A2743" s="70" t="str">
        <f t="shared" si="85"/>
        <v>2026-01</v>
      </c>
      <c r="B2743" s="5" t="str">
        <f>_xlfn.XLOOKUP(G2743,过机服务商重量差!A:A,过机服务商重量差!G:G)</f>
        <v>小旋风</v>
      </c>
      <c r="C2743" s="32" t="str">
        <f t="shared" si="84"/>
        <v>渠道</v>
      </c>
      <c r="D2743" s="63">
        <f>ROUND(IF(AND(AO2743&gt;=0,Y2743="正常走货"),_xlfn.XLOOKUP(G2743,过机服务商重量差!A:A,过机服务商重量差!L:L),"0"),2)</f>
        <v>38</v>
      </c>
      <c r="E2743" s="64">
        <f>ROUND(IF(B2743="小旋风",$D2743/提成!$D$4*提成!$E$4,$D2743/提成!$D$3*提成!$E$3),2)</f>
        <v>0.38</v>
      </c>
      <c r="F2743" s="5" t="str">
        <f ca="1">IFERROR(LOOKUP(1,0/((B2743=名单!B:B)*(VALUE(AW2743)&gt;=名单!E:E)*(VALUE(AW2743)&lt;=名单!G:G)*(Y2743="正常走货")),名单!H:H),"否")</f>
        <v>是</v>
      </c>
      <c r="G2743" s="71" t="s">
        <v>8259</v>
      </c>
      <c r="H2743" s="71" t="s">
        <v>8261</v>
      </c>
      <c r="J2743" s="72" t="s">
        <v>85</v>
      </c>
      <c r="L2743" s="71" t="s">
        <v>18</v>
      </c>
      <c r="M2743" s="73"/>
      <c r="N2743" s="73"/>
      <c r="R2743" s="73"/>
      <c r="S2743" s="72" t="s">
        <v>7799</v>
      </c>
      <c r="T2743" s="72" t="s">
        <v>14382</v>
      </c>
      <c r="U2743" s="73"/>
      <c r="W2743" s="73"/>
      <c r="X2743" s="73"/>
      <c r="Y2743" s="72" t="s">
        <v>14379</v>
      </c>
      <c r="AO2743" s="71">
        <v>358.6</v>
      </c>
      <c r="AS2743" s="73"/>
      <c r="AT2743" s="73"/>
      <c r="AU2743" s="73"/>
      <c r="AV2743" s="73"/>
      <c r="AW2743" s="74" t="s">
        <v>17137</v>
      </c>
      <c r="BC2743" s="73"/>
    </row>
    <row r="2744" spans="1:56">
      <c r="A2744" s="70" t="str">
        <f t="shared" si="85"/>
        <v>2026-01</v>
      </c>
      <c r="B2744" s="5" t="str">
        <f>_xlfn.XLOOKUP(G2744,过机服务商重量差!A:A,过机服务商重量差!G:G)</f>
        <v>无崖子</v>
      </c>
      <c r="C2744" s="32" t="str">
        <f t="shared" si="84"/>
        <v>渠道</v>
      </c>
      <c r="D2744" s="63">
        <f>ROUND(IF(AND(AO2744&gt;=0,Y2744="正常走货"),_xlfn.XLOOKUP(G2744,过机服务商重量差!A:A,过机服务商重量差!L:L),"0"),2)</f>
        <v>1</v>
      </c>
      <c r="E2744" s="64">
        <f>ROUND(IF(B2744="小旋风",$D2744/提成!$D$4*提成!$E$4,$D2744/提成!$D$3*提成!$E$3),2)</f>
        <v>0.01</v>
      </c>
      <c r="F2744" s="5" t="str">
        <f ca="1">IFERROR(LOOKUP(1,0/((B2744=名单!B:B)*(VALUE(AW2744)&gt;=名单!E:E)*(VALUE(AW2744)&lt;=名单!G:G)*(Y2744="正常走货")),名单!H:H),"否")</f>
        <v>否</v>
      </c>
      <c r="G2744" s="71" t="s">
        <v>8262</v>
      </c>
      <c r="H2744" s="71" t="s">
        <v>8264</v>
      </c>
      <c r="J2744" s="72" t="s">
        <v>160</v>
      </c>
      <c r="L2744" s="71" t="s">
        <v>18</v>
      </c>
      <c r="M2744" s="73"/>
      <c r="N2744" s="73"/>
      <c r="R2744" s="73"/>
      <c r="S2744" s="72" t="s">
        <v>408</v>
      </c>
      <c r="T2744" s="72" t="s">
        <v>14378</v>
      </c>
      <c r="U2744" s="73"/>
      <c r="W2744" s="73"/>
      <c r="X2744" s="73"/>
      <c r="Y2744" s="72" t="s">
        <v>14379</v>
      </c>
      <c r="AO2744" s="71">
        <v>0</v>
      </c>
      <c r="AS2744" s="73"/>
      <c r="AT2744" s="73"/>
      <c r="AV2744" s="73"/>
      <c r="AW2744" s="74" t="s">
        <v>17138</v>
      </c>
      <c r="BC2744" s="73"/>
    </row>
    <row r="2745" spans="1:56">
      <c r="A2745" s="70" t="str">
        <f t="shared" si="85"/>
        <v>2026-01</v>
      </c>
      <c r="B2745" s="5" t="str">
        <f>_xlfn.XLOOKUP(G2745,过机服务商重量差!A:A,过机服务商重量差!G:G)</f>
        <v>小旋风</v>
      </c>
      <c r="C2745" s="32" t="str">
        <f t="shared" si="84"/>
        <v>渠道</v>
      </c>
      <c r="D2745" s="63">
        <f>ROUND(IF(AND(AO2745&gt;=0,Y2745="正常走货"),_xlfn.XLOOKUP(G2745,过机服务商重量差!A:A,过机服务商重量差!L:L),"0"),2)</f>
        <v>58</v>
      </c>
      <c r="E2745" s="64">
        <f>ROUND(IF(B2745="小旋风",$D2745/提成!$D$4*提成!$E$4,$D2745/提成!$D$3*提成!$E$3),2)</f>
        <v>0.58</v>
      </c>
      <c r="F2745" s="5" t="str">
        <f ca="1">IFERROR(LOOKUP(1,0/((B2745=名单!B:B)*(VALUE(AW2745)&gt;=名单!E:E)*(VALUE(AW2745)&lt;=名单!G:G)*(Y2745="正常走货")),名单!H:H),"否")</f>
        <v>是</v>
      </c>
      <c r="G2745" s="71" t="s">
        <v>8265</v>
      </c>
      <c r="H2745" s="71" t="s">
        <v>8267</v>
      </c>
      <c r="J2745" s="72" t="s">
        <v>85</v>
      </c>
      <c r="L2745" s="71" t="s">
        <v>18</v>
      </c>
      <c r="M2745" s="73"/>
      <c r="N2745" s="73"/>
      <c r="R2745" s="73"/>
      <c r="S2745" s="72" t="s">
        <v>558</v>
      </c>
      <c r="T2745" s="72" t="s">
        <v>14410</v>
      </c>
      <c r="U2745" s="73"/>
      <c r="W2745" s="73"/>
      <c r="X2745" s="73"/>
      <c r="Y2745" s="72" t="s">
        <v>14379</v>
      </c>
      <c r="AO2745" s="71">
        <v>172.6</v>
      </c>
      <c r="AT2745" s="73"/>
      <c r="AV2745" s="73"/>
      <c r="AW2745" s="74" t="s">
        <v>17139</v>
      </c>
      <c r="BA2745" s="73"/>
      <c r="BC2745" s="73"/>
    </row>
    <row r="2746" spans="1:56">
      <c r="A2746" s="70" t="str">
        <f t="shared" si="85"/>
        <v>2026-01</v>
      </c>
      <c r="B2746" s="5" t="str">
        <f>_xlfn.XLOOKUP(G2746,过机服务商重量差!A:A,过机服务商重量差!G:G)</f>
        <v>帅时莹</v>
      </c>
      <c r="C2746" s="32" t="str">
        <f t="shared" si="84"/>
        <v>渠道</v>
      </c>
      <c r="D2746" s="63">
        <f>ROUND(IF(AND(AO2746&gt;=0,Y2746="正常走货"),_xlfn.XLOOKUP(G2746,过机服务商重量差!A:A,过机服务商重量差!L:L),"0"),2)</f>
        <v>45</v>
      </c>
      <c r="E2746" s="64">
        <f>ROUND(IF(B2746="小旋风",$D2746/提成!$D$4*提成!$E$4,$D2746/提成!$D$3*提成!$E$3),2)</f>
        <v>0.45</v>
      </c>
      <c r="F2746" s="5" t="str">
        <f ca="1">IFERROR(LOOKUP(1,0/((B2746=名单!B:B)*(VALUE(AW2746)&gt;=名单!E:E)*(VALUE(AW2746)&lt;=名单!G:G)*(Y2746="正常走货")),名单!H:H),"否")</f>
        <v>否</v>
      </c>
      <c r="G2746" s="71" t="s">
        <v>8268</v>
      </c>
      <c r="H2746" s="71" t="s">
        <v>8270</v>
      </c>
      <c r="J2746" s="72" t="s">
        <v>432</v>
      </c>
      <c r="L2746" s="71" t="s">
        <v>18</v>
      </c>
      <c r="M2746" s="73"/>
      <c r="N2746" s="73"/>
      <c r="R2746" s="73"/>
      <c r="S2746" s="72" t="s">
        <v>191</v>
      </c>
      <c r="T2746" s="72" t="s">
        <v>14410</v>
      </c>
      <c r="U2746" s="73"/>
      <c r="W2746" s="73"/>
      <c r="X2746" s="73"/>
      <c r="Y2746" s="72" t="s">
        <v>14379</v>
      </c>
      <c r="AO2746" s="71">
        <v>846</v>
      </c>
      <c r="AS2746" s="73"/>
      <c r="AT2746" s="73"/>
      <c r="AU2746" s="73"/>
      <c r="AV2746" s="73"/>
      <c r="AW2746" s="74" t="s">
        <v>17140</v>
      </c>
      <c r="BC2746" s="73"/>
    </row>
    <row r="2747" spans="1:56">
      <c r="A2747" s="70" t="str">
        <f t="shared" si="85"/>
        <v>2026-01</v>
      </c>
      <c r="B2747" s="5" t="str">
        <f>_xlfn.XLOOKUP(G2747,过机服务商重量差!A:A,过机服务商重量差!G:G)</f>
        <v>风清扬</v>
      </c>
      <c r="C2747" s="32" t="str">
        <f t="shared" si="84"/>
        <v>渠道</v>
      </c>
      <c r="D2747" s="63">
        <f>ROUND(IF(AND(AO2747&gt;=0,Y2747="正常走货"),_xlfn.XLOOKUP(G2747,过机服务商重量差!A:A,过机服务商重量差!L:L),"0"),2)</f>
        <v>159</v>
      </c>
      <c r="E2747" s="64">
        <f>ROUND(IF(B2747="小旋风",$D2747/提成!$D$4*提成!$E$4,$D2747/提成!$D$3*提成!$E$3),2)</f>
        <v>1.59</v>
      </c>
      <c r="F2747" s="5" t="str">
        <f ca="1">IFERROR(LOOKUP(1,0/((B2747=名单!B:B)*(VALUE(AW2747)&gt;=名单!E:E)*(VALUE(AW2747)&lt;=名单!G:G)*(Y2747="正常走货")),名单!H:H),"否")</f>
        <v>是</v>
      </c>
      <c r="G2747" s="71" t="s">
        <v>8271</v>
      </c>
      <c r="H2747" s="71" t="s">
        <v>8273</v>
      </c>
      <c r="J2747" s="72" t="s">
        <v>144</v>
      </c>
      <c r="L2747" s="71" t="s">
        <v>18</v>
      </c>
      <c r="M2747" s="73"/>
      <c r="N2747" s="73"/>
      <c r="R2747" s="73"/>
      <c r="S2747" s="72" t="s">
        <v>90</v>
      </c>
      <c r="T2747" s="72" t="s">
        <v>14407</v>
      </c>
      <c r="U2747" s="73"/>
      <c r="W2747" s="73"/>
      <c r="X2747" s="73"/>
      <c r="Y2747" s="72" t="s">
        <v>14379</v>
      </c>
      <c r="AO2747" s="71">
        <v>238.5</v>
      </c>
      <c r="AT2747" s="73"/>
      <c r="AV2747" s="73"/>
      <c r="AW2747" s="74" t="s">
        <v>17141</v>
      </c>
      <c r="BC2747" s="73"/>
      <c r="BD2747" s="73"/>
    </row>
    <row r="2748" spans="1:56">
      <c r="A2748" s="70" t="str">
        <f t="shared" si="85"/>
        <v>2026-01</v>
      </c>
      <c r="B2748" s="5" t="str">
        <f>_xlfn.XLOOKUP(G2748,过机服务商重量差!A:A,过机服务商重量差!G:G)</f>
        <v>玉麒麟</v>
      </c>
      <c r="C2748" s="32" t="str">
        <f t="shared" si="84"/>
        <v>渠道</v>
      </c>
      <c r="D2748" s="63">
        <f>ROUND(IF(AND(AO2748&gt;=0,Y2748="正常走货"),_xlfn.XLOOKUP(G2748,过机服务商重量差!A:A,过机服务商重量差!L:L),"0"),2)</f>
        <v>0</v>
      </c>
      <c r="E2748" s="64">
        <f>ROUND(IF(B2748="小旋风",$D2748/提成!$D$4*提成!$E$4,$D2748/提成!$D$3*提成!$E$3),2)</f>
        <v>0</v>
      </c>
      <c r="F2748" s="5" t="str">
        <f ca="1">IFERROR(LOOKUP(1,0/((B2748=名单!B:B)*(VALUE(AW2748)&gt;=名单!E:E)*(VALUE(AW2748)&lt;=名单!G:G)*(Y2748="正常走货")),名单!H:H),"否")</f>
        <v>否</v>
      </c>
      <c r="G2748" s="71" t="s">
        <v>8274</v>
      </c>
      <c r="H2748" s="71" t="s">
        <v>36</v>
      </c>
      <c r="J2748" s="72" t="s">
        <v>17</v>
      </c>
      <c r="L2748" s="71" t="s">
        <v>18</v>
      </c>
      <c r="M2748" s="73"/>
      <c r="N2748" s="73"/>
      <c r="R2748" s="73"/>
      <c r="S2748" s="72" t="s">
        <v>79</v>
      </c>
      <c r="T2748" s="72" t="s">
        <v>14378</v>
      </c>
      <c r="U2748" s="73"/>
      <c r="W2748" s="73"/>
      <c r="X2748" s="73"/>
      <c r="Y2748" s="72" t="s">
        <v>14434</v>
      </c>
      <c r="AO2748" s="71">
        <v>0</v>
      </c>
      <c r="AS2748" s="73"/>
      <c r="AT2748" s="73"/>
      <c r="AU2748" s="73"/>
      <c r="AV2748" s="73"/>
      <c r="AW2748" s="74" t="s">
        <v>17142</v>
      </c>
      <c r="BC2748" s="73"/>
    </row>
    <row r="2749" spans="1:56">
      <c r="A2749" s="70" t="str">
        <f t="shared" si="85"/>
        <v>2026-01</v>
      </c>
      <c r="B2749" s="5" t="str">
        <f>_xlfn.XLOOKUP(G2749,过机服务商重量差!A:A,过机服务商重量差!G:G)</f>
        <v>玉麒麟</v>
      </c>
      <c r="C2749" s="32" t="str">
        <f t="shared" si="84"/>
        <v>渠道</v>
      </c>
      <c r="D2749" s="63">
        <f>ROUND(IF(AND(AO2749&gt;=0,Y2749="正常走货"),_xlfn.XLOOKUP(G2749,过机服务商重量差!A:A,过机服务商重量差!L:L),"0"),2)</f>
        <v>0.5</v>
      </c>
      <c r="E2749" s="64">
        <f>ROUND(IF(B2749="小旋风",$D2749/提成!$D$4*提成!$E$4,$D2749/提成!$D$3*提成!$E$3),2)</f>
        <v>0.01</v>
      </c>
      <c r="F2749" s="5" t="str">
        <f ca="1">IFERROR(LOOKUP(1,0/((B2749=名单!B:B)*(VALUE(AW2749)&gt;=名单!E:E)*(VALUE(AW2749)&lt;=名单!G:G)*(Y2749="正常走货")),名单!H:H),"否")</f>
        <v>否</v>
      </c>
      <c r="G2749" s="71" t="s">
        <v>8276</v>
      </c>
      <c r="H2749" s="71" t="s">
        <v>8278</v>
      </c>
      <c r="J2749" s="72" t="s">
        <v>17</v>
      </c>
      <c r="L2749" s="71" t="s">
        <v>18</v>
      </c>
      <c r="M2749" s="73"/>
      <c r="N2749" s="73"/>
      <c r="R2749" s="73"/>
      <c r="S2749" s="72" t="s">
        <v>79</v>
      </c>
      <c r="T2749" s="72" t="s">
        <v>14378</v>
      </c>
      <c r="U2749" s="73"/>
      <c r="W2749" s="73"/>
      <c r="X2749" s="73"/>
      <c r="Y2749" s="72" t="s">
        <v>14379</v>
      </c>
      <c r="AO2749" s="71">
        <v>159.6</v>
      </c>
      <c r="AT2749" s="73"/>
      <c r="AV2749" s="73"/>
      <c r="AW2749" s="74" t="s">
        <v>17143</v>
      </c>
      <c r="BC2749" s="73"/>
    </row>
    <row r="2750" spans="1:56">
      <c r="A2750" s="70" t="str">
        <f t="shared" si="85"/>
        <v>2026-01</v>
      </c>
      <c r="B2750" s="5" t="str">
        <f>_xlfn.XLOOKUP(G2750,过机服务商重量差!A:A,过机服务商重量差!G:G)</f>
        <v>玉麒麟</v>
      </c>
      <c r="C2750" s="32" t="str">
        <f t="shared" si="84"/>
        <v>渠道</v>
      </c>
      <c r="D2750" s="63">
        <f>ROUND(IF(AND(AO2750&gt;=0,Y2750="正常走货"),_xlfn.XLOOKUP(G2750,过机服务商重量差!A:A,过机服务商重量差!L:L),"0"),2)</f>
        <v>0.5</v>
      </c>
      <c r="E2750" s="64">
        <f>ROUND(IF(B2750="小旋风",$D2750/提成!$D$4*提成!$E$4,$D2750/提成!$D$3*提成!$E$3),2)</f>
        <v>0.01</v>
      </c>
      <c r="F2750" s="5" t="str">
        <f ca="1">IFERROR(LOOKUP(1,0/((B2750=名单!B:B)*(VALUE(AW2750)&gt;=名单!E:E)*(VALUE(AW2750)&lt;=名单!G:G)*(Y2750="正常走货")),名单!H:H),"否")</f>
        <v>否</v>
      </c>
      <c r="G2750" s="71" t="s">
        <v>8279</v>
      </c>
      <c r="H2750" s="71" t="s">
        <v>36</v>
      </c>
      <c r="J2750" s="72" t="s">
        <v>17</v>
      </c>
      <c r="L2750" s="71" t="s">
        <v>18</v>
      </c>
      <c r="M2750" s="73"/>
      <c r="N2750" s="73"/>
      <c r="R2750" s="73"/>
      <c r="S2750" s="72" t="s">
        <v>79</v>
      </c>
      <c r="T2750" s="72" t="s">
        <v>14378</v>
      </c>
      <c r="U2750" s="73"/>
      <c r="W2750" s="73"/>
      <c r="X2750" s="73"/>
      <c r="Y2750" s="72" t="s">
        <v>14379</v>
      </c>
      <c r="AO2750" s="71">
        <v>57.78</v>
      </c>
      <c r="AT2750" s="73"/>
      <c r="AU2750" s="73"/>
      <c r="AV2750" s="73"/>
      <c r="AW2750" s="74" t="s">
        <v>17144</v>
      </c>
      <c r="BC2750" s="73"/>
    </row>
    <row r="2751" spans="1:56">
      <c r="A2751" s="70" t="str">
        <f t="shared" si="85"/>
        <v>2026-01</v>
      </c>
      <c r="B2751" s="5" t="str">
        <f>_xlfn.XLOOKUP(G2751,过机服务商重量差!A:A,过机服务商重量差!G:G)</f>
        <v>帅时莹</v>
      </c>
      <c r="C2751" s="32" t="str">
        <f t="shared" si="84"/>
        <v>渠道</v>
      </c>
      <c r="D2751" s="63">
        <f>ROUND(IF(AND(AO2751&gt;=0,Y2751="正常走货"),_xlfn.XLOOKUP(G2751,过机服务商重量差!A:A,过机服务商重量差!L:L),"0"),2)</f>
        <v>78</v>
      </c>
      <c r="E2751" s="64">
        <f>ROUND(IF(B2751="小旋风",$D2751/提成!$D$4*提成!$E$4,$D2751/提成!$D$3*提成!$E$3),2)</f>
        <v>0.78</v>
      </c>
      <c r="F2751" s="5" t="str">
        <f ca="1">IFERROR(LOOKUP(1,0/((B2751=名单!B:B)*(VALUE(AW2751)&gt;=名单!E:E)*(VALUE(AW2751)&lt;=名单!G:G)*(Y2751="正常走货")),名单!H:H),"否")</f>
        <v>否</v>
      </c>
      <c r="G2751" s="71" t="s">
        <v>8281</v>
      </c>
      <c r="H2751" s="71" t="s">
        <v>8283</v>
      </c>
      <c r="J2751" s="72" t="s">
        <v>97</v>
      </c>
      <c r="L2751" s="71" t="s">
        <v>18</v>
      </c>
      <c r="M2751" s="73"/>
      <c r="N2751" s="73"/>
      <c r="R2751" s="73"/>
      <c r="S2751" s="72" t="s">
        <v>535</v>
      </c>
      <c r="T2751" s="72" t="s">
        <v>14410</v>
      </c>
      <c r="U2751" s="73"/>
      <c r="W2751" s="73"/>
      <c r="X2751" s="73"/>
      <c r="Y2751" s="72" t="s">
        <v>14379</v>
      </c>
      <c r="AO2751" s="71">
        <v>206</v>
      </c>
      <c r="AT2751" s="73"/>
      <c r="AV2751" s="73"/>
      <c r="AW2751" s="74" t="s">
        <v>17145</v>
      </c>
      <c r="BA2751" s="73"/>
      <c r="BC2751" s="73"/>
    </row>
    <row r="2752" spans="1:56">
      <c r="A2752" s="70" t="str">
        <f t="shared" si="85"/>
        <v>2026-01</v>
      </c>
      <c r="B2752" s="5" t="str">
        <f>_xlfn.XLOOKUP(G2752,过机服务商重量差!A:A,过机服务商重量差!G:G)</f>
        <v>玉麒麟</v>
      </c>
      <c r="C2752" s="32" t="str">
        <f t="shared" si="84"/>
        <v>渠道</v>
      </c>
      <c r="D2752" s="63">
        <f>ROUND(IF(AND(AO2752&gt;=0,Y2752="正常走货"),_xlfn.XLOOKUP(G2752,过机服务商重量差!A:A,过机服务商重量差!L:L),"0"),2)</f>
        <v>8</v>
      </c>
      <c r="E2752" s="64">
        <f>ROUND(IF(B2752="小旋风",$D2752/提成!$D$4*提成!$E$4,$D2752/提成!$D$3*提成!$E$3),2)</f>
        <v>0.08</v>
      </c>
      <c r="F2752" s="5" t="str">
        <f ca="1">IFERROR(LOOKUP(1,0/((B2752=名单!B:B)*(VALUE(AW2752)&gt;=名单!E:E)*(VALUE(AW2752)&lt;=名单!G:G)*(Y2752="正常走货")),名单!H:H),"否")</f>
        <v>否</v>
      </c>
      <c r="G2752" s="71" t="s">
        <v>8284</v>
      </c>
      <c r="H2752" s="71" t="s">
        <v>8286</v>
      </c>
      <c r="J2752" s="72" t="s">
        <v>17</v>
      </c>
      <c r="L2752" s="71" t="s">
        <v>18</v>
      </c>
      <c r="M2752" s="73"/>
      <c r="N2752" s="73"/>
      <c r="R2752" s="73"/>
      <c r="S2752" s="72" t="s">
        <v>161</v>
      </c>
      <c r="T2752" s="72" t="s">
        <v>14378</v>
      </c>
      <c r="U2752" s="73"/>
      <c r="W2752" s="73"/>
      <c r="X2752" s="73"/>
      <c r="Y2752" s="72" t="s">
        <v>14379</v>
      </c>
      <c r="AO2752" s="71">
        <v>144.8</v>
      </c>
      <c r="AS2752" s="73"/>
      <c r="AT2752" s="73"/>
      <c r="AU2752" s="73"/>
      <c r="AV2752" s="73"/>
      <c r="AW2752" s="74" t="s">
        <v>17146</v>
      </c>
      <c r="BA2752" s="73"/>
      <c r="BC2752" s="73"/>
    </row>
    <row r="2753" spans="1:56">
      <c r="A2753" s="70" t="str">
        <f t="shared" si="85"/>
        <v>2026-01</v>
      </c>
      <c r="B2753" s="5" t="str">
        <f>_xlfn.XLOOKUP(G2753,过机服务商重量差!A:A,过机服务商重量差!G:G)</f>
        <v>007</v>
      </c>
      <c r="C2753" s="32" t="str">
        <f t="shared" si="84"/>
        <v>渠道</v>
      </c>
      <c r="D2753" s="63">
        <f>ROUND(IF(AND(AO2753&gt;=0,Y2753="正常走货"),_xlfn.XLOOKUP(G2753,过机服务商重量差!A:A,过机服务商重量差!L:L),"0"),2)</f>
        <v>326</v>
      </c>
      <c r="E2753" s="64">
        <f>ROUND(IF(B2753="小旋风",$D2753/提成!$D$4*提成!$E$4,$D2753/提成!$D$3*提成!$E$3),2)</f>
        <v>3.26</v>
      </c>
      <c r="F2753" s="5" t="str">
        <f ca="1">IFERROR(LOOKUP(1,0/((B2753=名单!B:B)*(VALUE(AW2753)&gt;=名单!E:E)*(VALUE(AW2753)&lt;=名单!G:G)*(Y2753="正常走货")),名单!H:H),"否")</f>
        <v>否</v>
      </c>
      <c r="G2753" s="71" t="s">
        <v>8287</v>
      </c>
      <c r="H2753" s="71" t="s">
        <v>8289</v>
      </c>
      <c r="J2753" s="72" t="s">
        <v>168</v>
      </c>
      <c r="L2753" s="72" t="s">
        <v>18</v>
      </c>
      <c r="M2753" s="73"/>
      <c r="N2753" s="73"/>
      <c r="R2753" s="73"/>
      <c r="S2753" s="72" t="s">
        <v>145</v>
      </c>
      <c r="T2753" s="72" t="s">
        <v>14407</v>
      </c>
      <c r="U2753" s="73"/>
      <c r="W2753" s="73"/>
      <c r="X2753" s="73"/>
      <c r="Y2753" s="72" t="s">
        <v>14379</v>
      </c>
      <c r="AO2753" s="71">
        <v>4075</v>
      </c>
      <c r="AS2753" s="73"/>
      <c r="AT2753" s="73"/>
      <c r="AU2753" s="73"/>
      <c r="AV2753" s="73"/>
      <c r="AW2753" s="74" t="s">
        <v>17147</v>
      </c>
      <c r="BA2753" s="73"/>
      <c r="BC2753" s="73"/>
    </row>
    <row r="2754" spans="1:56">
      <c r="A2754" s="70" t="str">
        <f t="shared" si="85"/>
        <v>2026-01</v>
      </c>
      <c r="B2754" s="5" t="str">
        <f>_xlfn.XLOOKUP(G2754,过机服务商重量差!A:A,过机服务商重量差!G:G)</f>
        <v>风清扬</v>
      </c>
      <c r="C2754" s="32" t="str">
        <f t="shared" ref="C2754:C2817" si="86">IF(OR(AO2754&lt;0,L2754="FBA海运"),"","渠道")</f>
        <v>渠道</v>
      </c>
      <c r="D2754" s="63">
        <f>ROUND(IF(AND(AO2754&gt;=0,Y2754="正常走货"),_xlfn.XLOOKUP(G2754,过机服务商重量差!A:A,过机服务商重量差!L:L),"0"),2)</f>
        <v>77</v>
      </c>
      <c r="E2754" s="64">
        <f>ROUND(IF(B2754="小旋风",$D2754/提成!$D$4*提成!$E$4,$D2754/提成!$D$3*提成!$E$3),2)</f>
        <v>0.77</v>
      </c>
      <c r="F2754" s="5" t="str">
        <f ca="1">IFERROR(LOOKUP(1,0/((B2754=名单!B:B)*(VALUE(AW2754)&gt;=名单!E:E)*(VALUE(AW2754)&lt;=名单!G:G)*(Y2754="正常走货")),名单!H:H),"否")</f>
        <v>是</v>
      </c>
      <c r="G2754" s="71" t="s">
        <v>8290</v>
      </c>
      <c r="H2754" s="71" t="s">
        <v>8292</v>
      </c>
      <c r="J2754" s="72" t="s">
        <v>967</v>
      </c>
      <c r="L2754" s="71" t="s">
        <v>18</v>
      </c>
      <c r="M2754" s="73"/>
      <c r="N2754" s="73"/>
      <c r="R2754" s="73"/>
      <c r="S2754" s="72" t="s">
        <v>292</v>
      </c>
      <c r="T2754" s="72" t="s">
        <v>14410</v>
      </c>
      <c r="U2754" s="73"/>
      <c r="W2754" s="73"/>
      <c r="X2754" s="73"/>
      <c r="Y2754" s="72" t="s">
        <v>14379</v>
      </c>
      <c r="AO2754" s="71">
        <v>385</v>
      </c>
      <c r="AT2754" s="73"/>
      <c r="AU2754" s="73"/>
      <c r="AV2754" s="73"/>
      <c r="AW2754" s="74" t="s">
        <v>17148</v>
      </c>
      <c r="BC2754" s="73"/>
    </row>
    <row r="2755" spans="1:56">
      <c r="A2755" s="70" t="str">
        <f t="shared" ref="A2755:A2818" si="87">MID(AW2755,1,7)</f>
        <v>2026-01</v>
      </c>
      <c r="B2755" s="5" t="str">
        <f>_xlfn.XLOOKUP(G2755,过机服务商重量差!A:A,过机服务商重量差!G:G)</f>
        <v>007</v>
      </c>
      <c r="C2755" s="32" t="str">
        <f t="shared" si="86"/>
        <v>渠道</v>
      </c>
      <c r="D2755" s="63">
        <f>ROUND(IF(AND(AO2755&gt;=0,Y2755="正常走货"),_xlfn.XLOOKUP(G2755,过机服务商重量差!A:A,过机服务商重量差!L:L),"0"),2)</f>
        <v>124</v>
      </c>
      <c r="E2755" s="64">
        <f>ROUND(IF(B2755="小旋风",$D2755/提成!$D$4*提成!$E$4,$D2755/提成!$D$3*提成!$E$3),2)</f>
        <v>1.24</v>
      </c>
      <c r="F2755" s="5" t="str">
        <f ca="1">IFERROR(LOOKUP(1,0/((B2755=名单!B:B)*(VALUE(AW2755)&gt;=名单!E:E)*(VALUE(AW2755)&lt;=名单!G:G)*(Y2755="正常走货")),名单!H:H),"否")</f>
        <v>否</v>
      </c>
      <c r="G2755" s="71" t="s">
        <v>8293</v>
      </c>
      <c r="H2755" s="71" t="s">
        <v>8295</v>
      </c>
      <c r="J2755" s="72" t="s">
        <v>266</v>
      </c>
      <c r="L2755" s="71" t="s">
        <v>18</v>
      </c>
      <c r="M2755" s="73"/>
      <c r="N2755" s="73"/>
      <c r="R2755" s="73"/>
      <c r="S2755" s="72" t="s">
        <v>187</v>
      </c>
      <c r="T2755" s="72" t="s">
        <v>14410</v>
      </c>
      <c r="U2755" s="73"/>
      <c r="W2755" s="73"/>
      <c r="X2755" s="73"/>
      <c r="Y2755" s="72" t="s">
        <v>14379</v>
      </c>
      <c r="AO2755" s="71">
        <v>1066.4</v>
      </c>
      <c r="AT2755" s="73"/>
      <c r="AV2755" s="73"/>
      <c r="AW2755" s="74" t="s">
        <v>17149</v>
      </c>
      <c r="BC2755" s="73"/>
    </row>
    <row r="2756" spans="1:56">
      <c r="A2756" s="70" t="str">
        <f t="shared" si="87"/>
        <v>2026-01</v>
      </c>
      <c r="B2756" s="5" t="str">
        <f>_xlfn.XLOOKUP(G2756,过机服务商重量差!A:A,过机服务商重量差!G:G)</f>
        <v>玉麒麟</v>
      </c>
      <c r="C2756" s="32" t="str">
        <f t="shared" si="86"/>
        <v>渠道</v>
      </c>
      <c r="D2756" s="63">
        <f>ROUND(IF(AND(AO2756&gt;=0,Y2756="正常走货"),_xlfn.XLOOKUP(G2756,过机服务商重量差!A:A,过机服务商重量差!L:L),"0"),2)</f>
        <v>5</v>
      </c>
      <c r="E2756" s="64">
        <f>ROUND(IF(B2756="小旋风",$D2756/提成!$D$4*提成!$E$4,$D2756/提成!$D$3*提成!$E$3),2)</f>
        <v>0.05</v>
      </c>
      <c r="F2756" s="5" t="str">
        <f ca="1">IFERROR(LOOKUP(1,0/((B2756=名单!B:B)*(VALUE(AW2756)&gt;=名单!E:E)*(VALUE(AW2756)&lt;=名单!G:G)*(Y2756="正常走货")),名单!H:H),"否")</f>
        <v>否</v>
      </c>
      <c r="G2756" s="71" t="s">
        <v>8296</v>
      </c>
      <c r="H2756" s="71" t="s">
        <v>8298</v>
      </c>
      <c r="J2756" s="72" t="s">
        <v>17</v>
      </c>
      <c r="L2756" s="71" t="s">
        <v>18</v>
      </c>
      <c r="M2756" s="73"/>
      <c r="N2756" s="73"/>
      <c r="R2756" s="73"/>
      <c r="S2756" s="72" t="s">
        <v>454</v>
      </c>
      <c r="T2756" s="72" t="s">
        <v>14407</v>
      </c>
      <c r="U2756" s="73"/>
      <c r="W2756" s="73"/>
      <c r="X2756" s="73"/>
      <c r="Y2756" s="72" t="s">
        <v>14379</v>
      </c>
      <c r="AO2756" s="71">
        <v>111.6</v>
      </c>
      <c r="AS2756" s="73"/>
      <c r="AT2756" s="73"/>
      <c r="AU2756" s="73"/>
      <c r="AV2756" s="73"/>
      <c r="AW2756" s="74" t="s">
        <v>17150</v>
      </c>
      <c r="BC2756" s="73"/>
    </row>
    <row r="2757" spans="1:56">
      <c r="A2757" s="70" t="str">
        <f t="shared" si="87"/>
        <v>2026-01</v>
      </c>
      <c r="B2757" s="5" t="str">
        <f>_xlfn.XLOOKUP(G2757,过机服务商重量差!A:A,过机服务商重量差!G:G)</f>
        <v>玉麒麟</v>
      </c>
      <c r="C2757" s="32" t="str">
        <f t="shared" si="86"/>
        <v>渠道</v>
      </c>
      <c r="D2757" s="63">
        <f>ROUND(IF(AND(AO2757&gt;=0,Y2757="正常走货"),_xlfn.XLOOKUP(G2757,过机服务商重量差!A:A,过机服务商重量差!L:L),"0"),2)</f>
        <v>6</v>
      </c>
      <c r="E2757" s="64">
        <f>ROUND(IF(B2757="小旋风",$D2757/提成!$D$4*提成!$E$4,$D2757/提成!$D$3*提成!$E$3),2)</f>
        <v>0.06</v>
      </c>
      <c r="F2757" s="5" t="str">
        <f ca="1">IFERROR(LOOKUP(1,0/((B2757=名单!B:B)*(VALUE(AW2757)&gt;=名单!E:E)*(VALUE(AW2757)&lt;=名单!G:G)*(Y2757="正常走货")),名单!H:H),"否")</f>
        <v>否</v>
      </c>
      <c r="G2757" s="71" t="s">
        <v>8299</v>
      </c>
      <c r="H2757" s="71" t="s">
        <v>8301</v>
      </c>
      <c r="J2757" s="72" t="s">
        <v>17</v>
      </c>
      <c r="L2757" s="71" t="s">
        <v>18</v>
      </c>
      <c r="M2757" s="73"/>
      <c r="N2757" s="73"/>
      <c r="R2757" s="73"/>
      <c r="S2757" s="72" t="s">
        <v>454</v>
      </c>
      <c r="T2757" s="72" t="s">
        <v>14407</v>
      </c>
      <c r="U2757" s="73"/>
      <c r="W2757" s="73"/>
      <c r="X2757" s="73"/>
      <c r="Y2757" s="72" t="s">
        <v>14379</v>
      </c>
      <c r="AO2757" s="71">
        <v>82</v>
      </c>
      <c r="AT2757" s="73"/>
      <c r="AV2757" s="73"/>
      <c r="AW2757" s="74" t="s">
        <v>17151</v>
      </c>
      <c r="BC2757" s="73"/>
    </row>
    <row r="2758" spans="1:56">
      <c r="A2758" s="70" t="str">
        <f t="shared" si="87"/>
        <v>2026-01</v>
      </c>
      <c r="B2758" s="5" t="str">
        <f>_xlfn.XLOOKUP(G2758,过机服务商重量差!A:A,过机服务商重量差!G:G)</f>
        <v>玉麒麟</v>
      </c>
      <c r="C2758" s="32" t="str">
        <f t="shared" si="86"/>
        <v>渠道</v>
      </c>
      <c r="D2758" s="63">
        <f>ROUND(IF(AND(AO2758&gt;=0,Y2758="正常走货"),_xlfn.XLOOKUP(G2758,过机服务商重量差!A:A,过机服务商重量差!L:L),"0"),2)</f>
        <v>7.5</v>
      </c>
      <c r="E2758" s="64">
        <f>ROUND(IF(B2758="小旋风",$D2758/提成!$D$4*提成!$E$4,$D2758/提成!$D$3*提成!$E$3),2)</f>
        <v>0.08</v>
      </c>
      <c r="F2758" s="5" t="str">
        <f ca="1">IFERROR(LOOKUP(1,0/((B2758=名单!B:B)*(VALUE(AW2758)&gt;=名单!E:E)*(VALUE(AW2758)&lt;=名单!G:G)*(Y2758="正常走货")),名单!H:H),"否")</f>
        <v>否</v>
      </c>
      <c r="G2758" s="71" t="s">
        <v>8302</v>
      </c>
      <c r="H2758" s="71" t="s">
        <v>8304</v>
      </c>
      <c r="J2758" s="72" t="s">
        <v>17</v>
      </c>
      <c r="L2758" s="71" t="s">
        <v>18</v>
      </c>
      <c r="M2758" s="73"/>
      <c r="N2758" s="73"/>
      <c r="R2758" s="73"/>
      <c r="S2758" s="72" t="s">
        <v>454</v>
      </c>
      <c r="T2758" s="72" t="s">
        <v>14407</v>
      </c>
      <c r="U2758" s="73"/>
      <c r="W2758" s="73"/>
      <c r="X2758" s="73"/>
      <c r="Y2758" s="72" t="s">
        <v>14379</v>
      </c>
      <c r="AO2758" s="71">
        <v>111.4</v>
      </c>
      <c r="AS2758" s="73"/>
      <c r="AT2758" s="73"/>
      <c r="AU2758" s="73"/>
      <c r="AV2758" s="73"/>
      <c r="AW2758" s="74" t="s">
        <v>17152</v>
      </c>
      <c r="BC2758" s="73"/>
    </row>
    <row r="2759" spans="1:56">
      <c r="A2759" s="70" t="str">
        <f t="shared" si="87"/>
        <v>2026-01</v>
      </c>
      <c r="B2759" s="5" t="str">
        <f>_xlfn.XLOOKUP(G2759,过机服务商重量差!A:A,过机服务商重量差!G:G)</f>
        <v>玉麒麟</v>
      </c>
      <c r="C2759" s="32" t="str">
        <f t="shared" si="86"/>
        <v>渠道</v>
      </c>
      <c r="D2759" s="63">
        <f>ROUND(IF(AND(AO2759&gt;=0,Y2759="正常走货"),_xlfn.XLOOKUP(G2759,过机服务商重量差!A:A,过机服务商重量差!L:L),"0"),2)</f>
        <v>5</v>
      </c>
      <c r="E2759" s="64">
        <f>ROUND(IF(B2759="小旋风",$D2759/提成!$D$4*提成!$E$4,$D2759/提成!$D$3*提成!$E$3),2)</f>
        <v>0.05</v>
      </c>
      <c r="F2759" s="5" t="str">
        <f ca="1">IFERROR(LOOKUP(1,0/((B2759=名单!B:B)*(VALUE(AW2759)&gt;=名单!E:E)*(VALUE(AW2759)&lt;=名单!G:G)*(Y2759="正常走货")),名单!H:H),"否")</f>
        <v>否</v>
      </c>
      <c r="G2759" s="71" t="s">
        <v>8305</v>
      </c>
      <c r="H2759" s="71" t="s">
        <v>8307</v>
      </c>
      <c r="J2759" s="72" t="s">
        <v>17</v>
      </c>
      <c r="L2759" s="71" t="s">
        <v>18</v>
      </c>
      <c r="M2759" s="73"/>
      <c r="N2759" s="73"/>
      <c r="R2759" s="73"/>
      <c r="S2759" s="72" t="s">
        <v>454</v>
      </c>
      <c r="T2759" s="72" t="s">
        <v>14407</v>
      </c>
      <c r="U2759" s="73"/>
      <c r="W2759" s="73"/>
      <c r="X2759" s="73"/>
      <c r="Y2759" s="72" t="s">
        <v>14379</v>
      </c>
      <c r="AO2759" s="71">
        <v>101.6</v>
      </c>
      <c r="AS2759" s="73"/>
      <c r="AT2759" s="73"/>
      <c r="AU2759" s="73"/>
      <c r="AV2759" s="73"/>
      <c r="AW2759" s="74" t="s">
        <v>17153</v>
      </c>
      <c r="BC2759" s="73"/>
    </row>
    <row r="2760" spans="1:56">
      <c r="A2760" s="70" t="str">
        <f t="shared" si="87"/>
        <v>2026-01</v>
      </c>
      <c r="B2760" s="5" t="str">
        <f>_xlfn.XLOOKUP(G2760,过机服务商重量差!A:A,过机服务商重量差!G:G)</f>
        <v>无崖子</v>
      </c>
      <c r="C2760" s="32" t="str">
        <f t="shared" si="86"/>
        <v/>
      </c>
      <c r="D2760" s="63">
        <f>ROUND(IF(AND(AO2760&gt;=0,Y2760="正常走货"),_xlfn.XLOOKUP(G2760,过机服务商重量差!A:A,过机服务商重量差!L:L),"0"),2)</f>
        <v>0</v>
      </c>
      <c r="E2760" s="64">
        <f>ROUND(IF(B2760="小旋风",$D2760/提成!$D$4*提成!$E$4,$D2760/提成!$D$3*提成!$E$3),2)</f>
        <v>0</v>
      </c>
      <c r="F2760" s="5" t="str">
        <f ca="1">IFERROR(LOOKUP(1,0/((B2760=名单!B:B)*(VALUE(AW2760)&gt;=名单!E:E)*(VALUE(AW2760)&lt;=名单!G:G)*(Y2760="正常走货")),名单!H:H),"否")</f>
        <v>否</v>
      </c>
      <c r="G2760" s="71" t="s">
        <v>8308</v>
      </c>
      <c r="H2760" s="71" t="s">
        <v>8310</v>
      </c>
      <c r="J2760" s="71" t="s">
        <v>2864</v>
      </c>
      <c r="L2760" s="71" t="s">
        <v>18</v>
      </c>
      <c r="M2760" s="73"/>
      <c r="N2760" s="73"/>
      <c r="R2760" s="73"/>
      <c r="S2760" s="72" t="s">
        <v>454</v>
      </c>
      <c r="T2760" s="72" t="s">
        <v>14407</v>
      </c>
      <c r="U2760" s="73"/>
      <c r="W2760" s="73"/>
      <c r="X2760" s="73"/>
      <c r="Y2760" s="72" t="s">
        <v>14379</v>
      </c>
      <c r="AO2760" s="71">
        <v>-6.89999999999998</v>
      </c>
      <c r="AT2760" s="73"/>
      <c r="AU2760" s="73"/>
      <c r="AV2760" s="73"/>
      <c r="AW2760" s="74" t="s">
        <v>17154</v>
      </c>
      <c r="BC2760" s="73"/>
    </row>
    <row r="2761" spans="1:56">
      <c r="A2761" s="70" t="str">
        <f t="shared" si="87"/>
        <v>2026-01</v>
      </c>
      <c r="B2761" s="5" t="str">
        <f>_xlfn.XLOOKUP(G2761,过机服务商重量差!A:A,过机服务商重量差!G:G)</f>
        <v>玉麒麟</v>
      </c>
      <c r="C2761" s="32" t="str">
        <f t="shared" si="86"/>
        <v>渠道</v>
      </c>
      <c r="D2761" s="63">
        <f>ROUND(IF(AND(AO2761&gt;=0,Y2761="正常走货"),_xlfn.XLOOKUP(G2761,过机服务商重量差!A:A,过机服务商重量差!L:L),"0"),2)</f>
        <v>7</v>
      </c>
      <c r="E2761" s="64">
        <f>ROUND(IF(B2761="小旋风",$D2761/提成!$D$4*提成!$E$4,$D2761/提成!$D$3*提成!$E$3),2)</f>
        <v>0.07</v>
      </c>
      <c r="F2761" s="5" t="str">
        <f ca="1">IFERROR(LOOKUP(1,0/((B2761=名单!B:B)*(VALUE(AW2761)&gt;=名单!E:E)*(VALUE(AW2761)&lt;=名单!G:G)*(Y2761="正常走货")),名单!H:H),"否")</f>
        <v>否</v>
      </c>
      <c r="G2761" s="71" t="s">
        <v>8311</v>
      </c>
      <c r="H2761" s="71" t="s">
        <v>8313</v>
      </c>
      <c r="J2761" s="72" t="s">
        <v>17</v>
      </c>
      <c r="L2761" s="71" t="s">
        <v>18</v>
      </c>
      <c r="M2761" s="73"/>
      <c r="N2761" s="73"/>
      <c r="R2761" s="73"/>
      <c r="S2761" s="72" t="s">
        <v>454</v>
      </c>
      <c r="T2761" s="72" t="s">
        <v>14407</v>
      </c>
      <c r="U2761" s="73"/>
      <c r="W2761" s="73"/>
      <c r="X2761" s="73"/>
      <c r="Y2761" s="72" t="s">
        <v>14379</v>
      </c>
      <c r="AO2761" s="71">
        <v>82.1</v>
      </c>
      <c r="AT2761" s="73"/>
      <c r="AV2761" s="73"/>
      <c r="AW2761" s="74" t="s">
        <v>17155</v>
      </c>
      <c r="BC2761" s="73"/>
    </row>
    <row r="2762" spans="1:56">
      <c r="A2762" s="70" t="str">
        <f t="shared" si="87"/>
        <v>2026-01</v>
      </c>
      <c r="B2762" s="5" t="str">
        <f>_xlfn.XLOOKUP(G2762,过机服务商重量差!A:A,过机服务商重量差!G:G)</f>
        <v>玉麒麟</v>
      </c>
      <c r="C2762" s="32" t="str">
        <f t="shared" si="86"/>
        <v>渠道</v>
      </c>
      <c r="D2762" s="63">
        <f>ROUND(IF(AND(AO2762&gt;=0,Y2762="正常走货"),_xlfn.XLOOKUP(G2762,过机服务商重量差!A:A,过机服务商重量差!L:L),"0"),2)</f>
        <v>5.5</v>
      </c>
      <c r="E2762" s="64">
        <f>ROUND(IF(B2762="小旋风",$D2762/提成!$D$4*提成!$E$4,$D2762/提成!$D$3*提成!$E$3),2)</f>
        <v>0.06</v>
      </c>
      <c r="F2762" s="5" t="str">
        <f ca="1">IFERROR(LOOKUP(1,0/((B2762=名单!B:B)*(VALUE(AW2762)&gt;=名单!E:E)*(VALUE(AW2762)&lt;=名单!G:G)*(Y2762="正常走货")),名单!H:H),"否")</f>
        <v>否</v>
      </c>
      <c r="G2762" s="71" t="s">
        <v>8314</v>
      </c>
      <c r="H2762" s="71" t="s">
        <v>8316</v>
      </c>
      <c r="J2762" s="72" t="s">
        <v>17</v>
      </c>
      <c r="L2762" s="71" t="s">
        <v>18</v>
      </c>
      <c r="M2762" s="73"/>
      <c r="N2762" s="73"/>
      <c r="R2762" s="73"/>
      <c r="S2762" s="72" t="s">
        <v>454</v>
      </c>
      <c r="T2762" s="72" t="s">
        <v>14407</v>
      </c>
      <c r="U2762" s="73"/>
      <c r="W2762" s="73"/>
      <c r="X2762" s="73"/>
      <c r="Y2762" s="72" t="s">
        <v>14379</v>
      </c>
      <c r="AO2762" s="71">
        <v>82</v>
      </c>
      <c r="AS2762" s="73"/>
      <c r="AT2762" s="73"/>
      <c r="AU2762" s="73"/>
      <c r="AV2762" s="73"/>
      <c r="AW2762" s="74" t="s">
        <v>17156</v>
      </c>
      <c r="BA2762" s="73"/>
      <c r="BC2762" s="73"/>
    </row>
    <row r="2763" spans="1:56">
      <c r="A2763" s="70" t="str">
        <f t="shared" si="87"/>
        <v>2026-01</v>
      </c>
      <c r="B2763" s="5" t="str">
        <f>_xlfn.XLOOKUP(G2763,过机服务商重量差!A:A,过机服务商重量差!G:G)</f>
        <v>玉麒麟</v>
      </c>
      <c r="C2763" s="32" t="str">
        <f t="shared" si="86"/>
        <v>渠道</v>
      </c>
      <c r="D2763" s="63">
        <f>ROUND(IF(AND(AO2763&gt;=0,Y2763="正常走货"),_xlfn.XLOOKUP(G2763,过机服务商重量差!A:A,过机服务商重量差!L:L),"0"),2)</f>
        <v>7</v>
      </c>
      <c r="E2763" s="64">
        <f>ROUND(IF(B2763="小旋风",$D2763/提成!$D$4*提成!$E$4,$D2763/提成!$D$3*提成!$E$3),2)</f>
        <v>0.07</v>
      </c>
      <c r="F2763" s="5" t="str">
        <f ca="1">IFERROR(LOOKUP(1,0/((B2763=名单!B:B)*(VALUE(AW2763)&gt;=名单!E:E)*(VALUE(AW2763)&lt;=名单!G:G)*(Y2763="正常走货")),名单!H:H),"否")</f>
        <v>否</v>
      </c>
      <c r="G2763" s="71" t="s">
        <v>8317</v>
      </c>
      <c r="H2763" s="71" t="s">
        <v>8319</v>
      </c>
      <c r="J2763" s="72" t="s">
        <v>17</v>
      </c>
      <c r="L2763" s="71" t="s">
        <v>18</v>
      </c>
      <c r="M2763" s="73"/>
      <c r="N2763" s="73"/>
      <c r="R2763" s="73"/>
      <c r="S2763" s="72" t="s">
        <v>454</v>
      </c>
      <c r="T2763" s="72" t="s">
        <v>14407</v>
      </c>
      <c r="U2763" s="73"/>
      <c r="W2763" s="73"/>
      <c r="X2763" s="73"/>
      <c r="Y2763" s="72" t="s">
        <v>14379</v>
      </c>
      <c r="AO2763" s="71">
        <v>82.1</v>
      </c>
      <c r="AS2763" s="73"/>
      <c r="AT2763" s="73"/>
      <c r="AU2763" s="73"/>
      <c r="AV2763" s="73"/>
      <c r="AW2763" s="74" t="s">
        <v>17157</v>
      </c>
      <c r="BA2763" s="73"/>
      <c r="BC2763" s="73"/>
    </row>
    <row r="2764" spans="1:56">
      <c r="A2764" s="70" t="str">
        <f t="shared" si="87"/>
        <v>2026-01</v>
      </c>
      <c r="B2764" s="5" t="str">
        <f>_xlfn.XLOOKUP(G2764,过机服务商重量差!A:A,过机服务商重量差!G:G)</f>
        <v>玉麒麟</v>
      </c>
      <c r="C2764" s="32" t="str">
        <f t="shared" si="86"/>
        <v>渠道</v>
      </c>
      <c r="D2764" s="63">
        <f>ROUND(IF(AND(AO2764&gt;=0,Y2764="正常走货"),_xlfn.XLOOKUP(G2764,过机服务商重量差!A:A,过机服务商重量差!L:L),"0"),2)</f>
        <v>4.5</v>
      </c>
      <c r="E2764" s="64">
        <f>ROUND(IF(B2764="小旋风",$D2764/提成!$D$4*提成!$E$4,$D2764/提成!$D$3*提成!$E$3),2)</f>
        <v>0.05</v>
      </c>
      <c r="F2764" s="5" t="str">
        <f ca="1">IFERROR(LOOKUP(1,0/((B2764=名单!B:B)*(VALUE(AW2764)&gt;=名单!E:E)*(VALUE(AW2764)&lt;=名单!G:G)*(Y2764="正常走货")),名单!H:H),"否")</f>
        <v>否</v>
      </c>
      <c r="G2764" s="71" t="s">
        <v>8320</v>
      </c>
      <c r="H2764" s="71" t="s">
        <v>8322</v>
      </c>
      <c r="J2764" s="72" t="s">
        <v>17</v>
      </c>
      <c r="L2764" s="71" t="s">
        <v>18</v>
      </c>
      <c r="M2764" s="73"/>
      <c r="N2764" s="73"/>
      <c r="R2764" s="73"/>
      <c r="S2764" s="72" t="s">
        <v>454</v>
      </c>
      <c r="T2764" s="72" t="s">
        <v>14407</v>
      </c>
      <c r="U2764" s="73"/>
      <c r="W2764" s="73"/>
      <c r="X2764" s="73"/>
      <c r="Y2764" s="72" t="s">
        <v>14379</v>
      </c>
      <c r="AO2764" s="71">
        <v>62.3</v>
      </c>
      <c r="AS2764" s="73"/>
      <c r="AT2764" s="73"/>
      <c r="AU2764" s="73"/>
      <c r="AV2764" s="73"/>
      <c r="AW2764" s="74" t="s">
        <v>17158</v>
      </c>
      <c r="BA2764" s="73"/>
      <c r="BC2764" s="73"/>
    </row>
    <row r="2765" spans="1:56">
      <c r="A2765" s="70" t="str">
        <f t="shared" si="87"/>
        <v>2026-01</v>
      </c>
      <c r="B2765" s="5" t="str">
        <f>_xlfn.XLOOKUP(G2765,过机服务商重量差!A:A,过机服务商重量差!G:G)</f>
        <v>玉麒麟</v>
      </c>
      <c r="C2765" s="32" t="str">
        <f t="shared" si="86"/>
        <v>渠道</v>
      </c>
      <c r="D2765" s="63">
        <f>ROUND(IF(AND(AO2765&gt;=0,Y2765="正常走货"),_xlfn.XLOOKUP(G2765,过机服务商重量差!A:A,过机服务商重量差!L:L),"0"),2)</f>
        <v>5.5</v>
      </c>
      <c r="E2765" s="64">
        <f>ROUND(IF(B2765="小旋风",$D2765/提成!$D$4*提成!$E$4,$D2765/提成!$D$3*提成!$E$3),2)</f>
        <v>0.06</v>
      </c>
      <c r="F2765" s="5" t="str">
        <f ca="1">IFERROR(LOOKUP(1,0/((B2765=名单!B:B)*(VALUE(AW2765)&gt;=名单!E:E)*(VALUE(AW2765)&lt;=名单!G:G)*(Y2765="正常走货")),名单!H:H),"否")</f>
        <v>否</v>
      </c>
      <c r="G2765" s="71" t="s">
        <v>8323</v>
      </c>
      <c r="H2765" s="71" t="s">
        <v>8325</v>
      </c>
      <c r="J2765" s="72" t="s">
        <v>17</v>
      </c>
      <c r="L2765" s="71" t="s">
        <v>18</v>
      </c>
      <c r="M2765" s="73"/>
      <c r="N2765" s="73"/>
      <c r="R2765" s="73"/>
      <c r="S2765" s="72" t="s">
        <v>454</v>
      </c>
      <c r="T2765" s="72" t="s">
        <v>14407</v>
      </c>
      <c r="U2765" s="73"/>
      <c r="W2765" s="73"/>
      <c r="X2765" s="73"/>
      <c r="Y2765" s="72" t="s">
        <v>14379</v>
      </c>
      <c r="AO2765" s="71">
        <v>112</v>
      </c>
      <c r="AT2765" s="73"/>
      <c r="AV2765" s="73"/>
      <c r="AW2765" s="74" t="s">
        <v>17159</v>
      </c>
      <c r="BA2765" s="73"/>
      <c r="BC2765" s="73"/>
    </row>
    <row r="2766" spans="1:56">
      <c r="A2766" s="70" t="str">
        <f t="shared" si="87"/>
        <v>2026-01</v>
      </c>
      <c r="B2766" s="5" t="str">
        <f>_xlfn.XLOOKUP(G2766,过机服务商重量差!A:A,过机服务商重量差!G:G)</f>
        <v>玉麒麟</v>
      </c>
      <c r="C2766" s="32" t="str">
        <f t="shared" si="86"/>
        <v>渠道</v>
      </c>
      <c r="D2766" s="63">
        <f>ROUND(IF(AND(AO2766&gt;=0,Y2766="正常走货"),_xlfn.XLOOKUP(G2766,过机服务商重量差!A:A,过机服务商重量差!L:L),"0"),2)</f>
        <v>5.5</v>
      </c>
      <c r="E2766" s="64">
        <f>ROUND(IF(B2766="小旋风",$D2766/提成!$D$4*提成!$E$4,$D2766/提成!$D$3*提成!$E$3),2)</f>
        <v>0.06</v>
      </c>
      <c r="F2766" s="5" t="str">
        <f ca="1">IFERROR(LOOKUP(1,0/((B2766=名单!B:B)*(VALUE(AW2766)&gt;=名单!E:E)*(VALUE(AW2766)&lt;=名单!G:G)*(Y2766="正常走货")),名单!H:H),"否")</f>
        <v>否</v>
      </c>
      <c r="G2766" s="71" t="s">
        <v>8326</v>
      </c>
      <c r="H2766" s="71" t="s">
        <v>8328</v>
      </c>
      <c r="J2766" s="72" t="s">
        <v>17</v>
      </c>
      <c r="L2766" s="71" t="s">
        <v>18</v>
      </c>
      <c r="M2766" s="73"/>
      <c r="N2766" s="73"/>
      <c r="R2766" s="73"/>
      <c r="S2766" s="72" t="s">
        <v>454</v>
      </c>
      <c r="T2766" s="72" t="s">
        <v>14407</v>
      </c>
      <c r="U2766" s="73"/>
      <c r="W2766" s="73"/>
      <c r="X2766" s="73"/>
      <c r="Y2766" s="72" t="s">
        <v>14379</v>
      </c>
      <c r="AO2766" s="71">
        <v>112</v>
      </c>
      <c r="AS2766" s="73"/>
      <c r="AT2766" s="73"/>
      <c r="AV2766" s="73"/>
      <c r="AW2766" s="74" t="s">
        <v>17160</v>
      </c>
      <c r="BC2766" s="73"/>
    </row>
    <row r="2767" spans="1:56">
      <c r="A2767" s="70" t="str">
        <f t="shared" si="87"/>
        <v>2026-01</v>
      </c>
      <c r="B2767" s="5" t="str">
        <f>_xlfn.XLOOKUP(G2767,过机服务商重量差!A:A,过机服务商重量差!G:G)</f>
        <v>玉麒麟</v>
      </c>
      <c r="C2767" s="32" t="str">
        <f t="shared" si="86"/>
        <v>渠道</v>
      </c>
      <c r="D2767" s="63">
        <f>ROUND(IF(AND(AO2767&gt;=0,Y2767="正常走货"),_xlfn.XLOOKUP(G2767,过机服务商重量差!A:A,过机服务商重量差!L:L),"0"),2)</f>
        <v>6</v>
      </c>
      <c r="E2767" s="64">
        <f>ROUND(IF(B2767="小旋风",$D2767/提成!$D$4*提成!$E$4,$D2767/提成!$D$3*提成!$E$3),2)</f>
        <v>0.06</v>
      </c>
      <c r="F2767" s="5" t="str">
        <f ca="1">IFERROR(LOOKUP(1,0/((B2767=名单!B:B)*(VALUE(AW2767)&gt;=名单!E:E)*(VALUE(AW2767)&lt;=名单!G:G)*(Y2767="正常走货")),名单!H:H),"否")</f>
        <v>否</v>
      </c>
      <c r="G2767" s="71" t="s">
        <v>8329</v>
      </c>
      <c r="H2767" s="71" t="s">
        <v>8331</v>
      </c>
      <c r="J2767" s="72" t="s">
        <v>17</v>
      </c>
      <c r="L2767" s="71" t="s">
        <v>18</v>
      </c>
      <c r="M2767" s="73"/>
      <c r="N2767" s="73"/>
      <c r="R2767" s="73"/>
      <c r="S2767" s="72" t="s">
        <v>454</v>
      </c>
      <c r="T2767" s="72" t="s">
        <v>14407</v>
      </c>
      <c r="U2767" s="73"/>
      <c r="W2767" s="73"/>
      <c r="X2767" s="73"/>
      <c r="Y2767" s="72" t="s">
        <v>14379</v>
      </c>
      <c r="AO2767" s="71">
        <v>112</v>
      </c>
      <c r="AS2767" s="73"/>
      <c r="AT2767" s="73"/>
      <c r="AV2767" s="73"/>
      <c r="AW2767" s="74" t="s">
        <v>17161</v>
      </c>
      <c r="BA2767" s="73"/>
      <c r="BC2767" s="73"/>
    </row>
    <row r="2768" spans="1:56">
      <c r="A2768" s="70" t="str">
        <f t="shared" si="87"/>
        <v>2026-01</v>
      </c>
      <c r="B2768" s="5" t="str">
        <f>_xlfn.XLOOKUP(G2768,过机服务商重量差!A:A,过机服务商重量差!G:G)</f>
        <v>玉麒麟</v>
      </c>
      <c r="C2768" s="32" t="str">
        <f t="shared" si="86"/>
        <v>渠道</v>
      </c>
      <c r="D2768" s="63">
        <f>ROUND(IF(AND(AO2768&gt;=0,Y2768="正常走货"),_xlfn.XLOOKUP(G2768,过机服务商重量差!A:A,过机服务商重量差!L:L),"0"),2)</f>
        <v>6</v>
      </c>
      <c r="E2768" s="64">
        <f>ROUND(IF(B2768="小旋风",$D2768/提成!$D$4*提成!$E$4,$D2768/提成!$D$3*提成!$E$3),2)</f>
        <v>0.06</v>
      </c>
      <c r="F2768" s="5" t="str">
        <f ca="1">IFERROR(LOOKUP(1,0/((B2768=名单!B:B)*(VALUE(AW2768)&gt;=名单!E:E)*(VALUE(AW2768)&lt;=名单!G:G)*(Y2768="正常走货")),名单!H:H),"否")</f>
        <v>否</v>
      </c>
      <c r="G2768" s="71" t="s">
        <v>8332</v>
      </c>
      <c r="H2768" s="71" t="s">
        <v>8334</v>
      </c>
      <c r="J2768" s="72" t="s">
        <v>17</v>
      </c>
      <c r="L2768" s="71" t="s">
        <v>18</v>
      </c>
      <c r="M2768" s="73"/>
      <c r="N2768" s="73"/>
      <c r="R2768" s="73"/>
      <c r="S2768" s="72" t="s">
        <v>454</v>
      </c>
      <c r="T2768" s="72" t="s">
        <v>14407</v>
      </c>
      <c r="U2768" s="73"/>
      <c r="W2768" s="73"/>
      <c r="X2768" s="73"/>
      <c r="Y2768" s="72" t="s">
        <v>14379</v>
      </c>
      <c r="AO2768" s="71">
        <v>82</v>
      </c>
      <c r="AT2768" s="73"/>
      <c r="AV2768" s="73"/>
      <c r="AW2768" s="74" t="s">
        <v>17162</v>
      </c>
      <c r="BC2768" s="73"/>
      <c r="BD2768" s="73"/>
    </row>
    <row r="2769" spans="1:56">
      <c r="A2769" s="70" t="str">
        <f t="shared" si="87"/>
        <v>2026-01</v>
      </c>
      <c r="B2769" s="5" t="str">
        <f>_xlfn.XLOOKUP(G2769,过机服务商重量差!A:A,过机服务商重量差!G:G)</f>
        <v>玉麒麟</v>
      </c>
      <c r="C2769" s="32" t="str">
        <f t="shared" si="86"/>
        <v>渠道</v>
      </c>
      <c r="D2769" s="63">
        <f>ROUND(IF(AND(AO2769&gt;=0,Y2769="正常走货"),_xlfn.XLOOKUP(G2769,过机服务商重量差!A:A,过机服务商重量差!L:L),"0"),2)</f>
        <v>5.5</v>
      </c>
      <c r="E2769" s="64">
        <f>ROUND(IF(B2769="小旋风",$D2769/提成!$D$4*提成!$E$4,$D2769/提成!$D$3*提成!$E$3),2)</f>
        <v>0.06</v>
      </c>
      <c r="F2769" s="5" t="str">
        <f ca="1">IFERROR(LOOKUP(1,0/((B2769=名单!B:B)*(VALUE(AW2769)&gt;=名单!E:E)*(VALUE(AW2769)&lt;=名单!G:G)*(Y2769="正常走货")),名单!H:H),"否")</f>
        <v>否</v>
      </c>
      <c r="G2769" s="71" t="s">
        <v>8335</v>
      </c>
      <c r="H2769" s="71" t="s">
        <v>8337</v>
      </c>
      <c r="J2769" s="72" t="s">
        <v>17</v>
      </c>
      <c r="L2769" s="71" t="s">
        <v>18</v>
      </c>
      <c r="M2769" s="73"/>
      <c r="N2769" s="73"/>
      <c r="R2769" s="73"/>
      <c r="S2769" s="72" t="s">
        <v>454</v>
      </c>
      <c r="T2769" s="72" t="s">
        <v>14407</v>
      </c>
      <c r="U2769" s="73"/>
      <c r="W2769" s="73"/>
      <c r="X2769" s="73"/>
      <c r="Y2769" s="72" t="s">
        <v>14379</v>
      </c>
      <c r="AO2769" s="71">
        <v>48.08</v>
      </c>
      <c r="AT2769" s="73"/>
      <c r="AU2769" s="73"/>
      <c r="AV2769" s="73"/>
      <c r="AW2769" s="74" t="s">
        <v>17163</v>
      </c>
      <c r="BC2769" s="73"/>
      <c r="BD2769" s="73"/>
    </row>
    <row r="2770" spans="1:56">
      <c r="A2770" s="70" t="str">
        <f t="shared" si="87"/>
        <v>2026-01</v>
      </c>
      <c r="B2770" s="5" t="str">
        <f>_xlfn.XLOOKUP(G2770,过机服务商重量差!A:A,过机服务商重量差!G:G)</f>
        <v>玉麒麟</v>
      </c>
      <c r="C2770" s="32" t="str">
        <f t="shared" si="86"/>
        <v>渠道</v>
      </c>
      <c r="D2770" s="63">
        <f>ROUND(IF(AND(AO2770&gt;=0,Y2770="正常走货"),_xlfn.XLOOKUP(G2770,过机服务商重量差!A:A,过机服务商重量差!L:L),"0"),2)</f>
        <v>6.5</v>
      </c>
      <c r="E2770" s="64">
        <f>ROUND(IF(B2770="小旋风",$D2770/提成!$D$4*提成!$E$4,$D2770/提成!$D$3*提成!$E$3),2)</f>
        <v>0.07</v>
      </c>
      <c r="F2770" s="5" t="str">
        <f ca="1">IFERROR(LOOKUP(1,0/((B2770=名单!B:B)*(VALUE(AW2770)&gt;=名单!E:E)*(VALUE(AW2770)&lt;=名单!G:G)*(Y2770="正常走货")),名单!H:H),"否")</f>
        <v>否</v>
      </c>
      <c r="G2770" s="71" t="s">
        <v>8338</v>
      </c>
      <c r="H2770" s="71" t="s">
        <v>8340</v>
      </c>
      <c r="J2770" s="72" t="s">
        <v>17</v>
      </c>
      <c r="L2770" s="71" t="s">
        <v>18</v>
      </c>
      <c r="M2770" s="73"/>
      <c r="N2770" s="73"/>
      <c r="R2770" s="73"/>
      <c r="S2770" s="72" t="s">
        <v>454</v>
      </c>
      <c r="T2770" s="72" t="s">
        <v>14407</v>
      </c>
      <c r="U2770" s="73"/>
      <c r="W2770" s="73"/>
      <c r="X2770" s="73"/>
      <c r="Y2770" s="72" t="s">
        <v>14379</v>
      </c>
      <c r="AO2770" s="71">
        <v>112.4</v>
      </c>
      <c r="AT2770" s="73"/>
      <c r="AU2770" s="73"/>
      <c r="AV2770" s="73"/>
      <c r="AW2770" s="74" t="s">
        <v>17164</v>
      </c>
      <c r="BC2770" s="73"/>
      <c r="BD2770" s="73"/>
    </row>
    <row r="2771" spans="1:56">
      <c r="A2771" s="70" t="str">
        <f t="shared" si="87"/>
        <v>2026-01</v>
      </c>
      <c r="B2771" s="5" t="str">
        <f>_xlfn.XLOOKUP(G2771,过机服务商重量差!A:A,过机服务商重量差!G:G)</f>
        <v>玉麒麟</v>
      </c>
      <c r="C2771" s="32" t="str">
        <f t="shared" si="86"/>
        <v>渠道</v>
      </c>
      <c r="D2771" s="63">
        <f>ROUND(IF(AND(AO2771&gt;=0,Y2771="正常走货"),_xlfn.XLOOKUP(G2771,过机服务商重量差!A:A,过机服务商重量差!L:L),"0"),2)</f>
        <v>6.5</v>
      </c>
      <c r="E2771" s="64">
        <f>ROUND(IF(B2771="小旋风",$D2771/提成!$D$4*提成!$E$4,$D2771/提成!$D$3*提成!$E$3),2)</f>
        <v>0.07</v>
      </c>
      <c r="F2771" s="5" t="str">
        <f ca="1">IFERROR(LOOKUP(1,0/((B2771=名单!B:B)*(VALUE(AW2771)&gt;=名单!E:E)*(VALUE(AW2771)&lt;=名单!G:G)*(Y2771="正常走货")),名单!H:H),"否")</f>
        <v>否</v>
      </c>
      <c r="G2771" s="71" t="s">
        <v>8341</v>
      </c>
      <c r="H2771" s="71" t="s">
        <v>8343</v>
      </c>
      <c r="J2771" s="72" t="s">
        <v>17</v>
      </c>
      <c r="L2771" s="71" t="s">
        <v>18</v>
      </c>
      <c r="M2771" s="73"/>
      <c r="N2771" s="73"/>
      <c r="R2771" s="73"/>
      <c r="S2771" s="72" t="s">
        <v>454</v>
      </c>
      <c r="T2771" s="72" t="s">
        <v>14407</v>
      </c>
      <c r="U2771" s="73"/>
      <c r="W2771" s="73"/>
      <c r="X2771" s="73"/>
      <c r="Y2771" s="72" t="s">
        <v>14379</v>
      </c>
      <c r="AO2771" s="71">
        <v>142.4</v>
      </c>
      <c r="AS2771" s="73"/>
      <c r="AT2771" s="73"/>
      <c r="AV2771" s="73"/>
      <c r="AW2771" s="74" t="s">
        <v>17165</v>
      </c>
      <c r="BC2771" s="73"/>
    </row>
    <row r="2772" spans="1:56">
      <c r="A2772" s="70" t="str">
        <f t="shared" si="87"/>
        <v>2026-01</v>
      </c>
      <c r="B2772" s="5" t="str">
        <f>_xlfn.XLOOKUP(G2772,过机服务商重量差!A:A,过机服务商重量差!G:G)</f>
        <v>玉麒麟</v>
      </c>
      <c r="C2772" s="32" t="str">
        <f t="shared" si="86"/>
        <v>渠道</v>
      </c>
      <c r="D2772" s="63">
        <f>ROUND(IF(AND(AO2772&gt;=0,Y2772="正常走货"),_xlfn.XLOOKUP(G2772,过机服务商重量差!A:A,过机服务商重量差!L:L),"0"),2)</f>
        <v>5</v>
      </c>
      <c r="E2772" s="64">
        <f>ROUND(IF(B2772="小旋风",$D2772/提成!$D$4*提成!$E$4,$D2772/提成!$D$3*提成!$E$3),2)</f>
        <v>0.05</v>
      </c>
      <c r="F2772" s="5" t="str">
        <f ca="1">IFERROR(LOOKUP(1,0/((B2772=名单!B:B)*(VALUE(AW2772)&gt;=名单!E:E)*(VALUE(AW2772)&lt;=名单!G:G)*(Y2772="正常走货")),名单!H:H),"否")</f>
        <v>否</v>
      </c>
      <c r="G2772" s="71" t="s">
        <v>8344</v>
      </c>
      <c r="H2772" s="71" t="s">
        <v>8346</v>
      </c>
      <c r="J2772" s="72" t="s">
        <v>17</v>
      </c>
      <c r="L2772" s="71" t="s">
        <v>18</v>
      </c>
      <c r="M2772" s="73"/>
      <c r="N2772" s="73"/>
      <c r="R2772" s="73"/>
      <c r="S2772" s="72" t="s">
        <v>454</v>
      </c>
      <c r="T2772" s="72" t="s">
        <v>14407</v>
      </c>
      <c r="U2772" s="73"/>
      <c r="W2772" s="73"/>
      <c r="X2772" s="73"/>
      <c r="Y2772" s="72" t="s">
        <v>14379</v>
      </c>
      <c r="AO2772" s="71">
        <v>101.6</v>
      </c>
      <c r="AS2772" s="73"/>
      <c r="AT2772" s="73"/>
      <c r="AU2772" s="73"/>
      <c r="AV2772" s="73"/>
      <c r="AW2772" s="74" t="s">
        <v>17166</v>
      </c>
      <c r="BA2772" s="73"/>
      <c r="BC2772" s="73"/>
    </row>
    <row r="2773" spans="1:56">
      <c r="A2773" s="70" t="str">
        <f t="shared" si="87"/>
        <v>2026-01</v>
      </c>
      <c r="B2773" s="5" t="str">
        <f>_xlfn.XLOOKUP(G2773,过机服务商重量差!A:A,过机服务商重量差!G:G)</f>
        <v>玉麒麟</v>
      </c>
      <c r="C2773" s="32" t="str">
        <f t="shared" si="86"/>
        <v>渠道</v>
      </c>
      <c r="D2773" s="63">
        <f>ROUND(IF(AND(AO2773&gt;=0,Y2773="正常走货"),_xlfn.XLOOKUP(G2773,过机服务商重量差!A:A,过机服务商重量差!L:L),"0"),2)</f>
        <v>7.5</v>
      </c>
      <c r="E2773" s="64">
        <f>ROUND(IF(B2773="小旋风",$D2773/提成!$D$4*提成!$E$4,$D2773/提成!$D$3*提成!$E$3),2)</f>
        <v>0.08</v>
      </c>
      <c r="F2773" s="5" t="str">
        <f ca="1">IFERROR(LOOKUP(1,0/((B2773=名单!B:B)*(VALUE(AW2773)&gt;=名单!E:E)*(VALUE(AW2773)&lt;=名单!G:G)*(Y2773="正常走货")),名单!H:H),"否")</f>
        <v>否</v>
      </c>
      <c r="G2773" s="71" t="s">
        <v>8347</v>
      </c>
      <c r="H2773" s="71" t="s">
        <v>8349</v>
      </c>
      <c r="J2773" s="72" t="s">
        <v>17</v>
      </c>
      <c r="L2773" s="71" t="s">
        <v>18</v>
      </c>
      <c r="M2773" s="73"/>
      <c r="N2773" s="73"/>
      <c r="R2773" s="73"/>
      <c r="S2773" s="72" t="s">
        <v>454</v>
      </c>
      <c r="T2773" s="72" t="s">
        <v>14407</v>
      </c>
      <c r="U2773" s="73"/>
      <c r="W2773" s="73"/>
      <c r="X2773" s="73"/>
      <c r="Y2773" s="72" t="s">
        <v>14379</v>
      </c>
      <c r="AO2773" s="71">
        <v>172.4</v>
      </c>
      <c r="AT2773" s="73"/>
      <c r="AV2773" s="73"/>
      <c r="AW2773" s="74" t="s">
        <v>17167</v>
      </c>
      <c r="BC2773" s="73"/>
    </row>
    <row r="2774" spans="1:56">
      <c r="A2774" s="70" t="str">
        <f t="shared" si="87"/>
        <v>2026-01</v>
      </c>
      <c r="B2774" s="5" t="str">
        <f>_xlfn.XLOOKUP(G2774,过机服务商重量差!A:A,过机服务商重量差!G:G)</f>
        <v>玉麒麟</v>
      </c>
      <c r="C2774" s="32" t="str">
        <f t="shared" si="86"/>
        <v>渠道</v>
      </c>
      <c r="D2774" s="63">
        <f>ROUND(IF(AND(AO2774&gt;=0,Y2774="正常走货"),_xlfn.XLOOKUP(G2774,过机服务商重量差!A:A,过机服务商重量差!L:L),"0"),2)</f>
        <v>9.5</v>
      </c>
      <c r="E2774" s="64">
        <f>ROUND(IF(B2774="小旋风",$D2774/提成!$D$4*提成!$E$4,$D2774/提成!$D$3*提成!$E$3),2)</f>
        <v>0.1</v>
      </c>
      <c r="F2774" s="5" t="str">
        <f ca="1">IFERROR(LOOKUP(1,0/((B2774=名单!B:B)*(VALUE(AW2774)&gt;=名单!E:E)*(VALUE(AW2774)&lt;=名单!G:G)*(Y2774="正常走货")),名单!H:H),"否")</f>
        <v>否</v>
      </c>
      <c r="G2774" s="71" t="s">
        <v>8350</v>
      </c>
      <c r="H2774" s="71" t="s">
        <v>8352</v>
      </c>
      <c r="J2774" s="71" t="s">
        <v>17</v>
      </c>
      <c r="L2774" s="71" t="s">
        <v>18</v>
      </c>
      <c r="M2774" s="73"/>
      <c r="N2774" s="73"/>
      <c r="R2774" s="73"/>
      <c r="S2774" s="72" t="s">
        <v>454</v>
      </c>
      <c r="T2774" s="72" t="s">
        <v>14407</v>
      </c>
      <c r="U2774" s="73"/>
      <c r="W2774" s="73"/>
      <c r="X2774" s="73"/>
      <c r="Y2774" s="72" t="s">
        <v>14379</v>
      </c>
      <c r="AO2774" s="71">
        <v>111.9</v>
      </c>
      <c r="AS2774" s="73"/>
      <c r="AT2774" s="73"/>
      <c r="AU2774" s="73"/>
      <c r="AV2774" s="73"/>
      <c r="AW2774" s="74" t="s">
        <v>17168</v>
      </c>
      <c r="BA2774" s="73"/>
      <c r="BC2774" s="73"/>
    </row>
    <row r="2775" spans="1:56">
      <c r="A2775" s="70" t="str">
        <f t="shared" si="87"/>
        <v>2026-01</v>
      </c>
      <c r="B2775" s="5" t="str">
        <f>_xlfn.XLOOKUP(G2775,过机服务商重量差!A:A,过机服务商重量差!G:G)</f>
        <v>玉麒麟</v>
      </c>
      <c r="C2775" s="32" t="str">
        <f t="shared" si="86"/>
        <v>渠道</v>
      </c>
      <c r="D2775" s="63">
        <f>ROUND(IF(AND(AO2775&gt;=0,Y2775="正常走货"),_xlfn.XLOOKUP(G2775,过机服务商重量差!A:A,过机服务商重量差!L:L),"0"),2)</f>
        <v>6</v>
      </c>
      <c r="E2775" s="64">
        <f>ROUND(IF(B2775="小旋风",$D2775/提成!$D$4*提成!$E$4,$D2775/提成!$D$3*提成!$E$3),2)</f>
        <v>0.06</v>
      </c>
      <c r="F2775" s="5" t="str">
        <f ca="1">IFERROR(LOOKUP(1,0/((B2775=名单!B:B)*(VALUE(AW2775)&gt;=名单!E:E)*(VALUE(AW2775)&lt;=名单!G:G)*(Y2775="正常走货")),名单!H:H),"否")</f>
        <v>否</v>
      </c>
      <c r="G2775" s="71" t="s">
        <v>8353</v>
      </c>
      <c r="H2775" s="71" t="s">
        <v>8355</v>
      </c>
      <c r="J2775" s="72" t="s">
        <v>17</v>
      </c>
      <c r="L2775" s="71" t="s">
        <v>18</v>
      </c>
      <c r="M2775" s="73"/>
      <c r="N2775" s="73"/>
      <c r="R2775" s="73"/>
      <c r="S2775" s="72" t="s">
        <v>454</v>
      </c>
      <c r="T2775" s="72" t="s">
        <v>14407</v>
      </c>
      <c r="U2775" s="73"/>
      <c r="W2775" s="73"/>
      <c r="X2775" s="73"/>
      <c r="Y2775" s="72" t="s">
        <v>14379</v>
      </c>
      <c r="AO2775" s="71">
        <v>143</v>
      </c>
      <c r="AS2775" s="73"/>
      <c r="AT2775" s="73"/>
      <c r="AV2775" s="73"/>
      <c r="AW2775" s="74" t="s">
        <v>17169</v>
      </c>
      <c r="BC2775" s="73"/>
    </row>
    <row r="2776" spans="1:56">
      <c r="A2776" s="70" t="str">
        <f t="shared" si="87"/>
        <v>2026-01</v>
      </c>
      <c r="B2776" s="5" t="str">
        <f>_xlfn.XLOOKUP(G2776,过机服务商重量差!A:A,过机服务商重量差!G:G)</f>
        <v>玉麒麟</v>
      </c>
      <c r="C2776" s="32" t="str">
        <f t="shared" si="86"/>
        <v>渠道</v>
      </c>
      <c r="D2776" s="63">
        <f>ROUND(IF(AND(AO2776&gt;=0,Y2776="正常走货"),_xlfn.XLOOKUP(G2776,过机服务商重量差!A:A,过机服务商重量差!L:L),"0"),2)</f>
        <v>6.5</v>
      </c>
      <c r="E2776" s="64">
        <f>ROUND(IF(B2776="小旋风",$D2776/提成!$D$4*提成!$E$4,$D2776/提成!$D$3*提成!$E$3),2)</f>
        <v>0.07</v>
      </c>
      <c r="F2776" s="5" t="str">
        <f ca="1">IFERROR(LOOKUP(1,0/((B2776=名单!B:B)*(VALUE(AW2776)&gt;=名单!E:E)*(VALUE(AW2776)&lt;=名单!G:G)*(Y2776="正常走货")),名单!H:H),"否")</f>
        <v>否</v>
      </c>
      <c r="G2776" s="71" t="s">
        <v>8356</v>
      </c>
      <c r="H2776" s="71" t="s">
        <v>8358</v>
      </c>
      <c r="J2776" s="72" t="s">
        <v>17</v>
      </c>
      <c r="L2776" s="71" t="s">
        <v>18</v>
      </c>
      <c r="M2776" s="73"/>
      <c r="N2776" s="73"/>
      <c r="R2776" s="73"/>
      <c r="S2776" s="72" t="s">
        <v>454</v>
      </c>
      <c r="T2776" s="72" t="s">
        <v>14407</v>
      </c>
      <c r="U2776" s="73"/>
      <c r="W2776" s="73"/>
      <c r="X2776" s="73"/>
      <c r="Y2776" s="72" t="s">
        <v>14379</v>
      </c>
      <c r="AO2776" s="71">
        <v>81.4</v>
      </c>
      <c r="AT2776" s="73"/>
      <c r="AU2776" s="73"/>
      <c r="AV2776" s="73"/>
      <c r="AW2776" s="74" t="s">
        <v>17170</v>
      </c>
      <c r="BC2776" s="73"/>
      <c r="BD2776" s="73"/>
    </row>
    <row r="2777" spans="1:56">
      <c r="A2777" s="70" t="str">
        <f t="shared" si="87"/>
        <v>2026-01</v>
      </c>
      <c r="B2777" s="5" t="str">
        <f>_xlfn.XLOOKUP(G2777,过机服务商重量差!A:A,过机服务商重量差!G:G)</f>
        <v>玉麒麟</v>
      </c>
      <c r="C2777" s="32" t="str">
        <f t="shared" si="86"/>
        <v>渠道</v>
      </c>
      <c r="D2777" s="63">
        <f>ROUND(IF(AND(AO2777&gt;=0,Y2777="正常走货"),_xlfn.XLOOKUP(G2777,过机服务商重量差!A:A,过机服务商重量差!L:L),"0"),2)</f>
        <v>5.5</v>
      </c>
      <c r="E2777" s="64">
        <f>ROUND(IF(B2777="小旋风",$D2777/提成!$D$4*提成!$E$4,$D2777/提成!$D$3*提成!$E$3),2)</f>
        <v>0.06</v>
      </c>
      <c r="F2777" s="5" t="str">
        <f ca="1">IFERROR(LOOKUP(1,0/((B2777=名单!B:B)*(VALUE(AW2777)&gt;=名单!E:E)*(VALUE(AW2777)&lt;=名单!G:G)*(Y2777="正常走货")),名单!H:H),"否")</f>
        <v>否</v>
      </c>
      <c r="G2777" s="71" t="s">
        <v>8359</v>
      </c>
      <c r="H2777" s="71" t="s">
        <v>8361</v>
      </c>
      <c r="J2777" s="72" t="s">
        <v>17</v>
      </c>
      <c r="L2777" s="71" t="s">
        <v>18</v>
      </c>
      <c r="M2777" s="73"/>
      <c r="N2777" s="73"/>
      <c r="R2777" s="73"/>
      <c r="S2777" s="72" t="s">
        <v>454</v>
      </c>
      <c r="T2777" s="72" t="s">
        <v>14407</v>
      </c>
      <c r="U2777" s="73"/>
      <c r="W2777" s="73"/>
      <c r="X2777" s="73"/>
      <c r="Y2777" s="72" t="s">
        <v>14379</v>
      </c>
      <c r="AO2777" s="71">
        <v>82</v>
      </c>
      <c r="AS2777" s="73"/>
      <c r="AT2777" s="73"/>
      <c r="AU2777" s="73"/>
      <c r="AV2777" s="73"/>
      <c r="AW2777" s="74" t="s">
        <v>17171</v>
      </c>
      <c r="BC2777" s="73"/>
    </row>
    <row r="2778" spans="1:56">
      <c r="A2778" s="70" t="str">
        <f t="shared" si="87"/>
        <v>2026-01</v>
      </c>
      <c r="B2778" s="5" t="str">
        <f>_xlfn.XLOOKUP(G2778,过机服务商重量差!A:A,过机服务商重量差!G:G)</f>
        <v>玉麒麟</v>
      </c>
      <c r="C2778" s="32" t="str">
        <f t="shared" si="86"/>
        <v>渠道</v>
      </c>
      <c r="D2778" s="63">
        <f>ROUND(IF(AND(AO2778&gt;=0,Y2778="正常走货"),_xlfn.XLOOKUP(G2778,过机服务商重量差!A:A,过机服务商重量差!L:L),"0"),2)</f>
        <v>8.5</v>
      </c>
      <c r="E2778" s="64">
        <f>ROUND(IF(B2778="小旋风",$D2778/提成!$D$4*提成!$E$4,$D2778/提成!$D$3*提成!$E$3),2)</f>
        <v>0.09</v>
      </c>
      <c r="F2778" s="5" t="str">
        <f ca="1">IFERROR(LOOKUP(1,0/((B2778=名单!B:B)*(VALUE(AW2778)&gt;=名单!E:E)*(VALUE(AW2778)&lt;=名单!G:G)*(Y2778="正常走货")),名单!H:H),"否")</f>
        <v>否</v>
      </c>
      <c r="G2778" s="71" t="s">
        <v>8362</v>
      </c>
      <c r="H2778" s="71" t="s">
        <v>8364</v>
      </c>
      <c r="J2778" s="72" t="s">
        <v>17</v>
      </c>
      <c r="L2778" s="71" t="s">
        <v>18</v>
      </c>
      <c r="M2778" s="73"/>
      <c r="N2778" s="73"/>
      <c r="R2778" s="73"/>
      <c r="S2778" s="72" t="s">
        <v>454</v>
      </c>
      <c r="T2778" s="72" t="s">
        <v>14407</v>
      </c>
      <c r="U2778" s="73"/>
      <c r="W2778" s="73"/>
      <c r="X2778" s="73"/>
      <c r="Y2778" s="72" t="s">
        <v>14379</v>
      </c>
      <c r="AO2778" s="71">
        <v>115.8</v>
      </c>
      <c r="AT2778" s="73"/>
      <c r="AU2778" s="73"/>
      <c r="AV2778" s="73"/>
      <c r="AW2778" s="74" t="s">
        <v>17172</v>
      </c>
      <c r="BC2778" s="73"/>
    </row>
    <row r="2779" spans="1:56">
      <c r="A2779" s="70" t="str">
        <f t="shared" si="87"/>
        <v>2026-01</v>
      </c>
      <c r="B2779" s="5" t="str">
        <f>_xlfn.XLOOKUP(G2779,过机服务商重量差!A:A,过机服务商重量差!G:G)</f>
        <v>玉麒麟</v>
      </c>
      <c r="C2779" s="32" t="str">
        <f t="shared" si="86"/>
        <v>渠道</v>
      </c>
      <c r="D2779" s="63">
        <f>ROUND(IF(AND(AO2779&gt;=0,Y2779="正常走货"),_xlfn.XLOOKUP(G2779,过机服务商重量差!A:A,过机服务商重量差!L:L),"0"),2)</f>
        <v>9.5</v>
      </c>
      <c r="E2779" s="64">
        <f>ROUND(IF(B2779="小旋风",$D2779/提成!$D$4*提成!$E$4,$D2779/提成!$D$3*提成!$E$3),2)</f>
        <v>0.1</v>
      </c>
      <c r="F2779" s="5" t="str">
        <f ca="1">IFERROR(LOOKUP(1,0/((B2779=名单!B:B)*(VALUE(AW2779)&gt;=名单!E:E)*(VALUE(AW2779)&lt;=名单!G:G)*(Y2779="正常走货")),名单!H:H),"否")</f>
        <v>否</v>
      </c>
      <c r="G2779" s="71" t="s">
        <v>8365</v>
      </c>
      <c r="H2779" s="71" t="s">
        <v>8367</v>
      </c>
      <c r="J2779" s="72" t="s">
        <v>17</v>
      </c>
      <c r="L2779" s="71" t="s">
        <v>18</v>
      </c>
      <c r="M2779" s="73"/>
      <c r="N2779" s="73"/>
      <c r="R2779" s="73"/>
      <c r="S2779" s="72" t="s">
        <v>454</v>
      </c>
      <c r="T2779" s="72" t="s">
        <v>14407</v>
      </c>
      <c r="U2779" s="73"/>
      <c r="W2779" s="73"/>
      <c r="X2779" s="73"/>
      <c r="Y2779" s="72" t="s">
        <v>14379</v>
      </c>
      <c r="AO2779" s="71">
        <v>213.9</v>
      </c>
      <c r="AT2779" s="73"/>
      <c r="AU2779" s="73"/>
      <c r="AV2779" s="73"/>
      <c r="AW2779" s="74" t="s">
        <v>17173</v>
      </c>
      <c r="BA2779" s="73"/>
      <c r="BC2779" s="73"/>
    </row>
    <row r="2780" spans="1:56">
      <c r="A2780" s="70" t="str">
        <f t="shared" si="87"/>
        <v>2026-01</v>
      </c>
      <c r="B2780" s="5" t="str">
        <f>_xlfn.XLOOKUP(G2780,过机服务商重量差!A:A,过机服务商重量差!G:G)</f>
        <v>玉麒麟</v>
      </c>
      <c r="C2780" s="32" t="str">
        <f t="shared" si="86"/>
        <v>渠道</v>
      </c>
      <c r="D2780" s="63">
        <f>ROUND(IF(AND(AO2780&gt;=0,Y2780="正常走货"),_xlfn.XLOOKUP(G2780,过机服务商重量差!A:A,过机服务商重量差!L:L),"0"),2)</f>
        <v>13.5</v>
      </c>
      <c r="E2780" s="64">
        <f>ROUND(IF(B2780="小旋风",$D2780/提成!$D$4*提成!$E$4,$D2780/提成!$D$3*提成!$E$3),2)</f>
        <v>0.14</v>
      </c>
      <c r="F2780" s="5" t="str">
        <f ca="1">IFERROR(LOOKUP(1,0/((B2780=名单!B:B)*(VALUE(AW2780)&gt;=名单!E:E)*(VALUE(AW2780)&lt;=名单!G:G)*(Y2780="正常走货")),名单!H:H),"否")</f>
        <v>否</v>
      </c>
      <c r="G2780" s="71" t="s">
        <v>8368</v>
      </c>
      <c r="H2780" s="71" t="s">
        <v>8370</v>
      </c>
      <c r="J2780" s="72" t="s">
        <v>17</v>
      </c>
      <c r="L2780" s="71" t="s">
        <v>18</v>
      </c>
      <c r="M2780" s="73"/>
      <c r="N2780" s="73"/>
      <c r="R2780" s="73"/>
      <c r="S2780" s="72" t="s">
        <v>454</v>
      </c>
      <c r="T2780" s="72" t="s">
        <v>14407</v>
      </c>
      <c r="U2780" s="73"/>
      <c r="W2780" s="73"/>
      <c r="X2780" s="73"/>
      <c r="Y2780" s="72" t="s">
        <v>14379</v>
      </c>
      <c r="AO2780" s="71">
        <v>179.2</v>
      </c>
      <c r="AS2780" s="73"/>
      <c r="AT2780" s="73"/>
      <c r="AV2780" s="73"/>
      <c r="AW2780" s="74" t="s">
        <v>17174</v>
      </c>
      <c r="BC2780" s="73"/>
    </row>
    <row r="2781" spans="1:56">
      <c r="A2781" s="70" t="str">
        <f t="shared" si="87"/>
        <v>2026-01</v>
      </c>
      <c r="B2781" s="5" t="str">
        <f>_xlfn.XLOOKUP(G2781,过机服务商重量差!A:A,过机服务商重量差!G:G)</f>
        <v>无崖子</v>
      </c>
      <c r="C2781" s="32" t="str">
        <f t="shared" si="86"/>
        <v>渠道</v>
      </c>
      <c r="D2781" s="63">
        <f>ROUND(IF(AND(AO2781&gt;=0,Y2781="正常走货"),_xlfn.XLOOKUP(G2781,过机服务商重量差!A:A,过机服务商重量差!L:L),"0"),2)</f>
        <v>7</v>
      </c>
      <c r="E2781" s="64">
        <f>ROUND(IF(B2781="小旋风",$D2781/提成!$D$4*提成!$E$4,$D2781/提成!$D$3*提成!$E$3),2)</f>
        <v>0.07</v>
      </c>
      <c r="F2781" s="5" t="str">
        <f ca="1">IFERROR(LOOKUP(1,0/((B2781=名单!B:B)*(VALUE(AW2781)&gt;=名单!E:E)*(VALUE(AW2781)&lt;=名单!G:G)*(Y2781="正常走货")),名单!H:H),"否")</f>
        <v>否</v>
      </c>
      <c r="G2781" s="71" t="s">
        <v>8371</v>
      </c>
      <c r="H2781" s="71" t="s">
        <v>8373</v>
      </c>
      <c r="J2781" s="72" t="s">
        <v>603</v>
      </c>
      <c r="L2781" s="71" t="s">
        <v>18</v>
      </c>
      <c r="M2781" s="73"/>
      <c r="N2781" s="73"/>
      <c r="R2781" s="73"/>
      <c r="S2781" s="72" t="s">
        <v>454</v>
      </c>
      <c r="T2781" s="72" t="s">
        <v>14407</v>
      </c>
      <c r="U2781" s="73"/>
      <c r="W2781" s="73"/>
      <c r="X2781" s="73"/>
      <c r="Y2781" s="72" t="s">
        <v>14379</v>
      </c>
      <c r="AO2781" s="71">
        <v>95.27</v>
      </c>
      <c r="AS2781" s="73"/>
      <c r="AT2781" s="73"/>
      <c r="AU2781" s="73"/>
      <c r="AV2781" s="73"/>
      <c r="AW2781" s="74" t="s">
        <v>17175</v>
      </c>
      <c r="BA2781" s="73"/>
      <c r="BC2781" s="73"/>
    </row>
    <row r="2782" spans="1:56">
      <c r="A2782" s="70" t="str">
        <f t="shared" si="87"/>
        <v>2026-01</v>
      </c>
      <c r="B2782" s="5" t="str">
        <f>_xlfn.XLOOKUP(G2782,过机服务商重量差!A:A,过机服务商重量差!G:G)</f>
        <v>玉麒麟</v>
      </c>
      <c r="C2782" s="32" t="str">
        <f t="shared" si="86"/>
        <v>渠道</v>
      </c>
      <c r="D2782" s="63">
        <f>ROUND(IF(AND(AO2782&gt;=0,Y2782="正常走货"),_xlfn.XLOOKUP(G2782,过机服务商重量差!A:A,过机服务商重量差!L:L),"0"),2)</f>
        <v>12</v>
      </c>
      <c r="E2782" s="64">
        <f>ROUND(IF(B2782="小旋风",$D2782/提成!$D$4*提成!$E$4,$D2782/提成!$D$3*提成!$E$3),2)</f>
        <v>0.12</v>
      </c>
      <c r="F2782" s="5" t="str">
        <f ca="1">IFERROR(LOOKUP(1,0/((B2782=名单!B:B)*(VALUE(AW2782)&gt;=名单!E:E)*(VALUE(AW2782)&lt;=名单!G:G)*(Y2782="正常走货")),名单!H:H),"否")</f>
        <v>否</v>
      </c>
      <c r="G2782" s="71" t="s">
        <v>8374</v>
      </c>
      <c r="H2782" s="71" t="s">
        <v>8376</v>
      </c>
      <c r="J2782" s="72" t="s">
        <v>17</v>
      </c>
      <c r="L2782" s="71" t="s">
        <v>18</v>
      </c>
      <c r="M2782" s="73"/>
      <c r="N2782" s="73"/>
      <c r="R2782" s="73"/>
      <c r="S2782" s="72" t="s">
        <v>454</v>
      </c>
      <c r="T2782" s="72" t="s">
        <v>14407</v>
      </c>
      <c r="U2782" s="73"/>
      <c r="W2782" s="73"/>
      <c r="X2782" s="73"/>
      <c r="Y2782" s="72" t="s">
        <v>14379</v>
      </c>
      <c r="AO2782" s="71">
        <v>81.4</v>
      </c>
      <c r="AS2782" s="73"/>
      <c r="AT2782" s="73"/>
      <c r="AU2782" s="73"/>
      <c r="AV2782" s="73"/>
      <c r="AW2782" s="74" t="s">
        <v>17176</v>
      </c>
      <c r="BC2782" s="73"/>
    </row>
    <row r="2783" spans="1:56">
      <c r="A2783" s="70" t="str">
        <f t="shared" si="87"/>
        <v>2026-01</v>
      </c>
      <c r="B2783" s="5" t="str">
        <f>_xlfn.XLOOKUP(G2783,过机服务商重量差!A:A,过机服务商重量差!G:G)</f>
        <v>小旋风</v>
      </c>
      <c r="C2783" s="32" t="str">
        <f t="shared" si="86"/>
        <v>渠道</v>
      </c>
      <c r="D2783" s="63">
        <f>ROUND(IF(AND(AO2783&gt;=0,Y2783="正常走货"),_xlfn.XLOOKUP(G2783,过机服务商重量差!A:A,过机服务商重量差!L:L),"0"),2)</f>
        <v>185</v>
      </c>
      <c r="E2783" s="64">
        <f>ROUND(IF(B2783="小旋风",$D2783/提成!$D$4*提成!$E$4,$D2783/提成!$D$3*提成!$E$3),2)</f>
        <v>1.85</v>
      </c>
      <c r="F2783" s="5" t="str">
        <f ca="1">IFERROR(LOOKUP(1,0/((B2783=名单!B:B)*(VALUE(AW2783)&gt;=名单!E:E)*(VALUE(AW2783)&lt;=名单!G:G)*(Y2783="正常走货")),名单!H:H),"否")</f>
        <v>是</v>
      </c>
      <c r="G2783" s="71" t="s">
        <v>8377</v>
      </c>
      <c r="H2783" s="71" t="s">
        <v>8379</v>
      </c>
      <c r="J2783" s="72" t="s">
        <v>85</v>
      </c>
      <c r="L2783" s="71" t="s">
        <v>18</v>
      </c>
      <c r="M2783" s="73"/>
      <c r="N2783" s="73"/>
      <c r="R2783" s="73"/>
      <c r="S2783" s="72" t="s">
        <v>398</v>
      </c>
      <c r="T2783" s="72" t="s">
        <v>14382</v>
      </c>
      <c r="U2783" s="73"/>
      <c r="W2783" s="73"/>
      <c r="X2783" s="73"/>
      <c r="Y2783" s="72" t="s">
        <v>14379</v>
      </c>
      <c r="AO2783" s="71">
        <v>1886.5</v>
      </c>
      <c r="AT2783" s="73"/>
      <c r="AV2783" s="73"/>
      <c r="AW2783" s="74" t="s">
        <v>17177</v>
      </c>
      <c r="BC2783" s="73"/>
    </row>
    <row r="2784" spans="1:56">
      <c r="A2784" s="70" t="str">
        <f t="shared" si="87"/>
        <v>2026-01</v>
      </c>
      <c r="B2784" s="5" t="str">
        <f>_xlfn.XLOOKUP(G2784,过机服务商重量差!A:A,过机服务商重量差!G:G)</f>
        <v>无崖子</v>
      </c>
      <c r="C2784" s="32" t="str">
        <f t="shared" si="86"/>
        <v/>
      </c>
      <c r="D2784" s="63">
        <f>ROUND(IF(AND(AO2784&gt;=0,Y2784="正常走货"),_xlfn.XLOOKUP(G2784,过机服务商重量差!A:A,过机服务商重量差!L:L),"0"),2)</f>
        <v>0</v>
      </c>
      <c r="E2784" s="64">
        <f>ROUND(IF(B2784="小旋风",$D2784/提成!$D$4*提成!$E$4,$D2784/提成!$D$3*提成!$E$3),2)</f>
        <v>0</v>
      </c>
      <c r="F2784" s="5" t="str">
        <f ca="1">IFERROR(LOOKUP(1,0/((B2784=名单!B:B)*(VALUE(AW2784)&gt;=名单!E:E)*(VALUE(AW2784)&lt;=名单!G:G)*(Y2784="正常走货")),名单!H:H),"否")</f>
        <v>否</v>
      </c>
      <c r="G2784" s="71" t="s">
        <v>8380</v>
      </c>
      <c r="H2784" s="71" t="s">
        <v>8382</v>
      </c>
      <c r="J2784" s="72" t="s">
        <v>2864</v>
      </c>
      <c r="L2784" s="71" t="s">
        <v>18</v>
      </c>
      <c r="M2784" s="73"/>
      <c r="N2784" s="73"/>
      <c r="R2784" s="73"/>
      <c r="S2784" s="72" t="s">
        <v>442</v>
      </c>
      <c r="T2784" s="72" t="s">
        <v>14410</v>
      </c>
      <c r="U2784" s="73"/>
      <c r="W2784" s="73"/>
      <c r="X2784" s="73"/>
      <c r="Y2784" s="72" t="s">
        <v>14379</v>
      </c>
      <c r="AO2784" s="71">
        <v>-110.02</v>
      </c>
      <c r="AS2784" s="73"/>
      <c r="AT2784" s="73"/>
      <c r="AV2784" s="73"/>
      <c r="AW2784" s="74" t="s">
        <v>17178</v>
      </c>
      <c r="BA2784" s="73"/>
      <c r="BC2784" s="73"/>
    </row>
    <row r="2785" spans="1:55">
      <c r="A2785" s="70" t="str">
        <f t="shared" si="87"/>
        <v>2026-01</v>
      </c>
      <c r="B2785" s="5" t="str">
        <f>_xlfn.XLOOKUP(G2785,过机服务商重量差!A:A,过机服务商重量差!G:G)</f>
        <v>小旋风</v>
      </c>
      <c r="C2785" s="32" t="str">
        <f t="shared" si="86"/>
        <v>渠道</v>
      </c>
      <c r="D2785" s="63">
        <f>ROUND(IF(AND(AO2785&gt;=0,Y2785="正常走货"),_xlfn.XLOOKUP(G2785,过机服务商重量差!A:A,过机服务商重量差!L:L),"0"),2)</f>
        <v>190</v>
      </c>
      <c r="E2785" s="64">
        <f>ROUND(IF(B2785="小旋风",$D2785/提成!$D$4*提成!$E$4,$D2785/提成!$D$3*提成!$E$3),2)</f>
        <v>1.9</v>
      </c>
      <c r="F2785" s="5" t="str">
        <f ca="1">IFERROR(LOOKUP(1,0/((B2785=名单!B:B)*(VALUE(AW2785)&gt;=名单!E:E)*(VALUE(AW2785)&lt;=名单!G:G)*(Y2785="正常走货")),名单!H:H),"否")</f>
        <v>是</v>
      </c>
      <c r="G2785" s="71" t="s">
        <v>8383</v>
      </c>
      <c r="H2785" s="71" t="s">
        <v>8385</v>
      </c>
      <c r="J2785" s="72" t="s">
        <v>78</v>
      </c>
      <c r="L2785" s="71" t="s">
        <v>18</v>
      </c>
      <c r="M2785" s="73"/>
      <c r="N2785" s="73"/>
      <c r="R2785" s="73"/>
      <c r="S2785" s="72" t="s">
        <v>116</v>
      </c>
      <c r="T2785" s="72" t="s">
        <v>14382</v>
      </c>
      <c r="U2785" s="73"/>
      <c r="W2785" s="73"/>
      <c r="X2785" s="73"/>
      <c r="Y2785" s="72" t="s">
        <v>14379</v>
      </c>
      <c r="AO2785" s="71">
        <v>133</v>
      </c>
      <c r="AT2785" s="73"/>
      <c r="AU2785" s="73"/>
      <c r="AV2785" s="73"/>
      <c r="AW2785" s="74" t="s">
        <v>17179</v>
      </c>
      <c r="BA2785" s="73"/>
      <c r="BC2785" s="73"/>
    </row>
    <row r="2786" spans="1:55">
      <c r="A2786" s="70" t="str">
        <f t="shared" si="87"/>
        <v>2026-01</v>
      </c>
      <c r="B2786" s="5" t="str">
        <f>_xlfn.XLOOKUP(G2786,过机服务商重量差!A:A,过机服务商重量差!G:G)</f>
        <v>玉麒麟</v>
      </c>
      <c r="C2786" s="32" t="str">
        <f t="shared" si="86"/>
        <v>渠道</v>
      </c>
      <c r="D2786" s="63">
        <f>ROUND(IF(AND(AO2786&gt;=0,Y2786="正常走货"),_xlfn.XLOOKUP(G2786,过机服务商重量差!A:A,过机服务商重量差!L:L),"0"),2)</f>
        <v>70</v>
      </c>
      <c r="E2786" s="64">
        <f>ROUND(IF(B2786="小旋风",$D2786/提成!$D$4*提成!$E$4,$D2786/提成!$D$3*提成!$E$3),2)</f>
        <v>0.7</v>
      </c>
      <c r="F2786" s="5" t="str">
        <f ca="1">IFERROR(LOOKUP(1,0/((B2786=名单!B:B)*(VALUE(AW2786)&gt;=名单!E:E)*(VALUE(AW2786)&lt;=名单!G:G)*(Y2786="正常走货")),名单!H:H),"否")</f>
        <v>否</v>
      </c>
      <c r="G2786" s="71" t="s">
        <v>8386</v>
      </c>
      <c r="H2786" s="71" t="s">
        <v>8388</v>
      </c>
      <c r="J2786" s="72" t="s">
        <v>17</v>
      </c>
      <c r="L2786" s="71" t="s">
        <v>18</v>
      </c>
      <c r="M2786" s="73"/>
      <c r="N2786" s="73"/>
      <c r="R2786" s="73"/>
      <c r="S2786" s="72" t="s">
        <v>337</v>
      </c>
      <c r="T2786" s="72" t="s">
        <v>14378</v>
      </c>
      <c r="U2786" s="73"/>
      <c r="W2786" s="73"/>
      <c r="X2786" s="73"/>
      <c r="Y2786" s="72" t="s">
        <v>14379</v>
      </c>
      <c r="AO2786" s="71">
        <v>343</v>
      </c>
      <c r="AT2786" s="73"/>
      <c r="AV2786" s="73"/>
      <c r="AW2786" s="74" t="s">
        <v>17180</v>
      </c>
      <c r="BA2786" s="73"/>
      <c r="BC2786" s="73"/>
    </row>
    <row r="2787" spans="1:55">
      <c r="A2787" s="70" t="str">
        <f t="shared" si="87"/>
        <v>2026-01</v>
      </c>
      <c r="B2787" s="5" t="str">
        <f>_xlfn.XLOOKUP(G2787,过机服务商重量差!A:A,过机服务商重量差!G:G)</f>
        <v>玉麒麟</v>
      </c>
      <c r="C2787" s="32" t="str">
        <f t="shared" si="86"/>
        <v>渠道</v>
      </c>
      <c r="D2787" s="63">
        <f>ROUND(IF(AND(AO2787&gt;=0,Y2787="正常走货"),_xlfn.XLOOKUP(G2787,过机服务商重量差!A:A,过机服务商重量差!L:L),"0"),2)</f>
        <v>82</v>
      </c>
      <c r="E2787" s="64">
        <f>ROUND(IF(B2787="小旋风",$D2787/提成!$D$4*提成!$E$4,$D2787/提成!$D$3*提成!$E$3),2)</f>
        <v>0.82</v>
      </c>
      <c r="F2787" s="5" t="str">
        <f ca="1">IFERROR(LOOKUP(1,0/((B2787=名单!B:B)*(VALUE(AW2787)&gt;=名单!E:E)*(VALUE(AW2787)&lt;=名单!G:G)*(Y2787="正常走货")),名单!H:H),"否")</f>
        <v>否</v>
      </c>
      <c r="G2787" s="71" t="s">
        <v>8389</v>
      </c>
      <c r="H2787" s="71" t="s">
        <v>8391</v>
      </c>
      <c r="J2787" s="72" t="s">
        <v>17</v>
      </c>
      <c r="L2787" s="71" t="s">
        <v>18</v>
      </c>
      <c r="M2787" s="73"/>
      <c r="N2787" s="73"/>
      <c r="R2787" s="73"/>
      <c r="S2787" s="72" t="s">
        <v>337</v>
      </c>
      <c r="T2787" s="72" t="s">
        <v>14378</v>
      </c>
      <c r="U2787" s="73"/>
      <c r="W2787" s="73"/>
      <c r="X2787" s="73"/>
      <c r="Y2787" s="72" t="s">
        <v>14379</v>
      </c>
      <c r="AO2787" s="71">
        <v>383.8</v>
      </c>
      <c r="AT2787" s="73"/>
      <c r="AV2787" s="73"/>
      <c r="AW2787" s="74" t="s">
        <v>17181</v>
      </c>
      <c r="BA2787" s="73"/>
      <c r="BC2787" s="73"/>
    </row>
    <row r="2788" spans="1:55">
      <c r="A2788" s="70" t="str">
        <f t="shared" si="87"/>
        <v>2026-01</v>
      </c>
      <c r="B2788" s="5" t="str">
        <f>_xlfn.XLOOKUP(G2788,过机服务商重量差!A:A,过机服务商重量差!G:G)</f>
        <v>玉麒麟</v>
      </c>
      <c r="C2788" s="32" t="str">
        <f t="shared" si="86"/>
        <v>渠道</v>
      </c>
      <c r="D2788" s="63">
        <f>ROUND(IF(AND(AO2788&gt;=0,Y2788="正常走货"),_xlfn.XLOOKUP(G2788,过机服务商重量差!A:A,过机服务商重量差!L:L),"0"),2)</f>
        <v>4.5</v>
      </c>
      <c r="E2788" s="64">
        <f>ROUND(IF(B2788="小旋风",$D2788/提成!$D$4*提成!$E$4,$D2788/提成!$D$3*提成!$E$3),2)</f>
        <v>0.05</v>
      </c>
      <c r="F2788" s="5" t="str">
        <f ca="1">IFERROR(LOOKUP(1,0/((B2788=名单!B:B)*(VALUE(AW2788)&gt;=名单!E:E)*(VALUE(AW2788)&lt;=名单!G:G)*(Y2788="正常走货")),名单!H:H),"否")</f>
        <v>否</v>
      </c>
      <c r="G2788" s="71" t="s">
        <v>8392</v>
      </c>
      <c r="H2788" s="71" t="s">
        <v>8394</v>
      </c>
      <c r="J2788" s="72" t="s">
        <v>17</v>
      </c>
      <c r="L2788" s="71" t="s">
        <v>18</v>
      </c>
      <c r="M2788" s="73"/>
      <c r="N2788" s="73"/>
      <c r="R2788" s="73"/>
      <c r="S2788" s="72" t="s">
        <v>120</v>
      </c>
      <c r="T2788" s="72" t="s">
        <v>14382</v>
      </c>
      <c r="U2788" s="73"/>
      <c r="W2788" s="73"/>
      <c r="X2788" s="73"/>
      <c r="Y2788" s="72" t="s">
        <v>14379</v>
      </c>
      <c r="AO2788" s="71">
        <v>62</v>
      </c>
      <c r="AT2788" s="73"/>
      <c r="AV2788" s="73"/>
      <c r="AW2788" s="74" t="s">
        <v>17182</v>
      </c>
      <c r="BC2788" s="73"/>
    </row>
    <row r="2789" spans="1:55">
      <c r="A2789" s="70" t="str">
        <f t="shared" si="87"/>
        <v>2026-01</v>
      </c>
      <c r="B2789" s="5" t="str">
        <f>_xlfn.XLOOKUP(G2789,过机服务商重量差!A:A,过机服务商重量差!G:G)</f>
        <v>帅时莹</v>
      </c>
      <c r="C2789" s="32" t="str">
        <f t="shared" si="86"/>
        <v>渠道</v>
      </c>
      <c r="D2789" s="63">
        <f>ROUND(IF(AND(AO2789&gt;=0,Y2789="正常走货"),_xlfn.XLOOKUP(G2789,过机服务商重量差!A:A,过机服务商重量差!L:L),"0"),2)</f>
        <v>1017</v>
      </c>
      <c r="E2789" s="64">
        <f>ROUND(IF(B2789="小旋风",$D2789/提成!$D$4*提成!$E$4,$D2789/提成!$D$3*提成!$E$3),2)</f>
        <v>10.17</v>
      </c>
      <c r="F2789" s="5" t="str">
        <f ca="1">IFERROR(LOOKUP(1,0/((B2789=名单!B:B)*(VALUE(AW2789)&gt;=名单!E:E)*(VALUE(AW2789)&lt;=名单!G:G)*(Y2789="正常走货")),名单!H:H),"否")</f>
        <v>否</v>
      </c>
      <c r="G2789" s="71" t="s">
        <v>8395</v>
      </c>
      <c r="H2789" s="71" t="s">
        <v>8397</v>
      </c>
      <c r="J2789" s="72" t="s">
        <v>97</v>
      </c>
      <c r="L2789" s="71" t="s">
        <v>18</v>
      </c>
      <c r="M2789" s="73"/>
      <c r="N2789" s="73"/>
      <c r="R2789" s="73"/>
      <c r="S2789" s="72" t="s">
        <v>227</v>
      </c>
      <c r="T2789" s="72" t="s">
        <v>14410</v>
      </c>
      <c r="U2789" s="73"/>
      <c r="W2789" s="73"/>
      <c r="X2789" s="73"/>
      <c r="Y2789" s="72" t="s">
        <v>14379</v>
      </c>
      <c r="AO2789" s="71">
        <v>1520.4</v>
      </c>
      <c r="AS2789" s="73"/>
      <c r="AT2789" s="73"/>
      <c r="AU2789" s="73"/>
      <c r="AV2789" s="73"/>
      <c r="AW2789" s="74" t="s">
        <v>17183</v>
      </c>
      <c r="BA2789" s="73"/>
      <c r="BC2789" s="73"/>
    </row>
    <row r="2790" spans="1:55">
      <c r="A2790" s="70" t="str">
        <f t="shared" si="87"/>
        <v>2026-01</v>
      </c>
      <c r="B2790" s="5" t="str">
        <f>_xlfn.XLOOKUP(G2790,过机服务商重量差!A:A,过机服务商重量差!G:G)</f>
        <v>帅时莹</v>
      </c>
      <c r="C2790" s="32" t="str">
        <f t="shared" si="86"/>
        <v>渠道</v>
      </c>
      <c r="D2790" s="63">
        <f>ROUND(IF(AND(AO2790&gt;=0,Y2790="正常走货"),_xlfn.XLOOKUP(G2790,过机服务商重量差!A:A,过机服务商重量差!L:L),"0"),2)</f>
        <v>81</v>
      </c>
      <c r="E2790" s="64">
        <f>ROUND(IF(B2790="小旋风",$D2790/提成!$D$4*提成!$E$4,$D2790/提成!$D$3*提成!$E$3),2)</f>
        <v>0.81</v>
      </c>
      <c r="F2790" s="5" t="str">
        <f ca="1">IFERROR(LOOKUP(1,0/((B2790=名单!B:B)*(VALUE(AW2790)&gt;=名单!E:E)*(VALUE(AW2790)&lt;=名单!G:G)*(Y2790="正常走货")),名单!H:H),"否")</f>
        <v>否</v>
      </c>
      <c r="G2790" s="71" t="s">
        <v>8398</v>
      </c>
      <c r="H2790" s="71" t="s">
        <v>8400</v>
      </c>
      <c r="J2790" s="72" t="s">
        <v>97</v>
      </c>
      <c r="L2790" s="71" t="s">
        <v>18</v>
      </c>
      <c r="M2790" s="73"/>
      <c r="N2790" s="73"/>
      <c r="R2790" s="73"/>
      <c r="S2790" s="72" t="s">
        <v>223</v>
      </c>
      <c r="T2790" s="72" t="s">
        <v>14410</v>
      </c>
      <c r="U2790" s="73"/>
      <c r="W2790" s="73"/>
      <c r="X2790" s="73"/>
      <c r="Y2790" s="72" t="s">
        <v>14379</v>
      </c>
      <c r="AO2790" s="71">
        <v>162</v>
      </c>
      <c r="AS2790" s="73"/>
      <c r="AT2790" s="73"/>
      <c r="AV2790" s="73"/>
      <c r="AW2790" s="74" t="s">
        <v>17184</v>
      </c>
      <c r="BA2790" s="73"/>
      <c r="BC2790" s="73"/>
    </row>
    <row r="2791" spans="1:55">
      <c r="A2791" s="70" t="str">
        <f t="shared" si="87"/>
        <v>2026-01</v>
      </c>
      <c r="B2791" s="5" t="str">
        <f>_xlfn.XLOOKUP(G2791,过机服务商重量差!A:A,过机服务商重量差!G:G)</f>
        <v>无崖子</v>
      </c>
      <c r="C2791" s="32" t="str">
        <f t="shared" si="86"/>
        <v>渠道</v>
      </c>
      <c r="D2791" s="63">
        <f>ROUND(IF(AND(AO2791&gt;=0,Y2791="正常走货"),_xlfn.XLOOKUP(G2791,过机服务商重量差!A:A,过机服务商重量差!L:L),"0"),2)</f>
        <v>23</v>
      </c>
      <c r="E2791" s="64">
        <f>ROUND(IF(B2791="小旋风",$D2791/提成!$D$4*提成!$E$4,$D2791/提成!$D$3*提成!$E$3),2)</f>
        <v>0.23</v>
      </c>
      <c r="F2791" s="5" t="str">
        <f ca="1">IFERROR(LOOKUP(1,0/((B2791=名单!B:B)*(VALUE(AW2791)&gt;=名单!E:E)*(VALUE(AW2791)&lt;=名单!G:G)*(Y2791="正常走货")),名单!H:H),"否")</f>
        <v>否</v>
      </c>
      <c r="G2791" s="71" t="s">
        <v>8401</v>
      </c>
      <c r="H2791" s="71" t="s">
        <v>8403</v>
      </c>
      <c r="J2791" s="72" t="s">
        <v>611</v>
      </c>
      <c r="L2791" s="71" t="s">
        <v>18</v>
      </c>
      <c r="M2791" s="73"/>
      <c r="N2791" s="73"/>
      <c r="R2791" s="73"/>
      <c r="S2791" s="72" t="s">
        <v>86</v>
      </c>
      <c r="T2791" s="72" t="s">
        <v>14378</v>
      </c>
      <c r="U2791" s="73"/>
      <c r="W2791" s="73"/>
      <c r="X2791" s="73"/>
      <c r="Y2791" s="72" t="s">
        <v>14379</v>
      </c>
      <c r="AO2791" s="71">
        <v>18.3999999999999</v>
      </c>
      <c r="AS2791" s="73"/>
      <c r="AT2791" s="73"/>
      <c r="AU2791" s="73"/>
      <c r="AV2791" s="73"/>
      <c r="AW2791" s="74" t="s">
        <v>17185</v>
      </c>
      <c r="BC2791" s="73"/>
    </row>
    <row r="2792" spans="1:55">
      <c r="A2792" s="70" t="str">
        <f t="shared" si="87"/>
        <v>2026-01</v>
      </c>
      <c r="B2792" s="5" t="str">
        <f>_xlfn.XLOOKUP(G2792,过机服务商重量差!A:A,过机服务商重量差!G:G)</f>
        <v>玉麒麟</v>
      </c>
      <c r="C2792" s="32" t="str">
        <f t="shared" si="86"/>
        <v>渠道</v>
      </c>
      <c r="D2792" s="63">
        <f>ROUND(IF(AND(AO2792&gt;=0,Y2792="正常走货"),_xlfn.XLOOKUP(G2792,过机服务商重量差!A:A,过机服务商重量差!L:L),"0"),2)</f>
        <v>3</v>
      </c>
      <c r="E2792" s="64">
        <f>ROUND(IF(B2792="小旋风",$D2792/提成!$D$4*提成!$E$4,$D2792/提成!$D$3*提成!$E$3),2)</f>
        <v>0.03</v>
      </c>
      <c r="F2792" s="5" t="str">
        <f ca="1">IFERROR(LOOKUP(1,0/((B2792=名单!B:B)*(VALUE(AW2792)&gt;=名单!E:E)*(VALUE(AW2792)&lt;=名单!G:G)*(Y2792="正常走货")),名单!H:H),"否")</f>
        <v>否</v>
      </c>
      <c r="G2792" s="71" t="s">
        <v>8404</v>
      </c>
      <c r="H2792" s="71" t="s">
        <v>8406</v>
      </c>
      <c r="J2792" s="72" t="s">
        <v>17</v>
      </c>
      <c r="L2792" s="71" t="s">
        <v>18</v>
      </c>
      <c r="M2792" s="73"/>
      <c r="N2792" s="73"/>
      <c r="R2792" s="73"/>
      <c r="S2792" s="72" t="s">
        <v>152</v>
      </c>
      <c r="T2792" s="72" t="s">
        <v>14382</v>
      </c>
      <c r="U2792" s="73"/>
      <c r="W2792" s="73"/>
      <c r="X2792" s="73"/>
      <c r="Y2792" s="72" t="s">
        <v>14379</v>
      </c>
      <c r="AO2792" s="71">
        <v>71.6</v>
      </c>
      <c r="AT2792" s="73"/>
      <c r="AV2792" s="73"/>
      <c r="AW2792" s="74" t="s">
        <v>17186</v>
      </c>
      <c r="BC2792" s="73"/>
    </row>
    <row r="2793" spans="1:55">
      <c r="A2793" s="70" t="str">
        <f t="shared" si="87"/>
        <v>2026-01</v>
      </c>
      <c r="B2793" s="5" t="str">
        <f>_xlfn.XLOOKUP(G2793,过机服务商重量差!A:A,过机服务商重量差!G:G)</f>
        <v>玉麒麟</v>
      </c>
      <c r="C2793" s="32" t="str">
        <f t="shared" si="86"/>
        <v>渠道</v>
      </c>
      <c r="D2793" s="63">
        <f>ROUND(IF(AND(AO2793&gt;=0,Y2793="正常走货"),_xlfn.XLOOKUP(G2793,过机服务商重量差!A:A,过机服务商重量差!L:L),"0"),2)</f>
        <v>5</v>
      </c>
      <c r="E2793" s="64">
        <f>ROUND(IF(B2793="小旋风",$D2793/提成!$D$4*提成!$E$4,$D2793/提成!$D$3*提成!$E$3),2)</f>
        <v>0.05</v>
      </c>
      <c r="F2793" s="5" t="str">
        <f ca="1">IFERROR(LOOKUP(1,0/((B2793=名单!B:B)*(VALUE(AW2793)&gt;=名单!E:E)*(VALUE(AW2793)&lt;=名单!G:G)*(Y2793="正常走货")),名单!H:H),"否")</f>
        <v>否</v>
      </c>
      <c r="G2793" s="71" t="s">
        <v>8407</v>
      </c>
      <c r="H2793" s="71" t="s">
        <v>8409</v>
      </c>
      <c r="J2793" s="72" t="s">
        <v>17</v>
      </c>
      <c r="L2793" s="71" t="s">
        <v>18</v>
      </c>
      <c r="M2793" s="73"/>
      <c r="N2793" s="73"/>
      <c r="R2793" s="73"/>
      <c r="S2793" s="72" t="s">
        <v>152</v>
      </c>
      <c r="T2793" s="72" t="s">
        <v>14382</v>
      </c>
      <c r="U2793" s="73"/>
      <c r="W2793" s="73"/>
      <c r="X2793" s="73"/>
      <c r="Y2793" s="72" t="s">
        <v>14379</v>
      </c>
      <c r="AO2793" s="71">
        <v>110.08</v>
      </c>
      <c r="AT2793" s="73"/>
      <c r="AV2793" s="73"/>
      <c r="AW2793" s="74" t="s">
        <v>17187</v>
      </c>
      <c r="BC2793" s="73"/>
    </row>
    <row r="2794" spans="1:55">
      <c r="A2794" s="70" t="str">
        <f t="shared" si="87"/>
        <v>2026-01</v>
      </c>
      <c r="B2794" s="5" t="str">
        <f>_xlfn.XLOOKUP(G2794,过机服务商重量差!A:A,过机服务商重量差!G:G)</f>
        <v>玉麒麟</v>
      </c>
      <c r="C2794" s="32" t="str">
        <f t="shared" si="86"/>
        <v>渠道</v>
      </c>
      <c r="D2794" s="63">
        <f>ROUND(IF(AND(AO2794&gt;=0,Y2794="正常走货"),_xlfn.XLOOKUP(G2794,过机服务商重量差!A:A,过机服务商重量差!L:L),"0"),2)</f>
        <v>2</v>
      </c>
      <c r="E2794" s="64">
        <f>ROUND(IF(B2794="小旋风",$D2794/提成!$D$4*提成!$E$4,$D2794/提成!$D$3*提成!$E$3),2)</f>
        <v>0.02</v>
      </c>
      <c r="F2794" s="5" t="str">
        <f ca="1">IFERROR(LOOKUP(1,0/((B2794=名单!B:B)*(VALUE(AW2794)&gt;=名单!E:E)*(VALUE(AW2794)&lt;=名单!G:G)*(Y2794="正常走货")),名单!H:H),"否")</f>
        <v>否</v>
      </c>
      <c r="G2794" s="71" t="s">
        <v>8410</v>
      </c>
      <c r="H2794" s="71" t="s">
        <v>8412</v>
      </c>
      <c r="J2794" s="72" t="s">
        <v>17</v>
      </c>
      <c r="L2794" s="71" t="s">
        <v>18</v>
      </c>
      <c r="M2794" s="73"/>
      <c r="N2794" s="73"/>
      <c r="R2794" s="73"/>
      <c r="S2794" s="72" t="s">
        <v>152</v>
      </c>
      <c r="T2794" s="72" t="s">
        <v>14382</v>
      </c>
      <c r="U2794" s="73"/>
      <c r="W2794" s="73"/>
      <c r="X2794" s="73"/>
      <c r="Y2794" s="72" t="s">
        <v>14379</v>
      </c>
      <c r="AO2794" s="71">
        <v>39.88</v>
      </c>
      <c r="AT2794" s="73"/>
      <c r="AV2794" s="73"/>
      <c r="AW2794" s="74" t="s">
        <v>17188</v>
      </c>
      <c r="BC2794" s="73"/>
    </row>
    <row r="2795" spans="1:55">
      <c r="A2795" s="70" t="str">
        <f t="shared" si="87"/>
        <v>2026-01</v>
      </c>
      <c r="B2795" s="5" t="str">
        <f>_xlfn.XLOOKUP(G2795,过机服务商重量差!A:A,过机服务商重量差!G:G)</f>
        <v>无崖子</v>
      </c>
      <c r="C2795" s="32" t="str">
        <f t="shared" si="86"/>
        <v>渠道</v>
      </c>
      <c r="D2795" s="63">
        <f>ROUND(IF(AND(AO2795&gt;=0,Y2795="正常走货"),_xlfn.XLOOKUP(G2795,过机服务商重量差!A:A,过机服务商重量差!L:L),"0"),2)</f>
        <v>10</v>
      </c>
      <c r="E2795" s="64">
        <f>ROUND(IF(B2795="小旋风",$D2795/提成!$D$4*提成!$E$4,$D2795/提成!$D$3*提成!$E$3),2)</f>
        <v>0.1</v>
      </c>
      <c r="F2795" s="5" t="str">
        <f ca="1">IFERROR(LOOKUP(1,0/((B2795=名单!B:B)*(VALUE(AW2795)&gt;=名单!E:E)*(VALUE(AW2795)&lt;=名单!G:G)*(Y2795="正常走货")),名单!H:H),"否")</f>
        <v>否</v>
      </c>
      <c r="G2795" s="71" t="s">
        <v>8413</v>
      </c>
      <c r="H2795" s="71" t="s">
        <v>8415</v>
      </c>
      <c r="J2795" s="72" t="s">
        <v>128</v>
      </c>
      <c r="L2795" s="71" t="s">
        <v>18</v>
      </c>
      <c r="M2795" s="73"/>
      <c r="N2795" s="73"/>
      <c r="R2795" s="73"/>
      <c r="S2795" s="72" t="s">
        <v>687</v>
      </c>
      <c r="T2795" s="72" t="s">
        <v>14407</v>
      </c>
      <c r="U2795" s="73"/>
      <c r="W2795" s="73"/>
      <c r="X2795" s="73"/>
      <c r="Y2795" s="72" t="s">
        <v>14379</v>
      </c>
      <c r="AO2795" s="71">
        <v>68.2</v>
      </c>
      <c r="AT2795" s="73"/>
      <c r="AV2795" s="73"/>
      <c r="AW2795" s="74" t="s">
        <v>17189</v>
      </c>
      <c r="BC2795" s="73"/>
    </row>
    <row r="2796" spans="1:55">
      <c r="A2796" s="70" t="str">
        <f t="shared" si="87"/>
        <v>2026-01</v>
      </c>
      <c r="B2796" s="5" t="str">
        <f>_xlfn.XLOOKUP(G2796,过机服务商重量差!A:A,过机服务商重量差!G:G)</f>
        <v>玉麒麟</v>
      </c>
      <c r="C2796" s="32" t="str">
        <f t="shared" si="86"/>
        <v>渠道</v>
      </c>
      <c r="D2796" s="63">
        <f>ROUND(IF(AND(AO2796&gt;=0,Y2796="正常走货"),_xlfn.XLOOKUP(G2796,过机服务商重量差!A:A,过机服务商重量差!L:L),"0"),2)</f>
        <v>67</v>
      </c>
      <c r="E2796" s="64">
        <f>ROUND(IF(B2796="小旋风",$D2796/提成!$D$4*提成!$E$4,$D2796/提成!$D$3*提成!$E$3),2)</f>
        <v>0.67</v>
      </c>
      <c r="F2796" s="5" t="str">
        <f ca="1">IFERROR(LOOKUP(1,0/((B2796=名单!B:B)*(VALUE(AW2796)&gt;=名单!E:E)*(VALUE(AW2796)&lt;=名单!G:G)*(Y2796="正常走货")),名单!H:H),"否")</f>
        <v>否</v>
      </c>
      <c r="G2796" s="71" t="s">
        <v>8416</v>
      </c>
      <c r="H2796" s="71" t="s">
        <v>8418</v>
      </c>
      <c r="J2796" s="72" t="s">
        <v>17</v>
      </c>
      <c r="L2796" s="71" t="s">
        <v>18</v>
      </c>
      <c r="M2796" s="73"/>
      <c r="N2796" s="73"/>
      <c r="R2796" s="73"/>
      <c r="S2796" s="72" t="s">
        <v>558</v>
      </c>
      <c r="T2796" s="72" t="s">
        <v>14410</v>
      </c>
      <c r="U2796" s="73"/>
      <c r="W2796" s="73"/>
      <c r="X2796" s="73"/>
      <c r="Y2796" s="72" t="s">
        <v>14379</v>
      </c>
      <c r="AO2796" s="71">
        <v>266.69</v>
      </c>
      <c r="AT2796" s="73"/>
      <c r="AU2796" s="73"/>
      <c r="AV2796" s="73"/>
      <c r="AW2796" s="74" t="s">
        <v>17190</v>
      </c>
      <c r="BC2796" s="73"/>
    </row>
    <row r="2797" spans="1:55">
      <c r="A2797" s="70" t="str">
        <f t="shared" si="87"/>
        <v>2026-01</v>
      </c>
      <c r="B2797" s="5" t="str">
        <f>_xlfn.XLOOKUP(G2797,过机服务商重量差!A:A,过机服务商重量差!G:G)</f>
        <v>007</v>
      </c>
      <c r="C2797" s="32" t="str">
        <f t="shared" si="86"/>
        <v>渠道</v>
      </c>
      <c r="D2797" s="63">
        <f>ROUND(IF(AND(AO2797&gt;=0,Y2797="正常走货"),_xlfn.XLOOKUP(G2797,过机服务商重量差!A:A,过机服务商重量差!L:L),"0"),2)</f>
        <v>55</v>
      </c>
      <c r="E2797" s="64">
        <f>ROUND(IF(B2797="小旋风",$D2797/提成!$D$4*提成!$E$4,$D2797/提成!$D$3*提成!$E$3),2)</f>
        <v>0.55</v>
      </c>
      <c r="F2797" s="5" t="str">
        <f ca="1">IFERROR(LOOKUP(1,0/((B2797=名单!B:B)*(VALUE(AW2797)&gt;=名单!E:E)*(VALUE(AW2797)&lt;=名单!G:G)*(Y2797="正常走货")),名单!H:H),"否")</f>
        <v>否</v>
      </c>
      <c r="G2797" s="71" t="s">
        <v>8419</v>
      </c>
      <c r="H2797" s="71" t="s">
        <v>8421</v>
      </c>
      <c r="J2797" s="72" t="s">
        <v>4937</v>
      </c>
      <c r="L2797" s="71" t="s">
        <v>18</v>
      </c>
      <c r="M2797" s="73"/>
      <c r="N2797" s="73"/>
      <c r="R2797" s="73"/>
      <c r="S2797" s="72" t="s">
        <v>191</v>
      </c>
      <c r="T2797" s="72" t="s">
        <v>14410</v>
      </c>
      <c r="U2797" s="73"/>
      <c r="W2797" s="73"/>
      <c r="X2797" s="73"/>
      <c r="Y2797" s="72" t="s">
        <v>14379</v>
      </c>
      <c r="AO2797" s="71">
        <v>880</v>
      </c>
      <c r="AT2797" s="73"/>
      <c r="AU2797" s="73"/>
      <c r="AV2797" s="73"/>
      <c r="AW2797" s="74" t="s">
        <v>17191</v>
      </c>
      <c r="BC2797" s="73"/>
    </row>
    <row r="2798" spans="1:55">
      <c r="A2798" s="70" t="str">
        <f t="shared" si="87"/>
        <v>2026-01</v>
      </c>
      <c r="B2798" s="5" t="str">
        <f>_xlfn.XLOOKUP(G2798,过机服务商重量差!A:A,过机服务商重量差!G:G)</f>
        <v>帅时莹</v>
      </c>
      <c r="C2798" s="32" t="str">
        <f t="shared" si="86"/>
        <v>渠道</v>
      </c>
      <c r="D2798" s="63">
        <f>ROUND(IF(AND(AO2798&gt;=0,Y2798="正常走货"),_xlfn.XLOOKUP(G2798,过机服务商重量差!A:A,过机服务商重量差!L:L),"0"),2)</f>
        <v>9</v>
      </c>
      <c r="E2798" s="64">
        <f>ROUND(IF(B2798="小旋风",$D2798/提成!$D$4*提成!$E$4,$D2798/提成!$D$3*提成!$E$3),2)</f>
        <v>0.09</v>
      </c>
      <c r="F2798" s="5" t="str">
        <f ca="1">IFERROR(LOOKUP(1,0/((B2798=名单!B:B)*(VALUE(AW2798)&gt;=名单!E:E)*(VALUE(AW2798)&lt;=名单!G:G)*(Y2798="正常走货")),名单!H:H),"否")</f>
        <v>否</v>
      </c>
      <c r="G2798" s="71" t="s">
        <v>8422</v>
      </c>
      <c r="H2798" s="71" t="s">
        <v>8424</v>
      </c>
      <c r="J2798" s="72" t="s">
        <v>140</v>
      </c>
      <c r="L2798" s="71" t="s">
        <v>18</v>
      </c>
      <c r="M2798" s="73"/>
      <c r="N2798" s="73"/>
      <c r="R2798" s="73"/>
      <c r="S2798" s="72" t="s">
        <v>199</v>
      </c>
      <c r="T2798" s="72" t="s">
        <v>14439</v>
      </c>
      <c r="U2798" s="73"/>
      <c r="W2798" s="73"/>
      <c r="X2798" s="73"/>
      <c r="Y2798" s="72" t="s">
        <v>14379</v>
      </c>
      <c r="AO2798" s="71">
        <v>283.38</v>
      </c>
      <c r="AS2798" s="73"/>
      <c r="AT2798" s="73"/>
      <c r="AU2798" s="73"/>
      <c r="AV2798" s="73"/>
      <c r="AW2798" s="74" t="s">
        <v>17192</v>
      </c>
      <c r="BA2798" s="73"/>
      <c r="BC2798" s="73"/>
    </row>
    <row r="2799" spans="1:55">
      <c r="A2799" s="70" t="str">
        <f t="shared" si="87"/>
        <v>2026-01</v>
      </c>
      <c r="B2799" s="5" t="str">
        <f>_xlfn.XLOOKUP(G2799,过机服务商重量差!A:A,过机服务商重量差!G:G)</f>
        <v>无崖子</v>
      </c>
      <c r="C2799" s="32" t="str">
        <f t="shared" si="86"/>
        <v>渠道</v>
      </c>
      <c r="D2799" s="63">
        <f>ROUND(IF(AND(AO2799&gt;=0,Y2799="正常走货"),_xlfn.XLOOKUP(G2799,过机服务商重量差!A:A,过机服务商重量差!L:L),"0"),2)</f>
        <v>24</v>
      </c>
      <c r="E2799" s="64">
        <f>ROUND(IF(B2799="小旋风",$D2799/提成!$D$4*提成!$E$4,$D2799/提成!$D$3*提成!$E$3),2)</f>
        <v>0.24</v>
      </c>
      <c r="F2799" s="5" t="str">
        <f ca="1">IFERROR(LOOKUP(1,0/((B2799=名单!B:B)*(VALUE(AW2799)&gt;=名单!E:E)*(VALUE(AW2799)&lt;=名单!G:G)*(Y2799="正常走货")),名单!H:H),"否")</f>
        <v>否</v>
      </c>
      <c r="G2799" s="71" t="s">
        <v>8425</v>
      </c>
      <c r="H2799" s="71" t="s">
        <v>8427</v>
      </c>
      <c r="J2799" s="72" t="s">
        <v>539</v>
      </c>
      <c r="L2799" s="71" t="s">
        <v>18</v>
      </c>
      <c r="M2799" s="73"/>
      <c r="N2799" s="73"/>
      <c r="R2799" s="73"/>
      <c r="S2799" s="72" t="s">
        <v>191</v>
      </c>
      <c r="T2799" s="72" t="s">
        <v>14410</v>
      </c>
      <c r="U2799" s="73"/>
      <c r="W2799" s="73"/>
      <c r="X2799" s="73"/>
      <c r="Y2799" s="72" t="s">
        <v>14379</v>
      </c>
      <c r="AO2799" s="71">
        <v>293.82</v>
      </c>
      <c r="AS2799" s="73"/>
      <c r="AT2799" s="73"/>
      <c r="AU2799" s="73"/>
      <c r="AV2799" s="73"/>
      <c r="AW2799" s="74" t="s">
        <v>17193</v>
      </c>
      <c r="BC2799" s="73"/>
    </row>
    <row r="2800" spans="1:55">
      <c r="A2800" s="70" t="str">
        <f t="shared" si="87"/>
        <v>2026-01</v>
      </c>
      <c r="B2800" s="5" t="str">
        <f>_xlfn.XLOOKUP(G2800,过机服务商重量差!A:A,过机服务商重量差!G:G)</f>
        <v>帅时莹</v>
      </c>
      <c r="C2800" s="32" t="str">
        <f t="shared" si="86"/>
        <v>渠道</v>
      </c>
      <c r="D2800" s="63">
        <f>ROUND(IF(AND(AO2800&gt;=0,Y2800="正常走货"),_xlfn.XLOOKUP(G2800,过机服务商重量差!A:A,过机服务商重量差!L:L),"0"),2)</f>
        <v>18</v>
      </c>
      <c r="E2800" s="64">
        <f>ROUND(IF(B2800="小旋风",$D2800/提成!$D$4*提成!$E$4,$D2800/提成!$D$3*提成!$E$3),2)</f>
        <v>0.18</v>
      </c>
      <c r="F2800" s="5" t="str">
        <f ca="1">IFERROR(LOOKUP(1,0/((B2800=名单!B:B)*(VALUE(AW2800)&gt;=名单!E:E)*(VALUE(AW2800)&lt;=名单!G:G)*(Y2800="正常走货")),名单!H:H),"否")</f>
        <v>否</v>
      </c>
      <c r="G2800" s="71" t="s">
        <v>8428</v>
      </c>
      <c r="H2800" s="71" t="s">
        <v>8430</v>
      </c>
      <c r="J2800" s="72" t="s">
        <v>140</v>
      </c>
      <c r="L2800" s="71" t="s">
        <v>18</v>
      </c>
      <c r="M2800" s="73"/>
      <c r="N2800" s="73"/>
      <c r="R2800" s="73"/>
      <c r="S2800" s="72" t="s">
        <v>199</v>
      </c>
      <c r="T2800" s="72" t="s">
        <v>14439</v>
      </c>
      <c r="U2800" s="73"/>
      <c r="W2800" s="73"/>
      <c r="X2800" s="73"/>
      <c r="Y2800" s="72" t="s">
        <v>14379</v>
      </c>
      <c r="AO2800" s="71">
        <v>383.16</v>
      </c>
      <c r="AT2800" s="73"/>
      <c r="AV2800" s="73"/>
      <c r="AW2800" s="74" t="s">
        <v>17194</v>
      </c>
      <c r="BA2800" s="73"/>
      <c r="BC2800" s="73"/>
    </row>
    <row r="2801" spans="1:56">
      <c r="A2801" s="70" t="str">
        <f t="shared" si="87"/>
        <v>2026-01</v>
      </c>
      <c r="B2801" s="5" t="str">
        <f>_xlfn.XLOOKUP(G2801,过机服务商重量差!A:A,过机服务商重量差!G:G)</f>
        <v>无崖子</v>
      </c>
      <c r="C2801" s="32" t="str">
        <f t="shared" si="86"/>
        <v>渠道</v>
      </c>
      <c r="D2801" s="63">
        <f>ROUND(IF(AND(AO2801&gt;=0,Y2801="正常走货"),_xlfn.XLOOKUP(G2801,过机服务商重量差!A:A,过机服务商重量差!L:L),"0"),2)</f>
        <v>24</v>
      </c>
      <c r="E2801" s="64">
        <f>ROUND(IF(B2801="小旋风",$D2801/提成!$D$4*提成!$E$4,$D2801/提成!$D$3*提成!$E$3),2)</f>
        <v>0.24</v>
      </c>
      <c r="F2801" s="5" t="str">
        <f ca="1">IFERROR(LOOKUP(1,0/((B2801=名单!B:B)*(VALUE(AW2801)&gt;=名单!E:E)*(VALUE(AW2801)&lt;=名单!G:G)*(Y2801="正常走货")),名单!H:H),"否")</f>
        <v>否</v>
      </c>
      <c r="G2801" s="71" t="s">
        <v>8431</v>
      </c>
      <c r="H2801" s="71" t="s">
        <v>8433</v>
      </c>
      <c r="J2801" s="72" t="s">
        <v>539</v>
      </c>
      <c r="L2801" s="71" t="s">
        <v>18</v>
      </c>
      <c r="M2801" s="73"/>
      <c r="N2801" s="73"/>
      <c r="R2801" s="73"/>
      <c r="S2801" s="72" t="s">
        <v>191</v>
      </c>
      <c r="T2801" s="72" t="s">
        <v>14410</v>
      </c>
      <c r="U2801" s="73"/>
      <c r="W2801" s="73"/>
      <c r="X2801" s="73"/>
      <c r="Y2801" s="72" t="s">
        <v>14379</v>
      </c>
      <c r="AO2801" s="71">
        <v>293.82</v>
      </c>
      <c r="AS2801" s="73"/>
      <c r="AT2801" s="73"/>
      <c r="AV2801" s="73"/>
      <c r="AW2801" s="74" t="s">
        <v>17195</v>
      </c>
      <c r="BC2801" s="73"/>
      <c r="BD2801" s="73"/>
    </row>
    <row r="2802" spans="1:56">
      <c r="A2802" s="70" t="str">
        <f t="shared" si="87"/>
        <v>2026-01</v>
      </c>
      <c r="B2802" s="5" t="str">
        <f>_xlfn.XLOOKUP(G2802,过机服务商重量差!A:A,过机服务商重量差!G:G)</f>
        <v>帅时莹</v>
      </c>
      <c r="C2802" s="32" t="str">
        <f t="shared" si="86"/>
        <v>渠道</v>
      </c>
      <c r="D2802" s="63">
        <f>ROUND(IF(AND(AO2802&gt;=0,Y2802="正常走货"),_xlfn.XLOOKUP(G2802,过机服务商重量差!A:A,过机服务商重量差!L:L),"0"),2)</f>
        <v>6</v>
      </c>
      <c r="E2802" s="64">
        <f>ROUND(IF(B2802="小旋风",$D2802/提成!$D$4*提成!$E$4,$D2802/提成!$D$3*提成!$E$3),2)</f>
        <v>0.06</v>
      </c>
      <c r="F2802" s="5" t="str">
        <f ca="1">IFERROR(LOOKUP(1,0/((B2802=名单!B:B)*(VALUE(AW2802)&gt;=名单!E:E)*(VALUE(AW2802)&lt;=名单!G:G)*(Y2802="正常走货")),名单!H:H),"否")</f>
        <v>否</v>
      </c>
      <c r="G2802" s="71" t="s">
        <v>8434</v>
      </c>
      <c r="H2802" s="71" t="s">
        <v>8436</v>
      </c>
      <c r="J2802" s="72" t="s">
        <v>140</v>
      </c>
      <c r="L2802" s="71" t="s">
        <v>18</v>
      </c>
      <c r="M2802" s="73"/>
      <c r="N2802" s="73"/>
      <c r="R2802" s="73"/>
      <c r="S2802" s="72" t="s">
        <v>199</v>
      </c>
      <c r="T2802" s="72" t="s">
        <v>14439</v>
      </c>
      <c r="U2802" s="73"/>
      <c r="W2802" s="73"/>
      <c r="X2802" s="73"/>
      <c r="Y2802" s="72" t="s">
        <v>14379</v>
      </c>
      <c r="AO2802" s="71">
        <v>194.86</v>
      </c>
      <c r="AT2802" s="73"/>
      <c r="AU2802" s="73"/>
      <c r="AV2802" s="73"/>
      <c r="AW2802" s="74" t="s">
        <v>17196</v>
      </c>
      <c r="BC2802" s="73"/>
    </row>
    <row r="2803" spans="1:56">
      <c r="A2803" s="70" t="str">
        <f t="shared" si="87"/>
        <v>2026-01</v>
      </c>
      <c r="B2803" s="5" t="str">
        <f>_xlfn.XLOOKUP(G2803,过机服务商重量差!A:A,过机服务商重量差!G:G)</f>
        <v>007</v>
      </c>
      <c r="C2803" s="32" t="str">
        <f t="shared" si="86"/>
        <v>渠道</v>
      </c>
      <c r="D2803" s="63">
        <f>ROUND(IF(AND(AO2803&gt;=0,Y2803="正常走货"),_xlfn.XLOOKUP(G2803,过机服务商重量差!A:A,过机服务商重量差!L:L),"0"),2)</f>
        <v>135</v>
      </c>
      <c r="E2803" s="64">
        <f>ROUND(IF(B2803="小旋风",$D2803/提成!$D$4*提成!$E$4,$D2803/提成!$D$3*提成!$E$3),2)</f>
        <v>1.35</v>
      </c>
      <c r="F2803" s="5" t="str">
        <f ca="1">IFERROR(LOOKUP(1,0/((B2803=名单!B:B)*(VALUE(AW2803)&gt;=名单!E:E)*(VALUE(AW2803)&lt;=名单!G:G)*(Y2803="正常走货")),名单!H:H),"否")</f>
        <v>否</v>
      </c>
      <c r="G2803" s="71" t="s">
        <v>8437</v>
      </c>
      <c r="H2803" s="71" t="s">
        <v>8439</v>
      </c>
      <c r="J2803" s="72" t="s">
        <v>266</v>
      </c>
      <c r="L2803" s="71" t="s">
        <v>18</v>
      </c>
      <c r="M2803" s="73"/>
      <c r="N2803" s="73"/>
      <c r="R2803" s="73"/>
      <c r="S2803" s="72" t="s">
        <v>120</v>
      </c>
      <c r="T2803" s="72" t="s">
        <v>14382</v>
      </c>
      <c r="U2803" s="73"/>
      <c r="W2803" s="73"/>
      <c r="X2803" s="73"/>
      <c r="Y2803" s="72" t="s">
        <v>14379</v>
      </c>
      <c r="AO2803" s="71">
        <v>1161</v>
      </c>
      <c r="AT2803" s="73"/>
      <c r="AV2803" s="73"/>
      <c r="AW2803" s="74" t="s">
        <v>17197</v>
      </c>
      <c r="BC2803" s="73"/>
      <c r="BD2803" s="73"/>
    </row>
    <row r="2804" spans="1:56">
      <c r="A2804" s="70" t="str">
        <f t="shared" si="87"/>
        <v>2026-01</v>
      </c>
      <c r="B2804" s="5" t="str">
        <f>_xlfn.XLOOKUP(G2804,过机服务商重量差!A:A,过机服务商重量差!G:G)</f>
        <v>玉麒麟</v>
      </c>
      <c r="C2804" s="32" t="str">
        <f t="shared" si="86"/>
        <v>渠道</v>
      </c>
      <c r="D2804" s="63">
        <f>ROUND(IF(AND(AO2804&gt;=0,Y2804="正常走货"),_xlfn.XLOOKUP(G2804,过机服务商重量差!A:A,过机服务商重量差!L:L),"0"),2)</f>
        <v>8</v>
      </c>
      <c r="E2804" s="64">
        <f>ROUND(IF(B2804="小旋风",$D2804/提成!$D$4*提成!$E$4,$D2804/提成!$D$3*提成!$E$3),2)</f>
        <v>0.08</v>
      </c>
      <c r="F2804" s="5" t="str">
        <f ca="1">IFERROR(LOOKUP(1,0/((B2804=名单!B:B)*(VALUE(AW2804)&gt;=名单!E:E)*(VALUE(AW2804)&lt;=名单!G:G)*(Y2804="正常走货")),名单!H:H),"否")</f>
        <v>否</v>
      </c>
      <c r="G2804" s="71" t="s">
        <v>8440</v>
      </c>
      <c r="H2804" s="71" t="s">
        <v>8442</v>
      </c>
      <c r="J2804" s="72" t="s">
        <v>17</v>
      </c>
      <c r="L2804" s="71" t="s">
        <v>18</v>
      </c>
      <c r="M2804" s="73"/>
      <c r="N2804" s="73"/>
      <c r="R2804" s="73"/>
      <c r="S2804" s="72" t="s">
        <v>408</v>
      </c>
      <c r="T2804" s="72" t="s">
        <v>14378</v>
      </c>
      <c r="U2804" s="73"/>
      <c r="W2804" s="73"/>
      <c r="X2804" s="73"/>
      <c r="Y2804" s="72" t="s">
        <v>14379</v>
      </c>
      <c r="AO2804" s="71">
        <v>96.3</v>
      </c>
      <c r="AT2804" s="73"/>
      <c r="AV2804" s="73"/>
      <c r="AW2804" s="74" t="s">
        <v>17198</v>
      </c>
      <c r="BC2804" s="73"/>
    </row>
    <row r="2805" spans="1:56">
      <c r="A2805" s="70" t="str">
        <f t="shared" si="87"/>
        <v>2026-01</v>
      </c>
      <c r="B2805" s="5" t="str">
        <f>_xlfn.XLOOKUP(G2805,过机服务商重量差!A:A,过机服务商重量差!G:G)</f>
        <v>无崖子</v>
      </c>
      <c r="C2805" s="32" t="str">
        <f t="shared" si="86"/>
        <v>渠道</v>
      </c>
      <c r="D2805" s="63">
        <f>ROUND(IF(AND(AO2805&gt;=0,Y2805="正常走货"),_xlfn.XLOOKUP(G2805,过机服务商重量差!A:A,过机服务商重量差!L:L),"0"),2)</f>
        <v>34</v>
      </c>
      <c r="E2805" s="64">
        <f>ROUND(IF(B2805="小旋风",$D2805/提成!$D$4*提成!$E$4,$D2805/提成!$D$3*提成!$E$3),2)</f>
        <v>0.34</v>
      </c>
      <c r="F2805" s="5" t="str">
        <f ca="1">IFERROR(LOOKUP(1,0/((B2805=名单!B:B)*(VALUE(AW2805)&gt;=名单!E:E)*(VALUE(AW2805)&lt;=名单!G:G)*(Y2805="正常走货")),名单!H:H),"否")</f>
        <v>否</v>
      </c>
      <c r="G2805" s="71" t="s">
        <v>8443</v>
      </c>
      <c r="H2805" s="71" t="s">
        <v>8445</v>
      </c>
      <c r="J2805" s="72" t="s">
        <v>4948</v>
      </c>
      <c r="L2805" s="71" t="s">
        <v>18</v>
      </c>
      <c r="M2805" s="73"/>
      <c r="N2805" s="73"/>
      <c r="R2805" s="73"/>
      <c r="S2805" s="72" t="s">
        <v>227</v>
      </c>
      <c r="T2805" s="72" t="s">
        <v>14410</v>
      </c>
      <c r="U2805" s="73"/>
      <c r="W2805" s="73"/>
      <c r="X2805" s="73"/>
      <c r="Y2805" s="72" t="s">
        <v>14379</v>
      </c>
      <c r="AO2805" s="71">
        <v>617.64</v>
      </c>
      <c r="AT2805" s="73"/>
      <c r="AV2805" s="73"/>
      <c r="AW2805" s="74" t="s">
        <v>17199</v>
      </c>
      <c r="BC2805" s="73"/>
    </row>
    <row r="2806" spans="1:56">
      <c r="A2806" s="70" t="str">
        <f t="shared" si="87"/>
        <v>2026-01</v>
      </c>
      <c r="B2806" s="5" t="str">
        <f>_xlfn.XLOOKUP(G2806,过机服务商重量差!A:A,过机服务商重量差!G:G)</f>
        <v>007</v>
      </c>
      <c r="C2806" s="32" t="str">
        <f t="shared" si="86"/>
        <v>渠道</v>
      </c>
      <c r="D2806" s="63">
        <f>ROUND(IF(AND(AO2806&gt;=0,Y2806="正常走货"),_xlfn.XLOOKUP(G2806,过机服务商重量差!A:A,过机服务商重量差!L:L),"0"),2)</f>
        <v>40</v>
      </c>
      <c r="E2806" s="64">
        <f>ROUND(IF(B2806="小旋风",$D2806/提成!$D$4*提成!$E$4,$D2806/提成!$D$3*提成!$E$3),2)</f>
        <v>0.4</v>
      </c>
      <c r="F2806" s="5" t="str">
        <f ca="1">IFERROR(LOOKUP(1,0/((B2806=名单!B:B)*(VALUE(AW2806)&gt;=名单!E:E)*(VALUE(AW2806)&lt;=名单!G:G)*(Y2806="正常走货")),名单!H:H),"否")</f>
        <v>否</v>
      </c>
      <c r="G2806" s="71" t="s">
        <v>8446</v>
      </c>
      <c r="H2806" s="71" t="s">
        <v>8448</v>
      </c>
      <c r="J2806" s="72" t="s">
        <v>266</v>
      </c>
      <c r="L2806" s="71" t="s">
        <v>18</v>
      </c>
      <c r="M2806" s="73"/>
      <c r="N2806" s="73"/>
      <c r="R2806" s="73"/>
      <c r="S2806" s="72" t="s">
        <v>187</v>
      </c>
      <c r="T2806" s="72" t="s">
        <v>14410</v>
      </c>
      <c r="U2806" s="73"/>
      <c r="W2806" s="73"/>
      <c r="X2806" s="73"/>
      <c r="Y2806" s="72" t="s">
        <v>14379</v>
      </c>
      <c r="AO2806" s="71">
        <v>344</v>
      </c>
      <c r="AT2806" s="73"/>
      <c r="AV2806" s="73"/>
      <c r="AW2806" s="74" t="s">
        <v>17200</v>
      </c>
      <c r="BC2806" s="73"/>
      <c r="BD2806" s="73"/>
    </row>
    <row r="2807" spans="1:56">
      <c r="A2807" s="70" t="str">
        <f t="shared" si="87"/>
        <v>2026-01</v>
      </c>
      <c r="B2807" s="5" t="str">
        <f>_xlfn.XLOOKUP(G2807,过机服务商重量差!A:A,过机服务商重量差!G:G)</f>
        <v>玉麒麟</v>
      </c>
      <c r="C2807" s="32" t="str">
        <f t="shared" si="86"/>
        <v>渠道</v>
      </c>
      <c r="D2807" s="63">
        <f>ROUND(IF(AND(AO2807&gt;=0,Y2807="正常走货"),_xlfn.XLOOKUP(G2807,过机服务商重量差!A:A,过机服务商重量差!L:L),"0"),2)</f>
        <v>2.5</v>
      </c>
      <c r="E2807" s="64">
        <f>ROUND(IF(B2807="小旋风",$D2807/提成!$D$4*提成!$E$4,$D2807/提成!$D$3*提成!$E$3),2)</f>
        <v>0.03</v>
      </c>
      <c r="F2807" s="5" t="str">
        <f ca="1">IFERROR(LOOKUP(1,0/((B2807=名单!B:B)*(VALUE(AW2807)&gt;=名单!E:E)*(VALUE(AW2807)&lt;=名单!G:G)*(Y2807="正常走货")),名单!H:H),"否")</f>
        <v>否</v>
      </c>
      <c r="G2807" s="71" t="s">
        <v>8449</v>
      </c>
      <c r="H2807" s="71" t="s">
        <v>8451</v>
      </c>
      <c r="J2807" s="72" t="s">
        <v>17</v>
      </c>
      <c r="L2807" s="71" t="s">
        <v>18</v>
      </c>
      <c r="M2807" s="73"/>
      <c r="N2807" s="73"/>
      <c r="R2807" s="73"/>
      <c r="S2807" s="72" t="s">
        <v>227</v>
      </c>
      <c r="T2807" s="72" t="s">
        <v>14410</v>
      </c>
      <c r="U2807" s="73"/>
      <c r="W2807" s="73"/>
      <c r="X2807" s="73"/>
      <c r="Y2807" s="72" t="s">
        <v>14379</v>
      </c>
      <c r="AO2807" s="71">
        <v>103</v>
      </c>
      <c r="AS2807" s="73"/>
      <c r="AT2807" s="73"/>
      <c r="AU2807" s="73"/>
      <c r="AV2807" s="73"/>
      <c r="AW2807" s="74" t="s">
        <v>17201</v>
      </c>
      <c r="BC2807" s="73"/>
    </row>
    <row r="2808" spans="1:56">
      <c r="A2808" s="70" t="str">
        <f t="shared" si="87"/>
        <v>2026-01</v>
      </c>
      <c r="B2808" s="5" t="str">
        <f>_xlfn.XLOOKUP(G2808,过机服务商重量差!A:A,过机服务商重量差!G:G)</f>
        <v>玉麒麟</v>
      </c>
      <c r="C2808" s="32" t="str">
        <f t="shared" si="86"/>
        <v/>
      </c>
      <c r="D2808" s="63">
        <f>ROUND(IF(AND(AO2808&gt;=0,Y2808="正常走货"),_xlfn.XLOOKUP(G2808,过机服务商重量差!A:A,过机服务商重量差!L:L),"0"),2)</f>
        <v>0</v>
      </c>
      <c r="E2808" s="64">
        <f>ROUND(IF(B2808="小旋风",$D2808/提成!$D$4*提成!$E$4,$D2808/提成!$D$3*提成!$E$3),2)</f>
        <v>0</v>
      </c>
      <c r="F2808" s="5" t="str">
        <f ca="1">IFERROR(LOOKUP(1,0/((B2808=名单!B:B)*(VALUE(AW2808)&gt;=名单!E:E)*(VALUE(AW2808)&lt;=名单!G:G)*(Y2808="正常走货")),名单!H:H),"否")</f>
        <v>否</v>
      </c>
      <c r="G2808" s="71" t="s">
        <v>8452</v>
      </c>
      <c r="H2808" s="71" t="s">
        <v>8454</v>
      </c>
      <c r="J2808" s="72" t="s">
        <v>17</v>
      </c>
      <c r="L2808" s="71" t="s">
        <v>18</v>
      </c>
      <c r="M2808" s="73"/>
      <c r="N2808" s="73"/>
      <c r="R2808" s="73"/>
      <c r="S2808" s="72" t="s">
        <v>1109</v>
      </c>
      <c r="T2808" s="72" t="s">
        <v>14410</v>
      </c>
      <c r="U2808" s="73"/>
      <c r="W2808" s="73"/>
      <c r="X2808" s="73"/>
      <c r="Y2808" s="72" t="s">
        <v>14379</v>
      </c>
      <c r="AO2808" s="71">
        <v>-32</v>
      </c>
      <c r="AT2808" s="73"/>
      <c r="AV2808" s="73"/>
      <c r="AW2808" s="74" t="s">
        <v>17202</v>
      </c>
      <c r="BC2808" s="73"/>
      <c r="BD2808" s="73"/>
    </row>
    <row r="2809" spans="1:56">
      <c r="A2809" s="70" t="str">
        <f t="shared" si="87"/>
        <v>2026-01</v>
      </c>
      <c r="B2809" s="5" t="str">
        <f>_xlfn.XLOOKUP(G2809,过机服务商重量差!A:A,过机服务商重量差!G:G)</f>
        <v>玉麒麟</v>
      </c>
      <c r="C2809" s="32" t="str">
        <f t="shared" si="86"/>
        <v>渠道</v>
      </c>
      <c r="D2809" s="63">
        <f>ROUND(IF(AND(AO2809&gt;=0,Y2809="正常走货"),_xlfn.XLOOKUP(G2809,过机服务商重量差!A:A,过机服务商重量差!L:L),"0"),2)</f>
        <v>3.5</v>
      </c>
      <c r="E2809" s="64">
        <f>ROUND(IF(B2809="小旋风",$D2809/提成!$D$4*提成!$E$4,$D2809/提成!$D$3*提成!$E$3),2)</f>
        <v>0.04</v>
      </c>
      <c r="F2809" s="5" t="str">
        <f ca="1">IFERROR(LOOKUP(1,0/((B2809=名单!B:B)*(VALUE(AW2809)&gt;=名单!E:E)*(VALUE(AW2809)&lt;=名单!G:G)*(Y2809="正常走货")),名单!H:H),"否")</f>
        <v>否</v>
      </c>
      <c r="G2809" s="71" t="s">
        <v>8455</v>
      </c>
      <c r="H2809" s="71" t="s">
        <v>8457</v>
      </c>
      <c r="J2809" s="72" t="s">
        <v>17</v>
      </c>
      <c r="L2809" s="71" t="s">
        <v>18</v>
      </c>
      <c r="M2809" s="73"/>
      <c r="N2809" s="73"/>
      <c r="R2809" s="73"/>
      <c r="S2809" s="72" t="s">
        <v>292</v>
      </c>
      <c r="T2809" s="72" t="s">
        <v>14410</v>
      </c>
      <c r="U2809" s="73"/>
      <c r="W2809" s="73"/>
      <c r="X2809" s="73"/>
      <c r="Y2809" s="72" t="s">
        <v>14379</v>
      </c>
      <c r="AO2809" s="71">
        <v>102</v>
      </c>
      <c r="AS2809" s="73"/>
      <c r="AT2809" s="73"/>
      <c r="AU2809" s="73"/>
      <c r="AV2809" s="73"/>
      <c r="AW2809" s="74" t="s">
        <v>17203</v>
      </c>
      <c r="BC2809" s="73"/>
    </row>
    <row r="2810" spans="1:56">
      <c r="A2810" s="70" t="str">
        <f t="shared" si="87"/>
        <v>2026-01</v>
      </c>
      <c r="B2810" s="5" t="str">
        <f>_xlfn.XLOOKUP(G2810,过机服务商重量差!A:A,过机服务商重量差!G:G)</f>
        <v>风清扬</v>
      </c>
      <c r="C2810" s="32" t="str">
        <f t="shared" si="86"/>
        <v>渠道</v>
      </c>
      <c r="D2810" s="63">
        <f>ROUND(IF(AND(AO2810&gt;=0,Y2810="正常走货"),_xlfn.XLOOKUP(G2810,过机服务商重量差!A:A,过机服务商重量差!L:L),"0"),2)</f>
        <v>249</v>
      </c>
      <c r="E2810" s="64">
        <f>ROUND(IF(B2810="小旋风",$D2810/提成!$D$4*提成!$E$4,$D2810/提成!$D$3*提成!$E$3),2)</f>
        <v>2.49</v>
      </c>
      <c r="F2810" s="5" t="str">
        <f ca="1">IFERROR(LOOKUP(1,0/((B2810=名单!B:B)*(VALUE(AW2810)&gt;=名单!E:E)*(VALUE(AW2810)&lt;=名单!G:G)*(Y2810="正常走货")),名单!H:H),"否")</f>
        <v>是</v>
      </c>
      <c r="G2810" s="71" t="s">
        <v>8458</v>
      </c>
      <c r="H2810" s="71" t="s">
        <v>8460</v>
      </c>
      <c r="J2810" s="72" t="s">
        <v>332</v>
      </c>
      <c r="L2810" s="71" t="s">
        <v>18</v>
      </c>
      <c r="M2810" s="73"/>
      <c r="N2810" s="73"/>
      <c r="R2810" s="73"/>
      <c r="S2810" s="72" t="s">
        <v>398</v>
      </c>
      <c r="T2810" s="72" t="s">
        <v>14382</v>
      </c>
      <c r="U2810" s="73"/>
      <c r="W2810" s="73"/>
      <c r="X2810" s="73"/>
      <c r="Y2810" s="72" t="s">
        <v>14379</v>
      </c>
      <c r="AO2810" s="71">
        <v>124.5</v>
      </c>
      <c r="AS2810" s="73"/>
      <c r="AT2810" s="73"/>
      <c r="AV2810" s="73"/>
      <c r="AW2810" s="74" t="s">
        <v>17204</v>
      </c>
      <c r="BA2810" s="73"/>
      <c r="BC2810" s="73"/>
      <c r="BD2810" s="73"/>
    </row>
    <row r="2811" spans="1:56">
      <c r="A2811" s="70" t="str">
        <f t="shared" si="87"/>
        <v>2026-01</v>
      </c>
      <c r="B2811" s="5" t="str">
        <f>_xlfn.XLOOKUP(G2811,过机服务商重量差!A:A,过机服务商重量差!G:G)</f>
        <v>玉麒麟</v>
      </c>
      <c r="C2811" s="32" t="str">
        <f t="shared" si="86"/>
        <v>渠道</v>
      </c>
      <c r="D2811" s="63">
        <f>ROUND(IF(AND(AO2811&gt;=0,Y2811="正常走货"),_xlfn.XLOOKUP(G2811,过机服务商重量差!A:A,过机服务商重量差!L:L),"0"),2)</f>
        <v>1</v>
      </c>
      <c r="E2811" s="64">
        <f>ROUND(IF(B2811="小旋风",$D2811/提成!$D$4*提成!$E$4,$D2811/提成!$D$3*提成!$E$3),2)</f>
        <v>0.01</v>
      </c>
      <c r="F2811" s="5" t="str">
        <f ca="1">IFERROR(LOOKUP(1,0/((B2811=名单!B:B)*(VALUE(AW2811)&gt;=名单!E:E)*(VALUE(AW2811)&lt;=名单!G:G)*(Y2811="正常走货")),名单!H:H),"否")</f>
        <v>否</v>
      </c>
      <c r="G2811" s="71" t="s">
        <v>8461</v>
      </c>
      <c r="H2811" s="71" t="s">
        <v>8463</v>
      </c>
      <c r="J2811" s="72" t="s">
        <v>17</v>
      </c>
      <c r="L2811" s="71" t="s">
        <v>18</v>
      </c>
      <c r="M2811" s="73"/>
      <c r="N2811" s="73"/>
      <c r="R2811" s="73"/>
      <c r="S2811" s="72" t="s">
        <v>7799</v>
      </c>
      <c r="T2811" s="72" t="s">
        <v>14382</v>
      </c>
      <c r="U2811" s="73"/>
      <c r="W2811" s="73"/>
      <c r="X2811" s="73"/>
      <c r="Y2811" s="72" t="s">
        <v>14379</v>
      </c>
      <c r="AO2811" s="71">
        <v>53.41</v>
      </c>
      <c r="AS2811" s="73"/>
      <c r="AT2811" s="73"/>
      <c r="AV2811" s="73"/>
      <c r="AW2811" s="74" t="s">
        <v>17205</v>
      </c>
      <c r="BA2811" s="73"/>
      <c r="BC2811" s="73"/>
    </row>
    <row r="2812" spans="1:56">
      <c r="A2812" s="70" t="str">
        <f t="shared" si="87"/>
        <v>2026-01</v>
      </c>
      <c r="B2812" s="5" t="str">
        <f>_xlfn.XLOOKUP(G2812,过机服务商重量差!A:A,过机服务商重量差!G:G)</f>
        <v>玉麒麟</v>
      </c>
      <c r="C2812" s="32" t="str">
        <f t="shared" si="86"/>
        <v>渠道</v>
      </c>
      <c r="D2812" s="63">
        <f>ROUND(IF(AND(AO2812&gt;=0,Y2812="正常走货"),_xlfn.XLOOKUP(G2812,过机服务商重量差!A:A,过机服务商重量差!L:L),"0"),2)</f>
        <v>12.5</v>
      </c>
      <c r="E2812" s="64">
        <f>ROUND(IF(B2812="小旋风",$D2812/提成!$D$4*提成!$E$4,$D2812/提成!$D$3*提成!$E$3),2)</f>
        <v>0.13</v>
      </c>
      <c r="F2812" s="5" t="str">
        <f ca="1">IFERROR(LOOKUP(1,0/((B2812=名单!B:B)*(VALUE(AW2812)&gt;=名单!E:E)*(VALUE(AW2812)&lt;=名单!G:G)*(Y2812="正常走货")),名单!H:H),"否")</f>
        <v>否</v>
      </c>
      <c r="G2812" s="71" t="s">
        <v>8464</v>
      </c>
      <c r="H2812" s="71" t="s">
        <v>8466</v>
      </c>
      <c r="J2812" s="72" t="s">
        <v>17</v>
      </c>
      <c r="L2812" s="71" t="s">
        <v>18</v>
      </c>
      <c r="M2812" s="73"/>
      <c r="N2812" s="73"/>
      <c r="R2812" s="73"/>
      <c r="S2812" s="72" t="s">
        <v>408</v>
      </c>
      <c r="T2812" s="72" t="s">
        <v>14378</v>
      </c>
      <c r="U2812" s="73"/>
      <c r="W2812" s="73"/>
      <c r="X2812" s="73"/>
      <c r="Y2812" s="72" t="s">
        <v>14379</v>
      </c>
      <c r="AO2812" s="71">
        <v>104.36</v>
      </c>
      <c r="AS2812" s="73"/>
      <c r="AT2812" s="73"/>
      <c r="AU2812" s="73"/>
      <c r="AV2812" s="73"/>
      <c r="AW2812" s="74" t="s">
        <v>17206</v>
      </c>
      <c r="BA2812" s="73"/>
      <c r="BC2812" s="73"/>
      <c r="BD2812" s="73"/>
    </row>
    <row r="2813" spans="1:56">
      <c r="A2813" s="70" t="str">
        <f t="shared" si="87"/>
        <v>2026-01</v>
      </c>
      <c r="B2813" s="5" t="str">
        <f>_xlfn.XLOOKUP(G2813,过机服务商重量差!A:A,过机服务商重量差!G:G)</f>
        <v>玉麒麟</v>
      </c>
      <c r="C2813" s="32" t="str">
        <f t="shared" si="86"/>
        <v>渠道</v>
      </c>
      <c r="D2813" s="63">
        <f>ROUND(IF(AND(AO2813&gt;=0,Y2813="正常走货"),_xlfn.XLOOKUP(G2813,过机服务商重量差!A:A,过机服务商重量差!L:L),"0"),2)</f>
        <v>1.5</v>
      </c>
      <c r="E2813" s="64">
        <f>ROUND(IF(B2813="小旋风",$D2813/提成!$D$4*提成!$E$4,$D2813/提成!$D$3*提成!$E$3),2)</f>
        <v>0.02</v>
      </c>
      <c r="F2813" s="5" t="str">
        <f ca="1">IFERROR(LOOKUP(1,0/((B2813=名单!B:B)*(VALUE(AW2813)&gt;=名单!E:E)*(VALUE(AW2813)&lt;=名单!G:G)*(Y2813="正常走货")),名单!H:H),"否")</f>
        <v>否</v>
      </c>
      <c r="G2813" s="71" t="s">
        <v>8467</v>
      </c>
      <c r="H2813" s="71" t="s">
        <v>8469</v>
      </c>
      <c r="J2813" s="72" t="s">
        <v>256</v>
      </c>
      <c r="L2813" s="71" t="s">
        <v>18</v>
      </c>
      <c r="M2813" s="73"/>
      <c r="N2813" s="73"/>
      <c r="R2813" s="73"/>
      <c r="S2813" s="72" t="s">
        <v>120</v>
      </c>
      <c r="T2813" s="72" t="s">
        <v>14382</v>
      </c>
      <c r="U2813" s="73"/>
      <c r="W2813" s="73"/>
      <c r="X2813" s="73"/>
      <c r="Y2813" s="72" t="s">
        <v>14379</v>
      </c>
      <c r="AO2813" s="71">
        <v>10.75</v>
      </c>
      <c r="AT2813" s="73"/>
      <c r="AV2813" s="73"/>
      <c r="AW2813" s="74" t="s">
        <v>17207</v>
      </c>
      <c r="BC2813" s="73"/>
    </row>
    <row r="2814" spans="1:56">
      <c r="A2814" s="70" t="str">
        <f t="shared" si="87"/>
        <v>2026-01</v>
      </c>
      <c r="B2814" s="5" t="str">
        <f>_xlfn.XLOOKUP(G2814,过机服务商重量差!A:A,过机服务商重量差!G:G)</f>
        <v>玉麒麟</v>
      </c>
      <c r="C2814" s="32" t="str">
        <f t="shared" si="86"/>
        <v>渠道</v>
      </c>
      <c r="D2814" s="63">
        <f>ROUND(IF(AND(AO2814&gt;=0,Y2814="正常走货"),_xlfn.XLOOKUP(G2814,过机服务商重量差!A:A,过机服务商重量差!L:L),"0"),2)</f>
        <v>12</v>
      </c>
      <c r="E2814" s="64">
        <f>ROUND(IF(B2814="小旋风",$D2814/提成!$D$4*提成!$E$4,$D2814/提成!$D$3*提成!$E$3),2)</f>
        <v>0.12</v>
      </c>
      <c r="F2814" s="5" t="str">
        <f ca="1">IFERROR(LOOKUP(1,0/((B2814=名单!B:B)*(VALUE(AW2814)&gt;=名单!E:E)*(VALUE(AW2814)&lt;=名单!G:G)*(Y2814="正常走货")),名单!H:H),"否")</f>
        <v>否</v>
      </c>
      <c r="G2814" s="71" t="s">
        <v>8470</v>
      </c>
      <c r="H2814" s="71" t="s">
        <v>8472</v>
      </c>
      <c r="J2814" s="72" t="s">
        <v>17</v>
      </c>
      <c r="L2814" s="71" t="s">
        <v>18</v>
      </c>
      <c r="M2814" s="73"/>
      <c r="N2814" s="73"/>
      <c r="R2814" s="73"/>
      <c r="S2814" s="72" t="s">
        <v>398</v>
      </c>
      <c r="T2814" s="72" t="s">
        <v>14382</v>
      </c>
      <c r="U2814" s="73"/>
      <c r="W2814" s="73"/>
      <c r="X2814" s="73"/>
      <c r="Y2814" s="72" t="s">
        <v>14379</v>
      </c>
      <c r="AO2814" s="71">
        <v>47</v>
      </c>
      <c r="AT2814" s="73"/>
      <c r="AV2814" s="73"/>
      <c r="AW2814" s="74" t="s">
        <v>17208</v>
      </c>
      <c r="BA2814" s="73"/>
      <c r="BC2814" s="73"/>
      <c r="BD2814" s="73"/>
    </row>
    <row r="2815" spans="1:56">
      <c r="A2815" s="70" t="str">
        <f t="shared" si="87"/>
        <v>2026-01</v>
      </c>
      <c r="B2815" s="5" t="str">
        <f>_xlfn.XLOOKUP(G2815,过机服务商重量差!A:A,过机服务商重量差!G:G)</f>
        <v>无崖子</v>
      </c>
      <c r="C2815" s="32" t="str">
        <f t="shared" si="86"/>
        <v>渠道</v>
      </c>
      <c r="D2815" s="63">
        <f>ROUND(IF(AND(AO2815&gt;=0,Y2815="正常走货"),_xlfn.XLOOKUP(G2815,过机服务商重量差!A:A,过机服务商重量差!L:L),"0"),2)</f>
        <v>26</v>
      </c>
      <c r="E2815" s="64">
        <f>ROUND(IF(B2815="小旋风",$D2815/提成!$D$4*提成!$E$4,$D2815/提成!$D$3*提成!$E$3),2)</f>
        <v>0.26</v>
      </c>
      <c r="F2815" s="5" t="str">
        <f ca="1">IFERROR(LOOKUP(1,0/((B2815=名单!B:B)*(VALUE(AW2815)&gt;=名单!E:E)*(VALUE(AW2815)&lt;=名单!G:G)*(Y2815="正常走货")),名单!H:H),"否")</f>
        <v>否</v>
      </c>
      <c r="G2815" s="71" t="s">
        <v>8473</v>
      </c>
      <c r="H2815" s="71" t="s">
        <v>8475</v>
      </c>
      <c r="J2815" s="72" t="s">
        <v>728</v>
      </c>
      <c r="L2815" s="71" t="s">
        <v>18</v>
      </c>
      <c r="M2815" s="73"/>
      <c r="N2815" s="73"/>
      <c r="R2815" s="73"/>
      <c r="S2815" s="72" t="s">
        <v>612</v>
      </c>
      <c r="T2815" s="72" t="s">
        <v>14407</v>
      </c>
      <c r="U2815" s="73"/>
      <c r="W2815" s="73"/>
      <c r="X2815" s="73"/>
      <c r="Y2815" s="72" t="s">
        <v>14379</v>
      </c>
      <c r="AO2815" s="71">
        <v>124.37</v>
      </c>
      <c r="AS2815" s="73"/>
      <c r="AT2815" s="73"/>
      <c r="AV2815" s="73"/>
      <c r="AW2815" s="74" t="s">
        <v>17209</v>
      </c>
      <c r="BA2815" s="73"/>
      <c r="BC2815" s="73"/>
    </row>
    <row r="2816" spans="1:56">
      <c r="A2816" s="70" t="str">
        <f t="shared" si="87"/>
        <v>2026-01</v>
      </c>
      <c r="B2816" s="5" t="str">
        <f>_xlfn.XLOOKUP(G2816,过机服务商重量差!A:A,过机服务商重量差!G:G)</f>
        <v>007</v>
      </c>
      <c r="C2816" s="32" t="str">
        <f t="shared" si="86"/>
        <v>渠道</v>
      </c>
      <c r="D2816" s="63">
        <f>ROUND(IF(AND(AO2816&gt;=0,Y2816="正常走货"),_xlfn.XLOOKUP(G2816,过机服务商重量差!A:A,过机服务商重量差!L:L),"0"),2)</f>
        <v>26</v>
      </c>
      <c r="E2816" s="64">
        <f>ROUND(IF(B2816="小旋风",$D2816/提成!$D$4*提成!$E$4,$D2816/提成!$D$3*提成!$E$3),2)</f>
        <v>0.26</v>
      </c>
      <c r="F2816" s="5" t="str">
        <f ca="1">IFERROR(LOOKUP(1,0/((B2816=名单!B:B)*(VALUE(AW2816)&gt;=名单!E:E)*(VALUE(AW2816)&lt;=名单!G:G)*(Y2816="正常走货")),名单!H:H),"否")</f>
        <v>否</v>
      </c>
      <c r="G2816" s="71" t="s">
        <v>8476</v>
      </c>
      <c r="H2816" s="71" t="s">
        <v>8478</v>
      </c>
      <c r="J2816" s="71" t="s">
        <v>168</v>
      </c>
      <c r="L2816" s="71" t="s">
        <v>18</v>
      </c>
      <c r="M2816" s="73"/>
      <c r="N2816" s="73"/>
      <c r="R2816" s="73"/>
      <c r="S2816" s="72" t="s">
        <v>442</v>
      </c>
      <c r="T2816" s="72" t="s">
        <v>14410</v>
      </c>
      <c r="U2816" s="73"/>
      <c r="W2816" s="73"/>
      <c r="X2816" s="73"/>
      <c r="Y2816" s="72" t="s">
        <v>14379</v>
      </c>
      <c r="AO2816" s="71">
        <v>364</v>
      </c>
      <c r="AT2816" s="73"/>
      <c r="AU2816" s="73"/>
      <c r="AV2816" s="73"/>
      <c r="AW2816" s="74" t="s">
        <v>17210</v>
      </c>
      <c r="BC2816" s="73"/>
    </row>
    <row r="2817" spans="1:56">
      <c r="A2817" s="70" t="str">
        <f t="shared" si="87"/>
        <v>2026-01</v>
      </c>
      <c r="B2817" s="5" t="str">
        <f>_xlfn.XLOOKUP(G2817,过机服务商重量差!A:A,过机服务商重量差!G:G)</f>
        <v>帅时莹</v>
      </c>
      <c r="C2817" s="32" t="str">
        <f t="shared" si="86"/>
        <v>渠道</v>
      </c>
      <c r="D2817" s="63">
        <f>ROUND(IF(AND(AO2817&gt;=0,Y2817="正常走货"),_xlfn.XLOOKUP(G2817,过机服务商重量差!A:A,过机服务商重量差!L:L),"0"),2)</f>
        <v>218</v>
      </c>
      <c r="E2817" s="64">
        <f>ROUND(IF(B2817="小旋风",$D2817/提成!$D$4*提成!$E$4,$D2817/提成!$D$3*提成!$E$3),2)</f>
        <v>2.18</v>
      </c>
      <c r="F2817" s="5" t="str">
        <f ca="1">IFERROR(LOOKUP(1,0/((B2817=名单!B:B)*(VALUE(AW2817)&gt;=名单!E:E)*(VALUE(AW2817)&lt;=名单!G:G)*(Y2817="正常走货")),名单!H:H),"否")</f>
        <v>否</v>
      </c>
      <c r="G2817" s="71" t="s">
        <v>8479</v>
      </c>
      <c r="H2817" s="71" t="s">
        <v>8481</v>
      </c>
      <c r="J2817" s="72" t="s">
        <v>97</v>
      </c>
      <c r="L2817" s="71" t="s">
        <v>18</v>
      </c>
      <c r="M2817" s="73"/>
      <c r="N2817" s="73"/>
      <c r="R2817" s="73"/>
      <c r="S2817" s="72" t="s">
        <v>191</v>
      </c>
      <c r="T2817" s="72" t="s">
        <v>14410</v>
      </c>
      <c r="U2817" s="73"/>
      <c r="W2817" s="73"/>
      <c r="X2817" s="73"/>
      <c r="Y2817" s="72" t="s">
        <v>14379</v>
      </c>
      <c r="AO2817" s="71">
        <v>667</v>
      </c>
      <c r="AT2817" s="73"/>
      <c r="AV2817" s="73"/>
      <c r="AW2817" s="74" t="s">
        <v>17211</v>
      </c>
      <c r="BC2817" s="73"/>
    </row>
    <row r="2818" spans="1:56">
      <c r="A2818" s="70" t="str">
        <f t="shared" si="87"/>
        <v>2026-01</v>
      </c>
      <c r="B2818" s="5" t="str">
        <f>_xlfn.XLOOKUP(G2818,过机服务商重量差!A:A,过机服务商重量差!G:G)</f>
        <v>007</v>
      </c>
      <c r="C2818" s="32" t="str">
        <f t="shared" ref="C2818:C2881" si="88">IF(OR(AO2818&lt;0,L2818="FBA海运"),"","渠道")</f>
        <v>渠道</v>
      </c>
      <c r="D2818" s="63">
        <f>ROUND(IF(AND(AO2818&gt;=0,Y2818="正常走货"),_xlfn.XLOOKUP(G2818,过机服务商重量差!A:A,过机服务商重量差!L:L),"0"),2)</f>
        <v>452</v>
      </c>
      <c r="E2818" s="64">
        <f>ROUND(IF(B2818="小旋风",$D2818/提成!$D$4*提成!$E$4,$D2818/提成!$D$3*提成!$E$3),2)</f>
        <v>4.52</v>
      </c>
      <c r="F2818" s="5" t="str">
        <f ca="1">IFERROR(LOOKUP(1,0/((B2818=名单!B:B)*(VALUE(AW2818)&gt;=名单!E:E)*(VALUE(AW2818)&lt;=名单!G:G)*(Y2818="正常走货")),名单!H:H),"否")</f>
        <v>否</v>
      </c>
      <c r="G2818" s="71" t="s">
        <v>8482</v>
      </c>
      <c r="H2818" s="71" t="s">
        <v>8484</v>
      </c>
      <c r="J2818" s="72" t="s">
        <v>168</v>
      </c>
      <c r="L2818" s="71" t="s">
        <v>18</v>
      </c>
      <c r="M2818" s="73"/>
      <c r="N2818" s="73"/>
      <c r="R2818" s="73"/>
      <c r="S2818" s="72" t="s">
        <v>191</v>
      </c>
      <c r="T2818" s="72" t="s">
        <v>14410</v>
      </c>
      <c r="U2818" s="73"/>
      <c r="W2818" s="73"/>
      <c r="X2818" s="73"/>
      <c r="Y2818" s="72" t="s">
        <v>14379</v>
      </c>
      <c r="AO2818" s="71">
        <v>6328</v>
      </c>
      <c r="AT2818" s="73"/>
      <c r="AV2818" s="73"/>
      <c r="AW2818" s="74" t="s">
        <v>17212</v>
      </c>
      <c r="BC2818" s="73"/>
    </row>
    <row r="2819" spans="1:56">
      <c r="A2819" s="70" t="str">
        <f t="shared" ref="A2819:A2882" si="89">MID(AW2819,1,7)</f>
        <v>2026-01</v>
      </c>
      <c r="B2819" s="5" t="str">
        <f>_xlfn.XLOOKUP(G2819,过机服务商重量差!A:A,过机服务商重量差!G:G)</f>
        <v>小旋风</v>
      </c>
      <c r="C2819" s="32" t="str">
        <f t="shared" si="88"/>
        <v>渠道</v>
      </c>
      <c r="D2819" s="63">
        <f>ROUND(IF(AND(AO2819&gt;=0,Y2819="正常走货"),_xlfn.XLOOKUP(G2819,过机服务商重量差!A:A,过机服务商重量差!L:L),"0"),2)</f>
        <v>21</v>
      </c>
      <c r="E2819" s="64">
        <f>ROUND(IF(B2819="小旋风",$D2819/提成!$D$4*提成!$E$4,$D2819/提成!$D$3*提成!$E$3),2)</f>
        <v>0.21</v>
      </c>
      <c r="F2819" s="5" t="str">
        <f ca="1">IFERROR(LOOKUP(1,0/((B2819=名单!B:B)*(VALUE(AW2819)&gt;=名单!E:E)*(VALUE(AW2819)&lt;=名单!G:G)*(Y2819="正常走货")),名单!H:H),"否")</f>
        <v>是</v>
      </c>
      <c r="G2819" s="71" t="s">
        <v>8485</v>
      </c>
      <c r="H2819" s="71" t="s">
        <v>8487</v>
      </c>
      <c r="J2819" s="72" t="s">
        <v>3059</v>
      </c>
      <c r="L2819" s="71" t="s">
        <v>18</v>
      </c>
      <c r="M2819" s="73"/>
      <c r="N2819" s="73"/>
      <c r="R2819" s="73"/>
      <c r="S2819" s="72" t="s">
        <v>130</v>
      </c>
      <c r="T2819" s="72" t="s">
        <v>14419</v>
      </c>
      <c r="U2819" s="73"/>
      <c r="W2819" s="73"/>
      <c r="X2819" s="73"/>
      <c r="Y2819" s="72" t="s">
        <v>14379</v>
      </c>
      <c r="AO2819" s="71">
        <v>42</v>
      </c>
      <c r="AS2819" s="73"/>
      <c r="AT2819" s="73"/>
      <c r="AU2819" s="73"/>
      <c r="AV2819" s="73"/>
      <c r="AW2819" s="74" t="s">
        <v>17213</v>
      </c>
      <c r="BA2819" s="73"/>
      <c r="BC2819" s="73"/>
    </row>
    <row r="2820" spans="1:56">
      <c r="A2820" s="70" t="str">
        <f t="shared" si="89"/>
        <v>2026-01</v>
      </c>
      <c r="B2820" s="5" t="str">
        <f>_xlfn.XLOOKUP(G2820,过机服务商重量差!A:A,过机服务商重量差!G:G)</f>
        <v>风清扬</v>
      </c>
      <c r="C2820" s="32" t="str">
        <f t="shared" si="88"/>
        <v>渠道</v>
      </c>
      <c r="D2820" s="63">
        <f>ROUND(IF(AND(AO2820&gt;=0,Y2820="正常走货"),_xlfn.XLOOKUP(G2820,过机服务商重量差!A:A,过机服务商重量差!L:L),"0"),2)</f>
        <v>299</v>
      </c>
      <c r="E2820" s="64">
        <f>ROUND(IF(B2820="小旋风",$D2820/提成!$D$4*提成!$E$4,$D2820/提成!$D$3*提成!$E$3),2)</f>
        <v>2.99</v>
      </c>
      <c r="F2820" s="5" t="str">
        <f ca="1">IFERROR(LOOKUP(1,0/((B2820=名单!B:B)*(VALUE(AW2820)&gt;=名单!E:E)*(VALUE(AW2820)&lt;=名单!G:G)*(Y2820="正常走货")),名单!H:H),"否")</f>
        <v>是</v>
      </c>
      <c r="G2820" s="71" t="s">
        <v>8488</v>
      </c>
      <c r="H2820" s="71" t="s">
        <v>8490</v>
      </c>
      <c r="J2820" s="72" t="s">
        <v>144</v>
      </c>
      <c r="L2820" s="71" t="s">
        <v>18</v>
      </c>
      <c r="M2820" s="73"/>
      <c r="N2820" s="73"/>
      <c r="R2820" s="73"/>
      <c r="S2820" s="72" t="s">
        <v>1006</v>
      </c>
      <c r="T2820" s="72" t="s">
        <v>14382</v>
      </c>
      <c r="U2820" s="73"/>
      <c r="W2820" s="73"/>
      <c r="X2820" s="73"/>
      <c r="Y2820" s="72" t="s">
        <v>14379</v>
      </c>
      <c r="AO2820" s="71">
        <v>290</v>
      </c>
      <c r="AT2820" s="73"/>
      <c r="AU2820" s="73"/>
      <c r="AV2820" s="73"/>
      <c r="AW2820" s="74" t="s">
        <v>17214</v>
      </c>
      <c r="BC2820" s="73"/>
    </row>
    <row r="2821" spans="1:56">
      <c r="A2821" s="70" t="str">
        <f t="shared" si="89"/>
        <v>2026-01</v>
      </c>
      <c r="B2821" s="5" t="str">
        <f>_xlfn.XLOOKUP(G2821,过机服务商重量差!A:A,过机服务商重量差!G:G)</f>
        <v>玉麒麟</v>
      </c>
      <c r="C2821" s="32" t="str">
        <f t="shared" si="88"/>
        <v>渠道</v>
      </c>
      <c r="D2821" s="63">
        <f>ROUND(IF(AND(AO2821&gt;=0,Y2821="正常走货"),_xlfn.XLOOKUP(G2821,过机服务商重量差!A:A,过机服务商重量差!L:L),"0"),2)</f>
        <v>111</v>
      </c>
      <c r="E2821" s="64">
        <f>ROUND(IF(B2821="小旋风",$D2821/提成!$D$4*提成!$E$4,$D2821/提成!$D$3*提成!$E$3),2)</f>
        <v>1.11</v>
      </c>
      <c r="F2821" s="5" t="str">
        <f ca="1">IFERROR(LOOKUP(1,0/((B2821=名单!B:B)*(VALUE(AW2821)&gt;=名单!E:E)*(VALUE(AW2821)&lt;=名单!G:G)*(Y2821="正常走货")),名单!H:H),"否")</f>
        <v>否</v>
      </c>
      <c r="G2821" s="71" t="s">
        <v>8491</v>
      </c>
      <c r="H2821" s="71" t="s">
        <v>8493</v>
      </c>
      <c r="J2821" s="72" t="s">
        <v>17</v>
      </c>
      <c r="L2821" s="71" t="s">
        <v>18</v>
      </c>
      <c r="M2821" s="73"/>
      <c r="N2821" s="73"/>
      <c r="R2821" s="73"/>
      <c r="S2821" s="72" t="s">
        <v>442</v>
      </c>
      <c r="T2821" s="72" t="s">
        <v>14410</v>
      </c>
      <c r="U2821" s="73"/>
      <c r="W2821" s="73"/>
      <c r="X2821" s="73"/>
      <c r="Y2821" s="72" t="s">
        <v>14379</v>
      </c>
      <c r="AO2821" s="71">
        <v>330</v>
      </c>
      <c r="AS2821" s="73"/>
      <c r="AT2821" s="73"/>
      <c r="AU2821" s="73"/>
      <c r="AV2821" s="73"/>
      <c r="AW2821" s="74" t="s">
        <v>17215</v>
      </c>
      <c r="BC2821" s="73"/>
    </row>
    <row r="2822" spans="1:56">
      <c r="A2822" s="70" t="str">
        <f t="shared" si="89"/>
        <v>2026-01</v>
      </c>
      <c r="B2822" s="5" t="str">
        <f>_xlfn.XLOOKUP(G2822,过机服务商重量差!A:A,过机服务商重量差!G:G)</f>
        <v>风清扬</v>
      </c>
      <c r="C2822" s="32" t="str">
        <f t="shared" si="88"/>
        <v>渠道</v>
      </c>
      <c r="D2822" s="63">
        <f>ROUND(IF(AND(AO2822&gt;=0,Y2822="正常走货"),_xlfn.XLOOKUP(G2822,过机服务商重量差!A:A,过机服务商重量差!L:L),"0"),2)</f>
        <v>136</v>
      </c>
      <c r="E2822" s="64">
        <f>ROUND(IF(B2822="小旋风",$D2822/提成!$D$4*提成!$E$4,$D2822/提成!$D$3*提成!$E$3),2)</f>
        <v>1.36</v>
      </c>
      <c r="F2822" s="5" t="str">
        <f ca="1">IFERROR(LOOKUP(1,0/((B2822=名单!B:B)*(VALUE(AW2822)&gt;=名单!E:E)*(VALUE(AW2822)&lt;=名单!G:G)*(Y2822="正常走货")),名单!H:H),"否")</f>
        <v>是</v>
      </c>
      <c r="G2822" s="71" t="s">
        <v>8494</v>
      </c>
      <c r="H2822" s="71" t="s">
        <v>8496</v>
      </c>
      <c r="J2822" s="72" t="s">
        <v>231</v>
      </c>
      <c r="L2822" s="71" t="s">
        <v>18</v>
      </c>
      <c r="M2822" s="73"/>
      <c r="N2822" s="73"/>
      <c r="R2822" s="73"/>
      <c r="S2822" s="72" t="s">
        <v>292</v>
      </c>
      <c r="T2822" s="72" t="s">
        <v>14410</v>
      </c>
      <c r="U2822" s="73"/>
      <c r="W2822" s="73"/>
      <c r="X2822" s="73"/>
      <c r="Y2822" s="72" t="s">
        <v>14379</v>
      </c>
      <c r="AO2822" s="71">
        <v>136</v>
      </c>
      <c r="AS2822" s="73"/>
      <c r="AT2822" s="73"/>
      <c r="AV2822" s="73"/>
      <c r="AW2822" s="74" t="s">
        <v>17216</v>
      </c>
      <c r="BC2822" s="73"/>
    </row>
    <row r="2823" spans="1:56">
      <c r="A2823" s="70" t="str">
        <f t="shared" si="89"/>
        <v>2026-01</v>
      </c>
      <c r="B2823" s="5" t="str">
        <f>_xlfn.XLOOKUP(G2823,过机服务商重量差!A:A,过机服务商重量差!G:G)</f>
        <v>玉麒麟</v>
      </c>
      <c r="C2823" s="32" t="str">
        <f t="shared" si="88"/>
        <v>渠道</v>
      </c>
      <c r="D2823" s="63">
        <f>ROUND(IF(AND(AO2823&gt;=0,Y2823="正常走货"),_xlfn.XLOOKUP(G2823,过机服务商重量差!A:A,过机服务商重量差!L:L),"0"),2)</f>
        <v>1051</v>
      </c>
      <c r="E2823" s="64">
        <f>ROUND(IF(B2823="小旋风",$D2823/提成!$D$4*提成!$E$4,$D2823/提成!$D$3*提成!$E$3),2)</f>
        <v>10.51</v>
      </c>
      <c r="F2823" s="5" t="str">
        <f ca="1">IFERROR(LOOKUP(1,0/((B2823=名单!B:B)*(VALUE(AW2823)&gt;=名单!E:E)*(VALUE(AW2823)&lt;=名单!G:G)*(Y2823="正常走货")),名单!H:H),"否")</f>
        <v>否</v>
      </c>
      <c r="G2823" s="71" t="s">
        <v>8497</v>
      </c>
      <c r="H2823" s="71" t="s">
        <v>8499</v>
      </c>
      <c r="J2823" s="72" t="s">
        <v>17</v>
      </c>
      <c r="L2823" s="71" t="s">
        <v>18</v>
      </c>
      <c r="M2823" s="73"/>
      <c r="N2823" s="73"/>
      <c r="R2823" s="73"/>
      <c r="S2823" s="72" t="s">
        <v>227</v>
      </c>
      <c r="T2823" s="72" t="s">
        <v>14410</v>
      </c>
      <c r="U2823" s="73"/>
      <c r="W2823" s="73"/>
      <c r="X2823" s="73"/>
      <c r="Y2823" s="72" t="s">
        <v>14379</v>
      </c>
      <c r="AO2823" s="71">
        <v>2016.3</v>
      </c>
      <c r="AT2823" s="73"/>
      <c r="AV2823" s="73"/>
      <c r="AW2823" s="74" t="s">
        <v>17217</v>
      </c>
      <c r="BC2823" s="73"/>
    </row>
    <row r="2824" spans="1:56">
      <c r="A2824" s="70" t="str">
        <f t="shared" si="89"/>
        <v>2026-01</v>
      </c>
      <c r="B2824" s="5" t="str">
        <f>_xlfn.XLOOKUP(G2824,过机服务商重量差!A:A,过机服务商重量差!G:G)</f>
        <v>小旋风</v>
      </c>
      <c r="C2824" s="32" t="str">
        <f t="shared" si="88"/>
        <v>渠道</v>
      </c>
      <c r="D2824" s="63">
        <f>ROUND(IF(AND(AO2824&gt;=0,Y2824="正常走货"),_xlfn.XLOOKUP(G2824,过机服务商重量差!A:A,过机服务商重量差!L:L),"0"),2)</f>
        <v>22</v>
      </c>
      <c r="E2824" s="64">
        <f>ROUND(IF(B2824="小旋风",$D2824/提成!$D$4*提成!$E$4,$D2824/提成!$D$3*提成!$E$3),2)</f>
        <v>0.22</v>
      </c>
      <c r="F2824" s="5" t="str">
        <f ca="1">IFERROR(LOOKUP(1,0/((B2824=名单!B:B)*(VALUE(AW2824)&gt;=名单!E:E)*(VALUE(AW2824)&lt;=名单!G:G)*(Y2824="正常走货")),名单!H:H),"否")</f>
        <v>是</v>
      </c>
      <c r="G2824" s="71" t="s">
        <v>8500</v>
      </c>
      <c r="H2824" s="71" t="s">
        <v>8502</v>
      </c>
      <c r="J2824" s="72" t="s">
        <v>453</v>
      </c>
      <c r="L2824" s="71" t="s">
        <v>18</v>
      </c>
      <c r="M2824" s="73"/>
      <c r="N2824" s="73"/>
      <c r="R2824" s="73"/>
      <c r="S2824" s="72" t="s">
        <v>191</v>
      </c>
      <c r="T2824" s="72" t="s">
        <v>14410</v>
      </c>
      <c r="U2824" s="73"/>
      <c r="W2824" s="73"/>
      <c r="X2824" s="73"/>
      <c r="Y2824" s="72" t="s">
        <v>14379</v>
      </c>
      <c r="AO2824" s="71">
        <v>4.40000000000001</v>
      </c>
      <c r="AT2824" s="73"/>
      <c r="AV2824" s="73"/>
      <c r="AW2824" s="74" t="s">
        <v>17218</v>
      </c>
      <c r="BC2824" s="73"/>
    </row>
    <row r="2825" spans="1:56">
      <c r="A2825" s="70" t="str">
        <f t="shared" si="89"/>
        <v>2026-01</v>
      </c>
      <c r="B2825" s="5" t="str">
        <f>_xlfn.XLOOKUP(G2825,过机服务商重量差!A:A,过机服务商重量差!G:G)</f>
        <v>无崖子</v>
      </c>
      <c r="C2825" s="32" t="str">
        <f t="shared" si="88"/>
        <v/>
      </c>
      <c r="D2825" s="63">
        <f>ROUND(IF(AND(AO2825&gt;=0,Y2825="正常走货"),_xlfn.XLOOKUP(G2825,过机服务商重量差!A:A,过机服务商重量差!L:L),"0"),2)</f>
        <v>0</v>
      </c>
      <c r="E2825" s="64">
        <f>ROUND(IF(B2825="小旋风",$D2825/提成!$D$4*提成!$E$4,$D2825/提成!$D$3*提成!$E$3),2)</f>
        <v>0</v>
      </c>
      <c r="F2825" s="5" t="str">
        <f ca="1">IFERROR(LOOKUP(1,0/((B2825=名单!B:B)*(VALUE(AW2825)&gt;=名单!E:E)*(VALUE(AW2825)&lt;=名单!G:G)*(Y2825="正常走货")),名单!H:H),"否")</f>
        <v>否</v>
      </c>
      <c r="G2825" s="71" t="s">
        <v>8503</v>
      </c>
      <c r="H2825" s="71" t="s">
        <v>8505</v>
      </c>
      <c r="J2825" s="72" t="s">
        <v>465</v>
      </c>
      <c r="L2825" s="71" t="s">
        <v>18</v>
      </c>
      <c r="M2825" s="73"/>
      <c r="N2825" s="73"/>
      <c r="R2825" s="73"/>
      <c r="S2825" s="72" t="s">
        <v>687</v>
      </c>
      <c r="T2825" s="72" t="s">
        <v>14407</v>
      </c>
      <c r="U2825" s="73"/>
      <c r="W2825" s="73"/>
      <c r="X2825" s="73"/>
      <c r="Y2825" s="72" t="s">
        <v>14379</v>
      </c>
      <c r="AO2825" s="71">
        <v>-12.27</v>
      </c>
      <c r="AT2825" s="73"/>
      <c r="AV2825" s="73"/>
      <c r="AW2825" s="74" t="s">
        <v>17219</v>
      </c>
      <c r="BA2825" s="73"/>
      <c r="BC2825" s="73"/>
      <c r="BD2825" s="73"/>
    </row>
    <row r="2826" spans="1:56">
      <c r="A2826" s="70" t="str">
        <f t="shared" si="89"/>
        <v>2026-01</v>
      </c>
      <c r="B2826" s="5" t="str">
        <f>_xlfn.XLOOKUP(G2826,过机服务商重量差!A:A,过机服务商重量差!G:G)</f>
        <v>无崖子</v>
      </c>
      <c r="C2826" s="32" t="str">
        <f t="shared" si="88"/>
        <v/>
      </c>
      <c r="D2826" s="63">
        <f>ROUND(IF(AND(AO2826&gt;=0,Y2826="正常走货"),_xlfn.XLOOKUP(G2826,过机服务商重量差!A:A,过机服务商重量差!L:L),"0"),2)</f>
        <v>0</v>
      </c>
      <c r="E2826" s="64">
        <f>ROUND(IF(B2826="小旋风",$D2826/提成!$D$4*提成!$E$4,$D2826/提成!$D$3*提成!$E$3),2)</f>
        <v>0</v>
      </c>
      <c r="F2826" s="5" t="str">
        <f ca="1">IFERROR(LOOKUP(1,0/((B2826=名单!B:B)*(VALUE(AW2826)&gt;=名单!E:E)*(VALUE(AW2826)&lt;=名单!G:G)*(Y2826="正常走货")),名单!H:H),"否")</f>
        <v>否</v>
      </c>
      <c r="G2826" s="71" t="s">
        <v>8506</v>
      </c>
      <c r="H2826" s="71" t="s">
        <v>8508</v>
      </c>
      <c r="J2826" s="72" t="s">
        <v>465</v>
      </c>
      <c r="L2826" s="71" t="s">
        <v>18</v>
      </c>
      <c r="M2826" s="73"/>
      <c r="N2826" s="73"/>
      <c r="R2826" s="73"/>
      <c r="S2826" s="72" t="s">
        <v>687</v>
      </c>
      <c r="T2826" s="72" t="s">
        <v>14407</v>
      </c>
      <c r="U2826" s="73"/>
      <c r="W2826" s="73"/>
      <c r="X2826" s="73"/>
      <c r="Y2826" s="72" t="s">
        <v>14379</v>
      </c>
      <c r="AO2826" s="71">
        <v>-14.52</v>
      </c>
      <c r="AT2826" s="73"/>
      <c r="AV2826" s="73"/>
      <c r="AW2826" s="74" t="s">
        <v>17220</v>
      </c>
      <c r="BC2826" s="73"/>
    </row>
    <row r="2827" spans="1:56">
      <c r="A2827" s="70" t="str">
        <f t="shared" si="89"/>
        <v>2026-01</v>
      </c>
      <c r="B2827" s="5" t="str">
        <f>_xlfn.XLOOKUP(G2827,过机服务商重量差!A:A,过机服务商重量差!G:G)</f>
        <v>无崖子</v>
      </c>
      <c r="C2827" s="32" t="str">
        <f t="shared" si="88"/>
        <v>渠道</v>
      </c>
      <c r="D2827" s="63">
        <f>ROUND(IF(AND(AO2827&gt;=0,Y2827="正常走货"),_xlfn.XLOOKUP(G2827,过机服务商重量差!A:A,过机服务商重量差!L:L),"0"),2)</f>
        <v>31</v>
      </c>
      <c r="E2827" s="64">
        <f>ROUND(IF(B2827="小旋风",$D2827/提成!$D$4*提成!$E$4,$D2827/提成!$D$3*提成!$E$3),2)</f>
        <v>0.31</v>
      </c>
      <c r="F2827" s="5" t="str">
        <f ca="1">IFERROR(LOOKUP(1,0/((B2827=名单!B:B)*(VALUE(AW2827)&gt;=名单!E:E)*(VALUE(AW2827)&lt;=名单!G:G)*(Y2827="正常走货")),名单!H:H),"否")</f>
        <v>否</v>
      </c>
      <c r="G2827" s="71" t="s">
        <v>8509</v>
      </c>
      <c r="H2827" s="71" t="s">
        <v>8511</v>
      </c>
      <c r="J2827" s="72" t="s">
        <v>465</v>
      </c>
      <c r="L2827" s="71" t="s">
        <v>18</v>
      </c>
      <c r="M2827" s="73"/>
      <c r="N2827" s="73"/>
      <c r="R2827" s="73"/>
      <c r="S2827" s="72" t="s">
        <v>687</v>
      </c>
      <c r="T2827" s="72" t="s">
        <v>14407</v>
      </c>
      <c r="U2827" s="73"/>
      <c r="W2827" s="73"/>
      <c r="X2827" s="73"/>
      <c r="Y2827" s="72" t="s">
        <v>14379</v>
      </c>
      <c r="AO2827" s="71">
        <v>73.6100000000001</v>
      </c>
      <c r="AT2827" s="73"/>
      <c r="AU2827" s="73"/>
      <c r="AV2827" s="73"/>
      <c r="AW2827" s="74" t="s">
        <v>17221</v>
      </c>
      <c r="BA2827" s="73"/>
      <c r="BC2827" s="73"/>
    </row>
    <row r="2828" spans="1:56">
      <c r="A2828" s="70" t="str">
        <f t="shared" si="89"/>
        <v>2026-01</v>
      </c>
      <c r="B2828" s="5" t="str">
        <f>_xlfn.XLOOKUP(G2828,过机服务商重量差!A:A,过机服务商重量差!G:G)</f>
        <v>无崖子</v>
      </c>
      <c r="C2828" s="32" t="str">
        <f t="shared" si="88"/>
        <v>渠道</v>
      </c>
      <c r="D2828" s="63">
        <f>ROUND(IF(AND(AO2828&gt;=0,Y2828="正常走货"),_xlfn.XLOOKUP(G2828,过机服务商重量差!A:A,过机服务商重量差!L:L),"0"),2)</f>
        <v>20</v>
      </c>
      <c r="E2828" s="64">
        <f>ROUND(IF(B2828="小旋风",$D2828/提成!$D$4*提成!$E$4,$D2828/提成!$D$3*提成!$E$3),2)</f>
        <v>0.2</v>
      </c>
      <c r="F2828" s="5" t="str">
        <f ca="1">IFERROR(LOOKUP(1,0/((B2828=名单!B:B)*(VALUE(AW2828)&gt;=名单!E:E)*(VALUE(AW2828)&lt;=名单!G:G)*(Y2828="正常走货")),名单!H:H),"否")</f>
        <v>否</v>
      </c>
      <c r="G2828" s="71" t="s">
        <v>8512</v>
      </c>
      <c r="H2828" s="71" t="s">
        <v>8514</v>
      </c>
      <c r="J2828" s="72" t="s">
        <v>465</v>
      </c>
      <c r="L2828" s="71" t="s">
        <v>18</v>
      </c>
      <c r="M2828" s="73"/>
      <c r="N2828" s="73"/>
      <c r="R2828" s="73"/>
      <c r="S2828" s="72" t="s">
        <v>687</v>
      </c>
      <c r="T2828" s="72" t="s">
        <v>14407</v>
      </c>
      <c r="U2828" s="73"/>
      <c r="W2828" s="73"/>
      <c r="X2828" s="73"/>
      <c r="Y2828" s="72" t="s">
        <v>14379</v>
      </c>
      <c r="AO2828" s="71">
        <v>414.78</v>
      </c>
      <c r="AS2828" s="73"/>
      <c r="AT2828" s="73"/>
      <c r="AU2828" s="73"/>
      <c r="AV2828" s="73"/>
      <c r="AW2828" s="74" t="s">
        <v>17222</v>
      </c>
      <c r="BC2828" s="73"/>
    </row>
    <row r="2829" spans="1:56">
      <c r="A2829" s="70" t="str">
        <f t="shared" si="89"/>
        <v>2026-01</v>
      </c>
      <c r="B2829" s="5" t="str">
        <f>_xlfn.XLOOKUP(G2829,过机服务商重量差!A:A,过机服务商重量差!G:G)</f>
        <v>无崖子</v>
      </c>
      <c r="C2829" s="32" t="str">
        <f t="shared" si="88"/>
        <v>渠道</v>
      </c>
      <c r="D2829" s="63">
        <f>ROUND(IF(AND(AO2829&gt;=0,Y2829="正常走货"),_xlfn.XLOOKUP(G2829,过机服务商重量差!A:A,过机服务商重量差!L:L),"0"),2)</f>
        <v>49</v>
      </c>
      <c r="E2829" s="64">
        <f>ROUND(IF(B2829="小旋风",$D2829/提成!$D$4*提成!$E$4,$D2829/提成!$D$3*提成!$E$3),2)</f>
        <v>0.49</v>
      </c>
      <c r="F2829" s="5" t="str">
        <f ca="1">IFERROR(LOOKUP(1,0/((B2829=名单!B:B)*(VALUE(AW2829)&gt;=名单!E:E)*(VALUE(AW2829)&lt;=名单!G:G)*(Y2829="正常走货")),名单!H:H),"否")</f>
        <v>否</v>
      </c>
      <c r="G2829" s="71" t="s">
        <v>8515</v>
      </c>
      <c r="H2829" s="71" t="s">
        <v>8517</v>
      </c>
      <c r="J2829" s="72" t="s">
        <v>465</v>
      </c>
      <c r="L2829" s="71" t="s">
        <v>18</v>
      </c>
      <c r="M2829" s="73"/>
      <c r="N2829" s="73"/>
      <c r="R2829" s="73"/>
      <c r="S2829" s="72" t="s">
        <v>687</v>
      </c>
      <c r="T2829" s="72" t="s">
        <v>14407</v>
      </c>
      <c r="U2829" s="73"/>
      <c r="W2829" s="73"/>
      <c r="X2829" s="73"/>
      <c r="Y2829" s="72" t="s">
        <v>14379</v>
      </c>
      <c r="AO2829" s="71">
        <v>289.5</v>
      </c>
      <c r="AS2829" s="73"/>
      <c r="AT2829" s="73"/>
      <c r="AU2829" s="73"/>
      <c r="AV2829" s="73"/>
      <c r="AW2829" s="74" t="s">
        <v>17223</v>
      </c>
      <c r="BC2829" s="73"/>
    </row>
    <row r="2830" spans="1:56">
      <c r="A2830" s="70" t="str">
        <f t="shared" si="89"/>
        <v>2026-01</v>
      </c>
      <c r="B2830" s="5" t="str">
        <f>_xlfn.XLOOKUP(G2830,过机服务商重量差!A:A,过机服务商重量差!G:G)</f>
        <v>无崖子</v>
      </c>
      <c r="C2830" s="32" t="str">
        <f t="shared" si="88"/>
        <v>渠道</v>
      </c>
      <c r="D2830" s="63">
        <f>ROUND(IF(AND(AO2830&gt;=0,Y2830="正常走货"),_xlfn.XLOOKUP(G2830,过机服务商重量差!A:A,过机服务商重量差!L:L),"0"),2)</f>
        <v>20.5</v>
      </c>
      <c r="E2830" s="64">
        <f>ROUND(IF(B2830="小旋风",$D2830/提成!$D$4*提成!$E$4,$D2830/提成!$D$3*提成!$E$3),2)</f>
        <v>0.21</v>
      </c>
      <c r="F2830" s="5" t="str">
        <f ca="1">IFERROR(LOOKUP(1,0/((B2830=名单!B:B)*(VALUE(AW2830)&gt;=名单!E:E)*(VALUE(AW2830)&lt;=名单!G:G)*(Y2830="正常走货")),名单!H:H),"否")</f>
        <v>否</v>
      </c>
      <c r="G2830" s="71" t="s">
        <v>8518</v>
      </c>
      <c r="H2830" s="71" t="s">
        <v>8520</v>
      </c>
      <c r="J2830" s="72" t="s">
        <v>465</v>
      </c>
      <c r="L2830" s="71" t="s">
        <v>18</v>
      </c>
      <c r="M2830" s="73"/>
      <c r="N2830" s="73"/>
      <c r="R2830" s="73"/>
      <c r="S2830" s="72" t="s">
        <v>687</v>
      </c>
      <c r="T2830" s="72" t="s">
        <v>14407</v>
      </c>
      <c r="U2830" s="73"/>
      <c r="W2830" s="73"/>
      <c r="X2830" s="73"/>
      <c r="Y2830" s="72" t="s">
        <v>14379</v>
      </c>
      <c r="AO2830" s="71">
        <v>303.44</v>
      </c>
      <c r="AS2830" s="73"/>
      <c r="AT2830" s="73"/>
      <c r="AV2830" s="73"/>
      <c r="AW2830" s="74" t="s">
        <v>17224</v>
      </c>
      <c r="BA2830" s="73"/>
      <c r="BC2830" s="73"/>
    </row>
    <row r="2831" spans="1:56">
      <c r="A2831" s="70" t="str">
        <f t="shared" si="89"/>
        <v>2026-01</v>
      </c>
      <c r="B2831" s="5" t="str">
        <f>_xlfn.XLOOKUP(G2831,过机服务商重量差!A:A,过机服务商重量差!G:G)</f>
        <v>帅时莹</v>
      </c>
      <c r="C2831" s="32" t="str">
        <f t="shared" si="88"/>
        <v>渠道</v>
      </c>
      <c r="D2831" s="63">
        <f>ROUND(IF(AND(AO2831&gt;=0,Y2831="正常走货"),_xlfn.XLOOKUP(G2831,过机服务商重量差!A:A,过机服务商重量差!L:L),"0"),2)</f>
        <v>21</v>
      </c>
      <c r="E2831" s="64">
        <f>ROUND(IF(B2831="小旋风",$D2831/提成!$D$4*提成!$E$4,$D2831/提成!$D$3*提成!$E$3),2)</f>
        <v>0.21</v>
      </c>
      <c r="F2831" s="5" t="str">
        <f ca="1">IFERROR(LOOKUP(1,0/((B2831=名单!B:B)*(VALUE(AW2831)&gt;=名单!E:E)*(VALUE(AW2831)&lt;=名单!G:G)*(Y2831="正常走货")),名单!H:H),"否")</f>
        <v>否</v>
      </c>
      <c r="G2831" s="71" t="s">
        <v>8521</v>
      </c>
      <c r="H2831" s="71" t="s">
        <v>8523</v>
      </c>
      <c r="J2831" s="72" t="s">
        <v>97</v>
      </c>
      <c r="L2831" s="71" t="s">
        <v>18</v>
      </c>
      <c r="M2831" s="73"/>
      <c r="N2831" s="73"/>
      <c r="R2831" s="73"/>
      <c r="S2831" s="72" t="s">
        <v>99</v>
      </c>
      <c r="T2831" s="72" t="s">
        <v>14410</v>
      </c>
      <c r="U2831" s="73"/>
      <c r="W2831" s="73"/>
      <c r="X2831" s="73"/>
      <c r="Y2831" s="72" t="s">
        <v>14379</v>
      </c>
      <c r="AO2831" s="71">
        <v>92</v>
      </c>
      <c r="AS2831" s="73"/>
      <c r="AT2831" s="73"/>
      <c r="AV2831" s="73"/>
      <c r="AW2831" s="74" t="s">
        <v>17225</v>
      </c>
      <c r="BA2831" s="73"/>
      <c r="BC2831" s="73"/>
    </row>
    <row r="2832" spans="1:56">
      <c r="A2832" s="70" t="str">
        <f t="shared" si="89"/>
        <v>2026-01</v>
      </c>
      <c r="B2832" s="5" t="str">
        <f>_xlfn.XLOOKUP(G2832,过机服务商重量差!A:A,过机服务商重量差!G:G)</f>
        <v>风清扬</v>
      </c>
      <c r="C2832" s="32" t="str">
        <f t="shared" si="88"/>
        <v>渠道</v>
      </c>
      <c r="D2832" s="63">
        <f>ROUND(IF(AND(AO2832&gt;=0,Y2832="正常走货"),_xlfn.XLOOKUP(G2832,过机服务商重量差!A:A,过机服务商重量差!L:L),"0"),2)</f>
        <v>30</v>
      </c>
      <c r="E2832" s="64">
        <f>ROUND(IF(B2832="小旋风",$D2832/提成!$D$4*提成!$E$4,$D2832/提成!$D$3*提成!$E$3),2)</f>
        <v>0.3</v>
      </c>
      <c r="F2832" s="5" t="str">
        <f ca="1">IFERROR(LOOKUP(1,0/((B2832=名单!B:B)*(VALUE(AW2832)&gt;=名单!E:E)*(VALUE(AW2832)&lt;=名单!G:G)*(Y2832="正常走货")),名单!H:H),"否")</f>
        <v>是</v>
      </c>
      <c r="G2832" s="71" t="s">
        <v>8524</v>
      </c>
      <c r="H2832" s="71" t="s">
        <v>8526</v>
      </c>
      <c r="J2832" s="72" t="s">
        <v>51</v>
      </c>
      <c r="L2832" s="71" t="s">
        <v>18</v>
      </c>
      <c r="M2832" s="73"/>
      <c r="N2832" s="73"/>
      <c r="R2832" s="73"/>
      <c r="S2832" s="72" t="s">
        <v>7799</v>
      </c>
      <c r="T2832" s="72" t="s">
        <v>14382</v>
      </c>
      <c r="U2832" s="73"/>
      <c r="W2832" s="73"/>
      <c r="X2832" s="73"/>
      <c r="Y2832" s="72" t="s">
        <v>14379</v>
      </c>
      <c r="AO2832" s="71">
        <v>111.8</v>
      </c>
      <c r="AS2832" s="73"/>
      <c r="AT2832" s="73"/>
      <c r="AV2832" s="73"/>
      <c r="AW2832" s="74" t="s">
        <v>17226</v>
      </c>
      <c r="BC2832" s="73"/>
    </row>
    <row r="2833" spans="1:56">
      <c r="A2833" s="70" t="str">
        <f t="shared" si="89"/>
        <v>2026-01</v>
      </c>
      <c r="B2833" s="5" t="str">
        <f>_xlfn.XLOOKUP(G2833,过机服务商重量差!A:A,过机服务商重量差!G:G)</f>
        <v>玉麒麟</v>
      </c>
      <c r="C2833" s="32" t="str">
        <f t="shared" si="88"/>
        <v>渠道</v>
      </c>
      <c r="D2833" s="63">
        <f>ROUND(IF(AND(AO2833&gt;=0,Y2833="正常走货"),_xlfn.XLOOKUP(G2833,过机服务商重量差!A:A,过机服务商重量差!L:L),"0"),2)</f>
        <v>25</v>
      </c>
      <c r="E2833" s="64">
        <f>ROUND(IF(B2833="小旋风",$D2833/提成!$D$4*提成!$E$4,$D2833/提成!$D$3*提成!$E$3),2)</f>
        <v>0.25</v>
      </c>
      <c r="F2833" s="5" t="str">
        <f ca="1">IFERROR(LOOKUP(1,0/((B2833=名单!B:B)*(VALUE(AW2833)&gt;=名单!E:E)*(VALUE(AW2833)&lt;=名单!G:G)*(Y2833="正常走货")),名单!H:H),"否")</f>
        <v>否</v>
      </c>
      <c r="G2833" s="71" t="s">
        <v>8527</v>
      </c>
      <c r="H2833" s="71" t="s">
        <v>8529</v>
      </c>
      <c r="J2833" s="72" t="s">
        <v>24</v>
      </c>
      <c r="L2833" s="71" t="s">
        <v>18</v>
      </c>
      <c r="M2833" s="73"/>
      <c r="N2833" s="73"/>
      <c r="R2833" s="73"/>
      <c r="S2833" s="72" t="s">
        <v>246</v>
      </c>
      <c r="T2833" s="72" t="s">
        <v>14386</v>
      </c>
      <c r="U2833" s="73"/>
      <c r="W2833" s="73"/>
      <c r="X2833" s="73"/>
      <c r="Y2833" s="72" t="s">
        <v>14379</v>
      </c>
      <c r="AO2833" s="71">
        <v>351.1</v>
      </c>
      <c r="AS2833" s="73"/>
      <c r="AT2833" s="73"/>
      <c r="AV2833" s="73"/>
      <c r="AW2833" s="74" t="s">
        <v>17227</v>
      </c>
      <c r="BA2833" s="73"/>
      <c r="BC2833" s="73"/>
    </row>
    <row r="2834" spans="1:56">
      <c r="A2834" s="70" t="str">
        <f t="shared" si="89"/>
        <v>2026-01</v>
      </c>
      <c r="B2834" s="5" t="str">
        <f>_xlfn.XLOOKUP(G2834,过机服务商重量差!A:A,过机服务商重量差!G:G)</f>
        <v>玉麒麟</v>
      </c>
      <c r="C2834" s="32" t="str">
        <f t="shared" si="88"/>
        <v>渠道</v>
      </c>
      <c r="D2834" s="63">
        <f>ROUND(IF(AND(AO2834&gt;=0,Y2834="正常走货"),_xlfn.XLOOKUP(G2834,过机服务商重量差!A:A,过机服务商重量差!L:L),"0"),2)</f>
        <v>25</v>
      </c>
      <c r="E2834" s="64">
        <f>ROUND(IF(B2834="小旋风",$D2834/提成!$D$4*提成!$E$4,$D2834/提成!$D$3*提成!$E$3),2)</f>
        <v>0.25</v>
      </c>
      <c r="F2834" s="5" t="str">
        <f ca="1">IFERROR(LOOKUP(1,0/((B2834=名单!B:B)*(VALUE(AW2834)&gt;=名单!E:E)*(VALUE(AW2834)&lt;=名单!G:G)*(Y2834="正常走货")),名单!H:H),"否")</f>
        <v>否</v>
      </c>
      <c r="G2834" s="71" t="s">
        <v>8530</v>
      </c>
      <c r="H2834" s="71" t="s">
        <v>8532</v>
      </c>
      <c r="J2834" s="72" t="s">
        <v>24</v>
      </c>
      <c r="L2834" s="71" t="s">
        <v>18</v>
      </c>
      <c r="M2834" s="73"/>
      <c r="N2834" s="73"/>
      <c r="R2834" s="73"/>
      <c r="S2834" s="72" t="s">
        <v>246</v>
      </c>
      <c r="T2834" s="72" t="s">
        <v>14386</v>
      </c>
      <c r="U2834" s="73"/>
      <c r="W2834" s="73"/>
      <c r="X2834" s="73"/>
      <c r="Y2834" s="72" t="s">
        <v>14379</v>
      </c>
      <c r="AO2834" s="71">
        <v>409.1</v>
      </c>
      <c r="AT2834" s="73"/>
      <c r="AV2834" s="73"/>
      <c r="AW2834" s="74" t="s">
        <v>17228</v>
      </c>
      <c r="BC2834" s="73"/>
    </row>
    <row r="2835" spans="1:56">
      <c r="A2835" s="70" t="str">
        <f t="shared" si="89"/>
        <v>2026-01</v>
      </c>
      <c r="B2835" s="5" t="str">
        <f>_xlfn.XLOOKUP(G2835,过机服务商重量差!A:A,过机服务商重量差!G:G)</f>
        <v>玉麒麟</v>
      </c>
      <c r="C2835" s="32" t="str">
        <f t="shared" si="88"/>
        <v>渠道</v>
      </c>
      <c r="D2835" s="63">
        <f>ROUND(IF(AND(AO2835&gt;=0,Y2835="正常走货"),_xlfn.XLOOKUP(G2835,过机服务商重量差!A:A,过机服务商重量差!L:L),"0"),2)</f>
        <v>25</v>
      </c>
      <c r="E2835" s="64">
        <f>ROUND(IF(B2835="小旋风",$D2835/提成!$D$4*提成!$E$4,$D2835/提成!$D$3*提成!$E$3),2)</f>
        <v>0.25</v>
      </c>
      <c r="F2835" s="5" t="str">
        <f ca="1">IFERROR(LOOKUP(1,0/((B2835=名单!B:B)*(VALUE(AW2835)&gt;=名单!E:E)*(VALUE(AW2835)&lt;=名单!G:G)*(Y2835="正常走货")),名单!H:H),"否")</f>
        <v>否</v>
      </c>
      <c r="G2835" s="71" t="s">
        <v>8533</v>
      </c>
      <c r="H2835" s="71" t="s">
        <v>8535</v>
      </c>
      <c r="J2835" s="72" t="s">
        <v>24</v>
      </c>
      <c r="L2835" s="71" t="s">
        <v>18</v>
      </c>
      <c r="M2835" s="73"/>
      <c r="N2835" s="73"/>
      <c r="R2835" s="73"/>
      <c r="S2835" s="72" t="s">
        <v>246</v>
      </c>
      <c r="T2835" s="72" t="s">
        <v>14386</v>
      </c>
      <c r="U2835" s="73"/>
      <c r="W2835" s="73"/>
      <c r="X2835" s="73"/>
      <c r="Y2835" s="72" t="s">
        <v>14379</v>
      </c>
      <c r="AO2835" s="71">
        <v>409.1</v>
      </c>
      <c r="AT2835" s="73"/>
      <c r="AV2835" s="73"/>
      <c r="AW2835" s="74" t="s">
        <v>17229</v>
      </c>
      <c r="BC2835" s="73"/>
    </row>
    <row r="2836" spans="1:56">
      <c r="A2836" s="70" t="str">
        <f t="shared" si="89"/>
        <v>2026-01</v>
      </c>
      <c r="B2836" s="5" t="str">
        <f>_xlfn.XLOOKUP(G2836,过机服务商重量差!A:A,过机服务商重量差!G:G)</f>
        <v>玉麒麟</v>
      </c>
      <c r="C2836" s="32" t="str">
        <f t="shared" si="88"/>
        <v>渠道</v>
      </c>
      <c r="D2836" s="63">
        <f>ROUND(IF(AND(AO2836&gt;=0,Y2836="正常走货"),_xlfn.XLOOKUP(G2836,过机服务商重量差!A:A,过机服务商重量差!L:L),"0"),2)</f>
        <v>25</v>
      </c>
      <c r="E2836" s="64">
        <f>ROUND(IF(B2836="小旋风",$D2836/提成!$D$4*提成!$E$4,$D2836/提成!$D$3*提成!$E$3),2)</f>
        <v>0.25</v>
      </c>
      <c r="F2836" s="5" t="str">
        <f ca="1">IFERROR(LOOKUP(1,0/((B2836=名单!B:B)*(VALUE(AW2836)&gt;=名单!E:E)*(VALUE(AW2836)&lt;=名单!G:G)*(Y2836="正常走货")),名单!H:H),"否")</f>
        <v>否</v>
      </c>
      <c r="G2836" s="71" t="s">
        <v>8536</v>
      </c>
      <c r="H2836" s="71" t="s">
        <v>8538</v>
      </c>
      <c r="J2836" s="71" t="s">
        <v>24</v>
      </c>
      <c r="L2836" s="71" t="s">
        <v>18</v>
      </c>
      <c r="M2836" s="73"/>
      <c r="N2836" s="73"/>
      <c r="R2836" s="73"/>
      <c r="S2836" s="72" t="s">
        <v>246</v>
      </c>
      <c r="T2836" s="72" t="s">
        <v>14386</v>
      </c>
      <c r="U2836" s="73"/>
      <c r="W2836" s="73"/>
      <c r="X2836" s="73"/>
      <c r="Y2836" s="72" t="s">
        <v>14379</v>
      </c>
      <c r="AO2836" s="71">
        <v>351.1</v>
      </c>
      <c r="AS2836" s="73"/>
      <c r="AT2836" s="73"/>
      <c r="AV2836" s="73"/>
      <c r="AW2836" s="74" t="s">
        <v>17230</v>
      </c>
      <c r="BA2836" s="73"/>
      <c r="BC2836" s="73"/>
    </row>
    <row r="2837" spans="1:56">
      <c r="A2837" s="70" t="str">
        <f t="shared" si="89"/>
        <v>2026-01</v>
      </c>
      <c r="B2837" s="5" t="str">
        <f>_xlfn.XLOOKUP(G2837,过机服务商重量差!A:A,过机服务商重量差!G:G)</f>
        <v>玉麒麟</v>
      </c>
      <c r="C2837" s="32" t="str">
        <f t="shared" si="88"/>
        <v>渠道</v>
      </c>
      <c r="D2837" s="63">
        <f>ROUND(IF(AND(AO2837&gt;=0,Y2837="正常走货"),_xlfn.XLOOKUP(G2837,过机服务商重量差!A:A,过机服务商重量差!L:L),"0"),2)</f>
        <v>25</v>
      </c>
      <c r="E2837" s="64">
        <f>ROUND(IF(B2837="小旋风",$D2837/提成!$D$4*提成!$E$4,$D2837/提成!$D$3*提成!$E$3),2)</f>
        <v>0.25</v>
      </c>
      <c r="F2837" s="5" t="str">
        <f ca="1">IFERROR(LOOKUP(1,0/((B2837=名单!B:B)*(VALUE(AW2837)&gt;=名单!E:E)*(VALUE(AW2837)&lt;=名单!G:G)*(Y2837="正常走货")),名单!H:H),"否")</f>
        <v>否</v>
      </c>
      <c r="G2837" s="71" t="s">
        <v>8539</v>
      </c>
      <c r="H2837" s="71" t="s">
        <v>8541</v>
      </c>
      <c r="J2837" s="72" t="s">
        <v>24</v>
      </c>
      <c r="L2837" s="71" t="s">
        <v>18</v>
      </c>
      <c r="M2837" s="73"/>
      <c r="N2837" s="73"/>
      <c r="R2837" s="73"/>
      <c r="S2837" s="72" t="s">
        <v>246</v>
      </c>
      <c r="T2837" s="72" t="s">
        <v>14386</v>
      </c>
      <c r="U2837" s="73"/>
      <c r="W2837" s="73"/>
      <c r="X2837" s="73"/>
      <c r="Y2837" s="72" t="s">
        <v>14379</v>
      </c>
      <c r="AO2837" s="71">
        <v>409.1</v>
      </c>
      <c r="AT2837" s="73"/>
      <c r="AV2837" s="73"/>
      <c r="AW2837" s="74" t="s">
        <v>17231</v>
      </c>
      <c r="BA2837" s="73"/>
      <c r="BC2837" s="73"/>
      <c r="BD2837" s="73"/>
    </row>
    <row r="2838" spans="1:56">
      <c r="A2838" s="70" t="str">
        <f t="shared" si="89"/>
        <v>2026-01</v>
      </c>
      <c r="B2838" s="5" t="str">
        <f>_xlfn.XLOOKUP(G2838,过机服务商重量差!A:A,过机服务商重量差!G:G)</f>
        <v>玉麒麟</v>
      </c>
      <c r="C2838" s="32" t="str">
        <f t="shared" si="88"/>
        <v>渠道</v>
      </c>
      <c r="D2838" s="63">
        <f>ROUND(IF(AND(AO2838&gt;=0,Y2838="正常走货"),_xlfn.XLOOKUP(G2838,过机服务商重量差!A:A,过机服务商重量差!L:L),"0"),2)</f>
        <v>2</v>
      </c>
      <c r="E2838" s="64">
        <f>ROUND(IF(B2838="小旋风",$D2838/提成!$D$4*提成!$E$4,$D2838/提成!$D$3*提成!$E$3),2)</f>
        <v>0.02</v>
      </c>
      <c r="F2838" s="5" t="str">
        <f ca="1">IFERROR(LOOKUP(1,0/((B2838=名单!B:B)*(VALUE(AW2838)&gt;=名单!E:E)*(VALUE(AW2838)&lt;=名单!G:G)*(Y2838="正常走货")),名单!H:H),"否")</f>
        <v>否</v>
      </c>
      <c r="G2838" s="71" t="s">
        <v>8542</v>
      </c>
      <c r="H2838" s="71" t="s">
        <v>8544</v>
      </c>
      <c r="J2838" s="72" t="s">
        <v>17</v>
      </c>
      <c r="L2838" s="71" t="s">
        <v>18</v>
      </c>
      <c r="M2838" s="73"/>
      <c r="N2838" s="73"/>
      <c r="R2838" s="73"/>
      <c r="S2838" s="72" t="s">
        <v>8545</v>
      </c>
      <c r="T2838" s="72" t="s">
        <v>14382</v>
      </c>
      <c r="U2838" s="73"/>
      <c r="W2838" s="73"/>
      <c r="X2838" s="73"/>
      <c r="Y2838" s="72" t="s">
        <v>14379</v>
      </c>
      <c r="AO2838" s="71">
        <v>30</v>
      </c>
      <c r="AS2838" s="73"/>
      <c r="AT2838" s="73"/>
      <c r="AV2838" s="73"/>
      <c r="AW2838" s="74" t="s">
        <v>17232</v>
      </c>
      <c r="BA2838" s="73"/>
      <c r="BC2838" s="73"/>
    </row>
    <row r="2839" spans="1:56">
      <c r="A2839" s="70" t="str">
        <f t="shared" si="89"/>
        <v>2026-01</v>
      </c>
      <c r="B2839" s="5" t="str">
        <f>_xlfn.XLOOKUP(G2839,过机服务商重量差!A:A,过机服务商重量差!G:G)</f>
        <v>玉麒麟</v>
      </c>
      <c r="C2839" s="32" t="str">
        <f t="shared" si="88"/>
        <v>渠道</v>
      </c>
      <c r="D2839" s="63">
        <f>ROUND(IF(AND(AO2839&gt;=0,Y2839="正常走货"),_xlfn.XLOOKUP(G2839,过机服务商重量差!A:A,过机服务商重量差!L:L),"0"),2)</f>
        <v>28</v>
      </c>
      <c r="E2839" s="64">
        <f>ROUND(IF(B2839="小旋风",$D2839/提成!$D$4*提成!$E$4,$D2839/提成!$D$3*提成!$E$3),2)</f>
        <v>0.28</v>
      </c>
      <c r="F2839" s="5" t="str">
        <f ca="1">IFERROR(LOOKUP(1,0/((B2839=名单!B:B)*(VALUE(AW2839)&gt;=名单!E:E)*(VALUE(AW2839)&lt;=名单!G:G)*(Y2839="正常走货")),名单!H:H),"否")</f>
        <v>否</v>
      </c>
      <c r="G2839" s="71" t="s">
        <v>8546</v>
      </c>
      <c r="H2839" s="71" t="s">
        <v>8548</v>
      </c>
      <c r="J2839" s="71" t="s">
        <v>17</v>
      </c>
      <c r="L2839" s="71" t="s">
        <v>18</v>
      </c>
      <c r="M2839" s="73"/>
      <c r="N2839" s="73"/>
      <c r="R2839" s="73"/>
      <c r="S2839" s="72" t="s">
        <v>145</v>
      </c>
      <c r="T2839" s="72" t="s">
        <v>14407</v>
      </c>
      <c r="U2839" s="73"/>
      <c r="W2839" s="73"/>
      <c r="X2839" s="73"/>
      <c r="Y2839" s="72" t="s">
        <v>14379</v>
      </c>
      <c r="AO2839" s="71">
        <v>257</v>
      </c>
      <c r="AS2839" s="73"/>
      <c r="AT2839" s="73"/>
      <c r="AV2839" s="73"/>
      <c r="AW2839" s="74" t="s">
        <v>17233</v>
      </c>
      <c r="BA2839" s="73"/>
      <c r="BC2839" s="73"/>
    </row>
    <row r="2840" spans="1:56">
      <c r="A2840" s="70" t="str">
        <f t="shared" si="89"/>
        <v>2026-01</v>
      </c>
      <c r="B2840" s="5" t="str">
        <f>_xlfn.XLOOKUP(G2840,过机服务商重量差!A:A,过机服务商重量差!G:G)</f>
        <v>玉麒麟</v>
      </c>
      <c r="C2840" s="32" t="str">
        <f t="shared" si="88"/>
        <v>渠道</v>
      </c>
      <c r="D2840" s="63">
        <f>ROUND(IF(AND(AO2840&gt;=0,Y2840="正常走货"),_xlfn.XLOOKUP(G2840,过机服务商重量差!A:A,过机服务商重量差!L:L),"0"),2)</f>
        <v>1</v>
      </c>
      <c r="E2840" s="64">
        <f>ROUND(IF(B2840="小旋风",$D2840/提成!$D$4*提成!$E$4,$D2840/提成!$D$3*提成!$E$3),2)</f>
        <v>0.01</v>
      </c>
      <c r="F2840" s="5" t="str">
        <f ca="1">IFERROR(LOOKUP(1,0/((B2840=名单!B:B)*(VALUE(AW2840)&gt;=名单!E:E)*(VALUE(AW2840)&lt;=名单!G:G)*(Y2840="正常走货")),名单!H:H),"否")</f>
        <v>否</v>
      </c>
      <c r="G2840" s="71" t="s">
        <v>8549</v>
      </c>
      <c r="H2840" s="71" t="s">
        <v>8551</v>
      </c>
      <c r="J2840" s="72" t="s">
        <v>17</v>
      </c>
      <c r="L2840" s="71" t="s">
        <v>18</v>
      </c>
      <c r="M2840" s="73"/>
      <c r="N2840" s="73"/>
      <c r="R2840" s="73"/>
      <c r="S2840" s="72" t="s">
        <v>152</v>
      </c>
      <c r="T2840" s="72" t="s">
        <v>14382</v>
      </c>
      <c r="U2840" s="73"/>
      <c r="W2840" s="73"/>
      <c r="X2840" s="73"/>
      <c r="Y2840" s="72" t="s">
        <v>14379</v>
      </c>
      <c r="AO2840" s="71">
        <v>39.5</v>
      </c>
      <c r="AS2840" s="73"/>
      <c r="AT2840" s="73"/>
      <c r="AU2840" s="73"/>
      <c r="AV2840" s="73"/>
      <c r="AW2840" s="74" t="s">
        <v>17234</v>
      </c>
      <c r="BC2840" s="73"/>
    </row>
    <row r="2841" spans="1:56">
      <c r="A2841" s="70" t="str">
        <f t="shared" si="89"/>
        <v>2026-01</v>
      </c>
      <c r="B2841" s="5" t="str">
        <f>_xlfn.XLOOKUP(G2841,过机服务商重量差!A:A,过机服务商重量差!G:G)</f>
        <v>玉麒麟</v>
      </c>
      <c r="C2841" s="32" t="str">
        <f t="shared" si="88"/>
        <v>渠道</v>
      </c>
      <c r="D2841" s="63">
        <f>ROUND(IF(AND(AO2841&gt;=0,Y2841="正常走货"),_xlfn.XLOOKUP(G2841,过机服务商重量差!A:A,过机服务商重量差!L:L),"0"),2)</f>
        <v>2</v>
      </c>
      <c r="E2841" s="64">
        <f>ROUND(IF(B2841="小旋风",$D2841/提成!$D$4*提成!$E$4,$D2841/提成!$D$3*提成!$E$3),2)</f>
        <v>0.02</v>
      </c>
      <c r="F2841" s="5" t="str">
        <f ca="1">IFERROR(LOOKUP(1,0/((B2841=名单!B:B)*(VALUE(AW2841)&gt;=名单!E:E)*(VALUE(AW2841)&lt;=名单!G:G)*(Y2841="正常走货")),名单!H:H),"否")</f>
        <v>否</v>
      </c>
      <c r="G2841" s="71" t="s">
        <v>8552</v>
      </c>
      <c r="H2841" s="71" t="s">
        <v>8554</v>
      </c>
      <c r="J2841" s="72" t="s">
        <v>17</v>
      </c>
      <c r="L2841" s="71" t="s">
        <v>18</v>
      </c>
      <c r="M2841" s="73"/>
      <c r="N2841" s="73"/>
      <c r="R2841" s="73"/>
      <c r="S2841" s="72" t="s">
        <v>103</v>
      </c>
      <c r="T2841" s="72" t="s">
        <v>14382</v>
      </c>
      <c r="U2841" s="73"/>
      <c r="W2841" s="73"/>
      <c r="X2841" s="73"/>
      <c r="Y2841" s="72" t="s">
        <v>14379</v>
      </c>
      <c r="AO2841" s="71">
        <v>36.5</v>
      </c>
      <c r="AS2841" s="73"/>
      <c r="AT2841" s="73"/>
      <c r="AU2841" s="73"/>
      <c r="AV2841" s="73"/>
      <c r="AW2841" s="74" t="s">
        <v>17235</v>
      </c>
      <c r="BC2841" s="73"/>
    </row>
    <row r="2842" spans="1:56">
      <c r="A2842" s="70" t="str">
        <f t="shared" si="89"/>
        <v>2026-01</v>
      </c>
      <c r="B2842" s="5" t="str">
        <f>_xlfn.XLOOKUP(G2842,过机服务商重量差!A:A,过机服务商重量差!G:G)</f>
        <v>玉麒麟</v>
      </c>
      <c r="C2842" s="32" t="str">
        <f t="shared" si="88"/>
        <v>渠道</v>
      </c>
      <c r="D2842" s="63">
        <f>ROUND(IF(AND(AO2842&gt;=0,Y2842="正常走货"),_xlfn.XLOOKUP(G2842,过机服务商重量差!A:A,过机服务商重量差!L:L),"0"),2)</f>
        <v>16.5</v>
      </c>
      <c r="E2842" s="64">
        <f>ROUND(IF(B2842="小旋风",$D2842/提成!$D$4*提成!$E$4,$D2842/提成!$D$3*提成!$E$3),2)</f>
        <v>0.17</v>
      </c>
      <c r="F2842" s="5" t="str">
        <f ca="1">IFERROR(LOOKUP(1,0/((B2842=名单!B:B)*(VALUE(AW2842)&gt;=名单!E:E)*(VALUE(AW2842)&lt;=名单!G:G)*(Y2842="正常走货")),名单!H:H),"否")</f>
        <v>否</v>
      </c>
      <c r="G2842" s="71" t="s">
        <v>8555</v>
      </c>
      <c r="H2842" s="71" t="s">
        <v>8557</v>
      </c>
      <c r="J2842" s="71" t="s">
        <v>256</v>
      </c>
      <c r="L2842" s="71" t="s">
        <v>18</v>
      </c>
      <c r="M2842" s="73"/>
      <c r="N2842" s="73"/>
      <c r="R2842" s="73"/>
      <c r="S2842" s="72" t="s">
        <v>227</v>
      </c>
      <c r="T2842" s="72" t="s">
        <v>14410</v>
      </c>
      <c r="U2842" s="73"/>
      <c r="W2842" s="73"/>
      <c r="X2842" s="73"/>
      <c r="Y2842" s="72" t="s">
        <v>14379</v>
      </c>
      <c r="AO2842" s="71">
        <v>248.3</v>
      </c>
      <c r="AS2842" s="73"/>
      <c r="AT2842" s="73"/>
      <c r="AV2842" s="73"/>
      <c r="AW2842" s="74" t="s">
        <v>17236</v>
      </c>
      <c r="BC2842" s="73"/>
    </row>
    <row r="2843" spans="1:56">
      <c r="A2843" s="70" t="str">
        <f t="shared" si="89"/>
        <v>2026-01</v>
      </c>
      <c r="B2843" s="5" t="str">
        <f>_xlfn.XLOOKUP(G2843,过机服务商重量差!A:A,过机服务商重量差!G:G)</f>
        <v>玉麒麟</v>
      </c>
      <c r="C2843" s="32" t="str">
        <f t="shared" si="88"/>
        <v>渠道</v>
      </c>
      <c r="D2843" s="63">
        <f>ROUND(IF(AND(AO2843&gt;=0,Y2843="正常走货"),_xlfn.XLOOKUP(G2843,过机服务商重量差!A:A,过机服务商重量差!L:L),"0"),2)</f>
        <v>1</v>
      </c>
      <c r="E2843" s="64">
        <f>ROUND(IF(B2843="小旋风",$D2843/提成!$D$4*提成!$E$4,$D2843/提成!$D$3*提成!$E$3),2)</f>
        <v>0.01</v>
      </c>
      <c r="F2843" s="5" t="str">
        <f ca="1">IFERROR(LOOKUP(1,0/((B2843=名单!B:B)*(VALUE(AW2843)&gt;=名单!E:E)*(VALUE(AW2843)&lt;=名单!G:G)*(Y2843="正常走货")),名单!H:H),"否")</f>
        <v>否</v>
      </c>
      <c r="G2843" s="71" t="s">
        <v>8558</v>
      </c>
      <c r="H2843" s="71" t="s">
        <v>8560</v>
      </c>
      <c r="J2843" s="72" t="s">
        <v>17</v>
      </c>
      <c r="L2843" s="71" t="s">
        <v>18</v>
      </c>
      <c r="M2843" s="73"/>
      <c r="N2843" s="73"/>
      <c r="R2843" s="73"/>
      <c r="S2843" s="72" t="s">
        <v>227</v>
      </c>
      <c r="T2843" s="72" t="s">
        <v>14410</v>
      </c>
      <c r="U2843" s="73"/>
      <c r="W2843" s="73"/>
      <c r="X2843" s="73"/>
      <c r="Y2843" s="72" t="s">
        <v>14379</v>
      </c>
      <c r="AO2843" s="71">
        <v>79.5</v>
      </c>
      <c r="AS2843" s="73"/>
      <c r="AT2843" s="73"/>
      <c r="AU2843" s="73"/>
      <c r="AV2843" s="73"/>
      <c r="AW2843" s="74" t="s">
        <v>17237</v>
      </c>
      <c r="BC2843" s="73"/>
      <c r="BD2843" s="73"/>
    </row>
    <row r="2844" spans="1:56">
      <c r="A2844" s="70" t="str">
        <f t="shared" si="89"/>
        <v>2026-01</v>
      </c>
      <c r="B2844" s="5" t="str">
        <f>_xlfn.XLOOKUP(G2844,过机服务商重量差!A:A,过机服务商重量差!G:G)</f>
        <v>玉麒麟</v>
      </c>
      <c r="C2844" s="32" t="str">
        <f t="shared" si="88"/>
        <v>渠道</v>
      </c>
      <c r="D2844" s="63">
        <f>ROUND(IF(AND(AO2844&gt;=0,Y2844="正常走货"),_xlfn.XLOOKUP(G2844,过机服务商重量差!A:A,过机服务商重量差!L:L),"0"),2)</f>
        <v>29</v>
      </c>
      <c r="E2844" s="64">
        <f>ROUND(IF(B2844="小旋风",$D2844/提成!$D$4*提成!$E$4,$D2844/提成!$D$3*提成!$E$3),2)</f>
        <v>0.29</v>
      </c>
      <c r="F2844" s="5" t="str">
        <f ca="1">IFERROR(LOOKUP(1,0/((B2844=名单!B:B)*(VALUE(AW2844)&gt;=名单!E:E)*(VALUE(AW2844)&lt;=名单!G:G)*(Y2844="正常走货")),名单!H:H),"否")</f>
        <v>否</v>
      </c>
      <c r="G2844" s="71" t="s">
        <v>8561</v>
      </c>
      <c r="H2844" s="71" t="s">
        <v>8563</v>
      </c>
      <c r="J2844" s="72" t="s">
        <v>17</v>
      </c>
      <c r="L2844" s="71" t="s">
        <v>18</v>
      </c>
      <c r="M2844" s="73"/>
      <c r="N2844" s="73"/>
      <c r="R2844" s="73"/>
      <c r="S2844" s="72" t="s">
        <v>223</v>
      </c>
      <c r="T2844" s="72" t="s">
        <v>14410</v>
      </c>
      <c r="U2844" s="73"/>
      <c r="W2844" s="73"/>
      <c r="X2844" s="73"/>
      <c r="Y2844" s="72" t="s">
        <v>14379</v>
      </c>
      <c r="AO2844" s="71">
        <v>367.49</v>
      </c>
      <c r="AT2844" s="73"/>
      <c r="AU2844" s="73"/>
      <c r="AV2844" s="73"/>
      <c r="AW2844" s="74" t="s">
        <v>17238</v>
      </c>
      <c r="BC2844" s="73"/>
    </row>
    <row r="2845" spans="1:56">
      <c r="A2845" s="70" t="str">
        <f t="shared" si="89"/>
        <v>2026-01</v>
      </c>
      <c r="B2845" s="5" t="str">
        <f>_xlfn.XLOOKUP(G2845,过机服务商重量差!A:A,过机服务商重量差!G:G)</f>
        <v>帅时莹</v>
      </c>
      <c r="C2845" s="32" t="str">
        <f t="shared" si="88"/>
        <v>渠道</v>
      </c>
      <c r="D2845" s="63">
        <f>ROUND(IF(AND(AO2845&gt;=0,Y2845="正常走货"),_xlfn.XLOOKUP(G2845,过机服务商重量差!A:A,过机服务商重量差!L:L),"0"),2)</f>
        <v>87</v>
      </c>
      <c r="E2845" s="64">
        <f>ROUND(IF(B2845="小旋风",$D2845/提成!$D$4*提成!$E$4,$D2845/提成!$D$3*提成!$E$3),2)</f>
        <v>0.87</v>
      </c>
      <c r="F2845" s="5" t="str">
        <f ca="1">IFERROR(LOOKUP(1,0/((B2845=名单!B:B)*(VALUE(AW2845)&gt;=名单!E:E)*(VALUE(AW2845)&lt;=名单!G:G)*(Y2845="正常走货")),名单!H:H),"否")</f>
        <v>否</v>
      </c>
      <c r="G2845" s="71" t="s">
        <v>8564</v>
      </c>
      <c r="H2845" s="71" t="s">
        <v>8566</v>
      </c>
      <c r="J2845" s="72" t="s">
        <v>97</v>
      </c>
      <c r="L2845" s="71" t="s">
        <v>18</v>
      </c>
      <c r="M2845" s="73"/>
      <c r="N2845" s="73"/>
      <c r="R2845" s="73"/>
      <c r="S2845" s="72" t="s">
        <v>99</v>
      </c>
      <c r="T2845" s="72" t="s">
        <v>14410</v>
      </c>
      <c r="U2845" s="73"/>
      <c r="W2845" s="73"/>
      <c r="X2845" s="73"/>
      <c r="Y2845" s="72" t="s">
        <v>14379</v>
      </c>
      <c r="AO2845" s="71">
        <v>294.5</v>
      </c>
      <c r="AS2845" s="73"/>
      <c r="AT2845" s="73"/>
      <c r="AV2845" s="73"/>
      <c r="AW2845" s="74" t="s">
        <v>17239</v>
      </c>
      <c r="BC2845" s="73"/>
      <c r="BD2845" s="73"/>
    </row>
    <row r="2846" spans="1:56">
      <c r="A2846" s="70" t="str">
        <f t="shared" si="89"/>
        <v>2026-01</v>
      </c>
      <c r="B2846" s="5" t="str">
        <f>_xlfn.XLOOKUP(G2846,过机服务商重量差!A:A,过机服务商重量差!G:G)</f>
        <v>007</v>
      </c>
      <c r="C2846" s="32" t="str">
        <f t="shared" si="88"/>
        <v>渠道</v>
      </c>
      <c r="D2846" s="63">
        <f>ROUND(IF(AND(AO2846&gt;=0,Y2846="正常走货"),_xlfn.XLOOKUP(G2846,过机服务商重量差!A:A,过机服务商重量差!L:L),"0"),2)</f>
        <v>90</v>
      </c>
      <c r="E2846" s="64">
        <f>ROUND(IF(B2846="小旋风",$D2846/提成!$D$4*提成!$E$4,$D2846/提成!$D$3*提成!$E$3),2)</f>
        <v>0.9</v>
      </c>
      <c r="F2846" s="5" t="str">
        <f ca="1">IFERROR(LOOKUP(1,0/((B2846=名单!B:B)*(VALUE(AW2846)&gt;=名单!E:E)*(VALUE(AW2846)&lt;=名单!G:G)*(Y2846="正常走货")),名单!H:H),"否")</f>
        <v>否</v>
      </c>
      <c r="G2846" s="71" t="s">
        <v>8567</v>
      </c>
      <c r="H2846" s="71" t="s">
        <v>8569</v>
      </c>
      <c r="J2846" s="72" t="s">
        <v>266</v>
      </c>
      <c r="L2846" s="71" t="s">
        <v>18</v>
      </c>
      <c r="M2846" s="73"/>
      <c r="N2846" s="73"/>
      <c r="R2846" s="73"/>
      <c r="S2846" s="72" t="s">
        <v>227</v>
      </c>
      <c r="T2846" s="72" t="s">
        <v>14410</v>
      </c>
      <c r="U2846" s="73"/>
      <c r="W2846" s="73"/>
      <c r="X2846" s="73"/>
      <c r="Y2846" s="72" t="s">
        <v>14379</v>
      </c>
      <c r="AO2846" s="71">
        <v>27</v>
      </c>
      <c r="AS2846" s="73"/>
      <c r="AT2846" s="73"/>
      <c r="AU2846" s="73"/>
      <c r="AV2846" s="73"/>
      <c r="AW2846" s="74" t="s">
        <v>17240</v>
      </c>
      <c r="BC2846" s="73"/>
    </row>
    <row r="2847" spans="1:56">
      <c r="A2847" s="70" t="str">
        <f t="shared" si="89"/>
        <v>2026-01</v>
      </c>
      <c r="B2847" s="5" t="str">
        <f>_xlfn.XLOOKUP(G2847,过机服务商重量差!A:A,过机服务商重量差!G:G)</f>
        <v>玉麒麟</v>
      </c>
      <c r="C2847" s="32" t="str">
        <f t="shared" si="88"/>
        <v>渠道</v>
      </c>
      <c r="D2847" s="63">
        <f>ROUND(IF(AND(AO2847&gt;=0,Y2847="正常走货"),_xlfn.XLOOKUP(G2847,过机服务商重量差!A:A,过机服务商重量差!L:L),"0"),2)</f>
        <v>259</v>
      </c>
      <c r="E2847" s="64">
        <f>ROUND(IF(B2847="小旋风",$D2847/提成!$D$4*提成!$E$4,$D2847/提成!$D$3*提成!$E$3),2)</f>
        <v>2.59</v>
      </c>
      <c r="F2847" s="5" t="str">
        <f ca="1">IFERROR(LOOKUP(1,0/((B2847=名单!B:B)*(VALUE(AW2847)&gt;=名单!E:E)*(VALUE(AW2847)&lt;=名单!G:G)*(Y2847="正常走货")),名单!H:H),"否")</f>
        <v>否</v>
      </c>
      <c r="G2847" s="71" t="s">
        <v>8570</v>
      </c>
      <c r="H2847" s="71" t="s">
        <v>8572</v>
      </c>
      <c r="J2847" s="72" t="s">
        <v>17</v>
      </c>
      <c r="L2847" s="71" t="s">
        <v>18</v>
      </c>
      <c r="M2847" s="73"/>
      <c r="N2847" s="73"/>
      <c r="R2847" s="73"/>
      <c r="S2847" s="72" t="s">
        <v>152</v>
      </c>
      <c r="T2847" s="72" t="s">
        <v>14382</v>
      </c>
      <c r="U2847" s="73"/>
      <c r="W2847" s="73"/>
      <c r="X2847" s="73"/>
      <c r="Y2847" s="72" t="s">
        <v>14379</v>
      </c>
      <c r="AO2847" s="71">
        <v>268</v>
      </c>
      <c r="AT2847" s="73"/>
      <c r="AV2847" s="73"/>
      <c r="AW2847" s="74" t="s">
        <v>17241</v>
      </c>
      <c r="BC2847" s="73"/>
    </row>
    <row r="2848" spans="1:56">
      <c r="A2848" s="70" t="str">
        <f t="shared" si="89"/>
        <v>2026-01</v>
      </c>
      <c r="B2848" s="5" t="str">
        <f>_xlfn.XLOOKUP(G2848,过机服务商重量差!A:A,过机服务商重量差!G:G)</f>
        <v>帅时莹</v>
      </c>
      <c r="C2848" s="32" t="str">
        <f t="shared" si="88"/>
        <v>渠道</v>
      </c>
      <c r="D2848" s="63">
        <f>ROUND(IF(AND(AO2848&gt;=0,Y2848="正常走货"),_xlfn.XLOOKUP(G2848,过机服务商重量差!A:A,过机服务商重量差!L:L),"0"),2)</f>
        <v>21</v>
      </c>
      <c r="E2848" s="64">
        <f>ROUND(IF(B2848="小旋风",$D2848/提成!$D$4*提成!$E$4,$D2848/提成!$D$3*提成!$E$3),2)</f>
        <v>0.21</v>
      </c>
      <c r="F2848" s="5" t="str">
        <f ca="1">IFERROR(LOOKUP(1,0/((B2848=名单!B:B)*(VALUE(AW2848)&gt;=名单!E:E)*(VALUE(AW2848)&lt;=名单!G:G)*(Y2848="正常走货")),名单!H:H),"否")</f>
        <v>否</v>
      </c>
      <c r="G2848" s="71" t="s">
        <v>8573</v>
      </c>
      <c r="H2848" s="71" t="s">
        <v>8575</v>
      </c>
      <c r="J2848" s="72" t="s">
        <v>1452</v>
      </c>
      <c r="L2848" s="71" t="s">
        <v>18</v>
      </c>
      <c r="M2848" s="73"/>
      <c r="N2848" s="73"/>
      <c r="R2848" s="73"/>
      <c r="S2848" s="72" t="s">
        <v>223</v>
      </c>
      <c r="T2848" s="72" t="s">
        <v>14410</v>
      </c>
      <c r="U2848" s="73"/>
      <c r="W2848" s="73"/>
      <c r="X2848" s="73"/>
      <c r="Y2848" s="72" t="s">
        <v>14379</v>
      </c>
      <c r="Z2848" s="73"/>
      <c r="AO2848" s="71">
        <v>65.5</v>
      </c>
      <c r="AT2848" s="73"/>
      <c r="AV2848" s="73"/>
      <c r="AW2848" s="74" t="s">
        <v>17242</v>
      </c>
      <c r="BC2848" s="73"/>
      <c r="BD2848" s="73"/>
    </row>
    <row r="2849" spans="1:56">
      <c r="A2849" s="70" t="str">
        <f t="shared" si="89"/>
        <v>2026-01</v>
      </c>
      <c r="B2849" s="5" t="str">
        <f>_xlfn.XLOOKUP(G2849,过机服务商重量差!A:A,过机服务商重量差!G:G)</f>
        <v>玉麒麟</v>
      </c>
      <c r="C2849" s="32" t="str">
        <f t="shared" si="88"/>
        <v>渠道</v>
      </c>
      <c r="D2849" s="63">
        <f>ROUND(IF(AND(AO2849&gt;=0,Y2849="正常走货"),_xlfn.XLOOKUP(G2849,过机服务商重量差!A:A,过机服务商重量差!L:L),"0"),2)</f>
        <v>22</v>
      </c>
      <c r="E2849" s="64">
        <f>ROUND(IF(B2849="小旋风",$D2849/提成!$D$4*提成!$E$4,$D2849/提成!$D$3*提成!$E$3),2)</f>
        <v>0.22</v>
      </c>
      <c r="F2849" s="5" t="str">
        <f ca="1">IFERROR(LOOKUP(1,0/((B2849=名单!B:B)*(VALUE(AW2849)&gt;=名单!E:E)*(VALUE(AW2849)&lt;=名单!G:G)*(Y2849="正常走货")),名单!H:H),"否")</f>
        <v>否</v>
      </c>
      <c r="G2849" s="71" t="s">
        <v>8576</v>
      </c>
      <c r="H2849" s="71" t="s">
        <v>8578</v>
      </c>
      <c r="J2849" s="72" t="s">
        <v>17</v>
      </c>
      <c r="L2849" s="71" t="s">
        <v>18</v>
      </c>
      <c r="M2849" s="73"/>
      <c r="N2849" s="73"/>
      <c r="R2849" s="73"/>
      <c r="S2849" s="72" t="s">
        <v>1262</v>
      </c>
      <c r="T2849" s="72" t="s">
        <v>14382</v>
      </c>
      <c r="U2849" s="73"/>
      <c r="W2849" s="73"/>
      <c r="X2849" s="73"/>
      <c r="Y2849" s="72" t="s">
        <v>14379</v>
      </c>
      <c r="AO2849" s="71">
        <v>23.5999999999999</v>
      </c>
      <c r="AS2849" s="73"/>
      <c r="AT2849" s="73"/>
      <c r="AV2849" s="73"/>
      <c r="AW2849" s="74" t="s">
        <v>17243</v>
      </c>
      <c r="BC2849" s="73"/>
    </row>
    <row r="2850" spans="1:56">
      <c r="A2850" s="70" t="str">
        <f t="shared" si="89"/>
        <v>2026-01</v>
      </c>
      <c r="B2850" s="5" t="str">
        <f>_xlfn.XLOOKUP(G2850,过机服务商重量差!A:A,过机服务商重量差!G:G)</f>
        <v>风清扬</v>
      </c>
      <c r="C2850" s="32" t="str">
        <f t="shared" si="88"/>
        <v>渠道</v>
      </c>
      <c r="D2850" s="63">
        <f>ROUND(IF(AND(AO2850&gt;=0,Y2850="正常走货"),_xlfn.XLOOKUP(G2850,过机服务商重量差!A:A,过机服务商重量差!L:L),"0"),2)</f>
        <v>336</v>
      </c>
      <c r="E2850" s="64">
        <f>ROUND(IF(B2850="小旋风",$D2850/提成!$D$4*提成!$E$4,$D2850/提成!$D$3*提成!$E$3),2)</f>
        <v>3.36</v>
      </c>
      <c r="F2850" s="5" t="str">
        <f ca="1">IFERROR(LOOKUP(1,0/((B2850=名单!B:B)*(VALUE(AW2850)&gt;=名单!E:E)*(VALUE(AW2850)&lt;=名单!G:G)*(Y2850="正常走货")),名单!H:H),"否")</f>
        <v>是</v>
      </c>
      <c r="G2850" s="71" t="s">
        <v>8579</v>
      </c>
      <c r="H2850" s="71" t="s">
        <v>8581</v>
      </c>
      <c r="J2850" s="72" t="s">
        <v>231</v>
      </c>
      <c r="L2850" s="71" t="s">
        <v>18</v>
      </c>
      <c r="M2850" s="73"/>
      <c r="N2850" s="73"/>
      <c r="R2850" s="73"/>
      <c r="S2850" s="72" t="s">
        <v>5956</v>
      </c>
      <c r="T2850" s="72" t="s">
        <v>14407</v>
      </c>
      <c r="U2850" s="73"/>
      <c r="W2850" s="73"/>
      <c r="X2850" s="73"/>
      <c r="Y2850" s="72" t="s">
        <v>14379</v>
      </c>
      <c r="AO2850" s="71">
        <v>1008</v>
      </c>
      <c r="AT2850" s="73"/>
      <c r="AV2850" s="73"/>
      <c r="AW2850" s="74" t="s">
        <v>17244</v>
      </c>
      <c r="BA2850" s="73"/>
      <c r="BC2850" s="73"/>
    </row>
    <row r="2851" spans="1:56">
      <c r="A2851" s="70" t="str">
        <f t="shared" si="89"/>
        <v>2026-01</v>
      </c>
      <c r="B2851" s="5" t="str">
        <f>_xlfn.XLOOKUP(G2851,过机服务商重量差!A:A,过机服务商重量差!G:G)</f>
        <v>小旋风</v>
      </c>
      <c r="C2851" s="32" t="str">
        <f t="shared" si="88"/>
        <v>渠道</v>
      </c>
      <c r="D2851" s="63">
        <f>ROUND(IF(AND(AO2851&gt;=0,Y2851="正常走货"),_xlfn.XLOOKUP(G2851,过机服务商重量差!A:A,过机服务商重量差!L:L),"0"),2)</f>
        <v>83</v>
      </c>
      <c r="E2851" s="64">
        <f>ROUND(IF(B2851="小旋风",$D2851/提成!$D$4*提成!$E$4,$D2851/提成!$D$3*提成!$E$3),2)</f>
        <v>0.83</v>
      </c>
      <c r="F2851" s="5" t="str">
        <f ca="1">IFERROR(LOOKUP(1,0/((B2851=名单!B:B)*(VALUE(AW2851)&gt;=名单!E:E)*(VALUE(AW2851)&lt;=名单!G:G)*(Y2851="正常走货")),名单!H:H),"否")</f>
        <v>是</v>
      </c>
      <c r="G2851" s="71" t="s">
        <v>8582</v>
      </c>
      <c r="H2851" s="71" t="s">
        <v>8584</v>
      </c>
      <c r="J2851" s="72" t="s">
        <v>78</v>
      </c>
      <c r="L2851" s="71" t="s">
        <v>18</v>
      </c>
      <c r="M2851" s="73"/>
      <c r="N2851" s="73"/>
      <c r="R2851" s="73"/>
      <c r="S2851" s="72" t="s">
        <v>152</v>
      </c>
      <c r="T2851" s="72" t="s">
        <v>14382</v>
      </c>
      <c r="U2851" s="73"/>
      <c r="W2851" s="73"/>
      <c r="X2851" s="73"/>
      <c r="Y2851" s="72" t="s">
        <v>14379</v>
      </c>
      <c r="AO2851" s="71">
        <v>342.6</v>
      </c>
      <c r="AT2851" s="73"/>
      <c r="AV2851" s="73"/>
      <c r="AW2851" s="74" t="s">
        <v>17245</v>
      </c>
      <c r="BC2851" s="73"/>
    </row>
    <row r="2852" spans="1:56">
      <c r="A2852" s="70" t="str">
        <f t="shared" si="89"/>
        <v>2026-01</v>
      </c>
      <c r="B2852" s="5" t="str">
        <f>_xlfn.XLOOKUP(G2852,过机服务商重量差!A:A,过机服务商重量差!G:G)</f>
        <v>小旋风</v>
      </c>
      <c r="C2852" s="32" t="str">
        <f t="shared" si="88"/>
        <v>渠道</v>
      </c>
      <c r="D2852" s="63">
        <f>ROUND(IF(AND(AO2852&gt;=0,Y2852="正常走货"),_xlfn.XLOOKUP(G2852,过机服务商重量差!A:A,过机服务商重量差!L:L),"0"),2)</f>
        <v>169</v>
      </c>
      <c r="E2852" s="64">
        <f>ROUND(IF(B2852="小旋风",$D2852/提成!$D$4*提成!$E$4,$D2852/提成!$D$3*提成!$E$3),2)</f>
        <v>1.69</v>
      </c>
      <c r="F2852" s="5" t="str">
        <f ca="1">IFERROR(LOOKUP(1,0/((B2852=名单!B:B)*(VALUE(AW2852)&gt;=名单!E:E)*(VALUE(AW2852)&lt;=名单!G:G)*(Y2852="正常走货")),名单!H:H),"否")</f>
        <v>是</v>
      </c>
      <c r="G2852" s="71" t="s">
        <v>8585</v>
      </c>
      <c r="H2852" s="71" t="s">
        <v>8587</v>
      </c>
      <c r="J2852" s="72" t="s">
        <v>78</v>
      </c>
      <c r="L2852" s="71" t="s">
        <v>18</v>
      </c>
      <c r="M2852" s="73"/>
      <c r="N2852" s="73"/>
      <c r="R2852" s="73"/>
      <c r="S2852" s="72" t="s">
        <v>152</v>
      </c>
      <c r="T2852" s="72" t="s">
        <v>14382</v>
      </c>
      <c r="U2852" s="73"/>
      <c r="W2852" s="73"/>
      <c r="X2852" s="73"/>
      <c r="Y2852" s="72" t="s">
        <v>14379</v>
      </c>
      <c r="AO2852" s="71">
        <v>417.8</v>
      </c>
      <c r="AT2852" s="73"/>
      <c r="AV2852" s="73"/>
      <c r="AW2852" s="74" t="s">
        <v>17246</v>
      </c>
      <c r="BC2852" s="73"/>
    </row>
    <row r="2853" spans="1:56">
      <c r="A2853" s="70" t="str">
        <f t="shared" si="89"/>
        <v>2026-01</v>
      </c>
      <c r="B2853" s="5" t="str">
        <f>_xlfn.XLOOKUP(G2853,过机服务商重量差!A:A,过机服务商重量差!G:G)</f>
        <v>玉麒麟</v>
      </c>
      <c r="C2853" s="32" t="str">
        <f t="shared" si="88"/>
        <v>渠道</v>
      </c>
      <c r="D2853" s="63">
        <f>ROUND(IF(AND(AO2853&gt;=0,Y2853="正常走货"),_xlfn.XLOOKUP(G2853,过机服务商重量差!A:A,过机服务商重量差!L:L),"0"),2)</f>
        <v>1</v>
      </c>
      <c r="E2853" s="64">
        <f>ROUND(IF(B2853="小旋风",$D2853/提成!$D$4*提成!$E$4,$D2853/提成!$D$3*提成!$E$3),2)</f>
        <v>0.01</v>
      </c>
      <c r="F2853" s="5" t="str">
        <f ca="1">IFERROR(LOOKUP(1,0/((B2853=名单!B:B)*(VALUE(AW2853)&gt;=名单!E:E)*(VALUE(AW2853)&lt;=名单!G:G)*(Y2853="正常走货")),名单!H:H),"否")</f>
        <v>否</v>
      </c>
      <c r="G2853" s="71" t="s">
        <v>8588</v>
      </c>
      <c r="H2853" s="71" t="s">
        <v>8590</v>
      </c>
      <c r="J2853" s="72" t="s">
        <v>17</v>
      </c>
      <c r="L2853" s="71" t="s">
        <v>18</v>
      </c>
      <c r="M2853" s="73"/>
      <c r="N2853" s="73"/>
      <c r="R2853" s="73"/>
      <c r="S2853" s="72" t="s">
        <v>442</v>
      </c>
      <c r="T2853" s="72" t="s">
        <v>14410</v>
      </c>
      <c r="U2853" s="73"/>
      <c r="W2853" s="73"/>
      <c r="X2853" s="73"/>
      <c r="Y2853" s="72" t="s">
        <v>14379</v>
      </c>
      <c r="AO2853" s="71">
        <v>34.8</v>
      </c>
      <c r="AT2853" s="73"/>
      <c r="AU2853" s="73"/>
      <c r="AV2853" s="73"/>
      <c r="AW2853" s="74" t="s">
        <v>17247</v>
      </c>
      <c r="BA2853" s="73"/>
      <c r="BC2853" s="73"/>
    </row>
    <row r="2854" spans="1:56">
      <c r="A2854" s="70" t="str">
        <f t="shared" si="89"/>
        <v>2026-01</v>
      </c>
      <c r="B2854" s="5" t="str">
        <f>_xlfn.XLOOKUP(G2854,过机服务商重量差!A:A,过机服务商重量差!G:G)</f>
        <v>风清扬</v>
      </c>
      <c r="C2854" s="32" t="str">
        <f t="shared" si="88"/>
        <v>渠道</v>
      </c>
      <c r="D2854" s="63">
        <f>ROUND(IF(AND(AO2854&gt;=0,Y2854="正常走货"),_xlfn.XLOOKUP(G2854,过机服务商重量差!A:A,过机服务商重量差!L:L),"0"),2)</f>
        <v>655</v>
      </c>
      <c r="E2854" s="64">
        <f>ROUND(IF(B2854="小旋风",$D2854/提成!$D$4*提成!$E$4,$D2854/提成!$D$3*提成!$E$3),2)</f>
        <v>6.55</v>
      </c>
      <c r="F2854" s="5" t="str">
        <f ca="1">IFERROR(LOOKUP(1,0/((B2854=名单!B:B)*(VALUE(AW2854)&gt;=名单!E:E)*(VALUE(AW2854)&lt;=名单!G:G)*(Y2854="正常走货")),名单!H:H),"否")</f>
        <v>是</v>
      </c>
      <c r="G2854" s="71" t="s">
        <v>8591</v>
      </c>
      <c r="H2854" s="71" t="s">
        <v>50</v>
      </c>
      <c r="J2854" s="72" t="s">
        <v>1516</v>
      </c>
      <c r="L2854" s="71" t="s">
        <v>18</v>
      </c>
      <c r="M2854" s="73"/>
      <c r="N2854" s="73"/>
      <c r="P2854" s="73"/>
      <c r="R2854" s="73"/>
      <c r="S2854" s="72" t="s">
        <v>323</v>
      </c>
      <c r="T2854" s="72" t="s">
        <v>14473</v>
      </c>
      <c r="U2854" s="73"/>
      <c r="W2854" s="73"/>
      <c r="X2854" s="73"/>
      <c r="Y2854" s="72" t="s">
        <v>14379</v>
      </c>
      <c r="AO2854" s="71">
        <v>795.3</v>
      </c>
      <c r="AT2854" s="73"/>
      <c r="AV2854" s="73"/>
      <c r="AW2854" s="74" t="s">
        <v>17248</v>
      </c>
      <c r="BC2854" s="73"/>
    </row>
    <row r="2855" spans="1:56">
      <c r="A2855" s="70" t="str">
        <f t="shared" si="89"/>
        <v>2026-01</v>
      </c>
      <c r="B2855" s="5" t="str">
        <f>_xlfn.XLOOKUP(G2855,过机服务商重量差!A:A,过机服务商重量差!G:G)</f>
        <v>帅时莹</v>
      </c>
      <c r="C2855" s="32" t="str">
        <f t="shared" si="88"/>
        <v>渠道</v>
      </c>
      <c r="D2855" s="63">
        <f>ROUND(IF(AND(AO2855&gt;=0,Y2855="正常走货"),_xlfn.XLOOKUP(G2855,过机服务商重量差!A:A,过机服务商重量差!L:L),"0"),2)</f>
        <v>63</v>
      </c>
      <c r="E2855" s="64">
        <f>ROUND(IF(B2855="小旋风",$D2855/提成!$D$4*提成!$E$4,$D2855/提成!$D$3*提成!$E$3),2)</f>
        <v>0.63</v>
      </c>
      <c r="F2855" s="5" t="str">
        <f ca="1">IFERROR(LOOKUP(1,0/((B2855=名单!B:B)*(VALUE(AW2855)&gt;=名单!E:E)*(VALUE(AW2855)&lt;=名单!G:G)*(Y2855="正常走货")),名单!H:H),"否")</f>
        <v>否</v>
      </c>
      <c r="G2855" s="71" t="s">
        <v>8593</v>
      </c>
      <c r="H2855" s="71" t="s">
        <v>8595</v>
      </c>
      <c r="J2855" s="72" t="s">
        <v>938</v>
      </c>
      <c r="L2855" s="71" t="s">
        <v>18</v>
      </c>
      <c r="M2855" s="73"/>
      <c r="N2855" s="73"/>
      <c r="R2855" s="73"/>
      <c r="S2855" s="72" t="s">
        <v>99</v>
      </c>
      <c r="T2855" s="72" t="s">
        <v>14410</v>
      </c>
      <c r="U2855" s="73"/>
      <c r="W2855" s="73"/>
      <c r="X2855" s="73"/>
      <c r="Y2855" s="72" t="s">
        <v>14379</v>
      </c>
      <c r="AO2855" s="71">
        <v>189</v>
      </c>
      <c r="AT2855" s="73"/>
      <c r="AV2855" s="73"/>
      <c r="AW2855" s="74" t="s">
        <v>17249</v>
      </c>
      <c r="BC2855" s="73"/>
    </row>
    <row r="2856" spans="1:56">
      <c r="A2856" s="70" t="str">
        <f t="shared" si="89"/>
        <v>2026-01</v>
      </c>
      <c r="B2856" s="5" t="str">
        <f>_xlfn.XLOOKUP(G2856,过机服务商重量差!A:A,过机服务商重量差!G:G)</f>
        <v>风清扬</v>
      </c>
      <c r="C2856" s="32" t="str">
        <f t="shared" si="88"/>
        <v>渠道</v>
      </c>
      <c r="D2856" s="63">
        <f>ROUND(IF(AND(AO2856&gt;=0,Y2856="正常走货"),_xlfn.XLOOKUP(G2856,过机服务商重量差!A:A,过机服务商重量差!L:L),"0"),2)</f>
        <v>45</v>
      </c>
      <c r="E2856" s="64">
        <f>ROUND(IF(B2856="小旋风",$D2856/提成!$D$4*提成!$E$4,$D2856/提成!$D$3*提成!$E$3),2)</f>
        <v>0.45</v>
      </c>
      <c r="F2856" s="5" t="str">
        <f ca="1">IFERROR(LOOKUP(1,0/((B2856=名单!B:B)*(VALUE(AW2856)&gt;=名单!E:E)*(VALUE(AW2856)&lt;=名单!G:G)*(Y2856="正常走货")),名单!H:H),"否")</f>
        <v>是</v>
      </c>
      <c r="G2856" s="71" t="s">
        <v>8596</v>
      </c>
      <c r="H2856" s="71" t="s">
        <v>8598</v>
      </c>
      <c r="J2856" s="72" t="s">
        <v>332</v>
      </c>
      <c r="L2856" s="71" t="s">
        <v>18</v>
      </c>
      <c r="M2856" s="73"/>
      <c r="N2856" s="73"/>
      <c r="R2856" s="73"/>
      <c r="S2856" s="72" t="s">
        <v>390</v>
      </c>
      <c r="T2856" s="72" t="s">
        <v>14386</v>
      </c>
      <c r="U2856" s="73"/>
      <c r="W2856" s="73"/>
      <c r="X2856" s="73"/>
      <c r="Y2856" s="72" t="s">
        <v>14379</v>
      </c>
      <c r="AO2856" s="71">
        <v>22.5</v>
      </c>
      <c r="AT2856" s="73"/>
      <c r="AV2856" s="73"/>
      <c r="AW2856" s="74" t="s">
        <v>17250</v>
      </c>
      <c r="BC2856" s="73"/>
      <c r="BD2856" s="73"/>
    </row>
    <row r="2857" spans="1:56">
      <c r="A2857" s="70" t="str">
        <f t="shared" si="89"/>
        <v>2026-01</v>
      </c>
      <c r="B2857" s="5" t="str">
        <f>_xlfn.XLOOKUP(G2857,过机服务商重量差!A:A,过机服务商重量差!G:G)</f>
        <v>007</v>
      </c>
      <c r="C2857" s="32" t="str">
        <f t="shared" si="88"/>
        <v>渠道</v>
      </c>
      <c r="D2857" s="63">
        <f>ROUND(IF(AND(AO2857&gt;=0,Y2857="正常走货"),_xlfn.XLOOKUP(G2857,过机服务商重量差!A:A,过机服务商重量差!L:L),"0"),2)</f>
        <v>24</v>
      </c>
      <c r="E2857" s="64">
        <f>ROUND(IF(B2857="小旋风",$D2857/提成!$D$4*提成!$E$4,$D2857/提成!$D$3*提成!$E$3),2)</f>
        <v>0.24</v>
      </c>
      <c r="F2857" s="5" t="str">
        <f ca="1">IFERROR(LOOKUP(1,0/((B2857=名单!B:B)*(VALUE(AW2857)&gt;=名单!E:E)*(VALUE(AW2857)&lt;=名单!G:G)*(Y2857="正常走货")),名单!H:H),"否")</f>
        <v>否</v>
      </c>
      <c r="G2857" s="71" t="s">
        <v>8599</v>
      </c>
      <c r="H2857" s="71" t="s">
        <v>8601</v>
      </c>
      <c r="J2857" s="72" t="s">
        <v>266</v>
      </c>
      <c r="L2857" s="71" t="s">
        <v>18</v>
      </c>
      <c r="M2857" s="73"/>
      <c r="N2857" s="73"/>
      <c r="R2857" s="73"/>
      <c r="S2857" s="72" t="s">
        <v>7712</v>
      </c>
      <c r="T2857" s="72" t="s">
        <v>14386</v>
      </c>
      <c r="U2857" s="73"/>
      <c r="W2857" s="73"/>
      <c r="X2857" s="73"/>
      <c r="Y2857" s="72" t="s">
        <v>14379</v>
      </c>
      <c r="AO2857" s="71">
        <v>7.19999999999999</v>
      </c>
      <c r="AT2857" s="73"/>
      <c r="AV2857" s="73"/>
      <c r="AW2857" s="74" t="s">
        <v>17251</v>
      </c>
      <c r="BC2857" s="73"/>
    </row>
    <row r="2858" spans="1:56">
      <c r="A2858" s="70" t="str">
        <f t="shared" si="89"/>
        <v>2026-01</v>
      </c>
      <c r="B2858" s="5" t="str">
        <f>_xlfn.XLOOKUP(G2858,过机服务商重量差!A:A,过机服务商重量差!G:G)</f>
        <v>无崖子</v>
      </c>
      <c r="C2858" s="32" t="str">
        <f t="shared" si="88"/>
        <v>渠道</v>
      </c>
      <c r="D2858" s="63">
        <f>ROUND(IF(AND(AO2858&gt;=0,Y2858="正常走货"),_xlfn.XLOOKUP(G2858,过机服务商重量差!A:A,过机服务商重量差!L:L),"0"),2)</f>
        <v>6</v>
      </c>
      <c r="E2858" s="64">
        <f>ROUND(IF(B2858="小旋风",$D2858/提成!$D$4*提成!$E$4,$D2858/提成!$D$3*提成!$E$3),2)</f>
        <v>0.06</v>
      </c>
      <c r="F2858" s="5" t="str">
        <f ca="1">IFERROR(LOOKUP(1,0/((B2858=名单!B:B)*(VALUE(AW2858)&gt;=名单!E:E)*(VALUE(AW2858)&lt;=名单!G:G)*(Y2858="正常走货")),名单!H:H),"否")</f>
        <v>否</v>
      </c>
      <c r="G2858" s="71" t="s">
        <v>8602</v>
      </c>
      <c r="H2858" s="71" t="s">
        <v>8604</v>
      </c>
      <c r="J2858" s="71" t="s">
        <v>336</v>
      </c>
      <c r="L2858" s="71" t="s">
        <v>18</v>
      </c>
      <c r="M2858" s="73"/>
      <c r="N2858" s="73"/>
      <c r="R2858" s="73"/>
      <c r="S2858" s="72" t="s">
        <v>471</v>
      </c>
      <c r="T2858" s="72" t="s">
        <v>14386</v>
      </c>
      <c r="U2858" s="73"/>
      <c r="W2858" s="73"/>
      <c r="X2858" s="73"/>
      <c r="Y2858" s="72" t="s">
        <v>14379</v>
      </c>
      <c r="AO2858" s="71">
        <v>0</v>
      </c>
      <c r="AS2858" s="73"/>
      <c r="AT2858" s="73"/>
      <c r="AU2858" s="73"/>
      <c r="AV2858" s="73"/>
      <c r="AW2858" s="74" t="s">
        <v>17252</v>
      </c>
      <c r="BC2858" s="73"/>
    </row>
    <row r="2859" spans="1:56">
      <c r="A2859" s="70" t="str">
        <f t="shared" si="89"/>
        <v>2026-01</v>
      </c>
      <c r="B2859" s="5" t="str">
        <f>_xlfn.XLOOKUP(G2859,过机服务商重量差!A:A,过机服务商重量差!G:G)</f>
        <v>小旋风</v>
      </c>
      <c r="C2859" s="32" t="str">
        <f t="shared" si="88"/>
        <v>渠道</v>
      </c>
      <c r="D2859" s="63">
        <f>ROUND(IF(AND(AO2859&gt;=0,Y2859="正常走货"),_xlfn.XLOOKUP(G2859,过机服务商重量差!A:A,过机服务商重量差!L:L),"0"),2)</f>
        <v>209</v>
      </c>
      <c r="E2859" s="64">
        <f>ROUND(IF(B2859="小旋风",$D2859/提成!$D$4*提成!$E$4,$D2859/提成!$D$3*提成!$E$3),2)</f>
        <v>2.09</v>
      </c>
      <c r="F2859" s="5" t="str">
        <f ca="1">IFERROR(LOOKUP(1,0/((B2859=名单!B:B)*(VALUE(AW2859)&gt;=名单!E:E)*(VALUE(AW2859)&lt;=名单!G:G)*(Y2859="正常走货")),名单!H:H),"否")</f>
        <v>是</v>
      </c>
      <c r="G2859" s="71" t="s">
        <v>8605</v>
      </c>
      <c r="H2859" s="71" t="s">
        <v>8607</v>
      </c>
      <c r="J2859" s="72" t="s">
        <v>8608</v>
      </c>
      <c r="L2859" s="71" t="s">
        <v>18</v>
      </c>
      <c r="M2859" s="73"/>
      <c r="N2859" s="73"/>
      <c r="R2859" s="73"/>
      <c r="S2859" s="72" t="s">
        <v>540</v>
      </c>
      <c r="T2859" s="72" t="s">
        <v>14410</v>
      </c>
      <c r="U2859" s="73"/>
      <c r="W2859" s="73"/>
      <c r="X2859" s="73"/>
      <c r="Y2859" s="72" t="s">
        <v>14379</v>
      </c>
      <c r="AO2859" s="71">
        <v>2048.5</v>
      </c>
      <c r="AS2859" s="73"/>
      <c r="AT2859" s="73"/>
      <c r="AU2859" s="73"/>
      <c r="AV2859" s="73"/>
      <c r="AW2859" s="74" t="s">
        <v>17253</v>
      </c>
      <c r="BC2859" s="73"/>
    </row>
    <row r="2860" spans="1:56">
      <c r="A2860" s="70" t="str">
        <f t="shared" si="89"/>
        <v>2026-01</v>
      </c>
      <c r="B2860" s="5" t="str">
        <f>_xlfn.XLOOKUP(G2860,过机服务商重量差!A:A,过机服务商重量差!G:G)</f>
        <v>风清扬</v>
      </c>
      <c r="C2860" s="32" t="str">
        <f t="shared" si="88"/>
        <v>渠道</v>
      </c>
      <c r="D2860" s="63">
        <f>ROUND(IF(AND(AO2860&gt;=0,Y2860="正常走货"),_xlfn.XLOOKUP(G2860,过机服务商重量差!A:A,过机服务商重量差!L:L),"0"),2)</f>
        <v>190</v>
      </c>
      <c r="E2860" s="64">
        <f>ROUND(IF(B2860="小旋风",$D2860/提成!$D$4*提成!$E$4,$D2860/提成!$D$3*提成!$E$3),2)</f>
        <v>1.9</v>
      </c>
      <c r="F2860" s="5" t="str">
        <f ca="1">IFERROR(LOOKUP(1,0/((B2860=名单!B:B)*(VALUE(AW2860)&gt;=名单!E:E)*(VALUE(AW2860)&lt;=名单!G:G)*(Y2860="正常走货")),名单!H:H),"否")</f>
        <v>是</v>
      </c>
      <c r="G2860" s="71" t="s">
        <v>8609</v>
      </c>
      <c r="H2860" s="71" t="s">
        <v>50</v>
      </c>
      <c r="J2860" s="72" t="s">
        <v>1516</v>
      </c>
      <c r="L2860" s="71" t="s">
        <v>18</v>
      </c>
      <c r="M2860" s="73"/>
      <c r="N2860" s="73"/>
      <c r="R2860" s="73"/>
      <c r="S2860" s="72" t="s">
        <v>4561</v>
      </c>
      <c r="T2860" s="72" t="s">
        <v>15575</v>
      </c>
      <c r="U2860" s="73"/>
      <c r="W2860" s="73"/>
      <c r="X2860" s="73"/>
      <c r="Y2860" s="72" t="s">
        <v>14379</v>
      </c>
      <c r="AO2860" s="71">
        <v>257.55</v>
      </c>
      <c r="AS2860" s="73"/>
      <c r="AT2860" s="73"/>
      <c r="AU2860" s="73"/>
      <c r="AV2860" s="73"/>
      <c r="AW2860" s="74" t="s">
        <v>17254</v>
      </c>
      <c r="BC2860" s="73"/>
    </row>
    <row r="2861" spans="1:56">
      <c r="A2861" s="70" t="str">
        <f t="shared" si="89"/>
        <v>2026-01</v>
      </c>
      <c r="B2861" s="5" t="str">
        <f>_xlfn.XLOOKUP(G2861,过机服务商重量差!A:A,过机服务商重量差!G:G)</f>
        <v>玉麒麟</v>
      </c>
      <c r="C2861" s="32" t="str">
        <f t="shared" si="88"/>
        <v>渠道</v>
      </c>
      <c r="D2861" s="63">
        <f>ROUND(IF(AND(AO2861&gt;=0,Y2861="正常走货"),_xlfn.XLOOKUP(G2861,过机服务商重量差!A:A,过机服务商重量差!L:L),"0"),2)</f>
        <v>0.5</v>
      </c>
      <c r="E2861" s="64">
        <f>ROUND(IF(B2861="小旋风",$D2861/提成!$D$4*提成!$E$4,$D2861/提成!$D$3*提成!$E$3),2)</f>
        <v>0.01</v>
      </c>
      <c r="F2861" s="5" t="str">
        <f ca="1">IFERROR(LOOKUP(1,0/((B2861=名单!B:B)*(VALUE(AW2861)&gt;=名单!E:E)*(VALUE(AW2861)&lt;=名单!G:G)*(Y2861="正常走货")),名单!H:H),"否")</f>
        <v>否</v>
      </c>
      <c r="G2861" s="71" t="s">
        <v>8611</v>
      </c>
      <c r="H2861" s="71" t="s">
        <v>8613</v>
      </c>
      <c r="J2861" s="72" t="s">
        <v>17</v>
      </c>
      <c r="L2861" s="71" t="s">
        <v>18</v>
      </c>
      <c r="M2861" s="73"/>
      <c r="N2861" s="73"/>
      <c r="R2861" s="73"/>
      <c r="S2861" s="72" t="s">
        <v>120</v>
      </c>
      <c r="T2861" s="72" t="s">
        <v>14382</v>
      </c>
      <c r="U2861" s="73"/>
      <c r="W2861" s="73"/>
      <c r="X2861" s="73"/>
      <c r="Y2861" s="72" t="s">
        <v>14379</v>
      </c>
      <c r="AO2861" s="71">
        <v>49</v>
      </c>
      <c r="AS2861" s="73"/>
      <c r="AT2861" s="73"/>
      <c r="AU2861" s="73"/>
      <c r="AV2861" s="73"/>
      <c r="AW2861" s="74" t="s">
        <v>17255</v>
      </c>
      <c r="BC2861" s="73"/>
    </row>
    <row r="2862" spans="1:56">
      <c r="A2862" s="70" t="str">
        <f t="shared" si="89"/>
        <v>2026-01</v>
      </c>
      <c r="B2862" s="5" t="str">
        <f>_xlfn.XLOOKUP(G2862,过机服务商重量差!A:A,过机服务商重量差!G:G)</f>
        <v>007</v>
      </c>
      <c r="C2862" s="32" t="str">
        <f t="shared" si="88"/>
        <v>渠道</v>
      </c>
      <c r="D2862" s="63">
        <f>ROUND(IF(AND(AO2862&gt;=0,Y2862="正常走货"),_xlfn.XLOOKUP(G2862,过机服务商重量差!A:A,过机服务商重量差!L:L),"0"),2)</f>
        <v>66</v>
      </c>
      <c r="E2862" s="64">
        <f>ROUND(IF(B2862="小旋风",$D2862/提成!$D$4*提成!$E$4,$D2862/提成!$D$3*提成!$E$3),2)</f>
        <v>0.66</v>
      </c>
      <c r="F2862" s="5" t="str">
        <f ca="1">IFERROR(LOOKUP(1,0/((B2862=名单!B:B)*(VALUE(AW2862)&gt;=名单!E:E)*(VALUE(AW2862)&lt;=名单!G:G)*(Y2862="正常走货")),名单!H:H),"否")</f>
        <v>否</v>
      </c>
      <c r="G2862" s="71" t="s">
        <v>8614</v>
      </c>
      <c r="H2862" s="71" t="s">
        <v>8616</v>
      </c>
      <c r="J2862" s="72" t="s">
        <v>168</v>
      </c>
      <c r="L2862" s="71" t="s">
        <v>18</v>
      </c>
      <c r="M2862" s="73"/>
      <c r="N2862" s="73"/>
      <c r="R2862" s="73"/>
      <c r="S2862" s="72" t="s">
        <v>145</v>
      </c>
      <c r="T2862" s="72" t="s">
        <v>14407</v>
      </c>
      <c r="U2862" s="73"/>
      <c r="W2862" s="73"/>
      <c r="X2862" s="73"/>
      <c r="Y2862" s="72" t="s">
        <v>14379</v>
      </c>
      <c r="AO2862" s="71">
        <v>33</v>
      </c>
      <c r="AS2862" s="73"/>
      <c r="AT2862" s="73"/>
      <c r="AU2862" s="73"/>
      <c r="AV2862" s="73"/>
      <c r="AW2862" s="74" t="s">
        <v>17256</v>
      </c>
      <c r="BC2862" s="73"/>
    </row>
    <row r="2863" spans="1:56">
      <c r="A2863" s="70" t="str">
        <f t="shared" si="89"/>
        <v>2026-01</v>
      </c>
      <c r="B2863" s="5" t="str">
        <f>_xlfn.XLOOKUP(G2863,过机服务商重量差!A:A,过机服务商重量差!G:G)</f>
        <v>无崖子</v>
      </c>
      <c r="C2863" s="32" t="str">
        <f t="shared" si="88"/>
        <v>渠道</v>
      </c>
      <c r="D2863" s="63">
        <f>ROUND(IF(AND(AO2863&gt;=0,Y2863="正常走货"),_xlfn.XLOOKUP(G2863,过机服务商重量差!A:A,过机服务商重量差!L:L),"0"),2)</f>
        <v>4.5</v>
      </c>
      <c r="E2863" s="64">
        <f>ROUND(IF(B2863="小旋风",$D2863/提成!$D$4*提成!$E$4,$D2863/提成!$D$3*提成!$E$3),2)</f>
        <v>0.05</v>
      </c>
      <c r="F2863" s="5" t="str">
        <f ca="1">IFERROR(LOOKUP(1,0/((B2863=名单!B:B)*(VALUE(AW2863)&gt;=名单!E:E)*(VALUE(AW2863)&lt;=名单!G:G)*(Y2863="正常走货")),名单!H:H),"否")</f>
        <v>否</v>
      </c>
      <c r="G2863" s="71" t="s">
        <v>8617</v>
      </c>
      <c r="H2863" s="71" t="s">
        <v>8619</v>
      </c>
      <c r="J2863" s="72" t="s">
        <v>2292</v>
      </c>
      <c r="L2863" s="71" t="s">
        <v>18</v>
      </c>
      <c r="M2863" s="73"/>
      <c r="N2863" s="73"/>
      <c r="R2863" s="73"/>
      <c r="S2863" s="72" t="s">
        <v>203</v>
      </c>
      <c r="T2863" s="72" t="s">
        <v>14378</v>
      </c>
      <c r="U2863" s="73"/>
      <c r="W2863" s="73"/>
      <c r="X2863" s="73"/>
      <c r="Y2863" s="72" t="s">
        <v>14379</v>
      </c>
      <c r="AO2863" s="71">
        <v>0</v>
      </c>
      <c r="AT2863" s="73"/>
      <c r="AU2863" s="73"/>
      <c r="AV2863" s="73"/>
      <c r="AW2863" s="74" t="s">
        <v>17257</v>
      </c>
      <c r="BA2863" s="73"/>
      <c r="BC2863" s="73"/>
    </row>
    <row r="2864" spans="1:56">
      <c r="A2864" s="70" t="str">
        <f t="shared" si="89"/>
        <v>2026-01</v>
      </c>
      <c r="B2864" s="5" t="str">
        <f>_xlfn.XLOOKUP(G2864,过机服务商重量差!A:A,过机服务商重量差!G:G)</f>
        <v>玉麒麟</v>
      </c>
      <c r="C2864" s="32" t="str">
        <f t="shared" si="88"/>
        <v>渠道</v>
      </c>
      <c r="D2864" s="63">
        <f>ROUND(IF(AND(AO2864&gt;=0,Y2864="正常走货"),_xlfn.XLOOKUP(G2864,过机服务商重量差!A:A,过机服务商重量差!L:L),"0"),2)</f>
        <v>1.5</v>
      </c>
      <c r="E2864" s="64">
        <f>ROUND(IF(B2864="小旋风",$D2864/提成!$D$4*提成!$E$4,$D2864/提成!$D$3*提成!$E$3),2)</f>
        <v>0.02</v>
      </c>
      <c r="F2864" s="5" t="str">
        <f ca="1">IFERROR(LOOKUP(1,0/((B2864=名单!B:B)*(VALUE(AW2864)&gt;=名单!E:E)*(VALUE(AW2864)&lt;=名单!G:G)*(Y2864="正常走货")),名单!H:H),"否")</f>
        <v>否</v>
      </c>
      <c r="G2864" s="71" t="s">
        <v>8620</v>
      </c>
      <c r="H2864" s="71" t="s">
        <v>8622</v>
      </c>
      <c r="J2864" s="72" t="s">
        <v>17</v>
      </c>
      <c r="L2864" s="71" t="s">
        <v>18</v>
      </c>
      <c r="M2864" s="73"/>
      <c r="N2864" s="73"/>
      <c r="R2864" s="73"/>
      <c r="S2864" s="72" t="s">
        <v>120</v>
      </c>
      <c r="T2864" s="72" t="s">
        <v>14382</v>
      </c>
      <c r="U2864" s="73"/>
      <c r="W2864" s="73"/>
      <c r="X2864" s="73"/>
      <c r="Y2864" s="72" t="s">
        <v>14379</v>
      </c>
      <c r="AO2864" s="71">
        <v>97.5</v>
      </c>
      <c r="AS2864" s="73"/>
      <c r="AT2864" s="73"/>
      <c r="AV2864" s="73"/>
      <c r="AW2864" s="74" t="s">
        <v>17258</v>
      </c>
      <c r="BC2864" s="73"/>
      <c r="BD2864" s="73"/>
    </row>
    <row r="2865" spans="1:56">
      <c r="A2865" s="70" t="str">
        <f t="shared" si="89"/>
        <v>2026-01</v>
      </c>
      <c r="B2865" s="5" t="str">
        <f>_xlfn.XLOOKUP(G2865,过机服务商重量差!A:A,过机服务商重量差!G:G)</f>
        <v>玉麒麟</v>
      </c>
      <c r="C2865" s="32" t="str">
        <f t="shared" si="88"/>
        <v>渠道</v>
      </c>
      <c r="D2865" s="63">
        <f>ROUND(IF(AND(AO2865&gt;=0,Y2865="正常走货"),_xlfn.XLOOKUP(G2865,过机服务商重量差!A:A,过机服务商重量差!L:L),"0"),2)</f>
        <v>0.5</v>
      </c>
      <c r="E2865" s="64">
        <f>ROUND(IF(B2865="小旋风",$D2865/提成!$D$4*提成!$E$4,$D2865/提成!$D$3*提成!$E$3),2)</f>
        <v>0.01</v>
      </c>
      <c r="F2865" s="5" t="str">
        <f ca="1">IFERROR(LOOKUP(1,0/((B2865=名单!B:B)*(VALUE(AW2865)&gt;=名单!E:E)*(VALUE(AW2865)&lt;=名单!G:G)*(Y2865="正常走货")),名单!H:H),"否")</f>
        <v>否</v>
      </c>
      <c r="G2865" s="71" t="s">
        <v>8623</v>
      </c>
      <c r="H2865" s="71" t="s">
        <v>8625</v>
      </c>
      <c r="J2865" s="72" t="s">
        <v>17</v>
      </c>
      <c r="L2865" s="71" t="s">
        <v>18</v>
      </c>
      <c r="M2865" s="73"/>
      <c r="N2865" s="73"/>
      <c r="R2865" s="73"/>
      <c r="S2865" s="72" t="s">
        <v>767</v>
      </c>
      <c r="T2865" s="72" t="s">
        <v>14382</v>
      </c>
      <c r="U2865" s="73"/>
      <c r="W2865" s="73"/>
      <c r="X2865" s="73"/>
      <c r="Y2865" s="72" t="s">
        <v>14379</v>
      </c>
      <c r="AO2865" s="71">
        <v>72.78</v>
      </c>
      <c r="AT2865" s="73"/>
      <c r="AV2865" s="73"/>
      <c r="AW2865" s="74" t="s">
        <v>17259</v>
      </c>
      <c r="BC2865" s="73"/>
    </row>
    <row r="2866" spans="1:56">
      <c r="A2866" s="70" t="str">
        <f t="shared" si="89"/>
        <v>2026-01</v>
      </c>
      <c r="B2866" s="5" t="str">
        <f>_xlfn.XLOOKUP(G2866,过机服务商重量差!A:A,过机服务商重量差!G:G)</f>
        <v>小旋风</v>
      </c>
      <c r="C2866" s="32" t="str">
        <f t="shared" si="88"/>
        <v>渠道</v>
      </c>
      <c r="D2866" s="63">
        <f>ROUND(IF(AND(AO2866&gt;=0,Y2866="正常走货"),_xlfn.XLOOKUP(G2866,过机服务商重量差!A:A,过机服务商重量差!L:L),"0"),2)</f>
        <v>21</v>
      </c>
      <c r="E2866" s="64">
        <f>ROUND(IF(B2866="小旋风",$D2866/提成!$D$4*提成!$E$4,$D2866/提成!$D$3*提成!$E$3),2)</f>
        <v>0.21</v>
      </c>
      <c r="F2866" s="5" t="str">
        <f ca="1">IFERROR(LOOKUP(1,0/((B2866=名单!B:B)*(VALUE(AW2866)&gt;=名单!E:E)*(VALUE(AW2866)&lt;=名单!G:G)*(Y2866="正常走货")),名单!H:H),"否")</f>
        <v>是</v>
      </c>
      <c r="G2866" s="71" t="s">
        <v>8626</v>
      </c>
      <c r="H2866" s="71" t="s">
        <v>8628</v>
      </c>
      <c r="J2866" s="72" t="s">
        <v>274</v>
      </c>
      <c r="L2866" s="71" t="s">
        <v>18</v>
      </c>
      <c r="M2866" s="73"/>
      <c r="N2866" s="73"/>
      <c r="R2866" s="73"/>
      <c r="S2866" s="72" t="s">
        <v>679</v>
      </c>
      <c r="T2866" s="72" t="s">
        <v>14419</v>
      </c>
      <c r="U2866" s="73"/>
      <c r="W2866" s="73"/>
      <c r="X2866" s="73"/>
      <c r="Y2866" s="72" t="s">
        <v>14379</v>
      </c>
      <c r="AO2866" s="71">
        <v>31.5</v>
      </c>
      <c r="AT2866" s="73"/>
      <c r="AV2866" s="73"/>
      <c r="AW2866" s="74" t="s">
        <v>17260</v>
      </c>
      <c r="BA2866" s="73"/>
      <c r="BC2866" s="73"/>
    </row>
    <row r="2867" spans="1:56">
      <c r="A2867" s="70" t="str">
        <f t="shared" si="89"/>
        <v>2026-01</v>
      </c>
      <c r="B2867" s="5" t="str">
        <f>_xlfn.XLOOKUP(G2867,过机服务商重量差!A:A,过机服务商重量差!G:G)</f>
        <v>无崖子</v>
      </c>
      <c r="C2867" s="32" t="str">
        <f t="shared" si="88"/>
        <v>渠道</v>
      </c>
      <c r="D2867" s="63">
        <f>ROUND(IF(AND(AO2867&gt;=0,Y2867="正常走货"),_xlfn.XLOOKUP(G2867,过机服务商重量差!A:A,过机服务商重量差!L:L),"0"),2)</f>
        <v>0.5</v>
      </c>
      <c r="E2867" s="64">
        <f>ROUND(IF(B2867="小旋风",$D2867/提成!$D$4*提成!$E$4,$D2867/提成!$D$3*提成!$E$3),2)</f>
        <v>0.01</v>
      </c>
      <c r="F2867" s="5" t="str">
        <f ca="1">IFERROR(LOOKUP(1,0/((B2867=名单!B:B)*(VALUE(AW2867)&gt;=名单!E:E)*(VALUE(AW2867)&lt;=名单!G:G)*(Y2867="正常走货")),名单!H:H),"否")</f>
        <v>否</v>
      </c>
      <c r="G2867" s="71" t="s">
        <v>8629</v>
      </c>
      <c r="H2867" s="71" t="s">
        <v>8631</v>
      </c>
      <c r="J2867" s="72" t="s">
        <v>198</v>
      </c>
      <c r="L2867" s="71" t="s">
        <v>18</v>
      </c>
      <c r="M2867" s="73"/>
      <c r="N2867" s="73"/>
      <c r="R2867" s="73"/>
      <c r="S2867" s="72" t="s">
        <v>191</v>
      </c>
      <c r="T2867" s="72" t="s">
        <v>14410</v>
      </c>
      <c r="U2867" s="73"/>
      <c r="W2867" s="73"/>
      <c r="X2867" s="73"/>
      <c r="Y2867" s="72" t="s">
        <v>14379</v>
      </c>
      <c r="AO2867" s="71">
        <v>0.740000000000009</v>
      </c>
      <c r="AS2867" s="73"/>
      <c r="AT2867" s="73"/>
      <c r="AU2867" s="73"/>
      <c r="AV2867" s="73"/>
      <c r="AW2867" s="74" t="s">
        <v>17261</v>
      </c>
      <c r="BC2867" s="73"/>
    </row>
    <row r="2868" spans="1:56">
      <c r="A2868" s="70" t="str">
        <f t="shared" si="89"/>
        <v>2026-01</v>
      </c>
      <c r="B2868" s="5" t="str">
        <f>_xlfn.XLOOKUP(G2868,过机服务商重量差!A:A,过机服务商重量差!G:G)</f>
        <v>无崖子</v>
      </c>
      <c r="C2868" s="32" t="str">
        <f t="shared" si="88"/>
        <v>渠道</v>
      </c>
      <c r="D2868" s="63">
        <f>ROUND(IF(AND(AO2868&gt;=0,Y2868="正常走货"),_xlfn.XLOOKUP(G2868,过机服务商重量差!A:A,过机服务商重量差!L:L),"0"),2)</f>
        <v>0</v>
      </c>
      <c r="E2868" s="64">
        <f>ROUND(IF(B2868="小旋风",$D2868/提成!$D$4*提成!$E$4,$D2868/提成!$D$3*提成!$E$3),2)</f>
        <v>0</v>
      </c>
      <c r="F2868" s="5" t="str">
        <f ca="1">IFERROR(LOOKUP(1,0/((B2868=名单!B:B)*(VALUE(AW2868)&gt;=名单!E:E)*(VALUE(AW2868)&lt;=名单!G:G)*(Y2868="正常走货")),名单!H:H),"否")</f>
        <v>否</v>
      </c>
      <c r="G2868" s="71" t="s">
        <v>8632</v>
      </c>
      <c r="H2868" s="71" t="s">
        <v>8634</v>
      </c>
      <c r="J2868" s="72" t="s">
        <v>845</v>
      </c>
      <c r="L2868" s="71" t="s">
        <v>18</v>
      </c>
      <c r="M2868" s="73"/>
      <c r="N2868" s="73"/>
      <c r="R2868" s="73"/>
      <c r="S2868" s="72" t="s">
        <v>20</v>
      </c>
      <c r="T2868" s="71" t="s">
        <v>14378</v>
      </c>
      <c r="U2868" s="73"/>
      <c r="W2868" s="73"/>
      <c r="X2868" s="73"/>
      <c r="Y2868" s="72" t="s">
        <v>14434</v>
      </c>
      <c r="AO2868" s="71">
        <v>0</v>
      </c>
      <c r="AT2868" s="73"/>
      <c r="AV2868" s="73"/>
      <c r="AW2868" s="74" t="s">
        <v>17262</v>
      </c>
      <c r="BC2868" s="73"/>
    </row>
    <row r="2869" spans="1:56">
      <c r="A2869" s="70" t="str">
        <f t="shared" si="89"/>
        <v>2026-01</v>
      </c>
      <c r="B2869" s="5" t="str">
        <f>_xlfn.XLOOKUP(G2869,过机服务商重量差!A:A,过机服务商重量差!G:G)</f>
        <v>007</v>
      </c>
      <c r="C2869" s="32" t="str">
        <f t="shared" si="88"/>
        <v>渠道</v>
      </c>
      <c r="D2869" s="63">
        <f>ROUND(IF(AND(AO2869&gt;=0,Y2869="正常走货"),_xlfn.XLOOKUP(G2869,过机服务商重量差!A:A,过机服务商重量差!L:L),"0"),2)</f>
        <v>12</v>
      </c>
      <c r="E2869" s="64">
        <f>ROUND(IF(B2869="小旋风",$D2869/提成!$D$4*提成!$E$4,$D2869/提成!$D$3*提成!$E$3),2)</f>
        <v>0.12</v>
      </c>
      <c r="F2869" s="5" t="str">
        <f ca="1">IFERROR(LOOKUP(1,0/((B2869=名单!B:B)*(VALUE(AW2869)&gt;=名单!E:E)*(VALUE(AW2869)&lt;=名单!G:G)*(Y2869="正常走货")),名单!H:H),"否")</f>
        <v>否</v>
      </c>
      <c r="G2869" s="71" t="s">
        <v>8635</v>
      </c>
      <c r="H2869" s="71" t="s">
        <v>8637</v>
      </c>
      <c r="J2869" s="72" t="s">
        <v>168</v>
      </c>
      <c r="L2869" s="71" t="s">
        <v>18</v>
      </c>
      <c r="M2869" s="73"/>
      <c r="N2869" s="73"/>
      <c r="R2869" s="73"/>
      <c r="S2869" s="72" t="s">
        <v>687</v>
      </c>
      <c r="T2869" s="72" t="s">
        <v>14407</v>
      </c>
      <c r="U2869" s="73"/>
      <c r="W2869" s="73"/>
      <c r="X2869" s="73"/>
      <c r="Y2869" s="72" t="s">
        <v>14379</v>
      </c>
      <c r="AO2869" s="71">
        <v>24</v>
      </c>
      <c r="AS2869" s="73"/>
      <c r="AT2869" s="73"/>
      <c r="AU2869" s="73"/>
      <c r="AV2869" s="73"/>
      <c r="AW2869" s="74" t="s">
        <v>17263</v>
      </c>
      <c r="BA2869" s="73"/>
      <c r="BC2869" s="73"/>
    </row>
    <row r="2870" spans="1:56">
      <c r="A2870" s="70" t="str">
        <f t="shared" si="89"/>
        <v>2026-01</v>
      </c>
      <c r="B2870" s="5" t="str">
        <f>_xlfn.XLOOKUP(G2870,过机服务商重量差!A:A,过机服务商重量差!G:G)</f>
        <v>玉麒麟</v>
      </c>
      <c r="C2870" s="32" t="str">
        <f t="shared" si="88"/>
        <v>渠道</v>
      </c>
      <c r="D2870" s="63">
        <f>ROUND(IF(AND(AO2870&gt;=0,Y2870="正常走货"),_xlfn.XLOOKUP(G2870,过机服务商重量差!A:A,过机服务商重量差!L:L),"0"),2)</f>
        <v>120</v>
      </c>
      <c r="E2870" s="64">
        <f>ROUND(IF(B2870="小旋风",$D2870/提成!$D$4*提成!$E$4,$D2870/提成!$D$3*提成!$E$3),2)</f>
        <v>1.2</v>
      </c>
      <c r="F2870" s="5" t="str">
        <f ca="1">IFERROR(LOOKUP(1,0/((B2870=名单!B:B)*(VALUE(AW2870)&gt;=名单!E:E)*(VALUE(AW2870)&lt;=名单!G:G)*(Y2870="正常走货")),名单!H:H),"否")</f>
        <v>否</v>
      </c>
      <c r="G2870" s="71" t="s">
        <v>8638</v>
      </c>
      <c r="H2870" s="71" t="s">
        <v>8640</v>
      </c>
      <c r="J2870" s="72" t="s">
        <v>24</v>
      </c>
      <c r="L2870" s="71" t="s">
        <v>18</v>
      </c>
      <c r="M2870" s="73"/>
      <c r="N2870" s="73"/>
      <c r="R2870" s="73"/>
      <c r="S2870" s="72" t="s">
        <v>664</v>
      </c>
      <c r="T2870" s="72" t="s">
        <v>14407</v>
      </c>
      <c r="U2870" s="73"/>
      <c r="W2870" s="73"/>
      <c r="X2870" s="73"/>
      <c r="Y2870" s="72" t="s">
        <v>14379</v>
      </c>
      <c r="AO2870" s="71">
        <v>180</v>
      </c>
      <c r="AT2870" s="73"/>
      <c r="AV2870" s="73"/>
      <c r="AW2870" s="74" t="s">
        <v>17264</v>
      </c>
      <c r="BC2870" s="73"/>
    </row>
    <row r="2871" spans="1:56">
      <c r="A2871" s="70" t="str">
        <f t="shared" si="89"/>
        <v>2026-01</v>
      </c>
      <c r="B2871" s="5" t="str">
        <f>_xlfn.XLOOKUP(G2871,过机服务商重量差!A:A,过机服务商重量差!G:G)</f>
        <v>风清扬</v>
      </c>
      <c r="C2871" s="32" t="str">
        <f t="shared" si="88"/>
        <v>渠道</v>
      </c>
      <c r="D2871" s="63">
        <f>ROUND(IF(AND(AO2871&gt;=0,Y2871="正常走货"),_xlfn.XLOOKUP(G2871,过机服务商重量差!A:A,过机服务商重量差!L:L),"0"),2)</f>
        <v>150</v>
      </c>
      <c r="E2871" s="64">
        <f>ROUND(IF(B2871="小旋风",$D2871/提成!$D$4*提成!$E$4,$D2871/提成!$D$3*提成!$E$3),2)</f>
        <v>1.5</v>
      </c>
      <c r="F2871" s="5" t="str">
        <f ca="1">IFERROR(LOOKUP(1,0/((B2871=名单!B:B)*(VALUE(AW2871)&gt;=名单!E:E)*(VALUE(AW2871)&lt;=名单!G:G)*(Y2871="正常走货")),名单!H:H),"否")</f>
        <v>是</v>
      </c>
      <c r="G2871" s="71" t="s">
        <v>8641</v>
      </c>
      <c r="H2871" s="71" t="s">
        <v>8643</v>
      </c>
      <c r="J2871" s="72" t="s">
        <v>880</v>
      </c>
      <c r="L2871" s="71" t="s">
        <v>18</v>
      </c>
      <c r="M2871" s="73"/>
      <c r="N2871" s="73"/>
      <c r="R2871" s="73"/>
      <c r="S2871" s="72" t="s">
        <v>687</v>
      </c>
      <c r="T2871" s="72" t="s">
        <v>14407</v>
      </c>
      <c r="U2871" s="73"/>
      <c r="W2871" s="73"/>
      <c r="X2871" s="73"/>
      <c r="Y2871" s="72" t="s">
        <v>14379</v>
      </c>
      <c r="AO2871" s="71">
        <v>95</v>
      </c>
      <c r="AS2871" s="73"/>
      <c r="AT2871" s="73"/>
      <c r="AU2871" s="73"/>
      <c r="AV2871" s="73"/>
      <c r="AW2871" s="74" t="s">
        <v>17265</v>
      </c>
      <c r="BA2871" s="73"/>
      <c r="BC2871" s="73"/>
      <c r="BD2871" s="73"/>
    </row>
    <row r="2872" spans="1:56">
      <c r="A2872" s="70" t="str">
        <f t="shared" si="89"/>
        <v>2026-01</v>
      </c>
      <c r="B2872" s="5" t="str">
        <f>_xlfn.XLOOKUP(G2872,过机服务商重量差!A:A,过机服务商重量差!G:G)</f>
        <v>玉麒麟</v>
      </c>
      <c r="C2872" s="32" t="str">
        <f t="shared" si="88"/>
        <v>渠道</v>
      </c>
      <c r="D2872" s="63">
        <f>ROUND(IF(AND(AO2872&gt;=0,Y2872="正常走货"),_xlfn.XLOOKUP(G2872,过机服务商重量差!A:A,过机服务商重量差!L:L),"0"),2)</f>
        <v>0.5</v>
      </c>
      <c r="E2872" s="64">
        <f>ROUND(IF(B2872="小旋风",$D2872/提成!$D$4*提成!$E$4,$D2872/提成!$D$3*提成!$E$3),2)</f>
        <v>0.01</v>
      </c>
      <c r="F2872" s="5" t="str">
        <f ca="1">IFERROR(LOOKUP(1,0/((B2872=名单!B:B)*(VALUE(AW2872)&gt;=名单!E:E)*(VALUE(AW2872)&lt;=名单!G:G)*(Y2872="正常走货")),名单!H:H),"否")</f>
        <v>否</v>
      </c>
      <c r="G2872" s="71" t="s">
        <v>8644</v>
      </c>
      <c r="H2872" s="71" t="s">
        <v>8646</v>
      </c>
      <c r="J2872" s="72" t="s">
        <v>17</v>
      </c>
      <c r="L2872" s="71" t="s">
        <v>18</v>
      </c>
      <c r="M2872" s="73"/>
      <c r="N2872" s="73"/>
      <c r="R2872" s="73"/>
      <c r="S2872" s="72" t="s">
        <v>540</v>
      </c>
      <c r="T2872" s="72" t="s">
        <v>14410</v>
      </c>
      <c r="U2872" s="73"/>
      <c r="W2872" s="73"/>
      <c r="X2872" s="73"/>
      <c r="Y2872" s="72" t="s">
        <v>14379</v>
      </c>
      <c r="AO2872" s="71">
        <v>60.16</v>
      </c>
      <c r="AT2872" s="73"/>
      <c r="AU2872" s="73"/>
      <c r="AV2872" s="73"/>
      <c r="AW2872" s="74" t="s">
        <v>17266</v>
      </c>
      <c r="BA2872" s="73"/>
      <c r="BC2872" s="73"/>
    </row>
    <row r="2873" spans="1:56">
      <c r="A2873" s="70" t="str">
        <f t="shared" si="89"/>
        <v>2026-01</v>
      </c>
      <c r="B2873" s="5" t="str">
        <f>_xlfn.XLOOKUP(G2873,过机服务商重量差!A:A,过机服务商重量差!G:G)</f>
        <v>帅时莹</v>
      </c>
      <c r="C2873" s="32" t="str">
        <f t="shared" si="88"/>
        <v>渠道</v>
      </c>
      <c r="D2873" s="63">
        <f>ROUND(IF(AND(AO2873&gt;=0,Y2873="正常走货"),_xlfn.XLOOKUP(G2873,过机服务商重量差!A:A,过机服务商重量差!L:L),"0"),2)</f>
        <v>159</v>
      </c>
      <c r="E2873" s="64">
        <f>ROUND(IF(B2873="小旋风",$D2873/提成!$D$4*提成!$E$4,$D2873/提成!$D$3*提成!$E$3),2)</f>
        <v>1.59</v>
      </c>
      <c r="F2873" s="5" t="str">
        <f ca="1">IFERROR(LOOKUP(1,0/((B2873=名单!B:B)*(VALUE(AW2873)&gt;=名单!E:E)*(VALUE(AW2873)&lt;=名单!G:G)*(Y2873="正常走货")),名单!H:H),"否")</f>
        <v>否</v>
      </c>
      <c r="G2873" s="71" t="s">
        <v>8647</v>
      </c>
      <c r="H2873" s="71" t="s">
        <v>8649</v>
      </c>
      <c r="J2873" s="72" t="s">
        <v>287</v>
      </c>
      <c r="L2873" s="71" t="s">
        <v>18</v>
      </c>
      <c r="M2873" s="73"/>
      <c r="N2873" s="73"/>
      <c r="R2873" s="73"/>
      <c r="S2873" s="72" t="s">
        <v>442</v>
      </c>
      <c r="T2873" s="72" t="s">
        <v>14410</v>
      </c>
      <c r="U2873" s="73"/>
      <c r="W2873" s="73"/>
      <c r="X2873" s="73"/>
      <c r="Y2873" s="72" t="s">
        <v>14379</v>
      </c>
      <c r="AO2873" s="71">
        <v>677.1</v>
      </c>
      <c r="AS2873" s="73"/>
      <c r="AT2873" s="73"/>
      <c r="AU2873" s="73"/>
      <c r="AV2873" s="73"/>
      <c r="AW2873" s="74" t="s">
        <v>17267</v>
      </c>
      <c r="BC2873" s="73"/>
    </row>
    <row r="2874" spans="1:56">
      <c r="A2874" s="70" t="str">
        <f t="shared" si="89"/>
        <v>2026-01</v>
      </c>
      <c r="B2874" s="5" t="str">
        <f>_xlfn.XLOOKUP(G2874,过机服务商重量差!A:A,过机服务商重量差!G:G)</f>
        <v>风清扬</v>
      </c>
      <c r="C2874" s="32" t="str">
        <f t="shared" si="88"/>
        <v>渠道</v>
      </c>
      <c r="D2874" s="63">
        <f>ROUND(IF(AND(AO2874&gt;=0,Y2874="正常走货"),_xlfn.XLOOKUP(G2874,过机服务商重量差!A:A,过机服务商重量差!L:L),"0"),2)</f>
        <v>255</v>
      </c>
      <c r="E2874" s="64">
        <f>ROUND(IF(B2874="小旋风",$D2874/提成!$D$4*提成!$E$4,$D2874/提成!$D$3*提成!$E$3),2)</f>
        <v>2.55</v>
      </c>
      <c r="F2874" s="5" t="str">
        <f ca="1">IFERROR(LOOKUP(1,0/((B2874=名单!B:B)*(VALUE(AW2874)&gt;=名单!E:E)*(VALUE(AW2874)&lt;=名单!G:G)*(Y2874="正常走货")),名单!H:H),"否")</f>
        <v>是</v>
      </c>
      <c r="G2874" s="71" t="s">
        <v>8650</v>
      </c>
      <c r="H2874" s="71" t="s">
        <v>8652</v>
      </c>
      <c r="J2874" s="72" t="s">
        <v>880</v>
      </c>
      <c r="L2874" s="71" t="s">
        <v>18</v>
      </c>
      <c r="M2874" s="73"/>
      <c r="N2874" s="73"/>
      <c r="R2874" s="73"/>
      <c r="S2874" s="72" t="s">
        <v>8653</v>
      </c>
      <c r="T2874" s="72" t="s">
        <v>14407</v>
      </c>
      <c r="U2874" s="73"/>
      <c r="W2874" s="73"/>
      <c r="X2874" s="73"/>
      <c r="Y2874" s="72" t="s">
        <v>14379</v>
      </c>
      <c r="AO2874" s="71">
        <v>195.7</v>
      </c>
      <c r="AS2874" s="73"/>
      <c r="AT2874" s="73"/>
      <c r="AU2874" s="73"/>
      <c r="AV2874" s="73"/>
      <c r="AW2874" s="74" t="s">
        <v>17268</v>
      </c>
      <c r="BA2874" s="73"/>
      <c r="BC2874" s="73"/>
    </row>
    <row r="2875" spans="1:56">
      <c r="A2875" s="70" t="str">
        <f t="shared" si="89"/>
        <v>2026-01</v>
      </c>
      <c r="B2875" s="5" t="str">
        <f>_xlfn.XLOOKUP(G2875,过机服务商重量差!A:A,过机服务商重量差!G:G)</f>
        <v>无崖子</v>
      </c>
      <c r="C2875" s="32" t="str">
        <f t="shared" si="88"/>
        <v>渠道</v>
      </c>
      <c r="D2875" s="63">
        <f>ROUND(IF(AND(AO2875&gt;=0,Y2875="正常走货"),_xlfn.XLOOKUP(G2875,过机服务商重量差!A:A,过机服务商重量差!L:L),"0"),2)</f>
        <v>12.5</v>
      </c>
      <c r="E2875" s="64">
        <f>ROUND(IF(B2875="小旋风",$D2875/提成!$D$4*提成!$E$4,$D2875/提成!$D$3*提成!$E$3),2)</f>
        <v>0.13</v>
      </c>
      <c r="F2875" s="5" t="str">
        <f ca="1">IFERROR(LOOKUP(1,0/((B2875=名单!B:B)*(VALUE(AW2875)&gt;=名单!E:E)*(VALUE(AW2875)&lt;=名单!G:G)*(Y2875="正常走货")),名单!H:H),"否")</f>
        <v>否</v>
      </c>
      <c r="G2875" s="71" t="s">
        <v>8654</v>
      </c>
      <c r="H2875" s="71" t="s">
        <v>8656</v>
      </c>
      <c r="J2875" s="72" t="s">
        <v>845</v>
      </c>
      <c r="L2875" s="71" t="s">
        <v>18</v>
      </c>
      <c r="M2875" s="73"/>
      <c r="N2875" s="73"/>
      <c r="R2875" s="73"/>
      <c r="S2875" s="72" t="s">
        <v>86</v>
      </c>
      <c r="T2875" s="72" t="s">
        <v>14378</v>
      </c>
      <c r="U2875" s="73"/>
      <c r="W2875" s="73"/>
      <c r="X2875" s="73"/>
      <c r="Y2875" s="72" t="s">
        <v>14379</v>
      </c>
      <c r="AO2875" s="71">
        <v>0</v>
      </c>
      <c r="AT2875" s="73"/>
      <c r="AV2875" s="73"/>
      <c r="AW2875" s="74" t="s">
        <v>17269</v>
      </c>
      <c r="BA2875" s="73"/>
      <c r="BC2875" s="73"/>
    </row>
    <row r="2876" spans="1:56">
      <c r="A2876" s="70" t="str">
        <f t="shared" si="89"/>
        <v>2026-01</v>
      </c>
      <c r="B2876" s="5" t="str">
        <f>_xlfn.XLOOKUP(G2876,过机服务商重量差!A:A,过机服务商重量差!G:G)</f>
        <v>无崖子</v>
      </c>
      <c r="C2876" s="32" t="str">
        <f t="shared" si="88"/>
        <v>渠道</v>
      </c>
      <c r="D2876" s="63">
        <f>ROUND(IF(AND(AO2876&gt;=0,Y2876="正常走货"),_xlfn.XLOOKUP(G2876,过机服务商重量差!A:A,过机服务商重量差!L:L),"0"),2)</f>
        <v>1.5</v>
      </c>
      <c r="E2876" s="64">
        <f>ROUND(IF(B2876="小旋风",$D2876/提成!$D$4*提成!$E$4,$D2876/提成!$D$3*提成!$E$3),2)</f>
        <v>0.02</v>
      </c>
      <c r="F2876" s="5" t="str">
        <f ca="1">IFERROR(LOOKUP(1,0/((B2876=名单!B:B)*(VALUE(AW2876)&gt;=名单!E:E)*(VALUE(AW2876)&lt;=名单!G:G)*(Y2876="正常走货")),名单!H:H),"否")</f>
        <v>否</v>
      </c>
      <c r="G2876" s="71" t="s">
        <v>8657</v>
      </c>
      <c r="H2876" s="71" t="s">
        <v>8659</v>
      </c>
      <c r="J2876" s="72" t="s">
        <v>160</v>
      </c>
      <c r="L2876" s="71" t="s">
        <v>18</v>
      </c>
      <c r="M2876" s="73"/>
      <c r="N2876" s="73"/>
      <c r="R2876" s="73"/>
      <c r="S2876" s="72" t="s">
        <v>86</v>
      </c>
      <c r="T2876" s="72" t="s">
        <v>14378</v>
      </c>
      <c r="U2876" s="73"/>
      <c r="W2876" s="73"/>
      <c r="X2876" s="73"/>
      <c r="Y2876" s="72" t="s">
        <v>14379</v>
      </c>
      <c r="AO2876" s="71">
        <v>29</v>
      </c>
      <c r="AT2876" s="73"/>
      <c r="AU2876" s="73"/>
      <c r="AV2876" s="73"/>
      <c r="AW2876" s="74" t="s">
        <v>17270</v>
      </c>
      <c r="BC2876" s="73"/>
      <c r="BD2876" s="73"/>
    </row>
    <row r="2877" spans="1:56">
      <c r="A2877" s="70" t="str">
        <f t="shared" si="89"/>
        <v>2026-01</v>
      </c>
      <c r="B2877" s="5" t="str">
        <f>_xlfn.XLOOKUP(G2877,过机服务商重量差!A:A,过机服务商重量差!G:G)</f>
        <v>无崖子</v>
      </c>
      <c r="C2877" s="32" t="str">
        <f t="shared" si="88"/>
        <v>渠道</v>
      </c>
      <c r="D2877" s="63">
        <f>ROUND(IF(AND(AO2877&gt;=0,Y2877="正常走货"),_xlfn.XLOOKUP(G2877,过机服务商重量差!A:A,过机服务商重量差!L:L),"0"),2)</f>
        <v>2.5</v>
      </c>
      <c r="E2877" s="64">
        <f>ROUND(IF(B2877="小旋风",$D2877/提成!$D$4*提成!$E$4,$D2877/提成!$D$3*提成!$E$3),2)</f>
        <v>0.03</v>
      </c>
      <c r="F2877" s="5" t="str">
        <f ca="1">IFERROR(LOOKUP(1,0/((B2877=名单!B:B)*(VALUE(AW2877)&gt;=名单!E:E)*(VALUE(AW2877)&lt;=名单!G:G)*(Y2877="正常走货")),名单!H:H),"否")</f>
        <v>否</v>
      </c>
      <c r="G2877" s="71" t="s">
        <v>8660</v>
      </c>
      <c r="H2877" s="71" t="s">
        <v>8662</v>
      </c>
      <c r="J2877" s="72" t="s">
        <v>160</v>
      </c>
      <c r="L2877" s="71" t="s">
        <v>18</v>
      </c>
      <c r="M2877" s="73"/>
      <c r="N2877" s="73"/>
      <c r="R2877" s="73"/>
      <c r="S2877" s="72" t="s">
        <v>86</v>
      </c>
      <c r="T2877" s="72" t="s">
        <v>14378</v>
      </c>
      <c r="U2877" s="73"/>
      <c r="W2877" s="73"/>
      <c r="X2877" s="73"/>
      <c r="Y2877" s="72" t="s">
        <v>14379</v>
      </c>
      <c r="AO2877" s="71">
        <v>26</v>
      </c>
      <c r="AT2877" s="73"/>
      <c r="AU2877" s="73"/>
      <c r="AV2877" s="73"/>
      <c r="AW2877" s="74" t="s">
        <v>17271</v>
      </c>
      <c r="BC2877" s="73"/>
    </row>
    <row r="2878" spans="1:56">
      <c r="A2878" s="70" t="str">
        <f t="shared" si="89"/>
        <v>2026-01</v>
      </c>
      <c r="B2878" s="5" t="str">
        <f>_xlfn.XLOOKUP(G2878,过机服务商重量差!A:A,过机服务商重量差!G:G)</f>
        <v>小旋风</v>
      </c>
      <c r="C2878" s="32" t="str">
        <f t="shared" si="88"/>
        <v>渠道</v>
      </c>
      <c r="D2878" s="63">
        <f>ROUND(IF(AND(AO2878&gt;=0,Y2878="正常走货"),_xlfn.XLOOKUP(G2878,过机服务商重量差!A:A,过机服务商重量差!L:L),"0"),2)</f>
        <v>60</v>
      </c>
      <c r="E2878" s="64">
        <f>ROUND(IF(B2878="小旋风",$D2878/提成!$D$4*提成!$E$4,$D2878/提成!$D$3*提成!$E$3),2)</f>
        <v>0.6</v>
      </c>
      <c r="F2878" s="5" t="str">
        <f ca="1">IFERROR(LOOKUP(1,0/((B2878=名单!B:B)*(VALUE(AW2878)&gt;=名单!E:E)*(VALUE(AW2878)&lt;=名单!G:G)*(Y2878="正常走货")),名单!H:H),"否")</f>
        <v>是</v>
      </c>
      <c r="G2878" s="71" t="s">
        <v>8663</v>
      </c>
      <c r="H2878" s="71" t="s">
        <v>8665</v>
      </c>
      <c r="J2878" s="72" t="s">
        <v>85</v>
      </c>
      <c r="L2878" s="71" t="s">
        <v>18</v>
      </c>
      <c r="M2878" s="73"/>
      <c r="N2878" s="73"/>
      <c r="R2878" s="73"/>
      <c r="S2878" s="72" t="s">
        <v>337</v>
      </c>
      <c r="T2878" s="72" t="s">
        <v>14378</v>
      </c>
      <c r="U2878" s="73"/>
      <c r="W2878" s="73"/>
      <c r="X2878" s="73"/>
      <c r="Y2878" s="72" t="s">
        <v>14379</v>
      </c>
      <c r="AO2878" s="71">
        <v>532</v>
      </c>
      <c r="AT2878" s="73"/>
      <c r="AV2878" s="73"/>
      <c r="AW2878" s="74" t="s">
        <v>17272</v>
      </c>
      <c r="BC2878" s="73"/>
    </row>
    <row r="2879" spans="1:56">
      <c r="A2879" s="70" t="str">
        <f t="shared" si="89"/>
        <v>2026-01</v>
      </c>
      <c r="B2879" s="5" t="str">
        <f>_xlfn.XLOOKUP(G2879,过机服务商重量差!A:A,过机服务商重量差!G:G)</f>
        <v>帅时莹</v>
      </c>
      <c r="C2879" s="32" t="str">
        <f t="shared" si="88"/>
        <v>渠道</v>
      </c>
      <c r="D2879" s="63">
        <f>ROUND(IF(AND(AO2879&gt;=0,Y2879="正常走货"),_xlfn.XLOOKUP(G2879,过机服务商重量差!A:A,过机服务商重量差!L:L),"0"),2)</f>
        <v>12</v>
      </c>
      <c r="E2879" s="64">
        <f>ROUND(IF(B2879="小旋风",$D2879/提成!$D$4*提成!$E$4,$D2879/提成!$D$3*提成!$E$3),2)</f>
        <v>0.12</v>
      </c>
      <c r="F2879" s="5" t="str">
        <f ca="1">IFERROR(LOOKUP(1,0/((B2879=名单!B:B)*(VALUE(AW2879)&gt;=名单!E:E)*(VALUE(AW2879)&lt;=名单!G:G)*(Y2879="正常走货")),名单!H:H),"否")</f>
        <v>否</v>
      </c>
      <c r="G2879" s="71" t="s">
        <v>8666</v>
      </c>
      <c r="H2879" s="71" t="s">
        <v>8668</v>
      </c>
      <c r="J2879" s="72" t="s">
        <v>186</v>
      </c>
      <c r="L2879" s="71" t="s">
        <v>18</v>
      </c>
      <c r="M2879" s="73"/>
      <c r="N2879" s="73"/>
      <c r="R2879" s="73"/>
      <c r="S2879" s="72" t="s">
        <v>187</v>
      </c>
      <c r="T2879" s="72" t="s">
        <v>14410</v>
      </c>
      <c r="U2879" s="73"/>
      <c r="W2879" s="73"/>
      <c r="X2879" s="73"/>
      <c r="Y2879" s="72" t="s">
        <v>14379</v>
      </c>
      <c r="AO2879" s="71">
        <v>157.2</v>
      </c>
      <c r="AT2879" s="73"/>
      <c r="AV2879" s="73"/>
      <c r="AW2879" s="74" t="s">
        <v>17273</v>
      </c>
      <c r="BC2879" s="73"/>
    </row>
    <row r="2880" spans="1:56">
      <c r="A2880" s="70" t="str">
        <f t="shared" si="89"/>
        <v>2026-01</v>
      </c>
      <c r="B2880" s="5" t="str">
        <f>_xlfn.XLOOKUP(G2880,过机服务商重量差!A:A,过机服务商重量差!G:G)</f>
        <v>风清扬</v>
      </c>
      <c r="C2880" s="32" t="str">
        <f t="shared" si="88"/>
        <v>渠道</v>
      </c>
      <c r="D2880" s="63">
        <f>ROUND(IF(AND(AO2880&gt;=0,Y2880="正常走货"),_xlfn.XLOOKUP(G2880,过机服务商重量差!A:A,过机服务商重量差!L:L),"0"),2)</f>
        <v>72</v>
      </c>
      <c r="E2880" s="64">
        <f>ROUND(IF(B2880="小旋风",$D2880/提成!$D$4*提成!$E$4,$D2880/提成!$D$3*提成!$E$3),2)</f>
        <v>0.72</v>
      </c>
      <c r="F2880" s="5" t="str">
        <f ca="1">IFERROR(LOOKUP(1,0/((B2880=名单!B:B)*(VALUE(AW2880)&gt;=名单!E:E)*(VALUE(AW2880)&lt;=名单!G:G)*(Y2880="正常走货")),名单!H:H),"否")</f>
        <v>是</v>
      </c>
      <c r="G2880" s="71" t="s">
        <v>8669</v>
      </c>
      <c r="H2880" s="71" t="s">
        <v>8671</v>
      </c>
      <c r="J2880" s="72" t="s">
        <v>51</v>
      </c>
      <c r="L2880" s="71" t="s">
        <v>18</v>
      </c>
      <c r="M2880" s="73"/>
      <c r="N2880" s="73"/>
      <c r="R2880" s="73"/>
      <c r="S2880" s="72" t="s">
        <v>232</v>
      </c>
      <c r="T2880" s="71" t="s">
        <v>14386</v>
      </c>
      <c r="U2880" s="73"/>
      <c r="W2880" s="73"/>
      <c r="X2880" s="73"/>
      <c r="Y2880" s="72" t="s">
        <v>14379</v>
      </c>
      <c r="AO2880" s="71">
        <v>6</v>
      </c>
      <c r="AT2880" s="73"/>
      <c r="AU2880" s="73"/>
      <c r="AV2880" s="73"/>
      <c r="AW2880" s="74" t="s">
        <v>17274</v>
      </c>
    </row>
    <row r="2881" spans="1:56">
      <c r="A2881" s="70" t="str">
        <f t="shared" si="89"/>
        <v>2026-01</v>
      </c>
      <c r="B2881" s="5" t="str">
        <f>_xlfn.XLOOKUP(G2881,过机服务商重量差!A:A,过机服务商重量差!G:G)</f>
        <v>无崖子</v>
      </c>
      <c r="C2881" s="32" t="str">
        <f t="shared" si="88"/>
        <v>渠道</v>
      </c>
      <c r="D2881" s="63">
        <f>ROUND(IF(AND(AO2881&gt;=0,Y2881="正常走货"),_xlfn.XLOOKUP(G2881,过机服务商重量差!A:A,过机服务商重量差!L:L),"0"),2)</f>
        <v>0.29</v>
      </c>
      <c r="E2881" s="64">
        <f>ROUND(IF(B2881="小旋风",$D2881/提成!$D$4*提成!$E$4,$D2881/提成!$D$3*提成!$E$3),2)</f>
        <v>0</v>
      </c>
      <c r="F2881" s="5" t="str">
        <f ca="1">IFERROR(LOOKUP(1,0/((B2881=名单!B:B)*(VALUE(AW2881)&gt;=名单!E:E)*(VALUE(AW2881)&lt;=名单!G:G)*(Y2881="正常走货")),名单!H:H),"否")</f>
        <v>否</v>
      </c>
      <c r="G2881" s="71" t="s">
        <v>8672</v>
      </c>
      <c r="H2881" s="71" t="s">
        <v>8674</v>
      </c>
      <c r="J2881" s="72" t="s">
        <v>590</v>
      </c>
      <c r="L2881" s="71" t="s">
        <v>18</v>
      </c>
      <c r="M2881" s="73"/>
      <c r="N2881" s="73"/>
      <c r="R2881" s="73"/>
      <c r="S2881" s="72" t="s">
        <v>99</v>
      </c>
      <c r="T2881" s="72" t="s">
        <v>14410</v>
      </c>
      <c r="U2881" s="73"/>
      <c r="W2881" s="73"/>
      <c r="X2881" s="73"/>
      <c r="Y2881" s="72" t="s">
        <v>14379</v>
      </c>
      <c r="AO2881" s="71">
        <v>247.78</v>
      </c>
      <c r="AS2881" s="73"/>
      <c r="AT2881" s="73"/>
      <c r="AV2881" s="73"/>
      <c r="AW2881" s="74" t="s">
        <v>17275</v>
      </c>
      <c r="BC2881" s="73"/>
    </row>
    <row r="2882" spans="1:56">
      <c r="A2882" s="70" t="str">
        <f t="shared" si="89"/>
        <v>2026-01</v>
      </c>
      <c r="B2882" s="5" t="str">
        <f>_xlfn.XLOOKUP(G2882,过机服务商重量差!A:A,过机服务商重量差!G:G)</f>
        <v>玉麒麟</v>
      </c>
      <c r="C2882" s="32" t="str">
        <f t="shared" ref="C2882:C2945" si="90">IF(OR(AO2882&lt;0,L2882="FBA海运"),"","渠道")</f>
        <v>渠道</v>
      </c>
      <c r="D2882" s="63">
        <f>ROUND(IF(AND(AO2882&gt;=0,Y2882="正常走货"),_xlfn.XLOOKUP(G2882,过机服务商重量差!A:A,过机服务商重量差!L:L),"0"),2)</f>
        <v>3.5</v>
      </c>
      <c r="E2882" s="64">
        <f>ROUND(IF(B2882="小旋风",$D2882/提成!$D$4*提成!$E$4,$D2882/提成!$D$3*提成!$E$3),2)</f>
        <v>0.04</v>
      </c>
      <c r="F2882" s="5" t="str">
        <f ca="1">IFERROR(LOOKUP(1,0/((B2882=名单!B:B)*(VALUE(AW2882)&gt;=名单!E:E)*(VALUE(AW2882)&lt;=名单!G:G)*(Y2882="正常走货")),名单!H:H),"否")</f>
        <v>否</v>
      </c>
      <c r="G2882" s="71" t="s">
        <v>8675</v>
      </c>
      <c r="H2882" s="71" t="s">
        <v>8677</v>
      </c>
      <c r="J2882" s="72" t="s">
        <v>17</v>
      </c>
      <c r="L2882" s="71" t="s">
        <v>18</v>
      </c>
      <c r="M2882" s="73"/>
      <c r="N2882" s="73"/>
      <c r="R2882" s="73"/>
      <c r="S2882" s="72" t="s">
        <v>535</v>
      </c>
      <c r="T2882" s="72" t="s">
        <v>14410</v>
      </c>
      <c r="U2882" s="73"/>
      <c r="W2882" s="73"/>
      <c r="X2882" s="73"/>
      <c r="Y2882" s="72" t="s">
        <v>14379</v>
      </c>
      <c r="AO2882" s="71">
        <v>69</v>
      </c>
      <c r="AT2882" s="73"/>
      <c r="AV2882" s="73"/>
      <c r="AW2882" s="74" t="s">
        <v>17276</v>
      </c>
      <c r="BC2882" s="73"/>
    </row>
    <row r="2883" spans="1:56">
      <c r="A2883" s="70" t="str">
        <f t="shared" ref="A2883:A2946" si="91">MID(AW2883,1,7)</f>
        <v>2026-01</v>
      </c>
      <c r="B2883" s="5" t="str">
        <f>_xlfn.XLOOKUP(G2883,过机服务商重量差!A:A,过机服务商重量差!G:G)</f>
        <v>无崖子</v>
      </c>
      <c r="C2883" s="32" t="str">
        <f t="shared" si="90"/>
        <v>渠道</v>
      </c>
      <c r="D2883" s="63">
        <f>ROUND(IF(AND(AO2883&gt;=0,Y2883="正常走货"),_xlfn.XLOOKUP(G2883,过机服务商重量差!A:A,过机服务商重量差!L:L),"0"),2)</f>
        <v>15.5</v>
      </c>
      <c r="E2883" s="64">
        <f>ROUND(IF(B2883="小旋风",$D2883/提成!$D$4*提成!$E$4,$D2883/提成!$D$3*提成!$E$3),2)</f>
        <v>0.16</v>
      </c>
      <c r="F2883" s="5" t="str">
        <f ca="1">IFERROR(LOOKUP(1,0/((B2883=名单!B:B)*(VALUE(AW2883)&gt;=名单!E:E)*(VALUE(AW2883)&lt;=名单!G:G)*(Y2883="正常走货")),名单!H:H),"否")</f>
        <v>否</v>
      </c>
      <c r="G2883" s="71" t="s">
        <v>8678</v>
      </c>
      <c r="H2883" s="71" t="s">
        <v>8680</v>
      </c>
      <c r="J2883" s="72" t="s">
        <v>603</v>
      </c>
      <c r="L2883" s="71" t="s">
        <v>18</v>
      </c>
      <c r="M2883" s="73"/>
      <c r="N2883" s="73"/>
      <c r="R2883" s="73"/>
      <c r="S2883" s="72" t="s">
        <v>223</v>
      </c>
      <c r="T2883" s="72" t="s">
        <v>14410</v>
      </c>
      <c r="U2883" s="73"/>
      <c r="W2883" s="73"/>
      <c r="X2883" s="73"/>
      <c r="Y2883" s="72" t="s">
        <v>14379</v>
      </c>
      <c r="AO2883" s="71">
        <v>240</v>
      </c>
      <c r="AS2883" s="73"/>
      <c r="AT2883" s="73"/>
      <c r="AU2883" s="73"/>
      <c r="AV2883" s="73"/>
      <c r="AW2883" s="74" t="s">
        <v>17277</v>
      </c>
      <c r="BA2883" s="73"/>
      <c r="BC2883" s="73"/>
    </row>
    <row r="2884" spans="1:56">
      <c r="A2884" s="70" t="str">
        <f t="shared" si="91"/>
        <v>2026-01</v>
      </c>
      <c r="B2884" s="5" t="str">
        <f>_xlfn.XLOOKUP(G2884,过机服务商重量差!A:A,过机服务商重量差!G:G)</f>
        <v>无崖子</v>
      </c>
      <c r="C2884" s="32" t="str">
        <f t="shared" si="90"/>
        <v>渠道</v>
      </c>
      <c r="D2884" s="63">
        <f>ROUND(IF(AND(AO2884&gt;=0,Y2884="正常走货"),_xlfn.XLOOKUP(G2884,过机服务商重量差!A:A,过机服务商重量差!L:L),"0"),2)</f>
        <v>20</v>
      </c>
      <c r="E2884" s="64">
        <f>ROUND(IF(B2884="小旋风",$D2884/提成!$D$4*提成!$E$4,$D2884/提成!$D$3*提成!$E$3),2)</f>
        <v>0.2</v>
      </c>
      <c r="F2884" s="5" t="str">
        <f ca="1">IFERROR(LOOKUP(1,0/((B2884=名单!B:B)*(VALUE(AW2884)&gt;=名单!E:E)*(VALUE(AW2884)&lt;=名单!G:G)*(Y2884="正常走货")),名单!H:H),"否")</f>
        <v>否</v>
      </c>
      <c r="G2884" s="71" t="s">
        <v>8681</v>
      </c>
      <c r="H2884" s="71" t="s">
        <v>8683</v>
      </c>
      <c r="J2884" s="72" t="s">
        <v>603</v>
      </c>
      <c r="L2884" s="71" t="s">
        <v>18</v>
      </c>
      <c r="M2884" s="73"/>
      <c r="N2884" s="73"/>
      <c r="R2884" s="73"/>
      <c r="S2884" s="72" t="s">
        <v>223</v>
      </c>
      <c r="T2884" s="71" t="s">
        <v>14410</v>
      </c>
      <c r="U2884" s="73"/>
      <c r="W2884" s="73"/>
      <c r="X2884" s="73"/>
      <c r="Y2884" s="72" t="s">
        <v>14379</v>
      </c>
      <c r="AO2884" s="71">
        <v>140.9</v>
      </c>
      <c r="AT2884" s="73"/>
      <c r="AU2884" s="73"/>
      <c r="AV2884" s="73"/>
      <c r="AW2884" s="74" t="s">
        <v>17278</v>
      </c>
      <c r="BC2884" s="73"/>
    </row>
    <row r="2885" spans="1:56">
      <c r="A2885" s="70" t="str">
        <f t="shared" si="91"/>
        <v>2026-01</v>
      </c>
      <c r="B2885" s="5" t="str">
        <f>_xlfn.XLOOKUP(G2885,过机服务商重量差!A:A,过机服务商重量差!G:G)</f>
        <v>无崖子</v>
      </c>
      <c r="C2885" s="32" t="str">
        <f t="shared" si="90"/>
        <v>渠道</v>
      </c>
      <c r="D2885" s="63">
        <f>ROUND(IF(AND(AO2885&gt;=0,Y2885="正常走货"),_xlfn.XLOOKUP(G2885,过机服务商重量差!A:A,过机服务商重量差!L:L),"0"),2)</f>
        <v>51</v>
      </c>
      <c r="E2885" s="64">
        <f>ROUND(IF(B2885="小旋风",$D2885/提成!$D$4*提成!$E$4,$D2885/提成!$D$3*提成!$E$3),2)</f>
        <v>0.51</v>
      </c>
      <c r="F2885" s="5" t="str">
        <f ca="1">IFERROR(LOOKUP(1,0/((B2885=名单!B:B)*(VALUE(AW2885)&gt;=名单!E:E)*(VALUE(AW2885)&lt;=名单!G:G)*(Y2885="正常走货")),名单!H:H),"否")</f>
        <v>否</v>
      </c>
      <c r="G2885" s="71" t="s">
        <v>8684</v>
      </c>
      <c r="H2885" s="71" t="s">
        <v>8686</v>
      </c>
      <c r="J2885" s="72" t="s">
        <v>1619</v>
      </c>
      <c r="L2885" s="71" t="s">
        <v>18</v>
      </c>
      <c r="M2885" s="73"/>
      <c r="N2885" s="73"/>
      <c r="R2885" s="73"/>
      <c r="S2885" s="72" t="s">
        <v>223</v>
      </c>
      <c r="T2885" s="72" t="s">
        <v>14410</v>
      </c>
      <c r="U2885" s="73"/>
      <c r="W2885" s="73"/>
      <c r="X2885" s="73"/>
      <c r="Y2885" s="72" t="s">
        <v>14379</v>
      </c>
      <c r="AO2885" s="71">
        <v>4539</v>
      </c>
      <c r="AT2885" s="73"/>
      <c r="AU2885" s="73"/>
      <c r="AV2885" s="73"/>
      <c r="AW2885" s="74" t="s">
        <v>17279</v>
      </c>
      <c r="BC2885" s="73"/>
    </row>
    <row r="2886" spans="1:56">
      <c r="A2886" s="70" t="str">
        <f t="shared" si="91"/>
        <v>2026-01</v>
      </c>
      <c r="B2886" s="5" t="str">
        <f>_xlfn.XLOOKUP(G2886,过机服务商重量差!A:A,过机服务商重量差!G:G)</f>
        <v>无崖子</v>
      </c>
      <c r="C2886" s="32" t="str">
        <f t="shared" si="90"/>
        <v>渠道</v>
      </c>
      <c r="D2886" s="63">
        <f>ROUND(IF(AND(AO2886&gt;=0,Y2886="正常走货"),_xlfn.XLOOKUP(G2886,过机服务商重量差!A:A,过机服务商重量差!L:L),"0"),2)</f>
        <v>1</v>
      </c>
      <c r="E2886" s="64">
        <f>ROUND(IF(B2886="小旋风",$D2886/提成!$D$4*提成!$E$4,$D2886/提成!$D$3*提成!$E$3),2)</f>
        <v>0.01</v>
      </c>
      <c r="F2886" s="5" t="str">
        <f ca="1">IFERROR(LOOKUP(1,0/((B2886=名单!B:B)*(VALUE(AW2886)&gt;=名单!E:E)*(VALUE(AW2886)&lt;=名单!G:G)*(Y2886="正常走货")),名单!H:H),"否")</f>
        <v>否</v>
      </c>
      <c r="G2886" s="71" t="s">
        <v>8687</v>
      </c>
      <c r="H2886" s="71" t="s">
        <v>8689</v>
      </c>
      <c r="J2886" s="72" t="s">
        <v>590</v>
      </c>
      <c r="L2886" s="71" t="s">
        <v>18</v>
      </c>
      <c r="M2886" s="73"/>
      <c r="N2886" s="73"/>
      <c r="R2886" s="73"/>
      <c r="S2886" s="72" t="s">
        <v>328</v>
      </c>
      <c r="T2886" s="72" t="s">
        <v>14382</v>
      </c>
      <c r="U2886" s="73"/>
      <c r="W2886" s="73"/>
      <c r="X2886" s="73"/>
      <c r="Y2886" s="72" t="s">
        <v>14379</v>
      </c>
      <c r="AO2886" s="71">
        <v>82.85</v>
      </c>
      <c r="AS2886" s="73"/>
      <c r="AT2886" s="73"/>
      <c r="AU2886" s="73"/>
      <c r="AV2886" s="73"/>
      <c r="AW2886" s="74" t="s">
        <v>17280</v>
      </c>
      <c r="BC2886" s="73"/>
    </row>
    <row r="2887" spans="1:56">
      <c r="A2887" s="70" t="str">
        <f t="shared" si="91"/>
        <v>2026-01</v>
      </c>
      <c r="B2887" s="5" t="str">
        <f>_xlfn.XLOOKUP(G2887,过机服务商重量差!A:A,过机服务商重量差!G:G)</f>
        <v>无崖子</v>
      </c>
      <c r="C2887" s="32" t="str">
        <f t="shared" si="90"/>
        <v>渠道</v>
      </c>
      <c r="D2887" s="63">
        <f>ROUND(IF(AND(AO2887&gt;=0,Y2887="正常走货"),_xlfn.XLOOKUP(G2887,过机服务商重量差!A:A,过机服务商重量差!L:L),"0"),2)</f>
        <v>8</v>
      </c>
      <c r="E2887" s="64">
        <f>ROUND(IF(B2887="小旋风",$D2887/提成!$D$4*提成!$E$4,$D2887/提成!$D$3*提成!$E$3),2)</f>
        <v>0.08</v>
      </c>
      <c r="F2887" s="5" t="str">
        <f ca="1">IFERROR(LOOKUP(1,0/((B2887=名单!B:B)*(VALUE(AW2887)&gt;=名单!E:E)*(VALUE(AW2887)&lt;=名单!G:G)*(Y2887="正常走货")),名单!H:H),"否")</f>
        <v>否</v>
      </c>
      <c r="G2887" s="71" t="s">
        <v>8690</v>
      </c>
      <c r="H2887" s="71" t="s">
        <v>8692</v>
      </c>
      <c r="J2887" s="72" t="s">
        <v>2292</v>
      </c>
      <c r="L2887" s="71" t="s">
        <v>18</v>
      </c>
      <c r="M2887" s="73"/>
      <c r="N2887" s="73"/>
      <c r="R2887" s="73"/>
      <c r="S2887" s="72" t="s">
        <v>767</v>
      </c>
      <c r="T2887" s="71" t="s">
        <v>14382</v>
      </c>
      <c r="U2887" s="73"/>
      <c r="W2887" s="73"/>
      <c r="X2887" s="73"/>
      <c r="Y2887" s="72" t="s">
        <v>14379</v>
      </c>
      <c r="AO2887" s="71">
        <v>0</v>
      </c>
      <c r="AT2887" s="73"/>
      <c r="AU2887" s="73"/>
      <c r="AV2887" s="73"/>
      <c r="AW2887" s="74" t="s">
        <v>17281</v>
      </c>
      <c r="BC2887" s="73"/>
    </row>
    <row r="2888" spans="1:56">
      <c r="A2888" s="70" t="str">
        <f t="shared" si="91"/>
        <v>2026-01</v>
      </c>
      <c r="B2888" s="5" t="str">
        <f>_xlfn.XLOOKUP(G2888,过机服务商重量差!A:A,过机服务商重量差!G:G)</f>
        <v>玉麒麟</v>
      </c>
      <c r="C2888" s="32" t="str">
        <f t="shared" si="90"/>
        <v>渠道</v>
      </c>
      <c r="D2888" s="63">
        <f>ROUND(IF(AND(AO2888&gt;=0,Y2888="正常走货"),_xlfn.XLOOKUP(G2888,过机服务商重量差!A:A,过机服务商重量差!L:L),"0"),2)</f>
        <v>2</v>
      </c>
      <c r="E2888" s="64">
        <f>ROUND(IF(B2888="小旋风",$D2888/提成!$D$4*提成!$E$4,$D2888/提成!$D$3*提成!$E$3),2)</f>
        <v>0.02</v>
      </c>
      <c r="F2888" s="5" t="str">
        <f ca="1">IFERROR(LOOKUP(1,0/((B2888=名单!B:B)*(VALUE(AW2888)&gt;=名单!E:E)*(VALUE(AW2888)&lt;=名单!G:G)*(Y2888="正常走货")),名单!H:H),"否")</f>
        <v>否</v>
      </c>
      <c r="G2888" s="71" t="s">
        <v>8693</v>
      </c>
      <c r="H2888" s="71" t="s">
        <v>8695</v>
      </c>
      <c r="J2888" s="72" t="s">
        <v>17</v>
      </c>
      <c r="L2888" s="71" t="s">
        <v>18</v>
      </c>
      <c r="M2888" s="73"/>
      <c r="N2888" s="73"/>
      <c r="R2888" s="73"/>
      <c r="S2888" s="72" t="s">
        <v>767</v>
      </c>
      <c r="T2888" s="72" t="s">
        <v>14382</v>
      </c>
      <c r="U2888" s="73"/>
      <c r="W2888" s="73"/>
      <c r="X2888" s="73"/>
      <c r="Y2888" s="72" t="s">
        <v>14379</v>
      </c>
      <c r="AO2888" s="71">
        <v>94.2</v>
      </c>
      <c r="AS2888" s="73"/>
      <c r="AT2888" s="73"/>
      <c r="AU2888" s="73"/>
      <c r="AV2888" s="73"/>
      <c r="AW2888" s="74" t="s">
        <v>17282</v>
      </c>
      <c r="BC2888" s="73"/>
      <c r="BD2888" s="73"/>
    </row>
    <row r="2889" spans="1:56">
      <c r="A2889" s="70" t="str">
        <f t="shared" si="91"/>
        <v>2026-01</v>
      </c>
      <c r="B2889" s="5" t="str">
        <f>_xlfn.XLOOKUP(G2889,过机服务商重量差!A:A,过机服务商重量差!G:G)</f>
        <v>无崖子</v>
      </c>
      <c r="C2889" s="32" t="str">
        <f t="shared" si="90"/>
        <v>渠道</v>
      </c>
      <c r="D2889" s="63">
        <f>ROUND(IF(AND(AO2889&gt;=0,Y2889="正常走货"),_xlfn.XLOOKUP(G2889,过机服务商重量差!A:A,过机服务商重量差!L:L),"0"),2)</f>
        <v>1.5</v>
      </c>
      <c r="E2889" s="64">
        <f>ROUND(IF(B2889="小旋风",$D2889/提成!$D$4*提成!$E$4,$D2889/提成!$D$3*提成!$E$3),2)</f>
        <v>0.02</v>
      </c>
      <c r="F2889" s="5" t="str">
        <f ca="1">IFERROR(LOOKUP(1,0/((B2889=名单!B:B)*(VALUE(AW2889)&gt;=名单!E:E)*(VALUE(AW2889)&lt;=名单!G:G)*(Y2889="正常走货")),名单!H:H),"否")</f>
        <v>否</v>
      </c>
      <c r="G2889" s="71" t="s">
        <v>8696</v>
      </c>
      <c r="H2889" s="71" t="s">
        <v>8698</v>
      </c>
      <c r="J2889" s="72" t="s">
        <v>6266</v>
      </c>
      <c r="L2889" s="71" t="s">
        <v>18</v>
      </c>
      <c r="M2889" s="73"/>
      <c r="N2889" s="73"/>
      <c r="R2889" s="73"/>
      <c r="S2889" s="72" t="s">
        <v>767</v>
      </c>
      <c r="T2889" s="72" t="s">
        <v>14382</v>
      </c>
      <c r="U2889" s="73"/>
      <c r="W2889" s="73"/>
      <c r="X2889" s="73"/>
      <c r="Y2889" s="72" t="s">
        <v>14379</v>
      </c>
      <c r="AO2889" s="71">
        <v>18.4</v>
      </c>
      <c r="AT2889" s="73"/>
      <c r="AU2889" s="73"/>
      <c r="AV2889" s="73"/>
      <c r="AW2889" s="74" t="s">
        <v>17283</v>
      </c>
      <c r="BC2889" s="73"/>
    </row>
    <row r="2890" spans="1:56">
      <c r="A2890" s="70" t="str">
        <f t="shared" si="91"/>
        <v>2026-01</v>
      </c>
      <c r="B2890" s="5" t="str">
        <f>_xlfn.XLOOKUP(G2890,过机服务商重量差!A:A,过机服务商重量差!G:G)</f>
        <v>无崖子</v>
      </c>
      <c r="C2890" s="32" t="str">
        <f t="shared" si="90"/>
        <v>渠道</v>
      </c>
      <c r="D2890" s="63">
        <f>ROUND(IF(AND(AO2890&gt;=0,Y2890="正常走货"),_xlfn.XLOOKUP(G2890,过机服务商重量差!A:A,过机服务商重量差!L:L),"0"),2)</f>
        <v>14</v>
      </c>
      <c r="E2890" s="64">
        <f>ROUND(IF(B2890="小旋风",$D2890/提成!$D$4*提成!$E$4,$D2890/提成!$D$3*提成!$E$3),2)</f>
        <v>0.14</v>
      </c>
      <c r="F2890" s="5" t="str">
        <f ca="1">IFERROR(LOOKUP(1,0/((B2890=名单!B:B)*(VALUE(AW2890)&gt;=名单!E:E)*(VALUE(AW2890)&lt;=名单!G:G)*(Y2890="正常走货")),名单!H:H),"否")</f>
        <v>否</v>
      </c>
      <c r="G2890" s="71" t="s">
        <v>8699</v>
      </c>
      <c r="H2890" s="71" t="s">
        <v>8701</v>
      </c>
      <c r="J2890" s="72" t="s">
        <v>2864</v>
      </c>
      <c r="L2890" s="72" t="s">
        <v>18</v>
      </c>
      <c r="M2890" s="73"/>
      <c r="N2890" s="73"/>
      <c r="R2890" s="73"/>
      <c r="S2890" s="72" t="s">
        <v>223</v>
      </c>
      <c r="T2890" s="71" t="s">
        <v>14410</v>
      </c>
      <c r="U2890" s="73"/>
      <c r="W2890" s="73"/>
      <c r="X2890" s="73"/>
      <c r="Y2890" s="72" t="s">
        <v>14379</v>
      </c>
      <c r="AO2890" s="71">
        <v>149.9</v>
      </c>
      <c r="AS2890" s="73"/>
      <c r="AT2890" s="73"/>
      <c r="AU2890" s="73"/>
      <c r="AV2890" s="73"/>
      <c r="AW2890" s="74" t="s">
        <v>17284</v>
      </c>
      <c r="BC2890" s="73"/>
    </row>
    <row r="2891" spans="1:56">
      <c r="A2891" s="70" t="str">
        <f t="shared" si="91"/>
        <v>2026-01</v>
      </c>
      <c r="B2891" s="5" t="str">
        <f>_xlfn.XLOOKUP(G2891,过机服务商重量差!A:A,过机服务商重量差!G:G)</f>
        <v>无崖子</v>
      </c>
      <c r="C2891" s="32" t="str">
        <f t="shared" si="90"/>
        <v>渠道</v>
      </c>
      <c r="D2891" s="63">
        <f>ROUND(IF(AND(AO2891&gt;=0,Y2891="正常走货"),_xlfn.XLOOKUP(G2891,过机服务商重量差!A:A,过机服务商重量差!L:L),"0"),2)</f>
        <v>8.5</v>
      </c>
      <c r="E2891" s="64">
        <f>ROUND(IF(B2891="小旋风",$D2891/提成!$D$4*提成!$E$4,$D2891/提成!$D$3*提成!$E$3),2)</f>
        <v>0.09</v>
      </c>
      <c r="F2891" s="5" t="str">
        <f ca="1">IFERROR(LOOKUP(1,0/((B2891=名单!B:B)*(VALUE(AW2891)&gt;=名单!E:E)*(VALUE(AW2891)&lt;=名单!G:G)*(Y2891="正常走货")),名单!H:H),"否")</f>
        <v>否</v>
      </c>
      <c r="G2891" s="71" t="s">
        <v>8702</v>
      </c>
      <c r="H2891" s="71" t="s">
        <v>8704</v>
      </c>
      <c r="J2891" s="72" t="s">
        <v>603</v>
      </c>
      <c r="L2891" s="71" t="s">
        <v>18</v>
      </c>
      <c r="M2891" s="73"/>
      <c r="N2891" s="73"/>
      <c r="R2891" s="73"/>
      <c r="S2891" s="72" t="s">
        <v>223</v>
      </c>
      <c r="T2891" s="72" t="s">
        <v>14410</v>
      </c>
      <c r="U2891" s="73"/>
      <c r="W2891" s="73"/>
      <c r="X2891" s="73"/>
      <c r="Y2891" s="72" t="s">
        <v>14379</v>
      </c>
      <c r="AO2891" s="71">
        <v>209.8</v>
      </c>
      <c r="AS2891" s="73"/>
      <c r="AT2891" s="73"/>
      <c r="AV2891" s="73"/>
      <c r="AW2891" s="74" t="s">
        <v>17285</v>
      </c>
      <c r="BC2891" s="73"/>
      <c r="BD2891" s="73"/>
    </row>
    <row r="2892" spans="1:56">
      <c r="A2892" s="70" t="str">
        <f t="shared" si="91"/>
        <v>2026-01</v>
      </c>
      <c r="B2892" s="5" t="str">
        <f>_xlfn.XLOOKUP(G2892,过机服务商重量差!A:A,过机服务商重量差!G:G)</f>
        <v>无崖子</v>
      </c>
      <c r="C2892" s="32" t="str">
        <f t="shared" si="90"/>
        <v>渠道</v>
      </c>
      <c r="D2892" s="63">
        <f>ROUND(IF(AND(AO2892&gt;=0,Y2892="正常走货"),_xlfn.XLOOKUP(G2892,过机服务商重量差!A:A,过机服务商重量差!L:L),"0"),2)</f>
        <v>3</v>
      </c>
      <c r="E2892" s="64">
        <f>ROUND(IF(B2892="小旋风",$D2892/提成!$D$4*提成!$E$4,$D2892/提成!$D$3*提成!$E$3),2)</f>
        <v>0.03</v>
      </c>
      <c r="F2892" s="5" t="str">
        <f ca="1">IFERROR(LOOKUP(1,0/((B2892=名单!B:B)*(VALUE(AW2892)&gt;=名单!E:E)*(VALUE(AW2892)&lt;=名单!G:G)*(Y2892="正常走货")),名单!H:H),"否")</f>
        <v>否</v>
      </c>
      <c r="G2892" s="71" t="s">
        <v>8705</v>
      </c>
      <c r="H2892" s="71" t="s">
        <v>8707</v>
      </c>
      <c r="J2892" s="72" t="s">
        <v>8708</v>
      </c>
      <c r="L2892" s="71" t="s">
        <v>18</v>
      </c>
      <c r="M2892" s="73"/>
      <c r="N2892" s="73"/>
      <c r="R2892" s="73"/>
      <c r="S2892" s="72" t="s">
        <v>223</v>
      </c>
      <c r="T2892" s="72" t="s">
        <v>14410</v>
      </c>
      <c r="U2892" s="73"/>
      <c r="W2892" s="73"/>
      <c r="X2892" s="73"/>
      <c r="Y2892" s="72" t="s">
        <v>14379</v>
      </c>
      <c r="AO2892" s="71">
        <v>650</v>
      </c>
      <c r="AS2892" s="73"/>
      <c r="AT2892" s="73"/>
      <c r="AV2892" s="73"/>
      <c r="AW2892" s="74" t="s">
        <v>17286</v>
      </c>
      <c r="BC2892" s="73"/>
    </row>
    <row r="2893" spans="1:56">
      <c r="A2893" s="70" t="str">
        <f t="shared" si="91"/>
        <v>2026-01</v>
      </c>
      <c r="B2893" s="5" t="str">
        <f>_xlfn.XLOOKUP(G2893,过机服务商重量差!A:A,过机服务商重量差!G:G)</f>
        <v>玉麒麟</v>
      </c>
      <c r="C2893" s="32" t="str">
        <f t="shared" si="90"/>
        <v>渠道</v>
      </c>
      <c r="D2893" s="63">
        <f>ROUND(IF(AND(AO2893&gt;=0,Y2893="正常走货"),_xlfn.XLOOKUP(G2893,过机服务商重量差!A:A,过机服务商重量差!L:L),"0"),2)</f>
        <v>38</v>
      </c>
      <c r="E2893" s="64">
        <f>ROUND(IF(B2893="小旋风",$D2893/提成!$D$4*提成!$E$4,$D2893/提成!$D$3*提成!$E$3),2)</f>
        <v>0.38</v>
      </c>
      <c r="F2893" s="5" t="str">
        <f ca="1">IFERROR(LOOKUP(1,0/((B2893=名单!B:B)*(VALUE(AW2893)&gt;=名单!E:E)*(VALUE(AW2893)&lt;=名单!G:G)*(Y2893="正常走货")),名单!H:H),"否")</f>
        <v>否</v>
      </c>
      <c r="G2893" s="71" t="s">
        <v>8709</v>
      </c>
      <c r="H2893" s="71" t="s">
        <v>8711</v>
      </c>
      <c r="J2893" s="72" t="s">
        <v>17</v>
      </c>
      <c r="L2893" s="71" t="s">
        <v>18</v>
      </c>
      <c r="M2893" s="73"/>
      <c r="N2893" s="73"/>
      <c r="R2893" s="73"/>
      <c r="S2893" s="72" t="s">
        <v>99</v>
      </c>
      <c r="T2893" s="72" t="s">
        <v>14410</v>
      </c>
      <c r="U2893" s="73"/>
      <c r="W2893" s="73"/>
      <c r="X2893" s="73"/>
      <c r="Y2893" s="72" t="s">
        <v>14379</v>
      </c>
      <c r="AO2893" s="71">
        <v>355.6</v>
      </c>
      <c r="AS2893" s="73"/>
      <c r="AT2893" s="73"/>
      <c r="AU2893" s="73"/>
      <c r="AV2893" s="73"/>
      <c r="AW2893" s="74" t="s">
        <v>17287</v>
      </c>
      <c r="BC2893" s="73"/>
    </row>
    <row r="2894" spans="1:56">
      <c r="A2894" s="70" t="str">
        <f t="shared" si="91"/>
        <v>2026-01</v>
      </c>
      <c r="B2894" s="5" t="str">
        <f>_xlfn.XLOOKUP(G2894,过机服务商重量差!A:A,过机服务商重量差!G:G)</f>
        <v>玉麒麟</v>
      </c>
      <c r="C2894" s="32" t="str">
        <f t="shared" si="90"/>
        <v>渠道</v>
      </c>
      <c r="D2894" s="63">
        <f>ROUND(IF(AND(AO2894&gt;=0,Y2894="正常走货"),_xlfn.XLOOKUP(G2894,过机服务商重量差!A:A,过机服务商重量差!L:L),"0"),2)</f>
        <v>58</v>
      </c>
      <c r="E2894" s="64">
        <f>ROUND(IF(B2894="小旋风",$D2894/提成!$D$4*提成!$E$4,$D2894/提成!$D$3*提成!$E$3),2)</f>
        <v>0.58</v>
      </c>
      <c r="F2894" s="5" t="str">
        <f ca="1">IFERROR(LOOKUP(1,0/((B2894=名单!B:B)*(VALUE(AW2894)&gt;=名单!E:E)*(VALUE(AW2894)&lt;=名单!G:G)*(Y2894="正常走货")),名单!H:H),"否")</f>
        <v>否</v>
      </c>
      <c r="G2894" s="71" t="s">
        <v>8712</v>
      </c>
      <c r="H2894" s="71" t="s">
        <v>8714</v>
      </c>
      <c r="J2894" s="72" t="s">
        <v>17</v>
      </c>
      <c r="L2894" s="71" t="s">
        <v>18</v>
      </c>
      <c r="M2894" s="73"/>
      <c r="N2894" s="73"/>
      <c r="R2894" s="73"/>
      <c r="S2894" s="72" t="s">
        <v>99</v>
      </c>
      <c r="T2894" s="72" t="s">
        <v>14410</v>
      </c>
      <c r="U2894" s="73"/>
      <c r="W2894" s="73"/>
      <c r="X2894" s="73"/>
      <c r="Y2894" s="72" t="s">
        <v>14379</v>
      </c>
      <c r="AO2894" s="71">
        <v>303.6</v>
      </c>
      <c r="AS2894" s="73"/>
      <c r="AT2894" s="73"/>
      <c r="AU2894" s="73"/>
      <c r="AV2894" s="73"/>
      <c r="AW2894" s="74" t="s">
        <v>17288</v>
      </c>
      <c r="BC2894" s="73"/>
      <c r="BD2894" s="73"/>
    </row>
    <row r="2895" spans="1:56">
      <c r="A2895" s="70" t="str">
        <f t="shared" si="91"/>
        <v>2026-01</v>
      </c>
      <c r="B2895" s="5" t="str">
        <f>_xlfn.XLOOKUP(G2895,过机服务商重量差!A:A,过机服务商重量差!G:G)</f>
        <v>玉麒麟</v>
      </c>
      <c r="C2895" s="32" t="str">
        <f t="shared" si="90"/>
        <v>渠道</v>
      </c>
      <c r="D2895" s="63">
        <f>ROUND(IF(AND(AO2895&gt;=0,Y2895="正常走货"),_xlfn.XLOOKUP(G2895,过机服务商重量差!A:A,过机服务商重量差!L:L),"0"),2)</f>
        <v>59</v>
      </c>
      <c r="E2895" s="64">
        <f>ROUND(IF(B2895="小旋风",$D2895/提成!$D$4*提成!$E$4,$D2895/提成!$D$3*提成!$E$3),2)</f>
        <v>0.59</v>
      </c>
      <c r="F2895" s="5" t="str">
        <f ca="1">IFERROR(LOOKUP(1,0/((B2895=名单!B:B)*(VALUE(AW2895)&gt;=名单!E:E)*(VALUE(AW2895)&lt;=名单!G:G)*(Y2895="正常走货")),名单!H:H),"否")</f>
        <v>否</v>
      </c>
      <c r="G2895" s="71" t="s">
        <v>8715</v>
      </c>
      <c r="H2895" s="71" t="s">
        <v>8717</v>
      </c>
      <c r="J2895" s="72" t="s">
        <v>17</v>
      </c>
      <c r="L2895" s="71" t="s">
        <v>18</v>
      </c>
      <c r="M2895" s="73"/>
      <c r="N2895" s="73"/>
      <c r="R2895" s="73"/>
      <c r="S2895" s="72" t="s">
        <v>99</v>
      </c>
      <c r="T2895" s="72" t="s">
        <v>14410</v>
      </c>
      <c r="U2895" s="73"/>
      <c r="W2895" s="73"/>
      <c r="X2895" s="73"/>
      <c r="Y2895" s="72" t="s">
        <v>14379</v>
      </c>
      <c r="AO2895" s="71">
        <v>691.1</v>
      </c>
      <c r="AT2895" s="73"/>
      <c r="AU2895" s="73"/>
      <c r="AV2895" s="73"/>
      <c r="AW2895" s="74" t="s">
        <v>17289</v>
      </c>
      <c r="BC2895" s="73"/>
    </row>
    <row r="2896" spans="1:56">
      <c r="A2896" s="70" t="str">
        <f t="shared" si="91"/>
        <v>2026-01</v>
      </c>
      <c r="B2896" s="5" t="str">
        <f>_xlfn.XLOOKUP(G2896,过机服务商重量差!A:A,过机服务商重量差!G:G)</f>
        <v>玉麒麟</v>
      </c>
      <c r="C2896" s="32" t="str">
        <f t="shared" si="90"/>
        <v>渠道</v>
      </c>
      <c r="D2896" s="63">
        <f>ROUND(IF(AND(AO2896&gt;=0,Y2896="正常走货"),_xlfn.XLOOKUP(G2896,过机服务商重量差!A:A,过机服务商重量差!L:L),"0"),2)</f>
        <v>38</v>
      </c>
      <c r="E2896" s="64">
        <f>ROUND(IF(B2896="小旋风",$D2896/提成!$D$4*提成!$E$4,$D2896/提成!$D$3*提成!$E$3),2)</f>
        <v>0.38</v>
      </c>
      <c r="F2896" s="5" t="str">
        <f ca="1">IFERROR(LOOKUP(1,0/((B2896=名单!B:B)*(VALUE(AW2896)&gt;=名单!E:E)*(VALUE(AW2896)&lt;=名单!G:G)*(Y2896="正常走货")),名单!H:H),"否")</f>
        <v>否</v>
      </c>
      <c r="G2896" s="71" t="s">
        <v>8718</v>
      </c>
      <c r="H2896" s="71" t="s">
        <v>8720</v>
      </c>
      <c r="J2896" s="72" t="s">
        <v>17</v>
      </c>
      <c r="L2896" s="71" t="s">
        <v>18</v>
      </c>
      <c r="M2896" s="73"/>
      <c r="N2896" s="73"/>
      <c r="R2896" s="73"/>
      <c r="S2896" s="72" t="s">
        <v>99</v>
      </c>
      <c r="T2896" s="72" t="s">
        <v>14410</v>
      </c>
      <c r="U2896" s="73"/>
      <c r="W2896" s="73"/>
      <c r="X2896" s="73"/>
      <c r="Y2896" s="72" t="s">
        <v>14379</v>
      </c>
      <c r="AO2896" s="71">
        <v>190.6</v>
      </c>
      <c r="AS2896" s="73"/>
      <c r="AT2896" s="73"/>
      <c r="AU2896" s="73"/>
      <c r="AV2896" s="73"/>
      <c r="AW2896" s="74" t="s">
        <v>17290</v>
      </c>
      <c r="BC2896" s="73"/>
      <c r="BD2896" s="73"/>
    </row>
    <row r="2897" spans="1:56">
      <c r="A2897" s="70" t="str">
        <f t="shared" si="91"/>
        <v>2026-01</v>
      </c>
      <c r="B2897" s="5" t="str">
        <f>_xlfn.XLOOKUP(G2897,过机服务商重量差!A:A,过机服务商重量差!G:G)</f>
        <v>小旋风</v>
      </c>
      <c r="C2897" s="32" t="str">
        <f t="shared" si="90"/>
        <v>渠道</v>
      </c>
      <c r="D2897" s="63">
        <f>ROUND(IF(AND(AO2897&gt;=0,Y2897="正常走货"),_xlfn.XLOOKUP(G2897,过机服务商重量差!A:A,过机服务商重量差!L:L),"0"),2)</f>
        <v>90</v>
      </c>
      <c r="E2897" s="64">
        <f>ROUND(IF(B2897="小旋风",$D2897/提成!$D$4*提成!$E$4,$D2897/提成!$D$3*提成!$E$3),2)</f>
        <v>0.9</v>
      </c>
      <c r="F2897" s="5" t="str">
        <f ca="1">IFERROR(LOOKUP(1,0/((B2897=名单!B:B)*(VALUE(AW2897)&gt;=名单!E:E)*(VALUE(AW2897)&lt;=名单!G:G)*(Y2897="正常走货")),名单!H:H),"否")</f>
        <v>是</v>
      </c>
      <c r="G2897" s="71" t="s">
        <v>8721</v>
      </c>
      <c r="H2897" s="71" t="s">
        <v>8723</v>
      </c>
      <c r="J2897" s="72" t="s">
        <v>3059</v>
      </c>
      <c r="L2897" s="71" t="s">
        <v>18</v>
      </c>
      <c r="M2897" s="73"/>
      <c r="N2897" s="73"/>
      <c r="R2897" s="73"/>
      <c r="S2897" s="72" t="s">
        <v>421</v>
      </c>
      <c r="T2897" s="72" t="s">
        <v>14382</v>
      </c>
      <c r="U2897" s="73"/>
      <c r="W2897" s="73"/>
      <c r="X2897" s="73"/>
      <c r="Y2897" s="72" t="s">
        <v>14379</v>
      </c>
      <c r="AO2897" s="71">
        <v>450</v>
      </c>
      <c r="AS2897" s="73"/>
      <c r="AT2897" s="73"/>
      <c r="AV2897" s="73"/>
      <c r="AW2897" s="74" t="s">
        <v>17291</v>
      </c>
      <c r="BC2897" s="73"/>
    </row>
    <row r="2898" spans="1:56">
      <c r="A2898" s="70" t="str">
        <f t="shared" si="91"/>
        <v>2026-01</v>
      </c>
      <c r="B2898" s="5" t="str">
        <f>_xlfn.XLOOKUP(G2898,过机服务商重量差!A:A,过机服务商重量差!G:G)</f>
        <v>小旋风</v>
      </c>
      <c r="C2898" s="32" t="str">
        <f t="shared" si="90"/>
        <v>渠道</v>
      </c>
      <c r="D2898" s="63">
        <f>ROUND(IF(AND(AO2898&gt;=0,Y2898="正常走货"),_xlfn.XLOOKUP(G2898,过机服务商重量差!A:A,过机服务商重量差!L:L),"0"),2)</f>
        <v>22</v>
      </c>
      <c r="E2898" s="64">
        <f>ROUND(IF(B2898="小旋风",$D2898/提成!$D$4*提成!$E$4,$D2898/提成!$D$3*提成!$E$3),2)</f>
        <v>0.22</v>
      </c>
      <c r="F2898" s="5" t="str">
        <f ca="1">IFERROR(LOOKUP(1,0/((B2898=名单!B:B)*(VALUE(AW2898)&gt;=名单!E:E)*(VALUE(AW2898)&lt;=名单!G:G)*(Y2898="正常走货")),名单!H:H),"否")</f>
        <v>是</v>
      </c>
      <c r="G2898" s="71" t="s">
        <v>8724</v>
      </c>
      <c r="H2898" s="71" t="s">
        <v>8726</v>
      </c>
      <c r="J2898" s="72" t="s">
        <v>78</v>
      </c>
      <c r="L2898" s="71" t="s">
        <v>18</v>
      </c>
      <c r="M2898" s="73"/>
      <c r="N2898" s="73"/>
      <c r="R2898" s="73"/>
      <c r="S2898" s="72" t="s">
        <v>187</v>
      </c>
      <c r="T2898" s="72" t="s">
        <v>14410</v>
      </c>
      <c r="U2898" s="73"/>
      <c r="W2898" s="73"/>
      <c r="X2898" s="73"/>
      <c r="Y2898" s="72" t="s">
        <v>14379</v>
      </c>
      <c r="AO2898" s="71">
        <v>59.4</v>
      </c>
      <c r="AS2898" s="73"/>
      <c r="AT2898" s="73"/>
      <c r="AV2898" s="73"/>
      <c r="AW2898" s="74" t="s">
        <v>17292</v>
      </c>
      <c r="BC2898" s="73"/>
    </row>
    <row r="2899" spans="1:56">
      <c r="A2899" s="70" t="str">
        <f t="shared" si="91"/>
        <v>2026-01</v>
      </c>
      <c r="B2899" s="5" t="str">
        <f>_xlfn.XLOOKUP(G2899,过机服务商重量差!A:A,过机服务商重量差!G:G)</f>
        <v>玉麒麟</v>
      </c>
      <c r="C2899" s="32" t="str">
        <f t="shared" si="90"/>
        <v>渠道</v>
      </c>
      <c r="D2899" s="63">
        <f>ROUND(IF(AND(AO2899&gt;=0,Y2899="正常走货"),_xlfn.XLOOKUP(G2899,过机服务商重量差!A:A,过机服务商重量差!L:L),"0"),2)</f>
        <v>38</v>
      </c>
      <c r="E2899" s="64">
        <f>ROUND(IF(B2899="小旋风",$D2899/提成!$D$4*提成!$E$4,$D2899/提成!$D$3*提成!$E$3),2)</f>
        <v>0.38</v>
      </c>
      <c r="F2899" s="5" t="str">
        <f ca="1">IFERROR(LOOKUP(1,0/((B2899=名单!B:B)*(VALUE(AW2899)&gt;=名单!E:E)*(VALUE(AW2899)&lt;=名单!G:G)*(Y2899="正常走货")),名单!H:H),"否")</f>
        <v>否</v>
      </c>
      <c r="G2899" s="71" t="s">
        <v>8727</v>
      </c>
      <c r="H2899" s="71" t="s">
        <v>8729</v>
      </c>
      <c r="J2899" s="72" t="s">
        <v>17</v>
      </c>
      <c r="L2899" s="71" t="s">
        <v>18</v>
      </c>
      <c r="M2899" s="73"/>
      <c r="N2899" s="73"/>
      <c r="R2899" s="73"/>
      <c r="S2899" s="72" t="s">
        <v>99</v>
      </c>
      <c r="T2899" s="72" t="s">
        <v>14410</v>
      </c>
      <c r="U2899" s="73"/>
      <c r="W2899" s="73"/>
      <c r="X2899" s="73"/>
      <c r="Y2899" s="72" t="s">
        <v>14379</v>
      </c>
      <c r="AO2899" s="71">
        <v>355.6</v>
      </c>
      <c r="AS2899" s="73"/>
      <c r="AT2899" s="73"/>
      <c r="AV2899" s="73"/>
      <c r="AW2899" s="74" t="s">
        <v>17293</v>
      </c>
      <c r="BC2899" s="73"/>
      <c r="BD2899" s="73"/>
    </row>
    <row r="2900" spans="1:56">
      <c r="A2900" s="70" t="str">
        <f t="shared" si="91"/>
        <v>2026-01</v>
      </c>
      <c r="B2900" s="5" t="str">
        <f>_xlfn.XLOOKUP(G2900,过机服务商重量差!A:A,过机服务商重量差!G:G)</f>
        <v>玉麒麟</v>
      </c>
      <c r="C2900" s="32" t="str">
        <f t="shared" si="90"/>
        <v>渠道</v>
      </c>
      <c r="D2900" s="63">
        <f>ROUND(IF(AND(AO2900&gt;=0,Y2900="正常走货"),_xlfn.XLOOKUP(G2900,过机服务商重量差!A:A,过机服务商重量差!L:L),"0"),2)</f>
        <v>0.5</v>
      </c>
      <c r="E2900" s="64">
        <f>ROUND(IF(B2900="小旋风",$D2900/提成!$D$4*提成!$E$4,$D2900/提成!$D$3*提成!$E$3),2)</f>
        <v>0.01</v>
      </c>
      <c r="F2900" s="5" t="str">
        <f ca="1">IFERROR(LOOKUP(1,0/((B2900=名单!B:B)*(VALUE(AW2900)&gt;=名单!E:E)*(VALUE(AW2900)&lt;=名单!G:G)*(Y2900="正常走货")),名单!H:H),"否")</f>
        <v>否</v>
      </c>
      <c r="G2900" s="71" t="s">
        <v>8730</v>
      </c>
      <c r="H2900" s="71" t="s">
        <v>8732</v>
      </c>
      <c r="J2900" s="71" t="s">
        <v>17</v>
      </c>
      <c r="L2900" s="71" t="s">
        <v>18</v>
      </c>
      <c r="M2900" s="73"/>
      <c r="N2900" s="73"/>
      <c r="R2900" s="73"/>
      <c r="S2900" s="72" t="s">
        <v>191</v>
      </c>
      <c r="T2900" s="72" t="s">
        <v>14410</v>
      </c>
      <c r="U2900" s="73"/>
      <c r="W2900" s="73"/>
      <c r="X2900" s="73"/>
      <c r="Y2900" s="72" t="s">
        <v>14379</v>
      </c>
      <c r="AO2900" s="71">
        <v>96.4</v>
      </c>
      <c r="AT2900" s="73"/>
      <c r="AU2900" s="73"/>
      <c r="AV2900" s="73"/>
      <c r="AW2900" s="74" t="s">
        <v>17294</v>
      </c>
      <c r="BC2900" s="73"/>
    </row>
    <row r="2901" spans="1:56">
      <c r="A2901" s="70" t="str">
        <f t="shared" si="91"/>
        <v>2026-01</v>
      </c>
      <c r="B2901" s="5" t="str">
        <f>_xlfn.XLOOKUP(G2901,过机服务商重量差!A:A,过机服务商重量差!G:G)</f>
        <v>玉麒麟</v>
      </c>
      <c r="C2901" s="32" t="str">
        <f t="shared" si="90"/>
        <v>渠道</v>
      </c>
      <c r="D2901" s="63">
        <f>ROUND(IF(AND(AO2901&gt;=0,Y2901="正常走货"),_xlfn.XLOOKUP(G2901,过机服务商重量差!A:A,过机服务商重量差!L:L),"0"),2)</f>
        <v>59</v>
      </c>
      <c r="E2901" s="64">
        <f>ROUND(IF(B2901="小旋风",$D2901/提成!$D$4*提成!$E$4,$D2901/提成!$D$3*提成!$E$3),2)</f>
        <v>0.59</v>
      </c>
      <c r="F2901" s="5" t="str">
        <f ca="1">IFERROR(LOOKUP(1,0/((B2901=名单!B:B)*(VALUE(AW2901)&gt;=名单!E:E)*(VALUE(AW2901)&lt;=名单!G:G)*(Y2901="正常走货")),名单!H:H),"否")</f>
        <v>否</v>
      </c>
      <c r="G2901" s="71" t="s">
        <v>8733</v>
      </c>
      <c r="H2901" s="71" t="s">
        <v>8735</v>
      </c>
      <c r="J2901" s="72" t="s">
        <v>17</v>
      </c>
      <c r="L2901" s="71" t="s">
        <v>18</v>
      </c>
      <c r="M2901" s="73"/>
      <c r="N2901" s="73"/>
      <c r="R2901" s="73"/>
      <c r="S2901" s="72" t="s">
        <v>99</v>
      </c>
      <c r="T2901" s="72" t="s">
        <v>14410</v>
      </c>
      <c r="U2901" s="73"/>
      <c r="W2901" s="73"/>
      <c r="X2901" s="73"/>
      <c r="Y2901" s="72" t="s">
        <v>14379</v>
      </c>
      <c r="AO2901" s="71">
        <v>691.1</v>
      </c>
      <c r="AS2901" s="73"/>
      <c r="AT2901" s="73"/>
      <c r="AU2901" s="73"/>
      <c r="AV2901" s="73"/>
      <c r="AW2901" s="74" t="s">
        <v>17295</v>
      </c>
      <c r="BC2901" s="73"/>
    </row>
    <row r="2902" spans="1:56">
      <c r="A2902" s="70" t="str">
        <f t="shared" si="91"/>
        <v>2026-01</v>
      </c>
      <c r="B2902" s="5" t="str">
        <f>_xlfn.XLOOKUP(G2902,过机服务商重量差!A:A,过机服务商重量差!G:G)</f>
        <v>玉麒麟</v>
      </c>
      <c r="C2902" s="32" t="str">
        <f t="shared" si="90"/>
        <v>渠道</v>
      </c>
      <c r="D2902" s="63">
        <f>ROUND(IF(AND(AO2902&gt;=0,Y2902="正常走货"),_xlfn.XLOOKUP(G2902,过机服务商重量差!A:A,过机服务商重量差!L:L),"0"),2)</f>
        <v>38</v>
      </c>
      <c r="E2902" s="64">
        <f>ROUND(IF(B2902="小旋风",$D2902/提成!$D$4*提成!$E$4,$D2902/提成!$D$3*提成!$E$3),2)</f>
        <v>0.38</v>
      </c>
      <c r="F2902" s="5" t="str">
        <f ca="1">IFERROR(LOOKUP(1,0/((B2902=名单!B:B)*(VALUE(AW2902)&gt;=名单!E:E)*(VALUE(AW2902)&lt;=名单!G:G)*(Y2902="正常走货")),名单!H:H),"否")</f>
        <v>否</v>
      </c>
      <c r="G2902" s="71" t="s">
        <v>8736</v>
      </c>
      <c r="H2902" s="71" t="s">
        <v>8738</v>
      </c>
      <c r="J2902" s="72" t="s">
        <v>17</v>
      </c>
      <c r="L2902" s="71" t="s">
        <v>18</v>
      </c>
      <c r="M2902" s="73"/>
      <c r="N2902" s="73"/>
      <c r="R2902" s="73"/>
      <c r="S2902" s="72" t="s">
        <v>99</v>
      </c>
      <c r="T2902" s="72" t="s">
        <v>14410</v>
      </c>
      <c r="U2902" s="73"/>
      <c r="W2902" s="73"/>
      <c r="X2902" s="73"/>
      <c r="Y2902" s="72" t="s">
        <v>14379</v>
      </c>
      <c r="AO2902" s="71">
        <v>355.6</v>
      </c>
      <c r="AS2902" s="73"/>
      <c r="AT2902" s="73"/>
      <c r="AU2902" s="73"/>
      <c r="AV2902" s="73"/>
      <c r="AW2902" s="74" t="s">
        <v>17296</v>
      </c>
      <c r="BC2902" s="73"/>
    </row>
    <row r="2903" spans="1:56">
      <c r="A2903" s="70" t="str">
        <f t="shared" si="91"/>
        <v>2026-01</v>
      </c>
      <c r="B2903" s="5" t="str">
        <f>_xlfn.XLOOKUP(G2903,过机服务商重量差!A:A,过机服务商重量差!G:G)</f>
        <v>无崖子</v>
      </c>
      <c r="C2903" s="32" t="str">
        <f t="shared" si="90"/>
        <v>渠道</v>
      </c>
      <c r="D2903" s="63">
        <f>ROUND(IF(AND(AO2903&gt;=0,Y2903="正常走货"),_xlfn.XLOOKUP(G2903,过机服务商重量差!A:A,过机服务商重量差!L:L),"0"),2)</f>
        <v>31</v>
      </c>
      <c r="E2903" s="64">
        <f>ROUND(IF(B2903="小旋风",$D2903/提成!$D$4*提成!$E$4,$D2903/提成!$D$3*提成!$E$3),2)</f>
        <v>0.31</v>
      </c>
      <c r="F2903" s="5" t="str">
        <f ca="1">IFERROR(LOOKUP(1,0/((B2903=名单!B:B)*(VALUE(AW2903)&gt;=名单!E:E)*(VALUE(AW2903)&lt;=名单!G:G)*(Y2903="正常走货")),名单!H:H),"否")</f>
        <v>否</v>
      </c>
      <c r="G2903" s="71" t="s">
        <v>8739</v>
      </c>
      <c r="H2903" s="71" t="s">
        <v>8741</v>
      </c>
      <c r="J2903" s="72" t="s">
        <v>985</v>
      </c>
      <c r="L2903" s="72" t="s">
        <v>18</v>
      </c>
      <c r="M2903" s="73"/>
      <c r="N2903" s="73"/>
      <c r="R2903" s="73"/>
      <c r="S2903" s="72" t="s">
        <v>187</v>
      </c>
      <c r="T2903" s="72" t="s">
        <v>14410</v>
      </c>
      <c r="U2903" s="73"/>
      <c r="W2903" s="73"/>
      <c r="X2903" s="73"/>
      <c r="Y2903" s="72" t="s">
        <v>14379</v>
      </c>
      <c r="AO2903" s="71">
        <v>269.43</v>
      </c>
      <c r="AS2903" s="73"/>
      <c r="AT2903" s="73"/>
      <c r="AU2903" s="73"/>
      <c r="AV2903" s="73"/>
      <c r="AW2903" s="74" t="s">
        <v>17297</v>
      </c>
      <c r="BC2903" s="73"/>
    </row>
    <row r="2904" spans="1:56">
      <c r="A2904" s="70" t="str">
        <f t="shared" si="91"/>
        <v>2026-01</v>
      </c>
      <c r="B2904" s="5" t="str">
        <f>_xlfn.XLOOKUP(G2904,过机服务商重量差!A:A,过机服务商重量差!G:G)</f>
        <v>玉麒麟</v>
      </c>
      <c r="C2904" s="32" t="str">
        <f t="shared" si="90"/>
        <v>渠道</v>
      </c>
      <c r="D2904" s="63">
        <f>ROUND(IF(AND(AO2904&gt;=0,Y2904="正常走货"),_xlfn.XLOOKUP(G2904,过机服务商重量差!A:A,过机服务商重量差!L:L),"0"),2)</f>
        <v>53</v>
      </c>
      <c r="E2904" s="64">
        <f>ROUND(IF(B2904="小旋风",$D2904/提成!$D$4*提成!$E$4,$D2904/提成!$D$3*提成!$E$3),2)</f>
        <v>0.53</v>
      </c>
      <c r="F2904" s="5" t="str">
        <f ca="1">IFERROR(LOOKUP(1,0/((B2904=名单!B:B)*(VALUE(AW2904)&gt;=名单!E:E)*(VALUE(AW2904)&lt;=名单!G:G)*(Y2904="正常走货")),名单!H:H),"否")</f>
        <v>否</v>
      </c>
      <c r="G2904" s="71" t="s">
        <v>8742</v>
      </c>
      <c r="H2904" s="71" t="s">
        <v>8744</v>
      </c>
      <c r="J2904" s="72" t="s">
        <v>24</v>
      </c>
      <c r="L2904" s="71" t="s">
        <v>18</v>
      </c>
      <c r="M2904" s="73"/>
      <c r="N2904" s="73"/>
      <c r="R2904" s="73"/>
      <c r="S2904" s="72" t="s">
        <v>130</v>
      </c>
      <c r="T2904" s="72" t="s">
        <v>14419</v>
      </c>
      <c r="U2904" s="73"/>
      <c r="W2904" s="73"/>
      <c r="X2904" s="73"/>
      <c r="Y2904" s="72" t="s">
        <v>14379</v>
      </c>
      <c r="AO2904" s="71">
        <v>300.5</v>
      </c>
      <c r="AS2904" s="73"/>
      <c r="AT2904" s="73"/>
      <c r="AU2904" s="73"/>
      <c r="AV2904" s="73"/>
      <c r="AW2904" s="74" t="s">
        <v>17298</v>
      </c>
      <c r="BC2904" s="73"/>
    </row>
    <row r="2905" spans="1:56">
      <c r="A2905" s="70" t="str">
        <f t="shared" si="91"/>
        <v>2026-01</v>
      </c>
      <c r="B2905" s="5" t="str">
        <f>_xlfn.XLOOKUP(G2905,过机服务商重量差!A:A,过机服务商重量差!G:G)</f>
        <v>帅时莹</v>
      </c>
      <c r="C2905" s="32" t="str">
        <f t="shared" si="90"/>
        <v>渠道</v>
      </c>
      <c r="D2905" s="63">
        <f>ROUND(IF(AND(AO2905&gt;=0,Y2905="正常走货"),_xlfn.XLOOKUP(G2905,过机服务商重量差!A:A,过机服务商重量差!L:L),"0"),2)</f>
        <v>39</v>
      </c>
      <c r="E2905" s="64">
        <f>ROUND(IF(B2905="小旋风",$D2905/提成!$D$4*提成!$E$4,$D2905/提成!$D$3*提成!$E$3),2)</f>
        <v>0.39</v>
      </c>
      <c r="F2905" s="5" t="str">
        <f ca="1">IFERROR(LOOKUP(1,0/((B2905=名单!B:B)*(VALUE(AW2905)&gt;=名单!E:E)*(VALUE(AW2905)&lt;=名单!G:G)*(Y2905="正常走货")),名单!H:H),"否")</f>
        <v>否</v>
      </c>
      <c r="G2905" s="71" t="s">
        <v>8745</v>
      </c>
      <c r="H2905" s="71" t="s">
        <v>8747</v>
      </c>
      <c r="J2905" s="72" t="s">
        <v>738</v>
      </c>
      <c r="L2905" s="71" t="s">
        <v>18</v>
      </c>
      <c r="M2905" s="73"/>
      <c r="N2905" s="73"/>
      <c r="R2905" s="73"/>
      <c r="S2905" s="72" t="s">
        <v>130</v>
      </c>
      <c r="T2905" s="72" t="s">
        <v>14419</v>
      </c>
      <c r="U2905" s="73"/>
      <c r="W2905" s="73"/>
      <c r="X2905" s="73"/>
      <c r="Y2905" s="72" t="s">
        <v>14379</v>
      </c>
      <c r="AO2905" s="71">
        <v>189.2</v>
      </c>
      <c r="AS2905" s="73"/>
      <c r="AT2905" s="73"/>
      <c r="AU2905" s="73"/>
      <c r="AV2905" s="73"/>
      <c r="AW2905" s="74" t="s">
        <v>17299</v>
      </c>
      <c r="BC2905" s="73"/>
    </row>
    <row r="2906" spans="1:56">
      <c r="A2906" s="70" t="str">
        <f t="shared" si="91"/>
        <v>2026-01</v>
      </c>
      <c r="B2906" s="5" t="str">
        <f>_xlfn.XLOOKUP(G2906,过机服务商重量差!A:A,过机服务商重量差!G:G)</f>
        <v>玉麒麟</v>
      </c>
      <c r="C2906" s="32" t="str">
        <f t="shared" si="90"/>
        <v>渠道</v>
      </c>
      <c r="D2906" s="63">
        <f>ROUND(IF(AND(AO2906&gt;=0,Y2906="正常走货"),_xlfn.XLOOKUP(G2906,过机服务商重量差!A:A,过机服务商重量差!L:L),"0"),2)</f>
        <v>16</v>
      </c>
      <c r="E2906" s="64">
        <f>ROUND(IF(B2906="小旋风",$D2906/提成!$D$4*提成!$E$4,$D2906/提成!$D$3*提成!$E$3),2)</f>
        <v>0.16</v>
      </c>
      <c r="F2906" s="5" t="str">
        <f ca="1">IFERROR(LOOKUP(1,0/((B2906=名单!B:B)*(VALUE(AW2906)&gt;=名单!E:E)*(VALUE(AW2906)&lt;=名单!G:G)*(Y2906="正常走货")),名单!H:H),"否")</f>
        <v>否</v>
      </c>
      <c r="G2906" s="71" t="s">
        <v>8748</v>
      </c>
      <c r="H2906" s="71" t="s">
        <v>8750</v>
      </c>
      <c r="J2906" s="72" t="s">
        <v>17</v>
      </c>
      <c r="L2906" s="71" t="s">
        <v>18</v>
      </c>
      <c r="M2906" s="73"/>
      <c r="N2906" s="73"/>
      <c r="R2906" s="73"/>
      <c r="S2906" s="72" t="s">
        <v>408</v>
      </c>
      <c r="T2906" s="71" t="s">
        <v>14378</v>
      </c>
      <c r="U2906" s="73"/>
      <c r="W2906" s="73"/>
      <c r="X2906" s="73"/>
      <c r="Y2906" s="72" t="s">
        <v>14379</v>
      </c>
      <c r="AO2906" s="71">
        <v>101.5</v>
      </c>
      <c r="AS2906" s="73"/>
      <c r="AT2906" s="73"/>
      <c r="AV2906" s="73"/>
      <c r="AW2906" s="74" t="s">
        <v>17300</v>
      </c>
      <c r="BC2906" s="73"/>
    </row>
    <row r="2907" spans="1:56">
      <c r="A2907" s="70" t="str">
        <f t="shared" si="91"/>
        <v>2026-01</v>
      </c>
      <c r="B2907" s="5" t="str">
        <f>_xlfn.XLOOKUP(G2907,过机服务商重量差!A:A,过机服务商重量差!G:G)</f>
        <v>玉麒麟</v>
      </c>
      <c r="C2907" s="32" t="str">
        <f t="shared" si="90"/>
        <v/>
      </c>
      <c r="D2907" s="63">
        <f>ROUND(IF(AND(AO2907&gt;=0,Y2907="正常走货"),_xlfn.XLOOKUP(G2907,过机服务商重量差!A:A,过机服务商重量差!L:L),"0"),2)</f>
        <v>0</v>
      </c>
      <c r="E2907" s="64">
        <f>ROUND(IF(B2907="小旋风",$D2907/提成!$D$4*提成!$E$4,$D2907/提成!$D$3*提成!$E$3),2)</f>
        <v>0</v>
      </c>
      <c r="F2907" s="5" t="str">
        <f ca="1">IFERROR(LOOKUP(1,0/((B2907=名单!B:B)*(VALUE(AW2907)&gt;=名单!E:E)*(VALUE(AW2907)&lt;=名单!G:G)*(Y2907="正常走货")),名单!H:H),"否")</f>
        <v>否</v>
      </c>
      <c r="G2907" s="71" t="s">
        <v>8751</v>
      </c>
      <c r="H2907" s="71" t="s">
        <v>8753</v>
      </c>
      <c r="J2907" s="72" t="s">
        <v>17</v>
      </c>
      <c r="L2907" s="71" t="s">
        <v>18</v>
      </c>
      <c r="M2907" s="73"/>
      <c r="N2907" s="73"/>
      <c r="R2907" s="73"/>
      <c r="S2907" s="72" t="s">
        <v>152</v>
      </c>
      <c r="T2907" s="72" t="s">
        <v>14382</v>
      </c>
      <c r="U2907" s="73"/>
      <c r="W2907" s="73"/>
      <c r="X2907" s="73"/>
      <c r="Y2907" s="72" t="s">
        <v>14379</v>
      </c>
      <c r="AO2907" s="71">
        <v>-40</v>
      </c>
      <c r="AT2907" s="73"/>
      <c r="AV2907" s="73"/>
      <c r="AW2907" s="74" t="s">
        <v>17301</v>
      </c>
      <c r="BA2907" s="73"/>
      <c r="BC2907" s="73"/>
      <c r="BD2907" s="73"/>
    </row>
    <row r="2908" spans="1:56">
      <c r="A2908" s="70" t="str">
        <f t="shared" si="91"/>
        <v>2026-01</v>
      </c>
      <c r="B2908" s="5" t="str">
        <f>_xlfn.XLOOKUP(G2908,过机服务商重量差!A:A,过机服务商重量差!G:G)</f>
        <v>玉麒麟</v>
      </c>
      <c r="C2908" s="32" t="str">
        <f t="shared" si="90"/>
        <v>渠道</v>
      </c>
      <c r="D2908" s="63">
        <f>ROUND(IF(AND(AO2908&gt;=0,Y2908="正常走货"),_xlfn.XLOOKUP(G2908,过机服务商重量差!A:A,过机服务商重量差!L:L),"0"),2)</f>
        <v>14.5</v>
      </c>
      <c r="E2908" s="64">
        <f>ROUND(IF(B2908="小旋风",$D2908/提成!$D$4*提成!$E$4,$D2908/提成!$D$3*提成!$E$3),2)</f>
        <v>0.15</v>
      </c>
      <c r="F2908" s="5" t="str">
        <f ca="1">IFERROR(LOOKUP(1,0/((B2908=名单!B:B)*(VALUE(AW2908)&gt;=名单!E:E)*(VALUE(AW2908)&lt;=名单!G:G)*(Y2908="正常走货")),名单!H:H),"否")</f>
        <v>否</v>
      </c>
      <c r="G2908" s="71" t="s">
        <v>8754</v>
      </c>
      <c r="H2908" s="71" t="s">
        <v>8756</v>
      </c>
      <c r="J2908" s="71" t="s">
        <v>17</v>
      </c>
      <c r="L2908" s="71" t="s">
        <v>18</v>
      </c>
      <c r="M2908" s="73"/>
      <c r="N2908" s="73"/>
      <c r="R2908" s="73"/>
      <c r="S2908" s="72" t="s">
        <v>279</v>
      </c>
      <c r="T2908" s="71" t="s">
        <v>14407</v>
      </c>
      <c r="U2908" s="73"/>
      <c r="W2908" s="73"/>
      <c r="X2908" s="73"/>
      <c r="Y2908" s="72" t="s">
        <v>14379</v>
      </c>
      <c r="AO2908" s="71">
        <v>55</v>
      </c>
      <c r="AS2908" s="73"/>
      <c r="AT2908" s="73"/>
      <c r="AU2908" s="73"/>
      <c r="AV2908" s="73"/>
      <c r="AW2908" s="74" t="s">
        <v>17302</v>
      </c>
      <c r="BC2908" s="73"/>
    </row>
    <row r="2909" spans="1:56">
      <c r="A2909" s="70" t="str">
        <f t="shared" si="91"/>
        <v>2026-01</v>
      </c>
      <c r="B2909" s="5" t="str">
        <f>_xlfn.XLOOKUP(G2909,过机服务商重量差!A:A,过机服务商重量差!G:G)</f>
        <v>小旋风</v>
      </c>
      <c r="C2909" s="32" t="str">
        <f t="shared" si="90"/>
        <v>渠道</v>
      </c>
      <c r="D2909" s="63">
        <f>ROUND(IF(AND(AO2909&gt;=0,Y2909="正常走货"),_xlfn.XLOOKUP(G2909,过机服务商重量差!A:A,过机服务商重量差!L:L),"0"),2)</f>
        <v>74</v>
      </c>
      <c r="E2909" s="64">
        <f>ROUND(IF(B2909="小旋风",$D2909/提成!$D$4*提成!$E$4,$D2909/提成!$D$3*提成!$E$3),2)</f>
        <v>0.74</v>
      </c>
      <c r="F2909" s="5" t="str">
        <f ca="1">IFERROR(LOOKUP(1,0/((B2909=名单!B:B)*(VALUE(AW2909)&gt;=名单!E:E)*(VALUE(AW2909)&lt;=名单!G:G)*(Y2909="正常走货")),名单!H:H),"否")</f>
        <v>是</v>
      </c>
      <c r="G2909" s="71" t="s">
        <v>8757</v>
      </c>
      <c r="H2909" s="71" t="s">
        <v>8759</v>
      </c>
      <c r="J2909" s="72" t="s">
        <v>453</v>
      </c>
      <c r="L2909" s="71" t="s">
        <v>18</v>
      </c>
      <c r="M2909" s="73"/>
      <c r="N2909" s="73"/>
      <c r="R2909" s="73"/>
      <c r="S2909" s="72" t="s">
        <v>442</v>
      </c>
      <c r="T2909" s="71" t="s">
        <v>14410</v>
      </c>
      <c r="U2909" s="73"/>
      <c r="W2909" s="73"/>
      <c r="X2909" s="73"/>
      <c r="Y2909" s="72" t="s">
        <v>14379</v>
      </c>
      <c r="AO2909" s="71">
        <v>14.8</v>
      </c>
      <c r="AS2909" s="73"/>
      <c r="AT2909" s="73"/>
      <c r="AU2909" s="73"/>
      <c r="AV2909" s="73"/>
      <c r="AW2909" s="74" t="s">
        <v>17303</v>
      </c>
      <c r="BC2909" s="73"/>
      <c r="BD2909" s="73"/>
    </row>
    <row r="2910" spans="1:56">
      <c r="A2910" s="70" t="str">
        <f t="shared" si="91"/>
        <v>2026-01</v>
      </c>
      <c r="B2910" s="5" t="str">
        <f>_xlfn.XLOOKUP(G2910,过机服务商重量差!A:A,过机服务商重量差!G:G)</f>
        <v>无崖子</v>
      </c>
      <c r="C2910" s="32" t="str">
        <f t="shared" si="90"/>
        <v>渠道</v>
      </c>
      <c r="D2910" s="63">
        <f>ROUND(IF(AND(AO2910&gt;=0,Y2910="正常走货"),_xlfn.XLOOKUP(G2910,过机服务商重量差!A:A,过机服务商重量差!L:L),"0"),2)</f>
        <v>5.4</v>
      </c>
      <c r="E2910" s="64">
        <f>ROUND(IF(B2910="小旋风",$D2910/提成!$D$4*提成!$E$4,$D2910/提成!$D$3*提成!$E$3),2)</f>
        <v>0.05</v>
      </c>
      <c r="F2910" s="5" t="str">
        <f ca="1">IFERROR(LOOKUP(1,0/((B2910=名单!B:B)*(VALUE(AW2910)&gt;=名单!E:E)*(VALUE(AW2910)&lt;=名单!G:G)*(Y2910="正常走货")),名单!H:H),"否")</f>
        <v>否</v>
      </c>
      <c r="G2910" s="71" t="s">
        <v>8760</v>
      </c>
      <c r="H2910" s="71" t="s">
        <v>8762</v>
      </c>
      <c r="J2910" s="72" t="s">
        <v>590</v>
      </c>
      <c r="L2910" s="71" t="s">
        <v>18</v>
      </c>
      <c r="M2910" s="73"/>
      <c r="N2910" s="73"/>
      <c r="R2910" s="73"/>
      <c r="S2910" s="72" t="s">
        <v>442</v>
      </c>
      <c r="T2910" s="71" t="s">
        <v>14410</v>
      </c>
      <c r="U2910" s="73"/>
      <c r="W2910" s="73"/>
      <c r="X2910" s="73"/>
      <c r="Y2910" s="72" t="s">
        <v>14379</v>
      </c>
      <c r="AO2910" s="71">
        <v>104.96</v>
      </c>
      <c r="AS2910" s="73"/>
      <c r="AT2910" s="73"/>
      <c r="AU2910" s="73"/>
      <c r="AV2910" s="73"/>
      <c r="AW2910" s="74" t="s">
        <v>17304</v>
      </c>
      <c r="BC2910" s="73"/>
      <c r="BD2910" s="73"/>
    </row>
    <row r="2911" spans="1:56">
      <c r="A2911" s="70" t="str">
        <f t="shared" si="91"/>
        <v>2026-01</v>
      </c>
      <c r="B2911" s="5" t="str">
        <f>_xlfn.XLOOKUP(G2911,过机服务商重量差!A:A,过机服务商重量差!G:G)</f>
        <v>玉麒麟</v>
      </c>
      <c r="C2911" s="32" t="str">
        <f t="shared" si="90"/>
        <v>渠道</v>
      </c>
      <c r="D2911" s="63">
        <f>ROUND(IF(AND(AO2911&gt;=0,Y2911="正常走货"),_xlfn.XLOOKUP(G2911,过机服务商重量差!A:A,过机服务商重量差!L:L),"0"),2)</f>
        <v>0.5</v>
      </c>
      <c r="E2911" s="64">
        <f>ROUND(IF(B2911="小旋风",$D2911/提成!$D$4*提成!$E$4,$D2911/提成!$D$3*提成!$E$3),2)</f>
        <v>0.01</v>
      </c>
      <c r="F2911" s="5" t="str">
        <f ca="1">IFERROR(LOOKUP(1,0/((B2911=名单!B:B)*(VALUE(AW2911)&gt;=名单!E:E)*(VALUE(AW2911)&lt;=名单!G:G)*(Y2911="正常走货")),名单!H:H),"否")</f>
        <v>否</v>
      </c>
      <c r="G2911" s="71" t="s">
        <v>8763</v>
      </c>
      <c r="H2911" s="71" t="s">
        <v>8765</v>
      </c>
      <c r="J2911" s="72" t="s">
        <v>17</v>
      </c>
      <c r="L2911" s="72" t="s">
        <v>18</v>
      </c>
      <c r="M2911" s="73"/>
      <c r="N2911" s="73"/>
      <c r="R2911" s="73"/>
      <c r="S2911" s="72" t="s">
        <v>540</v>
      </c>
      <c r="T2911" s="72" t="s">
        <v>14410</v>
      </c>
      <c r="U2911" s="73"/>
      <c r="W2911" s="73"/>
      <c r="X2911" s="73"/>
      <c r="Y2911" s="72" t="s">
        <v>14379</v>
      </c>
      <c r="AO2911" s="71">
        <v>68.79</v>
      </c>
      <c r="AT2911" s="73"/>
      <c r="AV2911" s="73"/>
      <c r="AW2911" s="74" t="s">
        <v>17305</v>
      </c>
    </row>
    <row r="2912" spans="1:56">
      <c r="A2912" s="70" t="str">
        <f t="shared" si="91"/>
        <v>2026-01</v>
      </c>
      <c r="B2912" s="5" t="str">
        <f>_xlfn.XLOOKUP(G2912,过机服务商重量差!A:A,过机服务商重量差!G:G)</f>
        <v>无崖子</v>
      </c>
      <c r="C2912" s="32" t="str">
        <f t="shared" si="90"/>
        <v>渠道</v>
      </c>
      <c r="D2912" s="63">
        <f>ROUND(IF(AND(AO2912&gt;=0,Y2912="正常走货"),_xlfn.XLOOKUP(G2912,过机服务商重量差!A:A,过机服务商重量差!L:L),"0"),2)</f>
        <v>2.5</v>
      </c>
      <c r="E2912" s="64">
        <f>ROUND(IF(B2912="小旋风",$D2912/提成!$D$4*提成!$E$4,$D2912/提成!$D$3*提成!$E$3),2)</f>
        <v>0.03</v>
      </c>
      <c r="F2912" s="5" t="str">
        <f ca="1">IFERROR(LOOKUP(1,0/((B2912=名单!B:B)*(VALUE(AW2912)&gt;=名单!E:E)*(VALUE(AW2912)&lt;=名单!G:G)*(Y2912="正常走货")),名单!H:H),"否")</f>
        <v>否</v>
      </c>
      <c r="G2912" s="71" t="s">
        <v>8766</v>
      </c>
      <c r="H2912" s="71" t="s">
        <v>8768</v>
      </c>
      <c r="J2912" s="72" t="s">
        <v>160</v>
      </c>
      <c r="L2912" s="71" t="s">
        <v>18</v>
      </c>
      <c r="M2912" s="73"/>
      <c r="N2912" s="73"/>
      <c r="R2912" s="73"/>
      <c r="S2912" s="72" t="s">
        <v>337</v>
      </c>
      <c r="T2912" s="72" t="s">
        <v>14378</v>
      </c>
      <c r="U2912" s="73"/>
      <c r="W2912" s="73"/>
      <c r="X2912" s="73"/>
      <c r="Y2912" s="72" t="s">
        <v>14379</v>
      </c>
      <c r="AO2912" s="71">
        <v>0</v>
      </c>
      <c r="AS2912" s="73"/>
      <c r="AT2912" s="73"/>
      <c r="AU2912" s="73"/>
      <c r="AV2912" s="73"/>
      <c r="AW2912" s="74" t="s">
        <v>17306</v>
      </c>
      <c r="BC2912" s="73"/>
    </row>
    <row r="2913" spans="1:56">
      <c r="A2913" s="70" t="str">
        <f t="shared" si="91"/>
        <v>2026-01</v>
      </c>
      <c r="B2913" s="5" t="str">
        <f>_xlfn.XLOOKUP(G2913,过机服务商重量差!A:A,过机服务商重量差!G:G)</f>
        <v>无崖子</v>
      </c>
      <c r="C2913" s="32" t="str">
        <f t="shared" si="90"/>
        <v>渠道</v>
      </c>
      <c r="D2913" s="63">
        <f>ROUND(IF(AND(AO2913&gt;=0,Y2913="正常走货"),_xlfn.XLOOKUP(G2913,过机服务商重量差!A:A,过机服务商重量差!L:L),"0"),2)</f>
        <v>2.5</v>
      </c>
      <c r="E2913" s="64">
        <f>ROUND(IF(B2913="小旋风",$D2913/提成!$D$4*提成!$E$4,$D2913/提成!$D$3*提成!$E$3),2)</f>
        <v>0.03</v>
      </c>
      <c r="F2913" s="5" t="str">
        <f ca="1">IFERROR(LOOKUP(1,0/((B2913=名单!B:B)*(VALUE(AW2913)&gt;=名单!E:E)*(VALUE(AW2913)&lt;=名单!G:G)*(Y2913="正常走货")),名单!H:H),"否")</f>
        <v>否</v>
      </c>
      <c r="G2913" s="71" t="s">
        <v>8769</v>
      </c>
      <c r="H2913" s="71" t="s">
        <v>8771</v>
      </c>
      <c r="J2913" s="71" t="s">
        <v>160</v>
      </c>
      <c r="L2913" s="71" t="s">
        <v>18</v>
      </c>
      <c r="M2913" s="73"/>
      <c r="N2913" s="73"/>
      <c r="R2913" s="73"/>
      <c r="S2913" s="72" t="s">
        <v>337</v>
      </c>
      <c r="T2913" s="72" t="s">
        <v>14378</v>
      </c>
      <c r="U2913" s="73"/>
      <c r="W2913" s="73"/>
      <c r="X2913" s="73"/>
      <c r="Y2913" s="72" t="s">
        <v>14379</v>
      </c>
      <c r="AO2913" s="71">
        <v>0</v>
      </c>
      <c r="AT2913" s="73"/>
      <c r="AV2913" s="73"/>
      <c r="AW2913" s="74" t="s">
        <v>17307</v>
      </c>
      <c r="BC2913" s="73"/>
    </row>
    <row r="2914" spans="1:56">
      <c r="A2914" s="70" t="str">
        <f t="shared" si="91"/>
        <v>2026-01</v>
      </c>
      <c r="B2914" s="5" t="str">
        <f>_xlfn.XLOOKUP(G2914,过机服务商重量差!A:A,过机服务商重量差!G:G)</f>
        <v>无崖子</v>
      </c>
      <c r="C2914" s="32" t="str">
        <f t="shared" si="90"/>
        <v>渠道</v>
      </c>
      <c r="D2914" s="63">
        <f>ROUND(IF(AND(AO2914&gt;=0,Y2914="正常走货"),_xlfn.XLOOKUP(G2914,过机服务商重量差!A:A,过机服务商重量差!L:L),"0"),2)</f>
        <v>2.5</v>
      </c>
      <c r="E2914" s="64">
        <f>ROUND(IF(B2914="小旋风",$D2914/提成!$D$4*提成!$E$4,$D2914/提成!$D$3*提成!$E$3),2)</f>
        <v>0.03</v>
      </c>
      <c r="F2914" s="5" t="str">
        <f ca="1">IFERROR(LOOKUP(1,0/((B2914=名单!B:B)*(VALUE(AW2914)&gt;=名单!E:E)*(VALUE(AW2914)&lt;=名单!G:G)*(Y2914="正常走货")),名单!H:H),"否")</f>
        <v>否</v>
      </c>
      <c r="G2914" s="71" t="s">
        <v>8772</v>
      </c>
      <c r="H2914" s="71" t="s">
        <v>8774</v>
      </c>
      <c r="J2914" s="72" t="s">
        <v>160</v>
      </c>
      <c r="L2914" s="71" t="s">
        <v>18</v>
      </c>
      <c r="M2914" s="73"/>
      <c r="N2914" s="73"/>
      <c r="R2914" s="73"/>
      <c r="S2914" s="72" t="s">
        <v>337</v>
      </c>
      <c r="T2914" s="72" t="s">
        <v>14378</v>
      </c>
      <c r="U2914" s="73"/>
      <c r="W2914" s="73"/>
      <c r="X2914" s="73"/>
      <c r="Y2914" s="72" t="s">
        <v>14379</v>
      </c>
      <c r="AO2914" s="71">
        <v>0</v>
      </c>
      <c r="AS2914" s="73"/>
      <c r="AT2914" s="73"/>
      <c r="AV2914" s="73"/>
      <c r="AW2914" s="74" t="s">
        <v>17308</v>
      </c>
      <c r="BC2914" s="73"/>
    </row>
    <row r="2915" spans="1:56">
      <c r="A2915" s="70" t="str">
        <f t="shared" si="91"/>
        <v>2026-01</v>
      </c>
      <c r="B2915" s="5" t="str">
        <f>_xlfn.XLOOKUP(G2915,过机服务商重量差!A:A,过机服务商重量差!G:G)</f>
        <v>无崖子</v>
      </c>
      <c r="C2915" s="32" t="str">
        <f t="shared" si="90"/>
        <v>渠道</v>
      </c>
      <c r="D2915" s="63">
        <f>ROUND(IF(AND(AO2915&gt;=0,Y2915="正常走货"),_xlfn.XLOOKUP(G2915,过机服务商重量差!A:A,过机服务商重量差!L:L),"0"),2)</f>
        <v>2.5</v>
      </c>
      <c r="E2915" s="64">
        <f>ROUND(IF(B2915="小旋风",$D2915/提成!$D$4*提成!$E$4,$D2915/提成!$D$3*提成!$E$3),2)</f>
        <v>0.03</v>
      </c>
      <c r="F2915" s="5" t="str">
        <f ca="1">IFERROR(LOOKUP(1,0/((B2915=名单!B:B)*(VALUE(AW2915)&gt;=名单!E:E)*(VALUE(AW2915)&lt;=名单!G:G)*(Y2915="正常走货")),名单!H:H),"否")</f>
        <v>否</v>
      </c>
      <c r="G2915" s="71" t="s">
        <v>8775</v>
      </c>
      <c r="H2915" s="71" t="s">
        <v>8777</v>
      </c>
      <c r="J2915" s="72" t="s">
        <v>160</v>
      </c>
      <c r="L2915" s="71" t="s">
        <v>18</v>
      </c>
      <c r="M2915" s="73"/>
      <c r="N2915" s="73"/>
      <c r="R2915" s="73"/>
      <c r="S2915" s="72" t="s">
        <v>337</v>
      </c>
      <c r="T2915" s="72" t="s">
        <v>14378</v>
      </c>
      <c r="U2915" s="73"/>
      <c r="W2915" s="73"/>
      <c r="X2915" s="73"/>
      <c r="Y2915" s="72" t="s">
        <v>14379</v>
      </c>
      <c r="AO2915" s="71">
        <v>0</v>
      </c>
      <c r="AS2915" s="73"/>
      <c r="AT2915" s="73"/>
      <c r="AU2915" s="73"/>
      <c r="AV2915" s="73"/>
      <c r="AW2915" s="74" t="s">
        <v>17309</v>
      </c>
      <c r="BC2915" s="73"/>
    </row>
    <row r="2916" spans="1:56">
      <c r="A2916" s="70" t="str">
        <f t="shared" si="91"/>
        <v>2026-01</v>
      </c>
      <c r="B2916" s="5" t="str">
        <f>_xlfn.XLOOKUP(G2916,过机服务商重量差!A:A,过机服务商重量差!G:G)</f>
        <v>无崖子</v>
      </c>
      <c r="C2916" s="32" t="str">
        <f t="shared" si="90"/>
        <v>渠道</v>
      </c>
      <c r="D2916" s="63">
        <f>ROUND(IF(AND(AO2916&gt;=0,Y2916="正常走货"),_xlfn.XLOOKUP(G2916,过机服务商重量差!A:A,过机服务商重量差!L:L),"0"),2)</f>
        <v>2.5</v>
      </c>
      <c r="E2916" s="64">
        <f>ROUND(IF(B2916="小旋风",$D2916/提成!$D$4*提成!$E$4,$D2916/提成!$D$3*提成!$E$3),2)</f>
        <v>0.03</v>
      </c>
      <c r="F2916" s="5" t="str">
        <f ca="1">IFERROR(LOOKUP(1,0/((B2916=名单!B:B)*(VALUE(AW2916)&gt;=名单!E:E)*(VALUE(AW2916)&lt;=名单!G:G)*(Y2916="正常走货")),名单!H:H),"否")</f>
        <v>否</v>
      </c>
      <c r="G2916" s="71" t="s">
        <v>8778</v>
      </c>
      <c r="H2916" s="71" t="s">
        <v>8780</v>
      </c>
      <c r="J2916" s="72" t="s">
        <v>160</v>
      </c>
      <c r="L2916" s="71" t="s">
        <v>18</v>
      </c>
      <c r="M2916" s="73"/>
      <c r="N2916" s="73"/>
      <c r="R2916" s="73"/>
      <c r="S2916" s="72" t="s">
        <v>337</v>
      </c>
      <c r="T2916" s="72" t="s">
        <v>14378</v>
      </c>
      <c r="U2916" s="73"/>
      <c r="W2916" s="73"/>
      <c r="X2916" s="73"/>
      <c r="Y2916" s="72" t="s">
        <v>14379</v>
      </c>
      <c r="AO2916" s="71">
        <v>0</v>
      </c>
      <c r="AS2916" s="73"/>
      <c r="AT2916" s="73"/>
      <c r="AU2916" s="73"/>
      <c r="AV2916" s="73"/>
      <c r="AW2916" s="74" t="s">
        <v>17310</v>
      </c>
      <c r="BC2916" s="73"/>
    </row>
    <row r="2917" spans="1:56">
      <c r="A2917" s="70" t="str">
        <f t="shared" si="91"/>
        <v>2026-01</v>
      </c>
      <c r="B2917" s="5" t="str">
        <f>_xlfn.XLOOKUP(G2917,过机服务商重量差!A:A,过机服务商重量差!G:G)</f>
        <v>玉麒麟</v>
      </c>
      <c r="C2917" s="32" t="str">
        <f t="shared" si="90"/>
        <v>渠道</v>
      </c>
      <c r="D2917" s="63">
        <f>ROUND(IF(AND(AO2917&gt;=0,Y2917="正常走货"),_xlfn.XLOOKUP(G2917,过机服务商重量差!A:A,过机服务商重量差!L:L),"0"),2)</f>
        <v>22</v>
      </c>
      <c r="E2917" s="64">
        <f>ROUND(IF(B2917="小旋风",$D2917/提成!$D$4*提成!$E$4,$D2917/提成!$D$3*提成!$E$3),2)</f>
        <v>0.22</v>
      </c>
      <c r="F2917" s="5" t="str">
        <f ca="1">IFERROR(LOOKUP(1,0/((B2917=名单!B:B)*(VALUE(AW2917)&gt;=名单!E:E)*(VALUE(AW2917)&lt;=名单!G:G)*(Y2917="正常走货")),名单!H:H),"否")</f>
        <v>否</v>
      </c>
      <c r="G2917" s="71" t="s">
        <v>8781</v>
      </c>
      <c r="H2917" s="71" t="s">
        <v>8783</v>
      </c>
      <c r="J2917" s="72" t="s">
        <v>24</v>
      </c>
      <c r="L2917" s="71" t="s">
        <v>18</v>
      </c>
      <c r="M2917" s="73"/>
      <c r="N2917" s="73"/>
      <c r="R2917" s="73"/>
      <c r="S2917" s="72" t="s">
        <v>191</v>
      </c>
      <c r="T2917" s="72" t="s">
        <v>14410</v>
      </c>
      <c r="U2917" s="73"/>
      <c r="W2917" s="73"/>
      <c r="X2917" s="73"/>
      <c r="Y2917" s="72" t="s">
        <v>14379</v>
      </c>
      <c r="AO2917" s="71">
        <v>301.86</v>
      </c>
      <c r="AS2917" s="73"/>
      <c r="AT2917" s="73"/>
      <c r="AU2917" s="73"/>
      <c r="AV2917" s="73"/>
      <c r="AW2917" s="74" t="s">
        <v>17311</v>
      </c>
      <c r="BC2917" s="73"/>
    </row>
    <row r="2918" spans="1:56">
      <c r="A2918" s="70" t="str">
        <f t="shared" si="91"/>
        <v>2026-01</v>
      </c>
      <c r="B2918" s="5" t="str">
        <f>_xlfn.XLOOKUP(G2918,过机服务商重量差!A:A,过机服务商重量差!G:G)</f>
        <v>玉麒麟</v>
      </c>
      <c r="C2918" s="32" t="str">
        <f t="shared" si="90"/>
        <v>渠道</v>
      </c>
      <c r="D2918" s="63">
        <f>ROUND(IF(AND(AO2918&gt;=0,Y2918="正常走货"),_xlfn.XLOOKUP(G2918,过机服务商重量差!A:A,过机服务商重量差!L:L),"0"),2)</f>
        <v>3.5</v>
      </c>
      <c r="E2918" s="64">
        <f>ROUND(IF(B2918="小旋风",$D2918/提成!$D$4*提成!$E$4,$D2918/提成!$D$3*提成!$E$3),2)</f>
        <v>0.04</v>
      </c>
      <c r="F2918" s="5" t="str">
        <f ca="1">IFERROR(LOOKUP(1,0/((B2918=名单!B:B)*(VALUE(AW2918)&gt;=名单!E:E)*(VALUE(AW2918)&lt;=名单!G:G)*(Y2918="正常走货")),名单!H:H),"否")</f>
        <v>否</v>
      </c>
      <c r="G2918" s="71" t="s">
        <v>8784</v>
      </c>
      <c r="H2918" s="71" t="s">
        <v>8786</v>
      </c>
      <c r="J2918" s="72" t="s">
        <v>17</v>
      </c>
      <c r="L2918" s="71" t="s">
        <v>18</v>
      </c>
      <c r="M2918" s="73"/>
      <c r="N2918" s="73"/>
      <c r="R2918" s="73"/>
      <c r="S2918" s="72" t="s">
        <v>152</v>
      </c>
      <c r="T2918" s="72" t="s">
        <v>14382</v>
      </c>
      <c r="U2918" s="73"/>
      <c r="W2918" s="73"/>
      <c r="X2918" s="73"/>
      <c r="Y2918" s="72" t="s">
        <v>14379</v>
      </c>
      <c r="AO2918" s="71">
        <v>0.449999999999989</v>
      </c>
      <c r="AT2918" s="73"/>
      <c r="AV2918" s="73"/>
      <c r="AW2918" s="74" t="s">
        <v>17312</v>
      </c>
      <c r="BC2918" s="73"/>
    </row>
    <row r="2919" spans="1:56">
      <c r="A2919" s="70" t="str">
        <f t="shared" si="91"/>
        <v>2026-01</v>
      </c>
      <c r="B2919" s="5" t="str">
        <f>_xlfn.XLOOKUP(G2919,过机服务商重量差!A:A,过机服务商重量差!G:G)</f>
        <v>无崖子</v>
      </c>
      <c r="C2919" s="32" t="str">
        <f t="shared" si="90"/>
        <v>渠道</v>
      </c>
      <c r="D2919" s="63">
        <f>ROUND(IF(AND(AO2919&gt;=0,Y2919="正常走货"),_xlfn.XLOOKUP(G2919,过机服务商重量差!A:A,过机服务商重量差!L:L),"0"),2)</f>
        <v>1</v>
      </c>
      <c r="E2919" s="64">
        <f>ROUND(IF(B2919="小旋风",$D2919/提成!$D$4*提成!$E$4,$D2919/提成!$D$3*提成!$E$3),2)</f>
        <v>0.01</v>
      </c>
      <c r="F2919" s="5" t="str">
        <f ca="1">IFERROR(LOOKUP(1,0/((B2919=名单!B:B)*(VALUE(AW2919)&gt;=名单!E:E)*(VALUE(AW2919)&lt;=名单!G:G)*(Y2919="正常走货")),名单!H:H),"否")</f>
        <v>否</v>
      </c>
      <c r="G2919" s="71" t="s">
        <v>8787</v>
      </c>
      <c r="H2919" s="71" t="s">
        <v>8789</v>
      </c>
      <c r="J2919" s="72" t="s">
        <v>590</v>
      </c>
      <c r="L2919" s="71" t="s">
        <v>18</v>
      </c>
      <c r="M2919" s="73"/>
      <c r="N2919" s="73"/>
      <c r="R2919" s="73"/>
      <c r="S2919" s="72" t="s">
        <v>199</v>
      </c>
      <c r="T2919" s="72" t="s">
        <v>14439</v>
      </c>
      <c r="U2919" s="73"/>
      <c r="W2919" s="73"/>
      <c r="X2919" s="73"/>
      <c r="Y2919" s="72" t="s">
        <v>14379</v>
      </c>
      <c r="AO2919" s="71">
        <v>71.46</v>
      </c>
      <c r="AS2919" s="73"/>
      <c r="AT2919" s="73"/>
      <c r="AV2919" s="73"/>
      <c r="AW2919" s="74" t="s">
        <v>17313</v>
      </c>
      <c r="BC2919" s="73"/>
    </row>
    <row r="2920" spans="1:56">
      <c r="A2920" s="70" t="str">
        <f t="shared" si="91"/>
        <v>2026-01</v>
      </c>
      <c r="B2920" s="5" t="str">
        <f>_xlfn.XLOOKUP(G2920,过机服务商重量差!A:A,过机服务商重量差!G:G)</f>
        <v>007</v>
      </c>
      <c r="C2920" s="32" t="str">
        <f t="shared" si="90"/>
        <v>渠道</v>
      </c>
      <c r="D2920" s="63">
        <f>ROUND(IF(AND(AO2920&gt;=0,Y2920="正常走货"),_xlfn.XLOOKUP(G2920,过机服务商重量差!A:A,过机服务商重量差!L:L),"0"),2)</f>
        <v>359</v>
      </c>
      <c r="E2920" s="64">
        <f>ROUND(IF(B2920="小旋风",$D2920/提成!$D$4*提成!$E$4,$D2920/提成!$D$3*提成!$E$3),2)</f>
        <v>3.59</v>
      </c>
      <c r="F2920" s="5" t="str">
        <f ca="1">IFERROR(LOOKUP(1,0/((B2920=名单!B:B)*(VALUE(AW2920)&gt;=名单!E:E)*(VALUE(AW2920)&lt;=名单!G:G)*(Y2920="正常走货")),名单!H:H),"否")</f>
        <v>否</v>
      </c>
      <c r="G2920" s="71" t="s">
        <v>8790</v>
      </c>
      <c r="H2920" s="71" t="s">
        <v>8792</v>
      </c>
      <c r="J2920" s="72" t="s">
        <v>283</v>
      </c>
      <c r="L2920" s="71" t="s">
        <v>18</v>
      </c>
      <c r="M2920" s="73"/>
      <c r="N2920" s="73"/>
      <c r="R2920" s="73"/>
      <c r="S2920" s="72" t="s">
        <v>215</v>
      </c>
      <c r="T2920" s="72" t="s">
        <v>14378</v>
      </c>
      <c r="U2920" s="73"/>
      <c r="W2920" s="73"/>
      <c r="X2920" s="73"/>
      <c r="Y2920" s="72" t="s">
        <v>14379</v>
      </c>
      <c r="AO2920" s="71">
        <v>195.5</v>
      </c>
      <c r="AS2920" s="73"/>
      <c r="AT2920" s="73"/>
      <c r="AU2920" s="73"/>
      <c r="AV2920" s="73"/>
      <c r="AW2920" s="74" t="s">
        <v>17314</v>
      </c>
      <c r="BC2920" s="73"/>
    </row>
    <row r="2921" spans="1:56">
      <c r="A2921" s="70" t="str">
        <f t="shared" si="91"/>
        <v>2026-01</v>
      </c>
      <c r="B2921" s="5" t="str">
        <f>_xlfn.XLOOKUP(G2921,过机服务商重量差!A:A,过机服务商重量差!G:G)</f>
        <v>007</v>
      </c>
      <c r="C2921" s="32" t="str">
        <f t="shared" si="90"/>
        <v>渠道</v>
      </c>
      <c r="D2921" s="63">
        <f>ROUND(IF(AND(AO2921&gt;=0,Y2921="正常走货"),_xlfn.XLOOKUP(G2921,过机服务商重量差!A:A,过机服务商重量差!L:L),"0"),2)</f>
        <v>110</v>
      </c>
      <c r="E2921" s="64">
        <f>ROUND(IF(B2921="小旋风",$D2921/提成!$D$4*提成!$E$4,$D2921/提成!$D$3*提成!$E$3),2)</f>
        <v>1.1</v>
      </c>
      <c r="F2921" s="5" t="str">
        <f ca="1">IFERROR(LOOKUP(1,0/((B2921=名单!B:B)*(VALUE(AW2921)&gt;=名单!E:E)*(VALUE(AW2921)&lt;=名单!G:G)*(Y2921="正常走货")),名单!H:H),"否")</f>
        <v>否</v>
      </c>
      <c r="G2921" s="71" t="s">
        <v>8793</v>
      </c>
      <c r="H2921" s="71" t="s">
        <v>8795</v>
      </c>
      <c r="J2921" s="72" t="s">
        <v>168</v>
      </c>
      <c r="L2921" s="71" t="s">
        <v>18</v>
      </c>
      <c r="M2921" s="73"/>
      <c r="N2921" s="73"/>
      <c r="R2921" s="73"/>
      <c r="S2921" s="72" t="s">
        <v>130</v>
      </c>
      <c r="T2921" s="72" t="s">
        <v>14419</v>
      </c>
      <c r="U2921" s="73"/>
      <c r="W2921" s="73"/>
      <c r="X2921" s="73"/>
      <c r="Y2921" s="72" t="s">
        <v>14379</v>
      </c>
      <c r="AO2921" s="71">
        <v>110</v>
      </c>
      <c r="AT2921" s="73"/>
      <c r="AU2921" s="73"/>
      <c r="AV2921" s="73"/>
      <c r="AW2921" s="74" t="s">
        <v>17315</v>
      </c>
      <c r="BC2921" s="73"/>
    </row>
    <row r="2922" spans="1:56">
      <c r="A2922" s="70" t="str">
        <f t="shared" si="91"/>
        <v>2026-01</v>
      </c>
      <c r="B2922" s="5" t="str">
        <f>_xlfn.XLOOKUP(G2922,过机服务商重量差!A:A,过机服务商重量差!G:G)</f>
        <v>玉麒麟</v>
      </c>
      <c r="C2922" s="32" t="str">
        <f t="shared" si="90"/>
        <v>渠道</v>
      </c>
      <c r="D2922" s="63">
        <f>ROUND(IF(AND(AO2922&gt;=0,Y2922="正常走货"),_xlfn.XLOOKUP(G2922,过机服务商重量差!A:A,过机服务商重量差!L:L),"0"),2)</f>
        <v>1</v>
      </c>
      <c r="E2922" s="64">
        <f>ROUND(IF(B2922="小旋风",$D2922/提成!$D$4*提成!$E$4,$D2922/提成!$D$3*提成!$E$3),2)</f>
        <v>0.01</v>
      </c>
      <c r="F2922" s="5" t="str">
        <f ca="1">IFERROR(LOOKUP(1,0/((B2922=名单!B:B)*(VALUE(AW2922)&gt;=名单!E:E)*(VALUE(AW2922)&lt;=名单!G:G)*(Y2922="正常走货")),名单!H:H),"否")</f>
        <v>否</v>
      </c>
      <c r="G2922" s="71" t="s">
        <v>8796</v>
      </c>
      <c r="H2922" s="71" t="s">
        <v>8798</v>
      </c>
      <c r="J2922" s="72" t="s">
        <v>24</v>
      </c>
      <c r="L2922" s="71" t="s">
        <v>18</v>
      </c>
      <c r="M2922" s="73"/>
      <c r="N2922" s="73"/>
      <c r="R2922" s="73"/>
      <c r="S2922" s="72" t="s">
        <v>421</v>
      </c>
      <c r="T2922" s="72" t="s">
        <v>14382</v>
      </c>
      <c r="U2922" s="73"/>
      <c r="W2922" s="73"/>
      <c r="X2922" s="73"/>
      <c r="Y2922" s="72" t="s">
        <v>14379</v>
      </c>
      <c r="AO2922" s="71">
        <v>2.83</v>
      </c>
      <c r="AT2922" s="73"/>
      <c r="AV2922" s="73"/>
      <c r="AW2922" s="74" t="s">
        <v>17316</v>
      </c>
      <c r="BC2922" s="73"/>
      <c r="BD2922" s="73"/>
    </row>
    <row r="2923" spans="1:56">
      <c r="A2923" s="70" t="str">
        <f t="shared" si="91"/>
        <v>2026-01</v>
      </c>
      <c r="B2923" s="5" t="str">
        <f>_xlfn.XLOOKUP(G2923,过机服务商重量差!A:A,过机服务商重量差!G:G)</f>
        <v>无崖子</v>
      </c>
      <c r="C2923" s="32" t="str">
        <f t="shared" si="90"/>
        <v>渠道</v>
      </c>
      <c r="D2923" s="63">
        <f>ROUND(IF(AND(AO2923&gt;=0,Y2923="正常走货"),_xlfn.XLOOKUP(G2923,过机服务商重量差!A:A,过机服务商重量差!L:L),"0"),2)</f>
        <v>1.7</v>
      </c>
      <c r="E2923" s="64">
        <f>ROUND(IF(B2923="小旋风",$D2923/提成!$D$4*提成!$E$4,$D2923/提成!$D$3*提成!$E$3),2)</f>
        <v>0.02</v>
      </c>
      <c r="F2923" s="5" t="str">
        <f ca="1">IFERROR(LOOKUP(1,0/((B2923=名单!B:B)*(VALUE(AW2923)&gt;=名单!E:E)*(VALUE(AW2923)&lt;=名单!G:G)*(Y2923="正常走货")),名单!H:H),"否")</f>
        <v>否</v>
      </c>
      <c r="G2923" s="71" t="s">
        <v>8799</v>
      </c>
      <c r="H2923" s="71" t="s">
        <v>8801</v>
      </c>
      <c r="J2923" s="72" t="s">
        <v>128</v>
      </c>
      <c r="L2923" s="71" t="s">
        <v>18</v>
      </c>
      <c r="M2923" s="73"/>
      <c r="N2923" s="73"/>
      <c r="R2923" s="73"/>
      <c r="S2923" s="72" t="s">
        <v>99</v>
      </c>
      <c r="T2923" s="72" t="s">
        <v>14410</v>
      </c>
      <c r="U2923" s="73"/>
      <c r="W2923" s="73"/>
      <c r="X2923" s="73"/>
      <c r="Y2923" s="72" t="s">
        <v>14379</v>
      </c>
      <c r="AO2923" s="71">
        <v>212.88</v>
      </c>
      <c r="AT2923" s="73"/>
      <c r="AU2923" s="73"/>
      <c r="AV2923" s="73"/>
      <c r="AW2923" s="74" t="s">
        <v>17317</v>
      </c>
      <c r="BC2923" s="73"/>
    </row>
    <row r="2924" spans="1:56">
      <c r="A2924" s="70" t="str">
        <f t="shared" si="91"/>
        <v>2026-01</v>
      </c>
      <c r="B2924" s="5" t="str">
        <f>_xlfn.XLOOKUP(G2924,过机服务商重量差!A:A,过机服务商重量差!G:G)</f>
        <v>无崖子</v>
      </c>
      <c r="C2924" s="32" t="str">
        <f t="shared" si="90"/>
        <v>渠道</v>
      </c>
      <c r="D2924" s="63">
        <f>ROUND(IF(AND(AO2924&gt;=0,Y2924="正常走货"),_xlfn.XLOOKUP(G2924,过机服务商重量差!A:A,过机服务商重量差!L:L),"0"),2)</f>
        <v>13</v>
      </c>
      <c r="E2924" s="64">
        <f>ROUND(IF(B2924="小旋风",$D2924/提成!$D$4*提成!$E$4,$D2924/提成!$D$3*提成!$E$3),2)</f>
        <v>0.13</v>
      </c>
      <c r="F2924" s="5" t="str">
        <f ca="1">IFERROR(LOOKUP(1,0/((B2924=名单!B:B)*(VALUE(AW2924)&gt;=名单!E:E)*(VALUE(AW2924)&lt;=名单!G:G)*(Y2924="正常走货")),名单!H:H),"否")</f>
        <v>否</v>
      </c>
      <c r="G2924" s="71" t="s">
        <v>8802</v>
      </c>
      <c r="H2924" s="71" t="s">
        <v>8804</v>
      </c>
      <c r="J2924" s="72" t="s">
        <v>2334</v>
      </c>
      <c r="L2924" s="71" t="s">
        <v>18</v>
      </c>
      <c r="M2924" s="73"/>
      <c r="N2924" s="73"/>
      <c r="R2924" s="73"/>
      <c r="S2924" s="72" t="s">
        <v>7799</v>
      </c>
      <c r="T2924" s="72" t="s">
        <v>14382</v>
      </c>
      <c r="U2924" s="73"/>
      <c r="W2924" s="73"/>
      <c r="X2924" s="73"/>
      <c r="Y2924" s="72" t="s">
        <v>14379</v>
      </c>
      <c r="AO2924" s="71">
        <v>0</v>
      </c>
      <c r="AT2924" s="73"/>
      <c r="AU2924" s="73"/>
      <c r="AV2924" s="73"/>
      <c r="AW2924" s="74" t="s">
        <v>17318</v>
      </c>
      <c r="BC2924" s="73"/>
    </row>
    <row r="2925" spans="1:56">
      <c r="A2925" s="70" t="str">
        <f t="shared" si="91"/>
        <v>2026-01</v>
      </c>
      <c r="B2925" s="5" t="str">
        <f>_xlfn.XLOOKUP(G2925,过机服务商重量差!A:A,过机服务商重量差!G:G)</f>
        <v>帅时莹</v>
      </c>
      <c r="C2925" s="32" t="str">
        <f t="shared" si="90"/>
        <v>渠道</v>
      </c>
      <c r="D2925" s="63">
        <f>ROUND(IF(AND(AO2925&gt;=0,Y2925="正常走货"),_xlfn.XLOOKUP(G2925,过机服务商重量差!A:A,过机服务商重量差!L:L),"0"),2)</f>
        <v>84</v>
      </c>
      <c r="E2925" s="64">
        <f>ROUND(IF(B2925="小旋风",$D2925/提成!$D$4*提成!$E$4,$D2925/提成!$D$3*提成!$E$3),2)</f>
        <v>0.84</v>
      </c>
      <c r="F2925" s="5" t="str">
        <f ca="1">IFERROR(LOOKUP(1,0/((B2925=名单!B:B)*(VALUE(AW2925)&gt;=名单!E:E)*(VALUE(AW2925)&lt;=名单!G:G)*(Y2925="正常走货")),名单!H:H),"否")</f>
        <v>否</v>
      </c>
      <c r="G2925" s="71" t="s">
        <v>8805</v>
      </c>
      <c r="H2925" s="71" t="s">
        <v>8807</v>
      </c>
      <c r="J2925" s="72" t="s">
        <v>186</v>
      </c>
      <c r="L2925" s="71" t="s">
        <v>18</v>
      </c>
      <c r="M2925" s="73"/>
      <c r="N2925" s="73"/>
      <c r="R2925" s="73"/>
      <c r="S2925" s="72" t="s">
        <v>191</v>
      </c>
      <c r="T2925" s="72" t="s">
        <v>14410</v>
      </c>
      <c r="U2925" s="73"/>
      <c r="W2925" s="73"/>
      <c r="X2925" s="73"/>
      <c r="Y2925" s="72" t="s">
        <v>14379</v>
      </c>
      <c r="AO2925" s="71">
        <v>936.4</v>
      </c>
      <c r="AT2925" s="73"/>
      <c r="AV2925" s="73"/>
      <c r="AW2925" s="74" t="s">
        <v>17319</v>
      </c>
      <c r="BC2925" s="73"/>
    </row>
    <row r="2926" spans="1:56">
      <c r="A2926" s="70" t="str">
        <f t="shared" si="91"/>
        <v>2026-01</v>
      </c>
      <c r="B2926" s="5" t="str">
        <f>_xlfn.XLOOKUP(G2926,过机服务商重量差!A:A,过机服务商重量差!G:G)</f>
        <v>007</v>
      </c>
      <c r="C2926" s="32" t="str">
        <f t="shared" si="90"/>
        <v>渠道</v>
      </c>
      <c r="D2926" s="63">
        <f>ROUND(IF(AND(AO2926&gt;=0,Y2926="正常走货"),_xlfn.XLOOKUP(G2926,过机服务商重量差!A:A,过机服务商重量差!L:L),"0"),2)</f>
        <v>63</v>
      </c>
      <c r="E2926" s="64">
        <f>ROUND(IF(B2926="小旋风",$D2926/提成!$D$4*提成!$E$4,$D2926/提成!$D$3*提成!$E$3),2)</f>
        <v>0.63</v>
      </c>
      <c r="F2926" s="5" t="str">
        <f ca="1">IFERROR(LOOKUP(1,0/((B2926=名单!B:B)*(VALUE(AW2926)&gt;=名单!E:E)*(VALUE(AW2926)&lt;=名单!G:G)*(Y2926="正常走货")),名单!H:H),"否")</f>
        <v>否</v>
      </c>
      <c r="G2926" s="71" t="s">
        <v>8808</v>
      </c>
      <c r="H2926" s="71" t="s">
        <v>8810</v>
      </c>
      <c r="J2926" s="72" t="s">
        <v>266</v>
      </c>
      <c r="L2926" s="71" t="s">
        <v>18</v>
      </c>
      <c r="M2926" s="73"/>
      <c r="N2926" s="73"/>
      <c r="R2926" s="73"/>
      <c r="S2926" s="72" t="s">
        <v>130</v>
      </c>
      <c r="T2926" s="72" t="s">
        <v>14419</v>
      </c>
      <c r="U2926" s="73"/>
      <c r="W2926" s="73"/>
      <c r="X2926" s="73"/>
      <c r="Y2926" s="72" t="s">
        <v>14379</v>
      </c>
      <c r="AO2926" s="71">
        <v>434.7</v>
      </c>
      <c r="AT2926" s="73"/>
      <c r="AU2926" s="73"/>
      <c r="AV2926" s="73"/>
      <c r="AW2926" s="74" t="s">
        <v>17320</v>
      </c>
      <c r="BC2926" s="73"/>
    </row>
    <row r="2927" spans="1:56">
      <c r="A2927" s="70" t="str">
        <f t="shared" si="91"/>
        <v>2026-01</v>
      </c>
      <c r="B2927" s="5" t="str">
        <f>_xlfn.XLOOKUP(G2927,过机服务商重量差!A:A,过机服务商重量差!G:G)</f>
        <v>小旋风</v>
      </c>
      <c r="C2927" s="32" t="str">
        <f t="shared" si="90"/>
        <v>渠道</v>
      </c>
      <c r="D2927" s="63">
        <f>ROUND(IF(AND(AO2927&gt;=0,Y2927="正常走货"),_xlfn.XLOOKUP(G2927,过机服务商重量差!A:A,过机服务商重量差!L:L),"0"),2)</f>
        <v>48</v>
      </c>
      <c r="E2927" s="64">
        <f>ROUND(IF(B2927="小旋风",$D2927/提成!$D$4*提成!$E$4,$D2927/提成!$D$3*提成!$E$3),2)</f>
        <v>0.48</v>
      </c>
      <c r="F2927" s="5" t="str">
        <f ca="1">IFERROR(LOOKUP(1,0/((B2927=名单!B:B)*(VALUE(AW2927)&gt;=名单!E:E)*(VALUE(AW2927)&lt;=名单!G:G)*(Y2927="正常走货")),名单!H:H),"否")</f>
        <v>是</v>
      </c>
      <c r="G2927" s="71" t="s">
        <v>8811</v>
      </c>
      <c r="H2927" s="71" t="s">
        <v>8813</v>
      </c>
      <c r="J2927" s="72" t="s">
        <v>274</v>
      </c>
      <c r="L2927" s="71" t="s">
        <v>18</v>
      </c>
      <c r="M2927" s="73"/>
      <c r="N2927" s="73"/>
      <c r="R2927" s="73"/>
      <c r="S2927" s="72" t="s">
        <v>558</v>
      </c>
      <c r="T2927" s="71" t="s">
        <v>14410</v>
      </c>
      <c r="U2927" s="73"/>
      <c r="W2927" s="73"/>
      <c r="X2927" s="73"/>
      <c r="Y2927" s="72" t="s">
        <v>14379</v>
      </c>
      <c r="AO2927" s="71">
        <v>72</v>
      </c>
      <c r="AS2927" s="73"/>
      <c r="AT2927" s="73"/>
      <c r="AV2927" s="73"/>
      <c r="AW2927" s="74" t="s">
        <v>17321</v>
      </c>
      <c r="BA2927" s="73"/>
      <c r="BC2927" s="73"/>
    </row>
    <row r="2928" spans="1:56">
      <c r="A2928" s="70" t="str">
        <f t="shared" si="91"/>
        <v>2026-01</v>
      </c>
      <c r="B2928" s="5" t="str">
        <f>_xlfn.XLOOKUP(G2928,过机服务商重量差!A:A,过机服务商重量差!G:G)</f>
        <v>小旋风</v>
      </c>
      <c r="C2928" s="32" t="str">
        <f t="shared" si="90"/>
        <v>渠道</v>
      </c>
      <c r="D2928" s="63">
        <f>ROUND(IF(AND(AO2928&gt;=0,Y2928="正常走货"),_xlfn.XLOOKUP(G2928,过机服务商重量差!A:A,过机服务商重量差!L:L),"0"),2)</f>
        <v>68</v>
      </c>
      <c r="E2928" s="64">
        <f>ROUND(IF(B2928="小旋风",$D2928/提成!$D$4*提成!$E$4,$D2928/提成!$D$3*提成!$E$3),2)</f>
        <v>0.68</v>
      </c>
      <c r="F2928" s="5" t="str">
        <f ca="1">IFERROR(LOOKUP(1,0/((B2928=名单!B:B)*(VALUE(AW2928)&gt;=名单!E:E)*(VALUE(AW2928)&lt;=名单!G:G)*(Y2928="正常走货")),名单!H:H),"否")</f>
        <v>是</v>
      </c>
      <c r="G2928" s="71" t="s">
        <v>8814</v>
      </c>
      <c r="H2928" s="71" t="s">
        <v>8816</v>
      </c>
      <c r="J2928" s="72" t="s">
        <v>453</v>
      </c>
      <c r="L2928" s="71" t="s">
        <v>18</v>
      </c>
      <c r="M2928" s="73"/>
      <c r="N2928" s="73"/>
      <c r="R2928" s="73"/>
      <c r="S2928" s="72" t="s">
        <v>20</v>
      </c>
      <c r="T2928" s="71" t="s">
        <v>14378</v>
      </c>
      <c r="U2928" s="73"/>
      <c r="W2928" s="73"/>
      <c r="X2928" s="73"/>
      <c r="Y2928" s="72" t="s">
        <v>14379</v>
      </c>
      <c r="AO2928" s="71">
        <v>13.6</v>
      </c>
      <c r="AT2928" s="73"/>
      <c r="AV2928" s="73"/>
      <c r="AW2928" s="74" t="s">
        <v>17322</v>
      </c>
      <c r="BC2928" s="73"/>
    </row>
    <row r="2929" spans="1:56">
      <c r="A2929" s="70" t="str">
        <f t="shared" si="91"/>
        <v>2026-01</v>
      </c>
      <c r="B2929" s="5" t="str">
        <f>_xlfn.XLOOKUP(G2929,过机服务商重量差!A:A,过机服务商重量差!G:G)</f>
        <v>帅时莹</v>
      </c>
      <c r="C2929" s="32" t="str">
        <f t="shared" si="90"/>
        <v>渠道</v>
      </c>
      <c r="D2929" s="63">
        <f>ROUND(IF(AND(AO2929&gt;=0,Y2929="正常走货"),_xlfn.XLOOKUP(G2929,过机服务商重量差!A:A,过机服务商重量差!L:L),"0"),2)</f>
        <v>2.5</v>
      </c>
      <c r="E2929" s="64">
        <f>ROUND(IF(B2929="小旋风",$D2929/提成!$D$4*提成!$E$4,$D2929/提成!$D$3*提成!$E$3),2)</f>
        <v>0.03</v>
      </c>
      <c r="F2929" s="5" t="str">
        <f ca="1">IFERROR(LOOKUP(1,0/((B2929=名单!B:B)*(VALUE(AW2929)&gt;=名单!E:E)*(VALUE(AW2929)&lt;=名单!G:G)*(Y2929="正常走货")),名单!H:H),"否")</f>
        <v>否</v>
      </c>
      <c r="G2929" s="71" t="s">
        <v>8817</v>
      </c>
      <c r="H2929" s="71" t="s">
        <v>8819</v>
      </c>
      <c r="J2929" s="72" t="s">
        <v>140</v>
      </c>
      <c r="L2929" s="71" t="s">
        <v>18</v>
      </c>
      <c r="M2929" s="73"/>
      <c r="N2929" s="73"/>
      <c r="R2929" s="73"/>
      <c r="S2929" s="72" t="s">
        <v>562</v>
      </c>
      <c r="T2929" s="72" t="s">
        <v>14410</v>
      </c>
      <c r="U2929" s="73"/>
      <c r="W2929" s="73"/>
      <c r="X2929" s="73"/>
      <c r="Y2929" s="72" t="s">
        <v>14379</v>
      </c>
      <c r="AO2929" s="71">
        <v>55.7</v>
      </c>
      <c r="AS2929" s="73"/>
      <c r="AT2929" s="73"/>
      <c r="AU2929" s="73"/>
      <c r="AV2929" s="73"/>
      <c r="AW2929" s="74" t="s">
        <v>17323</v>
      </c>
      <c r="BC2929" s="73"/>
    </row>
    <row r="2930" spans="1:56">
      <c r="A2930" s="70" t="str">
        <f t="shared" si="91"/>
        <v>2026-01</v>
      </c>
      <c r="B2930" s="5" t="str">
        <f>_xlfn.XLOOKUP(G2930,过机服务商重量差!A:A,过机服务商重量差!G:G)</f>
        <v>玉麒麟</v>
      </c>
      <c r="C2930" s="32" t="str">
        <f t="shared" si="90"/>
        <v>渠道</v>
      </c>
      <c r="D2930" s="63">
        <f>ROUND(IF(AND(AO2930&gt;=0,Y2930="正常走货"),_xlfn.XLOOKUP(G2930,过机服务商重量差!A:A,过机服务商重量差!L:L),"0"),2)</f>
        <v>1.5</v>
      </c>
      <c r="E2930" s="64">
        <f>ROUND(IF(B2930="小旋风",$D2930/提成!$D$4*提成!$E$4,$D2930/提成!$D$3*提成!$E$3),2)</f>
        <v>0.02</v>
      </c>
      <c r="F2930" s="5" t="str">
        <f ca="1">IFERROR(LOOKUP(1,0/((B2930=名单!B:B)*(VALUE(AW2930)&gt;=名单!E:E)*(VALUE(AW2930)&lt;=名单!G:G)*(Y2930="正常走货")),名单!H:H),"否")</f>
        <v>否</v>
      </c>
      <c r="G2930" s="71" t="s">
        <v>8820</v>
      </c>
      <c r="H2930" s="71" t="s">
        <v>8822</v>
      </c>
      <c r="J2930" s="72" t="s">
        <v>256</v>
      </c>
      <c r="L2930" s="71" t="s">
        <v>18</v>
      </c>
      <c r="M2930" s="73"/>
      <c r="N2930" s="73"/>
      <c r="R2930" s="73"/>
      <c r="S2930" s="72" t="s">
        <v>187</v>
      </c>
      <c r="T2930" s="72" t="s">
        <v>14410</v>
      </c>
      <c r="U2930" s="73"/>
      <c r="W2930" s="73"/>
      <c r="X2930" s="73"/>
      <c r="Y2930" s="72" t="s">
        <v>14379</v>
      </c>
      <c r="AO2930" s="71">
        <v>37.54</v>
      </c>
      <c r="AT2930" s="73"/>
      <c r="AV2930" s="73"/>
      <c r="AW2930" s="74" t="s">
        <v>17324</v>
      </c>
      <c r="BC2930" s="73"/>
    </row>
    <row r="2931" spans="1:56">
      <c r="A2931" s="70" t="str">
        <f t="shared" si="91"/>
        <v>2026-01</v>
      </c>
      <c r="B2931" s="5" t="str">
        <f>_xlfn.XLOOKUP(G2931,过机服务商重量差!A:A,过机服务商重量差!G:G)</f>
        <v>玉麒麟</v>
      </c>
      <c r="C2931" s="32" t="str">
        <f t="shared" si="90"/>
        <v>渠道</v>
      </c>
      <c r="D2931" s="63">
        <f>ROUND(IF(AND(AO2931&gt;=0,Y2931="正常走货"),_xlfn.XLOOKUP(G2931,过机服务商重量差!A:A,过机服务商重量差!L:L),"0"),2)</f>
        <v>1</v>
      </c>
      <c r="E2931" s="64">
        <f>ROUND(IF(B2931="小旋风",$D2931/提成!$D$4*提成!$E$4,$D2931/提成!$D$3*提成!$E$3),2)</f>
        <v>0.01</v>
      </c>
      <c r="F2931" s="5" t="str">
        <f ca="1">IFERROR(LOOKUP(1,0/((B2931=名单!B:B)*(VALUE(AW2931)&gt;=名单!E:E)*(VALUE(AW2931)&lt;=名单!G:G)*(Y2931="正常走货")),名单!H:H),"否")</f>
        <v>否</v>
      </c>
      <c r="G2931" s="71" t="s">
        <v>8823</v>
      </c>
      <c r="H2931" s="71" t="s">
        <v>8825</v>
      </c>
      <c r="J2931" s="71" t="s">
        <v>17</v>
      </c>
      <c r="L2931" s="71" t="s">
        <v>18</v>
      </c>
      <c r="M2931" s="73"/>
      <c r="N2931" s="73"/>
      <c r="R2931" s="73"/>
      <c r="S2931" s="72" t="s">
        <v>90</v>
      </c>
      <c r="T2931" s="72" t="s">
        <v>14407</v>
      </c>
      <c r="U2931" s="73"/>
      <c r="W2931" s="73"/>
      <c r="X2931" s="73"/>
      <c r="Y2931" s="72" t="s">
        <v>14379</v>
      </c>
      <c r="AO2931" s="71">
        <v>49.56</v>
      </c>
      <c r="AS2931" s="73"/>
      <c r="AT2931" s="73"/>
      <c r="AU2931" s="73"/>
      <c r="AV2931" s="73"/>
      <c r="AW2931" s="74" t="s">
        <v>17325</v>
      </c>
      <c r="BC2931" s="73"/>
    </row>
    <row r="2932" spans="1:56">
      <c r="A2932" s="70" t="str">
        <f t="shared" si="91"/>
        <v>2026-01</v>
      </c>
      <c r="B2932" s="5" t="str">
        <f>_xlfn.XLOOKUP(G2932,过机服务商重量差!A:A,过机服务商重量差!G:G)</f>
        <v>风清扬</v>
      </c>
      <c r="C2932" s="32" t="str">
        <f t="shared" si="90"/>
        <v>渠道</v>
      </c>
      <c r="D2932" s="63">
        <f>ROUND(IF(AND(AO2932&gt;=0,Y2932="正常走货"),_xlfn.XLOOKUP(G2932,过机服务商重量差!A:A,过机服务商重量差!L:L),"0"),2)</f>
        <v>49</v>
      </c>
      <c r="E2932" s="64">
        <f>ROUND(IF(B2932="小旋风",$D2932/提成!$D$4*提成!$E$4,$D2932/提成!$D$3*提成!$E$3),2)</f>
        <v>0.49</v>
      </c>
      <c r="F2932" s="5" t="str">
        <f ca="1">IFERROR(LOOKUP(1,0/((B2932=名单!B:B)*(VALUE(AW2932)&gt;=名单!E:E)*(VALUE(AW2932)&lt;=名单!G:G)*(Y2932="正常走货")),名单!H:H),"否")</f>
        <v>是</v>
      </c>
      <c r="G2932" s="71" t="s">
        <v>8826</v>
      </c>
      <c r="H2932" s="71" t="s">
        <v>8828</v>
      </c>
      <c r="J2932" s="71" t="s">
        <v>317</v>
      </c>
      <c r="L2932" s="71" t="s">
        <v>18</v>
      </c>
      <c r="M2932" s="73"/>
      <c r="N2932" s="73"/>
      <c r="R2932" s="73"/>
      <c r="S2932" s="72" t="s">
        <v>215</v>
      </c>
      <c r="T2932" s="72" t="s">
        <v>14378</v>
      </c>
      <c r="U2932" s="73"/>
      <c r="W2932" s="73"/>
      <c r="X2932" s="73"/>
      <c r="Y2932" s="72" t="s">
        <v>14379</v>
      </c>
      <c r="AO2932" s="71">
        <v>122</v>
      </c>
      <c r="AT2932" s="73"/>
      <c r="AV2932" s="73"/>
      <c r="AW2932" s="74" t="s">
        <v>17326</v>
      </c>
      <c r="BC2932" s="73"/>
    </row>
    <row r="2933" spans="1:56">
      <c r="A2933" s="70" t="str">
        <f t="shared" si="91"/>
        <v>2026-01</v>
      </c>
      <c r="B2933" s="5" t="str">
        <f>_xlfn.XLOOKUP(G2933,过机服务商重量差!A:A,过机服务商重量差!G:G)</f>
        <v>风清扬</v>
      </c>
      <c r="C2933" s="32" t="str">
        <f t="shared" si="90"/>
        <v>渠道</v>
      </c>
      <c r="D2933" s="63">
        <f>ROUND(IF(AND(AO2933&gt;=0,Y2933="正常走货"),_xlfn.XLOOKUP(G2933,过机服务商重量差!A:A,过机服务商重量差!L:L),"0"),2)</f>
        <v>444</v>
      </c>
      <c r="E2933" s="64">
        <f>ROUND(IF(B2933="小旋风",$D2933/提成!$D$4*提成!$E$4,$D2933/提成!$D$3*提成!$E$3),2)</f>
        <v>4.44</v>
      </c>
      <c r="F2933" s="5" t="str">
        <f ca="1">IFERROR(LOOKUP(1,0/((B2933=名单!B:B)*(VALUE(AW2933)&gt;=名单!E:E)*(VALUE(AW2933)&lt;=名单!G:G)*(Y2933="正常走货")),名单!H:H),"否")</f>
        <v>是</v>
      </c>
      <c r="G2933" s="71" t="s">
        <v>8829</v>
      </c>
      <c r="H2933" s="71" t="s">
        <v>8831</v>
      </c>
      <c r="J2933" s="71" t="s">
        <v>144</v>
      </c>
      <c r="L2933" s="71" t="s">
        <v>18</v>
      </c>
      <c r="M2933" s="73"/>
      <c r="N2933" s="73"/>
      <c r="R2933" s="73"/>
      <c r="S2933" s="72" t="s">
        <v>145</v>
      </c>
      <c r="T2933" s="72" t="s">
        <v>14407</v>
      </c>
      <c r="U2933" s="73"/>
      <c r="W2933" s="73"/>
      <c r="X2933" s="73"/>
      <c r="Y2933" s="72" t="s">
        <v>14379</v>
      </c>
      <c r="AO2933" s="71">
        <v>764</v>
      </c>
      <c r="AS2933" s="73"/>
      <c r="AT2933" s="73"/>
      <c r="AU2933" s="73"/>
      <c r="AV2933" s="73"/>
      <c r="AW2933" s="74" t="s">
        <v>17327</v>
      </c>
      <c r="BC2933" s="73"/>
    </row>
    <row r="2934" spans="1:56">
      <c r="A2934" s="70" t="str">
        <f t="shared" si="91"/>
        <v>2026-01</v>
      </c>
      <c r="B2934" s="5" t="str">
        <f>_xlfn.XLOOKUP(G2934,过机服务商重量差!A:A,过机服务商重量差!G:G)</f>
        <v>帅时莹</v>
      </c>
      <c r="C2934" s="32" t="str">
        <f t="shared" si="90"/>
        <v>渠道</v>
      </c>
      <c r="D2934" s="63">
        <f>ROUND(IF(AND(AO2934&gt;=0,Y2934="正常走货"),_xlfn.XLOOKUP(G2934,过机服务商重量差!A:A,过机服务商重量差!L:L),"0"),2)</f>
        <v>384</v>
      </c>
      <c r="E2934" s="64">
        <f>ROUND(IF(B2934="小旋风",$D2934/提成!$D$4*提成!$E$4,$D2934/提成!$D$3*提成!$E$3),2)</f>
        <v>3.84</v>
      </c>
      <c r="F2934" s="5" t="str">
        <f ca="1">IFERROR(LOOKUP(1,0/((B2934=名单!B:B)*(VALUE(AW2934)&gt;=名单!E:E)*(VALUE(AW2934)&lt;=名单!G:G)*(Y2934="正常走货")),名单!H:H),"否")</f>
        <v>否</v>
      </c>
      <c r="G2934" s="71" t="s">
        <v>8832</v>
      </c>
      <c r="H2934" s="71" t="s">
        <v>8834</v>
      </c>
      <c r="J2934" s="72" t="s">
        <v>97</v>
      </c>
      <c r="L2934" s="71" t="s">
        <v>18</v>
      </c>
      <c r="M2934" s="73"/>
      <c r="N2934" s="73"/>
      <c r="R2934" s="73"/>
      <c r="S2934" s="72" t="s">
        <v>562</v>
      </c>
      <c r="T2934" s="72" t="s">
        <v>14410</v>
      </c>
      <c r="U2934" s="73"/>
      <c r="W2934" s="73"/>
      <c r="X2934" s="73"/>
      <c r="Y2934" s="72" t="s">
        <v>14379</v>
      </c>
      <c r="AO2934" s="71">
        <v>384</v>
      </c>
      <c r="AS2934" s="73"/>
      <c r="AT2934" s="73"/>
      <c r="AU2934" s="73"/>
      <c r="AV2934" s="73"/>
      <c r="AW2934" s="74" t="s">
        <v>17328</v>
      </c>
      <c r="BC2934" s="73"/>
    </row>
    <row r="2935" spans="1:56">
      <c r="A2935" s="70" t="str">
        <f t="shared" si="91"/>
        <v>2026-01</v>
      </c>
      <c r="B2935" s="5" t="str">
        <f>_xlfn.XLOOKUP(G2935,过机服务商重量差!A:A,过机服务商重量差!G:G)</f>
        <v>玉麒麟</v>
      </c>
      <c r="C2935" s="32" t="str">
        <f t="shared" si="90"/>
        <v>渠道</v>
      </c>
      <c r="D2935" s="63">
        <f>ROUND(IF(AND(AO2935&gt;=0,Y2935="正常走货"),_xlfn.XLOOKUP(G2935,过机服务商重量差!A:A,过机服务商重量差!L:L),"0"),2)</f>
        <v>1</v>
      </c>
      <c r="E2935" s="64">
        <f>ROUND(IF(B2935="小旋风",$D2935/提成!$D$4*提成!$E$4,$D2935/提成!$D$3*提成!$E$3),2)</f>
        <v>0.01</v>
      </c>
      <c r="F2935" s="5" t="str">
        <f ca="1">IFERROR(LOOKUP(1,0/((B2935=名单!B:B)*(VALUE(AW2935)&gt;=名单!E:E)*(VALUE(AW2935)&lt;=名单!G:G)*(Y2935="正常走货")),名单!H:H),"否")</f>
        <v>否</v>
      </c>
      <c r="G2935" s="71" t="s">
        <v>8835</v>
      </c>
      <c r="H2935" s="71" t="s">
        <v>8837</v>
      </c>
      <c r="J2935" s="71" t="s">
        <v>17</v>
      </c>
      <c r="L2935" s="71" t="s">
        <v>18</v>
      </c>
      <c r="M2935" s="73"/>
      <c r="N2935" s="73"/>
      <c r="R2935" s="73"/>
      <c r="S2935" s="72" t="s">
        <v>199</v>
      </c>
      <c r="T2935" s="72" t="s">
        <v>14439</v>
      </c>
      <c r="U2935" s="73"/>
      <c r="W2935" s="73"/>
      <c r="X2935" s="73"/>
      <c r="Y2935" s="72" t="s">
        <v>14379</v>
      </c>
      <c r="AO2935" s="71">
        <v>158</v>
      </c>
      <c r="AS2935" s="73"/>
      <c r="AT2935" s="73"/>
      <c r="AU2935" s="73"/>
      <c r="AV2935" s="73"/>
      <c r="AW2935" s="74" t="s">
        <v>17329</v>
      </c>
      <c r="BC2935" s="73"/>
    </row>
    <row r="2936" spans="1:56">
      <c r="A2936" s="70" t="str">
        <f t="shared" si="91"/>
        <v>2026-01</v>
      </c>
      <c r="B2936" s="5" t="str">
        <f>_xlfn.XLOOKUP(G2936,过机服务商重量差!A:A,过机服务商重量差!G:G)</f>
        <v>风清扬</v>
      </c>
      <c r="C2936" s="32" t="str">
        <f t="shared" si="90"/>
        <v>渠道</v>
      </c>
      <c r="D2936" s="63">
        <f>ROUND(IF(AND(AO2936&gt;=0,Y2936="正常走货"),_xlfn.XLOOKUP(G2936,过机服务商重量差!A:A,过机服务商重量差!L:L),"0"),2)</f>
        <v>2467</v>
      </c>
      <c r="E2936" s="64">
        <f>ROUND(IF(B2936="小旋风",$D2936/提成!$D$4*提成!$E$4,$D2936/提成!$D$3*提成!$E$3),2)</f>
        <v>24.67</v>
      </c>
      <c r="F2936" s="5" t="str">
        <f ca="1">IFERROR(LOOKUP(1,0/((B2936=名单!B:B)*(VALUE(AW2936)&gt;=名单!E:E)*(VALUE(AW2936)&lt;=名单!G:G)*(Y2936="正常走货")),名单!H:H),"否")</f>
        <v>是</v>
      </c>
      <c r="G2936" s="71" t="s">
        <v>8838</v>
      </c>
      <c r="H2936" s="71" t="s">
        <v>8840</v>
      </c>
      <c r="J2936" s="72" t="s">
        <v>51</v>
      </c>
      <c r="L2936" s="71" t="s">
        <v>18</v>
      </c>
      <c r="M2936" s="73"/>
      <c r="N2936" s="73"/>
      <c r="R2936" s="73"/>
      <c r="S2936" s="72" t="s">
        <v>471</v>
      </c>
      <c r="T2936" s="72" t="s">
        <v>14386</v>
      </c>
      <c r="U2936" s="73"/>
      <c r="W2936" s="73"/>
      <c r="X2936" s="73"/>
      <c r="Y2936" s="72" t="s">
        <v>14379</v>
      </c>
      <c r="AO2936" s="71">
        <v>5636</v>
      </c>
      <c r="AT2936" s="73"/>
      <c r="AU2936" s="73"/>
      <c r="AV2936" s="73"/>
      <c r="AW2936" s="74" t="s">
        <v>17330</v>
      </c>
      <c r="BC2936" s="73"/>
      <c r="BD2936" s="73"/>
    </row>
    <row r="2937" spans="1:56">
      <c r="A2937" s="70" t="str">
        <f t="shared" si="91"/>
        <v>2026-01</v>
      </c>
      <c r="B2937" s="5" t="str">
        <f>_xlfn.XLOOKUP(G2937,过机服务商重量差!A:A,过机服务商重量差!G:G)</f>
        <v>小旋风</v>
      </c>
      <c r="C2937" s="32" t="str">
        <f t="shared" si="90"/>
        <v>渠道</v>
      </c>
      <c r="D2937" s="63">
        <f>ROUND(IF(AND(AO2937&gt;=0,Y2937="正常走货"),_xlfn.XLOOKUP(G2937,过机服务商重量差!A:A,过机服务商重量差!L:L),"0"),2)</f>
        <v>32</v>
      </c>
      <c r="E2937" s="64">
        <f>ROUND(IF(B2937="小旋风",$D2937/提成!$D$4*提成!$E$4,$D2937/提成!$D$3*提成!$E$3),2)</f>
        <v>0.32</v>
      </c>
      <c r="F2937" s="5" t="str">
        <f ca="1">IFERROR(LOOKUP(1,0/((B2937=名单!B:B)*(VALUE(AW2937)&gt;=名单!E:E)*(VALUE(AW2937)&lt;=名单!G:G)*(Y2937="正常走货")),名单!H:H),"否")</f>
        <v>是</v>
      </c>
      <c r="G2937" s="71" t="s">
        <v>8841</v>
      </c>
      <c r="H2937" s="71" t="s">
        <v>8843</v>
      </c>
      <c r="J2937" s="72" t="s">
        <v>274</v>
      </c>
      <c r="L2937" s="71" t="s">
        <v>18</v>
      </c>
      <c r="M2937" s="73"/>
      <c r="N2937" s="73"/>
      <c r="R2937" s="73"/>
      <c r="S2937" s="72" t="s">
        <v>191</v>
      </c>
      <c r="T2937" s="72" t="s">
        <v>14410</v>
      </c>
      <c r="U2937" s="73"/>
      <c r="W2937" s="73"/>
      <c r="X2937" s="73"/>
      <c r="Y2937" s="72" t="s">
        <v>14379</v>
      </c>
      <c r="AO2937" s="71">
        <v>48</v>
      </c>
      <c r="AS2937" s="73"/>
      <c r="AT2937" s="73"/>
      <c r="AV2937" s="73"/>
      <c r="AW2937" s="74" t="s">
        <v>17331</v>
      </c>
      <c r="BC2937" s="73"/>
      <c r="BD2937" s="73"/>
    </row>
    <row r="2938" spans="1:56">
      <c r="A2938" s="70" t="str">
        <f t="shared" si="91"/>
        <v>2026-01</v>
      </c>
      <c r="B2938" s="5" t="str">
        <f>_xlfn.XLOOKUP(G2938,过机服务商重量差!A:A,过机服务商重量差!G:G)</f>
        <v>无崖子</v>
      </c>
      <c r="C2938" s="32" t="str">
        <f t="shared" si="90"/>
        <v>渠道</v>
      </c>
      <c r="D2938" s="63">
        <f>ROUND(IF(AND(AO2938&gt;=0,Y2938="正常走货"),_xlfn.XLOOKUP(G2938,过机服务商重量差!A:A,过机服务商重量差!L:L),"0"),2)</f>
        <v>9.5</v>
      </c>
      <c r="E2938" s="64">
        <f>ROUND(IF(B2938="小旋风",$D2938/提成!$D$4*提成!$E$4,$D2938/提成!$D$3*提成!$E$3),2)</f>
        <v>0.1</v>
      </c>
      <c r="F2938" s="5" t="str">
        <f ca="1">IFERROR(LOOKUP(1,0/((B2938=名单!B:B)*(VALUE(AW2938)&gt;=名单!E:E)*(VALUE(AW2938)&lt;=名单!G:G)*(Y2938="正常走货")),名单!H:H),"否")</f>
        <v>否</v>
      </c>
      <c r="G2938" s="71" t="s">
        <v>8844</v>
      </c>
      <c r="H2938" s="71" t="s">
        <v>8846</v>
      </c>
      <c r="J2938" s="71" t="s">
        <v>1936</v>
      </c>
      <c r="L2938" s="71" t="s">
        <v>18</v>
      </c>
      <c r="M2938" s="73"/>
      <c r="N2938" s="73"/>
      <c r="R2938" s="73"/>
      <c r="S2938" s="72" t="s">
        <v>442</v>
      </c>
      <c r="T2938" s="72" t="s">
        <v>14410</v>
      </c>
      <c r="U2938" s="73"/>
      <c r="W2938" s="73"/>
      <c r="X2938" s="73"/>
      <c r="Y2938" s="72" t="s">
        <v>14379</v>
      </c>
      <c r="AO2938" s="71">
        <v>729</v>
      </c>
      <c r="AS2938" s="73"/>
      <c r="AT2938" s="73"/>
      <c r="AV2938" s="73"/>
      <c r="AW2938" s="74" t="s">
        <v>17332</v>
      </c>
      <c r="BC2938" s="73"/>
    </row>
    <row r="2939" spans="1:56">
      <c r="A2939" s="70" t="str">
        <f t="shared" si="91"/>
        <v>2026-01</v>
      </c>
      <c r="B2939" s="5" t="str">
        <f>_xlfn.XLOOKUP(G2939,过机服务商重量差!A:A,过机服务商重量差!G:G)</f>
        <v>帅时莹</v>
      </c>
      <c r="C2939" s="32" t="str">
        <f t="shared" si="90"/>
        <v>渠道</v>
      </c>
      <c r="D2939" s="63">
        <f>ROUND(IF(AND(AO2939&gt;=0,Y2939="正常走货"),_xlfn.XLOOKUP(G2939,过机服务商重量差!A:A,过机服务商重量差!L:L),"0"),2)</f>
        <v>25</v>
      </c>
      <c r="E2939" s="64">
        <f>ROUND(IF(B2939="小旋风",$D2939/提成!$D$4*提成!$E$4,$D2939/提成!$D$3*提成!$E$3),2)</f>
        <v>0.25</v>
      </c>
      <c r="F2939" s="5" t="str">
        <f ca="1">IFERROR(LOOKUP(1,0/((B2939=名单!B:B)*(VALUE(AW2939)&gt;=名单!E:E)*(VALUE(AW2939)&lt;=名单!G:G)*(Y2939="正常走货")),名单!H:H),"否")</f>
        <v>否</v>
      </c>
      <c r="G2939" s="71" t="s">
        <v>8847</v>
      </c>
      <c r="H2939" s="71" t="s">
        <v>8849</v>
      </c>
      <c r="J2939" s="71" t="s">
        <v>97</v>
      </c>
      <c r="L2939" s="71" t="s">
        <v>18</v>
      </c>
      <c r="M2939" s="73"/>
      <c r="N2939" s="73"/>
      <c r="R2939" s="73"/>
      <c r="S2939" s="72" t="s">
        <v>562</v>
      </c>
      <c r="T2939" s="72" t="s">
        <v>14410</v>
      </c>
      <c r="U2939" s="73"/>
      <c r="W2939" s="73"/>
      <c r="X2939" s="73"/>
      <c r="Y2939" s="72" t="s">
        <v>14379</v>
      </c>
      <c r="AO2939" s="71">
        <v>69.7</v>
      </c>
      <c r="AS2939" s="73"/>
      <c r="AT2939" s="73"/>
      <c r="AV2939" s="73"/>
      <c r="AW2939" s="74" t="s">
        <v>17333</v>
      </c>
      <c r="BC2939" s="73"/>
    </row>
    <row r="2940" spans="1:56">
      <c r="A2940" s="70" t="str">
        <f t="shared" si="91"/>
        <v>2026-01</v>
      </c>
      <c r="B2940" s="5" t="str">
        <f>_xlfn.XLOOKUP(G2940,过机服务商重量差!A:A,过机服务商重量差!G:G)</f>
        <v>帅时莹</v>
      </c>
      <c r="C2940" s="32" t="str">
        <f t="shared" si="90"/>
        <v>渠道</v>
      </c>
      <c r="D2940" s="63">
        <f>ROUND(IF(AND(AO2940&gt;=0,Y2940="正常走货"),_xlfn.XLOOKUP(G2940,过机服务商重量差!A:A,过机服务商重量差!L:L),"0"),2)</f>
        <v>50</v>
      </c>
      <c r="E2940" s="64">
        <f>ROUND(IF(B2940="小旋风",$D2940/提成!$D$4*提成!$E$4,$D2940/提成!$D$3*提成!$E$3),2)</f>
        <v>0.5</v>
      </c>
      <c r="F2940" s="5" t="str">
        <f ca="1">IFERROR(LOOKUP(1,0/((B2940=名单!B:B)*(VALUE(AW2940)&gt;=名单!E:E)*(VALUE(AW2940)&lt;=名单!G:G)*(Y2940="正常走货")),名单!H:H),"否")</f>
        <v>否</v>
      </c>
      <c r="G2940" s="71" t="s">
        <v>8850</v>
      </c>
      <c r="H2940" s="71" t="s">
        <v>8852</v>
      </c>
      <c r="J2940" s="72" t="s">
        <v>140</v>
      </c>
      <c r="L2940" s="71" t="s">
        <v>18</v>
      </c>
      <c r="M2940" s="73"/>
      <c r="N2940" s="73"/>
      <c r="R2940" s="73"/>
      <c r="S2940" s="72" t="s">
        <v>562</v>
      </c>
      <c r="T2940" s="72" t="s">
        <v>14410</v>
      </c>
      <c r="U2940" s="73"/>
      <c r="W2940" s="73"/>
      <c r="X2940" s="73"/>
      <c r="Y2940" s="72" t="s">
        <v>14379</v>
      </c>
      <c r="AO2940" s="71">
        <v>2186.65</v>
      </c>
      <c r="AS2940" s="73"/>
      <c r="AT2940" s="73"/>
      <c r="AU2940" s="73"/>
      <c r="AV2940" s="73"/>
      <c r="AW2940" s="74" t="s">
        <v>17334</v>
      </c>
      <c r="BC2940" s="73"/>
    </row>
    <row r="2941" spans="1:56">
      <c r="A2941" s="70" t="str">
        <f t="shared" si="91"/>
        <v>2026-01</v>
      </c>
      <c r="B2941" s="5" t="str">
        <f>_xlfn.XLOOKUP(G2941,过机服务商重量差!A:A,过机服务商重量差!G:G)</f>
        <v>玉麒麟</v>
      </c>
      <c r="C2941" s="32" t="str">
        <f t="shared" si="90"/>
        <v>渠道</v>
      </c>
      <c r="D2941" s="63">
        <f>ROUND(IF(AND(AO2941&gt;=0,Y2941="正常走货"),_xlfn.XLOOKUP(G2941,过机服务商重量差!A:A,过机服务商重量差!L:L),"0"),2)</f>
        <v>96</v>
      </c>
      <c r="E2941" s="64">
        <f>ROUND(IF(B2941="小旋风",$D2941/提成!$D$4*提成!$E$4,$D2941/提成!$D$3*提成!$E$3),2)</f>
        <v>0.96</v>
      </c>
      <c r="F2941" s="5" t="str">
        <f ca="1">IFERROR(LOOKUP(1,0/((B2941=名单!B:B)*(VALUE(AW2941)&gt;=名单!E:E)*(VALUE(AW2941)&lt;=名单!G:G)*(Y2941="正常走货")),名单!H:H),"否")</f>
        <v>否</v>
      </c>
      <c r="G2941" s="71" t="s">
        <v>8853</v>
      </c>
      <c r="H2941" s="71" t="s">
        <v>8855</v>
      </c>
      <c r="J2941" s="72" t="s">
        <v>24</v>
      </c>
      <c r="L2941" s="71" t="s">
        <v>18</v>
      </c>
      <c r="M2941" s="73"/>
      <c r="N2941" s="73"/>
      <c r="R2941" s="73"/>
      <c r="S2941" s="72" t="s">
        <v>130</v>
      </c>
      <c r="T2941" s="72" t="s">
        <v>14419</v>
      </c>
      <c r="U2941" s="73"/>
      <c r="W2941" s="73"/>
      <c r="X2941" s="73"/>
      <c r="Y2941" s="72" t="s">
        <v>14379</v>
      </c>
      <c r="AO2941" s="71">
        <v>597.2</v>
      </c>
      <c r="AS2941" s="73"/>
      <c r="AT2941" s="73"/>
      <c r="AV2941" s="73"/>
      <c r="AW2941" s="74" t="s">
        <v>17335</v>
      </c>
      <c r="BC2941" s="73"/>
      <c r="BD2941" s="73"/>
    </row>
    <row r="2942" spans="1:56">
      <c r="A2942" s="70" t="str">
        <f t="shared" si="91"/>
        <v>2026-01</v>
      </c>
      <c r="B2942" s="5" t="str">
        <f>_xlfn.XLOOKUP(G2942,过机服务商重量差!A:A,过机服务商重量差!G:G)</f>
        <v>帅时莹</v>
      </c>
      <c r="C2942" s="32" t="str">
        <f t="shared" si="90"/>
        <v>渠道</v>
      </c>
      <c r="D2942" s="63">
        <f>ROUND(IF(AND(AO2942&gt;=0,Y2942="正常走货"),_xlfn.XLOOKUP(G2942,过机服务商重量差!A:A,过机服务商重量差!L:L),"0"),2)</f>
        <v>34</v>
      </c>
      <c r="E2942" s="64">
        <f>ROUND(IF(B2942="小旋风",$D2942/提成!$D$4*提成!$E$4,$D2942/提成!$D$3*提成!$E$3),2)</f>
        <v>0.34</v>
      </c>
      <c r="F2942" s="5" t="str">
        <f ca="1">IFERROR(LOOKUP(1,0/((B2942=名单!B:B)*(VALUE(AW2942)&gt;=名单!E:E)*(VALUE(AW2942)&lt;=名单!G:G)*(Y2942="正常走货")),名单!H:H),"否")</f>
        <v>否</v>
      </c>
      <c r="G2942" s="71" t="s">
        <v>8856</v>
      </c>
      <c r="H2942" s="71" t="s">
        <v>8858</v>
      </c>
      <c r="J2942" s="72" t="s">
        <v>287</v>
      </c>
      <c r="L2942" s="71" t="s">
        <v>18</v>
      </c>
      <c r="M2942" s="73"/>
      <c r="N2942" s="73"/>
      <c r="R2942" s="73"/>
      <c r="S2942" s="72" t="s">
        <v>191</v>
      </c>
      <c r="T2942" s="72" t="s">
        <v>14410</v>
      </c>
      <c r="U2942" s="73"/>
      <c r="W2942" s="73"/>
      <c r="X2942" s="73"/>
      <c r="Y2942" s="72" t="s">
        <v>14379</v>
      </c>
      <c r="AO2942" s="71">
        <v>301</v>
      </c>
      <c r="AS2942" s="73"/>
      <c r="AT2942" s="73"/>
      <c r="AU2942" s="73"/>
      <c r="AV2942" s="73"/>
      <c r="AW2942" s="74" t="s">
        <v>17336</v>
      </c>
      <c r="BC2942" s="73"/>
      <c r="BD2942" s="73"/>
    </row>
    <row r="2943" spans="1:56">
      <c r="A2943" s="70" t="str">
        <f t="shared" si="91"/>
        <v>2026-01</v>
      </c>
      <c r="B2943" s="5" t="str">
        <f>_xlfn.XLOOKUP(G2943,过机服务商重量差!A:A,过机服务商重量差!G:G)</f>
        <v>无崖子</v>
      </c>
      <c r="C2943" s="32" t="str">
        <f t="shared" si="90"/>
        <v>渠道</v>
      </c>
      <c r="D2943" s="63">
        <f>ROUND(IF(AND(AO2943&gt;=0,Y2943="正常走货"),_xlfn.XLOOKUP(G2943,过机服务商重量差!A:A,过机服务商重量差!L:L),"0"),2)</f>
        <v>2</v>
      </c>
      <c r="E2943" s="64">
        <f>ROUND(IF(B2943="小旋风",$D2943/提成!$D$4*提成!$E$4,$D2943/提成!$D$3*提成!$E$3),2)</f>
        <v>0.02</v>
      </c>
      <c r="F2943" s="5" t="str">
        <f ca="1">IFERROR(LOOKUP(1,0/((B2943=名单!B:B)*(VALUE(AW2943)&gt;=名单!E:E)*(VALUE(AW2943)&lt;=名单!G:G)*(Y2943="正常走货")),名单!H:H),"否")</f>
        <v>否</v>
      </c>
      <c r="G2943" s="71" t="s">
        <v>8859</v>
      </c>
      <c r="H2943" s="71" t="s">
        <v>8861</v>
      </c>
      <c r="J2943" s="72" t="s">
        <v>160</v>
      </c>
      <c r="L2943" s="71" t="s">
        <v>18</v>
      </c>
      <c r="M2943" s="73"/>
      <c r="N2943" s="73"/>
      <c r="R2943" s="73"/>
      <c r="S2943" s="72" t="s">
        <v>145</v>
      </c>
      <c r="T2943" s="72" t="s">
        <v>14407</v>
      </c>
      <c r="U2943" s="73"/>
      <c r="W2943" s="73"/>
      <c r="X2943" s="73"/>
      <c r="Y2943" s="72" t="s">
        <v>14379</v>
      </c>
      <c r="AO2943" s="71">
        <v>0</v>
      </c>
      <c r="AS2943" s="73"/>
      <c r="AT2943" s="73"/>
      <c r="AU2943" s="73"/>
      <c r="AV2943" s="73"/>
      <c r="AW2943" s="74" t="s">
        <v>17337</v>
      </c>
      <c r="BC2943" s="73"/>
    </row>
    <row r="2944" spans="1:56">
      <c r="A2944" s="70" t="str">
        <f t="shared" si="91"/>
        <v>2026-01</v>
      </c>
      <c r="B2944" s="5" t="str">
        <f>_xlfn.XLOOKUP(G2944,过机服务商重量差!A:A,过机服务商重量差!G:G)</f>
        <v>帅时莹</v>
      </c>
      <c r="C2944" s="32" t="str">
        <f t="shared" si="90"/>
        <v>渠道</v>
      </c>
      <c r="D2944" s="63">
        <f>ROUND(IF(AND(AO2944&gt;=0,Y2944="正常走货"),_xlfn.XLOOKUP(G2944,过机服务商重量差!A:A,过机服务商重量差!L:L),"0"),2)</f>
        <v>1</v>
      </c>
      <c r="E2944" s="64">
        <f>ROUND(IF(B2944="小旋风",$D2944/提成!$D$4*提成!$E$4,$D2944/提成!$D$3*提成!$E$3),2)</f>
        <v>0.01</v>
      </c>
      <c r="F2944" s="5" t="str">
        <f ca="1">IFERROR(LOOKUP(1,0/((B2944=名单!B:B)*(VALUE(AW2944)&gt;=名单!E:E)*(VALUE(AW2944)&lt;=名单!G:G)*(Y2944="正常走货")),名单!H:H),"否")</f>
        <v>否</v>
      </c>
      <c r="G2944" s="71" t="s">
        <v>8862</v>
      </c>
      <c r="H2944" s="71" t="s">
        <v>8864</v>
      </c>
      <c r="J2944" s="72" t="s">
        <v>458</v>
      </c>
      <c r="L2944" s="71" t="s">
        <v>18</v>
      </c>
      <c r="M2944" s="73"/>
      <c r="N2944" s="73"/>
      <c r="R2944" s="73"/>
      <c r="S2944" s="72" t="s">
        <v>288</v>
      </c>
      <c r="T2944" s="72" t="s">
        <v>14410</v>
      </c>
      <c r="U2944" s="73"/>
      <c r="W2944" s="73"/>
      <c r="X2944" s="73"/>
      <c r="Y2944" s="72" t="s">
        <v>14379</v>
      </c>
      <c r="AO2944" s="71">
        <v>71</v>
      </c>
      <c r="AS2944" s="73"/>
      <c r="AT2944" s="73"/>
      <c r="AV2944" s="73"/>
      <c r="AW2944" s="74" t="s">
        <v>17338</v>
      </c>
      <c r="BC2944" s="73"/>
      <c r="BD2944" s="73"/>
    </row>
    <row r="2945" spans="1:56">
      <c r="A2945" s="70" t="str">
        <f t="shared" si="91"/>
        <v>2026-01</v>
      </c>
      <c r="B2945" s="5" t="str">
        <f>_xlfn.XLOOKUP(G2945,过机服务商重量差!A:A,过机服务商重量差!G:G)</f>
        <v>帅时莹</v>
      </c>
      <c r="C2945" s="32" t="str">
        <f t="shared" si="90"/>
        <v>渠道</v>
      </c>
      <c r="D2945" s="63">
        <f>ROUND(IF(AND(AO2945&gt;=0,Y2945="正常走货"),_xlfn.XLOOKUP(G2945,过机服务商重量差!A:A,过机服务商重量差!L:L),"0"),2)</f>
        <v>21</v>
      </c>
      <c r="E2945" s="64">
        <f>ROUND(IF(B2945="小旋风",$D2945/提成!$D$4*提成!$E$4,$D2945/提成!$D$3*提成!$E$3),2)</f>
        <v>0.21</v>
      </c>
      <c r="F2945" s="5" t="str">
        <f ca="1">IFERROR(LOOKUP(1,0/((B2945=名单!B:B)*(VALUE(AW2945)&gt;=名单!E:E)*(VALUE(AW2945)&lt;=名单!G:G)*(Y2945="正常走货")),名单!H:H),"否")</f>
        <v>否</v>
      </c>
      <c r="G2945" s="71" t="s">
        <v>8865</v>
      </c>
      <c r="H2945" s="71" t="s">
        <v>8867</v>
      </c>
      <c r="J2945" s="72" t="s">
        <v>287</v>
      </c>
      <c r="L2945" s="71" t="s">
        <v>18</v>
      </c>
      <c r="M2945" s="73"/>
      <c r="N2945" s="73"/>
      <c r="R2945" s="73"/>
      <c r="S2945" s="72" t="s">
        <v>191</v>
      </c>
      <c r="T2945" s="72" t="s">
        <v>14410</v>
      </c>
      <c r="U2945" s="73"/>
      <c r="W2945" s="73"/>
      <c r="X2945" s="73"/>
      <c r="Y2945" s="72" t="s">
        <v>14379</v>
      </c>
      <c r="AO2945" s="71">
        <v>116.5</v>
      </c>
      <c r="AS2945" s="73"/>
      <c r="AT2945" s="73"/>
      <c r="AV2945" s="73"/>
      <c r="AW2945" s="74" t="s">
        <v>17339</v>
      </c>
      <c r="BC2945" s="73"/>
    </row>
    <row r="2946" spans="1:56">
      <c r="A2946" s="70" t="str">
        <f t="shared" si="91"/>
        <v>2026-01</v>
      </c>
      <c r="B2946" s="5" t="str">
        <f>_xlfn.XLOOKUP(G2946,过机服务商重量差!A:A,过机服务商重量差!G:G)</f>
        <v>玉麒麟</v>
      </c>
      <c r="C2946" s="32" t="str">
        <f t="shared" ref="C2946:C3009" si="92">IF(OR(AO2946&lt;0,L2946="FBA海运"),"","渠道")</f>
        <v>渠道</v>
      </c>
      <c r="D2946" s="63">
        <f>ROUND(IF(AND(AO2946&gt;=0,Y2946="正常走货"),_xlfn.XLOOKUP(G2946,过机服务商重量差!A:A,过机服务商重量差!L:L),"0"),2)</f>
        <v>64</v>
      </c>
      <c r="E2946" s="64">
        <f>ROUND(IF(B2946="小旋风",$D2946/提成!$D$4*提成!$E$4,$D2946/提成!$D$3*提成!$E$3),2)</f>
        <v>0.64</v>
      </c>
      <c r="F2946" s="5" t="str">
        <f ca="1">IFERROR(LOOKUP(1,0/((B2946=名单!B:B)*(VALUE(AW2946)&gt;=名单!E:E)*(VALUE(AW2946)&lt;=名单!G:G)*(Y2946="正常走货")),名单!H:H),"否")</f>
        <v>否</v>
      </c>
      <c r="G2946" s="71" t="s">
        <v>8868</v>
      </c>
      <c r="H2946" s="71" t="s">
        <v>8870</v>
      </c>
      <c r="J2946" s="71" t="s">
        <v>17</v>
      </c>
      <c r="L2946" s="71" t="s">
        <v>18</v>
      </c>
      <c r="M2946" s="73"/>
      <c r="N2946" s="73"/>
      <c r="R2946" s="73"/>
      <c r="S2946" s="72" t="s">
        <v>239</v>
      </c>
      <c r="T2946" s="72" t="s">
        <v>14386</v>
      </c>
      <c r="U2946" s="73"/>
      <c r="W2946" s="73"/>
      <c r="X2946" s="73"/>
      <c r="Y2946" s="72" t="s">
        <v>14379</v>
      </c>
      <c r="AO2946" s="71">
        <v>183.74</v>
      </c>
      <c r="AT2946" s="73"/>
      <c r="AV2946" s="73"/>
      <c r="AW2946" s="74" t="s">
        <v>17340</v>
      </c>
      <c r="BA2946" s="73"/>
      <c r="BC2946" s="73"/>
    </row>
    <row r="2947" spans="1:56">
      <c r="A2947" s="70" t="str">
        <f t="shared" ref="A2947:A3010" si="93">MID(AW2947,1,7)</f>
        <v>2026-01</v>
      </c>
      <c r="B2947" s="5" t="str">
        <f>_xlfn.XLOOKUP(G2947,过机服务商重量差!A:A,过机服务商重量差!G:G)</f>
        <v>玉麒麟</v>
      </c>
      <c r="C2947" s="32" t="str">
        <f t="shared" si="92"/>
        <v>渠道</v>
      </c>
      <c r="D2947" s="63">
        <f>ROUND(IF(AND(AO2947&gt;=0,Y2947="正常走货"),_xlfn.XLOOKUP(G2947,过机服务商重量差!A:A,过机服务商重量差!L:L),"0"),2)</f>
        <v>85</v>
      </c>
      <c r="E2947" s="64">
        <f>ROUND(IF(B2947="小旋风",$D2947/提成!$D$4*提成!$E$4,$D2947/提成!$D$3*提成!$E$3),2)</f>
        <v>0.85</v>
      </c>
      <c r="F2947" s="5" t="str">
        <f ca="1">IFERROR(LOOKUP(1,0/((B2947=名单!B:B)*(VALUE(AW2947)&gt;=名单!E:E)*(VALUE(AW2947)&lt;=名单!G:G)*(Y2947="正常走货")),名单!H:H),"否")</f>
        <v>否</v>
      </c>
      <c r="G2947" s="71" t="s">
        <v>8871</v>
      </c>
      <c r="H2947" s="71" t="s">
        <v>8873</v>
      </c>
      <c r="J2947" s="72" t="s">
        <v>17</v>
      </c>
      <c r="L2947" s="71" t="s">
        <v>18</v>
      </c>
      <c r="M2947" s="73"/>
      <c r="N2947" s="73"/>
      <c r="R2947" s="73"/>
      <c r="S2947" s="72" t="s">
        <v>239</v>
      </c>
      <c r="T2947" s="72" t="s">
        <v>14386</v>
      </c>
      <c r="U2947" s="73"/>
      <c r="W2947" s="73"/>
      <c r="X2947" s="73"/>
      <c r="Y2947" s="72" t="s">
        <v>14379</v>
      </c>
      <c r="AO2947" s="71">
        <v>326.02</v>
      </c>
      <c r="AS2947" s="73"/>
      <c r="AT2947" s="73"/>
      <c r="AU2947" s="73"/>
      <c r="AV2947" s="73"/>
      <c r="AW2947" s="74" t="s">
        <v>17341</v>
      </c>
      <c r="BC2947" s="73"/>
    </row>
    <row r="2948" spans="1:56">
      <c r="A2948" s="70" t="str">
        <f t="shared" si="93"/>
        <v>2026-01</v>
      </c>
      <c r="B2948" s="5" t="str">
        <f>_xlfn.XLOOKUP(G2948,过机服务商重量差!A:A,过机服务商重量差!G:G)</f>
        <v>玉麒麟</v>
      </c>
      <c r="C2948" s="32" t="str">
        <f t="shared" si="92"/>
        <v>渠道</v>
      </c>
      <c r="D2948" s="63">
        <f>ROUND(IF(AND(AO2948&gt;=0,Y2948="正常走货"),_xlfn.XLOOKUP(G2948,过机服务商重量差!A:A,过机服务商重量差!L:L),"0"),2)</f>
        <v>1</v>
      </c>
      <c r="E2948" s="64">
        <f>ROUND(IF(B2948="小旋风",$D2948/提成!$D$4*提成!$E$4,$D2948/提成!$D$3*提成!$E$3),2)</f>
        <v>0.01</v>
      </c>
      <c r="F2948" s="5" t="str">
        <f ca="1">IFERROR(LOOKUP(1,0/((B2948=名单!B:B)*(VALUE(AW2948)&gt;=名单!E:E)*(VALUE(AW2948)&lt;=名单!G:G)*(Y2948="正常走货")),名单!H:H),"否")</f>
        <v>否</v>
      </c>
      <c r="G2948" s="71" t="s">
        <v>8874</v>
      </c>
      <c r="H2948" s="71" t="s">
        <v>8876</v>
      </c>
      <c r="J2948" s="72" t="s">
        <v>17</v>
      </c>
      <c r="L2948" s="71" t="s">
        <v>18</v>
      </c>
      <c r="M2948" s="73"/>
      <c r="N2948" s="73"/>
      <c r="R2948" s="73"/>
      <c r="S2948" s="72" t="s">
        <v>353</v>
      </c>
      <c r="T2948" s="72" t="s">
        <v>14386</v>
      </c>
      <c r="U2948" s="73"/>
      <c r="W2948" s="73"/>
      <c r="X2948" s="73"/>
      <c r="Y2948" s="72" t="s">
        <v>14379</v>
      </c>
      <c r="AO2948" s="71">
        <v>33.62</v>
      </c>
      <c r="AT2948" s="73"/>
      <c r="AV2948" s="73"/>
      <c r="AW2948" s="74" t="s">
        <v>17342</v>
      </c>
      <c r="BC2948" s="73"/>
      <c r="BD2948" s="73"/>
    </row>
    <row r="2949" spans="1:56">
      <c r="A2949" s="70" t="str">
        <f t="shared" si="93"/>
        <v>2026-01</v>
      </c>
      <c r="B2949" s="5" t="str">
        <f>_xlfn.XLOOKUP(G2949,过机服务商重量差!A:A,过机服务商重量差!G:G)</f>
        <v>玉麒麟</v>
      </c>
      <c r="C2949" s="32" t="str">
        <f t="shared" si="92"/>
        <v>渠道</v>
      </c>
      <c r="D2949" s="63">
        <f>ROUND(IF(AND(AO2949&gt;=0,Y2949="正常走货"),_xlfn.XLOOKUP(G2949,过机服务商重量差!A:A,过机服务商重量差!L:L),"0"),2)</f>
        <v>0.5</v>
      </c>
      <c r="E2949" s="64">
        <f>ROUND(IF(B2949="小旋风",$D2949/提成!$D$4*提成!$E$4,$D2949/提成!$D$3*提成!$E$3),2)</f>
        <v>0.01</v>
      </c>
      <c r="F2949" s="5" t="str">
        <f ca="1">IFERROR(LOOKUP(1,0/((B2949=名单!B:B)*(VALUE(AW2949)&gt;=名单!E:E)*(VALUE(AW2949)&lt;=名单!G:G)*(Y2949="正常走货")),名单!H:H),"否")</f>
        <v>否</v>
      </c>
      <c r="G2949" s="71" t="s">
        <v>8877</v>
      </c>
      <c r="H2949" s="71" t="s">
        <v>8879</v>
      </c>
      <c r="J2949" s="72" t="s">
        <v>17</v>
      </c>
      <c r="L2949" s="71" t="s">
        <v>18</v>
      </c>
      <c r="M2949" s="73"/>
      <c r="N2949" s="73"/>
      <c r="R2949" s="73"/>
      <c r="S2949" s="72" t="s">
        <v>767</v>
      </c>
      <c r="T2949" s="72" t="s">
        <v>14382</v>
      </c>
      <c r="U2949" s="73"/>
      <c r="W2949" s="73"/>
      <c r="X2949" s="73"/>
      <c r="Y2949" s="72" t="s">
        <v>14379</v>
      </c>
      <c r="AO2949" s="71">
        <v>69.46</v>
      </c>
      <c r="AS2949" s="73"/>
      <c r="AT2949" s="73"/>
      <c r="AU2949" s="73"/>
      <c r="AV2949" s="73"/>
      <c r="AW2949" s="74" t="s">
        <v>17343</v>
      </c>
      <c r="BC2949" s="73"/>
    </row>
    <row r="2950" spans="1:56">
      <c r="A2950" s="70" t="str">
        <f t="shared" si="93"/>
        <v>2026-01</v>
      </c>
      <c r="B2950" s="5" t="str">
        <f>_xlfn.XLOOKUP(G2950,过机服务商重量差!A:A,过机服务商重量差!G:G)</f>
        <v>玉麒麟</v>
      </c>
      <c r="C2950" s="32" t="str">
        <f t="shared" si="92"/>
        <v>渠道</v>
      </c>
      <c r="D2950" s="63">
        <f>ROUND(IF(AND(AO2950&gt;=0,Y2950="正常走货"),_xlfn.XLOOKUP(G2950,过机服务商重量差!A:A,过机服务商重量差!L:L),"0"),2)</f>
        <v>25</v>
      </c>
      <c r="E2950" s="64">
        <f>ROUND(IF(B2950="小旋风",$D2950/提成!$D$4*提成!$E$4,$D2950/提成!$D$3*提成!$E$3),2)</f>
        <v>0.25</v>
      </c>
      <c r="F2950" s="5" t="str">
        <f ca="1">IFERROR(LOOKUP(1,0/((B2950=名单!B:B)*(VALUE(AW2950)&gt;=名单!E:E)*(VALUE(AW2950)&lt;=名单!G:G)*(Y2950="正常走货")),名单!H:H),"否")</f>
        <v>否</v>
      </c>
      <c r="G2950" s="71" t="s">
        <v>8880</v>
      </c>
      <c r="H2950" s="71" t="s">
        <v>8882</v>
      </c>
      <c r="J2950" s="72" t="s">
        <v>17</v>
      </c>
      <c r="L2950" s="71" t="s">
        <v>18</v>
      </c>
      <c r="M2950" s="73"/>
      <c r="N2950" s="73"/>
      <c r="R2950" s="73"/>
      <c r="S2950" s="72" t="s">
        <v>398</v>
      </c>
      <c r="T2950" s="72" t="s">
        <v>14382</v>
      </c>
      <c r="U2950" s="73"/>
      <c r="W2950" s="73"/>
      <c r="X2950" s="73"/>
      <c r="Y2950" s="72" t="s">
        <v>14379</v>
      </c>
      <c r="AO2950" s="71">
        <v>223.02</v>
      </c>
      <c r="AS2950" s="73"/>
      <c r="AT2950" s="73"/>
      <c r="AU2950" s="73"/>
      <c r="AV2950" s="73"/>
      <c r="AW2950" s="74" t="s">
        <v>17344</v>
      </c>
      <c r="BC2950" s="73"/>
    </row>
    <row r="2951" spans="1:56">
      <c r="A2951" s="70" t="str">
        <f t="shared" si="93"/>
        <v>2026-01</v>
      </c>
      <c r="B2951" s="5" t="str">
        <f>_xlfn.XLOOKUP(G2951,过机服务商重量差!A:A,过机服务商重量差!G:G)</f>
        <v>玉麒麟</v>
      </c>
      <c r="C2951" s="32" t="str">
        <f t="shared" si="92"/>
        <v>渠道</v>
      </c>
      <c r="D2951" s="63">
        <f>ROUND(IF(AND(AO2951&gt;=0,Y2951="正常走货"),_xlfn.XLOOKUP(G2951,过机服务商重量差!A:A,过机服务商重量差!L:L),"0"),2)</f>
        <v>1.5</v>
      </c>
      <c r="E2951" s="64">
        <f>ROUND(IF(B2951="小旋风",$D2951/提成!$D$4*提成!$E$4,$D2951/提成!$D$3*提成!$E$3),2)</f>
        <v>0.02</v>
      </c>
      <c r="F2951" s="5" t="str">
        <f ca="1">IFERROR(LOOKUP(1,0/((B2951=名单!B:B)*(VALUE(AW2951)&gt;=名单!E:E)*(VALUE(AW2951)&lt;=名单!G:G)*(Y2951="正常走货")),名单!H:H),"否")</f>
        <v>否</v>
      </c>
      <c r="G2951" s="71" t="s">
        <v>8883</v>
      </c>
      <c r="H2951" s="71" t="s">
        <v>8885</v>
      </c>
      <c r="J2951" s="72" t="s">
        <v>17</v>
      </c>
      <c r="L2951" s="71" t="s">
        <v>18</v>
      </c>
      <c r="M2951" s="73"/>
      <c r="N2951" s="73"/>
      <c r="R2951" s="73"/>
      <c r="S2951" s="72" t="s">
        <v>353</v>
      </c>
      <c r="T2951" s="72" t="s">
        <v>14386</v>
      </c>
      <c r="U2951" s="73"/>
      <c r="W2951" s="73"/>
      <c r="X2951" s="73"/>
      <c r="Y2951" s="72" t="s">
        <v>14379</v>
      </c>
      <c r="AO2951" s="71">
        <v>62.55</v>
      </c>
      <c r="AT2951" s="73"/>
      <c r="AV2951" s="73"/>
      <c r="AW2951" s="74" t="s">
        <v>17345</v>
      </c>
      <c r="BC2951" s="73"/>
    </row>
    <row r="2952" spans="1:56">
      <c r="A2952" s="70" t="str">
        <f t="shared" si="93"/>
        <v>2026-01</v>
      </c>
      <c r="B2952" s="5" t="str">
        <f>_xlfn.XLOOKUP(G2952,过机服务商重量差!A:A,过机服务商重量差!G:G)</f>
        <v>玉麒麟</v>
      </c>
      <c r="C2952" s="32" t="str">
        <f t="shared" si="92"/>
        <v>渠道</v>
      </c>
      <c r="D2952" s="63">
        <f>ROUND(IF(AND(AO2952&gt;=0,Y2952="正常走货"),_xlfn.XLOOKUP(G2952,过机服务商重量差!A:A,过机服务商重量差!L:L),"0"),2)</f>
        <v>33</v>
      </c>
      <c r="E2952" s="64">
        <f>ROUND(IF(B2952="小旋风",$D2952/提成!$D$4*提成!$E$4,$D2952/提成!$D$3*提成!$E$3),2)</f>
        <v>0.33</v>
      </c>
      <c r="F2952" s="5" t="str">
        <f ca="1">IFERROR(LOOKUP(1,0/((B2952=名单!B:B)*(VALUE(AW2952)&gt;=名单!E:E)*(VALUE(AW2952)&lt;=名单!G:G)*(Y2952="正常走货")),名单!H:H),"否")</f>
        <v>否</v>
      </c>
      <c r="G2952" s="71" t="s">
        <v>8886</v>
      </c>
      <c r="H2952" s="71" t="s">
        <v>8888</v>
      </c>
      <c r="J2952" s="72" t="s">
        <v>17</v>
      </c>
      <c r="L2952" s="71" t="s">
        <v>18</v>
      </c>
      <c r="M2952" s="73"/>
      <c r="N2952" s="73"/>
      <c r="R2952" s="73"/>
      <c r="S2952" s="72" t="s">
        <v>558</v>
      </c>
      <c r="T2952" s="72" t="s">
        <v>14410</v>
      </c>
      <c r="U2952" s="73"/>
      <c r="W2952" s="73"/>
      <c r="X2952" s="73"/>
      <c r="Y2952" s="72" t="s">
        <v>14379</v>
      </c>
      <c r="AO2952" s="71">
        <v>91.5999999999999</v>
      </c>
      <c r="AS2952" s="73"/>
      <c r="AT2952" s="73"/>
      <c r="AV2952" s="73"/>
      <c r="AW2952" s="74" t="s">
        <v>17346</v>
      </c>
      <c r="BC2952" s="73"/>
      <c r="BD2952" s="73"/>
    </row>
    <row r="2953" spans="1:56">
      <c r="A2953" s="70" t="str">
        <f t="shared" si="93"/>
        <v>2026-01</v>
      </c>
      <c r="B2953" s="5" t="str">
        <f>_xlfn.XLOOKUP(G2953,过机服务商重量差!A:A,过机服务商重量差!G:G)</f>
        <v>玉麒麟</v>
      </c>
      <c r="C2953" s="32" t="str">
        <f t="shared" si="92"/>
        <v>渠道</v>
      </c>
      <c r="D2953" s="63">
        <f>ROUND(IF(AND(AO2953&gt;=0,Y2953="正常走货"),_xlfn.XLOOKUP(G2953,过机服务商重量差!A:A,过机服务商重量差!L:L),"0"),2)</f>
        <v>63</v>
      </c>
      <c r="E2953" s="64">
        <f>ROUND(IF(B2953="小旋风",$D2953/提成!$D$4*提成!$E$4,$D2953/提成!$D$3*提成!$E$3),2)</f>
        <v>0.63</v>
      </c>
      <c r="F2953" s="5" t="str">
        <f ca="1">IFERROR(LOOKUP(1,0/((B2953=名单!B:B)*(VALUE(AW2953)&gt;=名单!E:E)*(VALUE(AW2953)&lt;=名单!G:G)*(Y2953="正常走货")),名单!H:H),"否")</f>
        <v>否</v>
      </c>
      <c r="G2953" s="71" t="s">
        <v>8889</v>
      </c>
      <c r="H2953" s="71" t="s">
        <v>8891</v>
      </c>
      <c r="J2953" s="72" t="s">
        <v>17</v>
      </c>
      <c r="L2953" s="71" t="s">
        <v>18</v>
      </c>
      <c r="M2953" s="73"/>
      <c r="N2953" s="73"/>
      <c r="R2953" s="73"/>
      <c r="S2953" s="72" t="s">
        <v>421</v>
      </c>
      <c r="T2953" s="72" t="s">
        <v>14382</v>
      </c>
      <c r="U2953" s="73"/>
      <c r="W2953" s="73"/>
      <c r="X2953" s="73"/>
      <c r="Y2953" s="72" t="s">
        <v>14379</v>
      </c>
      <c r="AO2953" s="71">
        <v>255.1</v>
      </c>
      <c r="AS2953" s="73"/>
      <c r="AT2953" s="73"/>
      <c r="AU2953" s="73"/>
      <c r="AV2953" s="73"/>
      <c r="AW2953" s="74" t="s">
        <v>17347</v>
      </c>
      <c r="BC2953" s="73"/>
    </row>
    <row r="2954" spans="1:56">
      <c r="A2954" s="70" t="str">
        <f t="shared" si="93"/>
        <v>2026-01</v>
      </c>
      <c r="B2954" s="5" t="str">
        <f>_xlfn.XLOOKUP(G2954,过机服务商重量差!A:A,过机服务商重量差!G:G)</f>
        <v>玉麒麟</v>
      </c>
      <c r="C2954" s="32" t="str">
        <f t="shared" si="92"/>
        <v>渠道</v>
      </c>
      <c r="D2954" s="63">
        <f>ROUND(IF(AND(AO2954&gt;=0,Y2954="正常走货"),_xlfn.XLOOKUP(G2954,过机服务商重量差!A:A,过机服务商重量差!L:L),"0"),2)</f>
        <v>11.5</v>
      </c>
      <c r="E2954" s="64">
        <f>ROUND(IF(B2954="小旋风",$D2954/提成!$D$4*提成!$E$4,$D2954/提成!$D$3*提成!$E$3),2)</f>
        <v>0.12</v>
      </c>
      <c r="F2954" s="5" t="str">
        <f ca="1">IFERROR(LOOKUP(1,0/((B2954=名单!B:B)*(VALUE(AW2954)&gt;=名单!E:E)*(VALUE(AW2954)&lt;=名单!G:G)*(Y2954="正常走货")),名单!H:H),"否")</f>
        <v>否</v>
      </c>
      <c r="G2954" s="71" t="s">
        <v>8892</v>
      </c>
      <c r="H2954" s="71" t="s">
        <v>8894</v>
      </c>
      <c r="J2954" s="72" t="s">
        <v>17</v>
      </c>
      <c r="L2954" s="71" t="s">
        <v>18</v>
      </c>
      <c r="M2954" s="73"/>
      <c r="N2954" s="73"/>
      <c r="R2954" s="73"/>
      <c r="S2954" s="72" t="s">
        <v>408</v>
      </c>
      <c r="T2954" s="72" t="s">
        <v>14378</v>
      </c>
      <c r="U2954" s="73"/>
      <c r="W2954" s="73"/>
      <c r="X2954" s="73"/>
      <c r="Y2954" s="72" t="s">
        <v>14379</v>
      </c>
      <c r="AO2954" s="71">
        <v>124.61</v>
      </c>
      <c r="AS2954" s="73"/>
      <c r="AT2954" s="73"/>
      <c r="AU2954" s="73"/>
      <c r="AV2954" s="73"/>
      <c r="AW2954" s="74" t="s">
        <v>17348</v>
      </c>
      <c r="BA2954" s="73"/>
      <c r="BC2954" s="73"/>
    </row>
    <row r="2955" spans="1:56">
      <c r="A2955" s="70" t="str">
        <f t="shared" si="93"/>
        <v>2026-01</v>
      </c>
      <c r="B2955" s="5" t="str">
        <f>_xlfn.XLOOKUP(G2955,过机服务商重量差!A:A,过机服务商重量差!G:G)</f>
        <v>玉麒麟</v>
      </c>
      <c r="C2955" s="32" t="str">
        <f t="shared" si="92"/>
        <v>渠道</v>
      </c>
      <c r="D2955" s="63">
        <f>ROUND(IF(AND(AO2955&gt;=0,Y2955="正常走货"),_xlfn.XLOOKUP(G2955,过机服务商重量差!A:A,过机服务商重量差!L:L),"0"),2)</f>
        <v>1.5</v>
      </c>
      <c r="E2955" s="64">
        <f>ROUND(IF(B2955="小旋风",$D2955/提成!$D$4*提成!$E$4,$D2955/提成!$D$3*提成!$E$3),2)</f>
        <v>0.02</v>
      </c>
      <c r="F2955" s="5" t="str">
        <f ca="1">IFERROR(LOOKUP(1,0/((B2955=名单!B:B)*(VALUE(AW2955)&gt;=名单!E:E)*(VALUE(AW2955)&lt;=名单!G:G)*(Y2955="正常走货")),名单!H:H),"否")</f>
        <v>否</v>
      </c>
      <c r="G2955" s="71" t="s">
        <v>8895</v>
      </c>
      <c r="H2955" s="71" t="s">
        <v>8897</v>
      </c>
      <c r="J2955" s="72" t="s">
        <v>17</v>
      </c>
      <c r="L2955" s="71" t="s">
        <v>18</v>
      </c>
      <c r="M2955" s="73"/>
      <c r="N2955" s="73"/>
      <c r="R2955" s="73"/>
      <c r="S2955" s="72" t="s">
        <v>99</v>
      </c>
      <c r="T2955" s="72" t="s">
        <v>14410</v>
      </c>
      <c r="U2955" s="73"/>
      <c r="W2955" s="73"/>
      <c r="X2955" s="73"/>
      <c r="Y2955" s="72" t="s">
        <v>14379</v>
      </c>
      <c r="AO2955" s="71">
        <v>71.5</v>
      </c>
      <c r="AT2955" s="73"/>
      <c r="AV2955" s="73"/>
      <c r="AW2955" s="74" t="s">
        <v>17349</v>
      </c>
      <c r="BC2955" s="73"/>
    </row>
    <row r="2956" spans="1:56">
      <c r="A2956" s="70" t="str">
        <f t="shared" si="93"/>
        <v>2026-01</v>
      </c>
      <c r="B2956" s="5" t="str">
        <f>_xlfn.XLOOKUP(G2956,过机服务商重量差!A:A,过机服务商重量差!G:G)</f>
        <v>玉麒麟</v>
      </c>
      <c r="C2956" s="32" t="str">
        <f t="shared" si="92"/>
        <v>渠道</v>
      </c>
      <c r="D2956" s="63">
        <f>ROUND(IF(AND(AO2956&gt;=0,Y2956="正常走货"),_xlfn.XLOOKUP(G2956,过机服务商重量差!A:A,过机服务商重量差!L:L),"0"),2)</f>
        <v>38</v>
      </c>
      <c r="E2956" s="64">
        <f>ROUND(IF(B2956="小旋风",$D2956/提成!$D$4*提成!$E$4,$D2956/提成!$D$3*提成!$E$3),2)</f>
        <v>0.38</v>
      </c>
      <c r="F2956" s="5" t="str">
        <f ca="1">IFERROR(LOOKUP(1,0/((B2956=名单!B:B)*(VALUE(AW2956)&gt;=名单!E:E)*(VALUE(AW2956)&lt;=名单!G:G)*(Y2956="正常走货")),名单!H:H),"否")</f>
        <v>否</v>
      </c>
      <c r="G2956" s="71" t="s">
        <v>8898</v>
      </c>
      <c r="H2956" s="71" t="s">
        <v>8900</v>
      </c>
      <c r="J2956" s="72" t="s">
        <v>17</v>
      </c>
      <c r="L2956" s="71" t="s">
        <v>18</v>
      </c>
      <c r="M2956" s="73"/>
      <c r="N2956" s="73"/>
      <c r="R2956" s="73"/>
      <c r="S2956" s="72" t="s">
        <v>90</v>
      </c>
      <c r="T2956" s="72" t="s">
        <v>14407</v>
      </c>
      <c r="U2956" s="73"/>
      <c r="W2956" s="73"/>
      <c r="X2956" s="73"/>
      <c r="Y2956" s="72" t="s">
        <v>14379</v>
      </c>
      <c r="AO2956" s="71">
        <v>177.8</v>
      </c>
      <c r="AS2956" s="73"/>
      <c r="AT2956" s="73"/>
      <c r="AU2956" s="73"/>
      <c r="AV2956" s="73"/>
      <c r="AW2956" s="74" t="s">
        <v>17350</v>
      </c>
      <c r="BA2956" s="73"/>
      <c r="BC2956" s="73"/>
      <c r="BD2956" s="73"/>
    </row>
    <row r="2957" spans="1:56">
      <c r="A2957" s="70" t="str">
        <f t="shared" si="93"/>
        <v>2026-01</v>
      </c>
      <c r="B2957" s="5" t="str">
        <f>_xlfn.XLOOKUP(G2957,过机服务商重量差!A:A,过机服务商重量差!G:G)</f>
        <v>玉麒麟</v>
      </c>
      <c r="C2957" s="32" t="str">
        <f t="shared" si="92"/>
        <v>渠道</v>
      </c>
      <c r="D2957" s="63">
        <f>ROUND(IF(AND(AO2957&gt;=0,Y2957="正常走货"),_xlfn.XLOOKUP(G2957,过机服务商重量差!A:A,过机服务商重量差!L:L),"0"),2)</f>
        <v>6</v>
      </c>
      <c r="E2957" s="64">
        <f>ROUND(IF(B2957="小旋风",$D2957/提成!$D$4*提成!$E$4,$D2957/提成!$D$3*提成!$E$3),2)</f>
        <v>0.06</v>
      </c>
      <c r="F2957" s="5" t="str">
        <f ca="1">IFERROR(LOOKUP(1,0/((B2957=名单!B:B)*(VALUE(AW2957)&gt;=名单!E:E)*(VALUE(AW2957)&lt;=名单!G:G)*(Y2957="正常走货")),名单!H:H),"否")</f>
        <v>否</v>
      </c>
      <c r="G2957" s="71" t="s">
        <v>8901</v>
      </c>
      <c r="H2957" s="71" t="s">
        <v>8903</v>
      </c>
      <c r="J2957" s="72" t="s">
        <v>24</v>
      </c>
      <c r="L2957" s="71" t="s">
        <v>18</v>
      </c>
      <c r="M2957" s="73"/>
      <c r="N2957" s="73"/>
      <c r="R2957" s="73"/>
      <c r="S2957" s="72" t="s">
        <v>223</v>
      </c>
      <c r="T2957" s="72" t="s">
        <v>14410</v>
      </c>
      <c r="U2957" s="73"/>
      <c r="W2957" s="73"/>
      <c r="X2957" s="73"/>
      <c r="Y2957" s="72" t="s">
        <v>14379</v>
      </c>
      <c r="AO2957" s="71">
        <v>50</v>
      </c>
      <c r="AT2957" s="73"/>
      <c r="AV2957" s="73"/>
      <c r="AW2957" s="74" t="s">
        <v>17351</v>
      </c>
      <c r="BC2957" s="73"/>
    </row>
    <row r="2958" spans="1:56">
      <c r="A2958" s="70" t="str">
        <f t="shared" si="93"/>
        <v>2026-01</v>
      </c>
      <c r="B2958" s="5" t="str">
        <f>_xlfn.XLOOKUP(G2958,过机服务商重量差!A:A,过机服务商重量差!G:G)</f>
        <v>玉麒麟</v>
      </c>
      <c r="C2958" s="32" t="str">
        <f t="shared" si="92"/>
        <v>渠道</v>
      </c>
      <c r="D2958" s="63">
        <f>ROUND(IF(AND(AO2958&gt;=0,Y2958="正常走货"),_xlfn.XLOOKUP(G2958,过机服务商重量差!A:A,过机服务商重量差!L:L),"0"),2)</f>
        <v>3</v>
      </c>
      <c r="E2958" s="64">
        <f>ROUND(IF(B2958="小旋风",$D2958/提成!$D$4*提成!$E$4,$D2958/提成!$D$3*提成!$E$3),2)</f>
        <v>0.03</v>
      </c>
      <c r="F2958" s="5" t="str">
        <f ca="1">IFERROR(LOOKUP(1,0/((B2958=名单!B:B)*(VALUE(AW2958)&gt;=名单!E:E)*(VALUE(AW2958)&lt;=名单!G:G)*(Y2958="正常走货")),名单!H:H),"否")</f>
        <v>否</v>
      </c>
      <c r="G2958" s="71" t="s">
        <v>8904</v>
      </c>
      <c r="H2958" s="71" t="s">
        <v>8906</v>
      </c>
      <c r="J2958" s="72" t="s">
        <v>24</v>
      </c>
      <c r="L2958" s="71" t="s">
        <v>18</v>
      </c>
      <c r="M2958" s="73"/>
      <c r="N2958" s="73"/>
      <c r="R2958" s="73"/>
      <c r="S2958" s="72" t="s">
        <v>421</v>
      </c>
      <c r="T2958" s="72" t="s">
        <v>14382</v>
      </c>
      <c r="U2958" s="73"/>
      <c r="W2958" s="73"/>
      <c r="X2958" s="73"/>
      <c r="Y2958" s="72" t="s">
        <v>14379</v>
      </c>
      <c r="AO2958" s="71">
        <v>192.54</v>
      </c>
      <c r="AT2958" s="73"/>
      <c r="AV2958" s="73"/>
      <c r="AW2958" s="74" t="s">
        <v>17352</v>
      </c>
      <c r="BC2958" s="73"/>
    </row>
    <row r="2959" spans="1:56">
      <c r="A2959" s="70" t="str">
        <f t="shared" si="93"/>
        <v>2026-01</v>
      </c>
      <c r="B2959" s="5" t="str">
        <f>_xlfn.XLOOKUP(G2959,过机服务商重量差!A:A,过机服务商重量差!G:G)</f>
        <v>玉麒麟</v>
      </c>
      <c r="C2959" s="32" t="str">
        <f t="shared" si="92"/>
        <v>渠道</v>
      </c>
      <c r="D2959" s="63">
        <f>ROUND(IF(AND(AO2959&gt;=0,Y2959="正常走货"),_xlfn.XLOOKUP(G2959,过机服务商重量差!A:A,过机服务商重量差!L:L),"0"),2)</f>
        <v>1</v>
      </c>
      <c r="E2959" s="64">
        <f>ROUND(IF(B2959="小旋风",$D2959/提成!$D$4*提成!$E$4,$D2959/提成!$D$3*提成!$E$3),2)</f>
        <v>0.01</v>
      </c>
      <c r="F2959" s="5" t="str">
        <f ca="1">IFERROR(LOOKUP(1,0/((B2959=名单!B:B)*(VALUE(AW2959)&gt;=名单!E:E)*(VALUE(AW2959)&lt;=名单!G:G)*(Y2959="正常走货")),名单!H:H),"否")</f>
        <v>否</v>
      </c>
      <c r="G2959" s="71" t="s">
        <v>8907</v>
      </c>
      <c r="H2959" s="71" t="s">
        <v>8909</v>
      </c>
      <c r="J2959" s="72" t="s">
        <v>17</v>
      </c>
      <c r="L2959" s="71" t="s">
        <v>18</v>
      </c>
      <c r="M2959" s="73"/>
      <c r="N2959" s="73"/>
      <c r="R2959" s="73"/>
      <c r="S2959" s="72" t="s">
        <v>20</v>
      </c>
      <c r="T2959" s="72" t="s">
        <v>14378</v>
      </c>
      <c r="U2959" s="73"/>
      <c r="W2959" s="73"/>
      <c r="X2959" s="73"/>
      <c r="Y2959" s="72" t="s">
        <v>14379</v>
      </c>
      <c r="AO2959" s="71">
        <v>104.96</v>
      </c>
      <c r="AS2959" s="73"/>
      <c r="AT2959" s="73"/>
      <c r="AU2959" s="73"/>
      <c r="AV2959" s="73"/>
      <c r="AW2959" s="74" t="s">
        <v>17353</v>
      </c>
      <c r="BA2959" s="73"/>
      <c r="BC2959" s="73"/>
    </row>
    <row r="2960" spans="1:56">
      <c r="A2960" s="70" t="str">
        <f t="shared" si="93"/>
        <v>2026-01</v>
      </c>
      <c r="B2960" s="5" t="str">
        <f>_xlfn.XLOOKUP(G2960,过机服务商重量差!A:A,过机服务商重量差!G:G)</f>
        <v>玉麒麟</v>
      </c>
      <c r="C2960" s="32" t="str">
        <f t="shared" si="92"/>
        <v>渠道</v>
      </c>
      <c r="D2960" s="63">
        <f>ROUND(IF(AND(AO2960&gt;=0,Y2960="正常走货"),_xlfn.XLOOKUP(G2960,过机服务商重量差!A:A,过机服务商重量差!L:L),"0"),2)</f>
        <v>4</v>
      </c>
      <c r="E2960" s="64">
        <f>ROUND(IF(B2960="小旋风",$D2960/提成!$D$4*提成!$E$4,$D2960/提成!$D$3*提成!$E$3),2)</f>
        <v>0.04</v>
      </c>
      <c r="F2960" s="5" t="str">
        <f ca="1">IFERROR(LOOKUP(1,0/((B2960=名单!B:B)*(VALUE(AW2960)&gt;=名单!E:E)*(VALUE(AW2960)&lt;=名单!G:G)*(Y2960="正常走货")),名单!H:H),"否")</f>
        <v>否</v>
      </c>
      <c r="G2960" s="71" t="s">
        <v>8910</v>
      </c>
      <c r="H2960" s="71" t="s">
        <v>8912</v>
      </c>
      <c r="J2960" s="72" t="s">
        <v>17</v>
      </c>
      <c r="L2960" s="71" t="s">
        <v>18</v>
      </c>
      <c r="M2960" s="73"/>
      <c r="N2960" s="73"/>
      <c r="R2960" s="73"/>
      <c r="S2960" s="72" t="s">
        <v>145</v>
      </c>
      <c r="T2960" s="72" t="s">
        <v>14407</v>
      </c>
      <c r="U2960" s="73"/>
      <c r="W2960" s="73"/>
      <c r="X2960" s="73"/>
      <c r="Y2960" s="72" t="s">
        <v>14379</v>
      </c>
      <c r="AO2960" s="71">
        <v>70</v>
      </c>
      <c r="AT2960" s="73"/>
      <c r="AV2960" s="73"/>
      <c r="AW2960" s="74" t="s">
        <v>17354</v>
      </c>
      <c r="BC2960" s="73"/>
    </row>
    <row r="2961" spans="1:56">
      <c r="A2961" s="70" t="str">
        <f t="shared" si="93"/>
        <v>2026-01</v>
      </c>
      <c r="B2961" s="5" t="str">
        <f>_xlfn.XLOOKUP(G2961,过机服务商重量差!A:A,过机服务商重量差!G:G)</f>
        <v>无崖子</v>
      </c>
      <c r="C2961" s="32" t="str">
        <f t="shared" si="92"/>
        <v>渠道</v>
      </c>
      <c r="D2961" s="63">
        <f>ROUND(IF(AND(AO2961&gt;=0,Y2961="正常走货"),_xlfn.XLOOKUP(G2961,过机服务商重量差!A:A,过机服务商重量差!L:L),"0"),2)</f>
        <v>24</v>
      </c>
      <c r="E2961" s="64">
        <f>ROUND(IF(B2961="小旋风",$D2961/提成!$D$4*提成!$E$4,$D2961/提成!$D$3*提成!$E$3),2)</f>
        <v>0.24</v>
      </c>
      <c r="F2961" s="5" t="str">
        <f ca="1">IFERROR(LOOKUP(1,0/((B2961=名单!B:B)*(VALUE(AW2961)&gt;=名单!E:E)*(VALUE(AW2961)&lt;=名单!G:G)*(Y2961="正常走货")),名单!H:H),"否")</f>
        <v>否</v>
      </c>
      <c r="G2961" s="71" t="s">
        <v>8913</v>
      </c>
      <c r="H2961" s="71" t="s">
        <v>8915</v>
      </c>
      <c r="J2961" s="72" t="s">
        <v>539</v>
      </c>
      <c r="L2961" s="71" t="s">
        <v>18</v>
      </c>
      <c r="M2961" s="73"/>
      <c r="N2961" s="73"/>
      <c r="R2961" s="73"/>
      <c r="S2961" s="72" t="s">
        <v>191</v>
      </c>
      <c r="T2961" s="72" t="s">
        <v>14410</v>
      </c>
      <c r="U2961" s="73"/>
      <c r="W2961" s="73"/>
      <c r="X2961" s="73"/>
      <c r="Y2961" s="72" t="s">
        <v>14379</v>
      </c>
      <c r="AO2961" s="71">
        <v>293.82</v>
      </c>
      <c r="AT2961" s="73"/>
      <c r="AV2961" s="73"/>
      <c r="AW2961" s="74" t="s">
        <v>17355</v>
      </c>
      <c r="BC2961" s="73"/>
    </row>
    <row r="2962" spans="1:56">
      <c r="A2962" s="70" t="str">
        <f t="shared" si="93"/>
        <v>2026-01</v>
      </c>
      <c r="B2962" s="5" t="str">
        <f>_xlfn.XLOOKUP(G2962,过机服务商重量差!A:A,过机服务商重量差!G:G)</f>
        <v>帅时莹</v>
      </c>
      <c r="C2962" s="32" t="str">
        <f t="shared" si="92"/>
        <v>渠道</v>
      </c>
      <c r="D2962" s="63">
        <f>ROUND(IF(AND(AO2962&gt;=0,Y2962="正常走货"),_xlfn.XLOOKUP(G2962,过机服务商重量差!A:A,过机服务商重量差!L:L),"0"),2)</f>
        <v>24</v>
      </c>
      <c r="E2962" s="64">
        <f>ROUND(IF(B2962="小旋风",$D2962/提成!$D$4*提成!$E$4,$D2962/提成!$D$3*提成!$E$3),2)</f>
        <v>0.24</v>
      </c>
      <c r="F2962" s="5" t="str">
        <f ca="1">IFERROR(LOOKUP(1,0/((B2962=名单!B:B)*(VALUE(AW2962)&gt;=名单!E:E)*(VALUE(AW2962)&lt;=名单!G:G)*(Y2962="正常走货")),名单!H:H),"否")</f>
        <v>否</v>
      </c>
      <c r="G2962" s="71" t="s">
        <v>8916</v>
      </c>
      <c r="H2962" s="71" t="s">
        <v>8918</v>
      </c>
      <c r="J2962" s="72" t="s">
        <v>140</v>
      </c>
      <c r="L2962" s="71" t="s">
        <v>18</v>
      </c>
      <c r="M2962" s="73"/>
      <c r="N2962" s="73"/>
      <c r="R2962" s="73"/>
      <c r="S2962" s="72" t="s">
        <v>191</v>
      </c>
      <c r="T2962" s="72" t="s">
        <v>14410</v>
      </c>
      <c r="U2962" s="73"/>
      <c r="W2962" s="73"/>
      <c r="X2962" s="73"/>
      <c r="Y2962" s="72" t="s">
        <v>14379</v>
      </c>
      <c r="AO2962" s="71">
        <v>201.6</v>
      </c>
      <c r="AT2962" s="73"/>
      <c r="AV2962" s="73"/>
      <c r="AW2962" s="74" t="s">
        <v>17356</v>
      </c>
      <c r="BA2962" s="73"/>
      <c r="BC2962" s="73"/>
    </row>
    <row r="2963" spans="1:56">
      <c r="A2963" s="70" t="str">
        <f t="shared" si="93"/>
        <v>2026-01</v>
      </c>
      <c r="B2963" s="5" t="str">
        <f>_xlfn.XLOOKUP(G2963,过机服务商重量差!A:A,过机服务商重量差!G:G)</f>
        <v>小旋风</v>
      </c>
      <c r="C2963" s="32" t="str">
        <f t="shared" si="92"/>
        <v>渠道</v>
      </c>
      <c r="D2963" s="63">
        <f>ROUND(IF(AND(AO2963&gt;=0,Y2963="正常走货"),_xlfn.XLOOKUP(G2963,过机服务商重量差!A:A,过机服务商重量差!L:L),"0"),2)</f>
        <v>90</v>
      </c>
      <c r="E2963" s="64">
        <f>ROUND(IF(B2963="小旋风",$D2963/提成!$D$4*提成!$E$4,$D2963/提成!$D$3*提成!$E$3),2)</f>
        <v>0.9</v>
      </c>
      <c r="F2963" s="5" t="str">
        <f ca="1">IFERROR(LOOKUP(1,0/((B2963=名单!B:B)*(VALUE(AW2963)&gt;=名单!E:E)*(VALUE(AW2963)&lt;=名单!G:G)*(Y2963="正常走货")),名单!H:H),"否")</f>
        <v>是</v>
      </c>
      <c r="G2963" s="71" t="s">
        <v>8919</v>
      </c>
      <c r="H2963" s="71" t="s">
        <v>8921</v>
      </c>
      <c r="J2963" s="72" t="s">
        <v>3059</v>
      </c>
      <c r="L2963" s="71" t="s">
        <v>18</v>
      </c>
      <c r="M2963" s="73"/>
      <c r="N2963" s="73"/>
      <c r="R2963" s="73"/>
      <c r="S2963" s="72" t="s">
        <v>558</v>
      </c>
      <c r="T2963" s="72" t="s">
        <v>14410</v>
      </c>
      <c r="U2963" s="73"/>
      <c r="W2963" s="73"/>
      <c r="X2963" s="73"/>
      <c r="Y2963" s="72" t="s">
        <v>14379</v>
      </c>
      <c r="AO2963" s="71">
        <v>162</v>
      </c>
      <c r="AS2963" s="73"/>
      <c r="AT2963" s="73"/>
      <c r="AU2963" s="73"/>
      <c r="AV2963" s="73"/>
      <c r="AW2963" s="74" t="s">
        <v>17357</v>
      </c>
      <c r="BA2963" s="73"/>
      <c r="BC2963" s="73"/>
      <c r="BD2963" s="73"/>
    </row>
    <row r="2964" spans="1:56">
      <c r="A2964" s="70" t="str">
        <f t="shared" si="93"/>
        <v>2026-01</v>
      </c>
      <c r="B2964" s="5" t="str">
        <f>_xlfn.XLOOKUP(G2964,过机服务商重量差!A:A,过机服务商重量差!G:G)</f>
        <v>玉麒麟</v>
      </c>
      <c r="C2964" s="32" t="str">
        <f t="shared" si="92"/>
        <v>渠道</v>
      </c>
      <c r="D2964" s="63">
        <f>ROUND(IF(AND(AO2964&gt;=0,Y2964="正常走货"),_xlfn.XLOOKUP(G2964,过机服务商重量差!A:A,过机服务商重量差!L:L),"0"),2)</f>
        <v>25</v>
      </c>
      <c r="E2964" s="64">
        <f>ROUND(IF(B2964="小旋风",$D2964/提成!$D$4*提成!$E$4,$D2964/提成!$D$3*提成!$E$3),2)</f>
        <v>0.25</v>
      </c>
      <c r="F2964" s="5" t="str">
        <f ca="1">IFERROR(LOOKUP(1,0/((B2964=名单!B:B)*(VALUE(AW2964)&gt;=名单!E:E)*(VALUE(AW2964)&lt;=名单!G:G)*(Y2964="正常走货")),名单!H:H),"否")</f>
        <v>否</v>
      </c>
      <c r="G2964" s="71" t="s">
        <v>8922</v>
      </c>
      <c r="H2964" s="71" t="s">
        <v>8924</v>
      </c>
      <c r="J2964" s="72" t="s">
        <v>17</v>
      </c>
      <c r="L2964" s="71" t="s">
        <v>18</v>
      </c>
      <c r="M2964" s="73"/>
      <c r="N2964" s="73"/>
      <c r="R2964" s="73"/>
      <c r="S2964" s="72" t="s">
        <v>2305</v>
      </c>
      <c r="T2964" s="72" t="s">
        <v>14410</v>
      </c>
      <c r="U2964" s="73"/>
      <c r="W2964" s="73"/>
      <c r="X2964" s="73"/>
      <c r="Y2964" s="72" t="s">
        <v>14379</v>
      </c>
      <c r="AO2964" s="71">
        <v>293</v>
      </c>
      <c r="AT2964" s="73"/>
      <c r="AV2964" s="73"/>
      <c r="AW2964" s="74" t="s">
        <v>17358</v>
      </c>
      <c r="BA2964" s="73"/>
      <c r="BC2964" s="73"/>
    </row>
    <row r="2965" spans="1:56">
      <c r="A2965" s="70" t="str">
        <f t="shared" si="93"/>
        <v>2026-01</v>
      </c>
      <c r="B2965" s="5" t="str">
        <f>_xlfn.XLOOKUP(G2965,过机服务商重量差!A:A,过机服务商重量差!G:G)</f>
        <v>玉麒麟</v>
      </c>
      <c r="C2965" s="32" t="str">
        <f t="shared" si="92"/>
        <v>渠道</v>
      </c>
      <c r="D2965" s="63">
        <f>ROUND(IF(AND(AO2965&gt;=0,Y2965="正常走货"),_xlfn.XLOOKUP(G2965,过机服务商重量差!A:A,过机服务商重量差!L:L),"0"),2)</f>
        <v>25</v>
      </c>
      <c r="E2965" s="64">
        <f>ROUND(IF(B2965="小旋风",$D2965/提成!$D$4*提成!$E$4,$D2965/提成!$D$3*提成!$E$3),2)</f>
        <v>0.25</v>
      </c>
      <c r="F2965" s="5" t="str">
        <f ca="1">IFERROR(LOOKUP(1,0/((B2965=名单!B:B)*(VALUE(AW2965)&gt;=名单!E:E)*(VALUE(AW2965)&lt;=名单!G:G)*(Y2965="正常走货")),名单!H:H),"否")</f>
        <v>否</v>
      </c>
      <c r="G2965" s="71" t="s">
        <v>8925</v>
      </c>
      <c r="H2965" s="71" t="s">
        <v>8927</v>
      </c>
      <c r="J2965" s="72" t="s">
        <v>17</v>
      </c>
      <c r="L2965" s="71" t="s">
        <v>18</v>
      </c>
      <c r="M2965" s="73"/>
      <c r="N2965" s="73"/>
      <c r="R2965" s="73"/>
      <c r="S2965" s="72" t="s">
        <v>2305</v>
      </c>
      <c r="T2965" s="72" t="s">
        <v>14410</v>
      </c>
      <c r="U2965" s="73"/>
      <c r="W2965" s="73"/>
      <c r="X2965" s="73"/>
      <c r="Y2965" s="72" t="s">
        <v>14379</v>
      </c>
      <c r="AO2965" s="71">
        <v>293</v>
      </c>
      <c r="AT2965" s="73"/>
      <c r="AV2965" s="73"/>
      <c r="AW2965" s="74" t="s">
        <v>17359</v>
      </c>
      <c r="BA2965" s="73"/>
      <c r="BC2965" s="73"/>
    </row>
    <row r="2966" spans="1:56">
      <c r="A2966" s="70" t="str">
        <f t="shared" si="93"/>
        <v>2026-01</v>
      </c>
      <c r="B2966" s="5" t="str">
        <f>_xlfn.XLOOKUP(G2966,过机服务商重量差!A:A,过机服务商重量差!G:G)</f>
        <v>玉麒麟</v>
      </c>
      <c r="C2966" s="32" t="str">
        <f t="shared" si="92"/>
        <v>渠道</v>
      </c>
      <c r="D2966" s="63">
        <f>ROUND(IF(AND(AO2966&gt;=0,Y2966="正常走货"),_xlfn.XLOOKUP(G2966,过机服务商重量差!A:A,过机服务商重量差!L:L),"0"),2)</f>
        <v>25</v>
      </c>
      <c r="E2966" s="64">
        <f>ROUND(IF(B2966="小旋风",$D2966/提成!$D$4*提成!$E$4,$D2966/提成!$D$3*提成!$E$3),2)</f>
        <v>0.25</v>
      </c>
      <c r="F2966" s="5" t="str">
        <f ca="1">IFERROR(LOOKUP(1,0/((B2966=名单!B:B)*(VALUE(AW2966)&gt;=名单!E:E)*(VALUE(AW2966)&lt;=名单!G:G)*(Y2966="正常走货")),名单!H:H),"否")</f>
        <v>否</v>
      </c>
      <c r="G2966" s="71" t="s">
        <v>8928</v>
      </c>
      <c r="H2966" s="71" t="s">
        <v>8930</v>
      </c>
      <c r="J2966" s="72" t="s">
        <v>17</v>
      </c>
      <c r="L2966" s="71" t="s">
        <v>18</v>
      </c>
      <c r="M2966" s="73"/>
      <c r="N2966" s="73"/>
      <c r="R2966" s="73"/>
      <c r="S2966" s="72" t="s">
        <v>2305</v>
      </c>
      <c r="T2966" s="72" t="s">
        <v>14410</v>
      </c>
      <c r="U2966" s="73"/>
      <c r="W2966" s="73"/>
      <c r="X2966" s="73"/>
      <c r="Y2966" s="72" t="s">
        <v>14379</v>
      </c>
      <c r="AO2966" s="71">
        <v>293</v>
      </c>
      <c r="AS2966" s="73"/>
      <c r="AT2966" s="73"/>
      <c r="AV2966" s="73"/>
      <c r="AW2966" s="74" t="s">
        <v>17360</v>
      </c>
      <c r="BA2966" s="73"/>
      <c r="BC2966" s="73"/>
    </row>
    <row r="2967" spans="1:56">
      <c r="A2967" s="70" t="str">
        <f t="shared" si="93"/>
        <v>2026-01</v>
      </c>
      <c r="B2967" s="5" t="str">
        <f>_xlfn.XLOOKUP(G2967,过机服务商重量差!A:A,过机服务商重量差!G:G)</f>
        <v>玉麒麟</v>
      </c>
      <c r="C2967" s="32" t="str">
        <f t="shared" si="92"/>
        <v>渠道</v>
      </c>
      <c r="D2967" s="63">
        <f>ROUND(IF(AND(AO2967&gt;=0,Y2967="正常走货"),_xlfn.XLOOKUP(G2967,过机服务商重量差!A:A,过机服务商重量差!L:L),"0"),2)</f>
        <v>25</v>
      </c>
      <c r="E2967" s="64">
        <f>ROUND(IF(B2967="小旋风",$D2967/提成!$D$4*提成!$E$4,$D2967/提成!$D$3*提成!$E$3),2)</f>
        <v>0.25</v>
      </c>
      <c r="F2967" s="5" t="str">
        <f ca="1">IFERROR(LOOKUP(1,0/((B2967=名单!B:B)*(VALUE(AW2967)&gt;=名单!E:E)*(VALUE(AW2967)&lt;=名单!G:G)*(Y2967="正常走货")),名单!H:H),"否")</f>
        <v>否</v>
      </c>
      <c r="G2967" s="71" t="s">
        <v>8931</v>
      </c>
      <c r="H2967" s="71" t="s">
        <v>8933</v>
      </c>
      <c r="J2967" s="72" t="s">
        <v>17</v>
      </c>
      <c r="L2967" s="71" t="s">
        <v>18</v>
      </c>
      <c r="M2967" s="73"/>
      <c r="N2967" s="73"/>
      <c r="R2967" s="73"/>
      <c r="S2967" s="72" t="s">
        <v>2305</v>
      </c>
      <c r="T2967" s="72" t="s">
        <v>14410</v>
      </c>
      <c r="U2967" s="73"/>
      <c r="W2967" s="73"/>
      <c r="X2967" s="73"/>
      <c r="Y2967" s="72" t="s">
        <v>14379</v>
      </c>
      <c r="AO2967" s="71">
        <v>293</v>
      </c>
      <c r="AT2967" s="73"/>
      <c r="AV2967" s="73"/>
      <c r="AW2967" s="74" t="s">
        <v>17361</v>
      </c>
      <c r="BA2967" s="73"/>
      <c r="BC2967" s="73"/>
    </row>
    <row r="2968" spans="1:56">
      <c r="A2968" s="70" t="str">
        <f t="shared" si="93"/>
        <v>2026-01</v>
      </c>
      <c r="B2968" s="5" t="str">
        <f>_xlfn.XLOOKUP(G2968,过机服务商重量差!A:A,过机服务商重量差!G:G)</f>
        <v>玉麒麟</v>
      </c>
      <c r="C2968" s="32" t="str">
        <f t="shared" si="92"/>
        <v>渠道</v>
      </c>
      <c r="D2968" s="63">
        <f>ROUND(IF(AND(AO2968&gt;=0,Y2968="正常走货"),_xlfn.XLOOKUP(G2968,过机服务商重量差!A:A,过机服务商重量差!L:L),"0"),2)</f>
        <v>1.5</v>
      </c>
      <c r="E2968" s="64">
        <f>ROUND(IF(B2968="小旋风",$D2968/提成!$D$4*提成!$E$4,$D2968/提成!$D$3*提成!$E$3),2)</f>
        <v>0.02</v>
      </c>
      <c r="F2968" s="5" t="str">
        <f ca="1">IFERROR(LOOKUP(1,0/((B2968=名单!B:B)*(VALUE(AW2968)&gt;=名单!E:E)*(VALUE(AW2968)&lt;=名单!G:G)*(Y2968="正常走货")),名单!H:H),"否")</f>
        <v>否</v>
      </c>
      <c r="G2968" s="71" t="s">
        <v>8934</v>
      </c>
      <c r="H2968" s="71" t="s">
        <v>8936</v>
      </c>
      <c r="J2968" s="71" t="s">
        <v>17</v>
      </c>
      <c r="L2968" s="71" t="s">
        <v>18</v>
      </c>
      <c r="M2968" s="73"/>
      <c r="N2968" s="73"/>
      <c r="R2968" s="73"/>
      <c r="S2968" s="72" t="s">
        <v>145</v>
      </c>
      <c r="T2968" s="72" t="s">
        <v>14407</v>
      </c>
      <c r="U2968" s="73"/>
      <c r="W2968" s="73"/>
      <c r="X2968" s="73"/>
      <c r="Y2968" s="72" t="s">
        <v>14379</v>
      </c>
      <c r="AO2968" s="71">
        <v>110.88</v>
      </c>
      <c r="AT2968" s="73"/>
      <c r="AV2968" s="73"/>
      <c r="AW2968" s="74" t="s">
        <v>17362</v>
      </c>
      <c r="BC2968" s="73"/>
    </row>
    <row r="2969" spans="1:56">
      <c r="A2969" s="70" t="str">
        <f t="shared" si="93"/>
        <v>2026-01</v>
      </c>
      <c r="B2969" s="5" t="str">
        <f>_xlfn.XLOOKUP(G2969,过机服务商重量差!A:A,过机服务商重量差!G:G)</f>
        <v>无崖子</v>
      </c>
      <c r="C2969" s="32" t="str">
        <f t="shared" si="92"/>
        <v>渠道</v>
      </c>
      <c r="D2969" s="63">
        <f>ROUND(IF(AND(AO2969&gt;=0,Y2969="正常走货"),_xlfn.XLOOKUP(G2969,过机服务商重量差!A:A,过机服务商重量差!L:L),"0"),2)</f>
        <v>24</v>
      </c>
      <c r="E2969" s="64">
        <f>ROUND(IF(B2969="小旋风",$D2969/提成!$D$4*提成!$E$4,$D2969/提成!$D$3*提成!$E$3),2)</f>
        <v>0.24</v>
      </c>
      <c r="F2969" s="5" t="str">
        <f ca="1">IFERROR(LOOKUP(1,0/((B2969=名单!B:B)*(VALUE(AW2969)&gt;=名单!E:E)*(VALUE(AW2969)&lt;=名单!G:G)*(Y2969="正常走货")),名单!H:H),"否")</f>
        <v>否</v>
      </c>
      <c r="G2969" s="71" t="s">
        <v>8937</v>
      </c>
      <c r="H2969" s="71" t="s">
        <v>8939</v>
      </c>
      <c r="J2969" s="72" t="s">
        <v>539</v>
      </c>
      <c r="L2969" s="71" t="s">
        <v>18</v>
      </c>
      <c r="M2969" s="73"/>
      <c r="N2969" s="73"/>
      <c r="R2969" s="73"/>
      <c r="S2969" s="72" t="s">
        <v>191</v>
      </c>
      <c r="T2969" s="71" t="s">
        <v>14410</v>
      </c>
      <c r="U2969" s="73"/>
      <c r="W2969" s="73"/>
      <c r="X2969" s="73"/>
      <c r="Y2969" s="72" t="s">
        <v>14379</v>
      </c>
      <c r="AO2969" s="71">
        <v>293.82</v>
      </c>
      <c r="AT2969" s="73"/>
      <c r="AV2969" s="73"/>
      <c r="AW2969" s="74" t="s">
        <v>17363</v>
      </c>
      <c r="BC2969" s="73"/>
    </row>
    <row r="2970" spans="1:56">
      <c r="A2970" s="70" t="str">
        <f t="shared" si="93"/>
        <v>2026-01</v>
      </c>
      <c r="B2970" s="5" t="str">
        <f>_xlfn.XLOOKUP(G2970,过机服务商重量差!A:A,过机服务商重量差!G:G)</f>
        <v>小旋风</v>
      </c>
      <c r="C2970" s="32" t="str">
        <f t="shared" si="92"/>
        <v>渠道</v>
      </c>
      <c r="D2970" s="63">
        <f>ROUND(IF(AND(AO2970&gt;=0,Y2970="正常走货"),_xlfn.XLOOKUP(G2970,过机服务商重量差!A:A,过机服务商重量差!L:L),"0"),2)</f>
        <v>24</v>
      </c>
      <c r="E2970" s="64">
        <f>ROUND(IF(B2970="小旋风",$D2970/提成!$D$4*提成!$E$4,$D2970/提成!$D$3*提成!$E$3),2)</f>
        <v>0.24</v>
      </c>
      <c r="F2970" s="5" t="str">
        <f ca="1">IFERROR(LOOKUP(1,0/((B2970=名单!B:B)*(VALUE(AW2970)&gt;=名单!E:E)*(VALUE(AW2970)&lt;=名单!G:G)*(Y2970="正常走货")),名单!H:H),"否")</f>
        <v>是</v>
      </c>
      <c r="G2970" s="71" t="s">
        <v>8940</v>
      </c>
      <c r="H2970" s="71" t="s">
        <v>8942</v>
      </c>
      <c r="J2970" s="72" t="s">
        <v>1377</v>
      </c>
      <c r="L2970" s="71" t="s">
        <v>18</v>
      </c>
      <c r="M2970" s="73"/>
      <c r="N2970" s="73"/>
      <c r="R2970" s="73"/>
      <c r="S2970" s="72" t="s">
        <v>199</v>
      </c>
      <c r="T2970" s="72" t="s">
        <v>14439</v>
      </c>
      <c r="U2970" s="73"/>
      <c r="W2970" s="73"/>
      <c r="X2970" s="73"/>
      <c r="Y2970" s="72" t="s">
        <v>14379</v>
      </c>
      <c r="AO2970" s="71">
        <v>36</v>
      </c>
      <c r="AT2970" s="73"/>
      <c r="AU2970" s="73"/>
      <c r="AV2970" s="73"/>
      <c r="AW2970" s="74" t="s">
        <v>17364</v>
      </c>
      <c r="BC2970" s="73"/>
      <c r="BD2970" s="73"/>
    </row>
    <row r="2971" spans="1:56">
      <c r="A2971" s="70" t="str">
        <f t="shared" si="93"/>
        <v>2026-01</v>
      </c>
      <c r="B2971" s="5" t="str">
        <f>_xlfn.XLOOKUP(G2971,过机服务商重量差!A:A,过机服务商重量差!G:G)</f>
        <v>玉麒麟</v>
      </c>
      <c r="C2971" s="32" t="str">
        <f t="shared" si="92"/>
        <v>渠道</v>
      </c>
      <c r="D2971" s="63">
        <f>ROUND(IF(AND(AO2971&gt;=0,Y2971="正常走货"),_xlfn.XLOOKUP(G2971,过机服务商重量差!A:A,过机服务商重量差!L:L),"0"),2)</f>
        <v>32</v>
      </c>
      <c r="E2971" s="64">
        <f>ROUND(IF(B2971="小旋风",$D2971/提成!$D$4*提成!$E$4,$D2971/提成!$D$3*提成!$E$3),2)</f>
        <v>0.32</v>
      </c>
      <c r="F2971" s="5" t="str">
        <f ca="1">IFERROR(LOOKUP(1,0/((B2971=名单!B:B)*(VALUE(AW2971)&gt;=名单!E:E)*(VALUE(AW2971)&lt;=名单!G:G)*(Y2971="正常走货")),名单!H:H),"否")</f>
        <v>否</v>
      </c>
      <c r="G2971" s="71" t="s">
        <v>8943</v>
      </c>
      <c r="H2971" s="71" t="s">
        <v>8945</v>
      </c>
      <c r="J2971" s="72" t="s">
        <v>17</v>
      </c>
      <c r="L2971" s="71" t="s">
        <v>18</v>
      </c>
      <c r="M2971" s="73"/>
      <c r="N2971" s="73"/>
      <c r="R2971" s="73"/>
      <c r="S2971" s="72" t="s">
        <v>227</v>
      </c>
      <c r="T2971" s="71" t="s">
        <v>14410</v>
      </c>
      <c r="U2971" s="73"/>
      <c r="W2971" s="73"/>
      <c r="X2971" s="73"/>
      <c r="Y2971" s="72" t="s">
        <v>14379</v>
      </c>
      <c r="AO2971" s="71">
        <v>362</v>
      </c>
      <c r="AT2971" s="73"/>
      <c r="AU2971" s="73"/>
      <c r="AV2971" s="73"/>
      <c r="AW2971" s="74" t="s">
        <v>17365</v>
      </c>
      <c r="BC2971" s="73"/>
      <c r="BD2971" s="73"/>
    </row>
    <row r="2972" spans="1:56">
      <c r="A2972" s="70" t="str">
        <f t="shared" si="93"/>
        <v>2026-01</v>
      </c>
      <c r="B2972" s="5" t="str">
        <f>_xlfn.XLOOKUP(G2972,过机服务商重量差!A:A,过机服务商重量差!G:G)</f>
        <v>无崖子</v>
      </c>
      <c r="C2972" s="32" t="str">
        <f t="shared" si="92"/>
        <v>渠道</v>
      </c>
      <c r="D2972" s="63">
        <f>ROUND(IF(AND(AO2972&gt;=0,Y2972="正常走货"),_xlfn.XLOOKUP(G2972,过机服务商重量差!A:A,过机服务商重量差!L:L),"0"),2)</f>
        <v>3</v>
      </c>
      <c r="E2972" s="64">
        <f>ROUND(IF(B2972="小旋风",$D2972/提成!$D$4*提成!$E$4,$D2972/提成!$D$3*提成!$E$3),2)</f>
        <v>0.03</v>
      </c>
      <c r="F2972" s="5" t="str">
        <f ca="1">IFERROR(LOOKUP(1,0/((B2972=名单!B:B)*(VALUE(AW2972)&gt;=名单!E:E)*(VALUE(AW2972)&lt;=名单!G:G)*(Y2972="正常走货")),名单!H:H),"否")</f>
        <v>否</v>
      </c>
      <c r="G2972" s="71" t="s">
        <v>8946</v>
      </c>
      <c r="H2972" s="71" t="s">
        <v>8948</v>
      </c>
      <c r="J2972" s="72" t="s">
        <v>590</v>
      </c>
      <c r="L2972" s="71" t="s">
        <v>18</v>
      </c>
      <c r="M2972" s="73"/>
      <c r="N2972" s="73"/>
      <c r="R2972" s="73"/>
      <c r="S2972" s="72" t="s">
        <v>199</v>
      </c>
      <c r="T2972" s="72" t="s">
        <v>14439</v>
      </c>
      <c r="U2972" s="73"/>
      <c r="W2972" s="73"/>
      <c r="X2972" s="73"/>
      <c r="Y2972" s="72" t="s">
        <v>14379</v>
      </c>
      <c r="AO2972" s="71">
        <v>103.2</v>
      </c>
      <c r="AT2972" s="73"/>
      <c r="AV2972" s="73"/>
      <c r="AW2972" s="74" t="s">
        <v>17366</v>
      </c>
      <c r="BA2972" s="73"/>
      <c r="BC2972" s="73"/>
    </row>
    <row r="2973" spans="1:56">
      <c r="A2973" s="70" t="str">
        <f t="shared" si="93"/>
        <v>2026-01</v>
      </c>
      <c r="B2973" s="5" t="str">
        <f>_xlfn.XLOOKUP(G2973,过机服务商重量差!A:A,过机服务商重量差!G:G)</f>
        <v>无崖子</v>
      </c>
      <c r="C2973" s="32" t="str">
        <f t="shared" si="92"/>
        <v>渠道</v>
      </c>
      <c r="D2973" s="63">
        <f>ROUND(IF(AND(AO2973&gt;=0,Y2973="正常走货"),_xlfn.XLOOKUP(G2973,过机服务商重量差!A:A,过机服务商重量差!L:L),"0"),2)</f>
        <v>0</v>
      </c>
      <c r="E2973" s="64">
        <f>ROUND(IF(B2973="小旋风",$D2973/提成!$D$4*提成!$E$4,$D2973/提成!$D$3*提成!$E$3),2)</f>
        <v>0</v>
      </c>
      <c r="F2973" s="5" t="str">
        <f ca="1">IFERROR(LOOKUP(1,0/((B2973=名单!B:B)*(VALUE(AW2973)&gt;=名单!E:E)*(VALUE(AW2973)&lt;=名单!G:G)*(Y2973="正常走货")),名单!H:H),"否")</f>
        <v>否</v>
      </c>
      <c r="G2973" s="71" t="s">
        <v>8949</v>
      </c>
      <c r="H2973" s="71" t="s">
        <v>8951</v>
      </c>
      <c r="J2973" s="72" t="s">
        <v>465</v>
      </c>
      <c r="L2973" s="71" t="s">
        <v>18</v>
      </c>
      <c r="M2973" s="73"/>
      <c r="N2973" s="73"/>
      <c r="R2973" s="73"/>
      <c r="S2973" s="72" t="s">
        <v>145</v>
      </c>
      <c r="T2973" s="71" t="s">
        <v>14407</v>
      </c>
      <c r="U2973" s="73"/>
      <c r="W2973" s="73"/>
      <c r="X2973" s="73"/>
      <c r="Y2973" s="72" t="s">
        <v>14434</v>
      </c>
      <c r="AO2973" s="71">
        <v>0</v>
      </c>
      <c r="AT2973" s="73"/>
      <c r="AV2973" s="73"/>
      <c r="AW2973" s="74" t="s">
        <v>17367</v>
      </c>
      <c r="BA2973" s="73"/>
      <c r="BC2973" s="73"/>
    </row>
    <row r="2974" spans="1:56">
      <c r="A2974" s="70" t="str">
        <f t="shared" si="93"/>
        <v>2026-01</v>
      </c>
      <c r="B2974" s="5" t="str">
        <f>_xlfn.XLOOKUP(G2974,过机服务商重量差!A:A,过机服务商重量差!G:G)</f>
        <v>玉麒麟</v>
      </c>
      <c r="C2974" s="32" t="str">
        <f t="shared" si="92"/>
        <v>渠道</v>
      </c>
      <c r="D2974" s="63">
        <f>ROUND(IF(AND(AO2974&gt;=0,Y2974="正常走货"),_xlfn.XLOOKUP(G2974,过机服务商重量差!A:A,过机服务商重量差!L:L),"0"),2)</f>
        <v>17</v>
      </c>
      <c r="E2974" s="64">
        <f>ROUND(IF(B2974="小旋风",$D2974/提成!$D$4*提成!$E$4,$D2974/提成!$D$3*提成!$E$3),2)</f>
        <v>0.17</v>
      </c>
      <c r="F2974" s="5" t="str">
        <f ca="1">IFERROR(LOOKUP(1,0/((B2974=名单!B:B)*(VALUE(AW2974)&gt;=名单!E:E)*(VALUE(AW2974)&lt;=名单!G:G)*(Y2974="正常走货")),名单!H:H),"否")</f>
        <v>否</v>
      </c>
      <c r="G2974" s="71" t="s">
        <v>8952</v>
      </c>
      <c r="H2974" s="71" t="s">
        <v>8954</v>
      </c>
      <c r="J2974" s="72" t="s">
        <v>17</v>
      </c>
      <c r="L2974" s="71" t="s">
        <v>18</v>
      </c>
      <c r="M2974" s="73"/>
      <c r="N2974" s="73"/>
      <c r="R2974" s="73"/>
      <c r="S2974" s="72" t="s">
        <v>1593</v>
      </c>
      <c r="T2974" s="71" t="s">
        <v>14407</v>
      </c>
      <c r="U2974" s="73"/>
      <c r="W2974" s="73"/>
      <c r="X2974" s="73"/>
      <c r="Y2974" s="72" t="s">
        <v>14379</v>
      </c>
      <c r="AO2974" s="71">
        <v>95</v>
      </c>
      <c r="AS2974" s="73"/>
      <c r="AT2974" s="73"/>
      <c r="AV2974" s="73"/>
      <c r="AW2974" s="74" t="s">
        <v>17368</v>
      </c>
      <c r="BC2974" s="73"/>
    </row>
    <row r="2975" spans="1:56">
      <c r="A2975" s="70" t="str">
        <f t="shared" si="93"/>
        <v>2026-01</v>
      </c>
      <c r="B2975" s="5" t="str">
        <f>_xlfn.XLOOKUP(G2975,过机服务商重量差!A:A,过机服务商重量差!G:G)</f>
        <v>玉麒麟</v>
      </c>
      <c r="C2975" s="32" t="str">
        <f t="shared" si="92"/>
        <v>渠道</v>
      </c>
      <c r="D2975" s="63">
        <f>ROUND(IF(AND(AO2975&gt;=0,Y2975="正常走货"),_xlfn.XLOOKUP(G2975,过机服务商重量差!A:A,过机服务商重量差!L:L),"0"),2)</f>
        <v>2.5</v>
      </c>
      <c r="E2975" s="64">
        <f>ROUND(IF(B2975="小旋风",$D2975/提成!$D$4*提成!$E$4,$D2975/提成!$D$3*提成!$E$3),2)</f>
        <v>0.03</v>
      </c>
      <c r="F2975" s="5" t="str">
        <f ca="1">IFERROR(LOOKUP(1,0/((B2975=名单!B:B)*(VALUE(AW2975)&gt;=名单!E:E)*(VALUE(AW2975)&lt;=名单!G:G)*(Y2975="正常走货")),名单!H:H),"否")</f>
        <v>否</v>
      </c>
      <c r="G2975" s="71" t="s">
        <v>8955</v>
      </c>
      <c r="H2975" s="71" t="s">
        <v>8957</v>
      </c>
      <c r="J2975" s="72" t="s">
        <v>17</v>
      </c>
      <c r="L2975" s="71" t="s">
        <v>18</v>
      </c>
      <c r="M2975" s="73"/>
      <c r="N2975" s="73"/>
      <c r="R2975" s="73"/>
      <c r="S2975" s="72" t="s">
        <v>152</v>
      </c>
      <c r="T2975" s="72" t="s">
        <v>14382</v>
      </c>
      <c r="U2975" s="73"/>
      <c r="W2975" s="73"/>
      <c r="X2975" s="73"/>
      <c r="Y2975" s="72" t="s">
        <v>14379</v>
      </c>
      <c r="AO2975" s="71">
        <v>70.54</v>
      </c>
      <c r="AT2975" s="73"/>
      <c r="AV2975" s="73"/>
      <c r="AW2975" s="74" t="s">
        <v>17369</v>
      </c>
      <c r="BC2975" s="73"/>
      <c r="BD2975" s="73"/>
    </row>
    <row r="2976" spans="1:56">
      <c r="A2976" s="70" t="str">
        <f t="shared" si="93"/>
        <v>2026-01</v>
      </c>
      <c r="B2976" s="5" t="str">
        <f>_xlfn.XLOOKUP(G2976,过机服务商重量差!A:A,过机服务商重量差!G:G)</f>
        <v>玉麒麟</v>
      </c>
      <c r="C2976" s="32" t="str">
        <f t="shared" si="92"/>
        <v>渠道</v>
      </c>
      <c r="D2976" s="63">
        <f>ROUND(IF(AND(AO2976&gt;=0,Y2976="正常走货"),_xlfn.XLOOKUP(G2976,过机服务商重量差!A:A,过机服务商重量差!L:L),"0"),2)</f>
        <v>2.5</v>
      </c>
      <c r="E2976" s="64">
        <f>ROUND(IF(B2976="小旋风",$D2976/提成!$D$4*提成!$E$4,$D2976/提成!$D$3*提成!$E$3),2)</f>
        <v>0.03</v>
      </c>
      <c r="F2976" s="5" t="str">
        <f ca="1">IFERROR(LOOKUP(1,0/((B2976=名单!B:B)*(VALUE(AW2976)&gt;=名单!E:E)*(VALUE(AW2976)&lt;=名单!G:G)*(Y2976="正常走货")),名单!H:H),"否")</f>
        <v>否</v>
      </c>
      <c r="G2976" s="71" t="s">
        <v>8958</v>
      </c>
      <c r="H2976" s="71" t="s">
        <v>8960</v>
      </c>
      <c r="J2976" s="72" t="s">
        <v>17</v>
      </c>
      <c r="L2976" s="72" t="s">
        <v>18</v>
      </c>
      <c r="M2976" s="73"/>
      <c r="N2976" s="73"/>
      <c r="R2976" s="73"/>
      <c r="S2976" s="72" t="s">
        <v>152</v>
      </c>
      <c r="T2976" s="72" t="s">
        <v>14382</v>
      </c>
      <c r="U2976" s="73"/>
      <c r="W2976" s="73"/>
      <c r="X2976" s="73"/>
      <c r="Y2976" s="72" t="s">
        <v>14379</v>
      </c>
      <c r="AO2976" s="71">
        <v>16.2</v>
      </c>
      <c r="AS2976" s="73"/>
      <c r="AT2976" s="73"/>
      <c r="AU2976" s="73"/>
      <c r="AV2976" s="73"/>
      <c r="AW2976" s="74" t="s">
        <v>17370</v>
      </c>
      <c r="BC2976" s="73"/>
    </row>
    <row r="2977" spans="1:56">
      <c r="A2977" s="70" t="str">
        <f t="shared" si="93"/>
        <v>2026-01</v>
      </c>
      <c r="B2977" s="5" t="str">
        <f>_xlfn.XLOOKUP(G2977,过机服务商重量差!A:A,过机服务商重量差!G:G)</f>
        <v>风清扬</v>
      </c>
      <c r="C2977" s="32" t="str">
        <f t="shared" si="92"/>
        <v>渠道</v>
      </c>
      <c r="D2977" s="63">
        <f>ROUND(IF(AND(AO2977&gt;=0,Y2977="正常走货"),_xlfn.XLOOKUP(G2977,过机服务商重量差!A:A,过机服务商重量差!L:L),"0"),2)</f>
        <v>108</v>
      </c>
      <c r="E2977" s="64">
        <f>ROUND(IF(B2977="小旋风",$D2977/提成!$D$4*提成!$E$4,$D2977/提成!$D$3*提成!$E$3),2)</f>
        <v>1.08</v>
      </c>
      <c r="F2977" s="5" t="str">
        <f ca="1">IFERROR(LOOKUP(1,0/((B2977=名单!B:B)*(VALUE(AW2977)&gt;=名单!E:E)*(VALUE(AW2977)&lt;=名单!G:G)*(Y2977="正常走货")),名单!H:H),"否")</f>
        <v>是</v>
      </c>
      <c r="G2977" s="71" t="s">
        <v>8961</v>
      </c>
      <c r="H2977" s="71" t="s">
        <v>8963</v>
      </c>
      <c r="J2977" s="72" t="s">
        <v>2375</v>
      </c>
      <c r="L2977" s="71" t="s">
        <v>18</v>
      </c>
      <c r="M2977" s="73"/>
      <c r="N2977" s="73"/>
      <c r="R2977" s="73"/>
      <c r="S2977" s="72" t="s">
        <v>215</v>
      </c>
      <c r="T2977" s="71" t="s">
        <v>14378</v>
      </c>
      <c r="U2977" s="73"/>
      <c r="W2977" s="73"/>
      <c r="X2977" s="73"/>
      <c r="Y2977" s="72" t="s">
        <v>14379</v>
      </c>
      <c r="AO2977" s="71">
        <v>100</v>
      </c>
      <c r="AS2977" s="73"/>
      <c r="AT2977" s="73"/>
      <c r="AU2977" s="73"/>
      <c r="AV2977" s="73"/>
      <c r="AW2977" s="74" t="s">
        <v>17371</v>
      </c>
      <c r="BC2977" s="73"/>
    </row>
    <row r="2978" spans="1:56">
      <c r="A2978" s="70" t="str">
        <f t="shared" si="93"/>
        <v>2026-01</v>
      </c>
      <c r="B2978" s="5" t="str">
        <f>_xlfn.XLOOKUP(G2978,过机服务商重量差!A:A,过机服务商重量差!G:G)</f>
        <v>帅时莹</v>
      </c>
      <c r="C2978" s="32" t="str">
        <f t="shared" si="92"/>
        <v>渠道</v>
      </c>
      <c r="D2978" s="63">
        <f>ROUND(IF(AND(AO2978&gt;=0,Y2978="正常走货"),_xlfn.XLOOKUP(G2978,过机服务商重量差!A:A,过机服务商重量差!L:L),"0"),2)</f>
        <v>50</v>
      </c>
      <c r="E2978" s="64">
        <f>ROUND(IF(B2978="小旋风",$D2978/提成!$D$4*提成!$E$4,$D2978/提成!$D$3*提成!$E$3),2)</f>
        <v>0.5</v>
      </c>
      <c r="F2978" s="5" t="str">
        <f ca="1">IFERROR(LOOKUP(1,0/((B2978=名单!B:B)*(VALUE(AW2978)&gt;=名单!E:E)*(VALUE(AW2978)&lt;=名单!G:G)*(Y2978="正常走货")),名单!H:H),"否")</f>
        <v>否</v>
      </c>
      <c r="G2978" s="71" t="s">
        <v>8964</v>
      </c>
      <c r="H2978" s="71" t="s">
        <v>8966</v>
      </c>
      <c r="J2978" s="72" t="s">
        <v>938</v>
      </c>
      <c r="L2978" s="71" t="s">
        <v>18</v>
      </c>
      <c r="M2978" s="73"/>
      <c r="N2978" s="73"/>
      <c r="R2978" s="73"/>
      <c r="S2978" s="72" t="s">
        <v>562</v>
      </c>
      <c r="T2978" s="72" t="s">
        <v>14410</v>
      </c>
      <c r="U2978" s="73"/>
      <c r="W2978" s="73"/>
      <c r="X2978" s="73"/>
      <c r="Y2978" s="72" t="s">
        <v>14379</v>
      </c>
      <c r="AO2978" s="71">
        <v>100</v>
      </c>
      <c r="AS2978" s="73"/>
      <c r="AT2978" s="73"/>
      <c r="AU2978" s="73"/>
      <c r="AV2978" s="73"/>
      <c r="AW2978" s="74" t="s">
        <v>17372</v>
      </c>
      <c r="BC2978" s="73"/>
    </row>
    <row r="2979" spans="1:56">
      <c r="A2979" s="70" t="str">
        <f t="shared" si="93"/>
        <v>2026-01</v>
      </c>
      <c r="B2979" s="5" t="str">
        <f>_xlfn.XLOOKUP(G2979,过机服务商重量差!A:A,过机服务商重量差!G:G)</f>
        <v>风清扬</v>
      </c>
      <c r="C2979" s="32" t="str">
        <f t="shared" si="92"/>
        <v>渠道</v>
      </c>
      <c r="D2979" s="63">
        <f>ROUND(IF(AND(AO2979&gt;=0,Y2979="正常走货"),_xlfn.XLOOKUP(G2979,过机服务商重量差!A:A,过机服务商重量差!L:L),"0"),2)</f>
        <v>43</v>
      </c>
      <c r="E2979" s="64">
        <f>ROUND(IF(B2979="小旋风",$D2979/提成!$D$4*提成!$E$4,$D2979/提成!$D$3*提成!$E$3),2)</f>
        <v>0.43</v>
      </c>
      <c r="F2979" s="5" t="str">
        <f ca="1">IFERROR(LOOKUP(1,0/((B2979=名单!B:B)*(VALUE(AW2979)&gt;=名单!E:E)*(VALUE(AW2979)&lt;=名单!G:G)*(Y2979="正常走货")),名单!H:H),"否")</f>
        <v>是</v>
      </c>
      <c r="G2979" s="71" t="s">
        <v>8967</v>
      </c>
      <c r="H2979" s="71" t="s">
        <v>8969</v>
      </c>
      <c r="J2979" s="72" t="s">
        <v>6531</v>
      </c>
      <c r="L2979" s="72" t="s">
        <v>18</v>
      </c>
      <c r="M2979" s="73"/>
      <c r="N2979" s="73"/>
      <c r="R2979" s="73"/>
      <c r="S2979" s="72" t="s">
        <v>2305</v>
      </c>
      <c r="T2979" s="72" t="s">
        <v>14410</v>
      </c>
      <c r="U2979" s="73"/>
      <c r="W2979" s="73"/>
      <c r="X2979" s="73"/>
      <c r="Y2979" s="72" t="s">
        <v>14379</v>
      </c>
      <c r="AO2979" s="71">
        <v>100</v>
      </c>
      <c r="AS2979" s="73"/>
      <c r="AT2979" s="73"/>
      <c r="AU2979" s="73"/>
      <c r="AV2979" s="73"/>
      <c r="AW2979" s="74" t="s">
        <v>17373</v>
      </c>
      <c r="BC2979" s="73"/>
    </row>
    <row r="2980" spans="1:56">
      <c r="A2980" s="70" t="str">
        <f t="shared" si="93"/>
        <v>2026-01</v>
      </c>
      <c r="B2980" s="5" t="str">
        <f>_xlfn.XLOOKUP(G2980,过机服务商重量差!A:A,过机服务商重量差!G:G)</f>
        <v>007</v>
      </c>
      <c r="C2980" s="32" t="str">
        <f t="shared" si="92"/>
        <v>渠道</v>
      </c>
      <c r="D2980" s="63">
        <f>ROUND(IF(AND(AO2980&gt;=0,Y2980="正常走货"),_xlfn.XLOOKUP(G2980,过机服务商重量差!A:A,过机服务商重量差!L:L),"0"),2)</f>
        <v>310</v>
      </c>
      <c r="E2980" s="64">
        <f>ROUND(IF(B2980="小旋风",$D2980/提成!$D$4*提成!$E$4,$D2980/提成!$D$3*提成!$E$3),2)</f>
        <v>3.1</v>
      </c>
      <c r="F2980" s="5" t="str">
        <f ca="1">IFERROR(LOOKUP(1,0/((B2980=名单!B:B)*(VALUE(AW2980)&gt;=名单!E:E)*(VALUE(AW2980)&lt;=名单!G:G)*(Y2980="正常走货")),名单!H:H),"否")</f>
        <v>否</v>
      </c>
      <c r="G2980" s="71" t="s">
        <v>8970</v>
      </c>
      <c r="H2980" s="71" t="s">
        <v>2787</v>
      </c>
      <c r="J2980" s="72" t="s">
        <v>3034</v>
      </c>
      <c r="L2980" s="71" t="s">
        <v>18</v>
      </c>
      <c r="M2980" s="73"/>
      <c r="N2980" s="73"/>
      <c r="R2980" s="73"/>
      <c r="S2980" s="72" t="s">
        <v>562</v>
      </c>
      <c r="T2980" s="71" t="s">
        <v>14410</v>
      </c>
      <c r="U2980" s="73"/>
      <c r="W2980" s="73"/>
      <c r="X2980" s="73"/>
      <c r="Y2980" s="72" t="s">
        <v>14379</v>
      </c>
      <c r="AO2980" s="71">
        <v>1705</v>
      </c>
      <c r="AS2980" s="73"/>
      <c r="AT2980" s="73"/>
      <c r="AU2980" s="73"/>
      <c r="AV2980" s="73"/>
      <c r="AW2980" s="74" t="s">
        <v>17374</v>
      </c>
      <c r="BC2980" s="73"/>
    </row>
    <row r="2981" spans="1:56">
      <c r="A2981" s="70" t="str">
        <f t="shared" si="93"/>
        <v>2026-01</v>
      </c>
      <c r="B2981" s="5" t="str">
        <f>_xlfn.XLOOKUP(G2981,过机服务商重量差!A:A,过机服务商重量差!G:G)</f>
        <v>无崖子</v>
      </c>
      <c r="C2981" s="32" t="str">
        <f t="shared" si="92"/>
        <v>渠道</v>
      </c>
      <c r="D2981" s="63">
        <f>ROUND(IF(AND(AO2981&gt;=0,Y2981="正常走货"),_xlfn.XLOOKUP(G2981,过机服务商重量差!A:A,过机服务商重量差!L:L),"0"),2)</f>
        <v>1</v>
      </c>
      <c r="E2981" s="64">
        <f>ROUND(IF(B2981="小旋风",$D2981/提成!$D$4*提成!$E$4,$D2981/提成!$D$3*提成!$E$3),2)</f>
        <v>0.01</v>
      </c>
      <c r="F2981" s="5" t="str">
        <f ca="1">IFERROR(LOOKUP(1,0/((B2981=名单!B:B)*(VALUE(AW2981)&gt;=名单!E:E)*(VALUE(AW2981)&lt;=名单!G:G)*(Y2981="正常走货")),名单!H:H),"否")</f>
        <v>否</v>
      </c>
      <c r="G2981" s="71" t="s">
        <v>8972</v>
      </c>
      <c r="H2981" s="71" t="s">
        <v>8974</v>
      </c>
      <c r="J2981" s="72" t="s">
        <v>603</v>
      </c>
      <c r="L2981" s="71" t="s">
        <v>18</v>
      </c>
      <c r="M2981" s="73"/>
      <c r="N2981" s="73"/>
      <c r="R2981" s="73"/>
      <c r="S2981" s="72" t="s">
        <v>288</v>
      </c>
      <c r="T2981" s="72" t="s">
        <v>14410</v>
      </c>
      <c r="U2981" s="73"/>
      <c r="W2981" s="73"/>
      <c r="X2981" s="73"/>
      <c r="Y2981" s="72" t="s">
        <v>14379</v>
      </c>
      <c r="AO2981" s="71">
        <v>51.73</v>
      </c>
      <c r="AS2981" s="73"/>
      <c r="AT2981" s="73"/>
      <c r="AU2981" s="73"/>
      <c r="AV2981" s="73"/>
      <c r="AW2981" s="74" t="s">
        <v>17375</v>
      </c>
      <c r="BC2981" s="73"/>
    </row>
    <row r="2982" spans="1:56">
      <c r="A2982" s="70" t="str">
        <f t="shared" si="93"/>
        <v>2026-01</v>
      </c>
      <c r="B2982" s="5" t="str">
        <f>_xlfn.XLOOKUP(G2982,过机服务商重量差!A:A,过机服务商重量差!G:G)</f>
        <v>无崖子</v>
      </c>
      <c r="C2982" s="32" t="str">
        <f t="shared" si="92"/>
        <v>渠道</v>
      </c>
      <c r="D2982" s="63">
        <f>ROUND(IF(AND(AO2982&gt;=0,Y2982="正常走货"),_xlfn.XLOOKUP(G2982,过机服务商重量差!A:A,过机服务商重量差!L:L),"0"),2)</f>
        <v>7.5</v>
      </c>
      <c r="E2982" s="64">
        <f>ROUND(IF(B2982="小旋风",$D2982/提成!$D$4*提成!$E$4,$D2982/提成!$D$3*提成!$E$3),2)</f>
        <v>0.08</v>
      </c>
      <c r="F2982" s="5" t="str">
        <f ca="1">IFERROR(LOOKUP(1,0/((B2982=名单!B:B)*(VALUE(AW2982)&gt;=名单!E:E)*(VALUE(AW2982)&lt;=名单!G:G)*(Y2982="正常走货")),名单!H:H),"否")</f>
        <v>否</v>
      </c>
      <c r="G2982" s="71" t="s">
        <v>8975</v>
      </c>
      <c r="H2982" s="71" t="s">
        <v>8977</v>
      </c>
      <c r="J2982" s="72" t="s">
        <v>2309</v>
      </c>
      <c r="L2982" s="71" t="s">
        <v>18</v>
      </c>
      <c r="M2982" s="73"/>
      <c r="N2982" s="73"/>
      <c r="R2982" s="73"/>
      <c r="S2982" s="72" t="s">
        <v>99</v>
      </c>
      <c r="T2982" s="71" t="s">
        <v>14410</v>
      </c>
      <c r="U2982" s="73"/>
      <c r="W2982" s="73"/>
      <c r="X2982" s="73"/>
      <c r="Y2982" s="72" t="s">
        <v>14379</v>
      </c>
      <c r="AO2982" s="71">
        <v>150.8</v>
      </c>
      <c r="AS2982" s="73"/>
      <c r="AT2982" s="73"/>
      <c r="AU2982" s="73"/>
      <c r="AV2982" s="73"/>
      <c r="AW2982" s="74" t="s">
        <v>17376</v>
      </c>
      <c r="BC2982" s="73"/>
      <c r="BD2982" s="73"/>
    </row>
    <row r="2983" spans="1:56">
      <c r="A2983" s="70" t="str">
        <f t="shared" si="93"/>
        <v>2026-01</v>
      </c>
      <c r="B2983" s="5" t="str">
        <f>_xlfn.XLOOKUP(G2983,过机服务商重量差!A:A,过机服务商重量差!G:G)</f>
        <v>无崖子</v>
      </c>
      <c r="C2983" s="32" t="str">
        <f t="shared" si="92"/>
        <v>渠道</v>
      </c>
      <c r="D2983" s="63">
        <f>ROUND(IF(AND(AO2983&gt;=0,Y2983="正常走货"),_xlfn.XLOOKUP(G2983,过机服务商重量差!A:A,过机服务商重量差!L:L),"0"),2)</f>
        <v>5.5</v>
      </c>
      <c r="E2983" s="64">
        <f>ROUND(IF(B2983="小旋风",$D2983/提成!$D$4*提成!$E$4,$D2983/提成!$D$3*提成!$E$3),2)</f>
        <v>0.06</v>
      </c>
      <c r="F2983" s="5" t="str">
        <f ca="1">IFERROR(LOOKUP(1,0/((B2983=名单!B:B)*(VALUE(AW2983)&gt;=名单!E:E)*(VALUE(AW2983)&lt;=名单!G:G)*(Y2983="正常走货")),名单!H:H),"否")</f>
        <v>否</v>
      </c>
      <c r="G2983" s="71" t="s">
        <v>8978</v>
      </c>
      <c r="H2983" s="71" t="s">
        <v>8980</v>
      </c>
      <c r="J2983" s="72" t="s">
        <v>2309</v>
      </c>
      <c r="L2983" s="71" t="s">
        <v>18</v>
      </c>
      <c r="M2983" s="73"/>
      <c r="N2983" s="73"/>
      <c r="R2983" s="73"/>
      <c r="S2983" s="72" t="s">
        <v>99</v>
      </c>
      <c r="T2983" s="72" t="s">
        <v>14410</v>
      </c>
      <c r="U2983" s="73"/>
      <c r="W2983" s="73"/>
      <c r="X2983" s="73"/>
      <c r="Y2983" s="72" t="s">
        <v>14379</v>
      </c>
      <c r="AO2983" s="71">
        <v>201.3</v>
      </c>
      <c r="AS2983" s="73"/>
      <c r="AT2983" s="73"/>
      <c r="AU2983" s="73"/>
      <c r="AV2983" s="73"/>
      <c r="AW2983" s="74" t="s">
        <v>17377</v>
      </c>
      <c r="BC2983" s="73"/>
    </row>
    <row r="2984" spans="1:56">
      <c r="A2984" s="70" t="str">
        <f t="shared" si="93"/>
        <v>2026-01</v>
      </c>
      <c r="B2984" s="5" t="str">
        <f>_xlfn.XLOOKUP(G2984,过机服务商重量差!A:A,过机服务商重量差!G:G)</f>
        <v>玉麒麟</v>
      </c>
      <c r="C2984" s="32" t="str">
        <f t="shared" si="92"/>
        <v>渠道</v>
      </c>
      <c r="D2984" s="63">
        <f>ROUND(IF(AND(AO2984&gt;=0,Y2984="正常走货"),_xlfn.XLOOKUP(G2984,过机服务商重量差!A:A,过机服务商重量差!L:L),"0"),2)</f>
        <v>4</v>
      </c>
      <c r="E2984" s="64">
        <f>ROUND(IF(B2984="小旋风",$D2984/提成!$D$4*提成!$E$4,$D2984/提成!$D$3*提成!$E$3),2)</f>
        <v>0.04</v>
      </c>
      <c r="F2984" s="5" t="str">
        <f ca="1">IFERROR(LOOKUP(1,0/((B2984=名单!B:B)*(VALUE(AW2984)&gt;=名单!E:E)*(VALUE(AW2984)&lt;=名单!G:G)*(Y2984="正常走货")),名单!H:H),"否")</f>
        <v>否</v>
      </c>
      <c r="G2984" s="71" t="s">
        <v>8981</v>
      </c>
      <c r="H2984" s="71" t="s">
        <v>8983</v>
      </c>
      <c r="J2984" s="72" t="s">
        <v>17</v>
      </c>
      <c r="L2984" s="71" t="s">
        <v>18</v>
      </c>
      <c r="M2984" s="73"/>
      <c r="N2984" s="73"/>
      <c r="R2984" s="73"/>
      <c r="S2984" s="72" t="s">
        <v>99</v>
      </c>
      <c r="T2984" s="72" t="s">
        <v>14410</v>
      </c>
      <c r="U2984" s="73"/>
      <c r="W2984" s="73"/>
      <c r="X2984" s="73"/>
      <c r="Y2984" s="72" t="s">
        <v>14379</v>
      </c>
      <c r="AO2984" s="71">
        <v>197.41</v>
      </c>
      <c r="AS2984" s="73"/>
      <c r="AT2984" s="73"/>
      <c r="AU2984" s="73"/>
      <c r="AV2984" s="73"/>
      <c r="AW2984" s="74" t="s">
        <v>17378</v>
      </c>
      <c r="BC2984" s="73"/>
    </row>
    <row r="2985" spans="1:56">
      <c r="A2985" s="70" t="str">
        <f t="shared" si="93"/>
        <v>2026-01</v>
      </c>
      <c r="B2985" s="5" t="str">
        <f>_xlfn.XLOOKUP(G2985,过机服务商重量差!A:A,过机服务商重量差!G:G)</f>
        <v>玉麒麟</v>
      </c>
      <c r="C2985" s="32" t="str">
        <f t="shared" si="92"/>
        <v>渠道</v>
      </c>
      <c r="D2985" s="63">
        <f>ROUND(IF(AND(AO2985&gt;=0,Y2985="正常走货"),_xlfn.XLOOKUP(G2985,过机服务商重量差!A:A,过机服务商重量差!L:L),"0"),2)</f>
        <v>7.5</v>
      </c>
      <c r="E2985" s="64">
        <f>ROUND(IF(B2985="小旋风",$D2985/提成!$D$4*提成!$E$4,$D2985/提成!$D$3*提成!$E$3),2)</f>
        <v>0.08</v>
      </c>
      <c r="F2985" s="5" t="str">
        <f ca="1">IFERROR(LOOKUP(1,0/((B2985=名单!B:B)*(VALUE(AW2985)&gt;=名单!E:E)*(VALUE(AW2985)&lt;=名单!G:G)*(Y2985="正常走货")),名单!H:H),"否")</f>
        <v>否</v>
      </c>
      <c r="G2985" s="71" t="s">
        <v>8984</v>
      </c>
      <c r="H2985" s="71" t="s">
        <v>8986</v>
      </c>
      <c r="J2985" s="72" t="s">
        <v>24</v>
      </c>
      <c r="L2985" s="71" t="s">
        <v>18</v>
      </c>
      <c r="M2985" s="73"/>
      <c r="N2985" s="73"/>
      <c r="R2985" s="73"/>
      <c r="S2985" s="72" t="s">
        <v>679</v>
      </c>
      <c r="T2985" s="72" t="s">
        <v>14419</v>
      </c>
      <c r="U2985" s="73"/>
      <c r="W2985" s="73"/>
      <c r="X2985" s="73"/>
      <c r="Y2985" s="72" t="s">
        <v>14379</v>
      </c>
      <c r="AO2985" s="71">
        <v>60.77</v>
      </c>
      <c r="AS2985" s="73"/>
      <c r="AT2985" s="73"/>
      <c r="AU2985" s="73"/>
      <c r="AV2985" s="73"/>
      <c r="AW2985" s="74" t="s">
        <v>17379</v>
      </c>
      <c r="BC2985" s="73"/>
    </row>
    <row r="2986" spans="1:56">
      <c r="A2986" s="70" t="str">
        <f t="shared" si="93"/>
        <v>2026-01</v>
      </c>
      <c r="B2986" s="5" t="str">
        <f>_xlfn.XLOOKUP(G2986,过机服务商重量差!A:A,过机服务商重量差!G:G)</f>
        <v>无崖子</v>
      </c>
      <c r="C2986" s="32" t="str">
        <f t="shared" si="92"/>
        <v>渠道</v>
      </c>
      <c r="D2986" s="63">
        <f>ROUND(IF(AND(AO2986&gt;=0,Y2986="正常走货"),_xlfn.XLOOKUP(G2986,过机服务商重量差!A:A,过机服务商重量差!L:L),"0"),2)</f>
        <v>11.3</v>
      </c>
      <c r="E2986" s="64">
        <f>ROUND(IF(B2986="小旋风",$D2986/提成!$D$4*提成!$E$4,$D2986/提成!$D$3*提成!$E$3),2)</f>
        <v>0.11</v>
      </c>
      <c r="F2986" s="5" t="str">
        <f ca="1">IFERROR(LOOKUP(1,0/((B2986=名单!B:B)*(VALUE(AW2986)&gt;=名单!E:E)*(VALUE(AW2986)&lt;=名单!G:G)*(Y2986="正常走货")),名单!H:H),"否")</f>
        <v>否</v>
      </c>
      <c r="G2986" s="71" t="s">
        <v>8987</v>
      </c>
      <c r="H2986" s="71" t="s">
        <v>8989</v>
      </c>
      <c r="J2986" s="71" t="s">
        <v>128</v>
      </c>
      <c r="L2986" s="71" t="s">
        <v>18</v>
      </c>
      <c r="M2986" s="73"/>
      <c r="N2986" s="73"/>
      <c r="R2986" s="73"/>
      <c r="S2986" s="72" t="s">
        <v>191</v>
      </c>
      <c r="T2986" s="71" t="s">
        <v>14410</v>
      </c>
      <c r="U2986" s="73"/>
      <c r="W2986" s="73"/>
      <c r="X2986" s="73"/>
      <c r="Y2986" s="72" t="s">
        <v>14379</v>
      </c>
      <c r="AO2986" s="71">
        <v>169.32</v>
      </c>
      <c r="AT2986" s="73"/>
      <c r="AU2986" s="73"/>
      <c r="AV2986" s="73"/>
      <c r="AW2986" s="74" t="s">
        <v>17380</v>
      </c>
      <c r="BC2986" s="73"/>
      <c r="BD2986" s="73"/>
    </row>
    <row r="2987" spans="1:56">
      <c r="A2987" s="70" t="str">
        <f t="shared" si="93"/>
        <v>2026-01</v>
      </c>
      <c r="B2987" s="5" t="str">
        <f>_xlfn.XLOOKUP(G2987,过机服务商重量差!A:A,过机服务商重量差!G:G)</f>
        <v>无崖子</v>
      </c>
      <c r="C2987" s="32" t="str">
        <f t="shared" si="92"/>
        <v>渠道</v>
      </c>
      <c r="D2987" s="63">
        <f>ROUND(IF(AND(AO2987&gt;=0,Y2987="正常走货"),_xlfn.XLOOKUP(G2987,过机服务商重量差!A:A,过机服务商重量差!L:L),"0"),2)</f>
        <v>6.2</v>
      </c>
      <c r="E2987" s="64">
        <f>ROUND(IF(B2987="小旋风",$D2987/提成!$D$4*提成!$E$4,$D2987/提成!$D$3*提成!$E$3),2)</f>
        <v>0.06</v>
      </c>
      <c r="F2987" s="5" t="str">
        <f ca="1">IFERROR(LOOKUP(1,0/((B2987=名单!B:B)*(VALUE(AW2987)&gt;=名单!E:E)*(VALUE(AW2987)&lt;=名单!G:G)*(Y2987="正常走货")),名单!H:H),"否")</f>
        <v>否</v>
      </c>
      <c r="G2987" s="71" t="s">
        <v>8990</v>
      </c>
      <c r="H2987" s="71" t="s">
        <v>8992</v>
      </c>
      <c r="J2987" s="72" t="s">
        <v>128</v>
      </c>
      <c r="L2987" s="71" t="s">
        <v>18</v>
      </c>
      <c r="M2987" s="73"/>
      <c r="N2987" s="73"/>
      <c r="R2987" s="73"/>
      <c r="S2987" s="72" t="s">
        <v>191</v>
      </c>
      <c r="T2987" s="72" t="s">
        <v>14410</v>
      </c>
      <c r="U2987" s="73"/>
      <c r="W2987" s="73"/>
      <c r="X2987" s="73"/>
      <c r="Y2987" s="72" t="s">
        <v>14379</v>
      </c>
      <c r="AO2987" s="71">
        <v>171.88</v>
      </c>
      <c r="AS2987" s="73"/>
      <c r="AT2987" s="73"/>
      <c r="AU2987" s="73"/>
      <c r="AV2987" s="73"/>
      <c r="AW2987" s="74" t="s">
        <v>17381</v>
      </c>
      <c r="BA2987" s="73"/>
      <c r="BC2987" s="73"/>
    </row>
    <row r="2988" spans="1:56">
      <c r="A2988" s="70" t="str">
        <f t="shared" si="93"/>
        <v>2026-01</v>
      </c>
      <c r="B2988" s="5" t="str">
        <f>_xlfn.XLOOKUP(G2988,过机服务商重量差!A:A,过机服务商重量差!G:G)</f>
        <v>帅时莹</v>
      </c>
      <c r="C2988" s="32" t="str">
        <f t="shared" si="92"/>
        <v>渠道</v>
      </c>
      <c r="D2988" s="63">
        <f>ROUND(IF(AND(AO2988&gt;=0,Y2988="正常走货"),_xlfn.XLOOKUP(G2988,过机服务商重量差!A:A,过机服务商重量差!L:L),"0"),2)</f>
        <v>32</v>
      </c>
      <c r="E2988" s="64">
        <f>ROUND(IF(B2988="小旋风",$D2988/提成!$D$4*提成!$E$4,$D2988/提成!$D$3*提成!$E$3),2)</f>
        <v>0.32</v>
      </c>
      <c r="F2988" s="5" t="str">
        <f ca="1">IFERROR(LOOKUP(1,0/((B2988=名单!B:B)*(VALUE(AW2988)&gt;=名单!E:E)*(VALUE(AW2988)&lt;=名单!G:G)*(Y2988="正常走货")),名单!H:H),"否")</f>
        <v>否</v>
      </c>
      <c r="G2988" s="71" t="s">
        <v>8993</v>
      </c>
      <c r="H2988" s="71" t="s">
        <v>8995</v>
      </c>
      <c r="J2988" s="72" t="s">
        <v>1184</v>
      </c>
      <c r="L2988" s="71" t="s">
        <v>18</v>
      </c>
      <c r="M2988" s="73"/>
      <c r="N2988" s="73"/>
      <c r="R2988" s="73"/>
      <c r="S2988" s="72" t="s">
        <v>442</v>
      </c>
      <c r="T2988" s="72" t="s">
        <v>14410</v>
      </c>
      <c r="U2988" s="73"/>
      <c r="W2988" s="73"/>
      <c r="X2988" s="73"/>
      <c r="Y2988" s="72" t="s">
        <v>14379</v>
      </c>
      <c r="AO2988" s="71">
        <v>192</v>
      </c>
      <c r="AT2988" s="73"/>
      <c r="AV2988" s="73"/>
      <c r="AW2988" s="74" t="s">
        <v>17382</v>
      </c>
      <c r="BC2988" s="73"/>
    </row>
    <row r="2989" spans="1:56">
      <c r="A2989" s="70" t="str">
        <f t="shared" si="93"/>
        <v>2026-01</v>
      </c>
      <c r="B2989" s="5" t="str">
        <f>_xlfn.XLOOKUP(G2989,过机服务商重量差!A:A,过机服务商重量差!G:G)</f>
        <v>007</v>
      </c>
      <c r="C2989" s="32" t="str">
        <f t="shared" si="92"/>
        <v>渠道</v>
      </c>
      <c r="D2989" s="63">
        <f>ROUND(IF(AND(AO2989&gt;=0,Y2989="正常走货"),_xlfn.XLOOKUP(G2989,过机服务商重量差!A:A,过机服务商重量差!L:L),"0"),2)</f>
        <v>80</v>
      </c>
      <c r="E2989" s="64">
        <f>ROUND(IF(B2989="小旋风",$D2989/提成!$D$4*提成!$E$4,$D2989/提成!$D$3*提成!$E$3),2)</f>
        <v>0.8</v>
      </c>
      <c r="F2989" s="5" t="str">
        <f ca="1">IFERROR(LOOKUP(1,0/((B2989=名单!B:B)*(VALUE(AW2989)&gt;=名单!E:E)*(VALUE(AW2989)&lt;=名单!G:G)*(Y2989="正常走货")),名单!H:H),"否")</f>
        <v>否</v>
      </c>
      <c r="G2989" s="71" t="s">
        <v>8996</v>
      </c>
      <c r="H2989" s="71" t="s">
        <v>8998</v>
      </c>
      <c r="J2989" s="72" t="s">
        <v>266</v>
      </c>
      <c r="L2989" s="71" t="s">
        <v>18</v>
      </c>
      <c r="M2989" s="73"/>
      <c r="N2989" s="73"/>
      <c r="R2989" s="73"/>
      <c r="S2989" s="72" t="s">
        <v>767</v>
      </c>
      <c r="T2989" s="72" t="s">
        <v>14382</v>
      </c>
      <c r="U2989" s="73"/>
      <c r="W2989" s="73"/>
      <c r="X2989" s="73"/>
      <c r="Y2989" s="72" t="s">
        <v>14379</v>
      </c>
      <c r="AO2989" s="71">
        <v>928</v>
      </c>
      <c r="AS2989" s="73"/>
      <c r="AT2989" s="73"/>
      <c r="AU2989" s="73"/>
      <c r="AV2989" s="73"/>
      <c r="AW2989" s="74" t="s">
        <v>17383</v>
      </c>
      <c r="BA2989" s="73"/>
      <c r="BC2989" s="73"/>
    </row>
    <row r="2990" spans="1:56">
      <c r="A2990" s="70" t="str">
        <f t="shared" si="93"/>
        <v>2026-01</v>
      </c>
      <c r="B2990" s="5" t="str">
        <f>_xlfn.XLOOKUP(G2990,过机服务商重量差!A:A,过机服务商重量差!G:G)</f>
        <v>007</v>
      </c>
      <c r="C2990" s="32" t="str">
        <f t="shared" si="92"/>
        <v>渠道</v>
      </c>
      <c r="D2990" s="63">
        <f>ROUND(IF(AND(AO2990&gt;=0,Y2990="正常走货"),_xlfn.XLOOKUP(G2990,过机服务商重量差!A:A,过机服务商重量差!L:L),"0"),2)</f>
        <v>29</v>
      </c>
      <c r="E2990" s="64">
        <f>ROUND(IF(B2990="小旋风",$D2990/提成!$D$4*提成!$E$4,$D2990/提成!$D$3*提成!$E$3),2)</f>
        <v>0.29</v>
      </c>
      <c r="F2990" s="5" t="str">
        <f ca="1">IFERROR(LOOKUP(1,0/((B2990=名单!B:B)*(VALUE(AW2990)&gt;=名单!E:E)*(VALUE(AW2990)&lt;=名单!G:G)*(Y2990="正常走货")),名单!H:H),"否")</f>
        <v>否</v>
      </c>
      <c r="G2990" s="71" t="s">
        <v>8999</v>
      </c>
      <c r="H2990" s="71" t="s">
        <v>9001</v>
      </c>
      <c r="J2990" s="72" t="s">
        <v>266</v>
      </c>
      <c r="L2990" s="71" t="s">
        <v>18</v>
      </c>
      <c r="M2990" s="73"/>
      <c r="N2990" s="73"/>
      <c r="R2990" s="73"/>
      <c r="S2990" s="72" t="s">
        <v>471</v>
      </c>
      <c r="T2990" s="72" t="s">
        <v>14386</v>
      </c>
      <c r="U2990" s="73"/>
      <c r="W2990" s="73"/>
      <c r="X2990" s="73"/>
      <c r="Y2990" s="72" t="s">
        <v>14379</v>
      </c>
      <c r="AO2990" s="71">
        <v>8.69999999999993</v>
      </c>
      <c r="AS2990" s="73"/>
      <c r="AT2990" s="73"/>
      <c r="AU2990" s="73"/>
      <c r="AV2990" s="73"/>
      <c r="AW2990" s="74" t="s">
        <v>17384</v>
      </c>
      <c r="BC2990" s="73"/>
    </row>
    <row r="2991" spans="1:56">
      <c r="A2991" s="70" t="str">
        <f t="shared" si="93"/>
        <v>2026-01</v>
      </c>
      <c r="B2991" s="5" t="str">
        <f>_xlfn.XLOOKUP(G2991,过机服务商重量差!A:A,过机服务商重量差!G:G)</f>
        <v>无崖子</v>
      </c>
      <c r="C2991" s="32" t="str">
        <f t="shared" si="92"/>
        <v>渠道</v>
      </c>
      <c r="D2991" s="63">
        <f>ROUND(IF(AND(AO2991&gt;=0,Y2991="正常走货"),_xlfn.XLOOKUP(G2991,过机服务商重量差!A:A,过机服务商重量差!L:L),"0"),2)</f>
        <v>11.58</v>
      </c>
      <c r="E2991" s="64">
        <f>ROUND(IF(B2991="小旋风",$D2991/提成!$D$4*提成!$E$4,$D2991/提成!$D$3*提成!$E$3),2)</f>
        <v>0.12</v>
      </c>
      <c r="F2991" s="5" t="str">
        <f ca="1">IFERROR(LOOKUP(1,0/((B2991=名单!B:B)*(VALUE(AW2991)&gt;=名单!E:E)*(VALUE(AW2991)&lt;=名单!G:G)*(Y2991="正常走货")),名单!H:H),"否")</f>
        <v>否</v>
      </c>
      <c r="G2991" s="71" t="s">
        <v>9002</v>
      </c>
      <c r="H2991" s="71" t="s">
        <v>9004</v>
      </c>
      <c r="J2991" s="72" t="s">
        <v>590</v>
      </c>
      <c r="L2991" s="71" t="s">
        <v>18</v>
      </c>
      <c r="M2991" s="73"/>
      <c r="N2991" s="73"/>
      <c r="R2991" s="73"/>
      <c r="S2991" s="72" t="s">
        <v>191</v>
      </c>
      <c r="T2991" s="72" t="s">
        <v>14410</v>
      </c>
      <c r="U2991" s="73"/>
      <c r="W2991" s="73"/>
      <c r="X2991" s="73"/>
      <c r="Y2991" s="72" t="s">
        <v>14379</v>
      </c>
      <c r="AO2991" s="71">
        <v>150.11</v>
      </c>
      <c r="AS2991" s="73"/>
      <c r="AT2991" s="73"/>
      <c r="AU2991" s="73"/>
      <c r="AV2991" s="73"/>
      <c r="AW2991" s="74" t="s">
        <v>17385</v>
      </c>
      <c r="BC2991" s="73"/>
    </row>
    <row r="2992" spans="1:56">
      <c r="A2992" s="70" t="str">
        <f t="shared" si="93"/>
        <v>2026-01</v>
      </c>
      <c r="B2992" s="5" t="str">
        <f>_xlfn.XLOOKUP(G2992,过机服务商重量差!A:A,过机服务商重量差!G:G)</f>
        <v>无崖子</v>
      </c>
      <c r="C2992" s="32" t="str">
        <f t="shared" si="92"/>
        <v>渠道</v>
      </c>
      <c r="D2992" s="63">
        <f>ROUND(IF(AND(AO2992&gt;=0,Y2992="正常走货"),_xlfn.XLOOKUP(G2992,过机服务商重量差!A:A,过机服务商重量差!L:L),"0"),2)</f>
        <v>16.5</v>
      </c>
      <c r="E2992" s="64">
        <f>ROUND(IF(B2992="小旋风",$D2992/提成!$D$4*提成!$E$4,$D2992/提成!$D$3*提成!$E$3),2)</f>
        <v>0.17</v>
      </c>
      <c r="F2992" s="5" t="str">
        <f ca="1">IFERROR(LOOKUP(1,0/((B2992=名单!B:B)*(VALUE(AW2992)&gt;=名单!E:E)*(VALUE(AW2992)&lt;=名单!G:G)*(Y2992="正常走货")),名单!H:H),"否")</f>
        <v>否</v>
      </c>
      <c r="G2992" s="71" t="s">
        <v>9005</v>
      </c>
      <c r="H2992" s="71" t="s">
        <v>9007</v>
      </c>
      <c r="J2992" s="71" t="s">
        <v>9008</v>
      </c>
      <c r="L2992" s="71" t="s">
        <v>18</v>
      </c>
      <c r="M2992" s="73"/>
      <c r="N2992" s="73"/>
      <c r="R2992" s="73"/>
      <c r="S2992" s="72" t="s">
        <v>203</v>
      </c>
      <c r="T2992" s="72" t="s">
        <v>14378</v>
      </c>
      <c r="U2992" s="73"/>
      <c r="W2992" s="73"/>
      <c r="X2992" s="73"/>
      <c r="Y2992" s="72" t="s">
        <v>14379</v>
      </c>
      <c r="AO2992" s="71">
        <v>0</v>
      </c>
      <c r="AS2992" s="73"/>
      <c r="AT2992" s="73"/>
      <c r="AV2992" s="73"/>
      <c r="AW2992" s="74" t="s">
        <v>17386</v>
      </c>
      <c r="BC2992" s="73"/>
      <c r="BD2992" s="73"/>
    </row>
    <row r="2993" spans="1:56">
      <c r="A2993" s="70" t="str">
        <f t="shared" si="93"/>
        <v>2026-01</v>
      </c>
      <c r="B2993" s="5" t="str">
        <f>_xlfn.XLOOKUP(G2993,过机服务商重量差!A:A,过机服务商重量差!G:G)</f>
        <v>玉麒麟</v>
      </c>
      <c r="C2993" s="32" t="str">
        <f t="shared" si="92"/>
        <v>渠道</v>
      </c>
      <c r="D2993" s="63">
        <f>ROUND(IF(AND(AO2993&gt;=0,Y2993="正常走货"),_xlfn.XLOOKUP(G2993,过机服务商重量差!A:A,过机服务商重量差!L:L),"0"),2)</f>
        <v>0.5</v>
      </c>
      <c r="E2993" s="64">
        <f>ROUND(IF(B2993="小旋风",$D2993/提成!$D$4*提成!$E$4,$D2993/提成!$D$3*提成!$E$3),2)</f>
        <v>0.01</v>
      </c>
      <c r="F2993" s="5" t="str">
        <f ca="1">IFERROR(LOOKUP(1,0/((B2993=名单!B:B)*(VALUE(AW2993)&gt;=名单!E:E)*(VALUE(AW2993)&lt;=名单!G:G)*(Y2993="正常走货")),名单!H:H),"否")</f>
        <v>否</v>
      </c>
      <c r="G2993" s="71" t="s">
        <v>9009</v>
      </c>
      <c r="H2993" s="71" t="s">
        <v>9011</v>
      </c>
      <c r="J2993" s="71" t="s">
        <v>17</v>
      </c>
      <c r="L2993" s="71" t="s">
        <v>18</v>
      </c>
      <c r="M2993" s="73"/>
      <c r="N2993" s="73"/>
      <c r="R2993" s="73"/>
      <c r="S2993" s="72" t="s">
        <v>152</v>
      </c>
      <c r="T2993" s="72" t="s">
        <v>14382</v>
      </c>
      <c r="U2993" s="73"/>
      <c r="W2993" s="73"/>
      <c r="X2993" s="73"/>
      <c r="Y2993" s="72" t="s">
        <v>14379</v>
      </c>
      <c r="AO2993" s="71">
        <v>39.5</v>
      </c>
      <c r="AS2993" s="73"/>
      <c r="AT2993" s="73"/>
      <c r="AU2993" s="73"/>
      <c r="AV2993" s="73"/>
      <c r="AW2993" s="74" t="s">
        <v>17387</v>
      </c>
      <c r="BC2993" s="73"/>
      <c r="BD2993" s="73"/>
    </row>
    <row r="2994" spans="1:56">
      <c r="A2994" s="70" t="str">
        <f t="shared" si="93"/>
        <v>2026-01</v>
      </c>
      <c r="B2994" s="5" t="str">
        <f>_xlfn.XLOOKUP(G2994,过机服务商重量差!A:A,过机服务商重量差!G:G)</f>
        <v>帅时莹</v>
      </c>
      <c r="C2994" s="32" t="str">
        <f t="shared" si="92"/>
        <v>渠道</v>
      </c>
      <c r="D2994" s="63">
        <f>ROUND(IF(AND(AO2994&gt;=0,Y2994="正常走货"),_xlfn.XLOOKUP(G2994,过机服务商重量差!A:A,过机服务商重量差!L:L),"0"),2)</f>
        <v>12</v>
      </c>
      <c r="E2994" s="64">
        <f>ROUND(IF(B2994="小旋风",$D2994/提成!$D$4*提成!$E$4,$D2994/提成!$D$3*提成!$E$3),2)</f>
        <v>0.12</v>
      </c>
      <c r="F2994" s="5" t="str">
        <f ca="1">IFERROR(LOOKUP(1,0/((B2994=名单!B:B)*(VALUE(AW2994)&gt;=名单!E:E)*(VALUE(AW2994)&lt;=名单!G:G)*(Y2994="正常走货")),名单!H:H),"否")</f>
        <v>否</v>
      </c>
      <c r="G2994" s="71" t="s">
        <v>9012</v>
      </c>
      <c r="H2994" s="71" t="s">
        <v>9014</v>
      </c>
      <c r="J2994" s="72" t="s">
        <v>140</v>
      </c>
      <c r="L2994" s="71" t="s">
        <v>18</v>
      </c>
      <c r="M2994" s="73"/>
      <c r="N2994" s="73"/>
      <c r="R2994" s="73"/>
      <c r="S2994" s="72" t="s">
        <v>540</v>
      </c>
      <c r="T2994" s="72" t="s">
        <v>14410</v>
      </c>
      <c r="U2994" s="73"/>
      <c r="W2994" s="73"/>
      <c r="X2994" s="73"/>
      <c r="Y2994" s="72" t="s">
        <v>14379</v>
      </c>
      <c r="AO2994" s="71">
        <v>83.35</v>
      </c>
      <c r="AS2994" s="73"/>
      <c r="AT2994" s="73"/>
      <c r="AU2994" s="73"/>
      <c r="AV2994" s="73"/>
      <c r="AW2994" s="74" t="s">
        <v>17388</v>
      </c>
      <c r="BC2994" s="73"/>
    </row>
    <row r="2995" spans="1:56">
      <c r="A2995" s="70" t="str">
        <f t="shared" si="93"/>
        <v>2026-01</v>
      </c>
      <c r="B2995" s="5" t="str">
        <f>_xlfn.XLOOKUP(G2995,过机服务商重量差!A:A,过机服务商重量差!G:G)</f>
        <v>小旋风</v>
      </c>
      <c r="C2995" s="32" t="str">
        <f t="shared" si="92"/>
        <v>渠道</v>
      </c>
      <c r="D2995" s="63">
        <f>ROUND(IF(AND(AO2995&gt;=0,Y2995="正常走货"),_xlfn.XLOOKUP(G2995,过机服务商重量差!A:A,过机服务商重量差!L:L),"0"),2)</f>
        <v>43</v>
      </c>
      <c r="E2995" s="64">
        <f>ROUND(IF(B2995="小旋风",$D2995/提成!$D$4*提成!$E$4,$D2995/提成!$D$3*提成!$E$3),2)</f>
        <v>0.43</v>
      </c>
      <c r="F2995" s="5" t="str">
        <f ca="1">IFERROR(LOOKUP(1,0/((B2995=名单!B:B)*(VALUE(AW2995)&gt;=名单!E:E)*(VALUE(AW2995)&lt;=名单!G:G)*(Y2995="正常走货")),名单!H:H),"否")</f>
        <v>是</v>
      </c>
      <c r="G2995" s="71" t="s">
        <v>9015</v>
      </c>
      <c r="H2995" s="71" t="s">
        <v>9017</v>
      </c>
      <c r="J2995" s="72" t="s">
        <v>3586</v>
      </c>
      <c r="L2995" s="71" t="s">
        <v>18</v>
      </c>
      <c r="M2995" s="73"/>
      <c r="N2995" s="73"/>
      <c r="R2995" s="73"/>
      <c r="S2995" s="72" t="s">
        <v>99</v>
      </c>
      <c r="T2995" s="72" t="s">
        <v>14410</v>
      </c>
      <c r="U2995" s="73"/>
      <c r="W2995" s="73"/>
      <c r="X2995" s="73"/>
      <c r="Y2995" s="72" t="s">
        <v>14379</v>
      </c>
      <c r="AO2995" s="71">
        <v>8.59999999999999</v>
      </c>
      <c r="AS2995" s="73"/>
      <c r="AT2995" s="73"/>
      <c r="AU2995" s="73"/>
      <c r="AV2995" s="73"/>
      <c r="AW2995" s="74" t="s">
        <v>17389</v>
      </c>
      <c r="BC2995" s="73"/>
    </row>
    <row r="2996" spans="1:56">
      <c r="A2996" s="70" t="str">
        <f t="shared" si="93"/>
        <v>2026-01</v>
      </c>
      <c r="B2996" s="5" t="str">
        <f>_xlfn.XLOOKUP(G2996,过机服务商重量差!A:A,过机服务商重量差!G:G)</f>
        <v>玉麒麟</v>
      </c>
      <c r="C2996" s="32" t="str">
        <f t="shared" si="92"/>
        <v>渠道</v>
      </c>
      <c r="D2996" s="63">
        <f>ROUND(IF(AND(AO2996&gt;=0,Y2996="正常走货"),_xlfn.XLOOKUP(G2996,过机服务商重量差!A:A,过机服务商重量差!L:L),"0"),2)</f>
        <v>15</v>
      </c>
      <c r="E2996" s="64">
        <f>ROUND(IF(B2996="小旋风",$D2996/提成!$D$4*提成!$E$4,$D2996/提成!$D$3*提成!$E$3),2)</f>
        <v>0.15</v>
      </c>
      <c r="F2996" s="5" t="str">
        <f ca="1">IFERROR(LOOKUP(1,0/((B2996=名单!B:B)*(VALUE(AW2996)&gt;=名单!E:E)*(VALUE(AW2996)&lt;=名单!G:G)*(Y2996="正常走货")),名单!H:H),"否")</f>
        <v>否</v>
      </c>
      <c r="G2996" s="71" t="s">
        <v>9018</v>
      </c>
      <c r="H2996" s="71" t="s">
        <v>9020</v>
      </c>
      <c r="J2996" s="72" t="s">
        <v>24</v>
      </c>
      <c r="L2996" s="71" t="s">
        <v>18</v>
      </c>
      <c r="M2996" s="73"/>
      <c r="N2996" s="73"/>
      <c r="R2996" s="73"/>
      <c r="S2996" s="72" t="s">
        <v>421</v>
      </c>
      <c r="T2996" s="72" t="s">
        <v>14382</v>
      </c>
      <c r="U2996" s="73"/>
      <c r="W2996" s="73"/>
      <c r="X2996" s="73"/>
      <c r="Y2996" s="72" t="s">
        <v>14379</v>
      </c>
      <c r="AO2996" s="71">
        <v>117.74</v>
      </c>
      <c r="AS2996" s="73"/>
      <c r="AT2996" s="73"/>
      <c r="AU2996" s="73"/>
      <c r="AV2996" s="73"/>
      <c r="AW2996" s="74" t="s">
        <v>17390</v>
      </c>
      <c r="BC2996" s="73"/>
    </row>
    <row r="2997" spans="1:56">
      <c r="A2997" s="70" t="str">
        <f t="shared" si="93"/>
        <v>2026-01</v>
      </c>
      <c r="B2997" s="5" t="str">
        <f>_xlfn.XLOOKUP(G2997,过机服务商重量差!A:A,过机服务商重量差!G:G)</f>
        <v>玉麒麟</v>
      </c>
      <c r="C2997" s="32" t="str">
        <f t="shared" si="92"/>
        <v>渠道</v>
      </c>
      <c r="D2997" s="63">
        <f>ROUND(IF(AND(AO2997&gt;=0,Y2997="正常走货"),_xlfn.XLOOKUP(G2997,过机服务商重量差!A:A,过机服务商重量差!L:L),"0"),2)</f>
        <v>3.5</v>
      </c>
      <c r="E2997" s="64">
        <f>ROUND(IF(B2997="小旋风",$D2997/提成!$D$4*提成!$E$4,$D2997/提成!$D$3*提成!$E$3),2)</f>
        <v>0.04</v>
      </c>
      <c r="F2997" s="5" t="str">
        <f ca="1">IFERROR(LOOKUP(1,0/((B2997=名单!B:B)*(VALUE(AW2997)&gt;=名单!E:E)*(VALUE(AW2997)&lt;=名单!G:G)*(Y2997="正常走货")),名单!H:H),"否")</f>
        <v>否</v>
      </c>
      <c r="G2997" s="71" t="s">
        <v>9021</v>
      </c>
      <c r="H2997" s="71" t="s">
        <v>9023</v>
      </c>
      <c r="J2997" s="71" t="s">
        <v>17</v>
      </c>
      <c r="L2997" s="71" t="s">
        <v>18</v>
      </c>
      <c r="M2997" s="73"/>
      <c r="N2997" s="73"/>
      <c r="R2997" s="73"/>
      <c r="S2997" s="72" t="s">
        <v>390</v>
      </c>
      <c r="T2997" s="72" t="s">
        <v>14386</v>
      </c>
      <c r="U2997" s="73"/>
      <c r="W2997" s="73"/>
      <c r="X2997" s="73"/>
      <c r="Y2997" s="72" t="s">
        <v>14379</v>
      </c>
      <c r="AO2997" s="71">
        <v>89.6</v>
      </c>
      <c r="AS2997" s="73"/>
      <c r="AT2997" s="73"/>
      <c r="AU2997" s="73"/>
      <c r="AV2997" s="73"/>
      <c r="AW2997" s="74" t="s">
        <v>17391</v>
      </c>
      <c r="BC2997" s="73"/>
    </row>
    <row r="2998" spans="1:56">
      <c r="A2998" s="70" t="str">
        <f t="shared" si="93"/>
        <v>2026-01</v>
      </c>
      <c r="B2998" s="5" t="str">
        <f>_xlfn.XLOOKUP(G2998,过机服务商重量差!A:A,过机服务商重量差!G:G)</f>
        <v>小旋风</v>
      </c>
      <c r="C2998" s="32" t="str">
        <f t="shared" si="92"/>
        <v/>
      </c>
      <c r="D2998" s="63">
        <f>ROUND(IF(AND(AO2998&gt;=0,Y2998="正常走货"),_xlfn.XLOOKUP(G2998,过机服务商重量差!A:A,过机服务商重量差!L:L),"0"),2)</f>
        <v>0</v>
      </c>
      <c r="E2998" s="64">
        <f>ROUND(IF(B2998="小旋风",$D2998/提成!$D$4*提成!$E$4,$D2998/提成!$D$3*提成!$E$3),2)</f>
        <v>0</v>
      </c>
      <c r="F2998" s="5" t="str">
        <f ca="1">IFERROR(LOOKUP(1,0/((B2998=名单!B:B)*(VALUE(AW2998)&gt;=名单!E:E)*(VALUE(AW2998)&lt;=名单!G:G)*(Y2998="正常走货")),名单!H:H),"否")</f>
        <v>是</v>
      </c>
      <c r="G2998" s="71" t="s">
        <v>9024</v>
      </c>
      <c r="H2998" s="71" t="s">
        <v>9026</v>
      </c>
      <c r="J2998" s="72" t="s">
        <v>310</v>
      </c>
      <c r="L2998" s="71" t="s">
        <v>18</v>
      </c>
      <c r="M2998" s="73"/>
      <c r="N2998" s="73"/>
      <c r="R2998" s="73"/>
      <c r="S2998" s="72" t="s">
        <v>120</v>
      </c>
      <c r="T2998" s="72" t="s">
        <v>14382</v>
      </c>
      <c r="U2998" s="73"/>
      <c r="W2998" s="73"/>
      <c r="X2998" s="73"/>
      <c r="Y2998" s="72" t="s">
        <v>14379</v>
      </c>
      <c r="AO2998" s="71">
        <v>-120.42</v>
      </c>
      <c r="AS2998" s="73"/>
      <c r="AT2998" s="73"/>
      <c r="AV2998" s="73"/>
      <c r="AW2998" s="74" t="s">
        <v>17392</v>
      </c>
      <c r="BC2998" s="73"/>
      <c r="BD2998" s="73"/>
    </row>
    <row r="2999" spans="1:56">
      <c r="A2999" s="70" t="str">
        <f t="shared" si="93"/>
        <v>2026-01</v>
      </c>
      <c r="B2999" s="5" t="str">
        <f>_xlfn.XLOOKUP(G2999,过机服务商重量差!A:A,过机服务商重量差!G:G)</f>
        <v>小旋风</v>
      </c>
      <c r="C2999" s="32" t="str">
        <f t="shared" si="92"/>
        <v>渠道</v>
      </c>
      <c r="D2999" s="63">
        <f>ROUND(IF(AND(AO2999&gt;=0,Y2999="正常走货"),_xlfn.XLOOKUP(G2999,过机服务商重量差!A:A,过机服务商重量差!L:L),"0"),2)</f>
        <v>404</v>
      </c>
      <c r="E2999" s="64">
        <f>ROUND(IF(B2999="小旋风",$D2999/提成!$D$4*提成!$E$4,$D2999/提成!$D$3*提成!$E$3),2)</f>
        <v>4.04</v>
      </c>
      <c r="F2999" s="5" t="str">
        <f ca="1">IFERROR(LOOKUP(1,0/((B2999=名单!B:B)*(VALUE(AW2999)&gt;=名单!E:E)*(VALUE(AW2999)&lt;=名单!G:G)*(Y2999="正常走货")),名单!H:H),"否")</f>
        <v>是</v>
      </c>
      <c r="G2999" s="71" t="s">
        <v>9027</v>
      </c>
      <c r="H2999" s="71" t="s">
        <v>9029</v>
      </c>
      <c r="J2999" s="72" t="s">
        <v>449</v>
      </c>
      <c r="L2999" s="71" t="s">
        <v>18</v>
      </c>
      <c r="M2999" s="73"/>
      <c r="N2999" s="73"/>
      <c r="R2999" s="73"/>
      <c r="S2999" s="72" t="s">
        <v>191</v>
      </c>
      <c r="T2999" s="72" t="s">
        <v>14410</v>
      </c>
      <c r="U2999" s="73"/>
      <c r="W2999" s="73"/>
      <c r="X2999" s="73"/>
      <c r="Y2999" s="72" t="s">
        <v>14379</v>
      </c>
      <c r="AO2999" s="71">
        <v>4594</v>
      </c>
      <c r="AS2999" s="73"/>
      <c r="AT2999" s="73"/>
      <c r="AV2999" s="73"/>
      <c r="AW2999" s="74" t="s">
        <v>17393</v>
      </c>
      <c r="BC2999" s="73"/>
      <c r="BD2999" s="73"/>
    </row>
    <row r="3000" spans="1:56">
      <c r="A3000" s="70" t="str">
        <f t="shared" si="93"/>
        <v>2026-01</v>
      </c>
      <c r="B3000" s="5" t="str">
        <f>_xlfn.XLOOKUP(G3000,过机服务商重量差!A:A,过机服务商重量差!G:G)</f>
        <v>玉麒麟</v>
      </c>
      <c r="C3000" s="32" t="str">
        <f t="shared" si="92"/>
        <v>渠道</v>
      </c>
      <c r="D3000" s="63">
        <f>ROUND(IF(AND(AO3000&gt;=0,Y3000="正常走货"),_xlfn.XLOOKUP(G3000,过机服务商重量差!A:A,过机服务商重量差!L:L),"0"),2)</f>
        <v>2.5</v>
      </c>
      <c r="E3000" s="64">
        <f>ROUND(IF(B3000="小旋风",$D3000/提成!$D$4*提成!$E$4,$D3000/提成!$D$3*提成!$E$3),2)</f>
        <v>0.03</v>
      </c>
      <c r="F3000" s="5" t="str">
        <f ca="1">IFERROR(LOOKUP(1,0/((B3000=名单!B:B)*(VALUE(AW3000)&gt;=名单!E:E)*(VALUE(AW3000)&lt;=名单!G:G)*(Y3000="正常走货")),名单!H:H),"否")</f>
        <v>否</v>
      </c>
      <c r="G3000" s="71" t="s">
        <v>9030</v>
      </c>
      <c r="H3000" s="71" t="s">
        <v>9032</v>
      </c>
      <c r="J3000" s="72" t="s">
        <v>17</v>
      </c>
      <c r="L3000" s="71" t="s">
        <v>18</v>
      </c>
      <c r="M3000" s="73"/>
      <c r="N3000" s="73"/>
      <c r="R3000" s="73"/>
      <c r="S3000" s="72" t="s">
        <v>99</v>
      </c>
      <c r="T3000" s="72" t="s">
        <v>14410</v>
      </c>
      <c r="U3000" s="73"/>
      <c r="W3000" s="73"/>
      <c r="X3000" s="73"/>
      <c r="Y3000" s="72" t="s">
        <v>14379</v>
      </c>
      <c r="AO3000" s="71">
        <v>106.21</v>
      </c>
      <c r="AS3000" s="73"/>
      <c r="AT3000" s="73"/>
      <c r="AV3000" s="73"/>
      <c r="AW3000" s="74" t="s">
        <v>17394</v>
      </c>
      <c r="BA3000" s="73"/>
      <c r="BD3000" s="73"/>
    </row>
    <row r="3001" spans="1:56">
      <c r="A3001" s="70" t="str">
        <f t="shared" si="93"/>
        <v>2026-01</v>
      </c>
      <c r="B3001" s="5" t="str">
        <f>_xlfn.XLOOKUP(G3001,过机服务商重量差!A:A,过机服务商重量差!G:G)</f>
        <v>玉麒麟</v>
      </c>
      <c r="C3001" s="32" t="str">
        <f t="shared" si="92"/>
        <v>渠道</v>
      </c>
      <c r="D3001" s="63">
        <f>ROUND(IF(AND(AO3001&gt;=0,Y3001="正常走货"),_xlfn.XLOOKUP(G3001,过机服务商重量差!A:A,过机服务商重量差!L:L),"0"),2)</f>
        <v>25</v>
      </c>
      <c r="E3001" s="64">
        <f>ROUND(IF(B3001="小旋风",$D3001/提成!$D$4*提成!$E$4,$D3001/提成!$D$3*提成!$E$3),2)</f>
        <v>0.25</v>
      </c>
      <c r="F3001" s="5" t="str">
        <f ca="1">IFERROR(LOOKUP(1,0/((B3001=名单!B:B)*(VALUE(AW3001)&gt;=名单!E:E)*(VALUE(AW3001)&lt;=名单!G:G)*(Y3001="正常走货")),名单!H:H),"否")</f>
        <v>否</v>
      </c>
      <c r="G3001" s="71" t="s">
        <v>9033</v>
      </c>
      <c r="H3001" s="71" t="s">
        <v>9035</v>
      </c>
      <c r="J3001" s="71" t="s">
        <v>24</v>
      </c>
      <c r="L3001" s="71" t="s">
        <v>18</v>
      </c>
      <c r="M3001" s="73"/>
      <c r="N3001" s="73"/>
      <c r="R3001" s="73"/>
      <c r="S3001" s="72" t="s">
        <v>246</v>
      </c>
      <c r="T3001" s="72" t="s">
        <v>14386</v>
      </c>
      <c r="U3001" s="73"/>
      <c r="W3001" s="73"/>
      <c r="X3001" s="73"/>
      <c r="Y3001" s="72" t="s">
        <v>14379</v>
      </c>
      <c r="AO3001" s="71">
        <v>409.1</v>
      </c>
      <c r="AS3001" s="73"/>
      <c r="AT3001" s="73"/>
      <c r="AU3001" s="73"/>
      <c r="AV3001" s="73"/>
      <c r="AW3001" s="74" t="s">
        <v>17395</v>
      </c>
      <c r="BC3001" s="73"/>
      <c r="BD3001" s="73"/>
    </row>
    <row r="3002" spans="1:56">
      <c r="A3002" s="70" t="str">
        <f t="shared" si="93"/>
        <v>2026-01</v>
      </c>
      <c r="B3002" s="5" t="str">
        <f>_xlfn.XLOOKUP(G3002,过机服务商重量差!A:A,过机服务商重量差!G:G)</f>
        <v>玉麒麟</v>
      </c>
      <c r="C3002" s="32" t="str">
        <f t="shared" si="92"/>
        <v>渠道</v>
      </c>
      <c r="D3002" s="63">
        <f>ROUND(IF(AND(AO3002&gt;=0,Y3002="正常走货"),_xlfn.XLOOKUP(G3002,过机服务商重量差!A:A,过机服务商重量差!L:L),"0"),2)</f>
        <v>24</v>
      </c>
      <c r="E3002" s="64">
        <f>ROUND(IF(B3002="小旋风",$D3002/提成!$D$4*提成!$E$4,$D3002/提成!$D$3*提成!$E$3),2)</f>
        <v>0.24</v>
      </c>
      <c r="F3002" s="5" t="str">
        <f ca="1">IFERROR(LOOKUP(1,0/((B3002=名单!B:B)*(VALUE(AW3002)&gt;=名单!E:E)*(VALUE(AW3002)&lt;=名单!G:G)*(Y3002="正常走货")),名单!H:H),"否")</f>
        <v>否</v>
      </c>
      <c r="G3002" s="71" t="s">
        <v>9036</v>
      </c>
      <c r="H3002" s="71" t="s">
        <v>9038</v>
      </c>
      <c r="J3002" s="72" t="s">
        <v>24</v>
      </c>
      <c r="L3002" s="71" t="s">
        <v>18</v>
      </c>
      <c r="M3002" s="73"/>
      <c r="N3002" s="73"/>
      <c r="R3002" s="73"/>
      <c r="S3002" s="72" t="s">
        <v>246</v>
      </c>
      <c r="T3002" s="72" t="s">
        <v>14386</v>
      </c>
      <c r="U3002" s="73"/>
      <c r="W3002" s="73"/>
      <c r="X3002" s="73"/>
      <c r="Y3002" s="72" t="s">
        <v>14379</v>
      </c>
      <c r="AO3002" s="71">
        <v>403.6</v>
      </c>
      <c r="AT3002" s="73"/>
      <c r="AU3002" s="73"/>
      <c r="AV3002" s="73"/>
      <c r="AW3002" s="74" t="s">
        <v>17396</v>
      </c>
    </row>
    <row r="3003" spans="1:56">
      <c r="A3003" s="70" t="str">
        <f t="shared" si="93"/>
        <v>2026-01</v>
      </c>
      <c r="B3003" s="5" t="str">
        <f>_xlfn.XLOOKUP(G3003,过机服务商重量差!A:A,过机服务商重量差!G:G)</f>
        <v>玉麒麟</v>
      </c>
      <c r="C3003" s="32" t="str">
        <f t="shared" si="92"/>
        <v>渠道</v>
      </c>
      <c r="D3003" s="63">
        <f>ROUND(IF(AND(AO3003&gt;=0,Y3003="正常走货"),_xlfn.XLOOKUP(G3003,过机服务商重量差!A:A,过机服务商重量差!L:L),"0"),2)</f>
        <v>25</v>
      </c>
      <c r="E3003" s="64">
        <f>ROUND(IF(B3003="小旋风",$D3003/提成!$D$4*提成!$E$4,$D3003/提成!$D$3*提成!$E$3),2)</f>
        <v>0.25</v>
      </c>
      <c r="F3003" s="5" t="str">
        <f ca="1">IFERROR(LOOKUP(1,0/((B3003=名单!B:B)*(VALUE(AW3003)&gt;=名单!E:E)*(VALUE(AW3003)&lt;=名单!G:G)*(Y3003="正常走货")),名单!H:H),"否")</f>
        <v>否</v>
      </c>
      <c r="G3003" s="71" t="s">
        <v>9039</v>
      </c>
      <c r="H3003" s="71" t="s">
        <v>9041</v>
      </c>
      <c r="J3003" s="72" t="s">
        <v>24</v>
      </c>
      <c r="L3003" s="71" t="s">
        <v>18</v>
      </c>
      <c r="M3003" s="73"/>
      <c r="N3003" s="73"/>
      <c r="R3003" s="73"/>
      <c r="S3003" s="72" t="s">
        <v>246</v>
      </c>
      <c r="T3003" s="72" t="s">
        <v>14386</v>
      </c>
      <c r="U3003" s="73"/>
      <c r="W3003" s="73"/>
      <c r="X3003" s="73"/>
      <c r="Y3003" s="72" t="s">
        <v>14379</v>
      </c>
      <c r="AO3003" s="71">
        <v>293.1</v>
      </c>
      <c r="AS3003" s="73"/>
      <c r="AT3003" s="73"/>
      <c r="AV3003" s="73"/>
      <c r="AW3003" s="74" t="s">
        <v>17397</v>
      </c>
      <c r="BC3003" s="73"/>
    </row>
    <row r="3004" spans="1:56">
      <c r="A3004" s="70" t="str">
        <f t="shared" si="93"/>
        <v>2026-01</v>
      </c>
      <c r="B3004" s="5" t="str">
        <f>_xlfn.XLOOKUP(G3004,过机服务商重量差!A:A,过机服务商重量差!G:G)</f>
        <v>帅时莹</v>
      </c>
      <c r="C3004" s="32" t="str">
        <f t="shared" si="92"/>
        <v>渠道</v>
      </c>
      <c r="D3004" s="63">
        <f>ROUND(IF(AND(AO3004&gt;=0,Y3004="正常走货"),_xlfn.XLOOKUP(G3004,过机服务商重量差!A:A,过机服务商重量差!L:L),"0"),2)</f>
        <v>11</v>
      </c>
      <c r="E3004" s="64">
        <f>ROUND(IF(B3004="小旋风",$D3004/提成!$D$4*提成!$E$4,$D3004/提成!$D$3*提成!$E$3),2)</f>
        <v>0.11</v>
      </c>
      <c r="F3004" s="5" t="str">
        <f ca="1">IFERROR(LOOKUP(1,0/((B3004=名单!B:B)*(VALUE(AW3004)&gt;=名单!E:E)*(VALUE(AW3004)&lt;=名单!G:G)*(Y3004="正常走货")),名单!H:H),"否")</f>
        <v>否</v>
      </c>
      <c r="G3004" s="71" t="s">
        <v>9042</v>
      </c>
      <c r="H3004" s="71" t="s">
        <v>9044</v>
      </c>
      <c r="J3004" s="72" t="s">
        <v>287</v>
      </c>
      <c r="L3004" s="71" t="s">
        <v>18</v>
      </c>
      <c r="M3004" s="73"/>
      <c r="N3004" s="73"/>
      <c r="R3004" s="73"/>
      <c r="S3004" s="72" t="s">
        <v>558</v>
      </c>
      <c r="T3004" s="72" t="s">
        <v>14410</v>
      </c>
      <c r="U3004" s="73"/>
      <c r="W3004" s="73"/>
      <c r="X3004" s="73"/>
      <c r="Y3004" s="72" t="s">
        <v>14379</v>
      </c>
      <c r="AO3004" s="71">
        <v>23.4</v>
      </c>
      <c r="AT3004" s="73"/>
      <c r="AU3004" s="73"/>
      <c r="AV3004" s="73"/>
      <c r="AW3004" s="74" t="s">
        <v>17398</v>
      </c>
      <c r="BA3004" s="73"/>
      <c r="BC3004" s="73"/>
      <c r="BD3004" s="73"/>
    </row>
    <row r="3005" spans="1:56">
      <c r="A3005" s="70" t="str">
        <f t="shared" si="93"/>
        <v>2026-01</v>
      </c>
      <c r="B3005" s="5" t="str">
        <f>_xlfn.XLOOKUP(G3005,过机服务商重量差!A:A,过机服务商重量差!G:G)</f>
        <v>玉麒麟</v>
      </c>
      <c r="C3005" s="32" t="str">
        <f t="shared" si="92"/>
        <v>渠道</v>
      </c>
      <c r="D3005" s="63">
        <f>ROUND(IF(AND(AO3005&gt;=0,Y3005="正常走货"),_xlfn.XLOOKUP(G3005,过机服务商重量差!A:A,过机服务商重量差!L:L),"0"),2)</f>
        <v>25</v>
      </c>
      <c r="E3005" s="64">
        <f>ROUND(IF(B3005="小旋风",$D3005/提成!$D$4*提成!$E$4,$D3005/提成!$D$3*提成!$E$3),2)</f>
        <v>0.25</v>
      </c>
      <c r="F3005" s="5" t="str">
        <f ca="1">IFERROR(LOOKUP(1,0/((B3005=名单!B:B)*(VALUE(AW3005)&gt;=名单!E:E)*(VALUE(AW3005)&lt;=名单!G:G)*(Y3005="正常走货")),名单!H:H),"否")</f>
        <v>否</v>
      </c>
      <c r="G3005" s="71" t="s">
        <v>9045</v>
      </c>
      <c r="H3005" s="71" t="s">
        <v>9047</v>
      </c>
      <c r="J3005" s="72" t="s">
        <v>24</v>
      </c>
      <c r="L3005" s="71" t="s">
        <v>18</v>
      </c>
      <c r="M3005" s="73"/>
      <c r="N3005" s="73"/>
      <c r="R3005" s="73"/>
      <c r="S3005" s="72" t="s">
        <v>246</v>
      </c>
      <c r="T3005" s="72" t="s">
        <v>14386</v>
      </c>
      <c r="U3005" s="73"/>
      <c r="W3005" s="73"/>
      <c r="X3005" s="73"/>
      <c r="Y3005" s="72" t="s">
        <v>14379</v>
      </c>
      <c r="AO3005" s="71">
        <v>351.1</v>
      </c>
      <c r="AT3005" s="73"/>
      <c r="AV3005" s="73"/>
      <c r="AW3005" s="74" t="s">
        <v>17399</v>
      </c>
      <c r="BC3005" s="73"/>
    </row>
    <row r="3006" spans="1:56">
      <c r="A3006" s="70" t="str">
        <f t="shared" si="93"/>
        <v>2026-01</v>
      </c>
      <c r="B3006" s="5" t="str">
        <f>_xlfn.XLOOKUP(G3006,过机服务商重量差!A:A,过机服务商重量差!G:G)</f>
        <v>玉麒麟</v>
      </c>
      <c r="C3006" s="32" t="str">
        <f t="shared" si="92"/>
        <v>渠道</v>
      </c>
      <c r="D3006" s="63">
        <f>ROUND(IF(AND(AO3006&gt;=0,Y3006="正常走货"),_xlfn.XLOOKUP(G3006,过机服务商重量差!A:A,过机服务商重量差!L:L),"0"),2)</f>
        <v>24</v>
      </c>
      <c r="E3006" s="64">
        <f>ROUND(IF(B3006="小旋风",$D3006/提成!$D$4*提成!$E$4,$D3006/提成!$D$3*提成!$E$3),2)</f>
        <v>0.24</v>
      </c>
      <c r="F3006" s="5" t="str">
        <f ca="1">IFERROR(LOOKUP(1,0/((B3006=名单!B:B)*(VALUE(AW3006)&gt;=名单!E:E)*(VALUE(AW3006)&lt;=名单!G:G)*(Y3006="正常走货")),名单!H:H),"否")</f>
        <v>否</v>
      </c>
      <c r="G3006" s="71" t="s">
        <v>9048</v>
      </c>
      <c r="H3006" s="71" t="s">
        <v>9050</v>
      </c>
      <c r="J3006" s="72" t="s">
        <v>24</v>
      </c>
      <c r="L3006" s="71" t="s">
        <v>18</v>
      </c>
      <c r="M3006" s="73"/>
      <c r="N3006" s="73"/>
      <c r="R3006" s="73"/>
      <c r="S3006" s="72" t="s">
        <v>246</v>
      </c>
      <c r="T3006" s="71" t="s">
        <v>14386</v>
      </c>
      <c r="U3006" s="73"/>
      <c r="W3006" s="73"/>
      <c r="X3006" s="73"/>
      <c r="Y3006" s="72" t="s">
        <v>14379</v>
      </c>
      <c r="AO3006" s="71">
        <v>461.6</v>
      </c>
      <c r="AT3006" s="73"/>
      <c r="AU3006" s="73"/>
      <c r="AV3006" s="73"/>
      <c r="AW3006" s="74" t="s">
        <v>17400</v>
      </c>
      <c r="BC3006" s="73"/>
    </row>
    <row r="3007" spans="1:56">
      <c r="A3007" s="70" t="str">
        <f t="shared" si="93"/>
        <v>2026-01</v>
      </c>
      <c r="B3007" s="5" t="str">
        <f>_xlfn.XLOOKUP(G3007,过机服务商重量差!A:A,过机服务商重量差!G:G)</f>
        <v>玉麒麟</v>
      </c>
      <c r="C3007" s="32" t="str">
        <f t="shared" si="92"/>
        <v>渠道</v>
      </c>
      <c r="D3007" s="63">
        <f>ROUND(IF(AND(AO3007&gt;=0,Y3007="正常走货"),_xlfn.XLOOKUP(G3007,过机服务商重量差!A:A,过机服务商重量差!L:L),"0"),2)</f>
        <v>24</v>
      </c>
      <c r="E3007" s="64">
        <f>ROUND(IF(B3007="小旋风",$D3007/提成!$D$4*提成!$E$4,$D3007/提成!$D$3*提成!$E$3),2)</f>
        <v>0.24</v>
      </c>
      <c r="F3007" s="5" t="str">
        <f ca="1">IFERROR(LOOKUP(1,0/((B3007=名单!B:B)*(VALUE(AW3007)&gt;=名单!E:E)*(VALUE(AW3007)&lt;=名单!G:G)*(Y3007="正常走货")),名单!H:H),"否")</f>
        <v>否</v>
      </c>
      <c r="G3007" s="71" t="s">
        <v>9051</v>
      </c>
      <c r="H3007" s="71" t="s">
        <v>9053</v>
      </c>
      <c r="J3007" s="72" t="s">
        <v>24</v>
      </c>
      <c r="L3007" s="71" t="s">
        <v>18</v>
      </c>
      <c r="M3007" s="73"/>
      <c r="N3007" s="73"/>
      <c r="R3007" s="73"/>
      <c r="S3007" s="72" t="s">
        <v>246</v>
      </c>
      <c r="T3007" s="71" t="s">
        <v>14386</v>
      </c>
      <c r="U3007" s="73"/>
      <c r="W3007" s="73"/>
      <c r="X3007" s="73"/>
      <c r="Y3007" s="72" t="s">
        <v>14379</v>
      </c>
      <c r="AO3007" s="71">
        <v>403.6</v>
      </c>
      <c r="AS3007" s="73"/>
      <c r="AT3007" s="73"/>
      <c r="AV3007" s="73"/>
      <c r="AW3007" s="74" t="s">
        <v>17401</v>
      </c>
      <c r="BC3007" s="73"/>
      <c r="BD3007" s="73"/>
    </row>
    <row r="3008" spans="1:56">
      <c r="A3008" s="70" t="str">
        <f t="shared" si="93"/>
        <v>2026-01</v>
      </c>
      <c r="B3008" s="5" t="str">
        <f>_xlfn.XLOOKUP(G3008,过机服务商重量差!A:A,过机服务商重量差!G:G)</f>
        <v>小旋风</v>
      </c>
      <c r="C3008" s="32" t="str">
        <f t="shared" si="92"/>
        <v/>
      </c>
      <c r="D3008" s="63">
        <f>ROUND(IF(AND(AO3008&gt;=0,Y3008="正常走货"),_xlfn.XLOOKUP(G3008,过机服务商重量差!A:A,过机服务商重量差!L:L),"0"),2)</f>
        <v>0</v>
      </c>
      <c r="E3008" s="64">
        <f>ROUND(IF(B3008="小旋风",$D3008/提成!$D$4*提成!$E$4,$D3008/提成!$D$3*提成!$E$3),2)</f>
        <v>0</v>
      </c>
      <c r="F3008" s="5" t="str">
        <f ca="1">IFERROR(LOOKUP(1,0/((B3008=名单!B:B)*(VALUE(AW3008)&gt;=名单!E:E)*(VALUE(AW3008)&lt;=名单!G:G)*(Y3008="正常走货")),名单!H:H),"否")</f>
        <v>是</v>
      </c>
      <c r="G3008" s="71" t="s">
        <v>9054</v>
      </c>
      <c r="H3008" s="71" t="s">
        <v>9056</v>
      </c>
      <c r="J3008" s="72" t="s">
        <v>78</v>
      </c>
      <c r="L3008" s="71" t="s">
        <v>18</v>
      </c>
      <c r="M3008" s="73"/>
      <c r="N3008" s="73"/>
      <c r="R3008" s="73"/>
      <c r="S3008" s="72" t="s">
        <v>116</v>
      </c>
      <c r="T3008" s="72" t="s">
        <v>14382</v>
      </c>
      <c r="U3008" s="73"/>
      <c r="W3008" s="73"/>
      <c r="X3008" s="73"/>
      <c r="Y3008" s="72" t="s">
        <v>14379</v>
      </c>
      <c r="AO3008" s="71">
        <v>-66.2000000000007</v>
      </c>
      <c r="AS3008" s="73"/>
      <c r="AT3008" s="73"/>
      <c r="AU3008" s="73"/>
      <c r="AV3008" s="73"/>
      <c r="AW3008" s="74" t="s">
        <v>17402</v>
      </c>
      <c r="BA3008" s="73"/>
      <c r="BC3008" s="73"/>
      <c r="BD3008" s="73"/>
    </row>
    <row r="3009" spans="1:56">
      <c r="A3009" s="70" t="str">
        <f t="shared" si="93"/>
        <v>2026-01</v>
      </c>
      <c r="B3009" s="5" t="str">
        <f>_xlfn.XLOOKUP(G3009,过机服务商重量差!A:A,过机服务商重量差!G:G)</f>
        <v>玉麒麟</v>
      </c>
      <c r="C3009" s="32" t="str">
        <f t="shared" si="92"/>
        <v>渠道</v>
      </c>
      <c r="D3009" s="63">
        <f>ROUND(IF(AND(AO3009&gt;=0,Y3009="正常走货"),_xlfn.XLOOKUP(G3009,过机服务商重量差!A:A,过机服务商重量差!L:L),"0"),2)</f>
        <v>0.5</v>
      </c>
      <c r="E3009" s="64">
        <f>ROUND(IF(B3009="小旋风",$D3009/提成!$D$4*提成!$E$4,$D3009/提成!$D$3*提成!$E$3),2)</f>
        <v>0.01</v>
      </c>
      <c r="F3009" s="5" t="str">
        <f ca="1">IFERROR(LOOKUP(1,0/((B3009=名单!B:B)*(VALUE(AW3009)&gt;=名单!E:E)*(VALUE(AW3009)&lt;=名单!G:G)*(Y3009="正常走货")),名单!H:H),"否")</f>
        <v>否</v>
      </c>
      <c r="G3009" s="71" t="s">
        <v>9057</v>
      </c>
      <c r="H3009" s="71" t="s">
        <v>9059</v>
      </c>
      <c r="J3009" s="72" t="s">
        <v>256</v>
      </c>
      <c r="L3009" s="71" t="s">
        <v>18</v>
      </c>
      <c r="M3009" s="73"/>
      <c r="N3009" s="73"/>
      <c r="R3009" s="73"/>
      <c r="S3009" s="72" t="s">
        <v>99</v>
      </c>
      <c r="T3009" s="72" t="s">
        <v>14410</v>
      </c>
      <c r="U3009" s="73"/>
      <c r="W3009" s="73"/>
      <c r="X3009" s="73"/>
      <c r="Y3009" s="72" t="s">
        <v>14379</v>
      </c>
      <c r="AO3009" s="71">
        <v>119</v>
      </c>
      <c r="AS3009" s="73"/>
      <c r="AT3009" s="73"/>
      <c r="AU3009" s="73"/>
      <c r="AV3009" s="73"/>
      <c r="AW3009" s="74" t="s">
        <v>17403</v>
      </c>
      <c r="BC3009" s="73"/>
      <c r="BD3009" s="73"/>
    </row>
    <row r="3010" spans="1:56">
      <c r="A3010" s="70" t="str">
        <f t="shared" si="93"/>
        <v>2026-01</v>
      </c>
      <c r="B3010" s="5" t="str">
        <f>_xlfn.XLOOKUP(G3010,过机服务商重量差!A:A,过机服务商重量差!G:G)</f>
        <v>帅时莹</v>
      </c>
      <c r="C3010" s="32" t="str">
        <f t="shared" ref="C3010:C3073" si="94">IF(OR(AO3010&lt;0,L3010="FBA海运"),"","渠道")</f>
        <v>渠道</v>
      </c>
      <c r="D3010" s="63">
        <f>ROUND(IF(AND(AO3010&gt;=0,Y3010="正常走货"),_xlfn.XLOOKUP(G3010,过机服务商重量差!A:A,过机服务商重量差!L:L),"0"),2)</f>
        <v>144</v>
      </c>
      <c r="E3010" s="64">
        <f>ROUND(IF(B3010="小旋风",$D3010/提成!$D$4*提成!$E$4,$D3010/提成!$D$3*提成!$E$3),2)</f>
        <v>1.44</v>
      </c>
      <c r="F3010" s="5" t="str">
        <f ca="1">IFERROR(LOOKUP(1,0/((B3010=名单!B:B)*(VALUE(AW3010)&gt;=名单!E:E)*(VALUE(AW3010)&lt;=名单!G:G)*(Y3010="正常走货")),名单!H:H),"否")</f>
        <v>否</v>
      </c>
      <c r="G3010" s="71" t="s">
        <v>9060</v>
      </c>
      <c r="H3010" s="71" t="s">
        <v>9062</v>
      </c>
      <c r="J3010" s="72" t="s">
        <v>186</v>
      </c>
      <c r="L3010" s="71" t="s">
        <v>18</v>
      </c>
      <c r="M3010" s="73"/>
      <c r="N3010" s="73"/>
      <c r="R3010" s="73"/>
      <c r="S3010" s="72" t="s">
        <v>99</v>
      </c>
      <c r="T3010" s="72" t="s">
        <v>14410</v>
      </c>
      <c r="U3010" s="73"/>
      <c r="W3010" s="73"/>
      <c r="X3010" s="73"/>
      <c r="Y3010" s="72" t="s">
        <v>14379</v>
      </c>
      <c r="AO3010" s="71">
        <v>1697.4</v>
      </c>
      <c r="AT3010" s="73"/>
      <c r="AV3010" s="73"/>
      <c r="AW3010" s="74" t="s">
        <v>17404</v>
      </c>
      <c r="BA3010" s="73"/>
      <c r="BC3010" s="73"/>
    </row>
    <row r="3011" spans="1:56">
      <c r="A3011" s="70" t="str">
        <f t="shared" ref="A3011:A3074" si="95">MID(AW3011,1,7)</f>
        <v>2026-01</v>
      </c>
      <c r="B3011" s="5" t="str">
        <f>_xlfn.XLOOKUP(G3011,过机服务商重量差!A:A,过机服务商重量差!G:G)</f>
        <v>007</v>
      </c>
      <c r="C3011" s="32" t="str">
        <f t="shared" si="94"/>
        <v>渠道</v>
      </c>
      <c r="D3011" s="63">
        <f>ROUND(IF(AND(AO3011&gt;=0,Y3011="正常走货"),_xlfn.XLOOKUP(G3011,过机服务商重量差!A:A,过机服务商重量差!L:L),"0"),2)</f>
        <v>84</v>
      </c>
      <c r="E3011" s="64">
        <f>ROUND(IF(B3011="小旋风",$D3011/提成!$D$4*提成!$E$4,$D3011/提成!$D$3*提成!$E$3),2)</f>
        <v>0.84</v>
      </c>
      <c r="F3011" s="5" t="str">
        <f ca="1">IFERROR(LOOKUP(1,0/((B3011=名单!B:B)*(VALUE(AW3011)&gt;=名单!E:E)*(VALUE(AW3011)&lt;=名单!G:G)*(Y3011="正常走货")),名单!H:H),"否")</f>
        <v>否</v>
      </c>
      <c r="G3011" s="71" t="s">
        <v>9063</v>
      </c>
      <c r="H3011" s="71" t="s">
        <v>9065</v>
      </c>
      <c r="J3011" s="72" t="s">
        <v>6122</v>
      </c>
      <c r="L3011" s="71" t="s">
        <v>18</v>
      </c>
      <c r="M3011" s="73"/>
      <c r="N3011" s="73"/>
      <c r="R3011" s="73"/>
      <c r="S3011" s="72" t="s">
        <v>215</v>
      </c>
      <c r="T3011" s="72" t="s">
        <v>14378</v>
      </c>
      <c r="U3011" s="73"/>
      <c r="W3011" s="73"/>
      <c r="X3011" s="73"/>
      <c r="Y3011" s="72" t="s">
        <v>14379</v>
      </c>
      <c r="AO3011" s="71">
        <v>67.1999999999999</v>
      </c>
      <c r="AS3011" s="73"/>
      <c r="AT3011" s="73"/>
      <c r="AU3011" s="73"/>
      <c r="AV3011" s="73"/>
      <c r="AW3011" s="74" t="s">
        <v>17405</v>
      </c>
      <c r="BC3011" s="73"/>
      <c r="BD3011" s="73"/>
    </row>
    <row r="3012" spans="1:56">
      <c r="A3012" s="70" t="str">
        <f t="shared" si="95"/>
        <v>2026-01</v>
      </c>
      <c r="B3012" s="5" t="str">
        <f>_xlfn.XLOOKUP(G3012,过机服务商重量差!A:A,过机服务商重量差!G:G)</f>
        <v>帅时莹</v>
      </c>
      <c r="C3012" s="32" t="str">
        <f t="shared" si="94"/>
        <v>渠道</v>
      </c>
      <c r="D3012" s="63">
        <f>ROUND(IF(AND(AO3012&gt;=0,Y3012="正常走货"),_xlfn.XLOOKUP(G3012,过机服务商重量差!A:A,过机服务商重量差!L:L),"0"),2)</f>
        <v>54</v>
      </c>
      <c r="E3012" s="64">
        <f>ROUND(IF(B3012="小旋风",$D3012/提成!$D$4*提成!$E$4,$D3012/提成!$D$3*提成!$E$3),2)</f>
        <v>0.54</v>
      </c>
      <c r="F3012" s="5" t="str">
        <f ca="1">IFERROR(LOOKUP(1,0/((B3012=名单!B:B)*(VALUE(AW3012)&gt;=名单!E:E)*(VALUE(AW3012)&lt;=名单!G:G)*(Y3012="正常走货")),名单!H:H),"否")</f>
        <v>否</v>
      </c>
      <c r="G3012" s="71" t="s">
        <v>9066</v>
      </c>
      <c r="H3012" s="71" t="s">
        <v>9068</v>
      </c>
      <c r="J3012" s="72" t="s">
        <v>97</v>
      </c>
      <c r="L3012" s="71" t="s">
        <v>18</v>
      </c>
      <c r="M3012" s="73"/>
      <c r="N3012" s="73"/>
      <c r="R3012" s="73"/>
      <c r="S3012" s="72" t="s">
        <v>191</v>
      </c>
      <c r="T3012" s="72" t="s">
        <v>14410</v>
      </c>
      <c r="U3012" s="73"/>
      <c r="W3012" s="73"/>
      <c r="X3012" s="73"/>
      <c r="Y3012" s="72" t="s">
        <v>14379</v>
      </c>
      <c r="AO3012" s="71">
        <v>282</v>
      </c>
      <c r="AS3012" s="73"/>
      <c r="AT3012" s="73"/>
      <c r="AU3012" s="73"/>
      <c r="AV3012" s="73"/>
      <c r="AW3012" s="74" t="s">
        <v>17406</v>
      </c>
      <c r="BC3012" s="73"/>
    </row>
    <row r="3013" spans="1:56">
      <c r="A3013" s="70" t="str">
        <f t="shared" si="95"/>
        <v>2026-01</v>
      </c>
      <c r="B3013" s="5" t="str">
        <f>_xlfn.XLOOKUP(G3013,过机服务商重量差!A:A,过机服务商重量差!G:G)</f>
        <v>帅时莹</v>
      </c>
      <c r="C3013" s="32" t="str">
        <f t="shared" si="94"/>
        <v>渠道</v>
      </c>
      <c r="D3013" s="63">
        <f>ROUND(IF(AND(AO3013&gt;=0,Y3013="正常走货"),_xlfn.XLOOKUP(G3013,过机服务商重量差!A:A,过机服务商重量差!L:L),"0"),2)</f>
        <v>368</v>
      </c>
      <c r="E3013" s="64">
        <f>ROUND(IF(B3013="小旋风",$D3013/提成!$D$4*提成!$E$4,$D3013/提成!$D$3*提成!$E$3),2)</f>
        <v>3.68</v>
      </c>
      <c r="F3013" s="5" t="str">
        <f ca="1">IFERROR(LOOKUP(1,0/((B3013=名单!B:B)*(VALUE(AW3013)&gt;=名单!E:E)*(VALUE(AW3013)&lt;=名单!G:G)*(Y3013="正常走货")),名单!H:H),"否")</f>
        <v>否</v>
      </c>
      <c r="G3013" s="71" t="s">
        <v>9069</v>
      </c>
      <c r="H3013" s="71" t="s">
        <v>9071</v>
      </c>
      <c r="J3013" s="72" t="s">
        <v>287</v>
      </c>
      <c r="L3013" s="71" t="s">
        <v>18</v>
      </c>
      <c r="M3013" s="73"/>
      <c r="N3013" s="73"/>
      <c r="R3013" s="73"/>
      <c r="S3013" s="72" t="s">
        <v>191</v>
      </c>
      <c r="T3013" s="71" t="s">
        <v>14410</v>
      </c>
      <c r="U3013" s="73"/>
      <c r="W3013" s="73"/>
      <c r="X3013" s="73"/>
      <c r="Y3013" s="72" t="s">
        <v>14379</v>
      </c>
      <c r="AO3013" s="71">
        <v>2989</v>
      </c>
      <c r="AS3013" s="73"/>
      <c r="AT3013" s="73"/>
      <c r="AU3013" s="73"/>
      <c r="AV3013" s="73"/>
      <c r="AW3013" s="74" t="s">
        <v>17407</v>
      </c>
      <c r="BC3013" s="73"/>
    </row>
    <row r="3014" spans="1:56">
      <c r="A3014" s="70" t="str">
        <f t="shared" si="95"/>
        <v>2026-01</v>
      </c>
      <c r="B3014" s="5" t="str">
        <f>_xlfn.XLOOKUP(G3014,过机服务商重量差!A:A,过机服务商重量差!G:G)</f>
        <v>小旋风</v>
      </c>
      <c r="C3014" s="32" t="str">
        <f t="shared" si="94"/>
        <v>渠道</v>
      </c>
      <c r="D3014" s="63">
        <f>ROUND(IF(AND(AO3014&gt;=0,Y3014="正常走货"),_xlfn.XLOOKUP(G3014,过机服务商重量差!A:A,过机服务商重量差!L:L),"0"),2)</f>
        <v>151</v>
      </c>
      <c r="E3014" s="64">
        <f>ROUND(IF(B3014="小旋风",$D3014/提成!$D$4*提成!$E$4,$D3014/提成!$D$3*提成!$E$3),2)</f>
        <v>1.51</v>
      </c>
      <c r="F3014" s="5" t="str">
        <f ca="1">IFERROR(LOOKUP(1,0/((B3014=名单!B:B)*(VALUE(AW3014)&gt;=名单!E:E)*(VALUE(AW3014)&lt;=名单!G:G)*(Y3014="正常走货")),名单!H:H),"否")</f>
        <v>是</v>
      </c>
      <c r="G3014" s="71" t="s">
        <v>9072</v>
      </c>
      <c r="H3014" s="71" t="s">
        <v>9074</v>
      </c>
      <c r="J3014" s="72" t="s">
        <v>453</v>
      </c>
      <c r="L3014" s="72" t="s">
        <v>18</v>
      </c>
      <c r="M3014" s="73"/>
      <c r="N3014" s="73"/>
      <c r="R3014" s="73"/>
      <c r="S3014" s="72" t="s">
        <v>558</v>
      </c>
      <c r="T3014" s="72" t="s">
        <v>14410</v>
      </c>
      <c r="U3014" s="73"/>
      <c r="W3014" s="73"/>
      <c r="X3014" s="73"/>
      <c r="Y3014" s="72" t="s">
        <v>14379</v>
      </c>
      <c r="AO3014" s="71">
        <v>30.2</v>
      </c>
      <c r="AS3014" s="73"/>
      <c r="AT3014" s="73"/>
      <c r="AU3014" s="73"/>
      <c r="AV3014" s="73"/>
      <c r="AW3014" s="74" t="s">
        <v>17408</v>
      </c>
      <c r="BC3014" s="73"/>
    </row>
    <row r="3015" spans="1:56">
      <c r="A3015" s="70" t="str">
        <f t="shared" si="95"/>
        <v>2026-01</v>
      </c>
      <c r="B3015" s="5" t="str">
        <f>_xlfn.XLOOKUP(G3015,过机服务商重量差!A:A,过机服务商重量差!G:G)</f>
        <v>帅时莹</v>
      </c>
      <c r="C3015" s="32" t="str">
        <f t="shared" si="94"/>
        <v>渠道</v>
      </c>
      <c r="D3015" s="63">
        <f>ROUND(IF(AND(AO3015&gt;=0,Y3015="正常走货"),_xlfn.XLOOKUP(G3015,过机服务商重量差!A:A,过机服务商重量差!L:L),"0"),2)</f>
        <v>27</v>
      </c>
      <c r="E3015" s="64">
        <f>ROUND(IF(B3015="小旋风",$D3015/提成!$D$4*提成!$E$4,$D3015/提成!$D$3*提成!$E$3),2)</f>
        <v>0.27</v>
      </c>
      <c r="F3015" s="5" t="str">
        <f ca="1">IFERROR(LOOKUP(1,0/((B3015=名单!B:B)*(VALUE(AW3015)&gt;=名单!E:E)*(VALUE(AW3015)&lt;=名单!G:G)*(Y3015="正常走货")),名单!H:H),"否")</f>
        <v>否</v>
      </c>
      <c r="G3015" s="71" t="s">
        <v>9075</v>
      </c>
      <c r="H3015" s="71" t="s">
        <v>9077</v>
      </c>
      <c r="J3015" s="72" t="s">
        <v>938</v>
      </c>
      <c r="L3015" s="71" t="s">
        <v>18</v>
      </c>
      <c r="M3015" s="73"/>
      <c r="N3015" s="73"/>
      <c r="R3015" s="73"/>
      <c r="S3015" s="72" t="s">
        <v>3347</v>
      </c>
      <c r="T3015" s="72" t="s">
        <v>14410</v>
      </c>
      <c r="U3015" s="73"/>
      <c r="W3015" s="73"/>
      <c r="X3015" s="73"/>
      <c r="Y3015" s="72" t="s">
        <v>14379</v>
      </c>
      <c r="AO3015" s="71">
        <v>221</v>
      </c>
      <c r="AS3015" s="73"/>
      <c r="AT3015" s="73"/>
      <c r="AU3015" s="73"/>
      <c r="AV3015" s="73"/>
      <c r="AW3015" s="74" t="s">
        <v>17409</v>
      </c>
      <c r="BC3015" s="73"/>
    </row>
    <row r="3016" spans="1:56">
      <c r="A3016" s="70" t="str">
        <f t="shared" si="95"/>
        <v>2026-01</v>
      </c>
      <c r="B3016" s="5" t="str">
        <f>_xlfn.XLOOKUP(G3016,过机服务商重量差!A:A,过机服务商重量差!G:G)</f>
        <v>007</v>
      </c>
      <c r="C3016" s="32" t="str">
        <f t="shared" si="94"/>
        <v>渠道</v>
      </c>
      <c r="D3016" s="63">
        <f>ROUND(IF(AND(AO3016&gt;=0,Y3016="正常走货"),_xlfn.XLOOKUP(G3016,过机服务商重量差!A:A,过机服务商重量差!L:L),"0"),2)</f>
        <v>543</v>
      </c>
      <c r="E3016" s="64">
        <f>ROUND(IF(B3016="小旋风",$D3016/提成!$D$4*提成!$E$4,$D3016/提成!$D$3*提成!$E$3),2)</f>
        <v>5.43</v>
      </c>
      <c r="F3016" s="5" t="str">
        <f ca="1">IFERROR(LOOKUP(1,0/((B3016=名单!B:B)*(VALUE(AW3016)&gt;=名单!E:E)*(VALUE(AW3016)&lt;=名单!G:G)*(Y3016="正常走货")),名单!H:H),"否")</f>
        <v>否</v>
      </c>
      <c r="G3016" s="71" t="s">
        <v>9078</v>
      </c>
      <c r="H3016" s="71" t="s">
        <v>9080</v>
      </c>
      <c r="J3016" s="72" t="s">
        <v>266</v>
      </c>
      <c r="L3016" s="72" t="s">
        <v>18</v>
      </c>
      <c r="M3016" s="73"/>
      <c r="N3016" s="73"/>
      <c r="R3016" s="73"/>
      <c r="S3016" s="72" t="s">
        <v>675</v>
      </c>
      <c r="T3016" s="71" t="s">
        <v>14382</v>
      </c>
      <c r="U3016" s="73"/>
      <c r="W3016" s="73"/>
      <c r="X3016" s="73"/>
      <c r="Y3016" s="72" t="s">
        <v>14379</v>
      </c>
      <c r="AO3016" s="71">
        <v>382.22</v>
      </c>
      <c r="AT3016" s="73"/>
      <c r="AV3016" s="73"/>
      <c r="AW3016" s="74" t="s">
        <v>17410</v>
      </c>
      <c r="BC3016" s="73"/>
    </row>
    <row r="3017" spans="1:56">
      <c r="A3017" s="70" t="str">
        <f t="shared" si="95"/>
        <v>2026-01</v>
      </c>
      <c r="B3017" s="5" t="str">
        <f>_xlfn.XLOOKUP(G3017,过机服务商重量差!A:A,过机服务商重量差!G:G)</f>
        <v>无崖子</v>
      </c>
      <c r="C3017" s="32" t="str">
        <f t="shared" si="94"/>
        <v>渠道</v>
      </c>
      <c r="D3017" s="63">
        <f>ROUND(IF(AND(AO3017&gt;=0,Y3017="正常走货"),_xlfn.XLOOKUP(G3017,过机服务商重量差!A:A,过机服务商重量差!L:L),"0"),2)</f>
        <v>9</v>
      </c>
      <c r="E3017" s="64">
        <f>ROUND(IF(B3017="小旋风",$D3017/提成!$D$4*提成!$E$4,$D3017/提成!$D$3*提成!$E$3),2)</f>
        <v>0.09</v>
      </c>
      <c r="F3017" s="5" t="str">
        <f ca="1">IFERROR(LOOKUP(1,0/((B3017=名单!B:B)*(VALUE(AW3017)&gt;=名单!E:E)*(VALUE(AW3017)&lt;=名单!G:G)*(Y3017="正常走货")),名单!H:H),"否")</f>
        <v>否</v>
      </c>
      <c r="G3017" s="71" t="s">
        <v>9081</v>
      </c>
      <c r="H3017" s="71" t="s">
        <v>9083</v>
      </c>
      <c r="J3017" s="71" t="s">
        <v>128</v>
      </c>
      <c r="L3017" s="71" t="s">
        <v>18</v>
      </c>
      <c r="M3017" s="73"/>
      <c r="N3017" s="73"/>
      <c r="R3017" s="73"/>
      <c r="S3017" s="72" t="s">
        <v>99</v>
      </c>
      <c r="T3017" s="72" t="s">
        <v>14410</v>
      </c>
      <c r="U3017" s="73"/>
      <c r="W3017" s="73"/>
      <c r="X3017" s="73"/>
      <c r="Y3017" s="72" t="s">
        <v>14379</v>
      </c>
      <c r="AO3017" s="71">
        <v>155.6</v>
      </c>
      <c r="AS3017" s="73"/>
      <c r="AT3017" s="73"/>
      <c r="AU3017" s="73"/>
      <c r="AV3017" s="73"/>
      <c r="AW3017" s="74" t="s">
        <v>17411</v>
      </c>
      <c r="BC3017" s="73"/>
    </row>
    <row r="3018" spans="1:56">
      <c r="A3018" s="70" t="str">
        <f t="shared" si="95"/>
        <v>2026-01</v>
      </c>
      <c r="B3018" s="5" t="str">
        <f>_xlfn.XLOOKUP(G3018,过机服务商重量差!A:A,过机服务商重量差!G:G)</f>
        <v>小旋风</v>
      </c>
      <c r="C3018" s="32" t="str">
        <f t="shared" si="94"/>
        <v>渠道</v>
      </c>
      <c r="D3018" s="63">
        <f>ROUND(IF(AND(AO3018&gt;=0,Y3018="正常走货"),_xlfn.XLOOKUP(G3018,过机服务商重量差!A:A,过机服务商重量差!L:L),"0"),2)</f>
        <v>23</v>
      </c>
      <c r="E3018" s="64">
        <f>ROUND(IF(B3018="小旋风",$D3018/提成!$D$4*提成!$E$4,$D3018/提成!$D$3*提成!$E$3),2)</f>
        <v>0.23</v>
      </c>
      <c r="F3018" s="5" t="str">
        <f ca="1">IFERROR(LOOKUP(1,0/((B3018=名单!B:B)*(VALUE(AW3018)&gt;=名单!E:E)*(VALUE(AW3018)&lt;=名单!G:G)*(Y3018="正常走货")),名单!H:H),"否")</f>
        <v>是</v>
      </c>
      <c r="G3018" s="71" t="s">
        <v>9084</v>
      </c>
      <c r="H3018" s="71" t="s">
        <v>9086</v>
      </c>
      <c r="J3018" s="71" t="s">
        <v>453</v>
      </c>
      <c r="L3018" s="71" t="s">
        <v>18</v>
      </c>
      <c r="M3018" s="73"/>
      <c r="N3018" s="73"/>
      <c r="R3018" s="73"/>
      <c r="S3018" s="72" t="s">
        <v>99</v>
      </c>
      <c r="T3018" s="72" t="s">
        <v>14410</v>
      </c>
      <c r="U3018" s="73"/>
      <c r="W3018" s="73"/>
      <c r="X3018" s="73"/>
      <c r="Y3018" s="72" t="s">
        <v>14379</v>
      </c>
      <c r="AO3018" s="71">
        <v>4.59999999999999</v>
      </c>
      <c r="AS3018" s="73"/>
      <c r="AT3018" s="73"/>
      <c r="AU3018" s="73"/>
      <c r="AV3018" s="73"/>
      <c r="AW3018" s="74" t="s">
        <v>17412</v>
      </c>
      <c r="BC3018" s="73"/>
    </row>
    <row r="3019" spans="1:56">
      <c r="A3019" s="70" t="str">
        <f t="shared" si="95"/>
        <v>2026-01</v>
      </c>
      <c r="B3019" s="5" t="str">
        <f>_xlfn.XLOOKUP(G3019,过机服务商重量差!A:A,过机服务商重量差!G:G)</f>
        <v>风清扬</v>
      </c>
      <c r="C3019" s="32" t="str">
        <f t="shared" si="94"/>
        <v>渠道</v>
      </c>
      <c r="D3019" s="63">
        <f>ROUND(IF(AND(AO3019&gt;=0,Y3019="正常走货"),_xlfn.XLOOKUP(G3019,过机服务商重量差!A:A,过机服务商重量差!L:L),"0"),2)</f>
        <v>54</v>
      </c>
      <c r="E3019" s="64">
        <f>ROUND(IF(B3019="小旋风",$D3019/提成!$D$4*提成!$E$4,$D3019/提成!$D$3*提成!$E$3),2)</f>
        <v>0.54</v>
      </c>
      <c r="F3019" s="5" t="str">
        <f ca="1">IFERROR(LOOKUP(1,0/((B3019=名单!B:B)*(VALUE(AW3019)&gt;=名单!E:E)*(VALUE(AW3019)&lt;=名单!G:G)*(Y3019="正常走货")),名单!H:H),"否")</f>
        <v>是</v>
      </c>
      <c r="G3019" s="71" t="s">
        <v>9087</v>
      </c>
      <c r="H3019" s="71" t="s">
        <v>50</v>
      </c>
      <c r="J3019" s="71" t="s">
        <v>51</v>
      </c>
      <c r="L3019" s="71" t="s">
        <v>18</v>
      </c>
      <c r="M3019" s="73"/>
      <c r="N3019" s="73"/>
      <c r="R3019" s="73"/>
      <c r="S3019" s="72" t="s">
        <v>471</v>
      </c>
      <c r="T3019" s="71" t="s">
        <v>14386</v>
      </c>
      <c r="U3019" s="73"/>
      <c r="W3019" s="73"/>
      <c r="X3019" s="73"/>
      <c r="Y3019" s="72" t="s">
        <v>14379</v>
      </c>
      <c r="AO3019" s="71">
        <v>183.6</v>
      </c>
      <c r="AS3019" s="73"/>
      <c r="AT3019" s="73"/>
      <c r="AU3019" s="73"/>
      <c r="AV3019" s="73"/>
      <c r="AW3019" s="74" t="s">
        <v>17413</v>
      </c>
      <c r="BC3019" s="73"/>
    </row>
    <row r="3020" spans="1:56">
      <c r="A3020" s="70" t="str">
        <f t="shared" si="95"/>
        <v>2026-01</v>
      </c>
      <c r="B3020" s="5" t="str">
        <f>_xlfn.XLOOKUP(G3020,过机服务商重量差!A:A,过机服务商重量差!G:G)</f>
        <v>玉麒麟</v>
      </c>
      <c r="C3020" s="32" t="str">
        <f t="shared" si="94"/>
        <v>渠道</v>
      </c>
      <c r="D3020" s="63">
        <f>ROUND(IF(AND(AO3020&gt;=0,Y3020="正常走货"),_xlfn.XLOOKUP(G3020,过机服务商重量差!A:A,过机服务商重量差!L:L),"0"),2)</f>
        <v>2</v>
      </c>
      <c r="E3020" s="64">
        <f>ROUND(IF(B3020="小旋风",$D3020/提成!$D$4*提成!$E$4,$D3020/提成!$D$3*提成!$E$3),2)</f>
        <v>0.02</v>
      </c>
      <c r="F3020" s="5" t="str">
        <f ca="1">IFERROR(LOOKUP(1,0/((B3020=名单!B:B)*(VALUE(AW3020)&gt;=名单!E:E)*(VALUE(AW3020)&lt;=名单!G:G)*(Y3020="正常走货")),名单!H:H),"否")</f>
        <v>否</v>
      </c>
      <c r="G3020" s="71" t="s">
        <v>9089</v>
      </c>
      <c r="H3020" s="71" t="s">
        <v>9091</v>
      </c>
      <c r="J3020" s="72" t="s">
        <v>17</v>
      </c>
      <c r="L3020" s="71" t="s">
        <v>18</v>
      </c>
      <c r="M3020" s="73"/>
      <c r="N3020" s="73"/>
      <c r="R3020" s="73"/>
      <c r="S3020" s="72" t="s">
        <v>99</v>
      </c>
      <c r="T3020" s="72" t="s">
        <v>14410</v>
      </c>
      <c r="U3020" s="73"/>
      <c r="W3020" s="73"/>
      <c r="X3020" s="73"/>
      <c r="Y3020" s="72" t="s">
        <v>14379</v>
      </c>
      <c r="AO3020" s="71">
        <v>66</v>
      </c>
      <c r="AS3020" s="73"/>
      <c r="AT3020" s="73"/>
      <c r="AU3020" s="73"/>
      <c r="AV3020" s="73"/>
      <c r="AW3020" s="74" t="s">
        <v>17414</v>
      </c>
      <c r="BC3020" s="73"/>
      <c r="BD3020" s="73"/>
    </row>
    <row r="3021" spans="1:56">
      <c r="A3021" s="70" t="str">
        <f t="shared" si="95"/>
        <v>2026-01</v>
      </c>
      <c r="B3021" s="5" t="str">
        <f>_xlfn.XLOOKUP(G3021,过机服务商重量差!A:A,过机服务商重量差!G:G)</f>
        <v>风清扬</v>
      </c>
      <c r="C3021" s="32" t="str">
        <f t="shared" si="94"/>
        <v>渠道</v>
      </c>
      <c r="D3021" s="63">
        <f>ROUND(IF(AND(AO3021&gt;=0,Y3021="正常走货"),_xlfn.XLOOKUP(G3021,过机服务商重量差!A:A,过机服务商重量差!L:L),"0"),2)</f>
        <v>101</v>
      </c>
      <c r="E3021" s="64">
        <f>ROUND(IF(B3021="小旋风",$D3021/提成!$D$4*提成!$E$4,$D3021/提成!$D$3*提成!$E$3),2)</f>
        <v>1.01</v>
      </c>
      <c r="F3021" s="5" t="str">
        <f ca="1">IFERROR(LOOKUP(1,0/((B3021=名单!B:B)*(VALUE(AW3021)&gt;=名单!E:E)*(VALUE(AW3021)&lt;=名单!G:G)*(Y3021="正常走货")),名单!H:H),"否")</f>
        <v>是</v>
      </c>
      <c r="G3021" s="71" t="s">
        <v>9092</v>
      </c>
      <c r="H3021" s="71" t="s">
        <v>50</v>
      </c>
      <c r="J3021" s="72" t="s">
        <v>1516</v>
      </c>
      <c r="L3021" s="71" t="s">
        <v>18</v>
      </c>
      <c r="M3021" s="73"/>
      <c r="N3021" s="73"/>
      <c r="R3021" s="73"/>
      <c r="S3021" s="72" t="s">
        <v>767</v>
      </c>
      <c r="T3021" s="71" t="s">
        <v>14382</v>
      </c>
      <c r="U3021" s="73"/>
      <c r="W3021" s="73"/>
      <c r="X3021" s="73"/>
      <c r="Y3021" s="72" t="s">
        <v>14379</v>
      </c>
      <c r="AO3021" s="71">
        <v>797.9</v>
      </c>
      <c r="AS3021" s="73"/>
      <c r="AT3021" s="73"/>
      <c r="AU3021" s="73"/>
      <c r="AV3021" s="73"/>
      <c r="AW3021" s="74" t="s">
        <v>17415</v>
      </c>
      <c r="BC3021" s="73"/>
      <c r="BD3021" s="73"/>
    </row>
    <row r="3022" spans="1:56">
      <c r="A3022" s="70" t="str">
        <f t="shared" si="95"/>
        <v>2026-01</v>
      </c>
      <c r="B3022" s="5" t="str">
        <f>_xlfn.XLOOKUP(G3022,过机服务商重量差!A:A,过机服务商重量差!G:G)</f>
        <v>帅时莹</v>
      </c>
      <c r="C3022" s="32" t="str">
        <f t="shared" si="94"/>
        <v>渠道</v>
      </c>
      <c r="D3022" s="63">
        <f>ROUND(IF(AND(AO3022&gt;=0,Y3022="正常走货"),_xlfn.XLOOKUP(G3022,过机服务商重量差!A:A,过机服务商重量差!L:L),"0"),2)</f>
        <v>6</v>
      </c>
      <c r="E3022" s="64">
        <f>ROUND(IF(B3022="小旋风",$D3022/提成!$D$4*提成!$E$4,$D3022/提成!$D$3*提成!$E$3),2)</f>
        <v>0.06</v>
      </c>
      <c r="F3022" s="5" t="str">
        <f ca="1">IFERROR(LOOKUP(1,0/((B3022=名单!B:B)*(VALUE(AW3022)&gt;=名单!E:E)*(VALUE(AW3022)&lt;=名单!G:G)*(Y3022="正常走货")),名单!H:H),"否")</f>
        <v>否</v>
      </c>
      <c r="G3022" s="71" t="s">
        <v>9094</v>
      </c>
      <c r="H3022" s="71" t="s">
        <v>9096</v>
      </c>
      <c r="J3022" s="71" t="s">
        <v>140</v>
      </c>
      <c r="L3022" s="71" t="s">
        <v>18</v>
      </c>
      <c r="M3022" s="73"/>
      <c r="N3022" s="73"/>
      <c r="R3022" s="73"/>
      <c r="S3022" s="72" t="s">
        <v>679</v>
      </c>
      <c r="T3022" s="71" t="s">
        <v>14419</v>
      </c>
      <c r="U3022" s="73"/>
      <c r="W3022" s="73"/>
      <c r="X3022" s="73"/>
      <c r="Y3022" s="72" t="s">
        <v>14379</v>
      </c>
      <c r="AO3022" s="71">
        <v>223.07</v>
      </c>
      <c r="AS3022" s="73"/>
      <c r="AT3022" s="73"/>
      <c r="AU3022" s="73"/>
      <c r="AV3022" s="73"/>
      <c r="AW3022" s="74" t="s">
        <v>17416</v>
      </c>
      <c r="BC3022" s="73"/>
      <c r="BD3022" s="73"/>
    </row>
    <row r="3023" spans="1:56">
      <c r="A3023" s="70" t="str">
        <f t="shared" si="95"/>
        <v>2026-01</v>
      </c>
      <c r="B3023" s="5" t="str">
        <f>_xlfn.XLOOKUP(G3023,过机服务商重量差!A:A,过机服务商重量差!G:G)</f>
        <v>风清扬</v>
      </c>
      <c r="C3023" s="32" t="str">
        <f t="shared" si="94"/>
        <v>渠道</v>
      </c>
      <c r="D3023" s="63">
        <f>ROUND(IF(AND(AO3023&gt;=0,Y3023="正常走货"),_xlfn.XLOOKUP(G3023,过机服务商重量差!A:A,过机服务商重量差!L:L),"0"),2)</f>
        <v>0</v>
      </c>
      <c r="E3023" s="64">
        <f>ROUND(IF(B3023="小旋风",$D3023/提成!$D$4*提成!$E$4,$D3023/提成!$D$3*提成!$E$3),2)</f>
        <v>0</v>
      </c>
      <c r="F3023" s="5" t="str">
        <f ca="1">IFERROR(LOOKUP(1,0/((B3023=名单!B:B)*(VALUE(AW3023)&gt;=名单!E:E)*(VALUE(AW3023)&lt;=名单!G:G)*(Y3023="正常走货")),名单!H:H),"否")</f>
        <v>否</v>
      </c>
      <c r="G3023" s="71" t="s">
        <v>9097</v>
      </c>
      <c r="H3023" s="71" t="s">
        <v>36</v>
      </c>
      <c r="J3023" s="72" t="s">
        <v>194</v>
      </c>
      <c r="L3023" s="72" t="s">
        <v>18</v>
      </c>
      <c r="M3023" s="73"/>
      <c r="N3023" s="73"/>
      <c r="R3023" s="73"/>
      <c r="S3023" s="72" t="s">
        <v>3182</v>
      </c>
      <c r="T3023" s="71" t="s">
        <v>15410</v>
      </c>
      <c r="U3023" s="73"/>
      <c r="W3023" s="73"/>
      <c r="X3023" s="73"/>
      <c r="Y3023" s="72" t="s">
        <v>14434</v>
      </c>
      <c r="AO3023" s="71">
        <v>0</v>
      </c>
      <c r="AS3023" s="73"/>
      <c r="AT3023" s="73"/>
      <c r="AV3023" s="73"/>
      <c r="AW3023" s="74" t="s">
        <v>17417</v>
      </c>
      <c r="BC3023" s="73"/>
    </row>
    <row r="3024" spans="1:56">
      <c r="A3024" s="70" t="str">
        <f t="shared" si="95"/>
        <v>2026-01</v>
      </c>
      <c r="B3024" s="5" t="str">
        <f>_xlfn.XLOOKUP(G3024,过机服务商重量差!A:A,过机服务商重量差!G:G)</f>
        <v>玉麒麟</v>
      </c>
      <c r="C3024" s="32" t="str">
        <f t="shared" si="94"/>
        <v>渠道</v>
      </c>
      <c r="D3024" s="63">
        <f>ROUND(IF(AND(AO3024&gt;=0,Y3024="正常走货"),_xlfn.XLOOKUP(G3024,过机服务商重量差!A:A,过机服务商重量差!L:L),"0"),2)</f>
        <v>87</v>
      </c>
      <c r="E3024" s="64">
        <f>ROUND(IF(B3024="小旋风",$D3024/提成!$D$4*提成!$E$4,$D3024/提成!$D$3*提成!$E$3),2)</f>
        <v>0.87</v>
      </c>
      <c r="F3024" s="5" t="str">
        <f ca="1">IFERROR(LOOKUP(1,0/((B3024=名单!B:B)*(VALUE(AW3024)&gt;=名单!E:E)*(VALUE(AW3024)&lt;=名单!G:G)*(Y3024="正常走货")),名单!H:H),"否")</f>
        <v>否</v>
      </c>
      <c r="G3024" s="71" t="s">
        <v>9099</v>
      </c>
      <c r="H3024" s="71" t="s">
        <v>9101</v>
      </c>
      <c r="J3024" s="72" t="s">
        <v>17</v>
      </c>
      <c r="L3024" s="71" t="s">
        <v>18</v>
      </c>
      <c r="M3024" s="73"/>
      <c r="N3024" s="73"/>
      <c r="R3024" s="73"/>
      <c r="S3024" s="72" t="s">
        <v>145</v>
      </c>
      <c r="T3024" s="72" t="s">
        <v>14407</v>
      </c>
      <c r="U3024" s="73"/>
      <c r="W3024" s="73"/>
      <c r="X3024" s="73"/>
      <c r="Y3024" s="72" t="s">
        <v>14379</v>
      </c>
      <c r="AO3024" s="71">
        <v>817.5</v>
      </c>
      <c r="AS3024" s="73"/>
      <c r="AT3024" s="73"/>
      <c r="AV3024" s="73"/>
      <c r="AW3024" s="74" t="s">
        <v>17418</v>
      </c>
      <c r="BC3024" s="73"/>
      <c r="BD3024" s="73"/>
    </row>
    <row r="3025" spans="1:56">
      <c r="A3025" s="70" t="str">
        <f t="shared" si="95"/>
        <v>2026-01</v>
      </c>
      <c r="B3025" s="5" t="str">
        <f>_xlfn.XLOOKUP(G3025,过机服务商重量差!A:A,过机服务商重量差!G:G)</f>
        <v>玉麒麟</v>
      </c>
      <c r="C3025" s="32" t="str">
        <f t="shared" si="94"/>
        <v>渠道</v>
      </c>
      <c r="D3025" s="63">
        <f>ROUND(IF(AND(AO3025&gt;=0,Y3025="正常走货"),_xlfn.XLOOKUP(G3025,过机服务商重量差!A:A,过机服务商重量差!L:L),"0"),2)</f>
        <v>5.5</v>
      </c>
      <c r="E3025" s="64">
        <f>ROUND(IF(B3025="小旋风",$D3025/提成!$D$4*提成!$E$4,$D3025/提成!$D$3*提成!$E$3),2)</f>
        <v>0.06</v>
      </c>
      <c r="F3025" s="5" t="str">
        <f ca="1">IFERROR(LOOKUP(1,0/((B3025=名单!B:B)*(VALUE(AW3025)&gt;=名单!E:E)*(VALUE(AW3025)&lt;=名单!G:G)*(Y3025="正常走货")),名单!H:H),"否")</f>
        <v>否</v>
      </c>
      <c r="G3025" s="71" t="s">
        <v>9102</v>
      </c>
      <c r="H3025" s="71" t="s">
        <v>9104</v>
      </c>
      <c r="J3025" s="71" t="s">
        <v>17</v>
      </c>
      <c r="L3025" s="71" t="s">
        <v>18</v>
      </c>
      <c r="M3025" s="73"/>
      <c r="N3025" s="73"/>
      <c r="R3025" s="73"/>
      <c r="S3025" s="72" t="s">
        <v>540</v>
      </c>
      <c r="T3025" s="72" t="s">
        <v>14410</v>
      </c>
      <c r="U3025" s="73"/>
      <c r="W3025" s="73"/>
      <c r="X3025" s="73"/>
      <c r="Y3025" s="72" t="s">
        <v>14379</v>
      </c>
      <c r="AO3025" s="71">
        <v>103.53</v>
      </c>
      <c r="AS3025" s="73"/>
      <c r="AT3025" s="73"/>
      <c r="AV3025" s="73"/>
      <c r="AW3025" s="74" t="s">
        <v>17419</v>
      </c>
      <c r="BC3025" s="73"/>
    </row>
    <row r="3026" spans="1:56">
      <c r="A3026" s="70" t="str">
        <f t="shared" si="95"/>
        <v>2026-01</v>
      </c>
      <c r="B3026" s="5" t="str">
        <f>_xlfn.XLOOKUP(G3026,过机服务商重量差!A:A,过机服务商重量差!G:G)</f>
        <v>玉麒麟</v>
      </c>
      <c r="C3026" s="32" t="str">
        <f t="shared" si="94"/>
        <v>渠道</v>
      </c>
      <c r="D3026" s="63">
        <f>ROUND(IF(AND(AO3026&gt;=0,Y3026="正常走货"),_xlfn.XLOOKUP(G3026,过机服务商重量差!A:A,过机服务商重量差!L:L),"0"),2)</f>
        <v>20</v>
      </c>
      <c r="E3026" s="64">
        <f>ROUND(IF(B3026="小旋风",$D3026/提成!$D$4*提成!$E$4,$D3026/提成!$D$3*提成!$E$3),2)</f>
        <v>0.2</v>
      </c>
      <c r="F3026" s="5" t="str">
        <f ca="1">IFERROR(LOOKUP(1,0/((B3026=名单!B:B)*(VALUE(AW3026)&gt;=名单!E:E)*(VALUE(AW3026)&lt;=名单!G:G)*(Y3026="正常走货")),名单!H:H),"否")</f>
        <v>否</v>
      </c>
      <c r="G3026" s="71" t="s">
        <v>9105</v>
      </c>
      <c r="H3026" s="71" t="s">
        <v>9107</v>
      </c>
      <c r="J3026" s="72" t="s">
        <v>17</v>
      </c>
      <c r="L3026" s="71" t="s">
        <v>18</v>
      </c>
      <c r="M3026" s="73"/>
      <c r="N3026" s="73"/>
      <c r="R3026" s="73"/>
      <c r="S3026" s="72" t="s">
        <v>145</v>
      </c>
      <c r="T3026" s="72" t="s">
        <v>14407</v>
      </c>
      <c r="U3026" s="73"/>
      <c r="W3026" s="73"/>
      <c r="X3026" s="73"/>
      <c r="Y3026" s="72" t="s">
        <v>14379</v>
      </c>
      <c r="AO3026" s="71">
        <v>300</v>
      </c>
      <c r="AT3026" s="73"/>
      <c r="AV3026" s="73"/>
      <c r="AW3026" s="74" t="s">
        <v>17420</v>
      </c>
      <c r="BC3026" s="73"/>
      <c r="BD3026" s="73"/>
    </row>
    <row r="3027" spans="1:56">
      <c r="A3027" s="70" t="str">
        <f t="shared" si="95"/>
        <v>2026-01</v>
      </c>
      <c r="B3027" s="5" t="str">
        <f>_xlfn.XLOOKUP(G3027,过机服务商重量差!A:A,过机服务商重量差!G:G)</f>
        <v>风清扬</v>
      </c>
      <c r="C3027" s="32" t="str">
        <f t="shared" si="94"/>
        <v>渠道</v>
      </c>
      <c r="D3027" s="63">
        <f>ROUND(IF(AND(AO3027&gt;=0,Y3027="正常走货"),_xlfn.XLOOKUP(G3027,过机服务商重量差!A:A,过机服务商重量差!L:L),"0"),2)</f>
        <v>0</v>
      </c>
      <c r="E3027" s="64">
        <f>ROUND(IF(B3027="小旋风",$D3027/提成!$D$4*提成!$E$4,$D3027/提成!$D$3*提成!$E$3),2)</f>
        <v>0</v>
      </c>
      <c r="F3027" s="5" t="str">
        <f ca="1">IFERROR(LOOKUP(1,0/((B3027=名单!B:B)*(VALUE(AW3027)&gt;=名单!E:E)*(VALUE(AW3027)&lt;=名单!G:G)*(Y3027="正常走货")),名单!H:H),"否")</f>
        <v>否</v>
      </c>
      <c r="G3027" s="71" t="s">
        <v>9108</v>
      </c>
      <c r="H3027" s="71" t="s">
        <v>36</v>
      </c>
      <c r="J3027" s="72" t="s">
        <v>194</v>
      </c>
      <c r="L3027" s="71" t="s">
        <v>18</v>
      </c>
      <c r="M3027" s="73"/>
      <c r="N3027" s="73"/>
      <c r="R3027" s="73"/>
      <c r="S3027" s="72" t="s">
        <v>3182</v>
      </c>
      <c r="T3027" s="71" t="s">
        <v>15410</v>
      </c>
      <c r="U3027" s="73"/>
      <c r="W3027" s="73"/>
      <c r="X3027" s="73"/>
      <c r="Y3027" s="72" t="s">
        <v>14434</v>
      </c>
      <c r="AO3027" s="71">
        <v>0</v>
      </c>
      <c r="AS3027" s="73"/>
      <c r="AT3027" s="73"/>
      <c r="AU3027" s="73"/>
      <c r="AV3027" s="73"/>
      <c r="AW3027" s="74" t="s">
        <v>17421</v>
      </c>
      <c r="BC3027" s="73"/>
      <c r="BD3027" s="73"/>
    </row>
    <row r="3028" spans="1:56">
      <c r="A3028" s="70" t="str">
        <f t="shared" si="95"/>
        <v>2026-01</v>
      </c>
      <c r="B3028" s="5" t="str">
        <f>_xlfn.XLOOKUP(G3028,过机服务商重量差!A:A,过机服务商重量差!G:G)</f>
        <v>风清扬</v>
      </c>
      <c r="C3028" s="32" t="str">
        <f t="shared" si="94"/>
        <v/>
      </c>
      <c r="D3028" s="63">
        <f>ROUND(IF(AND(AO3028&gt;=0,Y3028="正常走货"),_xlfn.XLOOKUP(G3028,过机服务商重量差!A:A,过机服务商重量差!L:L),"0"),2)</f>
        <v>0</v>
      </c>
      <c r="E3028" s="64">
        <f>ROUND(IF(B3028="小旋风",$D3028/提成!$D$4*提成!$E$4,$D3028/提成!$D$3*提成!$E$3),2)</f>
        <v>0</v>
      </c>
      <c r="F3028" s="5" t="str">
        <f ca="1">IFERROR(LOOKUP(1,0/((B3028=名单!B:B)*(VALUE(AW3028)&gt;=名单!E:E)*(VALUE(AW3028)&lt;=名单!G:G)*(Y3028="正常走货")),名单!H:H),"否")</f>
        <v>是</v>
      </c>
      <c r="G3028" s="71" t="s">
        <v>9110</v>
      </c>
      <c r="H3028" s="71" t="s">
        <v>50</v>
      </c>
      <c r="J3028" s="72" t="s">
        <v>194</v>
      </c>
      <c r="L3028" s="71" t="s">
        <v>18</v>
      </c>
      <c r="M3028" s="73"/>
      <c r="N3028" s="73"/>
      <c r="R3028" s="73"/>
      <c r="S3028" s="72" t="s">
        <v>3182</v>
      </c>
      <c r="T3028" s="72" t="s">
        <v>15410</v>
      </c>
      <c r="U3028" s="73"/>
      <c r="W3028" s="73"/>
      <c r="X3028" s="73"/>
      <c r="Y3028" s="72" t="s">
        <v>14379</v>
      </c>
      <c r="AO3028" s="71">
        <v>-241.9</v>
      </c>
      <c r="AS3028" s="73"/>
      <c r="AT3028" s="73"/>
      <c r="AV3028" s="73"/>
      <c r="AW3028" s="74" t="s">
        <v>17422</v>
      </c>
      <c r="BC3028" s="73"/>
      <c r="BD3028" s="73"/>
    </row>
    <row r="3029" spans="1:56">
      <c r="A3029" s="70" t="str">
        <f t="shared" si="95"/>
        <v>2026-01</v>
      </c>
      <c r="B3029" s="5" t="str">
        <f>_xlfn.XLOOKUP(G3029,过机服务商重量差!A:A,过机服务商重量差!G:G)</f>
        <v>小旋风</v>
      </c>
      <c r="C3029" s="32" t="str">
        <f t="shared" si="94"/>
        <v>渠道</v>
      </c>
      <c r="D3029" s="63">
        <f>ROUND(IF(AND(AO3029&gt;=0,Y3029="正常走货"),_xlfn.XLOOKUP(G3029,过机服务商重量差!A:A,过机服务商重量差!L:L),"0"),2)</f>
        <v>27</v>
      </c>
      <c r="E3029" s="64">
        <f>ROUND(IF(B3029="小旋风",$D3029/提成!$D$4*提成!$E$4,$D3029/提成!$D$3*提成!$E$3),2)</f>
        <v>0.27</v>
      </c>
      <c r="F3029" s="5" t="str">
        <f ca="1">IFERROR(LOOKUP(1,0/((B3029=名单!B:B)*(VALUE(AW3029)&gt;=名单!E:E)*(VALUE(AW3029)&lt;=名单!G:G)*(Y3029="正常走货")),名单!H:H),"否")</f>
        <v>是</v>
      </c>
      <c r="G3029" s="71" t="s">
        <v>9112</v>
      </c>
      <c r="H3029" s="71" t="s">
        <v>9114</v>
      </c>
      <c r="J3029" s="72" t="s">
        <v>397</v>
      </c>
      <c r="L3029" s="71" t="s">
        <v>18</v>
      </c>
      <c r="M3029" s="73"/>
      <c r="N3029" s="73"/>
      <c r="R3029" s="73"/>
      <c r="S3029" s="72" t="s">
        <v>328</v>
      </c>
      <c r="T3029" s="71" t="s">
        <v>14382</v>
      </c>
      <c r="U3029" s="73"/>
      <c r="W3029" s="73"/>
      <c r="X3029" s="73"/>
      <c r="Y3029" s="72" t="s">
        <v>14379</v>
      </c>
      <c r="AO3029" s="71">
        <v>218</v>
      </c>
      <c r="AS3029" s="73"/>
      <c r="AT3029" s="73"/>
      <c r="AU3029" s="73"/>
      <c r="AV3029" s="73"/>
      <c r="AW3029" s="74" t="s">
        <v>17423</v>
      </c>
      <c r="BC3029" s="73"/>
    </row>
    <row r="3030" spans="1:56">
      <c r="A3030" s="70" t="str">
        <f t="shared" si="95"/>
        <v>2026-01</v>
      </c>
      <c r="B3030" s="5" t="str">
        <f>_xlfn.XLOOKUP(G3030,过机服务商重量差!A:A,过机服务商重量差!G:G)</f>
        <v>风清扬</v>
      </c>
      <c r="C3030" s="32" t="str">
        <f t="shared" si="94"/>
        <v>渠道</v>
      </c>
      <c r="D3030" s="63">
        <f>ROUND(IF(AND(AO3030&gt;=0,Y3030="正常走货"),_xlfn.XLOOKUP(G3030,过机服务商重量差!A:A,过机服务商重量差!L:L),"0"),2)</f>
        <v>0</v>
      </c>
      <c r="E3030" s="64">
        <f>ROUND(IF(B3030="小旋风",$D3030/提成!$D$4*提成!$E$4,$D3030/提成!$D$3*提成!$E$3),2)</f>
        <v>0</v>
      </c>
      <c r="F3030" s="5" t="str">
        <f ca="1">IFERROR(LOOKUP(1,0/((B3030=名单!B:B)*(VALUE(AW3030)&gt;=名单!E:E)*(VALUE(AW3030)&lt;=名单!G:G)*(Y3030="正常走货")),名单!H:H),"否")</f>
        <v>否</v>
      </c>
      <c r="G3030" s="71" t="s">
        <v>9115</v>
      </c>
      <c r="H3030" s="71" t="s">
        <v>36</v>
      </c>
      <c r="J3030" s="72" t="s">
        <v>9117</v>
      </c>
      <c r="L3030" s="71" t="s">
        <v>18</v>
      </c>
      <c r="M3030" s="73"/>
      <c r="N3030" s="73"/>
      <c r="R3030" s="73"/>
      <c r="S3030" s="72" t="s">
        <v>3182</v>
      </c>
      <c r="T3030" s="71" t="s">
        <v>15410</v>
      </c>
      <c r="U3030" s="73"/>
      <c r="W3030" s="73"/>
      <c r="X3030" s="73"/>
      <c r="Y3030" s="72" t="s">
        <v>14434</v>
      </c>
      <c r="AO3030" s="71">
        <v>0</v>
      </c>
      <c r="AS3030" s="73"/>
      <c r="AT3030" s="73"/>
      <c r="AU3030" s="73"/>
      <c r="AV3030" s="73"/>
      <c r="AW3030" s="74" t="s">
        <v>17424</v>
      </c>
      <c r="BC3030" s="73"/>
    </row>
    <row r="3031" spans="1:56">
      <c r="A3031" s="70" t="str">
        <f t="shared" si="95"/>
        <v>2026-01</v>
      </c>
      <c r="B3031" s="5" t="str">
        <f>_xlfn.XLOOKUP(G3031,过机服务商重量差!A:A,过机服务商重量差!G:G)</f>
        <v>小旋风</v>
      </c>
      <c r="C3031" s="32" t="str">
        <f t="shared" si="94"/>
        <v>渠道</v>
      </c>
      <c r="D3031" s="63">
        <f>ROUND(IF(AND(AO3031&gt;=0,Y3031="正常走货"),_xlfn.XLOOKUP(G3031,过机服务商重量差!A:A,过机服务商重量差!L:L),"0"),2)</f>
        <v>95</v>
      </c>
      <c r="E3031" s="64">
        <f>ROUND(IF(B3031="小旋风",$D3031/提成!$D$4*提成!$E$4,$D3031/提成!$D$3*提成!$E$3),2)</f>
        <v>0.95</v>
      </c>
      <c r="F3031" s="5" t="str">
        <f ca="1">IFERROR(LOOKUP(1,0/((B3031=名单!B:B)*(VALUE(AW3031)&gt;=名单!E:E)*(VALUE(AW3031)&lt;=名单!G:G)*(Y3031="正常走货")),名单!H:H),"否")</f>
        <v>是</v>
      </c>
      <c r="G3031" s="71" t="s">
        <v>9118</v>
      </c>
      <c r="H3031" s="71" t="s">
        <v>9120</v>
      </c>
      <c r="J3031" s="72" t="s">
        <v>85</v>
      </c>
      <c r="L3031" s="71" t="s">
        <v>18</v>
      </c>
      <c r="M3031" s="73"/>
      <c r="N3031" s="73"/>
      <c r="R3031" s="73"/>
      <c r="S3031" s="72" t="s">
        <v>90</v>
      </c>
      <c r="T3031" s="71" t="s">
        <v>14407</v>
      </c>
      <c r="U3031" s="73"/>
      <c r="W3031" s="73"/>
      <c r="X3031" s="73"/>
      <c r="Y3031" s="72" t="s">
        <v>14379</v>
      </c>
      <c r="AO3031" s="71">
        <v>351.5</v>
      </c>
      <c r="AS3031" s="73"/>
      <c r="AT3031" s="73"/>
      <c r="AV3031" s="73"/>
      <c r="AW3031" s="74" t="s">
        <v>17425</v>
      </c>
      <c r="BC3031" s="73"/>
    </row>
    <row r="3032" spans="1:56">
      <c r="A3032" s="70" t="str">
        <f t="shared" si="95"/>
        <v>2026-01</v>
      </c>
      <c r="B3032" s="5" t="str">
        <f>_xlfn.XLOOKUP(G3032,过机服务商重量差!A:A,过机服务商重量差!G:G)</f>
        <v>无崖子</v>
      </c>
      <c r="C3032" s="32" t="str">
        <f t="shared" si="94"/>
        <v>渠道</v>
      </c>
      <c r="D3032" s="63">
        <f>ROUND(IF(AND(AO3032&gt;=0,Y3032="正常走货"),_xlfn.XLOOKUP(G3032,过机服务商重量差!A:A,过机服务商重量差!L:L),"0"),2)</f>
        <v>3.5</v>
      </c>
      <c r="E3032" s="64">
        <f>ROUND(IF(B3032="小旋风",$D3032/提成!$D$4*提成!$E$4,$D3032/提成!$D$3*提成!$E$3),2)</f>
        <v>0.04</v>
      </c>
      <c r="F3032" s="5" t="str">
        <f ca="1">IFERROR(LOOKUP(1,0/((B3032=名单!B:B)*(VALUE(AW3032)&gt;=名单!E:E)*(VALUE(AW3032)&lt;=名单!G:G)*(Y3032="正常走货")),名单!H:H),"否")</f>
        <v>否</v>
      </c>
      <c r="G3032" s="71" t="s">
        <v>9121</v>
      </c>
      <c r="H3032" s="71" t="s">
        <v>9123</v>
      </c>
      <c r="J3032" s="72" t="s">
        <v>603</v>
      </c>
      <c r="L3032" s="71" t="s">
        <v>18</v>
      </c>
      <c r="M3032" s="73"/>
      <c r="N3032" s="73"/>
      <c r="R3032" s="73"/>
      <c r="S3032" s="72" t="s">
        <v>328</v>
      </c>
      <c r="T3032" s="72" t="s">
        <v>14382</v>
      </c>
      <c r="U3032" s="73"/>
      <c r="W3032" s="73"/>
      <c r="X3032" s="73"/>
      <c r="Y3032" s="72" t="s">
        <v>14379</v>
      </c>
      <c r="AO3032" s="71">
        <v>143.1</v>
      </c>
      <c r="AS3032" s="73"/>
      <c r="AT3032" s="73"/>
      <c r="AU3032" s="73"/>
      <c r="AV3032" s="73"/>
      <c r="AW3032" s="74" t="s">
        <v>17426</v>
      </c>
      <c r="BA3032" s="73"/>
      <c r="BC3032" s="73"/>
      <c r="BD3032" s="73"/>
    </row>
    <row r="3033" spans="1:56">
      <c r="A3033" s="70" t="str">
        <f t="shared" si="95"/>
        <v>2026-01</v>
      </c>
      <c r="B3033" s="5" t="str">
        <f>_xlfn.XLOOKUP(G3033,过机服务商重量差!A:A,过机服务商重量差!G:G)</f>
        <v>风清扬</v>
      </c>
      <c r="C3033" s="32" t="str">
        <f t="shared" si="94"/>
        <v>渠道</v>
      </c>
      <c r="D3033" s="63">
        <f>ROUND(IF(AND(AO3033&gt;=0,Y3033="正常走货"),_xlfn.XLOOKUP(G3033,过机服务商重量差!A:A,过机服务商重量差!L:L),"0"),2)</f>
        <v>415</v>
      </c>
      <c r="E3033" s="64">
        <f>ROUND(IF(B3033="小旋风",$D3033/提成!$D$4*提成!$E$4,$D3033/提成!$D$3*提成!$E$3),2)</f>
        <v>4.15</v>
      </c>
      <c r="F3033" s="5" t="str">
        <f ca="1">IFERROR(LOOKUP(1,0/((B3033=名单!B:B)*(VALUE(AW3033)&gt;=名单!E:E)*(VALUE(AW3033)&lt;=名单!G:G)*(Y3033="正常走货")),名单!H:H),"否")</f>
        <v>是</v>
      </c>
      <c r="G3033" s="71" t="s">
        <v>9124</v>
      </c>
      <c r="H3033" s="71" t="s">
        <v>9126</v>
      </c>
      <c r="J3033" s="72" t="s">
        <v>1725</v>
      </c>
      <c r="L3033" s="71" t="s">
        <v>18</v>
      </c>
      <c r="M3033" s="73"/>
      <c r="N3033" s="73"/>
      <c r="R3033" s="73"/>
      <c r="S3033" s="72" t="s">
        <v>199</v>
      </c>
      <c r="T3033" s="71" t="s">
        <v>14439</v>
      </c>
      <c r="U3033" s="73"/>
      <c r="W3033" s="73"/>
      <c r="X3033" s="73"/>
      <c r="Y3033" s="72" t="s">
        <v>14379</v>
      </c>
      <c r="AO3033" s="71">
        <v>0</v>
      </c>
      <c r="AS3033" s="73"/>
      <c r="AT3033" s="73"/>
      <c r="AU3033" s="73"/>
      <c r="AV3033" s="73"/>
      <c r="AW3033" s="74" t="s">
        <v>17427</v>
      </c>
      <c r="BC3033" s="73"/>
    </row>
    <row r="3034" spans="1:56">
      <c r="A3034" s="70" t="str">
        <f t="shared" si="95"/>
        <v>2026-01</v>
      </c>
      <c r="B3034" s="5" t="str">
        <f>_xlfn.XLOOKUP(G3034,过机服务商重量差!A:A,过机服务商重量差!G:G)</f>
        <v>玉麒麟</v>
      </c>
      <c r="C3034" s="32" t="str">
        <f t="shared" si="94"/>
        <v>渠道</v>
      </c>
      <c r="D3034" s="63">
        <f>ROUND(IF(AND(AO3034&gt;=0,Y3034="正常走货"),_xlfn.XLOOKUP(G3034,过机服务商重量差!A:A,过机服务商重量差!L:L),"0"),2)</f>
        <v>3</v>
      </c>
      <c r="E3034" s="64">
        <f>ROUND(IF(B3034="小旋风",$D3034/提成!$D$4*提成!$E$4,$D3034/提成!$D$3*提成!$E$3),2)</f>
        <v>0.03</v>
      </c>
      <c r="F3034" s="5" t="str">
        <f ca="1">IFERROR(LOOKUP(1,0/((B3034=名单!B:B)*(VALUE(AW3034)&gt;=名单!E:E)*(VALUE(AW3034)&lt;=名单!G:G)*(Y3034="正常走货")),名单!H:H),"否")</f>
        <v>否</v>
      </c>
      <c r="G3034" s="71" t="s">
        <v>9127</v>
      </c>
      <c r="H3034" s="71" t="s">
        <v>9129</v>
      </c>
      <c r="J3034" s="72" t="s">
        <v>17</v>
      </c>
      <c r="L3034" s="71" t="s">
        <v>18</v>
      </c>
      <c r="M3034" s="73"/>
      <c r="N3034" s="73"/>
      <c r="R3034" s="73"/>
      <c r="S3034" s="72" t="s">
        <v>90</v>
      </c>
      <c r="T3034" s="71" t="s">
        <v>14407</v>
      </c>
      <c r="U3034" s="73"/>
      <c r="W3034" s="73"/>
      <c r="X3034" s="73"/>
      <c r="Y3034" s="72" t="s">
        <v>14379</v>
      </c>
      <c r="AO3034" s="71">
        <v>56</v>
      </c>
      <c r="AT3034" s="73"/>
      <c r="AV3034" s="73"/>
      <c r="AW3034" s="74" t="s">
        <v>17428</v>
      </c>
      <c r="BA3034" s="73"/>
      <c r="BC3034" s="73"/>
    </row>
    <row r="3035" spans="1:56">
      <c r="A3035" s="70" t="str">
        <f t="shared" si="95"/>
        <v>2026-01</v>
      </c>
      <c r="B3035" s="5" t="str">
        <f>_xlfn.XLOOKUP(G3035,过机服务商重量差!A:A,过机服务商重量差!G:G)</f>
        <v>玉麒麟</v>
      </c>
      <c r="C3035" s="32" t="str">
        <f t="shared" si="94"/>
        <v>渠道</v>
      </c>
      <c r="D3035" s="63">
        <f>ROUND(IF(AND(AO3035&gt;=0,Y3035="正常走货"),_xlfn.XLOOKUP(G3035,过机服务商重量差!A:A,过机服务商重量差!L:L),"0"),2)</f>
        <v>0.5</v>
      </c>
      <c r="E3035" s="64">
        <f>ROUND(IF(B3035="小旋风",$D3035/提成!$D$4*提成!$E$4,$D3035/提成!$D$3*提成!$E$3),2)</f>
        <v>0.01</v>
      </c>
      <c r="F3035" s="5" t="str">
        <f ca="1">IFERROR(LOOKUP(1,0/((B3035=名单!B:B)*(VALUE(AW3035)&gt;=名单!E:E)*(VALUE(AW3035)&lt;=名单!G:G)*(Y3035="正常走货")),名单!H:H),"否")</f>
        <v>否</v>
      </c>
      <c r="G3035" s="71" t="s">
        <v>9130</v>
      </c>
      <c r="H3035" s="71" t="s">
        <v>9132</v>
      </c>
      <c r="J3035" s="72" t="s">
        <v>17</v>
      </c>
      <c r="L3035" s="71" t="s">
        <v>18</v>
      </c>
      <c r="M3035" s="73"/>
      <c r="N3035" s="73"/>
      <c r="R3035" s="73"/>
      <c r="S3035" s="72" t="s">
        <v>215</v>
      </c>
      <c r="T3035" s="72" t="s">
        <v>14378</v>
      </c>
      <c r="U3035" s="73"/>
      <c r="W3035" s="73"/>
      <c r="X3035" s="73"/>
      <c r="Y3035" s="72" t="s">
        <v>14379</v>
      </c>
      <c r="AO3035" s="71">
        <v>32.07</v>
      </c>
      <c r="AS3035" s="73"/>
      <c r="AT3035" s="73"/>
      <c r="AV3035" s="73"/>
      <c r="AW3035" s="74" t="s">
        <v>17429</v>
      </c>
      <c r="BA3035" s="73"/>
      <c r="BC3035" s="73"/>
    </row>
    <row r="3036" spans="1:56">
      <c r="A3036" s="70" t="str">
        <f t="shared" si="95"/>
        <v>2026-01</v>
      </c>
      <c r="B3036" s="5" t="str">
        <f>_xlfn.XLOOKUP(G3036,过机服务商重量差!A:A,过机服务商重量差!G:G)</f>
        <v>玉麒麟</v>
      </c>
      <c r="C3036" s="32" t="str">
        <f t="shared" si="94"/>
        <v>渠道</v>
      </c>
      <c r="D3036" s="63">
        <f>ROUND(IF(AND(AO3036&gt;=0,Y3036="正常走货"),_xlfn.XLOOKUP(G3036,过机服务商重量差!A:A,过机服务商重量差!L:L),"0"),2)</f>
        <v>1</v>
      </c>
      <c r="E3036" s="64">
        <f>ROUND(IF(B3036="小旋风",$D3036/提成!$D$4*提成!$E$4,$D3036/提成!$D$3*提成!$E$3),2)</f>
        <v>0.01</v>
      </c>
      <c r="F3036" s="5" t="str">
        <f ca="1">IFERROR(LOOKUP(1,0/((B3036=名单!B:B)*(VALUE(AW3036)&gt;=名单!E:E)*(VALUE(AW3036)&lt;=名单!G:G)*(Y3036="正常走货")),名单!H:H),"否")</f>
        <v>否</v>
      </c>
      <c r="G3036" s="71" t="s">
        <v>9133</v>
      </c>
      <c r="H3036" s="71" t="s">
        <v>9135</v>
      </c>
      <c r="J3036" s="71" t="s">
        <v>17</v>
      </c>
      <c r="L3036" s="71" t="s">
        <v>18</v>
      </c>
      <c r="M3036" s="73"/>
      <c r="N3036" s="73"/>
      <c r="R3036" s="73"/>
      <c r="S3036" s="72" t="s">
        <v>152</v>
      </c>
      <c r="T3036" s="72" t="s">
        <v>14382</v>
      </c>
      <c r="U3036" s="73"/>
      <c r="W3036" s="73"/>
      <c r="X3036" s="73"/>
      <c r="Y3036" s="72" t="s">
        <v>14379</v>
      </c>
      <c r="AO3036" s="71">
        <v>32.5</v>
      </c>
      <c r="AT3036" s="73"/>
      <c r="AV3036" s="73"/>
      <c r="AW3036" s="74" t="s">
        <v>17430</v>
      </c>
      <c r="BC3036" s="73"/>
    </row>
    <row r="3037" spans="1:56">
      <c r="A3037" s="70" t="str">
        <f t="shared" si="95"/>
        <v>2026-01</v>
      </c>
      <c r="B3037" s="5" t="str">
        <f>_xlfn.XLOOKUP(G3037,过机服务商重量差!A:A,过机服务商重量差!G:G)</f>
        <v>玉麒麟</v>
      </c>
      <c r="C3037" s="32" t="str">
        <f t="shared" si="94"/>
        <v>渠道</v>
      </c>
      <c r="D3037" s="63">
        <f>ROUND(IF(AND(AO3037&gt;=0,Y3037="正常走货"),_xlfn.XLOOKUP(G3037,过机服务商重量差!A:A,过机服务商重量差!L:L),"0"),2)</f>
        <v>22</v>
      </c>
      <c r="E3037" s="64">
        <f>ROUND(IF(B3037="小旋风",$D3037/提成!$D$4*提成!$E$4,$D3037/提成!$D$3*提成!$E$3),2)</f>
        <v>0.22</v>
      </c>
      <c r="F3037" s="5" t="str">
        <f ca="1">IFERROR(LOOKUP(1,0/((B3037=名单!B:B)*(VALUE(AW3037)&gt;=名单!E:E)*(VALUE(AW3037)&lt;=名单!G:G)*(Y3037="正常走货")),名单!H:H),"否")</f>
        <v>否</v>
      </c>
      <c r="G3037" s="71" t="s">
        <v>9136</v>
      </c>
      <c r="H3037" s="71" t="s">
        <v>9138</v>
      </c>
      <c r="J3037" s="72" t="s">
        <v>24</v>
      </c>
      <c r="L3037" s="71" t="s">
        <v>18</v>
      </c>
      <c r="M3037" s="73"/>
      <c r="N3037" s="73"/>
      <c r="R3037" s="73"/>
      <c r="S3037" s="72" t="s">
        <v>211</v>
      </c>
      <c r="T3037" s="72" t="s">
        <v>14407</v>
      </c>
      <c r="U3037" s="73"/>
      <c r="W3037" s="73"/>
      <c r="X3037" s="73"/>
      <c r="Y3037" s="72" t="s">
        <v>14379</v>
      </c>
      <c r="Z3037" s="73"/>
      <c r="AO3037" s="71">
        <v>209.6</v>
      </c>
      <c r="AT3037" s="73"/>
      <c r="AU3037" s="73"/>
      <c r="AV3037" s="73"/>
      <c r="AW3037" s="74" t="s">
        <v>17431</v>
      </c>
      <c r="BA3037" s="73"/>
      <c r="BC3037" s="73"/>
    </row>
    <row r="3038" spans="1:56">
      <c r="A3038" s="70" t="str">
        <f t="shared" si="95"/>
        <v>2026-01</v>
      </c>
      <c r="B3038" s="5" t="str">
        <f>_xlfn.XLOOKUP(G3038,过机服务商重量差!A:A,过机服务商重量差!G:G)</f>
        <v>无崖子</v>
      </c>
      <c r="C3038" s="32" t="str">
        <f t="shared" si="94"/>
        <v>渠道</v>
      </c>
      <c r="D3038" s="63">
        <f>ROUND(IF(AND(AO3038&gt;=0,Y3038="正常走货"),_xlfn.XLOOKUP(G3038,过机服务商重量差!A:A,过机服务商重量差!L:L),"0"),2)</f>
        <v>5</v>
      </c>
      <c r="E3038" s="64">
        <f>ROUND(IF(B3038="小旋风",$D3038/提成!$D$4*提成!$E$4,$D3038/提成!$D$3*提成!$E$3),2)</f>
        <v>0.05</v>
      </c>
      <c r="F3038" s="5" t="str">
        <f ca="1">IFERROR(LOOKUP(1,0/((B3038=名单!B:B)*(VALUE(AW3038)&gt;=名单!E:E)*(VALUE(AW3038)&lt;=名单!G:G)*(Y3038="正常走货")),名单!H:H),"否")</f>
        <v>否</v>
      </c>
      <c r="G3038" s="71" t="s">
        <v>9139</v>
      </c>
      <c r="H3038" s="71" t="s">
        <v>9141</v>
      </c>
      <c r="J3038" s="72" t="s">
        <v>3253</v>
      </c>
      <c r="L3038" s="71" t="s">
        <v>18</v>
      </c>
      <c r="M3038" s="73"/>
      <c r="N3038" s="73"/>
      <c r="R3038" s="73"/>
      <c r="S3038" s="72" t="s">
        <v>337</v>
      </c>
      <c r="T3038" s="71" t="s">
        <v>14378</v>
      </c>
      <c r="U3038" s="73"/>
      <c r="W3038" s="73"/>
      <c r="X3038" s="73"/>
      <c r="Y3038" s="72" t="s">
        <v>14379</v>
      </c>
      <c r="AO3038" s="71">
        <v>0</v>
      </c>
      <c r="AS3038" s="73"/>
      <c r="AT3038" s="73"/>
      <c r="AU3038" s="73"/>
      <c r="AV3038" s="73"/>
      <c r="AW3038" s="74" t="s">
        <v>17432</v>
      </c>
      <c r="BC3038" s="73"/>
    </row>
    <row r="3039" spans="1:56">
      <c r="A3039" s="70" t="str">
        <f t="shared" si="95"/>
        <v>2026-01</v>
      </c>
      <c r="B3039" s="5" t="str">
        <f>_xlfn.XLOOKUP(G3039,过机服务商重量差!A:A,过机服务商重量差!G:G)</f>
        <v>无崖子</v>
      </c>
      <c r="C3039" s="32" t="str">
        <f t="shared" si="94"/>
        <v>渠道</v>
      </c>
      <c r="D3039" s="63">
        <f>ROUND(IF(AND(AO3039&gt;=0,Y3039="正常走货"),_xlfn.XLOOKUP(G3039,过机服务商重量差!A:A,过机服务商重量差!L:L),"0"),2)</f>
        <v>15</v>
      </c>
      <c r="E3039" s="64">
        <f>ROUND(IF(B3039="小旋风",$D3039/提成!$D$4*提成!$E$4,$D3039/提成!$D$3*提成!$E$3),2)</f>
        <v>0.15</v>
      </c>
      <c r="F3039" s="5" t="str">
        <f ca="1">IFERROR(LOOKUP(1,0/((B3039=名单!B:B)*(VALUE(AW3039)&gt;=名单!E:E)*(VALUE(AW3039)&lt;=名单!G:G)*(Y3039="正常走货")),名单!H:H),"否")</f>
        <v>否</v>
      </c>
      <c r="G3039" s="71" t="s">
        <v>9142</v>
      </c>
      <c r="H3039" s="71" t="s">
        <v>9144</v>
      </c>
      <c r="J3039" s="71" t="s">
        <v>539</v>
      </c>
      <c r="L3039" s="72" t="s">
        <v>18</v>
      </c>
      <c r="M3039" s="73"/>
      <c r="N3039" s="73"/>
      <c r="R3039" s="73"/>
      <c r="S3039" s="72" t="s">
        <v>145</v>
      </c>
      <c r="T3039" s="72" t="s">
        <v>14407</v>
      </c>
      <c r="U3039" s="73"/>
      <c r="W3039" s="73"/>
      <c r="X3039" s="73"/>
      <c r="Y3039" s="72" t="s">
        <v>14379</v>
      </c>
      <c r="AO3039" s="71">
        <v>109.34</v>
      </c>
      <c r="AS3039" s="73"/>
      <c r="AT3039" s="73"/>
      <c r="AU3039" s="73"/>
      <c r="AV3039" s="73"/>
      <c r="AW3039" s="74" t="s">
        <v>17433</v>
      </c>
      <c r="BC3039" s="73"/>
      <c r="BD3039" s="73"/>
    </row>
    <row r="3040" spans="1:56">
      <c r="A3040" s="70" t="str">
        <f t="shared" si="95"/>
        <v>2026-01</v>
      </c>
      <c r="B3040" s="5" t="str">
        <f>_xlfn.XLOOKUP(G3040,过机服务商重量差!A:A,过机服务商重量差!G:G)</f>
        <v>玉麒麟</v>
      </c>
      <c r="C3040" s="32" t="str">
        <f t="shared" si="94"/>
        <v>渠道</v>
      </c>
      <c r="D3040" s="63">
        <f>ROUND(IF(AND(AO3040&gt;=0,Y3040="正常走货"),_xlfn.XLOOKUP(G3040,过机服务商重量差!A:A,过机服务商重量差!L:L),"0"),2)</f>
        <v>6</v>
      </c>
      <c r="E3040" s="64">
        <f>ROUND(IF(B3040="小旋风",$D3040/提成!$D$4*提成!$E$4,$D3040/提成!$D$3*提成!$E$3),2)</f>
        <v>0.06</v>
      </c>
      <c r="F3040" s="5" t="str">
        <f ca="1">IFERROR(LOOKUP(1,0/((B3040=名单!B:B)*(VALUE(AW3040)&gt;=名单!E:E)*(VALUE(AW3040)&lt;=名单!G:G)*(Y3040="正常走货")),名单!H:H),"否")</f>
        <v>否</v>
      </c>
      <c r="G3040" s="71" t="s">
        <v>9145</v>
      </c>
      <c r="H3040" s="71" t="s">
        <v>9147</v>
      </c>
      <c r="J3040" s="72" t="s">
        <v>17</v>
      </c>
      <c r="L3040" s="71" t="s">
        <v>18</v>
      </c>
      <c r="M3040" s="73"/>
      <c r="N3040" s="73"/>
      <c r="R3040" s="73"/>
      <c r="S3040" s="72" t="s">
        <v>152</v>
      </c>
      <c r="T3040" s="71" t="s">
        <v>14382</v>
      </c>
      <c r="U3040" s="73"/>
      <c r="W3040" s="73"/>
      <c r="X3040" s="73"/>
      <c r="Y3040" s="72" t="s">
        <v>14379</v>
      </c>
      <c r="AO3040" s="71">
        <v>93.46</v>
      </c>
      <c r="AS3040" s="73"/>
      <c r="AT3040" s="73"/>
      <c r="AU3040" s="73"/>
      <c r="AV3040" s="73"/>
      <c r="AW3040" s="74" t="s">
        <v>17434</v>
      </c>
      <c r="BC3040" s="73"/>
      <c r="BD3040" s="73"/>
    </row>
    <row r="3041" spans="1:56">
      <c r="A3041" s="70" t="str">
        <f t="shared" si="95"/>
        <v>2026-01</v>
      </c>
      <c r="B3041" s="5" t="str">
        <f>_xlfn.XLOOKUP(G3041,过机服务商重量差!A:A,过机服务商重量差!G:G)</f>
        <v>小旋风</v>
      </c>
      <c r="C3041" s="32" t="str">
        <f t="shared" si="94"/>
        <v>渠道</v>
      </c>
      <c r="D3041" s="63">
        <f>ROUND(IF(AND(AO3041&gt;=0,Y3041="正常走货"),_xlfn.XLOOKUP(G3041,过机服务商重量差!A:A,过机服务商重量差!L:L),"0"),2)</f>
        <v>43</v>
      </c>
      <c r="E3041" s="64">
        <f>ROUND(IF(B3041="小旋风",$D3041/提成!$D$4*提成!$E$4,$D3041/提成!$D$3*提成!$E$3),2)</f>
        <v>0.43</v>
      </c>
      <c r="F3041" s="5" t="str">
        <f ca="1">IFERROR(LOOKUP(1,0/((B3041=名单!B:B)*(VALUE(AW3041)&gt;=名单!E:E)*(VALUE(AW3041)&lt;=名单!G:G)*(Y3041="正常走货")),名单!H:H),"否")</f>
        <v>是</v>
      </c>
      <c r="G3041" s="71" t="s">
        <v>9148</v>
      </c>
      <c r="H3041" s="71" t="s">
        <v>9150</v>
      </c>
      <c r="J3041" s="72" t="s">
        <v>85</v>
      </c>
      <c r="L3041" s="71" t="s">
        <v>18</v>
      </c>
      <c r="M3041" s="73"/>
      <c r="N3041" s="73"/>
      <c r="R3041" s="73"/>
      <c r="S3041" s="72" t="s">
        <v>90</v>
      </c>
      <c r="T3041" s="72" t="s">
        <v>14407</v>
      </c>
      <c r="U3041" s="73"/>
      <c r="W3041" s="73"/>
      <c r="X3041" s="73"/>
      <c r="Y3041" s="72" t="s">
        <v>14379</v>
      </c>
      <c r="AO3041" s="71">
        <v>159.1</v>
      </c>
      <c r="AT3041" s="73"/>
      <c r="AV3041" s="73"/>
      <c r="AW3041" s="74" t="s">
        <v>17435</v>
      </c>
      <c r="BA3041" s="73"/>
      <c r="BC3041" s="73"/>
    </row>
    <row r="3042" spans="1:56">
      <c r="A3042" s="70" t="str">
        <f t="shared" si="95"/>
        <v>2026-01</v>
      </c>
      <c r="B3042" s="5" t="str">
        <f>_xlfn.XLOOKUP(G3042,过机服务商重量差!A:A,过机服务商重量差!G:G)</f>
        <v>玉麒麟</v>
      </c>
      <c r="C3042" s="32" t="str">
        <f t="shared" si="94"/>
        <v>渠道</v>
      </c>
      <c r="D3042" s="63">
        <f>ROUND(IF(AND(AO3042&gt;=0,Y3042="正常走货"),_xlfn.XLOOKUP(G3042,过机服务商重量差!A:A,过机服务商重量差!L:L),"0"),2)</f>
        <v>30</v>
      </c>
      <c r="E3042" s="64">
        <f>ROUND(IF(B3042="小旋风",$D3042/提成!$D$4*提成!$E$4,$D3042/提成!$D$3*提成!$E$3),2)</f>
        <v>0.3</v>
      </c>
      <c r="F3042" s="5" t="str">
        <f ca="1">IFERROR(LOOKUP(1,0/((B3042=名单!B:B)*(VALUE(AW3042)&gt;=名单!E:E)*(VALUE(AW3042)&lt;=名单!G:G)*(Y3042="正常走货")),名单!H:H),"否")</f>
        <v>否</v>
      </c>
      <c r="G3042" s="71" t="s">
        <v>9151</v>
      </c>
      <c r="H3042" s="71" t="s">
        <v>9153</v>
      </c>
      <c r="J3042" s="72" t="s">
        <v>24</v>
      </c>
      <c r="L3042" s="71" t="s">
        <v>18</v>
      </c>
      <c r="M3042" s="73"/>
      <c r="N3042" s="73"/>
      <c r="R3042" s="73"/>
      <c r="S3042" s="72" t="s">
        <v>130</v>
      </c>
      <c r="T3042" s="72" t="s">
        <v>14419</v>
      </c>
      <c r="U3042" s="73"/>
      <c r="W3042" s="73"/>
      <c r="X3042" s="73"/>
      <c r="Y3042" s="72" t="s">
        <v>14379</v>
      </c>
      <c r="AO3042" s="71">
        <v>110.6</v>
      </c>
      <c r="AS3042" s="73"/>
      <c r="AT3042" s="73"/>
      <c r="AV3042" s="73"/>
      <c r="AW3042" s="74" t="s">
        <v>17436</v>
      </c>
      <c r="BC3042" s="73"/>
    </row>
    <row r="3043" spans="1:56">
      <c r="A3043" s="70" t="str">
        <f t="shared" si="95"/>
        <v>2026-01</v>
      </c>
      <c r="B3043" s="5" t="str">
        <f>_xlfn.XLOOKUP(G3043,过机服务商重量差!A:A,过机服务商重量差!G:G)</f>
        <v>帅时莹</v>
      </c>
      <c r="C3043" s="32" t="str">
        <f t="shared" si="94"/>
        <v>渠道</v>
      </c>
      <c r="D3043" s="63">
        <f>ROUND(IF(AND(AO3043&gt;=0,Y3043="正常走货"),_xlfn.XLOOKUP(G3043,过机服务商重量差!A:A,过机服务商重量差!L:L),"0"),2)</f>
        <v>0</v>
      </c>
      <c r="E3043" s="64">
        <f>ROUND(IF(B3043="小旋风",$D3043/提成!$D$4*提成!$E$4,$D3043/提成!$D$3*提成!$E$3),2)</f>
        <v>0</v>
      </c>
      <c r="F3043" s="5" t="str">
        <f ca="1">IFERROR(LOOKUP(1,0/((B3043=名单!B:B)*(VALUE(AW3043)&gt;=名单!E:E)*(VALUE(AW3043)&lt;=名单!G:G)*(Y3043="正常走货")),名单!H:H),"否")</f>
        <v>否</v>
      </c>
      <c r="G3043" s="71" t="s">
        <v>9154</v>
      </c>
      <c r="H3043" s="71" t="s">
        <v>36</v>
      </c>
      <c r="J3043" s="72" t="s">
        <v>1452</v>
      </c>
      <c r="L3043" s="71" t="s">
        <v>18</v>
      </c>
      <c r="M3043" s="73"/>
      <c r="N3043" s="73"/>
      <c r="R3043" s="73"/>
      <c r="S3043" s="72" t="s">
        <v>130</v>
      </c>
      <c r="T3043" s="72" t="s">
        <v>14419</v>
      </c>
      <c r="U3043" s="73"/>
      <c r="W3043" s="73"/>
      <c r="X3043" s="73"/>
      <c r="Y3043" s="72" t="s">
        <v>14434</v>
      </c>
      <c r="AO3043" s="71">
        <v>0</v>
      </c>
      <c r="AT3043" s="73"/>
      <c r="AV3043" s="73"/>
      <c r="AW3043" s="74" t="s">
        <v>17437</v>
      </c>
      <c r="BA3043" s="73"/>
      <c r="BC3043" s="73"/>
    </row>
    <row r="3044" spans="1:56">
      <c r="A3044" s="70" t="str">
        <f t="shared" si="95"/>
        <v>2026-01</v>
      </c>
      <c r="B3044" s="5" t="str">
        <f>_xlfn.XLOOKUP(G3044,过机服务商重量差!A:A,过机服务商重量差!G:G)</f>
        <v>玉麒麟</v>
      </c>
      <c r="C3044" s="32" t="str">
        <f t="shared" si="94"/>
        <v>渠道</v>
      </c>
      <c r="D3044" s="63">
        <f>ROUND(IF(AND(AO3044&gt;=0,Y3044="正常走货"),_xlfn.XLOOKUP(G3044,过机服务商重量差!A:A,过机服务商重量差!L:L),"0"),2)</f>
        <v>69</v>
      </c>
      <c r="E3044" s="64">
        <f>ROUND(IF(B3044="小旋风",$D3044/提成!$D$4*提成!$E$4,$D3044/提成!$D$3*提成!$E$3),2)</f>
        <v>0.69</v>
      </c>
      <c r="F3044" s="5" t="str">
        <f ca="1">IFERROR(LOOKUP(1,0/((B3044=名单!B:B)*(VALUE(AW3044)&gt;=名单!E:E)*(VALUE(AW3044)&lt;=名单!G:G)*(Y3044="正常走货")),名单!H:H),"否")</f>
        <v>否</v>
      </c>
      <c r="G3044" s="71" t="s">
        <v>9156</v>
      </c>
      <c r="H3044" s="71" t="s">
        <v>9158</v>
      </c>
      <c r="J3044" s="72" t="s">
        <v>24</v>
      </c>
      <c r="L3044" s="71" t="s">
        <v>18</v>
      </c>
      <c r="M3044" s="73"/>
      <c r="N3044" s="73"/>
      <c r="R3044" s="73"/>
      <c r="S3044" s="72" t="s">
        <v>130</v>
      </c>
      <c r="T3044" s="72" t="s">
        <v>14419</v>
      </c>
      <c r="U3044" s="73"/>
      <c r="W3044" s="73"/>
      <c r="X3044" s="73"/>
      <c r="Y3044" s="72" t="s">
        <v>14379</v>
      </c>
      <c r="AO3044" s="71">
        <v>203.6</v>
      </c>
      <c r="AS3044" s="73"/>
      <c r="AT3044" s="73"/>
      <c r="AU3044" s="73"/>
      <c r="AV3044" s="73"/>
      <c r="AW3044" s="74" t="s">
        <v>17438</v>
      </c>
      <c r="BC3044" s="73"/>
    </row>
    <row r="3045" spans="1:56">
      <c r="A3045" s="70" t="str">
        <f t="shared" si="95"/>
        <v>2026-01</v>
      </c>
      <c r="B3045" s="5" t="str">
        <f>_xlfn.XLOOKUP(G3045,过机服务商重量差!A:A,过机服务商重量差!G:G)</f>
        <v>无崖子</v>
      </c>
      <c r="C3045" s="32" t="str">
        <f t="shared" si="94"/>
        <v>渠道</v>
      </c>
      <c r="D3045" s="63">
        <f>ROUND(IF(AND(AO3045&gt;=0,Y3045="正常走货"),_xlfn.XLOOKUP(G3045,过机服务商重量差!A:A,过机服务商重量差!L:L),"0"),2)</f>
        <v>7.4</v>
      </c>
      <c r="E3045" s="64">
        <f>ROUND(IF(B3045="小旋风",$D3045/提成!$D$4*提成!$E$4,$D3045/提成!$D$3*提成!$E$3),2)</f>
        <v>0.07</v>
      </c>
      <c r="F3045" s="5" t="str">
        <f ca="1">IFERROR(LOOKUP(1,0/((B3045=名单!B:B)*(VALUE(AW3045)&gt;=名单!E:E)*(VALUE(AW3045)&lt;=名单!G:G)*(Y3045="正常走货")),名单!H:H),"否")</f>
        <v>否</v>
      </c>
      <c r="G3045" s="71" t="s">
        <v>9159</v>
      </c>
      <c r="H3045" s="71" t="s">
        <v>9161</v>
      </c>
      <c r="J3045" s="72" t="s">
        <v>128</v>
      </c>
      <c r="L3045" s="71" t="s">
        <v>18</v>
      </c>
      <c r="M3045" s="73"/>
      <c r="N3045" s="73"/>
      <c r="R3045" s="73"/>
      <c r="S3045" s="72" t="s">
        <v>130</v>
      </c>
      <c r="T3045" s="72" t="s">
        <v>14419</v>
      </c>
      <c r="U3045" s="73"/>
      <c r="W3045" s="73"/>
      <c r="X3045" s="73"/>
      <c r="Y3045" s="72" t="s">
        <v>14379</v>
      </c>
      <c r="AO3045" s="71">
        <v>54.36</v>
      </c>
      <c r="AS3045" s="73"/>
      <c r="AT3045" s="73"/>
      <c r="AV3045" s="73"/>
      <c r="AW3045" s="74" t="s">
        <v>17439</v>
      </c>
      <c r="BC3045" s="73"/>
    </row>
    <row r="3046" spans="1:56">
      <c r="A3046" s="70" t="str">
        <f t="shared" si="95"/>
        <v>2026-01</v>
      </c>
      <c r="B3046" s="5" t="str">
        <f>_xlfn.XLOOKUP(G3046,过机服务商重量差!A:A,过机服务商重量差!G:G)</f>
        <v>玉麒麟</v>
      </c>
      <c r="C3046" s="32" t="str">
        <f t="shared" si="94"/>
        <v>渠道</v>
      </c>
      <c r="D3046" s="63">
        <f>ROUND(IF(AND(AO3046&gt;=0,Y3046="正常走货"),_xlfn.XLOOKUP(G3046,过机服务商重量差!A:A,过机服务商重量差!L:L),"0"),2)</f>
        <v>1.5</v>
      </c>
      <c r="E3046" s="64">
        <f>ROUND(IF(B3046="小旋风",$D3046/提成!$D$4*提成!$E$4,$D3046/提成!$D$3*提成!$E$3),2)</f>
        <v>0.02</v>
      </c>
      <c r="F3046" s="5" t="str">
        <f ca="1">IFERROR(LOOKUP(1,0/((B3046=名单!B:B)*(VALUE(AW3046)&gt;=名单!E:E)*(VALUE(AW3046)&lt;=名单!G:G)*(Y3046="正常走货")),名单!H:H),"否")</f>
        <v>否</v>
      </c>
      <c r="G3046" s="71" t="s">
        <v>9162</v>
      </c>
      <c r="H3046" s="71" t="s">
        <v>9164</v>
      </c>
      <c r="J3046" s="72" t="s">
        <v>17</v>
      </c>
      <c r="L3046" s="71" t="s">
        <v>18</v>
      </c>
      <c r="M3046" s="73"/>
      <c r="N3046" s="73"/>
      <c r="R3046" s="73"/>
      <c r="S3046" s="72" t="s">
        <v>152</v>
      </c>
      <c r="T3046" s="72" t="s">
        <v>14382</v>
      </c>
      <c r="U3046" s="73"/>
      <c r="W3046" s="73"/>
      <c r="X3046" s="73"/>
      <c r="Y3046" s="72" t="s">
        <v>14379</v>
      </c>
      <c r="AO3046" s="71">
        <v>58.4</v>
      </c>
      <c r="AT3046" s="73"/>
      <c r="AV3046" s="73"/>
      <c r="AW3046" s="74" t="s">
        <v>17440</v>
      </c>
      <c r="BA3046" s="73"/>
      <c r="BC3046" s="73"/>
      <c r="BD3046" s="73"/>
    </row>
    <row r="3047" spans="1:56">
      <c r="A3047" s="70" t="str">
        <f t="shared" si="95"/>
        <v>2026-01</v>
      </c>
      <c r="B3047" s="5" t="str">
        <f>_xlfn.XLOOKUP(G3047,过机服务商重量差!A:A,过机服务商重量差!G:G)</f>
        <v>帅时莹</v>
      </c>
      <c r="C3047" s="32" t="str">
        <f t="shared" si="94"/>
        <v>渠道</v>
      </c>
      <c r="D3047" s="63">
        <f>ROUND(IF(AND(AO3047&gt;=0,Y3047="正常走货"),_xlfn.XLOOKUP(G3047,过机服务商重量差!A:A,过机服务商重量差!L:L),"0"),2)</f>
        <v>14</v>
      </c>
      <c r="E3047" s="64">
        <f>ROUND(IF(B3047="小旋风",$D3047/提成!$D$4*提成!$E$4,$D3047/提成!$D$3*提成!$E$3),2)</f>
        <v>0.14</v>
      </c>
      <c r="F3047" s="5" t="str">
        <f ca="1">IFERROR(LOOKUP(1,0/((B3047=名单!B:B)*(VALUE(AW3047)&gt;=名单!E:E)*(VALUE(AW3047)&lt;=名单!G:G)*(Y3047="正常走货")),名单!H:H),"否")</f>
        <v>否</v>
      </c>
      <c r="G3047" s="71" t="s">
        <v>9165</v>
      </c>
      <c r="H3047" s="71" t="s">
        <v>9167</v>
      </c>
      <c r="J3047" s="72" t="s">
        <v>738</v>
      </c>
      <c r="L3047" s="71" t="s">
        <v>18</v>
      </c>
      <c r="M3047" s="73"/>
      <c r="N3047" s="73"/>
      <c r="R3047" s="73"/>
      <c r="S3047" s="72" t="s">
        <v>130</v>
      </c>
      <c r="T3047" s="72" t="s">
        <v>14419</v>
      </c>
      <c r="U3047" s="73"/>
      <c r="W3047" s="73"/>
      <c r="X3047" s="73"/>
      <c r="Y3047" s="72" t="s">
        <v>14379</v>
      </c>
      <c r="AO3047" s="71">
        <v>76.2</v>
      </c>
      <c r="AT3047" s="73"/>
      <c r="AV3047" s="73"/>
      <c r="AW3047" s="74" t="s">
        <v>17441</v>
      </c>
      <c r="BA3047" s="73"/>
      <c r="BC3047" s="73"/>
    </row>
    <row r="3048" spans="1:56">
      <c r="A3048" s="70" t="str">
        <f t="shared" si="95"/>
        <v>2026-01</v>
      </c>
      <c r="B3048" s="5" t="str">
        <f>_xlfn.XLOOKUP(G3048,过机服务商重量差!A:A,过机服务商重量差!G:G)</f>
        <v>玉麒麟</v>
      </c>
      <c r="C3048" s="32" t="str">
        <f t="shared" si="94"/>
        <v>渠道</v>
      </c>
      <c r="D3048" s="63">
        <f>ROUND(IF(AND(AO3048&gt;=0,Y3048="正常走货"),_xlfn.XLOOKUP(G3048,过机服务商重量差!A:A,过机服务商重量差!L:L),"0"),2)</f>
        <v>76</v>
      </c>
      <c r="E3048" s="64">
        <f>ROUND(IF(B3048="小旋风",$D3048/提成!$D$4*提成!$E$4,$D3048/提成!$D$3*提成!$E$3),2)</f>
        <v>0.76</v>
      </c>
      <c r="F3048" s="5" t="str">
        <f ca="1">IFERROR(LOOKUP(1,0/((B3048=名单!B:B)*(VALUE(AW3048)&gt;=名单!E:E)*(VALUE(AW3048)&lt;=名单!G:G)*(Y3048="正常走货")),名单!H:H),"否")</f>
        <v>否</v>
      </c>
      <c r="G3048" s="71" t="s">
        <v>9168</v>
      </c>
      <c r="H3048" s="71" t="s">
        <v>9170</v>
      </c>
      <c r="J3048" s="72" t="s">
        <v>17</v>
      </c>
      <c r="L3048" s="71" t="s">
        <v>18</v>
      </c>
      <c r="M3048" s="73"/>
      <c r="N3048" s="73"/>
      <c r="R3048" s="73"/>
      <c r="S3048" s="72" t="s">
        <v>199</v>
      </c>
      <c r="T3048" s="72" t="s">
        <v>14439</v>
      </c>
      <c r="U3048" s="73"/>
      <c r="W3048" s="73"/>
      <c r="X3048" s="73"/>
      <c r="Y3048" s="72" t="s">
        <v>14379</v>
      </c>
      <c r="AO3048" s="71">
        <v>407</v>
      </c>
      <c r="AT3048" s="73"/>
      <c r="AU3048" s="73"/>
      <c r="AV3048" s="73"/>
      <c r="AW3048" s="74" t="s">
        <v>17442</v>
      </c>
      <c r="BA3048" s="73"/>
      <c r="BC3048" s="73"/>
    </row>
    <row r="3049" spans="1:56">
      <c r="A3049" s="70" t="str">
        <f t="shared" si="95"/>
        <v>2026-01</v>
      </c>
      <c r="B3049" s="5" t="str">
        <f>_xlfn.XLOOKUP(G3049,过机服务商重量差!A:A,过机服务商重量差!G:G)</f>
        <v>007</v>
      </c>
      <c r="C3049" s="32" t="str">
        <f t="shared" si="94"/>
        <v>渠道</v>
      </c>
      <c r="D3049" s="63">
        <f>ROUND(IF(AND(AO3049&gt;=0,Y3049="正常走货"),_xlfn.XLOOKUP(G3049,过机服务商重量差!A:A,过机服务商重量差!L:L),"0"),2)</f>
        <v>538</v>
      </c>
      <c r="E3049" s="64">
        <f>ROUND(IF(B3049="小旋风",$D3049/提成!$D$4*提成!$E$4,$D3049/提成!$D$3*提成!$E$3),2)</f>
        <v>5.38</v>
      </c>
      <c r="F3049" s="5" t="str">
        <f ca="1">IFERROR(LOOKUP(1,0/((B3049=名单!B:B)*(VALUE(AW3049)&gt;=名单!E:E)*(VALUE(AW3049)&lt;=名单!G:G)*(Y3049="正常走货")),名单!H:H),"否")</f>
        <v>否</v>
      </c>
      <c r="G3049" s="71" t="s">
        <v>9171</v>
      </c>
      <c r="H3049" s="71" t="s">
        <v>9173</v>
      </c>
      <c r="J3049" s="72" t="s">
        <v>266</v>
      </c>
      <c r="L3049" s="71" t="s">
        <v>18</v>
      </c>
      <c r="M3049" s="73"/>
      <c r="N3049" s="73"/>
      <c r="R3049" s="73"/>
      <c r="S3049" s="72" t="s">
        <v>353</v>
      </c>
      <c r="T3049" s="72" t="s">
        <v>14386</v>
      </c>
      <c r="U3049" s="73"/>
      <c r="W3049" s="73"/>
      <c r="X3049" s="73"/>
      <c r="Y3049" s="72" t="s">
        <v>14379</v>
      </c>
      <c r="AO3049" s="71">
        <v>257.46</v>
      </c>
      <c r="AT3049" s="73"/>
      <c r="AV3049" s="73"/>
      <c r="AW3049" s="74" t="s">
        <v>17443</v>
      </c>
      <c r="BA3049" s="73"/>
      <c r="BC3049" s="73"/>
    </row>
    <row r="3050" spans="1:56">
      <c r="A3050" s="70" t="str">
        <f t="shared" si="95"/>
        <v>2026-01</v>
      </c>
      <c r="B3050" s="5" t="str">
        <f>_xlfn.XLOOKUP(G3050,过机服务商重量差!A:A,过机服务商重量差!G:G)</f>
        <v>玉麒麟</v>
      </c>
      <c r="C3050" s="32" t="str">
        <f t="shared" si="94"/>
        <v>渠道</v>
      </c>
      <c r="D3050" s="63">
        <f>ROUND(IF(AND(AO3050&gt;=0,Y3050="正常走货"),_xlfn.XLOOKUP(G3050,过机服务商重量差!A:A,过机服务商重量差!L:L),"0"),2)</f>
        <v>10</v>
      </c>
      <c r="E3050" s="64">
        <f>ROUND(IF(B3050="小旋风",$D3050/提成!$D$4*提成!$E$4,$D3050/提成!$D$3*提成!$E$3),2)</f>
        <v>0.1</v>
      </c>
      <c r="F3050" s="5" t="str">
        <f ca="1">IFERROR(LOOKUP(1,0/((B3050=名单!B:B)*(VALUE(AW3050)&gt;=名单!E:E)*(VALUE(AW3050)&lt;=名单!G:G)*(Y3050="正常走货")),名单!H:H),"否")</f>
        <v>否</v>
      </c>
      <c r="G3050" s="71" t="s">
        <v>9174</v>
      </c>
      <c r="H3050" s="71" t="s">
        <v>9176</v>
      </c>
      <c r="J3050" s="72" t="s">
        <v>17</v>
      </c>
      <c r="L3050" s="71" t="s">
        <v>18</v>
      </c>
      <c r="M3050" s="73"/>
      <c r="N3050" s="73"/>
      <c r="R3050" s="73"/>
      <c r="S3050" s="72" t="s">
        <v>246</v>
      </c>
      <c r="T3050" s="72" t="s">
        <v>14386</v>
      </c>
      <c r="U3050" s="73"/>
      <c r="W3050" s="73"/>
      <c r="X3050" s="73"/>
      <c r="Y3050" s="72" t="s">
        <v>14379</v>
      </c>
      <c r="AO3050" s="71">
        <v>213.34</v>
      </c>
      <c r="AT3050" s="73"/>
      <c r="AV3050" s="73"/>
      <c r="AW3050" s="74" t="s">
        <v>17444</v>
      </c>
      <c r="BC3050" s="73"/>
    </row>
    <row r="3051" spans="1:56">
      <c r="A3051" s="70" t="str">
        <f t="shared" si="95"/>
        <v>2026-01</v>
      </c>
      <c r="B3051" s="5" t="str">
        <f>_xlfn.XLOOKUP(G3051,过机服务商重量差!A:A,过机服务商重量差!G:G)</f>
        <v>玉麒麟</v>
      </c>
      <c r="C3051" s="32" t="str">
        <f t="shared" si="94"/>
        <v>渠道</v>
      </c>
      <c r="D3051" s="63">
        <f>ROUND(IF(AND(AO3051&gt;=0,Y3051="正常走货"),_xlfn.XLOOKUP(G3051,过机服务商重量差!A:A,过机服务商重量差!L:L),"0"),2)</f>
        <v>1</v>
      </c>
      <c r="E3051" s="64">
        <f>ROUND(IF(B3051="小旋风",$D3051/提成!$D$4*提成!$E$4,$D3051/提成!$D$3*提成!$E$3),2)</f>
        <v>0.01</v>
      </c>
      <c r="F3051" s="5" t="str">
        <f ca="1">IFERROR(LOOKUP(1,0/((B3051=名单!B:B)*(VALUE(AW3051)&gt;=名单!E:E)*(VALUE(AW3051)&lt;=名单!G:G)*(Y3051="正常走货")),名单!H:H),"否")</f>
        <v>否</v>
      </c>
      <c r="G3051" s="71" t="s">
        <v>9177</v>
      </c>
      <c r="H3051" s="71" t="s">
        <v>9179</v>
      </c>
      <c r="J3051" s="72" t="s">
        <v>17</v>
      </c>
      <c r="L3051" s="71" t="s">
        <v>18</v>
      </c>
      <c r="M3051" s="73"/>
      <c r="N3051" s="73"/>
      <c r="R3051" s="73"/>
      <c r="S3051" s="72" t="s">
        <v>767</v>
      </c>
      <c r="T3051" s="72" t="s">
        <v>14382</v>
      </c>
      <c r="U3051" s="73"/>
      <c r="W3051" s="73"/>
      <c r="X3051" s="73"/>
      <c r="Y3051" s="72" t="s">
        <v>14379</v>
      </c>
      <c r="AO3051" s="71">
        <v>94.95</v>
      </c>
      <c r="AS3051" s="73"/>
      <c r="AT3051" s="73"/>
      <c r="AU3051" s="73"/>
      <c r="AV3051" s="73"/>
      <c r="AW3051" s="74" t="s">
        <v>17445</v>
      </c>
      <c r="BC3051" s="73"/>
    </row>
    <row r="3052" spans="1:56">
      <c r="A3052" s="70" t="str">
        <f t="shared" si="95"/>
        <v>2026-01</v>
      </c>
      <c r="B3052" s="5" t="str">
        <f>_xlfn.XLOOKUP(G3052,过机服务商重量差!A:A,过机服务商重量差!G:G)</f>
        <v>玉麒麟</v>
      </c>
      <c r="C3052" s="32" t="str">
        <f t="shared" si="94"/>
        <v>渠道</v>
      </c>
      <c r="D3052" s="63">
        <f>ROUND(IF(AND(AO3052&gt;=0,Y3052="正常走货"),_xlfn.XLOOKUP(G3052,过机服务商重量差!A:A,过机服务商重量差!L:L),"0"),2)</f>
        <v>39</v>
      </c>
      <c r="E3052" s="64">
        <f>ROUND(IF(B3052="小旋风",$D3052/提成!$D$4*提成!$E$4,$D3052/提成!$D$3*提成!$E$3),2)</f>
        <v>0.39</v>
      </c>
      <c r="F3052" s="5" t="str">
        <f ca="1">IFERROR(LOOKUP(1,0/((B3052=名单!B:B)*(VALUE(AW3052)&gt;=名单!E:E)*(VALUE(AW3052)&lt;=名单!G:G)*(Y3052="正常走货")),名单!H:H),"否")</f>
        <v>否</v>
      </c>
      <c r="G3052" s="71" t="s">
        <v>9180</v>
      </c>
      <c r="H3052" s="71" t="s">
        <v>9182</v>
      </c>
      <c r="J3052" s="72" t="s">
        <v>17</v>
      </c>
      <c r="L3052" s="71" t="s">
        <v>18</v>
      </c>
      <c r="M3052" s="73"/>
      <c r="N3052" s="73"/>
      <c r="R3052" s="73"/>
      <c r="S3052" s="72" t="s">
        <v>99</v>
      </c>
      <c r="T3052" s="72" t="s">
        <v>14410</v>
      </c>
      <c r="U3052" s="73"/>
      <c r="W3052" s="73"/>
      <c r="X3052" s="73"/>
      <c r="Y3052" s="72" t="s">
        <v>14379</v>
      </c>
      <c r="AO3052" s="71">
        <v>251.1</v>
      </c>
      <c r="AS3052" s="73"/>
      <c r="AT3052" s="73"/>
      <c r="AU3052" s="73"/>
      <c r="AV3052" s="73"/>
      <c r="AW3052" s="74" t="s">
        <v>17446</v>
      </c>
      <c r="BC3052" s="73"/>
    </row>
    <row r="3053" spans="1:56">
      <c r="A3053" s="70" t="str">
        <f t="shared" si="95"/>
        <v>2026-01</v>
      </c>
      <c r="B3053" s="5" t="str">
        <f>_xlfn.XLOOKUP(G3053,过机服务商重量差!A:A,过机服务商重量差!G:G)</f>
        <v>玉麒麟</v>
      </c>
      <c r="C3053" s="32" t="str">
        <f t="shared" si="94"/>
        <v>渠道</v>
      </c>
      <c r="D3053" s="63">
        <f>ROUND(IF(AND(AO3053&gt;=0,Y3053="正常走货"),_xlfn.XLOOKUP(G3053,过机服务商重量差!A:A,过机服务商重量差!L:L),"0"),2)</f>
        <v>25</v>
      </c>
      <c r="E3053" s="64">
        <f>ROUND(IF(B3053="小旋风",$D3053/提成!$D$4*提成!$E$4,$D3053/提成!$D$3*提成!$E$3),2)</f>
        <v>0.25</v>
      </c>
      <c r="F3053" s="5" t="str">
        <f ca="1">IFERROR(LOOKUP(1,0/((B3053=名单!B:B)*(VALUE(AW3053)&gt;=名单!E:E)*(VALUE(AW3053)&lt;=名单!G:G)*(Y3053="正常走货")),名单!H:H),"否")</f>
        <v>否</v>
      </c>
      <c r="G3053" s="71" t="s">
        <v>9183</v>
      </c>
      <c r="H3053" s="71" t="s">
        <v>9185</v>
      </c>
      <c r="J3053" s="72" t="s">
        <v>17</v>
      </c>
      <c r="L3053" s="71" t="s">
        <v>18</v>
      </c>
      <c r="M3053" s="73"/>
      <c r="N3053" s="73"/>
      <c r="R3053" s="73"/>
      <c r="S3053" s="71" t="s">
        <v>99</v>
      </c>
      <c r="T3053" s="71" t="s">
        <v>14410</v>
      </c>
      <c r="U3053" s="73"/>
      <c r="W3053" s="73"/>
      <c r="X3053" s="73"/>
      <c r="Y3053" s="72" t="s">
        <v>14379</v>
      </c>
      <c r="AO3053" s="71">
        <v>119.1</v>
      </c>
      <c r="AS3053" s="73"/>
      <c r="AT3053" s="73"/>
      <c r="AU3053" s="73"/>
      <c r="AV3053" s="73"/>
      <c r="AW3053" s="74" t="s">
        <v>17447</v>
      </c>
      <c r="BC3053" s="73"/>
    </row>
    <row r="3054" spans="1:56">
      <c r="A3054" s="70" t="str">
        <f t="shared" si="95"/>
        <v>2026-01</v>
      </c>
      <c r="B3054" s="5" t="str">
        <f>_xlfn.XLOOKUP(G3054,过机服务商重量差!A:A,过机服务商重量差!G:G)</f>
        <v>玉麒麟</v>
      </c>
      <c r="C3054" s="32" t="str">
        <f t="shared" si="94"/>
        <v>渠道</v>
      </c>
      <c r="D3054" s="63">
        <f>ROUND(IF(AND(AO3054&gt;=0,Y3054="正常走货"),_xlfn.XLOOKUP(G3054,过机服务商重量差!A:A,过机服务商重量差!L:L),"0"),2)</f>
        <v>39</v>
      </c>
      <c r="E3054" s="64">
        <f>ROUND(IF(B3054="小旋风",$D3054/提成!$D$4*提成!$E$4,$D3054/提成!$D$3*提成!$E$3),2)</f>
        <v>0.39</v>
      </c>
      <c r="F3054" s="5" t="str">
        <f ca="1">IFERROR(LOOKUP(1,0/((B3054=名单!B:B)*(VALUE(AW3054)&gt;=名单!E:E)*(VALUE(AW3054)&lt;=名单!G:G)*(Y3054="正常走货")),名单!H:H),"否")</f>
        <v>否</v>
      </c>
      <c r="G3054" s="71" t="s">
        <v>9186</v>
      </c>
      <c r="H3054" s="71" t="s">
        <v>9188</v>
      </c>
      <c r="J3054" s="72" t="s">
        <v>17</v>
      </c>
      <c r="L3054" s="71" t="s">
        <v>18</v>
      </c>
      <c r="M3054" s="73"/>
      <c r="N3054" s="73"/>
      <c r="R3054" s="73"/>
      <c r="S3054" s="72" t="s">
        <v>99</v>
      </c>
      <c r="T3054" s="72" t="s">
        <v>14410</v>
      </c>
      <c r="U3054" s="73"/>
      <c r="W3054" s="73"/>
      <c r="X3054" s="73"/>
      <c r="Y3054" s="72" t="s">
        <v>14379</v>
      </c>
      <c r="AO3054" s="71">
        <v>251.1</v>
      </c>
      <c r="AS3054" s="73"/>
      <c r="AT3054" s="73"/>
      <c r="AU3054" s="73"/>
      <c r="AV3054" s="73"/>
      <c r="AW3054" s="74" t="s">
        <v>17448</v>
      </c>
      <c r="BC3054" s="73"/>
    </row>
    <row r="3055" spans="1:56">
      <c r="A3055" s="70" t="str">
        <f t="shared" si="95"/>
        <v>2026-01</v>
      </c>
      <c r="B3055" s="5" t="str">
        <f>_xlfn.XLOOKUP(G3055,过机服务商重量差!A:A,过机服务商重量差!G:G)</f>
        <v>玉麒麟</v>
      </c>
      <c r="C3055" s="32" t="str">
        <f t="shared" si="94"/>
        <v>渠道</v>
      </c>
      <c r="D3055" s="63">
        <f>ROUND(IF(AND(AO3055&gt;=0,Y3055="正常走货"),_xlfn.XLOOKUP(G3055,过机服务商重量差!A:A,过机服务商重量差!L:L),"0"),2)</f>
        <v>25</v>
      </c>
      <c r="E3055" s="64">
        <f>ROUND(IF(B3055="小旋风",$D3055/提成!$D$4*提成!$E$4,$D3055/提成!$D$3*提成!$E$3),2)</f>
        <v>0.25</v>
      </c>
      <c r="F3055" s="5" t="str">
        <f ca="1">IFERROR(LOOKUP(1,0/((B3055=名单!B:B)*(VALUE(AW3055)&gt;=名单!E:E)*(VALUE(AW3055)&lt;=名单!G:G)*(Y3055="正常走货")),名单!H:H),"否")</f>
        <v>否</v>
      </c>
      <c r="G3055" s="71" t="s">
        <v>9189</v>
      </c>
      <c r="H3055" s="71" t="s">
        <v>9191</v>
      </c>
      <c r="J3055" s="72" t="s">
        <v>17</v>
      </c>
      <c r="L3055" s="71" t="s">
        <v>18</v>
      </c>
      <c r="M3055" s="73"/>
      <c r="N3055" s="73"/>
      <c r="R3055" s="73"/>
      <c r="S3055" s="72" t="s">
        <v>99</v>
      </c>
      <c r="T3055" s="72" t="s">
        <v>14410</v>
      </c>
      <c r="U3055" s="73"/>
      <c r="W3055" s="73"/>
      <c r="X3055" s="73"/>
      <c r="Y3055" s="72" t="s">
        <v>14379</v>
      </c>
      <c r="AO3055" s="71">
        <v>119.1</v>
      </c>
      <c r="AT3055" s="73"/>
      <c r="AV3055" s="73"/>
      <c r="AW3055" s="74" t="s">
        <v>17449</v>
      </c>
      <c r="BA3055" s="73"/>
      <c r="BC3055" s="73"/>
    </row>
    <row r="3056" spans="1:56">
      <c r="A3056" s="70" t="str">
        <f t="shared" si="95"/>
        <v>2026-01</v>
      </c>
      <c r="B3056" s="5" t="str">
        <f>_xlfn.XLOOKUP(G3056,过机服务商重量差!A:A,过机服务商重量差!G:G)</f>
        <v>玉麒麟</v>
      </c>
      <c r="C3056" s="32" t="str">
        <f t="shared" si="94"/>
        <v>渠道</v>
      </c>
      <c r="D3056" s="63">
        <f>ROUND(IF(AND(AO3056&gt;=0,Y3056="正常走货"),_xlfn.XLOOKUP(G3056,过机服务商重量差!A:A,过机服务商重量差!L:L),"0"),2)</f>
        <v>44</v>
      </c>
      <c r="E3056" s="64">
        <f>ROUND(IF(B3056="小旋风",$D3056/提成!$D$4*提成!$E$4,$D3056/提成!$D$3*提成!$E$3),2)</f>
        <v>0.44</v>
      </c>
      <c r="F3056" s="5" t="str">
        <f ca="1">IFERROR(LOOKUP(1,0/((B3056=名单!B:B)*(VALUE(AW3056)&gt;=名单!E:E)*(VALUE(AW3056)&lt;=名单!G:G)*(Y3056="正常走货")),名单!H:H),"否")</f>
        <v>否</v>
      </c>
      <c r="G3056" s="71" t="s">
        <v>9192</v>
      </c>
      <c r="H3056" s="71" t="s">
        <v>9194</v>
      </c>
      <c r="J3056" s="72" t="s">
        <v>17</v>
      </c>
      <c r="L3056" s="71" t="s">
        <v>18</v>
      </c>
      <c r="M3056" s="73"/>
      <c r="N3056" s="73"/>
      <c r="R3056" s="73"/>
      <c r="S3056" s="72" t="s">
        <v>99</v>
      </c>
      <c r="T3056" s="72" t="s">
        <v>14410</v>
      </c>
      <c r="U3056" s="73"/>
      <c r="W3056" s="73"/>
      <c r="X3056" s="73"/>
      <c r="Y3056" s="72" t="s">
        <v>14379</v>
      </c>
      <c r="AO3056" s="71">
        <v>388.6</v>
      </c>
      <c r="AT3056" s="73"/>
      <c r="AV3056" s="73"/>
      <c r="AW3056" s="74" t="s">
        <v>17450</v>
      </c>
      <c r="BC3056" s="73"/>
      <c r="BD3056" s="73"/>
    </row>
    <row r="3057" spans="1:56">
      <c r="A3057" s="70" t="str">
        <f t="shared" si="95"/>
        <v>2026-01</v>
      </c>
      <c r="B3057" s="5" t="str">
        <f>_xlfn.XLOOKUP(G3057,过机服务商重量差!A:A,过机服务商重量差!G:G)</f>
        <v>玉麒麟</v>
      </c>
      <c r="C3057" s="32" t="str">
        <f t="shared" si="94"/>
        <v>渠道</v>
      </c>
      <c r="D3057" s="63">
        <f>ROUND(IF(AND(AO3057&gt;=0,Y3057="正常走货"),_xlfn.XLOOKUP(G3057,过机服务商重量差!A:A,过机服务商重量差!L:L),"0"),2)</f>
        <v>25</v>
      </c>
      <c r="E3057" s="64">
        <f>ROUND(IF(B3057="小旋风",$D3057/提成!$D$4*提成!$E$4,$D3057/提成!$D$3*提成!$E$3),2)</f>
        <v>0.25</v>
      </c>
      <c r="F3057" s="5" t="str">
        <f ca="1">IFERROR(LOOKUP(1,0/((B3057=名单!B:B)*(VALUE(AW3057)&gt;=名单!E:E)*(VALUE(AW3057)&lt;=名单!G:G)*(Y3057="正常走货")),名单!H:H),"否")</f>
        <v>否</v>
      </c>
      <c r="G3057" s="71" t="s">
        <v>9195</v>
      </c>
      <c r="H3057" s="71" t="s">
        <v>9197</v>
      </c>
      <c r="J3057" s="72" t="s">
        <v>17</v>
      </c>
      <c r="L3057" s="71" t="s">
        <v>18</v>
      </c>
      <c r="M3057" s="73"/>
      <c r="N3057" s="73"/>
      <c r="R3057" s="73"/>
      <c r="S3057" s="72" t="s">
        <v>99</v>
      </c>
      <c r="T3057" s="72" t="s">
        <v>14410</v>
      </c>
      <c r="U3057" s="73"/>
      <c r="W3057" s="73"/>
      <c r="X3057" s="73"/>
      <c r="Y3057" s="72" t="s">
        <v>14379</v>
      </c>
      <c r="AO3057" s="71">
        <v>119.1</v>
      </c>
      <c r="AT3057" s="73"/>
      <c r="AV3057" s="73"/>
      <c r="AW3057" s="74" t="s">
        <v>17451</v>
      </c>
      <c r="BC3057" s="73"/>
    </row>
    <row r="3058" spans="1:56">
      <c r="A3058" s="70" t="str">
        <f t="shared" si="95"/>
        <v>2026-01</v>
      </c>
      <c r="B3058" s="5" t="str">
        <f>_xlfn.XLOOKUP(G3058,过机服务商重量差!A:A,过机服务商重量差!G:G)</f>
        <v>帅时莹</v>
      </c>
      <c r="C3058" s="32" t="str">
        <f t="shared" si="94"/>
        <v>渠道</v>
      </c>
      <c r="D3058" s="63">
        <f>ROUND(IF(AND(AO3058&gt;=0,Y3058="正常走货"),_xlfn.XLOOKUP(G3058,过机服务商重量差!A:A,过机服务商重量差!L:L),"0"),2)</f>
        <v>71</v>
      </c>
      <c r="E3058" s="64">
        <f>ROUND(IF(B3058="小旋风",$D3058/提成!$D$4*提成!$E$4,$D3058/提成!$D$3*提成!$E$3),2)</f>
        <v>0.71</v>
      </c>
      <c r="F3058" s="5" t="str">
        <f ca="1">IFERROR(LOOKUP(1,0/((B3058=名单!B:B)*(VALUE(AW3058)&gt;=名单!E:E)*(VALUE(AW3058)&lt;=名单!G:G)*(Y3058="正常走货")),名单!H:H),"否")</f>
        <v>否</v>
      </c>
      <c r="G3058" s="71" t="s">
        <v>9198</v>
      </c>
      <c r="H3058" s="71" t="s">
        <v>9200</v>
      </c>
      <c r="J3058" s="71" t="s">
        <v>186</v>
      </c>
      <c r="L3058" s="71" t="s">
        <v>18</v>
      </c>
      <c r="M3058" s="73"/>
      <c r="N3058" s="73"/>
      <c r="R3058" s="73"/>
      <c r="S3058" s="72" t="s">
        <v>191</v>
      </c>
      <c r="T3058" s="72" t="s">
        <v>14410</v>
      </c>
      <c r="U3058" s="73"/>
      <c r="W3058" s="73"/>
      <c r="X3058" s="73"/>
      <c r="Y3058" s="72" t="s">
        <v>14379</v>
      </c>
      <c r="AO3058" s="71">
        <v>646.1</v>
      </c>
      <c r="AT3058" s="73"/>
      <c r="AU3058" s="73"/>
      <c r="AV3058" s="73"/>
      <c r="AW3058" s="74" t="s">
        <v>17452</v>
      </c>
      <c r="BC3058" s="73"/>
      <c r="BD3058" s="73"/>
    </row>
    <row r="3059" spans="1:56">
      <c r="A3059" s="70" t="str">
        <f t="shared" si="95"/>
        <v>2026-01</v>
      </c>
      <c r="B3059" s="5" t="str">
        <f>_xlfn.XLOOKUP(G3059,过机服务商重量差!A:A,过机服务商重量差!G:G)</f>
        <v>玉麒麟</v>
      </c>
      <c r="C3059" s="32" t="str">
        <f t="shared" si="94"/>
        <v>渠道</v>
      </c>
      <c r="D3059" s="63">
        <f>ROUND(IF(AND(AO3059&gt;=0,Y3059="正常走货"),_xlfn.XLOOKUP(G3059,过机服务商重量差!A:A,过机服务商重量差!L:L),"0"),2)</f>
        <v>2.5</v>
      </c>
      <c r="E3059" s="64">
        <f>ROUND(IF(B3059="小旋风",$D3059/提成!$D$4*提成!$E$4,$D3059/提成!$D$3*提成!$E$3),2)</f>
        <v>0.03</v>
      </c>
      <c r="F3059" s="5" t="str">
        <f ca="1">IFERROR(LOOKUP(1,0/((B3059=名单!B:B)*(VALUE(AW3059)&gt;=名单!E:E)*(VALUE(AW3059)&lt;=名单!G:G)*(Y3059="正常走货")),名单!H:H),"否")</f>
        <v>否</v>
      </c>
      <c r="G3059" s="71" t="s">
        <v>9201</v>
      </c>
      <c r="H3059" s="71" t="s">
        <v>9203</v>
      </c>
      <c r="J3059" s="72" t="s">
        <v>17</v>
      </c>
      <c r="L3059" s="71" t="s">
        <v>18</v>
      </c>
      <c r="M3059" s="73"/>
      <c r="N3059" s="73"/>
      <c r="R3059" s="73"/>
      <c r="S3059" s="72" t="s">
        <v>191</v>
      </c>
      <c r="T3059" s="71" t="s">
        <v>14410</v>
      </c>
      <c r="U3059" s="73"/>
      <c r="W3059" s="73"/>
      <c r="X3059" s="73"/>
      <c r="Y3059" s="72" t="s">
        <v>14379</v>
      </c>
      <c r="Z3059" s="73"/>
      <c r="AO3059" s="71">
        <v>69.2</v>
      </c>
      <c r="AT3059" s="73"/>
      <c r="AU3059" s="73"/>
      <c r="AV3059" s="73"/>
      <c r="AW3059" s="74" t="s">
        <v>17453</v>
      </c>
      <c r="BA3059" s="73"/>
      <c r="BC3059" s="73"/>
    </row>
    <row r="3060" spans="1:56">
      <c r="A3060" s="70" t="str">
        <f t="shared" si="95"/>
        <v>2026-01</v>
      </c>
      <c r="B3060" s="5" t="str">
        <f>_xlfn.XLOOKUP(G3060,过机服务商重量差!A:A,过机服务商重量差!G:G)</f>
        <v>帅时莹</v>
      </c>
      <c r="C3060" s="32" t="str">
        <f t="shared" si="94"/>
        <v>渠道</v>
      </c>
      <c r="D3060" s="63">
        <f>ROUND(IF(AND(AO3060&gt;=0,Y3060="正常走货"),_xlfn.XLOOKUP(G3060,过机服务商重量差!A:A,过机服务商重量差!L:L),"0"),2)</f>
        <v>32</v>
      </c>
      <c r="E3060" s="64">
        <f>ROUND(IF(B3060="小旋风",$D3060/提成!$D$4*提成!$E$4,$D3060/提成!$D$3*提成!$E$3),2)</f>
        <v>0.32</v>
      </c>
      <c r="F3060" s="5" t="str">
        <f ca="1">IFERROR(LOOKUP(1,0/((B3060=名单!B:B)*(VALUE(AW3060)&gt;=名单!E:E)*(VALUE(AW3060)&lt;=名单!G:G)*(Y3060="正常走货")),名单!H:H),"否")</f>
        <v>否</v>
      </c>
      <c r="G3060" s="71" t="s">
        <v>9204</v>
      </c>
      <c r="H3060" s="71" t="s">
        <v>9206</v>
      </c>
      <c r="J3060" s="72" t="s">
        <v>97</v>
      </c>
      <c r="L3060" s="71" t="s">
        <v>18</v>
      </c>
      <c r="M3060" s="73"/>
      <c r="N3060" s="73"/>
      <c r="R3060" s="73"/>
      <c r="S3060" s="72" t="s">
        <v>199</v>
      </c>
      <c r="T3060" s="72" t="s">
        <v>14439</v>
      </c>
      <c r="U3060" s="73"/>
      <c r="W3060" s="73"/>
      <c r="X3060" s="73"/>
      <c r="Y3060" s="72" t="s">
        <v>14379</v>
      </c>
      <c r="AO3060" s="71">
        <v>221</v>
      </c>
      <c r="AS3060" s="73"/>
      <c r="AT3060" s="73"/>
      <c r="AU3060" s="73"/>
      <c r="AV3060" s="73"/>
      <c r="AW3060" s="74" t="s">
        <v>17454</v>
      </c>
      <c r="BC3060" s="73"/>
    </row>
    <row r="3061" spans="1:56">
      <c r="A3061" s="70" t="str">
        <f t="shared" si="95"/>
        <v>2026-01</v>
      </c>
      <c r="B3061" s="5" t="str">
        <f>_xlfn.XLOOKUP(G3061,过机服务商重量差!A:A,过机服务商重量差!G:G)</f>
        <v>小旋风</v>
      </c>
      <c r="C3061" s="32" t="str">
        <f t="shared" si="94"/>
        <v>渠道</v>
      </c>
      <c r="D3061" s="63">
        <f>ROUND(IF(AND(AO3061&gt;=0,Y3061="正常走货"),_xlfn.XLOOKUP(G3061,过机服务商重量差!A:A,过机服务商重量差!L:L),"0"),2)</f>
        <v>43</v>
      </c>
      <c r="E3061" s="64">
        <f>ROUND(IF(B3061="小旋风",$D3061/提成!$D$4*提成!$E$4,$D3061/提成!$D$3*提成!$E$3),2)</f>
        <v>0.43</v>
      </c>
      <c r="F3061" s="5" t="str">
        <f ca="1">IFERROR(LOOKUP(1,0/((B3061=名单!B:B)*(VALUE(AW3061)&gt;=名单!E:E)*(VALUE(AW3061)&lt;=名单!G:G)*(Y3061="正常走货")),名单!H:H),"否")</f>
        <v>是</v>
      </c>
      <c r="G3061" s="71" t="s">
        <v>9207</v>
      </c>
      <c r="H3061" s="71" t="s">
        <v>9209</v>
      </c>
      <c r="J3061" s="72" t="s">
        <v>453</v>
      </c>
      <c r="L3061" s="71" t="s">
        <v>18</v>
      </c>
      <c r="M3061" s="73"/>
      <c r="N3061" s="73"/>
      <c r="R3061" s="73"/>
      <c r="S3061" s="72" t="s">
        <v>199</v>
      </c>
      <c r="T3061" s="72" t="s">
        <v>14439</v>
      </c>
      <c r="U3061" s="73"/>
      <c r="W3061" s="73"/>
      <c r="X3061" s="73"/>
      <c r="Y3061" s="72" t="s">
        <v>14379</v>
      </c>
      <c r="AO3061" s="71">
        <v>8.60000000000002</v>
      </c>
      <c r="AT3061" s="73"/>
      <c r="AU3061" s="73"/>
      <c r="AV3061" s="73"/>
      <c r="AW3061" s="74" t="s">
        <v>17455</v>
      </c>
      <c r="BC3061" s="73"/>
    </row>
    <row r="3062" spans="1:56">
      <c r="A3062" s="70" t="str">
        <f t="shared" si="95"/>
        <v>2026-01</v>
      </c>
      <c r="B3062" s="5" t="str">
        <f>_xlfn.XLOOKUP(G3062,过机服务商重量差!A:A,过机服务商重量差!G:G)</f>
        <v>007</v>
      </c>
      <c r="C3062" s="32" t="str">
        <f t="shared" si="94"/>
        <v>渠道</v>
      </c>
      <c r="D3062" s="63">
        <f>ROUND(IF(AND(AO3062&gt;=0,Y3062="正常走货"),_xlfn.XLOOKUP(G3062,过机服务商重量差!A:A,过机服务商重量差!L:L),"0"),2)</f>
        <v>56</v>
      </c>
      <c r="E3062" s="64">
        <f>ROUND(IF(B3062="小旋风",$D3062/提成!$D$4*提成!$E$4,$D3062/提成!$D$3*提成!$E$3),2)</f>
        <v>0.56</v>
      </c>
      <c r="F3062" s="5" t="str">
        <f ca="1">IFERROR(LOOKUP(1,0/((B3062=名单!B:B)*(VALUE(AW3062)&gt;=名单!E:E)*(VALUE(AW3062)&lt;=名单!G:G)*(Y3062="正常走货")),名单!H:H),"否")</f>
        <v>否</v>
      </c>
      <c r="G3062" s="71" t="s">
        <v>9210</v>
      </c>
      <c r="H3062" s="71" t="s">
        <v>9212</v>
      </c>
      <c r="J3062" s="72" t="s">
        <v>168</v>
      </c>
      <c r="L3062" s="71" t="s">
        <v>18</v>
      </c>
      <c r="M3062" s="73"/>
      <c r="N3062" s="73"/>
      <c r="R3062" s="73"/>
      <c r="S3062" s="72" t="s">
        <v>215</v>
      </c>
      <c r="T3062" s="72" t="s">
        <v>14378</v>
      </c>
      <c r="U3062" s="73"/>
      <c r="W3062" s="73"/>
      <c r="X3062" s="73"/>
      <c r="Y3062" s="72" t="s">
        <v>14379</v>
      </c>
      <c r="AO3062" s="71">
        <v>28</v>
      </c>
      <c r="AT3062" s="73"/>
      <c r="AU3062" s="73"/>
      <c r="AV3062" s="73"/>
      <c r="AW3062" s="74" t="s">
        <v>17456</v>
      </c>
      <c r="BC3062" s="73"/>
    </row>
    <row r="3063" spans="1:56">
      <c r="A3063" s="70" t="str">
        <f t="shared" si="95"/>
        <v>2026-01</v>
      </c>
      <c r="B3063" s="5" t="str">
        <f>_xlfn.XLOOKUP(G3063,过机服务商重量差!A:A,过机服务商重量差!G:G)</f>
        <v>无崖子</v>
      </c>
      <c r="C3063" s="32" t="str">
        <f t="shared" si="94"/>
        <v>渠道</v>
      </c>
      <c r="D3063" s="63">
        <f>ROUND(IF(AND(AO3063&gt;=0,Y3063="正常走货"),_xlfn.XLOOKUP(G3063,过机服务商重量差!A:A,过机服务商重量差!L:L),"0"),2)</f>
        <v>8</v>
      </c>
      <c r="E3063" s="64">
        <f>ROUND(IF(B3063="小旋风",$D3063/提成!$D$4*提成!$E$4,$D3063/提成!$D$3*提成!$E$3),2)</f>
        <v>0.08</v>
      </c>
      <c r="F3063" s="5" t="str">
        <f ca="1">IFERROR(LOOKUP(1,0/((B3063=名单!B:B)*(VALUE(AW3063)&gt;=名单!E:E)*(VALUE(AW3063)&lt;=名单!G:G)*(Y3063="正常走货")),名单!H:H),"否")</f>
        <v>否</v>
      </c>
      <c r="G3063" s="71" t="s">
        <v>9213</v>
      </c>
      <c r="H3063" s="71" t="s">
        <v>9215</v>
      </c>
      <c r="J3063" s="72" t="s">
        <v>2292</v>
      </c>
      <c r="L3063" s="71" t="s">
        <v>18</v>
      </c>
      <c r="M3063" s="73"/>
      <c r="N3063" s="73"/>
      <c r="R3063" s="73"/>
      <c r="S3063" s="72" t="s">
        <v>215</v>
      </c>
      <c r="T3063" s="72" t="s">
        <v>14378</v>
      </c>
      <c r="U3063" s="73"/>
      <c r="W3063" s="73"/>
      <c r="X3063" s="73"/>
      <c r="Y3063" s="72" t="s">
        <v>14379</v>
      </c>
      <c r="AO3063" s="71">
        <v>0</v>
      </c>
      <c r="AT3063" s="73"/>
      <c r="AU3063" s="73"/>
      <c r="AV3063" s="73"/>
      <c r="AW3063" s="74" t="s">
        <v>17457</v>
      </c>
      <c r="BC3063" s="73"/>
    </row>
    <row r="3064" spans="1:56">
      <c r="A3064" s="70" t="str">
        <f t="shared" si="95"/>
        <v>2026-01</v>
      </c>
      <c r="B3064" s="5" t="str">
        <f>_xlfn.XLOOKUP(G3064,过机服务商重量差!A:A,过机服务商重量差!G:G)</f>
        <v>007</v>
      </c>
      <c r="C3064" s="32" t="str">
        <f t="shared" si="94"/>
        <v>渠道</v>
      </c>
      <c r="D3064" s="63">
        <f>ROUND(IF(AND(AO3064&gt;=0,Y3064="正常走货"),_xlfn.XLOOKUP(G3064,过机服务商重量差!A:A,过机服务商重量差!L:L),"0"),2)</f>
        <v>192</v>
      </c>
      <c r="E3064" s="64">
        <f>ROUND(IF(B3064="小旋风",$D3064/提成!$D$4*提成!$E$4,$D3064/提成!$D$3*提成!$E$3),2)</f>
        <v>1.92</v>
      </c>
      <c r="F3064" s="5" t="str">
        <f ca="1">IFERROR(LOOKUP(1,0/((B3064=名单!B:B)*(VALUE(AW3064)&gt;=名单!E:E)*(VALUE(AW3064)&lt;=名单!G:G)*(Y3064="正常走货")),名单!H:H),"否")</f>
        <v>否</v>
      </c>
      <c r="G3064" s="71" t="s">
        <v>9216</v>
      </c>
      <c r="H3064" s="71" t="s">
        <v>9218</v>
      </c>
      <c r="J3064" s="72" t="s">
        <v>168</v>
      </c>
      <c r="L3064" s="71" t="s">
        <v>18</v>
      </c>
      <c r="M3064" s="73"/>
      <c r="N3064" s="73"/>
      <c r="R3064" s="73"/>
      <c r="S3064" s="72" t="s">
        <v>161</v>
      </c>
      <c r="T3064" s="72" t="s">
        <v>14378</v>
      </c>
      <c r="U3064" s="73"/>
      <c r="W3064" s="73"/>
      <c r="X3064" s="73"/>
      <c r="Y3064" s="72" t="s">
        <v>14379</v>
      </c>
      <c r="AO3064" s="71">
        <v>96</v>
      </c>
      <c r="AS3064" s="73"/>
      <c r="AT3064" s="73"/>
      <c r="AV3064" s="73"/>
      <c r="AW3064" s="74" t="s">
        <v>17458</v>
      </c>
      <c r="BC3064" s="73"/>
      <c r="BD3064" s="73"/>
    </row>
    <row r="3065" spans="1:56">
      <c r="A3065" s="70" t="str">
        <f t="shared" si="95"/>
        <v>2026-01</v>
      </c>
      <c r="B3065" s="5" t="str">
        <f>_xlfn.XLOOKUP(G3065,过机服务商重量差!A:A,过机服务商重量差!G:G)</f>
        <v>无崖子</v>
      </c>
      <c r="C3065" s="32" t="str">
        <f t="shared" si="94"/>
        <v>渠道</v>
      </c>
      <c r="D3065" s="63">
        <f>ROUND(IF(AND(AO3065&gt;=0,Y3065="正常走货"),_xlfn.XLOOKUP(G3065,过机服务商重量差!A:A,过机服务商重量差!L:L),"0"),2)</f>
        <v>2.5</v>
      </c>
      <c r="E3065" s="64">
        <f>ROUND(IF(B3065="小旋风",$D3065/提成!$D$4*提成!$E$4,$D3065/提成!$D$3*提成!$E$3),2)</f>
        <v>0.03</v>
      </c>
      <c r="F3065" s="5" t="str">
        <f ca="1">IFERROR(LOOKUP(1,0/((B3065=名单!B:B)*(VALUE(AW3065)&gt;=名单!E:E)*(VALUE(AW3065)&lt;=名单!G:G)*(Y3065="正常走货")),名单!H:H),"否")</f>
        <v>否</v>
      </c>
      <c r="G3065" s="71" t="s">
        <v>9219</v>
      </c>
      <c r="H3065" s="71" t="s">
        <v>9221</v>
      </c>
      <c r="J3065" s="72" t="s">
        <v>160</v>
      </c>
      <c r="L3065" s="71" t="s">
        <v>18</v>
      </c>
      <c r="M3065" s="73"/>
      <c r="N3065" s="73"/>
      <c r="R3065" s="73"/>
      <c r="S3065" s="72" t="s">
        <v>161</v>
      </c>
      <c r="T3065" s="72" t="s">
        <v>14378</v>
      </c>
      <c r="U3065" s="73"/>
      <c r="W3065" s="73"/>
      <c r="X3065" s="73"/>
      <c r="Y3065" s="72" t="s">
        <v>14379</v>
      </c>
      <c r="AO3065" s="71">
        <v>0</v>
      </c>
      <c r="AS3065" s="73"/>
      <c r="AT3065" s="73"/>
      <c r="AU3065" s="73"/>
      <c r="AV3065" s="73"/>
      <c r="AW3065" s="74" t="s">
        <v>17459</v>
      </c>
    </row>
    <row r="3066" spans="1:56">
      <c r="A3066" s="70" t="str">
        <f t="shared" si="95"/>
        <v>2026-01</v>
      </c>
      <c r="B3066" s="5" t="str">
        <f>_xlfn.XLOOKUP(G3066,过机服务商重量差!A:A,过机服务商重量差!G:G)</f>
        <v>无崖子</v>
      </c>
      <c r="C3066" s="32" t="str">
        <f t="shared" si="94"/>
        <v>渠道</v>
      </c>
      <c r="D3066" s="63">
        <f>ROUND(IF(AND(AO3066&gt;=0,Y3066="正常走货"),_xlfn.XLOOKUP(G3066,过机服务商重量差!A:A,过机服务商重量差!L:L),"0"),2)</f>
        <v>3</v>
      </c>
      <c r="E3066" s="64">
        <f>ROUND(IF(B3066="小旋风",$D3066/提成!$D$4*提成!$E$4,$D3066/提成!$D$3*提成!$E$3),2)</f>
        <v>0.03</v>
      </c>
      <c r="F3066" s="5" t="str">
        <f ca="1">IFERROR(LOOKUP(1,0/((B3066=名单!B:B)*(VALUE(AW3066)&gt;=名单!E:E)*(VALUE(AW3066)&lt;=名单!G:G)*(Y3066="正常走货")),名单!H:H),"否")</f>
        <v>否</v>
      </c>
      <c r="G3066" s="71" t="s">
        <v>9222</v>
      </c>
      <c r="H3066" s="71" t="s">
        <v>9224</v>
      </c>
      <c r="J3066" s="72" t="s">
        <v>160</v>
      </c>
      <c r="L3066" s="71" t="s">
        <v>18</v>
      </c>
      <c r="M3066" s="73"/>
      <c r="N3066" s="73"/>
      <c r="R3066" s="73"/>
      <c r="S3066" s="72" t="s">
        <v>161</v>
      </c>
      <c r="T3066" s="72" t="s">
        <v>14378</v>
      </c>
      <c r="U3066" s="73"/>
      <c r="W3066" s="73"/>
      <c r="X3066" s="73"/>
      <c r="Y3066" s="72" t="s">
        <v>14379</v>
      </c>
      <c r="AO3066" s="71">
        <v>0</v>
      </c>
      <c r="AS3066" s="73"/>
      <c r="AT3066" s="73"/>
      <c r="AV3066" s="73"/>
      <c r="AW3066" s="74" t="s">
        <v>17460</v>
      </c>
      <c r="BA3066" s="73"/>
      <c r="BC3066" s="73"/>
    </row>
    <row r="3067" spans="1:56">
      <c r="A3067" s="70" t="str">
        <f t="shared" si="95"/>
        <v>2026-01</v>
      </c>
      <c r="B3067" s="5" t="str">
        <f>_xlfn.XLOOKUP(G3067,过机服务商重量差!A:A,过机服务商重量差!G:G)</f>
        <v>无崖子</v>
      </c>
      <c r="C3067" s="32" t="str">
        <f t="shared" si="94"/>
        <v>渠道</v>
      </c>
      <c r="D3067" s="63">
        <f>ROUND(IF(AND(AO3067&gt;=0,Y3067="正常走货"),_xlfn.XLOOKUP(G3067,过机服务商重量差!A:A,过机服务商重量差!L:L),"0"),2)</f>
        <v>1.5</v>
      </c>
      <c r="E3067" s="64">
        <f>ROUND(IF(B3067="小旋风",$D3067/提成!$D$4*提成!$E$4,$D3067/提成!$D$3*提成!$E$3),2)</f>
        <v>0.02</v>
      </c>
      <c r="F3067" s="5" t="str">
        <f ca="1">IFERROR(LOOKUP(1,0/((B3067=名单!B:B)*(VALUE(AW3067)&gt;=名单!E:E)*(VALUE(AW3067)&lt;=名单!G:G)*(Y3067="正常走货")),名单!H:H),"否")</f>
        <v>否</v>
      </c>
      <c r="G3067" s="71" t="s">
        <v>9225</v>
      </c>
      <c r="H3067" s="71" t="s">
        <v>9227</v>
      </c>
      <c r="J3067" s="72" t="s">
        <v>336</v>
      </c>
      <c r="L3067" s="71" t="s">
        <v>18</v>
      </c>
      <c r="M3067" s="73"/>
      <c r="N3067" s="73"/>
      <c r="R3067" s="73"/>
      <c r="S3067" s="72" t="s">
        <v>161</v>
      </c>
      <c r="T3067" s="72" t="s">
        <v>14378</v>
      </c>
      <c r="U3067" s="73"/>
      <c r="W3067" s="73"/>
      <c r="X3067" s="73"/>
      <c r="Y3067" s="72" t="s">
        <v>14379</v>
      </c>
      <c r="AO3067" s="71">
        <v>0</v>
      </c>
      <c r="AS3067" s="73"/>
      <c r="AT3067" s="73"/>
      <c r="AU3067" s="73"/>
      <c r="AV3067" s="73"/>
      <c r="AW3067" s="74" t="s">
        <v>17461</v>
      </c>
      <c r="BC3067" s="73"/>
    </row>
    <row r="3068" spans="1:56">
      <c r="A3068" s="70" t="str">
        <f t="shared" si="95"/>
        <v>2026-01</v>
      </c>
      <c r="B3068" s="5" t="str">
        <f>_xlfn.XLOOKUP(G3068,过机服务商重量差!A:A,过机服务商重量差!G:G)</f>
        <v>无崖子</v>
      </c>
      <c r="C3068" s="32" t="str">
        <f t="shared" si="94"/>
        <v>渠道</v>
      </c>
      <c r="D3068" s="63">
        <f>ROUND(IF(AND(AO3068&gt;=0,Y3068="正常走货"),_xlfn.XLOOKUP(G3068,过机服务商重量差!A:A,过机服务商重量差!L:L),"0"),2)</f>
        <v>2</v>
      </c>
      <c r="E3068" s="64">
        <f>ROUND(IF(B3068="小旋风",$D3068/提成!$D$4*提成!$E$4,$D3068/提成!$D$3*提成!$E$3),2)</f>
        <v>0.02</v>
      </c>
      <c r="F3068" s="5" t="str">
        <f ca="1">IFERROR(LOOKUP(1,0/((B3068=名单!B:B)*(VALUE(AW3068)&gt;=名单!E:E)*(VALUE(AW3068)&lt;=名单!G:G)*(Y3068="正常走货")),名单!H:H),"否")</f>
        <v>否</v>
      </c>
      <c r="G3068" s="71" t="s">
        <v>9228</v>
      </c>
      <c r="H3068" s="71" t="s">
        <v>9230</v>
      </c>
      <c r="J3068" s="71" t="s">
        <v>160</v>
      </c>
      <c r="L3068" s="71" t="s">
        <v>18</v>
      </c>
      <c r="M3068" s="73"/>
      <c r="N3068" s="73"/>
      <c r="R3068" s="73"/>
      <c r="S3068" s="72" t="s">
        <v>161</v>
      </c>
      <c r="T3068" s="72" t="s">
        <v>14378</v>
      </c>
      <c r="U3068" s="73"/>
      <c r="W3068" s="73"/>
      <c r="X3068" s="73"/>
      <c r="Y3068" s="72" t="s">
        <v>14379</v>
      </c>
      <c r="AO3068" s="71">
        <v>0</v>
      </c>
      <c r="AS3068" s="73"/>
      <c r="AT3068" s="73"/>
      <c r="AU3068" s="73"/>
      <c r="AV3068" s="73"/>
      <c r="AW3068" s="74" t="s">
        <v>17462</v>
      </c>
      <c r="BC3068" s="73"/>
    </row>
    <row r="3069" spans="1:56">
      <c r="A3069" s="70" t="str">
        <f t="shared" si="95"/>
        <v>2026-01</v>
      </c>
      <c r="B3069" s="5" t="str">
        <f>_xlfn.XLOOKUP(G3069,过机服务商重量差!A:A,过机服务商重量差!G:G)</f>
        <v>帅时莹</v>
      </c>
      <c r="C3069" s="32" t="str">
        <f t="shared" si="94"/>
        <v>渠道</v>
      </c>
      <c r="D3069" s="63">
        <f>ROUND(IF(AND(AO3069&gt;=0,Y3069="正常走货"),_xlfn.XLOOKUP(G3069,过机服务商重量差!A:A,过机服务商重量差!L:L),"0"),2)</f>
        <v>6</v>
      </c>
      <c r="E3069" s="64">
        <f>ROUND(IF(B3069="小旋风",$D3069/提成!$D$4*提成!$E$4,$D3069/提成!$D$3*提成!$E$3),2)</f>
        <v>0.06</v>
      </c>
      <c r="F3069" s="5" t="str">
        <f ca="1">IFERROR(LOOKUP(1,0/((B3069=名单!B:B)*(VALUE(AW3069)&gt;=名单!E:E)*(VALUE(AW3069)&lt;=名单!G:G)*(Y3069="正常走货")),名单!H:H),"否")</f>
        <v>否</v>
      </c>
      <c r="G3069" s="71" t="s">
        <v>9231</v>
      </c>
      <c r="H3069" s="71" t="s">
        <v>9233</v>
      </c>
      <c r="J3069" s="71" t="s">
        <v>140</v>
      </c>
      <c r="L3069" s="71" t="s">
        <v>18</v>
      </c>
      <c r="M3069" s="73"/>
      <c r="N3069" s="73"/>
      <c r="R3069" s="73"/>
      <c r="S3069" s="72" t="s">
        <v>187</v>
      </c>
      <c r="T3069" s="71" t="s">
        <v>14410</v>
      </c>
      <c r="U3069" s="73"/>
      <c r="W3069" s="73"/>
      <c r="X3069" s="73"/>
      <c r="Y3069" s="72" t="s">
        <v>14379</v>
      </c>
      <c r="AO3069" s="71">
        <v>125.07</v>
      </c>
      <c r="AS3069" s="73"/>
      <c r="AT3069" s="73"/>
      <c r="AU3069" s="73"/>
      <c r="AV3069" s="73"/>
      <c r="AW3069" s="74" t="s">
        <v>17463</v>
      </c>
      <c r="BC3069" s="73"/>
    </row>
    <row r="3070" spans="1:56">
      <c r="A3070" s="70" t="str">
        <f t="shared" si="95"/>
        <v>2026-01</v>
      </c>
      <c r="B3070" s="5" t="str">
        <f>_xlfn.XLOOKUP(G3070,过机服务商重量差!A:A,过机服务商重量差!G:G)</f>
        <v>帅时莹</v>
      </c>
      <c r="C3070" s="32" t="str">
        <f t="shared" si="94"/>
        <v>渠道</v>
      </c>
      <c r="D3070" s="63">
        <f>ROUND(IF(AND(AO3070&gt;=0,Y3070="正常走货"),_xlfn.XLOOKUP(G3070,过机服务商重量差!A:A,过机服务商重量差!L:L),"0"),2)</f>
        <v>13</v>
      </c>
      <c r="E3070" s="64">
        <f>ROUND(IF(B3070="小旋风",$D3070/提成!$D$4*提成!$E$4,$D3070/提成!$D$3*提成!$E$3),2)</f>
        <v>0.13</v>
      </c>
      <c r="F3070" s="5" t="str">
        <f ca="1">IFERROR(LOOKUP(1,0/((B3070=名单!B:B)*(VALUE(AW3070)&gt;=名单!E:E)*(VALUE(AW3070)&lt;=名单!G:G)*(Y3070="正常走货")),名单!H:H),"否")</f>
        <v>否</v>
      </c>
      <c r="G3070" s="71" t="s">
        <v>9234</v>
      </c>
      <c r="H3070" s="71" t="s">
        <v>9236</v>
      </c>
      <c r="J3070" s="71" t="s">
        <v>186</v>
      </c>
      <c r="L3070" s="71" t="s">
        <v>18</v>
      </c>
      <c r="M3070" s="73"/>
      <c r="N3070" s="73"/>
      <c r="R3070" s="73"/>
      <c r="S3070" s="72" t="s">
        <v>187</v>
      </c>
      <c r="T3070" s="71" t="s">
        <v>14410</v>
      </c>
      <c r="U3070" s="73"/>
      <c r="W3070" s="73"/>
      <c r="X3070" s="73"/>
      <c r="Y3070" s="72" t="s">
        <v>14379</v>
      </c>
      <c r="AO3070" s="71">
        <v>169.8</v>
      </c>
      <c r="AT3070" s="73"/>
      <c r="AU3070" s="73"/>
      <c r="AV3070" s="73"/>
      <c r="AW3070" s="74" t="s">
        <v>17464</v>
      </c>
      <c r="BC3070" s="73"/>
      <c r="BD3070" s="73"/>
    </row>
    <row r="3071" spans="1:56">
      <c r="A3071" s="70" t="str">
        <f t="shared" si="95"/>
        <v>2026-01</v>
      </c>
      <c r="B3071" s="5" t="str">
        <f>_xlfn.XLOOKUP(G3071,过机服务商重量差!A:A,过机服务商重量差!G:G)</f>
        <v>无崖子</v>
      </c>
      <c r="C3071" s="32" t="str">
        <f t="shared" si="94"/>
        <v>渠道</v>
      </c>
      <c r="D3071" s="63">
        <f>ROUND(IF(AND(AO3071&gt;=0,Y3071="正常走货"),_xlfn.XLOOKUP(G3071,过机服务商重量差!A:A,过机服务商重量差!L:L),"0"),2)</f>
        <v>1</v>
      </c>
      <c r="E3071" s="64">
        <f>ROUND(IF(B3071="小旋风",$D3071/提成!$D$4*提成!$E$4,$D3071/提成!$D$3*提成!$E$3),2)</f>
        <v>0.01</v>
      </c>
      <c r="F3071" s="5" t="str">
        <f ca="1">IFERROR(LOOKUP(1,0/((B3071=名单!B:B)*(VALUE(AW3071)&gt;=名单!E:E)*(VALUE(AW3071)&lt;=名单!G:G)*(Y3071="正常走货")),名单!H:H),"否")</f>
        <v>否</v>
      </c>
      <c r="G3071" s="71" t="s">
        <v>9237</v>
      </c>
      <c r="H3071" s="71" t="s">
        <v>9239</v>
      </c>
      <c r="J3071" s="72" t="s">
        <v>160</v>
      </c>
      <c r="L3071" s="71" t="s">
        <v>18</v>
      </c>
      <c r="M3071" s="73"/>
      <c r="N3071" s="73"/>
      <c r="R3071" s="73"/>
      <c r="S3071" s="72" t="s">
        <v>161</v>
      </c>
      <c r="T3071" s="72" t="s">
        <v>14378</v>
      </c>
      <c r="U3071" s="73"/>
      <c r="W3071" s="73"/>
      <c r="X3071" s="73"/>
      <c r="Y3071" s="72" t="s">
        <v>14379</v>
      </c>
      <c r="AO3071" s="71">
        <v>0</v>
      </c>
      <c r="AT3071" s="73"/>
      <c r="AV3071" s="73"/>
      <c r="AW3071" s="74" t="s">
        <v>17465</v>
      </c>
      <c r="BA3071" s="73"/>
      <c r="BC3071" s="73"/>
    </row>
    <row r="3072" spans="1:56">
      <c r="A3072" s="70" t="str">
        <f t="shared" si="95"/>
        <v>2026-01</v>
      </c>
      <c r="B3072" s="5" t="str">
        <f>_xlfn.XLOOKUP(G3072,过机服务商重量差!A:A,过机服务商重量差!G:G)</f>
        <v>无崖子</v>
      </c>
      <c r="C3072" s="32" t="str">
        <f t="shared" si="94"/>
        <v>渠道</v>
      </c>
      <c r="D3072" s="63">
        <f>ROUND(IF(AND(AO3072&gt;=0,Y3072="正常走货"),_xlfn.XLOOKUP(G3072,过机服务商重量差!A:A,过机服务商重量差!L:L),"0"),2)</f>
        <v>1</v>
      </c>
      <c r="E3072" s="64">
        <f>ROUND(IF(B3072="小旋风",$D3072/提成!$D$4*提成!$E$4,$D3072/提成!$D$3*提成!$E$3),2)</f>
        <v>0.01</v>
      </c>
      <c r="F3072" s="5" t="str">
        <f ca="1">IFERROR(LOOKUP(1,0/((B3072=名单!B:B)*(VALUE(AW3072)&gt;=名单!E:E)*(VALUE(AW3072)&lt;=名单!G:G)*(Y3072="正常走货")),名单!H:H),"否")</f>
        <v>否</v>
      </c>
      <c r="G3072" s="71" t="s">
        <v>9240</v>
      </c>
      <c r="H3072" s="71" t="s">
        <v>9242</v>
      </c>
      <c r="J3072" s="72" t="s">
        <v>336</v>
      </c>
      <c r="L3072" s="71" t="s">
        <v>18</v>
      </c>
      <c r="M3072" s="73"/>
      <c r="N3072" s="73"/>
      <c r="R3072" s="73"/>
      <c r="S3072" s="72" t="s">
        <v>161</v>
      </c>
      <c r="T3072" s="72" t="s">
        <v>14378</v>
      </c>
      <c r="U3072" s="73"/>
      <c r="W3072" s="73"/>
      <c r="X3072" s="73"/>
      <c r="Y3072" s="72" t="s">
        <v>14379</v>
      </c>
      <c r="AO3072" s="71">
        <v>0</v>
      </c>
      <c r="AT3072" s="73"/>
      <c r="AV3072" s="73"/>
      <c r="AW3072" s="74" t="s">
        <v>17466</v>
      </c>
      <c r="BA3072" s="73"/>
      <c r="BC3072" s="73"/>
    </row>
    <row r="3073" spans="1:56">
      <c r="A3073" s="70" t="str">
        <f t="shared" si="95"/>
        <v>2026-01</v>
      </c>
      <c r="B3073" s="5" t="str">
        <f>_xlfn.XLOOKUP(G3073,过机服务商重量差!A:A,过机服务商重量差!G:G)</f>
        <v>无崖子</v>
      </c>
      <c r="C3073" s="32" t="str">
        <f t="shared" si="94"/>
        <v>渠道</v>
      </c>
      <c r="D3073" s="63">
        <f>ROUND(IF(AND(AO3073&gt;=0,Y3073="正常走货"),_xlfn.XLOOKUP(G3073,过机服务商重量差!A:A,过机服务商重量差!L:L),"0"),2)</f>
        <v>0.5</v>
      </c>
      <c r="E3073" s="64">
        <f>ROUND(IF(B3073="小旋风",$D3073/提成!$D$4*提成!$E$4,$D3073/提成!$D$3*提成!$E$3),2)</f>
        <v>0.01</v>
      </c>
      <c r="F3073" s="5" t="str">
        <f ca="1">IFERROR(LOOKUP(1,0/((B3073=名单!B:B)*(VALUE(AW3073)&gt;=名单!E:E)*(VALUE(AW3073)&lt;=名单!G:G)*(Y3073="正常走货")),名单!H:H),"否")</f>
        <v>否</v>
      </c>
      <c r="G3073" s="71" t="s">
        <v>9243</v>
      </c>
      <c r="H3073" s="71" t="s">
        <v>9245</v>
      </c>
      <c r="J3073" s="72" t="s">
        <v>160</v>
      </c>
      <c r="L3073" s="71" t="s">
        <v>18</v>
      </c>
      <c r="M3073" s="73"/>
      <c r="N3073" s="73"/>
      <c r="R3073" s="73"/>
      <c r="S3073" s="72" t="s">
        <v>161</v>
      </c>
      <c r="T3073" s="72" t="s">
        <v>14378</v>
      </c>
      <c r="U3073" s="73"/>
      <c r="W3073" s="73"/>
      <c r="X3073" s="73"/>
      <c r="Y3073" s="72" t="s">
        <v>14379</v>
      </c>
      <c r="AO3073" s="71">
        <v>0</v>
      </c>
      <c r="AS3073" s="73"/>
      <c r="AT3073" s="73"/>
      <c r="AU3073" s="73"/>
      <c r="AV3073" s="73"/>
      <c r="AW3073" s="74" t="s">
        <v>17467</v>
      </c>
      <c r="BC3073" s="73"/>
      <c r="BD3073" s="73"/>
    </row>
    <row r="3074" spans="1:56">
      <c r="A3074" s="70" t="str">
        <f t="shared" si="95"/>
        <v>2026-01</v>
      </c>
      <c r="B3074" s="5" t="str">
        <f>_xlfn.XLOOKUP(G3074,过机服务商重量差!A:A,过机服务商重量差!G:G)</f>
        <v>无崖子</v>
      </c>
      <c r="C3074" s="32" t="str">
        <f t="shared" ref="C3074:C3137" si="96">IF(OR(AO3074&lt;0,L3074="FBA海运"),"","渠道")</f>
        <v>渠道</v>
      </c>
      <c r="D3074" s="63">
        <f>ROUND(IF(AND(AO3074&gt;=0,Y3074="正常走货"),_xlfn.XLOOKUP(G3074,过机服务商重量差!A:A,过机服务商重量差!L:L),"0"),2)</f>
        <v>0.5</v>
      </c>
      <c r="E3074" s="64">
        <f>ROUND(IF(B3074="小旋风",$D3074/提成!$D$4*提成!$E$4,$D3074/提成!$D$3*提成!$E$3),2)</f>
        <v>0.01</v>
      </c>
      <c r="F3074" s="5" t="str">
        <f ca="1">IFERROR(LOOKUP(1,0/((B3074=名单!B:B)*(VALUE(AW3074)&gt;=名单!E:E)*(VALUE(AW3074)&lt;=名单!G:G)*(Y3074="正常走货")),名单!H:H),"否")</f>
        <v>否</v>
      </c>
      <c r="G3074" s="71" t="s">
        <v>9246</v>
      </c>
      <c r="H3074" s="71" t="s">
        <v>9248</v>
      </c>
      <c r="J3074" s="72" t="s">
        <v>160</v>
      </c>
      <c r="L3074" s="71" t="s">
        <v>18</v>
      </c>
      <c r="M3074" s="73"/>
      <c r="N3074" s="73"/>
      <c r="R3074" s="73"/>
      <c r="S3074" s="72" t="s">
        <v>161</v>
      </c>
      <c r="T3074" s="71" t="s">
        <v>14378</v>
      </c>
      <c r="U3074" s="73"/>
      <c r="W3074" s="73"/>
      <c r="X3074" s="73"/>
      <c r="Y3074" s="72" t="s">
        <v>14379</v>
      </c>
      <c r="AO3074" s="71">
        <v>0</v>
      </c>
      <c r="AS3074" s="73"/>
      <c r="AT3074" s="73"/>
      <c r="AV3074" s="73"/>
      <c r="AW3074" s="74" t="s">
        <v>17468</v>
      </c>
      <c r="BC3074" s="73"/>
      <c r="BD3074" s="73"/>
    </row>
    <row r="3075" spans="1:56">
      <c r="A3075" s="70" t="str">
        <f t="shared" ref="A3075:A3138" si="97">MID(AW3075,1,7)</f>
        <v>2026-01</v>
      </c>
      <c r="B3075" s="5" t="str">
        <f>_xlfn.XLOOKUP(G3075,过机服务商重量差!A:A,过机服务商重量差!G:G)</f>
        <v>无崖子</v>
      </c>
      <c r="C3075" s="32" t="str">
        <f t="shared" si="96"/>
        <v>渠道</v>
      </c>
      <c r="D3075" s="63">
        <f>ROUND(IF(AND(AO3075&gt;=0,Y3075="正常走货"),_xlfn.XLOOKUP(G3075,过机服务商重量差!A:A,过机服务商重量差!L:L),"0"),2)</f>
        <v>9.5</v>
      </c>
      <c r="E3075" s="64">
        <f>ROUND(IF(B3075="小旋风",$D3075/提成!$D$4*提成!$E$4,$D3075/提成!$D$3*提成!$E$3),2)</f>
        <v>0.1</v>
      </c>
      <c r="F3075" s="5" t="str">
        <f ca="1">IFERROR(LOOKUP(1,0/((B3075=名单!B:B)*(VALUE(AW3075)&gt;=名单!E:E)*(VALUE(AW3075)&lt;=名单!G:G)*(Y3075="正常走货")),名单!H:H),"否")</f>
        <v>否</v>
      </c>
      <c r="G3075" s="71" t="s">
        <v>9249</v>
      </c>
      <c r="H3075" s="71" t="s">
        <v>9251</v>
      </c>
      <c r="J3075" s="72" t="s">
        <v>845</v>
      </c>
      <c r="L3075" s="71" t="s">
        <v>18</v>
      </c>
      <c r="M3075" s="73"/>
      <c r="N3075" s="73"/>
      <c r="R3075" s="73"/>
      <c r="S3075" s="72" t="s">
        <v>161</v>
      </c>
      <c r="T3075" s="72" t="s">
        <v>14378</v>
      </c>
      <c r="U3075" s="73"/>
      <c r="W3075" s="73"/>
      <c r="X3075" s="73"/>
      <c r="Y3075" s="72" t="s">
        <v>14379</v>
      </c>
      <c r="AO3075" s="71">
        <v>0</v>
      </c>
      <c r="AS3075" s="73"/>
      <c r="AT3075" s="73"/>
      <c r="AV3075" s="73"/>
      <c r="AW3075" s="74" t="s">
        <v>17469</v>
      </c>
      <c r="BC3075" s="73"/>
      <c r="BD3075" s="73"/>
    </row>
    <row r="3076" spans="1:56">
      <c r="A3076" s="70" t="str">
        <f t="shared" si="97"/>
        <v>2026-01</v>
      </c>
      <c r="B3076" s="5" t="str">
        <f>_xlfn.XLOOKUP(G3076,过机服务商重量差!A:A,过机服务商重量差!G:G)</f>
        <v>无崖子</v>
      </c>
      <c r="C3076" s="32" t="str">
        <f t="shared" si="96"/>
        <v>渠道</v>
      </c>
      <c r="D3076" s="63">
        <f>ROUND(IF(AND(AO3076&gt;=0,Y3076="正常走货"),_xlfn.XLOOKUP(G3076,过机服务商重量差!A:A,过机服务商重量差!L:L),"0"),2)</f>
        <v>45</v>
      </c>
      <c r="E3076" s="64">
        <f>ROUND(IF(B3076="小旋风",$D3076/提成!$D$4*提成!$E$4,$D3076/提成!$D$3*提成!$E$3),2)</f>
        <v>0.45</v>
      </c>
      <c r="F3076" s="5" t="str">
        <f ca="1">IFERROR(LOOKUP(1,0/((B3076=名单!B:B)*(VALUE(AW3076)&gt;=名单!E:E)*(VALUE(AW3076)&lt;=名单!G:G)*(Y3076="正常走货")),名单!H:H),"否")</f>
        <v>否</v>
      </c>
      <c r="G3076" s="71" t="s">
        <v>9252</v>
      </c>
      <c r="H3076" s="71" t="s">
        <v>9254</v>
      </c>
      <c r="J3076" s="72" t="s">
        <v>603</v>
      </c>
      <c r="L3076" s="71" t="s">
        <v>18</v>
      </c>
      <c r="M3076" s="73"/>
      <c r="N3076" s="73"/>
      <c r="R3076" s="73"/>
      <c r="S3076" s="72" t="s">
        <v>2149</v>
      </c>
      <c r="T3076" s="72" t="s">
        <v>14382</v>
      </c>
      <c r="U3076" s="73"/>
      <c r="W3076" s="73"/>
      <c r="X3076" s="73"/>
      <c r="Y3076" s="72" t="s">
        <v>14379</v>
      </c>
      <c r="AO3076" s="71">
        <v>278.53</v>
      </c>
      <c r="AS3076" s="73"/>
      <c r="AT3076" s="73"/>
      <c r="AV3076" s="73"/>
      <c r="AW3076" s="74" t="s">
        <v>17470</v>
      </c>
      <c r="BC3076" s="73"/>
    </row>
    <row r="3077" spans="1:56">
      <c r="A3077" s="70" t="str">
        <f t="shared" si="97"/>
        <v>2026-01</v>
      </c>
      <c r="B3077" s="5" t="str">
        <f>_xlfn.XLOOKUP(G3077,过机服务商重量差!A:A,过机服务商重量差!G:G)</f>
        <v>风清扬</v>
      </c>
      <c r="C3077" s="32" t="str">
        <f t="shared" si="96"/>
        <v>渠道</v>
      </c>
      <c r="D3077" s="63">
        <f>ROUND(IF(AND(AO3077&gt;=0,Y3077="正常走货"),_xlfn.XLOOKUP(G3077,过机服务商重量差!A:A,过机服务商重量差!L:L),"0"),2)</f>
        <v>141</v>
      </c>
      <c r="E3077" s="64">
        <f>ROUND(IF(B3077="小旋风",$D3077/提成!$D$4*提成!$E$4,$D3077/提成!$D$3*提成!$E$3),2)</f>
        <v>1.41</v>
      </c>
      <c r="F3077" s="5" t="str">
        <f ca="1">IFERROR(LOOKUP(1,0/((B3077=名单!B:B)*(VALUE(AW3077)&gt;=名单!E:E)*(VALUE(AW3077)&lt;=名单!G:G)*(Y3077="正常走货")),名单!H:H),"否")</f>
        <v>是</v>
      </c>
      <c r="G3077" s="71" t="s">
        <v>9255</v>
      </c>
      <c r="H3077" s="71" t="s">
        <v>9257</v>
      </c>
      <c r="J3077" s="72" t="s">
        <v>231</v>
      </c>
      <c r="L3077" s="72" t="s">
        <v>18</v>
      </c>
      <c r="M3077" s="73"/>
      <c r="N3077" s="73"/>
      <c r="R3077" s="73"/>
      <c r="S3077" s="72" t="s">
        <v>1410</v>
      </c>
      <c r="T3077" s="72" t="s">
        <v>14407</v>
      </c>
      <c r="U3077" s="73"/>
      <c r="W3077" s="73"/>
      <c r="X3077" s="73"/>
      <c r="Y3077" s="72" t="s">
        <v>14379</v>
      </c>
      <c r="AO3077" s="71">
        <v>199.5</v>
      </c>
      <c r="AS3077" s="73"/>
      <c r="AT3077" s="73"/>
      <c r="AU3077" s="73"/>
      <c r="AV3077" s="73"/>
      <c r="AW3077" s="74" t="s">
        <v>17471</v>
      </c>
      <c r="BC3077" s="73"/>
      <c r="BD3077" s="73"/>
    </row>
    <row r="3078" spans="1:56">
      <c r="A3078" s="70" t="str">
        <f t="shared" si="97"/>
        <v>2026-01</v>
      </c>
      <c r="B3078" s="5" t="str">
        <f>_xlfn.XLOOKUP(G3078,过机服务商重量差!A:A,过机服务商重量差!G:G)</f>
        <v>风清扬</v>
      </c>
      <c r="C3078" s="32" t="str">
        <f t="shared" si="96"/>
        <v>渠道</v>
      </c>
      <c r="D3078" s="63">
        <f>ROUND(IF(AND(AO3078&gt;=0,Y3078="正常走货"),_xlfn.XLOOKUP(G3078,过机服务商重量差!A:A,过机服务商重量差!L:L),"0"),2)</f>
        <v>12</v>
      </c>
      <c r="E3078" s="64">
        <f>ROUND(IF(B3078="小旋风",$D3078/提成!$D$4*提成!$E$4,$D3078/提成!$D$3*提成!$E$3),2)</f>
        <v>0.12</v>
      </c>
      <c r="F3078" s="5" t="str">
        <f ca="1">IFERROR(LOOKUP(1,0/((B3078=名单!B:B)*(VALUE(AW3078)&gt;=名单!E:E)*(VALUE(AW3078)&lt;=名单!G:G)*(Y3078="正常走货")),名单!H:H),"否")</f>
        <v>是</v>
      </c>
      <c r="G3078" s="71" t="s">
        <v>9258</v>
      </c>
      <c r="H3078" s="71" t="s">
        <v>9260</v>
      </c>
      <c r="J3078" s="72" t="s">
        <v>332</v>
      </c>
      <c r="L3078" s="71" t="s">
        <v>18</v>
      </c>
      <c r="M3078" s="73"/>
      <c r="N3078" s="73"/>
      <c r="R3078" s="73"/>
      <c r="S3078" s="72" t="s">
        <v>191</v>
      </c>
      <c r="T3078" s="72" t="s">
        <v>14410</v>
      </c>
      <c r="U3078" s="73"/>
      <c r="W3078" s="73"/>
      <c r="X3078" s="73"/>
      <c r="Y3078" s="72" t="s">
        <v>14379</v>
      </c>
      <c r="AO3078" s="71">
        <v>6</v>
      </c>
      <c r="AS3078" s="73"/>
      <c r="AT3078" s="73"/>
      <c r="AU3078" s="73"/>
      <c r="AV3078" s="73"/>
      <c r="AW3078" s="74" t="s">
        <v>17472</v>
      </c>
    </row>
    <row r="3079" spans="1:56">
      <c r="A3079" s="70" t="str">
        <f t="shared" si="97"/>
        <v>2026-01</v>
      </c>
      <c r="B3079" s="5" t="str">
        <f>_xlfn.XLOOKUP(G3079,过机服务商重量差!A:A,过机服务商重量差!G:G)</f>
        <v>玉麒麟</v>
      </c>
      <c r="C3079" s="32" t="str">
        <f t="shared" si="96"/>
        <v>渠道</v>
      </c>
      <c r="D3079" s="63">
        <f>ROUND(IF(AND(AO3079&gt;=0,Y3079="正常走货"),_xlfn.XLOOKUP(G3079,过机服务商重量差!A:A,过机服务商重量差!L:L),"0"),2)</f>
        <v>39</v>
      </c>
      <c r="E3079" s="64">
        <f>ROUND(IF(B3079="小旋风",$D3079/提成!$D$4*提成!$E$4,$D3079/提成!$D$3*提成!$E$3),2)</f>
        <v>0.39</v>
      </c>
      <c r="F3079" s="5" t="str">
        <f ca="1">IFERROR(LOOKUP(1,0/((B3079=名单!B:B)*(VALUE(AW3079)&gt;=名单!E:E)*(VALUE(AW3079)&lt;=名单!G:G)*(Y3079="正常走货")),名单!H:H),"否")</f>
        <v>否</v>
      </c>
      <c r="G3079" s="71" t="s">
        <v>9261</v>
      </c>
      <c r="H3079" s="71" t="s">
        <v>9263</v>
      </c>
      <c r="J3079" s="72" t="s">
        <v>24</v>
      </c>
      <c r="L3079" s="71" t="s">
        <v>18</v>
      </c>
      <c r="M3079" s="73"/>
      <c r="N3079" s="73"/>
      <c r="R3079" s="73"/>
      <c r="S3079" s="72" t="s">
        <v>1262</v>
      </c>
      <c r="T3079" s="72" t="s">
        <v>14382</v>
      </c>
      <c r="U3079" s="73"/>
      <c r="W3079" s="73"/>
      <c r="X3079" s="73"/>
      <c r="Y3079" s="72" t="s">
        <v>14379</v>
      </c>
      <c r="AO3079" s="71">
        <v>149.3</v>
      </c>
      <c r="AS3079" s="73"/>
      <c r="AT3079" s="73"/>
      <c r="AU3079" s="73"/>
      <c r="AV3079" s="73"/>
      <c r="AW3079" s="74" t="s">
        <v>17473</v>
      </c>
      <c r="BC3079" s="73"/>
    </row>
    <row r="3080" spans="1:56">
      <c r="A3080" s="70" t="str">
        <f t="shared" si="97"/>
        <v>2026-01</v>
      </c>
      <c r="B3080" s="5" t="str">
        <f>_xlfn.XLOOKUP(G3080,过机服务商重量差!A:A,过机服务商重量差!G:G)</f>
        <v>玉麒麟</v>
      </c>
      <c r="C3080" s="32" t="str">
        <f t="shared" si="96"/>
        <v>渠道</v>
      </c>
      <c r="D3080" s="63">
        <f>ROUND(IF(AND(AO3080&gt;=0,Y3080="正常走货"),_xlfn.XLOOKUP(G3080,过机服务商重量差!A:A,过机服务商重量差!L:L),"0"),2)</f>
        <v>29</v>
      </c>
      <c r="E3080" s="64">
        <f>ROUND(IF(B3080="小旋风",$D3080/提成!$D$4*提成!$E$4,$D3080/提成!$D$3*提成!$E$3),2)</f>
        <v>0.29</v>
      </c>
      <c r="F3080" s="5" t="str">
        <f ca="1">IFERROR(LOOKUP(1,0/((B3080=名单!B:B)*(VALUE(AW3080)&gt;=名单!E:E)*(VALUE(AW3080)&lt;=名单!G:G)*(Y3080="正常走货")),名单!H:H),"否")</f>
        <v>否</v>
      </c>
      <c r="G3080" s="71" t="s">
        <v>9264</v>
      </c>
      <c r="H3080" s="71" t="s">
        <v>9266</v>
      </c>
      <c r="J3080" s="72" t="s">
        <v>17</v>
      </c>
      <c r="L3080" s="71" t="s">
        <v>18</v>
      </c>
      <c r="M3080" s="73"/>
      <c r="N3080" s="73"/>
      <c r="R3080" s="73"/>
      <c r="S3080" s="72" t="s">
        <v>471</v>
      </c>
      <c r="T3080" s="72" t="s">
        <v>14386</v>
      </c>
      <c r="U3080" s="73"/>
      <c r="W3080" s="73"/>
      <c r="X3080" s="73"/>
      <c r="Y3080" s="72" t="s">
        <v>14379</v>
      </c>
      <c r="AO3080" s="71">
        <v>388.6</v>
      </c>
      <c r="AS3080" s="73"/>
      <c r="AT3080" s="73"/>
      <c r="AU3080" s="73"/>
      <c r="AV3080" s="73"/>
      <c r="AW3080" s="74" t="s">
        <v>17474</v>
      </c>
      <c r="BC3080" s="73"/>
    </row>
    <row r="3081" spans="1:56">
      <c r="A3081" s="70" t="str">
        <f t="shared" si="97"/>
        <v>2026-01</v>
      </c>
      <c r="B3081" s="5" t="str">
        <f>_xlfn.XLOOKUP(G3081,过机服务商重量差!A:A,过机服务商重量差!G:G)</f>
        <v>小旋风</v>
      </c>
      <c r="C3081" s="32" t="str">
        <f t="shared" si="96"/>
        <v>渠道</v>
      </c>
      <c r="D3081" s="63">
        <f>ROUND(IF(AND(AO3081&gt;=0,Y3081="正常走货"),_xlfn.XLOOKUP(G3081,过机服务商重量差!A:A,过机服务商重量差!L:L),"0"),2)</f>
        <v>1054</v>
      </c>
      <c r="E3081" s="64">
        <f>ROUND(IF(B3081="小旋风",$D3081/提成!$D$4*提成!$E$4,$D3081/提成!$D$3*提成!$E$3),2)</f>
        <v>10.54</v>
      </c>
      <c r="F3081" s="5" t="str">
        <f ca="1">IFERROR(LOOKUP(1,0/((B3081=名单!B:B)*(VALUE(AW3081)&gt;=名单!E:E)*(VALUE(AW3081)&lt;=名单!G:G)*(Y3081="正常走货")),名单!H:H),"否")</f>
        <v>是</v>
      </c>
      <c r="G3081" s="71" t="s">
        <v>9267</v>
      </c>
      <c r="H3081" s="71" t="s">
        <v>9269</v>
      </c>
      <c r="J3081" s="72" t="s">
        <v>453</v>
      </c>
      <c r="L3081" s="71" t="s">
        <v>18</v>
      </c>
      <c r="M3081" s="73"/>
      <c r="N3081" s="73"/>
      <c r="R3081" s="73"/>
      <c r="S3081" s="72" t="s">
        <v>187</v>
      </c>
      <c r="T3081" s="72" t="s">
        <v>14410</v>
      </c>
      <c r="U3081" s="73"/>
      <c r="W3081" s="73"/>
      <c r="X3081" s="73"/>
      <c r="Y3081" s="72" t="s">
        <v>14379</v>
      </c>
      <c r="AO3081" s="71">
        <v>210.8</v>
      </c>
      <c r="AT3081" s="73"/>
      <c r="AU3081" s="73"/>
      <c r="AV3081" s="73"/>
      <c r="AW3081" s="74" t="s">
        <v>17475</v>
      </c>
      <c r="BC3081" s="73"/>
    </row>
    <row r="3082" spans="1:56">
      <c r="A3082" s="70" t="str">
        <f t="shared" si="97"/>
        <v>2026-01</v>
      </c>
      <c r="B3082" s="5" t="str">
        <f>_xlfn.XLOOKUP(G3082,过机服务商重量差!A:A,过机服务商重量差!G:G)</f>
        <v>小旋风</v>
      </c>
      <c r="C3082" s="32" t="str">
        <f t="shared" si="96"/>
        <v>渠道</v>
      </c>
      <c r="D3082" s="63">
        <f>ROUND(IF(AND(AO3082&gt;=0,Y3082="正常走货"),_xlfn.XLOOKUP(G3082,过机服务商重量差!A:A,过机服务商重量差!L:L),"0"),2)</f>
        <v>50</v>
      </c>
      <c r="E3082" s="64">
        <f>ROUND(IF(B3082="小旋风",$D3082/提成!$D$4*提成!$E$4,$D3082/提成!$D$3*提成!$E$3),2)</f>
        <v>0.5</v>
      </c>
      <c r="F3082" s="5" t="str">
        <f ca="1">IFERROR(LOOKUP(1,0/((B3082=名单!B:B)*(VALUE(AW3082)&gt;=名单!E:E)*(VALUE(AW3082)&lt;=名单!G:G)*(Y3082="正常走货")),名单!H:H),"否")</f>
        <v>是</v>
      </c>
      <c r="G3082" s="71" t="s">
        <v>9270</v>
      </c>
      <c r="H3082" s="71" t="s">
        <v>9272</v>
      </c>
      <c r="J3082" s="72" t="s">
        <v>85</v>
      </c>
      <c r="L3082" s="71" t="s">
        <v>18</v>
      </c>
      <c r="M3082" s="73"/>
      <c r="N3082" s="73"/>
      <c r="R3082" s="73"/>
      <c r="S3082" s="72" t="s">
        <v>767</v>
      </c>
      <c r="T3082" s="72" t="s">
        <v>14382</v>
      </c>
      <c r="U3082" s="73"/>
      <c r="W3082" s="73"/>
      <c r="X3082" s="73"/>
      <c r="Y3082" s="72" t="s">
        <v>14379</v>
      </c>
      <c r="AO3082" s="71">
        <v>222</v>
      </c>
      <c r="AS3082" s="73"/>
      <c r="AT3082" s="73"/>
      <c r="AU3082" s="73"/>
      <c r="AV3082" s="73"/>
      <c r="AW3082" s="74" t="s">
        <v>17476</v>
      </c>
      <c r="BA3082" s="73"/>
      <c r="BC3082" s="73"/>
    </row>
    <row r="3083" spans="1:56">
      <c r="A3083" s="70" t="str">
        <f t="shared" si="97"/>
        <v>2026-01</v>
      </c>
      <c r="B3083" s="5" t="str">
        <f>_xlfn.XLOOKUP(G3083,过机服务商重量差!A:A,过机服务商重量差!G:G)</f>
        <v>无崖子</v>
      </c>
      <c r="C3083" s="32" t="str">
        <f t="shared" si="96"/>
        <v>渠道</v>
      </c>
      <c r="D3083" s="63">
        <f>ROUND(IF(AND(AO3083&gt;=0,Y3083="正常走货"),_xlfn.XLOOKUP(G3083,过机服务商重量差!A:A,过机服务商重量差!L:L),"0"),2)</f>
        <v>3</v>
      </c>
      <c r="E3083" s="64">
        <f>ROUND(IF(B3083="小旋风",$D3083/提成!$D$4*提成!$E$4,$D3083/提成!$D$3*提成!$E$3),2)</f>
        <v>0.03</v>
      </c>
      <c r="F3083" s="5" t="str">
        <f ca="1">IFERROR(LOOKUP(1,0/((B3083=名单!B:B)*(VALUE(AW3083)&gt;=名单!E:E)*(VALUE(AW3083)&lt;=名单!G:G)*(Y3083="正常走货")),名单!H:H),"否")</f>
        <v>否</v>
      </c>
      <c r="G3083" s="71" t="s">
        <v>9273</v>
      </c>
      <c r="H3083" s="71" t="s">
        <v>9275</v>
      </c>
      <c r="J3083" s="71" t="s">
        <v>160</v>
      </c>
      <c r="L3083" s="71" t="s">
        <v>18</v>
      </c>
      <c r="M3083" s="73"/>
      <c r="N3083" s="73"/>
      <c r="R3083" s="73"/>
      <c r="S3083" s="72" t="s">
        <v>337</v>
      </c>
      <c r="T3083" s="72" t="s">
        <v>14378</v>
      </c>
      <c r="U3083" s="73"/>
      <c r="W3083" s="73"/>
      <c r="X3083" s="73"/>
      <c r="Y3083" s="72" t="s">
        <v>14379</v>
      </c>
      <c r="AO3083" s="71">
        <v>0</v>
      </c>
      <c r="AS3083" s="73"/>
      <c r="AT3083" s="73"/>
      <c r="AU3083" s="73"/>
      <c r="AV3083" s="73"/>
      <c r="AW3083" s="74" t="s">
        <v>17477</v>
      </c>
      <c r="BC3083" s="73"/>
      <c r="BD3083" s="73"/>
    </row>
    <row r="3084" spans="1:56">
      <c r="A3084" s="70" t="str">
        <f t="shared" si="97"/>
        <v>2026-01</v>
      </c>
      <c r="B3084" s="5" t="str">
        <f>_xlfn.XLOOKUP(G3084,过机服务商重量差!A:A,过机服务商重量差!G:G)</f>
        <v>无崖子</v>
      </c>
      <c r="C3084" s="32" t="str">
        <f t="shared" si="96"/>
        <v>渠道</v>
      </c>
      <c r="D3084" s="63">
        <f>ROUND(IF(AND(AO3084&gt;=0,Y3084="正常走货"),_xlfn.XLOOKUP(G3084,过机服务商重量差!A:A,过机服务商重量差!L:L),"0"),2)</f>
        <v>3</v>
      </c>
      <c r="E3084" s="64">
        <f>ROUND(IF(B3084="小旋风",$D3084/提成!$D$4*提成!$E$4,$D3084/提成!$D$3*提成!$E$3),2)</f>
        <v>0.03</v>
      </c>
      <c r="F3084" s="5" t="str">
        <f ca="1">IFERROR(LOOKUP(1,0/((B3084=名单!B:B)*(VALUE(AW3084)&gt;=名单!E:E)*(VALUE(AW3084)&lt;=名单!G:G)*(Y3084="正常走货")),名单!H:H),"否")</f>
        <v>否</v>
      </c>
      <c r="G3084" s="71" t="s">
        <v>9276</v>
      </c>
      <c r="H3084" s="71" t="s">
        <v>9278</v>
      </c>
      <c r="J3084" s="72" t="s">
        <v>160</v>
      </c>
      <c r="L3084" s="71" t="s">
        <v>18</v>
      </c>
      <c r="M3084" s="73"/>
      <c r="N3084" s="73"/>
      <c r="R3084" s="73"/>
      <c r="S3084" s="72" t="s">
        <v>337</v>
      </c>
      <c r="T3084" s="72" t="s">
        <v>14378</v>
      </c>
      <c r="U3084" s="73"/>
      <c r="W3084" s="73"/>
      <c r="X3084" s="73"/>
      <c r="Y3084" s="72" t="s">
        <v>14379</v>
      </c>
      <c r="AO3084" s="71">
        <v>0</v>
      </c>
      <c r="AS3084" s="73"/>
      <c r="AT3084" s="73"/>
      <c r="AU3084" s="73"/>
      <c r="AV3084" s="73"/>
      <c r="AW3084" s="74" t="s">
        <v>17478</v>
      </c>
      <c r="BA3084" s="73"/>
      <c r="BC3084" s="73"/>
      <c r="BD3084" s="73"/>
    </row>
    <row r="3085" spans="1:56">
      <c r="A3085" s="70" t="str">
        <f t="shared" si="97"/>
        <v>2026-01</v>
      </c>
      <c r="B3085" s="5" t="str">
        <f>_xlfn.XLOOKUP(G3085,过机服务商重量差!A:A,过机服务商重量差!G:G)</f>
        <v>无崖子</v>
      </c>
      <c r="C3085" s="32" t="str">
        <f t="shared" si="96"/>
        <v>渠道</v>
      </c>
      <c r="D3085" s="63">
        <f>ROUND(IF(AND(AO3085&gt;=0,Y3085="正常走货"),_xlfn.XLOOKUP(G3085,过机服务商重量差!A:A,过机服务商重量差!L:L),"0"),2)</f>
        <v>3</v>
      </c>
      <c r="E3085" s="64">
        <f>ROUND(IF(B3085="小旋风",$D3085/提成!$D$4*提成!$E$4,$D3085/提成!$D$3*提成!$E$3),2)</f>
        <v>0.03</v>
      </c>
      <c r="F3085" s="5" t="str">
        <f ca="1">IFERROR(LOOKUP(1,0/((B3085=名单!B:B)*(VALUE(AW3085)&gt;=名单!E:E)*(VALUE(AW3085)&lt;=名单!G:G)*(Y3085="正常走货")),名单!H:H),"否")</f>
        <v>否</v>
      </c>
      <c r="G3085" s="71" t="s">
        <v>9279</v>
      </c>
      <c r="H3085" s="71" t="s">
        <v>9281</v>
      </c>
      <c r="J3085" s="72" t="s">
        <v>160</v>
      </c>
      <c r="L3085" s="71" t="s">
        <v>18</v>
      </c>
      <c r="M3085" s="73"/>
      <c r="N3085" s="73"/>
      <c r="R3085" s="73"/>
      <c r="S3085" s="72" t="s">
        <v>337</v>
      </c>
      <c r="T3085" s="72" t="s">
        <v>14378</v>
      </c>
      <c r="U3085" s="73"/>
      <c r="W3085" s="73"/>
      <c r="X3085" s="73"/>
      <c r="Y3085" s="72" t="s">
        <v>14379</v>
      </c>
      <c r="AO3085" s="71">
        <v>0</v>
      </c>
      <c r="AT3085" s="73"/>
      <c r="AV3085" s="73"/>
      <c r="AW3085" s="74" t="s">
        <v>17479</v>
      </c>
      <c r="BC3085" s="73"/>
    </row>
    <row r="3086" spans="1:56">
      <c r="A3086" s="70" t="str">
        <f t="shared" si="97"/>
        <v>2026-01</v>
      </c>
      <c r="B3086" s="5" t="str">
        <f>_xlfn.XLOOKUP(G3086,过机服务商重量差!A:A,过机服务商重量差!G:G)</f>
        <v>玉麒麟</v>
      </c>
      <c r="C3086" s="32" t="str">
        <f t="shared" si="96"/>
        <v>渠道</v>
      </c>
      <c r="D3086" s="63">
        <f>ROUND(IF(AND(AO3086&gt;=0,Y3086="正常走货"),_xlfn.XLOOKUP(G3086,过机服务商重量差!A:A,过机服务商重量差!L:L),"0"),2)</f>
        <v>14</v>
      </c>
      <c r="E3086" s="64">
        <f>ROUND(IF(B3086="小旋风",$D3086/提成!$D$4*提成!$E$4,$D3086/提成!$D$3*提成!$E$3),2)</f>
        <v>0.14</v>
      </c>
      <c r="F3086" s="5" t="str">
        <f ca="1">IFERROR(LOOKUP(1,0/((B3086=名单!B:B)*(VALUE(AW3086)&gt;=名单!E:E)*(VALUE(AW3086)&lt;=名单!G:G)*(Y3086="正常走货")),名单!H:H),"否")</f>
        <v>否</v>
      </c>
      <c r="G3086" s="71" t="s">
        <v>9282</v>
      </c>
      <c r="H3086" s="71" t="s">
        <v>9284</v>
      </c>
      <c r="J3086" s="72" t="s">
        <v>17</v>
      </c>
      <c r="L3086" s="71" t="s">
        <v>18</v>
      </c>
      <c r="M3086" s="73"/>
      <c r="N3086" s="73"/>
      <c r="R3086" s="73"/>
      <c r="S3086" s="72" t="s">
        <v>767</v>
      </c>
      <c r="T3086" s="72" t="s">
        <v>14382</v>
      </c>
      <c r="U3086" s="73"/>
      <c r="W3086" s="73"/>
      <c r="X3086" s="73"/>
      <c r="Y3086" s="72" t="s">
        <v>14379</v>
      </c>
      <c r="AO3086" s="71">
        <v>137.8</v>
      </c>
      <c r="AS3086" s="73"/>
      <c r="AT3086" s="73"/>
      <c r="AU3086" s="73"/>
      <c r="AV3086" s="73"/>
      <c r="AW3086" s="74" t="s">
        <v>17480</v>
      </c>
      <c r="BC3086" s="73"/>
      <c r="BD3086" s="73"/>
    </row>
    <row r="3087" spans="1:56">
      <c r="A3087" s="70" t="str">
        <f t="shared" si="97"/>
        <v>2026-01</v>
      </c>
      <c r="B3087" s="5" t="str">
        <f>_xlfn.XLOOKUP(G3087,过机服务商重量差!A:A,过机服务商重量差!G:G)</f>
        <v>玉麒麟</v>
      </c>
      <c r="C3087" s="32" t="str">
        <f t="shared" si="96"/>
        <v>渠道</v>
      </c>
      <c r="D3087" s="63">
        <f>ROUND(IF(AND(AO3087&gt;=0,Y3087="正常走货"),_xlfn.XLOOKUP(G3087,过机服务商重量差!A:A,过机服务商重量差!L:L),"0"),2)</f>
        <v>5</v>
      </c>
      <c r="E3087" s="64">
        <f>ROUND(IF(B3087="小旋风",$D3087/提成!$D$4*提成!$E$4,$D3087/提成!$D$3*提成!$E$3),2)</f>
        <v>0.05</v>
      </c>
      <c r="F3087" s="5" t="str">
        <f ca="1">IFERROR(LOOKUP(1,0/((B3087=名单!B:B)*(VALUE(AW3087)&gt;=名单!E:E)*(VALUE(AW3087)&lt;=名单!G:G)*(Y3087="正常走货")),名单!H:H),"否")</f>
        <v>否</v>
      </c>
      <c r="G3087" s="71" t="s">
        <v>9285</v>
      </c>
      <c r="H3087" s="71" t="s">
        <v>9287</v>
      </c>
      <c r="J3087" s="72" t="s">
        <v>17</v>
      </c>
      <c r="L3087" s="71" t="s">
        <v>18</v>
      </c>
      <c r="M3087" s="73"/>
      <c r="N3087" s="73"/>
      <c r="R3087" s="73"/>
      <c r="S3087" s="72" t="s">
        <v>408</v>
      </c>
      <c r="T3087" s="72" t="s">
        <v>14378</v>
      </c>
      <c r="U3087" s="73"/>
      <c r="W3087" s="73"/>
      <c r="X3087" s="73"/>
      <c r="Y3087" s="72" t="s">
        <v>14379</v>
      </c>
      <c r="AO3087" s="71">
        <v>92.6</v>
      </c>
      <c r="AT3087" s="73"/>
      <c r="AV3087" s="73"/>
      <c r="AW3087" s="74" t="s">
        <v>17481</v>
      </c>
      <c r="BC3087" s="73"/>
    </row>
    <row r="3088" spans="1:56">
      <c r="A3088" s="70" t="str">
        <f t="shared" si="97"/>
        <v>2026-01</v>
      </c>
      <c r="B3088" s="5" t="str">
        <f>_xlfn.XLOOKUP(G3088,过机服务商重量差!A:A,过机服务商重量差!G:G)</f>
        <v>无崖子</v>
      </c>
      <c r="C3088" s="32" t="str">
        <f t="shared" si="96"/>
        <v>渠道</v>
      </c>
      <c r="D3088" s="63">
        <f>ROUND(IF(AND(AO3088&gt;=0,Y3088="正常走货"),_xlfn.XLOOKUP(G3088,过机服务商重量差!A:A,过机服务商重量差!L:L),"0"),2)</f>
        <v>1.5</v>
      </c>
      <c r="E3088" s="64">
        <f>ROUND(IF(B3088="小旋风",$D3088/提成!$D$4*提成!$E$4,$D3088/提成!$D$3*提成!$E$3),2)</f>
        <v>0.02</v>
      </c>
      <c r="F3088" s="5" t="str">
        <f ca="1">IFERROR(LOOKUP(1,0/((B3088=名单!B:B)*(VALUE(AW3088)&gt;=名单!E:E)*(VALUE(AW3088)&lt;=名单!G:G)*(Y3088="正常走货")),名单!H:H),"否")</f>
        <v>否</v>
      </c>
      <c r="G3088" s="71" t="s">
        <v>9288</v>
      </c>
      <c r="H3088" s="71" t="s">
        <v>9290</v>
      </c>
      <c r="J3088" s="72" t="s">
        <v>160</v>
      </c>
      <c r="L3088" s="71" t="s">
        <v>18</v>
      </c>
      <c r="M3088" s="73"/>
      <c r="N3088" s="73"/>
      <c r="R3088" s="73"/>
      <c r="S3088" s="72" t="s">
        <v>337</v>
      </c>
      <c r="T3088" s="72" t="s">
        <v>14378</v>
      </c>
      <c r="U3088" s="73"/>
      <c r="W3088" s="73"/>
      <c r="X3088" s="73"/>
      <c r="Y3088" s="72" t="s">
        <v>14379</v>
      </c>
      <c r="AO3088" s="71">
        <v>0</v>
      </c>
      <c r="AT3088" s="73"/>
      <c r="AV3088" s="73"/>
      <c r="AW3088" s="74" t="s">
        <v>17482</v>
      </c>
      <c r="BC3088" s="73"/>
    </row>
    <row r="3089" spans="1:56">
      <c r="A3089" s="70" t="str">
        <f t="shared" si="97"/>
        <v>2026-01</v>
      </c>
      <c r="B3089" s="5" t="str">
        <f>_xlfn.XLOOKUP(G3089,过机服务商重量差!A:A,过机服务商重量差!G:G)</f>
        <v>无崖子</v>
      </c>
      <c r="C3089" s="32" t="str">
        <f t="shared" si="96"/>
        <v>渠道</v>
      </c>
      <c r="D3089" s="63">
        <f>ROUND(IF(AND(AO3089&gt;=0,Y3089="正常走货"),_xlfn.XLOOKUP(G3089,过机服务商重量差!A:A,过机服务商重量差!L:L),"0"),2)</f>
        <v>3</v>
      </c>
      <c r="E3089" s="64">
        <f>ROUND(IF(B3089="小旋风",$D3089/提成!$D$4*提成!$E$4,$D3089/提成!$D$3*提成!$E$3),2)</f>
        <v>0.03</v>
      </c>
      <c r="F3089" s="5" t="str">
        <f ca="1">IFERROR(LOOKUP(1,0/((B3089=名单!B:B)*(VALUE(AW3089)&gt;=名单!E:E)*(VALUE(AW3089)&lt;=名单!G:G)*(Y3089="正常走货")),名单!H:H),"否")</f>
        <v>否</v>
      </c>
      <c r="G3089" s="71" t="s">
        <v>9291</v>
      </c>
      <c r="H3089" s="71" t="s">
        <v>9293</v>
      </c>
      <c r="J3089" s="71" t="s">
        <v>160</v>
      </c>
      <c r="L3089" s="71" t="s">
        <v>18</v>
      </c>
      <c r="M3089" s="73"/>
      <c r="N3089" s="73"/>
      <c r="R3089" s="73"/>
      <c r="S3089" s="72" t="s">
        <v>337</v>
      </c>
      <c r="T3089" s="72" t="s">
        <v>14378</v>
      </c>
      <c r="U3089" s="73"/>
      <c r="W3089" s="73"/>
      <c r="X3089" s="73"/>
      <c r="Y3089" s="72" t="s">
        <v>14379</v>
      </c>
      <c r="AO3089" s="71">
        <v>0</v>
      </c>
      <c r="AS3089" s="73"/>
      <c r="AT3089" s="73"/>
      <c r="AV3089" s="73"/>
      <c r="AW3089" s="74" t="s">
        <v>17483</v>
      </c>
      <c r="BC3089" s="73"/>
    </row>
    <row r="3090" spans="1:56">
      <c r="A3090" s="70" t="str">
        <f t="shared" si="97"/>
        <v>2026-01</v>
      </c>
      <c r="B3090" s="5" t="str">
        <f>_xlfn.XLOOKUP(G3090,过机服务商重量差!A:A,过机服务商重量差!G:G)</f>
        <v>无崖子</v>
      </c>
      <c r="C3090" s="32" t="str">
        <f t="shared" si="96"/>
        <v>渠道</v>
      </c>
      <c r="D3090" s="63">
        <f>ROUND(IF(AND(AO3090&gt;=0,Y3090="正常走货"),_xlfn.XLOOKUP(G3090,过机服务商重量差!A:A,过机服务商重量差!L:L),"0"),2)</f>
        <v>3</v>
      </c>
      <c r="E3090" s="64">
        <f>ROUND(IF(B3090="小旋风",$D3090/提成!$D$4*提成!$E$4,$D3090/提成!$D$3*提成!$E$3),2)</f>
        <v>0.03</v>
      </c>
      <c r="F3090" s="5" t="str">
        <f ca="1">IFERROR(LOOKUP(1,0/((B3090=名单!B:B)*(VALUE(AW3090)&gt;=名单!E:E)*(VALUE(AW3090)&lt;=名单!G:G)*(Y3090="正常走货")),名单!H:H),"否")</f>
        <v>否</v>
      </c>
      <c r="G3090" s="71" t="s">
        <v>9294</v>
      </c>
      <c r="H3090" s="71" t="s">
        <v>9296</v>
      </c>
      <c r="J3090" s="72" t="s">
        <v>160</v>
      </c>
      <c r="L3090" s="71" t="s">
        <v>18</v>
      </c>
      <c r="M3090" s="73"/>
      <c r="N3090" s="73"/>
      <c r="R3090" s="73"/>
      <c r="S3090" s="72" t="s">
        <v>337</v>
      </c>
      <c r="T3090" s="72" t="s">
        <v>14378</v>
      </c>
      <c r="U3090" s="73"/>
      <c r="W3090" s="73"/>
      <c r="X3090" s="73"/>
      <c r="Y3090" s="72" t="s">
        <v>14379</v>
      </c>
      <c r="AO3090" s="71">
        <v>0</v>
      </c>
      <c r="AS3090" s="73"/>
      <c r="AT3090" s="73"/>
      <c r="AU3090" s="73"/>
      <c r="AV3090" s="73"/>
      <c r="AW3090" s="74" t="s">
        <v>17484</v>
      </c>
      <c r="BC3090" s="73"/>
    </row>
    <row r="3091" spans="1:56">
      <c r="A3091" s="70" t="str">
        <f t="shared" si="97"/>
        <v>2026-01</v>
      </c>
      <c r="B3091" s="5" t="str">
        <f>_xlfn.XLOOKUP(G3091,过机服务商重量差!A:A,过机服务商重量差!G:G)</f>
        <v>无崖子</v>
      </c>
      <c r="C3091" s="32" t="str">
        <f t="shared" si="96"/>
        <v>渠道</v>
      </c>
      <c r="D3091" s="63">
        <f>ROUND(IF(AND(AO3091&gt;=0,Y3091="正常走货"),_xlfn.XLOOKUP(G3091,过机服务商重量差!A:A,过机服务商重量差!L:L),"0"),2)</f>
        <v>3</v>
      </c>
      <c r="E3091" s="64">
        <f>ROUND(IF(B3091="小旋风",$D3091/提成!$D$4*提成!$E$4,$D3091/提成!$D$3*提成!$E$3),2)</f>
        <v>0.03</v>
      </c>
      <c r="F3091" s="5" t="str">
        <f ca="1">IFERROR(LOOKUP(1,0/((B3091=名单!B:B)*(VALUE(AW3091)&gt;=名单!E:E)*(VALUE(AW3091)&lt;=名单!G:G)*(Y3091="正常走货")),名单!H:H),"否")</f>
        <v>否</v>
      </c>
      <c r="G3091" s="71" t="s">
        <v>9297</v>
      </c>
      <c r="H3091" s="71" t="s">
        <v>9299</v>
      </c>
      <c r="J3091" s="72" t="s">
        <v>160</v>
      </c>
      <c r="L3091" s="71" t="s">
        <v>18</v>
      </c>
      <c r="M3091" s="73"/>
      <c r="N3091" s="73"/>
      <c r="R3091" s="73"/>
      <c r="S3091" s="72" t="s">
        <v>337</v>
      </c>
      <c r="T3091" s="72" t="s">
        <v>14378</v>
      </c>
      <c r="U3091" s="73"/>
      <c r="W3091" s="73"/>
      <c r="X3091" s="73"/>
      <c r="Y3091" s="72" t="s">
        <v>14379</v>
      </c>
      <c r="AO3091" s="71">
        <v>0</v>
      </c>
      <c r="AT3091" s="73"/>
      <c r="AV3091" s="73"/>
      <c r="AW3091" s="74" t="s">
        <v>17485</v>
      </c>
      <c r="BC3091" s="73"/>
    </row>
    <row r="3092" spans="1:56">
      <c r="A3092" s="70" t="str">
        <f t="shared" si="97"/>
        <v>2026-01</v>
      </c>
      <c r="B3092" s="5" t="str">
        <f>_xlfn.XLOOKUP(G3092,过机服务商重量差!A:A,过机服务商重量差!G:G)</f>
        <v>小旋风</v>
      </c>
      <c r="C3092" s="32" t="str">
        <f t="shared" si="96"/>
        <v>渠道</v>
      </c>
      <c r="D3092" s="63">
        <f>ROUND(IF(AND(AO3092&gt;=0,Y3092="正常走货"),_xlfn.XLOOKUP(G3092,过机服务商重量差!A:A,过机服务商重量差!L:L),"0"),2)</f>
        <v>283</v>
      </c>
      <c r="E3092" s="64">
        <f>ROUND(IF(B3092="小旋风",$D3092/提成!$D$4*提成!$E$4,$D3092/提成!$D$3*提成!$E$3),2)</f>
        <v>2.83</v>
      </c>
      <c r="F3092" s="5" t="str">
        <f ca="1">IFERROR(LOOKUP(1,0/((B3092=名单!B:B)*(VALUE(AW3092)&gt;=名单!E:E)*(VALUE(AW3092)&lt;=名单!G:G)*(Y3092="正常走货")),名单!H:H),"否")</f>
        <v>是</v>
      </c>
      <c r="G3092" s="71" t="s">
        <v>9300</v>
      </c>
      <c r="H3092" s="71" t="s">
        <v>9302</v>
      </c>
      <c r="J3092" s="71" t="s">
        <v>364</v>
      </c>
      <c r="L3092" s="71" t="s">
        <v>18</v>
      </c>
      <c r="M3092" s="73"/>
      <c r="N3092" s="73"/>
      <c r="R3092" s="73"/>
      <c r="S3092" s="72" t="s">
        <v>328</v>
      </c>
      <c r="T3092" s="72" t="s">
        <v>14382</v>
      </c>
      <c r="U3092" s="73"/>
      <c r="W3092" s="73"/>
      <c r="X3092" s="73"/>
      <c r="Y3092" s="72" t="s">
        <v>14379</v>
      </c>
      <c r="AO3092" s="71">
        <v>1741.58</v>
      </c>
      <c r="AS3092" s="73"/>
      <c r="AT3092" s="73"/>
      <c r="AU3092" s="73"/>
      <c r="AV3092" s="73"/>
      <c r="AW3092" s="74" t="s">
        <v>17486</v>
      </c>
      <c r="BC3092" s="73"/>
      <c r="BD3092" s="73"/>
    </row>
    <row r="3093" spans="1:56">
      <c r="A3093" s="70" t="str">
        <f t="shared" si="97"/>
        <v>2026-01</v>
      </c>
      <c r="B3093" s="5" t="str">
        <f>_xlfn.XLOOKUP(G3093,过机服务商重量差!A:A,过机服务商重量差!G:G)</f>
        <v>无崖子</v>
      </c>
      <c r="C3093" s="32" t="str">
        <f t="shared" si="96"/>
        <v>渠道</v>
      </c>
      <c r="D3093" s="63">
        <f>ROUND(IF(AND(AO3093&gt;=0,Y3093="正常走货"),_xlfn.XLOOKUP(G3093,过机服务商重量差!A:A,过机服务商重量差!L:L),"0"),2)</f>
        <v>11</v>
      </c>
      <c r="E3093" s="64">
        <f>ROUND(IF(B3093="小旋风",$D3093/提成!$D$4*提成!$E$4,$D3093/提成!$D$3*提成!$E$3),2)</f>
        <v>0.11</v>
      </c>
      <c r="F3093" s="5" t="str">
        <f ca="1">IFERROR(LOOKUP(1,0/((B3093=名单!B:B)*(VALUE(AW3093)&gt;=名单!E:E)*(VALUE(AW3093)&lt;=名单!G:G)*(Y3093="正常走货")),名单!H:H),"否")</f>
        <v>否</v>
      </c>
      <c r="G3093" s="71" t="s">
        <v>9303</v>
      </c>
      <c r="H3093" s="71" t="s">
        <v>9305</v>
      </c>
      <c r="J3093" s="71" t="s">
        <v>590</v>
      </c>
      <c r="L3093" s="71" t="s">
        <v>18</v>
      </c>
      <c r="M3093" s="73"/>
      <c r="N3093" s="73"/>
      <c r="R3093" s="73"/>
      <c r="S3093" s="72" t="s">
        <v>223</v>
      </c>
      <c r="T3093" s="72" t="s">
        <v>14410</v>
      </c>
      <c r="U3093" s="73"/>
      <c r="W3093" s="73"/>
      <c r="X3093" s="73"/>
      <c r="Y3093" s="72" t="s">
        <v>14379</v>
      </c>
      <c r="AO3093" s="71">
        <v>270.02</v>
      </c>
      <c r="AS3093" s="73"/>
      <c r="AT3093" s="73"/>
      <c r="AV3093" s="73"/>
      <c r="AW3093" s="74" t="s">
        <v>17487</v>
      </c>
      <c r="BC3093" s="73"/>
    </row>
    <row r="3094" spans="1:56">
      <c r="A3094" s="70" t="str">
        <f t="shared" si="97"/>
        <v>2026-01</v>
      </c>
      <c r="B3094" s="5" t="str">
        <f>_xlfn.XLOOKUP(G3094,过机服务商重量差!A:A,过机服务商重量差!G:G)</f>
        <v>玉麒麟</v>
      </c>
      <c r="C3094" s="32" t="str">
        <f t="shared" si="96"/>
        <v>渠道</v>
      </c>
      <c r="D3094" s="63">
        <f>ROUND(IF(AND(AO3094&gt;=0,Y3094="正常走货"),_xlfn.XLOOKUP(G3094,过机服务商重量差!A:A,过机服务商重量差!L:L),"0"),2)</f>
        <v>1.5</v>
      </c>
      <c r="E3094" s="64">
        <f>ROUND(IF(B3094="小旋风",$D3094/提成!$D$4*提成!$E$4,$D3094/提成!$D$3*提成!$E$3),2)</f>
        <v>0.02</v>
      </c>
      <c r="F3094" s="5" t="str">
        <f ca="1">IFERROR(LOOKUP(1,0/((B3094=名单!B:B)*(VALUE(AW3094)&gt;=名单!E:E)*(VALUE(AW3094)&lt;=名单!G:G)*(Y3094="正常走货")),名单!H:H),"否")</f>
        <v>否</v>
      </c>
      <c r="G3094" s="71" t="s">
        <v>9306</v>
      </c>
      <c r="H3094" s="71" t="s">
        <v>9308</v>
      </c>
      <c r="J3094" s="72" t="s">
        <v>24</v>
      </c>
      <c r="L3094" s="71" t="s">
        <v>18</v>
      </c>
      <c r="M3094" s="73"/>
      <c r="N3094" s="73"/>
      <c r="R3094" s="73"/>
      <c r="S3094" s="72" t="s">
        <v>223</v>
      </c>
      <c r="T3094" s="72" t="s">
        <v>14410</v>
      </c>
      <c r="U3094" s="73"/>
      <c r="W3094" s="73"/>
      <c r="X3094" s="73"/>
      <c r="Y3094" s="72" t="s">
        <v>14379</v>
      </c>
      <c r="AO3094" s="71">
        <v>0.960000000000008</v>
      </c>
      <c r="AS3094" s="73"/>
      <c r="AT3094" s="73"/>
      <c r="AV3094" s="73"/>
      <c r="AW3094" s="74" t="s">
        <v>17488</v>
      </c>
      <c r="BC3094" s="73"/>
    </row>
    <row r="3095" spans="1:56">
      <c r="A3095" s="70" t="str">
        <f t="shared" si="97"/>
        <v>2026-01</v>
      </c>
      <c r="B3095" s="5" t="str">
        <f>_xlfn.XLOOKUP(G3095,过机服务商重量差!A:A,过机服务商重量差!G:G)</f>
        <v>小旋风</v>
      </c>
      <c r="C3095" s="32" t="str">
        <f t="shared" si="96"/>
        <v>渠道</v>
      </c>
      <c r="D3095" s="63">
        <f>ROUND(IF(AND(AO3095&gt;=0,Y3095="正常走货"),_xlfn.XLOOKUP(G3095,过机服务商重量差!A:A,过机服务商重量差!L:L),"0"),2)</f>
        <v>26</v>
      </c>
      <c r="E3095" s="64">
        <f>ROUND(IF(B3095="小旋风",$D3095/提成!$D$4*提成!$E$4,$D3095/提成!$D$3*提成!$E$3),2)</f>
        <v>0.26</v>
      </c>
      <c r="F3095" s="5" t="str">
        <f ca="1">IFERROR(LOOKUP(1,0/((B3095=名单!B:B)*(VALUE(AW3095)&gt;=名单!E:E)*(VALUE(AW3095)&lt;=名单!G:G)*(Y3095="正常走货")),名单!H:H),"否")</f>
        <v>是</v>
      </c>
      <c r="G3095" s="71" t="s">
        <v>9309</v>
      </c>
      <c r="H3095" s="71" t="s">
        <v>9311</v>
      </c>
      <c r="J3095" s="72" t="s">
        <v>453</v>
      </c>
      <c r="L3095" s="71" t="s">
        <v>18</v>
      </c>
      <c r="M3095" s="73"/>
      <c r="N3095" s="73"/>
      <c r="R3095" s="73"/>
      <c r="S3095" s="72" t="s">
        <v>227</v>
      </c>
      <c r="T3095" s="72" t="s">
        <v>14410</v>
      </c>
      <c r="U3095" s="73"/>
      <c r="W3095" s="73"/>
      <c r="X3095" s="73"/>
      <c r="Y3095" s="72" t="s">
        <v>14379</v>
      </c>
      <c r="AO3095" s="71">
        <v>5.19999999999999</v>
      </c>
      <c r="AT3095" s="73"/>
      <c r="AV3095" s="73"/>
      <c r="AW3095" s="74" t="s">
        <v>17489</v>
      </c>
      <c r="BC3095" s="73"/>
      <c r="BD3095" s="73"/>
    </row>
    <row r="3096" spans="1:56">
      <c r="A3096" s="70" t="str">
        <f t="shared" si="97"/>
        <v>2026-01</v>
      </c>
      <c r="B3096" s="5" t="str">
        <f>_xlfn.XLOOKUP(G3096,过机服务商重量差!A:A,过机服务商重量差!G:G)</f>
        <v>小旋风</v>
      </c>
      <c r="C3096" s="32" t="str">
        <f t="shared" si="96"/>
        <v>渠道</v>
      </c>
      <c r="D3096" s="63">
        <f>ROUND(IF(AND(AO3096&gt;=0,Y3096="正常走货"),_xlfn.XLOOKUP(G3096,过机服务商重量差!A:A,过机服务商重量差!L:L),"0"),2)</f>
        <v>1.5</v>
      </c>
      <c r="E3096" s="64">
        <f>ROUND(IF(B3096="小旋风",$D3096/提成!$D$4*提成!$E$4,$D3096/提成!$D$3*提成!$E$3),2)</f>
        <v>0.01</v>
      </c>
      <c r="F3096" s="5" t="str">
        <f ca="1">IFERROR(LOOKUP(1,0/((B3096=名单!B:B)*(VALUE(AW3096)&gt;=名单!E:E)*(VALUE(AW3096)&lt;=名单!G:G)*(Y3096="正常走货")),名单!H:H),"否")</f>
        <v>是</v>
      </c>
      <c r="G3096" s="71" t="s">
        <v>9312</v>
      </c>
      <c r="H3096" s="71" t="s">
        <v>9314</v>
      </c>
      <c r="J3096" s="71" t="s">
        <v>364</v>
      </c>
      <c r="L3096" s="72" t="s">
        <v>18</v>
      </c>
      <c r="M3096" s="73"/>
      <c r="N3096" s="73"/>
      <c r="R3096" s="73"/>
      <c r="S3096" s="72" t="s">
        <v>187</v>
      </c>
      <c r="T3096" s="72" t="s">
        <v>14410</v>
      </c>
      <c r="U3096" s="73"/>
      <c r="W3096" s="73"/>
      <c r="X3096" s="73"/>
      <c r="Y3096" s="72" t="s">
        <v>14379</v>
      </c>
      <c r="AO3096" s="71">
        <v>82</v>
      </c>
      <c r="AS3096" s="73"/>
      <c r="AT3096" s="73"/>
      <c r="AU3096" s="73"/>
      <c r="AV3096" s="73"/>
      <c r="AW3096" s="74" t="s">
        <v>17490</v>
      </c>
      <c r="BC3096" s="73"/>
    </row>
    <row r="3097" spans="1:56">
      <c r="A3097" s="70" t="str">
        <f t="shared" si="97"/>
        <v>2026-01</v>
      </c>
      <c r="B3097" s="5" t="str">
        <f>_xlfn.XLOOKUP(G3097,过机服务商重量差!A:A,过机服务商重量差!G:G)</f>
        <v>帅时莹</v>
      </c>
      <c r="C3097" s="32" t="str">
        <f t="shared" si="96"/>
        <v>渠道</v>
      </c>
      <c r="D3097" s="63">
        <f>ROUND(IF(AND(AO3097&gt;=0,Y3097="正常走货"),_xlfn.XLOOKUP(G3097,过机服务商重量差!A:A,过机服务商重量差!L:L),"0"),2)</f>
        <v>2</v>
      </c>
      <c r="E3097" s="64">
        <f>ROUND(IF(B3097="小旋风",$D3097/提成!$D$4*提成!$E$4,$D3097/提成!$D$3*提成!$E$3),2)</f>
        <v>0.02</v>
      </c>
      <c r="F3097" s="5" t="str">
        <f ca="1">IFERROR(LOOKUP(1,0/((B3097=名单!B:B)*(VALUE(AW3097)&gt;=名单!E:E)*(VALUE(AW3097)&lt;=名单!G:G)*(Y3097="正常走货")),名单!H:H),"否")</f>
        <v>否</v>
      </c>
      <c r="G3097" s="71" t="s">
        <v>9315</v>
      </c>
      <c r="H3097" s="71" t="s">
        <v>9317</v>
      </c>
      <c r="J3097" s="72" t="s">
        <v>458</v>
      </c>
      <c r="L3097" s="71" t="s">
        <v>18</v>
      </c>
      <c r="M3097" s="73"/>
      <c r="N3097" s="73"/>
      <c r="R3097" s="73"/>
      <c r="S3097" s="72" t="s">
        <v>191</v>
      </c>
      <c r="T3097" s="72" t="s">
        <v>14410</v>
      </c>
      <c r="U3097" s="73"/>
      <c r="W3097" s="73"/>
      <c r="X3097" s="73"/>
      <c r="Y3097" s="72" t="s">
        <v>14379</v>
      </c>
      <c r="AO3097" s="71">
        <v>154</v>
      </c>
      <c r="AS3097" s="73"/>
      <c r="AT3097" s="73"/>
      <c r="AU3097" s="73"/>
      <c r="AV3097" s="73"/>
      <c r="AW3097" s="74" t="s">
        <v>17491</v>
      </c>
      <c r="BC3097" s="73"/>
    </row>
    <row r="3098" spans="1:56">
      <c r="A3098" s="70" t="str">
        <f t="shared" si="97"/>
        <v>2026-01</v>
      </c>
      <c r="B3098" s="5" t="str">
        <f>_xlfn.XLOOKUP(G3098,过机服务商重量差!A:A,过机服务商重量差!G:G)</f>
        <v>007</v>
      </c>
      <c r="C3098" s="32" t="str">
        <f t="shared" si="96"/>
        <v>渠道</v>
      </c>
      <c r="D3098" s="63">
        <f>ROUND(IF(AND(AO3098&gt;=0,Y3098="正常走货"),_xlfn.XLOOKUP(G3098,过机服务商重量差!A:A,过机服务商重量差!L:L),"0"),2)</f>
        <v>179</v>
      </c>
      <c r="E3098" s="64">
        <f>ROUND(IF(B3098="小旋风",$D3098/提成!$D$4*提成!$E$4,$D3098/提成!$D$3*提成!$E$3),2)</f>
        <v>1.79</v>
      </c>
      <c r="F3098" s="5" t="str">
        <f ca="1">IFERROR(LOOKUP(1,0/((B3098=名单!B:B)*(VALUE(AW3098)&gt;=名单!E:E)*(VALUE(AW3098)&lt;=名单!G:G)*(Y3098="正常走货")),名单!H:H),"否")</f>
        <v>否</v>
      </c>
      <c r="G3098" s="71" t="s">
        <v>9318</v>
      </c>
      <c r="H3098" s="71" t="s">
        <v>9320</v>
      </c>
      <c r="J3098" s="72" t="s">
        <v>266</v>
      </c>
      <c r="L3098" s="71" t="s">
        <v>18</v>
      </c>
      <c r="M3098" s="73"/>
      <c r="N3098" s="73"/>
      <c r="R3098" s="73"/>
      <c r="S3098" s="72" t="s">
        <v>191</v>
      </c>
      <c r="T3098" s="72" t="s">
        <v>14410</v>
      </c>
      <c r="U3098" s="73"/>
      <c r="W3098" s="73"/>
      <c r="X3098" s="73"/>
      <c r="Y3098" s="72" t="s">
        <v>14379</v>
      </c>
      <c r="AO3098" s="71">
        <v>53.7</v>
      </c>
      <c r="AT3098" s="73"/>
      <c r="AV3098" s="73"/>
      <c r="AW3098" s="74" t="s">
        <v>17492</v>
      </c>
      <c r="BA3098" s="73"/>
      <c r="BC3098" s="73"/>
      <c r="BD3098" s="73"/>
    </row>
    <row r="3099" spans="1:56">
      <c r="A3099" s="70" t="str">
        <f t="shared" si="97"/>
        <v>2026-01</v>
      </c>
      <c r="B3099" s="5" t="str">
        <f>_xlfn.XLOOKUP(G3099,过机服务商重量差!A:A,过机服务商重量差!G:G)</f>
        <v>风清扬</v>
      </c>
      <c r="C3099" s="32" t="str">
        <f t="shared" si="96"/>
        <v>渠道</v>
      </c>
      <c r="D3099" s="63">
        <f>ROUND(IF(AND(AO3099&gt;=0,Y3099="正常走货"),_xlfn.XLOOKUP(G3099,过机服务商重量差!A:A,过机服务商重量差!L:L),"0"),2)</f>
        <v>51</v>
      </c>
      <c r="E3099" s="64">
        <f>ROUND(IF(B3099="小旋风",$D3099/提成!$D$4*提成!$E$4,$D3099/提成!$D$3*提成!$E$3),2)</f>
        <v>0.51</v>
      </c>
      <c r="F3099" s="5" t="str">
        <f ca="1">IFERROR(LOOKUP(1,0/((B3099=名单!B:B)*(VALUE(AW3099)&gt;=名单!E:E)*(VALUE(AW3099)&lt;=名单!G:G)*(Y3099="正常走货")),名单!H:H),"否")</f>
        <v>是</v>
      </c>
      <c r="G3099" s="71" t="s">
        <v>9321</v>
      </c>
      <c r="H3099" s="71" t="s">
        <v>50</v>
      </c>
      <c r="J3099" s="72" t="s">
        <v>194</v>
      </c>
      <c r="L3099" s="71" t="s">
        <v>18</v>
      </c>
      <c r="M3099" s="73"/>
      <c r="N3099" s="73"/>
      <c r="R3099" s="73"/>
      <c r="S3099" s="72" t="s">
        <v>3182</v>
      </c>
      <c r="T3099" s="72" t="s">
        <v>15410</v>
      </c>
      <c r="U3099" s="73"/>
      <c r="W3099" s="73"/>
      <c r="X3099" s="73"/>
      <c r="Y3099" s="72" t="s">
        <v>14379</v>
      </c>
      <c r="AO3099" s="71">
        <v>23.8</v>
      </c>
      <c r="AS3099" s="73"/>
      <c r="AT3099" s="73"/>
      <c r="AV3099" s="73"/>
      <c r="AW3099" s="74" t="s">
        <v>17493</v>
      </c>
      <c r="BC3099" s="73"/>
      <c r="BD3099" s="73"/>
    </row>
    <row r="3100" spans="1:56">
      <c r="A3100" s="70" t="str">
        <f t="shared" si="97"/>
        <v>2026-01</v>
      </c>
      <c r="B3100" s="5" t="str">
        <f>_xlfn.XLOOKUP(G3100,过机服务商重量差!A:A,过机服务商重量差!G:G)</f>
        <v>风清扬</v>
      </c>
      <c r="C3100" s="32" t="str">
        <f t="shared" si="96"/>
        <v>渠道</v>
      </c>
      <c r="D3100" s="63">
        <f>ROUND(IF(AND(AO3100&gt;=0,Y3100="正常走货"),_xlfn.XLOOKUP(G3100,过机服务商重量差!A:A,过机服务商重量差!L:L),"0"),2)</f>
        <v>26</v>
      </c>
      <c r="E3100" s="64">
        <f>ROUND(IF(B3100="小旋风",$D3100/提成!$D$4*提成!$E$4,$D3100/提成!$D$3*提成!$E$3),2)</f>
        <v>0.26</v>
      </c>
      <c r="F3100" s="5" t="str">
        <f ca="1">IFERROR(LOOKUP(1,0/((B3100=名单!B:B)*(VALUE(AW3100)&gt;=名单!E:E)*(VALUE(AW3100)&lt;=名单!G:G)*(Y3100="正常走货")),名单!H:H),"否")</f>
        <v>是</v>
      </c>
      <c r="G3100" s="71" t="s">
        <v>9323</v>
      </c>
      <c r="H3100" s="71" t="s">
        <v>50</v>
      </c>
      <c r="J3100" s="71" t="s">
        <v>194</v>
      </c>
      <c r="L3100" s="71" t="s">
        <v>18</v>
      </c>
      <c r="M3100" s="73"/>
      <c r="N3100" s="73"/>
      <c r="R3100" s="73"/>
      <c r="S3100" s="72" t="s">
        <v>3182</v>
      </c>
      <c r="T3100" s="72" t="s">
        <v>15410</v>
      </c>
      <c r="U3100" s="73"/>
      <c r="W3100" s="73"/>
      <c r="X3100" s="73"/>
      <c r="Y3100" s="72" t="s">
        <v>14379</v>
      </c>
      <c r="AO3100" s="71">
        <v>7.8</v>
      </c>
      <c r="AT3100" s="73"/>
      <c r="AV3100" s="73"/>
      <c r="AW3100" s="74" t="s">
        <v>17494</v>
      </c>
      <c r="BC3100" s="73"/>
    </row>
    <row r="3101" spans="1:56">
      <c r="A3101" s="70" t="str">
        <f t="shared" si="97"/>
        <v>2026-01</v>
      </c>
      <c r="B3101" s="5" t="str">
        <f>_xlfn.XLOOKUP(G3101,过机服务商重量差!A:A,过机服务商重量差!G:G)</f>
        <v>玉麒麟</v>
      </c>
      <c r="C3101" s="32" t="str">
        <f t="shared" si="96"/>
        <v>渠道</v>
      </c>
      <c r="D3101" s="63">
        <f>ROUND(IF(AND(AO3101&gt;=0,Y3101="正常走货"),_xlfn.XLOOKUP(G3101,过机服务商重量差!A:A,过机服务商重量差!L:L),"0"),2)</f>
        <v>53</v>
      </c>
      <c r="E3101" s="64">
        <f>ROUND(IF(B3101="小旋风",$D3101/提成!$D$4*提成!$E$4,$D3101/提成!$D$3*提成!$E$3),2)</f>
        <v>0.53</v>
      </c>
      <c r="F3101" s="5" t="str">
        <f ca="1">IFERROR(LOOKUP(1,0/((B3101=名单!B:B)*(VALUE(AW3101)&gt;=名单!E:E)*(VALUE(AW3101)&lt;=名单!G:G)*(Y3101="正常走货")),名单!H:H),"否")</f>
        <v>否</v>
      </c>
      <c r="G3101" s="71" t="s">
        <v>9325</v>
      </c>
      <c r="H3101" s="71" t="s">
        <v>9327</v>
      </c>
      <c r="J3101" s="72" t="s">
        <v>17</v>
      </c>
      <c r="L3101" s="71" t="s">
        <v>18</v>
      </c>
      <c r="M3101" s="73"/>
      <c r="N3101" s="73"/>
      <c r="R3101" s="73"/>
      <c r="S3101" s="72" t="s">
        <v>215</v>
      </c>
      <c r="T3101" s="72" t="s">
        <v>14378</v>
      </c>
      <c r="U3101" s="73"/>
      <c r="W3101" s="73"/>
      <c r="X3101" s="73"/>
      <c r="Y3101" s="72" t="s">
        <v>14379</v>
      </c>
      <c r="AO3101" s="71">
        <v>193.6</v>
      </c>
      <c r="AS3101" s="73"/>
      <c r="AT3101" s="73"/>
      <c r="AU3101" s="73"/>
      <c r="AV3101" s="73"/>
      <c r="AW3101" s="74" t="s">
        <v>17495</v>
      </c>
      <c r="BC3101" s="73"/>
    </row>
    <row r="3102" spans="1:56">
      <c r="A3102" s="70" t="str">
        <f t="shared" si="97"/>
        <v>2026-01</v>
      </c>
      <c r="B3102" s="5" t="str">
        <f>_xlfn.XLOOKUP(G3102,过机服务商重量差!A:A,过机服务商重量差!G:G)</f>
        <v>玉麒麟</v>
      </c>
      <c r="C3102" s="32" t="str">
        <f t="shared" si="96"/>
        <v>渠道</v>
      </c>
      <c r="D3102" s="63">
        <f>ROUND(IF(AND(AO3102&gt;=0,Y3102="正常走货"),_xlfn.XLOOKUP(G3102,过机服务商重量差!A:A,过机服务商重量差!L:L),"0"),2)</f>
        <v>353.5</v>
      </c>
      <c r="E3102" s="64">
        <f>ROUND(IF(B3102="小旋风",$D3102/提成!$D$4*提成!$E$4,$D3102/提成!$D$3*提成!$E$3),2)</f>
        <v>3.54</v>
      </c>
      <c r="F3102" s="5" t="str">
        <f ca="1">IFERROR(LOOKUP(1,0/((B3102=名单!B:B)*(VALUE(AW3102)&gt;=名单!E:E)*(VALUE(AW3102)&lt;=名单!G:G)*(Y3102="正常走货")),名单!H:H),"否")</f>
        <v>否</v>
      </c>
      <c r="G3102" s="71" t="s">
        <v>9328</v>
      </c>
      <c r="H3102" s="71" t="s">
        <v>9330</v>
      </c>
      <c r="J3102" s="72" t="s">
        <v>1080</v>
      </c>
      <c r="L3102" s="71" t="s">
        <v>18</v>
      </c>
      <c r="M3102" s="73"/>
      <c r="N3102" s="73"/>
      <c r="R3102" s="73"/>
      <c r="S3102" s="72" t="s">
        <v>7712</v>
      </c>
      <c r="T3102" s="72" t="s">
        <v>14386</v>
      </c>
      <c r="U3102" s="73"/>
      <c r="W3102" s="73"/>
      <c r="X3102" s="73"/>
      <c r="Y3102" s="72" t="s">
        <v>14379</v>
      </c>
      <c r="AO3102" s="71">
        <v>562</v>
      </c>
      <c r="AS3102" s="73"/>
      <c r="AT3102" s="73"/>
      <c r="AV3102" s="73"/>
      <c r="AW3102" s="74" t="s">
        <v>17496</v>
      </c>
      <c r="BC3102" s="73"/>
    </row>
    <row r="3103" spans="1:56">
      <c r="A3103" s="70" t="str">
        <f t="shared" si="97"/>
        <v>2026-01</v>
      </c>
      <c r="B3103" s="5" t="str">
        <f>_xlfn.XLOOKUP(G3103,过机服务商重量差!A:A,过机服务商重量差!G:G)</f>
        <v>玉麒麟</v>
      </c>
      <c r="C3103" s="32" t="str">
        <f t="shared" si="96"/>
        <v>渠道</v>
      </c>
      <c r="D3103" s="63">
        <f>ROUND(IF(AND(AO3103&gt;=0,Y3103="正常走货"),_xlfn.XLOOKUP(G3103,过机服务商重量差!A:A,过机服务商重量差!L:L),"0"),2)</f>
        <v>12</v>
      </c>
      <c r="E3103" s="64">
        <f>ROUND(IF(B3103="小旋风",$D3103/提成!$D$4*提成!$E$4,$D3103/提成!$D$3*提成!$E$3),2)</f>
        <v>0.12</v>
      </c>
      <c r="F3103" s="5" t="str">
        <f ca="1">IFERROR(LOOKUP(1,0/((B3103=名单!B:B)*(VALUE(AW3103)&gt;=名单!E:E)*(VALUE(AW3103)&lt;=名单!G:G)*(Y3103="正常走货")),名单!H:H),"否")</f>
        <v>否</v>
      </c>
      <c r="G3103" s="71" t="s">
        <v>9331</v>
      </c>
      <c r="H3103" s="71" t="s">
        <v>9333</v>
      </c>
      <c r="J3103" s="72" t="s">
        <v>24</v>
      </c>
      <c r="L3103" s="71" t="s">
        <v>18</v>
      </c>
      <c r="M3103" s="73"/>
      <c r="N3103" s="73"/>
      <c r="R3103" s="73"/>
      <c r="S3103" s="72" t="s">
        <v>2871</v>
      </c>
      <c r="T3103" s="72" t="s">
        <v>14382</v>
      </c>
      <c r="U3103" s="73"/>
      <c r="W3103" s="73"/>
      <c r="X3103" s="73"/>
      <c r="Y3103" s="72" t="s">
        <v>14379</v>
      </c>
      <c r="AO3103" s="71">
        <v>88</v>
      </c>
      <c r="AT3103" s="73"/>
      <c r="AU3103" s="73"/>
      <c r="AV3103" s="73"/>
      <c r="AW3103" s="74" t="s">
        <v>17497</v>
      </c>
      <c r="BC3103" s="73"/>
      <c r="BD3103" s="73"/>
    </row>
    <row r="3104" spans="1:56">
      <c r="A3104" s="70" t="str">
        <f t="shared" si="97"/>
        <v>2026-01</v>
      </c>
      <c r="B3104" s="5" t="str">
        <f>_xlfn.XLOOKUP(G3104,过机服务商重量差!A:A,过机服务商重量差!G:G)</f>
        <v>帅时莹</v>
      </c>
      <c r="C3104" s="32" t="str">
        <f t="shared" si="96"/>
        <v>渠道</v>
      </c>
      <c r="D3104" s="63">
        <f>ROUND(IF(AND(AO3104&gt;=0,Y3104="正常走货"),_xlfn.XLOOKUP(G3104,过机服务商重量差!A:A,过机服务商重量差!L:L),"0"),2)</f>
        <v>38</v>
      </c>
      <c r="E3104" s="64">
        <f>ROUND(IF(B3104="小旋风",$D3104/提成!$D$4*提成!$E$4,$D3104/提成!$D$3*提成!$E$3),2)</f>
        <v>0.38</v>
      </c>
      <c r="F3104" s="5" t="str">
        <f ca="1">IFERROR(LOOKUP(1,0/((B3104=名单!B:B)*(VALUE(AW3104)&gt;=名单!E:E)*(VALUE(AW3104)&lt;=名单!G:G)*(Y3104="正常走货")),名单!H:H),"否")</f>
        <v>否</v>
      </c>
      <c r="G3104" s="71" t="s">
        <v>9334</v>
      </c>
      <c r="H3104" s="71" t="s">
        <v>9336</v>
      </c>
      <c r="J3104" s="72" t="s">
        <v>140</v>
      </c>
      <c r="L3104" s="71" t="s">
        <v>18</v>
      </c>
      <c r="M3104" s="73"/>
      <c r="N3104" s="73"/>
      <c r="R3104" s="73"/>
      <c r="S3104" s="72" t="s">
        <v>191</v>
      </c>
      <c r="T3104" s="72" t="s">
        <v>14410</v>
      </c>
      <c r="U3104" s="73"/>
      <c r="W3104" s="73"/>
      <c r="X3104" s="73"/>
      <c r="Y3104" s="72" t="s">
        <v>14379</v>
      </c>
      <c r="AO3104" s="71">
        <v>998.4</v>
      </c>
      <c r="AS3104" s="73"/>
      <c r="AT3104" s="73"/>
      <c r="AU3104" s="73"/>
      <c r="AV3104" s="73"/>
      <c r="AW3104" s="74" t="s">
        <v>17498</v>
      </c>
      <c r="BA3104" s="73"/>
      <c r="BC3104" s="73"/>
    </row>
    <row r="3105" spans="1:56">
      <c r="A3105" s="70" t="str">
        <f t="shared" si="97"/>
        <v>2026-01</v>
      </c>
      <c r="B3105" s="5" t="str">
        <f>_xlfn.XLOOKUP(G3105,过机服务商重量差!A:A,过机服务商重量差!G:G)</f>
        <v>帅时莹</v>
      </c>
      <c r="C3105" s="32" t="str">
        <f t="shared" si="96"/>
        <v>渠道</v>
      </c>
      <c r="D3105" s="63">
        <f>ROUND(IF(AND(AO3105&gt;=0,Y3105="正常走货"),_xlfn.XLOOKUP(G3105,过机服务商重量差!A:A,过机服务商重量差!L:L),"0"),2)</f>
        <v>52</v>
      </c>
      <c r="E3105" s="64">
        <f>ROUND(IF(B3105="小旋风",$D3105/提成!$D$4*提成!$E$4,$D3105/提成!$D$3*提成!$E$3),2)</f>
        <v>0.52</v>
      </c>
      <c r="F3105" s="5" t="str">
        <f ca="1">IFERROR(LOOKUP(1,0/((B3105=名单!B:B)*(VALUE(AW3105)&gt;=名单!E:E)*(VALUE(AW3105)&lt;=名单!G:G)*(Y3105="正常走货")),名单!H:H),"否")</f>
        <v>否</v>
      </c>
      <c r="G3105" s="71" t="s">
        <v>9337</v>
      </c>
      <c r="H3105" s="71" t="s">
        <v>9339</v>
      </c>
      <c r="J3105" s="72" t="s">
        <v>140</v>
      </c>
      <c r="L3105" s="71" t="s">
        <v>18</v>
      </c>
      <c r="M3105" s="73"/>
      <c r="N3105" s="73"/>
      <c r="R3105" s="73"/>
      <c r="S3105" s="72" t="s">
        <v>191</v>
      </c>
      <c r="T3105" s="72" t="s">
        <v>14410</v>
      </c>
      <c r="U3105" s="73"/>
      <c r="W3105" s="73"/>
      <c r="X3105" s="73"/>
      <c r="Y3105" s="72" t="s">
        <v>14379</v>
      </c>
      <c r="AO3105" s="71">
        <v>946.3</v>
      </c>
      <c r="AT3105" s="73"/>
      <c r="AU3105" s="73"/>
      <c r="AV3105" s="73"/>
      <c r="AW3105" s="74" t="s">
        <v>17499</v>
      </c>
      <c r="BC3105" s="73"/>
    </row>
    <row r="3106" spans="1:56">
      <c r="A3106" s="70" t="str">
        <f t="shared" si="97"/>
        <v>2026-01</v>
      </c>
      <c r="B3106" s="5" t="str">
        <f>_xlfn.XLOOKUP(G3106,过机服务商重量差!A:A,过机服务商重量差!G:G)</f>
        <v>玉麒麟</v>
      </c>
      <c r="C3106" s="32" t="str">
        <f t="shared" si="96"/>
        <v>渠道</v>
      </c>
      <c r="D3106" s="63">
        <f>ROUND(IF(AND(AO3106&gt;=0,Y3106="正常走货"),_xlfn.XLOOKUP(G3106,过机服务商重量差!A:A,过机服务商重量差!L:L),"0"),2)</f>
        <v>26</v>
      </c>
      <c r="E3106" s="64">
        <f>ROUND(IF(B3106="小旋风",$D3106/提成!$D$4*提成!$E$4,$D3106/提成!$D$3*提成!$E$3),2)</f>
        <v>0.26</v>
      </c>
      <c r="F3106" s="5" t="str">
        <f ca="1">IFERROR(LOOKUP(1,0/((B3106=名单!B:B)*(VALUE(AW3106)&gt;=名单!E:E)*(VALUE(AW3106)&lt;=名单!G:G)*(Y3106="正常走货")),名单!H:H),"否")</f>
        <v>否</v>
      </c>
      <c r="G3106" s="71" t="s">
        <v>9340</v>
      </c>
      <c r="H3106" s="71" t="s">
        <v>9342</v>
      </c>
      <c r="J3106" s="72" t="s">
        <v>24</v>
      </c>
      <c r="L3106" s="71" t="s">
        <v>18</v>
      </c>
      <c r="M3106" s="73"/>
      <c r="N3106" s="73"/>
      <c r="R3106" s="73"/>
      <c r="S3106" s="72" t="s">
        <v>1262</v>
      </c>
      <c r="T3106" s="72" t="s">
        <v>14382</v>
      </c>
      <c r="U3106" s="73"/>
      <c r="W3106" s="73"/>
      <c r="X3106" s="73"/>
      <c r="Y3106" s="72" t="s">
        <v>14379</v>
      </c>
      <c r="AO3106" s="71">
        <v>109</v>
      </c>
      <c r="AT3106" s="73"/>
      <c r="AV3106" s="73"/>
      <c r="AW3106" s="74" t="s">
        <v>17500</v>
      </c>
      <c r="BC3106" s="73"/>
    </row>
    <row r="3107" spans="1:56">
      <c r="A3107" s="70" t="str">
        <f t="shared" si="97"/>
        <v>2026-01</v>
      </c>
      <c r="B3107" s="5" t="str">
        <f>_xlfn.XLOOKUP(G3107,过机服务商重量差!A:A,过机服务商重量差!G:G)</f>
        <v>帅时莹</v>
      </c>
      <c r="C3107" s="32" t="str">
        <f t="shared" si="96"/>
        <v>渠道</v>
      </c>
      <c r="D3107" s="63">
        <f>ROUND(IF(AND(AO3107&gt;=0,Y3107="正常走货"),_xlfn.XLOOKUP(G3107,过机服务商重量差!A:A,过机服务商重量差!L:L),"0"),2)</f>
        <v>172</v>
      </c>
      <c r="E3107" s="64">
        <f>ROUND(IF(B3107="小旋风",$D3107/提成!$D$4*提成!$E$4,$D3107/提成!$D$3*提成!$E$3),2)</f>
        <v>1.72</v>
      </c>
      <c r="F3107" s="5" t="str">
        <f ca="1">IFERROR(LOOKUP(1,0/((B3107=名单!B:B)*(VALUE(AW3107)&gt;=名单!E:E)*(VALUE(AW3107)&lt;=名单!G:G)*(Y3107="正常走货")),名单!H:H),"否")</f>
        <v>否</v>
      </c>
      <c r="G3107" s="71" t="s">
        <v>9343</v>
      </c>
      <c r="H3107" s="71" t="s">
        <v>9345</v>
      </c>
      <c r="J3107" s="72" t="s">
        <v>97</v>
      </c>
      <c r="L3107" s="71" t="s">
        <v>18</v>
      </c>
      <c r="M3107" s="73"/>
      <c r="N3107" s="73"/>
      <c r="R3107" s="73"/>
      <c r="S3107" s="72" t="s">
        <v>227</v>
      </c>
      <c r="T3107" s="72" t="s">
        <v>14410</v>
      </c>
      <c r="U3107" s="73"/>
      <c r="W3107" s="73"/>
      <c r="X3107" s="73"/>
      <c r="Y3107" s="72" t="s">
        <v>14379</v>
      </c>
      <c r="AO3107" s="71">
        <v>359.5</v>
      </c>
      <c r="AS3107" s="73"/>
      <c r="AT3107" s="73"/>
      <c r="AU3107" s="73"/>
      <c r="AV3107" s="73"/>
      <c r="AW3107" s="74" t="s">
        <v>17501</v>
      </c>
      <c r="BC3107" s="73"/>
    </row>
    <row r="3108" spans="1:56">
      <c r="A3108" s="70" t="str">
        <f t="shared" si="97"/>
        <v>2026-01</v>
      </c>
      <c r="B3108" s="5" t="str">
        <f>_xlfn.XLOOKUP(G3108,过机服务商重量差!A:A,过机服务商重量差!G:G)</f>
        <v>007</v>
      </c>
      <c r="C3108" s="32" t="str">
        <f t="shared" si="96"/>
        <v>渠道</v>
      </c>
      <c r="D3108" s="63">
        <f>ROUND(IF(AND(AO3108&gt;=0,Y3108="正常走货"),_xlfn.XLOOKUP(G3108,过机服务商重量差!A:A,过机服务商重量差!L:L),"0"),2)</f>
        <v>49</v>
      </c>
      <c r="E3108" s="64">
        <f>ROUND(IF(B3108="小旋风",$D3108/提成!$D$4*提成!$E$4,$D3108/提成!$D$3*提成!$E$3),2)</f>
        <v>0.49</v>
      </c>
      <c r="F3108" s="5" t="str">
        <f ca="1">IFERROR(LOOKUP(1,0/((B3108=名单!B:B)*(VALUE(AW3108)&gt;=名单!E:E)*(VALUE(AW3108)&lt;=名单!G:G)*(Y3108="正常走货")),名单!H:H),"否")</f>
        <v>否</v>
      </c>
      <c r="G3108" s="71" t="s">
        <v>9346</v>
      </c>
      <c r="H3108" s="71" t="s">
        <v>9348</v>
      </c>
      <c r="J3108" s="72" t="s">
        <v>168</v>
      </c>
      <c r="L3108" s="71" t="s">
        <v>18</v>
      </c>
      <c r="M3108" s="73"/>
      <c r="N3108" s="73"/>
      <c r="R3108" s="73"/>
      <c r="S3108" s="72" t="s">
        <v>145</v>
      </c>
      <c r="T3108" s="72" t="s">
        <v>14407</v>
      </c>
      <c r="U3108" s="73"/>
      <c r="W3108" s="73"/>
      <c r="X3108" s="73"/>
      <c r="Y3108" s="72" t="s">
        <v>14379</v>
      </c>
      <c r="AO3108" s="71">
        <v>24.5</v>
      </c>
      <c r="AS3108" s="73"/>
      <c r="AT3108" s="73"/>
      <c r="AU3108" s="73"/>
      <c r="AV3108" s="73"/>
      <c r="AW3108" s="74" t="s">
        <v>17502</v>
      </c>
      <c r="BA3108" s="73"/>
      <c r="BC3108" s="73"/>
    </row>
    <row r="3109" spans="1:56">
      <c r="A3109" s="70" t="str">
        <f t="shared" si="97"/>
        <v>2026-01</v>
      </c>
      <c r="B3109" s="5" t="str">
        <f>_xlfn.XLOOKUP(G3109,过机服务商重量差!A:A,过机服务商重量差!G:G)</f>
        <v>玉麒麟</v>
      </c>
      <c r="C3109" s="32" t="str">
        <f t="shared" si="96"/>
        <v>渠道</v>
      </c>
      <c r="D3109" s="63">
        <f>ROUND(IF(AND(AO3109&gt;=0,Y3109="正常走货"),_xlfn.XLOOKUP(G3109,过机服务商重量差!A:A,过机服务商重量差!L:L),"0"),2)</f>
        <v>9.5</v>
      </c>
      <c r="E3109" s="64">
        <f>ROUND(IF(B3109="小旋风",$D3109/提成!$D$4*提成!$E$4,$D3109/提成!$D$3*提成!$E$3),2)</f>
        <v>0.1</v>
      </c>
      <c r="F3109" s="5" t="str">
        <f ca="1">IFERROR(LOOKUP(1,0/((B3109=名单!B:B)*(VALUE(AW3109)&gt;=名单!E:E)*(VALUE(AW3109)&lt;=名单!G:G)*(Y3109="正常走货")),名单!H:H),"否")</f>
        <v>否</v>
      </c>
      <c r="G3109" s="71" t="s">
        <v>9349</v>
      </c>
      <c r="H3109" s="71" t="s">
        <v>9351</v>
      </c>
      <c r="J3109" s="72" t="s">
        <v>17</v>
      </c>
      <c r="L3109" s="71" t="s">
        <v>18</v>
      </c>
      <c r="M3109" s="73"/>
      <c r="N3109" s="73"/>
      <c r="R3109" s="73"/>
      <c r="S3109" s="72" t="s">
        <v>328</v>
      </c>
      <c r="T3109" s="72" t="s">
        <v>14382</v>
      </c>
      <c r="U3109" s="73"/>
      <c r="W3109" s="73"/>
      <c r="X3109" s="73"/>
      <c r="Y3109" s="72" t="s">
        <v>14379</v>
      </c>
      <c r="AO3109" s="71">
        <v>130.38</v>
      </c>
      <c r="AS3109" s="73"/>
      <c r="AT3109" s="73"/>
      <c r="AU3109" s="73"/>
      <c r="AV3109" s="73"/>
      <c r="AW3109" s="74" t="s">
        <v>17503</v>
      </c>
      <c r="BC3109" s="73"/>
    </row>
    <row r="3110" spans="1:56">
      <c r="A3110" s="70" t="str">
        <f t="shared" si="97"/>
        <v>2026-01</v>
      </c>
      <c r="B3110" s="5" t="str">
        <f>_xlfn.XLOOKUP(G3110,过机服务商重量差!A:A,过机服务商重量差!G:G)</f>
        <v>无崖子</v>
      </c>
      <c r="C3110" s="32" t="str">
        <f t="shared" si="96"/>
        <v/>
      </c>
      <c r="D3110" s="63">
        <f>ROUND(IF(AND(AO3110&gt;=0,Y3110="正常走货"),_xlfn.XLOOKUP(G3110,过机服务商重量差!A:A,过机服务商重量差!L:L),"0"),2)</f>
        <v>0</v>
      </c>
      <c r="E3110" s="64">
        <f>ROUND(IF(B3110="小旋风",$D3110/提成!$D$4*提成!$E$4,$D3110/提成!$D$3*提成!$E$3),2)</f>
        <v>0</v>
      </c>
      <c r="F3110" s="5" t="str">
        <f ca="1">IFERROR(LOOKUP(1,0/((B3110=名单!B:B)*(VALUE(AW3110)&gt;=名单!E:E)*(VALUE(AW3110)&lt;=名单!G:G)*(Y3110="正常走货")),名单!H:H),"否")</f>
        <v>否</v>
      </c>
      <c r="G3110" s="71" t="s">
        <v>9352</v>
      </c>
      <c r="H3110" s="71" t="s">
        <v>9354</v>
      </c>
      <c r="J3110" s="72" t="s">
        <v>465</v>
      </c>
      <c r="L3110" s="71" t="s">
        <v>18</v>
      </c>
      <c r="M3110" s="73"/>
      <c r="N3110" s="73"/>
      <c r="R3110" s="73"/>
      <c r="S3110" s="72" t="s">
        <v>7799</v>
      </c>
      <c r="T3110" s="71" t="s">
        <v>14382</v>
      </c>
      <c r="U3110" s="73"/>
      <c r="W3110" s="73"/>
      <c r="X3110" s="73"/>
      <c r="Y3110" s="72" t="s">
        <v>14379</v>
      </c>
      <c r="AO3110" s="71">
        <v>-37</v>
      </c>
      <c r="AS3110" s="73"/>
      <c r="AT3110" s="73"/>
      <c r="AU3110" s="73"/>
      <c r="AV3110" s="73"/>
      <c r="AW3110" s="74" t="s">
        <v>17504</v>
      </c>
      <c r="BA3110" s="73"/>
      <c r="BC3110" s="73"/>
    </row>
    <row r="3111" spans="1:56">
      <c r="A3111" s="70" t="str">
        <f t="shared" si="97"/>
        <v>2026-01</v>
      </c>
      <c r="B3111" s="5" t="str">
        <f>_xlfn.XLOOKUP(G3111,过机服务商重量差!A:A,过机服务商重量差!G:G)</f>
        <v>无崖子</v>
      </c>
      <c r="C3111" s="32" t="str">
        <f t="shared" si="96"/>
        <v>渠道</v>
      </c>
      <c r="D3111" s="63">
        <f>ROUND(IF(AND(AO3111&gt;=0,Y3111="正常走货"),_xlfn.XLOOKUP(G3111,过机服务商重量差!A:A,过机服务商重量差!L:L),"0"),2)</f>
        <v>1</v>
      </c>
      <c r="E3111" s="64">
        <f>ROUND(IF(B3111="小旋风",$D3111/提成!$D$4*提成!$E$4,$D3111/提成!$D$3*提成!$E$3),2)</f>
        <v>0.01</v>
      </c>
      <c r="F3111" s="5" t="str">
        <f ca="1">IFERROR(LOOKUP(1,0/((B3111=名单!B:B)*(VALUE(AW3111)&gt;=名单!E:E)*(VALUE(AW3111)&lt;=名单!G:G)*(Y3111="正常走货")),名单!H:H),"否")</f>
        <v>否</v>
      </c>
      <c r="G3111" s="71" t="s">
        <v>9355</v>
      </c>
      <c r="H3111" s="71" t="s">
        <v>9357</v>
      </c>
      <c r="J3111" s="72" t="s">
        <v>160</v>
      </c>
      <c r="L3111" s="71" t="s">
        <v>18</v>
      </c>
      <c r="M3111" s="73"/>
      <c r="N3111" s="73"/>
      <c r="R3111" s="73"/>
      <c r="S3111" s="72" t="s">
        <v>7799</v>
      </c>
      <c r="T3111" s="72" t="s">
        <v>14382</v>
      </c>
      <c r="U3111" s="73"/>
      <c r="W3111" s="73"/>
      <c r="X3111" s="73"/>
      <c r="Y3111" s="72" t="s">
        <v>14379</v>
      </c>
      <c r="AO3111" s="71">
        <v>0</v>
      </c>
      <c r="AS3111" s="73"/>
      <c r="AT3111" s="73"/>
      <c r="AU3111" s="73"/>
      <c r="AV3111" s="73"/>
      <c r="AW3111" s="74" t="s">
        <v>17505</v>
      </c>
      <c r="BA3111" s="73"/>
      <c r="BC3111" s="73"/>
    </row>
    <row r="3112" spans="1:56">
      <c r="A3112" s="70" t="str">
        <f t="shared" si="97"/>
        <v>2026-01</v>
      </c>
      <c r="B3112" s="5" t="str">
        <f>_xlfn.XLOOKUP(G3112,过机服务商重量差!A:A,过机服务商重量差!G:G)</f>
        <v>玉麒麟</v>
      </c>
      <c r="C3112" s="32" t="str">
        <f t="shared" si="96"/>
        <v>渠道</v>
      </c>
      <c r="D3112" s="63">
        <f>ROUND(IF(AND(AO3112&gt;=0,Y3112="正常走货"),_xlfn.XLOOKUP(G3112,过机服务商重量差!A:A,过机服务商重量差!L:L),"0"),2)</f>
        <v>1</v>
      </c>
      <c r="E3112" s="64">
        <f>ROUND(IF(B3112="小旋风",$D3112/提成!$D$4*提成!$E$4,$D3112/提成!$D$3*提成!$E$3),2)</f>
        <v>0.01</v>
      </c>
      <c r="F3112" s="5" t="str">
        <f ca="1">IFERROR(LOOKUP(1,0/((B3112=名单!B:B)*(VALUE(AW3112)&gt;=名单!E:E)*(VALUE(AW3112)&lt;=名单!G:G)*(Y3112="正常走货")),名单!H:H),"否")</f>
        <v>否</v>
      </c>
      <c r="G3112" s="71" t="s">
        <v>9358</v>
      </c>
      <c r="H3112" s="71" t="s">
        <v>9360</v>
      </c>
      <c r="J3112" s="72" t="s">
        <v>17</v>
      </c>
      <c r="L3112" s="71" t="s">
        <v>18</v>
      </c>
      <c r="M3112" s="73"/>
      <c r="N3112" s="73"/>
      <c r="R3112" s="73"/>
      <c r="S3112" s="72" t="s">
        <v>767</v>
      </c>
      <c r="T3112" s="72" t="s">
        <v>14382</v>
      </c>
      <c r="U3112" s="73"/>
      <c r="W3112" s="73"/>
      <c r="X3112" s="73"/>
      <c r="Y3112" s="72" t="s">
        <v>14379</v>
      </c>
      <c r="AO3112" s="71">
        <v>58</v>
      </c>
      <c r="AS3112" s="73"/>
      <c r="AT3112" s="73"/>
      <c r="AU3112" s="73"/>
      <c r="AV3112" s="73"/>
      <c r="AW3112" s="74" t="s">
        <v>17506</v>
      </c>
      <c r="BA3112" s="73"/>
      <c r="BC3112" s="73"/>
    </row>
    <row r="3113" spans="1:56">
      <c r="A3113" s="70" t="str">
        <f t="shared" si="97"/>
        <v>2026-01</v>
      </c>
      <c r="B3113" s="5" t="str">
        <f>_xlfn.XLOOKUP(G3113,过机服务商重量差!A:A,过机服务商重量差!G:G)</f>
        <v>玉麒麟</v>
      </c>
      <c r="C3113" s="32" t="str">
        <f t="shared" si="96"/>
        <v/>
      </c>
      <c r="D3113" s="63">
        <f>ROUND(IF(AND(AO3113&gt;=0,Y3113="正常走货"),_xlfn.XLOOKUP(G3113,过机服务商重量差!A:A,过机服务商重量差!L:L),"0"),2)</f>
        <v>0</v>
      </c>
      <c r="E3113" s="64">
        <f>ROUND(IF(B3113="小旋风",$D3113/提成!$D$4*提成!$E$4,$D3113/提成!$D$3*提成!$E$3),2)</f>
        <v>0</v>
      </c>
      <c r="F3113" s="5" t="str">
        <f ca="1">IFERROR(LOOKUP(1,0/((B3113=名单!B:B)*(VALUE(AW3113)&gt;=名单!E:E)*(VALUE(AW3113)&lt;=名单!G:G)*(Y3113="正常走货")),名单!H:H),"否")</f>
        <v>否</v>
      </c>
      <c r="G3113" s="71" t="s">
        <v>9361</v>
      </c>
      <c r="H3113" s="71" t="s">
        <v>9363</v>
      </c>
      <c r="J3113" s="72" t="s">
        <v>17</v>
      </c>
      <c r="L3113" s="71" t="s">
        <v>18</v>
      </c>
      <c r="M3113" s="73"/>
      <c r="N3113" s="73"/>
      <c r="R3113" s="73"/>
      <c r="S3113" s="72" t="s">
        <v>152</v>
      </c>
      <c r="T3113" s="72" t="s">
        <v>14382</v>
      </c>
      <c r="U3113" s="73"/>
      <c r="W3113" s="73"/>
      <c r="X3113" s="73"/>
      <c r="Y3113" s="72" t="s">
        <v>14379</v>
      </c>
      <c r="AO3113" s="71">
        <v>-848.5</v>
      </c>
      <c r="AS3113" s="73"/>
      <c r="AT3113" s="73"/>
      <c r="AV3113" s="73"/>
      <c r="AW3113" s="74" t="s">
        <v>17507</v>
      </c>
      <c r="BC3113" s="73"/>
    </row>
    <row r="3114" spans="1:56">
      <c r="A3114" s="70" t="str">
        <f t="shared" si="97"/>
        <v>2026-01</v>
      </c>
      <c r="B3114" s="5" t="str">
        <f>_xlfn.XLOOKUP(G3114,过机服务商重量差!A:A,过机服务商重量差!G:G)</f>
        <v>无崖子</v>
      </c>
      <c r="C3114" s="32" t="str">
        <f t="shared" si="96"/>
        <v>渠道</v>
      </c>
      <c r="D3114" s="63">
        <f>ROUND(IF(AND(AO3114&gt;=0,Y3114="正常走货"),_xlfn.XLOOKUP(G3114,过机服务商重量差!A:A,过机服务商重量差!L:L),"0"),2)</f>
        <v>1</v>
      </c>
      <c r="E3114" s="64">
        <f>ROUND(IF(B3114="小旋风",$D3114/提成!$D$4*提成!$E$4,$D3114/提成!$D$3*提成!$E$3),2)</f>
        <v>0.01</v>
      </c>
      <c r="F3114" s="5" t="str">
        <f ca="1">IFERROR(LOOKUP(1,0/((B3114=名单!B:B)*(VALUE(AW3114)&gt;=名单!E:E)*(VALUE(AW3114)&lt;=名单!G:G)*(Y3114="正常走货")),名单!H:H),"否")</f>
        <v>否</v>
      </c>
      <c r="G3114" s="71" t="s">
        <v>9364</v>
      </c>
      <c r="H3114" s="71" t="s">
        <v>9366</v>
      </c>
      <c r="J3114" s="72" t="s">
        <v>590</v>
      </c>
      <c r="L3114" s="71" t="s">
        <v>18</v>
      </c>
      <c r="M3114" s="73"/>
      <c r="N3114" s="73"/>
      <c r="R3114" s="73"/>
      <c r="S3114" s="72" t="s">
        <v>6833</v>
      </c>
      <c r="T3114" s="72" t="s">
        <v>16393</v>
      </c>
      <c r="U3114" s="73"/>
      <c r="W3114" s="73"/>
      <c r="X3114" s="73"/>
      <c r="Y3114" s="72" t="s">
        <v>14379</v>
      </c>
      <c r="AO3114" s="71">
        <v>27.9</v>
      </c>
      <c r="AS3114" s="73"/>
      <c r="AT3114" s="73"/>
      <c r="AV3114" s="73"/>
      <c r="AW3114" s="74" t="s">
        <v>17508</v>
      </c>
      <c r="BC3114" s="73"/>
    </row>
    <row r="3115" spans="1:56">
      <c r="A3115" s="70" t="str">
        <f t="shared" si="97"/>
        <v>2026-01</v>
      </c>
      <c r="B3115" s="5" t="str">
        <f>_xlfn.XLOOKUP(G3115,过机服务商重量差!A:A,过机服务商重量差!G:G)</f>
        <v>风清扬</v>
      </c>
      <c r="C3115" s="32" t="str">
        <f t="shared" si="96"/>
        <v>渠道</v>
      </c>
      <c r="D3115" s="63">
        <f>ROUND(IF(AND(AO3115&gt;=0,Y3115="正常走货"),_xlfn.XLOOKUP(G3115,过机服务商重量差!A:A,过机服务商重量差!L:L),"0"),2)</f>
        <v>819</v>
      </c>
      <c r="E3115" s="64">
        <f>ROUND(IF(B3115="小旋风",$D3115/提成!$D$4*提成!$E$4,$D3115/提成!$D$3*提成!$E$3),2)</f>
        <v>8.19</v>
      </c>
      <c r="F3115" s="5" t="str">
        <f ca="1">IFERROR(LOOKUP(1,0/((B3115=名单!B:B)*(VALUE(AW3115)&gt;=名单!E:E)*(VALUE(AW3115)&lt;=名单!G:G)*(Y3115="正常走货")),名单!H:H),"否")</f>
        <v>是</v>
      </c>
      <c r="G3115" s="71" t="s">
        <v>9367</v>
      </c>
      <c r="H3115" s="71" t="s">
        <v>50</v>
      </c>
      <c r="J3115" s="71" t="s">
        <v>51</v>
      </c>
      <c r="L3115" s="71" t="s">
        <v>18</v>
      </c>
      <c r="M3115" s="73"/>
      <c r="N3115" s="73"/>
      <c r="R3115" s="73"/>
      <c r="S3115" s="72" t="s">
        <v>6088</v>
      </c>
      <c r="T3115" s="71" t="s">
        <v>16393</v>
      </c>
      <c r="U3115" s="73"/>
      <c r="W3115" s="73"/>
      <c r="X3115" s="73"/>
      <c r="Y3115" s="72" t="s">
        <v>14379</v>
      </c>
      <c r="AO3115" s="71">
        <v>1297.5</v>
      </c>
      <c r="AT3115" s="73"/>
      <c r="AU3115" s="73"/>
      <c r="AV3115" s="73"/>
      <c r="AW3115" s="74" t="s">
        <v>17509</v>
      </c>
      <c r="BC3115" s="73"/>
    </row>
    <row r="3116" spans="1:56">
      <c r="A3116" s="70" t="str">
        <f t="shared" si="97"/>
        <v>2026-01</v>
      </c>
      <c r="B3116" s="5" t="str">
        <f>_xlfn.XLOOKUP(G3116,过机服务商重量差!A:A,过机服务商重量差!G:G)</f>
        <v>小旋风</v>
      </c>
      <c r="C3116" s="32" t="str">
        <f t="shared" si="96"/>
        <v>渠道</v>
      </c>
      <c r="D3116" s="63">
        <f>ROUND(IF(AND(AO3116&gt;=0,Y3116="正常走货"),_xlfn.XLOOKUP(G3116,过机服务商重量差!A:A,过机服务商重量差!L:L),"0"),2)</f>
        <v>136</v>
      </c>
      <c r="E3116" s="64">
        <f>ROUND(IF(B3116="小旋风",$D3116/提成!$D$4*提成!$E$4,$D3116/提成!$D$3*提成!$E$3),2)</f>
        <v>1.36</v>
      </c>
      <c r="F3116" s="5" t="str">
        <f ca="1">IFERROR(LOOKUP(1,0/((B3116=名单!B:B)*(VALUE(AW3116)&gt;=名单!E:E)*(VALUE(AW3116)&lt;=名单!G:G)*(Y3116="正常走货")),名单!H:H),"否")</f>
        <v>是</v>
      </c>
      <c r="G3116" s="71" t="s">
        <v>9369</v>
      </c>
      <c r="H3116" s="71" t="s">
        <v>9371</v>
      </c>
      <c r="J3116" s="72" t="s">
        <v>78</v>
      </c>
      <c r="L3116" s="71" t="s">
        <v>18</v>
      </c>
      <c r="M3116" s="73"/>
      <c r="N3116" s="73"/>
      <c r="R3116" s="73"/>
      <c r="S3116" s="72" t="s">
        <v>116</v>
      </c>
      <c r="T3116" s="72" t="s">
        <v>14382</v>
      </c>
      <c r="U3116" s="73"/>
      <c r="W3116" s="73"/>
      <c r="X3116" s="73"/>
      <c r="Y3116" s="72" t="s">
        <v>14379</v>
      </c>
      <c r="AO3116" s="71">
        <v>95.2</v>
      </c>
      <c r="AS3116" s="73"/>
      <c r="AT3116" s="73"/>
      <c r="AV3116" s="73"/>
      <c r="AW3116" s="74" t="s">
        <v>17510</v>
      </c>
      <c r="BC3116" s="73"/>
      <c r="BD3116" s="73"/>
    </row>
    <row r="3117" spans="1:56">
      <c r="A3117" s="70" t="str">
        <f t="shared" si="97"/>
        <v>2026-01</v>
      </c>
      <c r="B3117" s="5" t="str">
        <f>_xlfn.XLOOKUP(G3117,过机服务商重量差!A:A,过机服务商重量差!G:G)</f>
        <v>小旋风</v>
      </c>
      <c r="C3117" s="32" t="str">
        <f t="shared" si="96"/>
        <v>渠道</v>
      </c>
      <c r="D3117" s="63">
        <f>ROUND(IF(AND(AO3117&gt;=0,Y3117="正常走货"),_xlfn.XLOOKUP(G3117,过机服务商重量差!A:A,过机服务商重量差!L:L),"0"),2)</f>
        <v>143</v>
      </c>
      <c r="E3117" s="64">
        <f>ROUND(IF(B3117="小旋风",$D3117/提成!$D$4*提成!$E$4,$D3117/提成!$D$3*提成!$E$3),2)</f>
        <v>1.43</v>
      </c>
      <c r="F3117" s="5" t="str">
        <f ca="1">IFERROR(LOOKUP(1,0/((B3117=名单!B:B)*(VALUE(AW3117)&gt;=名单!E:E)*(VALUE(AW3117)&lt;=名单!G:G)*(Y3117="正常走货")),名单!H:H),"否")</f>
        <v>是</v>
      </c>
      <c r="G3117" s="71" t="s">
        <v>9372</v>
      </c>
      <c r="H3117" s="71" t="s">
        <v>9374</v>
      </c>
      <c r="J3117" s="72" t="s">
        <v>78</v>
      </c>
      <c r="L3117" s="71" t="s">
        <v>18</v>
      </c>
      <c r="M3117" s="73"/>
      <c r="N3117" s="73"/>
      <c r="R3117" s="73"/>
      <c r="S3117" s="72" t="s">
        <v>203</v>
      </c>
      <c r="T3117" s="72" t="s">
        <v>14378</v>
      </c>
      <c r="U3117" s="73"/>
      <c r="W3117" s="73"/>
      <c r="X3117" s="73"/>
      <c r="Y3117" s="72" t="s">
        <v>14379</v>
      </c>
      <c r="Z3117" s="73"/>
      <c r="AO3117" s="71">
        <v>357.1</v>
      </c>
      <c r="AT3117" s="73"/>
      <c r="AU3117" s="73"/>
      <c r="AV3117" s="73"/>
      <c r="AW3117" s="74" t="s">
        <v>17511</v>
      </c>
      <c r="BA3117" s="73"/>
      <c r="BC3117" s="73"/>
    </row>
    <row r="3118" spans="1:56">
      <c r="A3118" s="70" t="str">
        <f t="shared" si="97"/>
        <v>2026-01</v>
      </c>
      <c r="B3118" s="5" t="str">
        <f>_xlfn.XLOOKUP(G3118,过机服务商重量差!A:A,过机服务商重量差!G:G)</f>
        <v>帅时莹</v>
      </c>
      <c r="C3118" s="32" t="str">
        <f t="shared" si="96"/>
        <v>渠道</v>
      </c>
      <c r="D3118" s="63">
        <f>ROUND(IF(AND(AO3118&gt;=0,Y3118="正常走货"),_xlfn.XLOOKUP(G3118,过机服务商重量差!A:A,过机服务商重量差!L:L),"0"),2)</f>
        <v>7.5</v>
      </c>
      <c r="E3118" s="64">
        <f>ROUND(IF(B3118="小旋风",$D3118/提成!$D$4*提成!$E$4,$D3118/提成!$D$3*提成!$E$3),2)</f>
        <v>0.08</v>
      </c>
      <c r="F3118" s="5" t="str">
        <f ca="1">IFERROR(LOOKUP(1,0/((B3118=名单!B:B)*(VALUE(AW3118)&gt;=名单!E:E)*(VALUE(AW3118)&lt;=名单!G:G)*(Y3118="正常走货")),名单!H:H),"否")</f>
        <v>否</v>
      </c>
      <c r="G3118" s="71" t="s">
        <v>9375</v>
      </c>
      <c r="H3118" s="71" t="s">
        <v>9377</v>
      </c>
      <c r="J3118" s="72" t="s">
        <v>140</v>
      </c>
      <c r="L3118" s="71" t="s">
        <v>18</v>
      </c>
      <c r="M3118" s="73"/>
      <c r="N3118" s="73"/>
      <c r="R3118" s="73"/>
      <c r="S3118" s="72" t="s">
        <v>442</v>
      </c>
      <c r="T3118" s="72" t="s">
        <v>14410</v>
      </c>
      <c r="U3118" s="73"/>
      <c r="W3118" s="73"/>
      <c r="X3118" s="73"/>
      <c r="Y3118" s="72" t="s">
        <v>14379</v>
      </c>
      <c r="Z3118" s="73"/>
      <c r="AO3118" s="71">
        <v>72.87</v>
      </c>
      <c r="AT3118" s="73"/>
      <c r="AU3118" s="73"/>
      <c r="AV3118" s="73"/>
      <c r="AW3118" s="74" t="s">
        <v>17512</v>
      </c>
      <c r="BA3118" s="73"/>
      <c r="BC3118" s="73"/>
    </row>
    <row r="3119" spans="1:56">
      <c r="A3119" s="70" t="str">
        <f t="shared" si="97"/>
        <v>2026-01</v>
      </c>
      <c r="B3119" s="5" t="str">
        <f>_xlfn.XLOOKUP(G3119,过机服务商重量差!A:A,过机服务商重量差!G:G)</f>
        <v>玉麒麟</v>
      </c>
      <c r="C3119" s="32" t="str">
        <f t="shared" si="96"/>
        <v>渠道</v>
      </c>
      <c r="D3119" s="63">
        <f>ROUND(IF(AND(AO3119&gt;=0,Y3119="正常走货"),_xlfn.XLOOKUP(G3119,过机服务商重量差!A:A,过机服务商重量差!L:L),"0"),2)</f>
        <v>364</v>
      </c>
      <c r="E3119" s="64">
        <f>ROUND(IF(B3119="小旋风",$D3119/提成!$D$4*提成!$E$4,$D3119/提成!$D$3*提成!$E$3),2)</f>
        <v>3.64</v>
      </c>
      <c r="F3119" s="5" t="str">
        <f ca="1">IFERROR(LOOKUP(1,0/((B3119=名单!B:B)*(VALUE(AW3119)&gt;=名单!E:E)*(VALUE(AW3119)&lt;=名单!G:G)*(Y3119="正常走货")),名单!H:H),"否")</f>
        <v>否</v>
      </c>
      <c r="G3119" s="71" t="s">
        <v>9378</v>
      </c>
      <c r="H3119" s="71" t="s">
        <v>9380</v>
      </c>
      <c r="J3119" s="72" t="s">
        <v>17</v>
      </c>
      <c r="L3119" s="71" t="s">
        <v>18</v>
      </c>
      <c r="M3119" s="73"/>
      <c r="N3119" s="73"/>
      <c r="R3119" s="73"/>
      <c r="S3119" s="72" t="s">
        <v>156</v>
      </c>
      <c r="T3119" s="72" t="s">
        <v>14386</v>
      </c>
      <c r="U3119" s="73"/>
      <c r="W3119" s="73"/>
      <c r="X3119" s="73"/>
      <c r="Y3119" s="72" t="s">
        <v>14379</v>
      </c>
      <c r="AO3119" s="71">
        <v>5074.04</v>
      </c>
      <c r="AT3119" s="73"/>
      <c r="AU3119" s="73"/>
      <c r="AV3119" s="73"/>
      <c r="AW3119" s="74" t="s">
        <v>17513</v>
      </c>
      <c r="BC3119" s="73"/>
    </row>
    <row r="3120" spans="1:56">
      <c r="A3120" s="70" t="str">
        <f t="shared" si="97"/>
        <v>2026-01</v>
      </c>
      <c r="B3120" s="5" t="str">
        <f>_xlfn.XLOOKUP(G3120,过机服务商重量差!A:A,过机服务商重量差!G:G)</f>
        <v>帅时莹</v>
      </c>
      <c r="C3120" s="32" t="str">
        <f t="shared" si="96"/>
        <v>渠道</v>
      </c>
      <c r="D3120" s="63">
        <f>ROUND(IF(AND(AO3120&gt;=0,Y3120="正常走货"),_xlfn.XLOOKUP(G3120,过机服务商重量差!A:A,过机服务商重量差!L:L),"0"),2)</f>
        <v>0.5</v>
      </c>
      <c r="E3120" s="64">
        <f>ROUND(IF(B3120="小旋风",$D3120/提成!$D$4*提成!$E$4,$D3120/提成!$D$3*提成!$E$3),2)</f>
        <v>0.01</v>
      </c>
      <c r="F3120" s="5" t="str">
        <f ca="1">IFERROR(LOOKUP(1,0/((B3120=名单!B:B)*(VALUE(AW3120)&gt;=名单!E:E)*(VALUE(AW3120)&lt;=名单!G:G)*(Y3120="正常走货")),名单!H:H),"否")</f>
        <v>否</v>
      </c>
      <c r="G3120" s="71" t="s">
        <v>9381</v>
      </c>
      <c r="H3120" s="71" t="s">
        <v>9383</v>
      </c>
      <c r="J3120" s="72" t="s">
        <v>458</v>
      </c>
      <c r="L3120" s="71" t="s">
        <v>18</v>
      </c>
      <c r="M3120" s="73"/>
      <c r="N3120" s="73"/>
      <c r="R3120" s="73"/>
      <c r="S3120" s="72" t="s">
        <v>199</v>
      </c>
      <c r="T3120" s="72" t="s">
        <v>14439</v>
      </c>
      <c r="U3120" s="73"/>
      <c r="W3120" s="73"/>
      <c r="X3120" s="73"/>
      <c r="Y3120" s="72" t="s">
        <v>14379</v>
      </c>
      <c r="AO3120" s="71">
        <v>39</v>
      </c>
      <c r="AT3120" s="73"/>
      <c r="AU3120" s="73"/>
      <c r="AV3120" s="73"/>
      <c r="AW3120" s="74" t="s">
        <v>17514</v>
      </c>
      <c r="BC3120" s="73"/>
    </row>
    <row r="3121" spans="1:56">
      <c r="A3121" s="70" t="str">
        <f t="shared" si="97"/>
        <v>2026-01</v>
      </c>
      <c r="B3121" s="5" t="str">
        <f>_xlfn.XLOOKUP(G3121,过机服务商重量差!A:A,过机服务商重量差!G:G)</f>
        <v>无崖子</v>
      </c>
      <c r="C3121" s="32" t="str">
        <f t="shared" si="96"/>
        <v>渠道</v>
      </c>
      <c r="D3121" s="63">
        <f>ROUND(IF(AND(AO3121&gt;=0,Y3121="正常走货"),_xlfn.XLOOKUP(G3121,过机服务商重量差!A:A,过机服务商重量差!L:L),"0"),2)</f>
        <v>0</v>
      </c>
      <c r="E3121" s="64">
        <f>ROUND(IF(B3121="小旋风",$D3121/提成!$D$4*提成!$E$4,$D3121/提成!$D$3*提成!$E$3),2)</f>
        <v>0</v>
      </c>
      <c r="F3121" s="5" t="str">
        <f ca="1">IFERROR(LOOKUP(1,0/((B3121=名单!B:B)*(VALUE(AW3121)&gt;=名单!E:E)*(VALUE(AW3121)&lt;=名单!G:G)*(Y3121="正常走货")),名单!H:H),"否")</f>
        <v>否</v>
      </c>
      <c r="G3121" s="71" t="s">
        <v>9384</v>
      </c>
      <c r="H3121" s="71" t="s">
        <v>9386</v>
      </c>
      <c r="J3121" s="72" t="s">
        <v>1025</v>
      </c>
      <c r="L3121" s="71" t="s">
        <v>18</v>
      </c>
      <c r="M3121" s="73"/>
      <c r="N3121" s="73"/>
      <c r="R3121" s="73"/>
      <c r="S3121" s="72" t="s">
        <v>191</v>
      </c>
      <c r="T3121" s="72" t="s">
        <v>14410</v>
      </c>
      <c r="U3121" s="73"/>
      <c r="W3121" s="73"/>
      <c r="X3121" s="73"/>
      <c r="Y3121" s="72" t="s">
        <v>14434</v>
      </c>
      <c r="AO3121" s="71">
        <v>0</v>
      </c>
      <c r="AS3121" s="73"/>
      <c r="AT3121" s="73"/>
      <c r="AV3121" s="73"/>
      <c r="AW3121" s="74" t="s">
        <v>17515</v>
      </c>
      <c r="BC3121" s="73"/>
      <c r="BD3121" s="73"/>
    </row>
    <row r="3122" spans="1:56">
      <c r="A3122" s="70" t="str">
        <f t="shared" si="97"/>
        <v>2026-01</v>
      </c>
      <c r="B3122" s="5" t="str">
        <f>_xlfn.XLOOKUP(G3122,过机服务商重量差!A:A,过机服务商重量差!G:G)</f>
        <v>玉麒麟</v>
      </c>
      <c r="C3122" s="32" t="str">
        <f t="shared" si="96"/>
        <v>渠道</v>
      </c>
      <c r="D3122" s="63">
        <f>ROUND(IF(AND(AO3122&gt;=0,Y3122="正常走货"),_xlfn.XLOOKUP(G3122,过机服务商重量差!A:A,过机服务商重量差!L:L),"0"),2)</f>
        <v>0.5</v>
      </c>
      <c r="E3122" s="64">
        <f>ROUND(IF(B3122="小旋风",$D3122/提成!$D$4*提成!$E$4,$D3122/提成!$D$3*提成!$E$3),2)</f>
        <v>0.01</v>
      </c>
      <c r="F3122" s="5" t="str">
        <f ca="1">IFERROR(LOOKUP(1,0/((B3122=名单!B:B)*(VALUE(AW3122)&gt;=名单!E:E)*(VALUE(AW3122)&lt;=名单!G:G)*(Y3122="正常走货")),名单!H:H),"否")</f>
        <v>否</v>
      </c>
      <c r="G3122" s="71" t="s">
        <v>9387</v>
      </c>
      <c r="H3122" s="71" t="s">
        <v>9389</v>
      </c>
      <c r="J3122" s="71" t="s">
        <v>17</v>
      </c>
      <c r="L3122" s="71" t="s">
        <v>18</v>
      </c>
      <c r="M3122" s="73"/>
      <c r="N3122" s="73"/>
      <c r="R3122" s="73"/>
      <c r="S3122" s="72" t="s">
        <v>120</v>
      </c>
      <c r="T3122" s="71" t="s">
        <v>14382</v>
      </c>
      <c r="U3122" s="73"/>
      <c r="W3122" s="73"/>
      <c r="X3122" s="73"/>
      <c r="Y3122" s="72" t="s">
        <v>14379</v>
      </c>
      <c r="AO3122" s="71">
        <v>30.6</v>
      </c>
      <c r="AS3122" s="73"/>
      <c r="AT3122" s="73"/>
      <c r="AU3122" s="73"/>
      <c r="AV3122" s="73"/>
      <c r="AW3122" s="74" t="s">
        <v>17516</v>
      </c>
      <c r="BC3122" s="73"/>
    </row>
    <row r="3123" spans="1:56">
      <c r="A3123" s="70" t="str">
        <f t="shared" si="97"/>
        <v>2026-01</v>
      </c>
      <c r="B3123" s="5" t="str">
        <f>_xlfn.XLOOKUP(G3123,过机服务商重量差!A:A,过机服务商重量差!G:G)</f>
        <v>玉麒麟</v>
      </c>
      <c r="C3123" s="32" t="str">
        <f t="shared" si="96"/>
        <v>渠道</v>
      </c>
      <c r="D3123" s="63">
        <f>ROUND(IF(AND(AO3123&gt;=0,Y3123="正常走货"),_xlfn.XLOOKUP(G3123,过机服务商重量差!A:A,过机服务商重量差!L:L),"0"),2)</f>
        <v>1</v>
      </c>
      <c r="E3123" s="64">
        <f>ROUND(IF(B3123="小旋风",$D3123/提成!$D$4*提成!$E$4,$D3123/提成!$D$3*提成!$E$3),2)</f>
        <v>0.01</v>
      </c>
      <c r="F3123" s="5" t="str">
        <f ca="1">IFERROR(LOOKUP(1,0/((B3123=名单!B:B)*(VALUE(AW3123)&gt;=名单!E:E)*(VALUE(AW3123)&lt;=名单!G:G)*(Y3123="正常走货")),名单!H:H),"否")</f>
        <v>否</v>
      </c>
      <c r="G3123" s="71" t="s">
        <v>9390</v>
      </c>
      <c r="H3123" s="71" t="s">
        <v>9392</v>
      </c>
      <c r="J3123" s="71" t="s">
        <v>17</v>
      </c>
      <c r="L3123" s="71" t="s">
        <v>18</v>
      </c>
      <c r="M3123" s="73"/>
      <c r="N3123" s="73"/>
      <c r="R3123" s="73"/>
      <c r="S3123" s="72" t="s">
        <v>227</v>
      </c>
      <c r="T3123" s="72" t="s">
        <v>14410</v>
      </c>
      <c r="U3123" s="73"/>
      <c r="W3123" s="73"/>
      <c r="X3123" s="73"/>
      <c r="Y3123" s="72" t="s">
        <v>14379</v>
      </c>
      <c r="AO3123" s="71">
        <v>61</v>
      </c>
      <c r="AT3123" s="73"/>
      <c r="AU3123" s="73"/>
      <c r="AV3123" s="73"/>
      <c r="AW3123" s="74" t="s">
        <v>17517</v>
      </c>
      <c r="BA3123" s="73"/>
      <c r="BC3123" s="73"/>
    </row>
    <row r="3124" spans="1:56">
      <c r="A3124" s="70" t="str">
        <f t="shared" si="97"/>
        <v>2026-01</v>
      </c>
      <c r="B3124" s="5" t="str">
        <f>_xlfn.XLOOKUP(G3124,过机服务商重量差!A:A,过机服务商重量差!G:G)</f>
        <v>玉麒麟</v>
      </c>
      <c r="C3124" s="32" t="str">
        <f t="shared" si="96"/>
        <v>渠道</v>
      </c>
      <c r="D3124" s="63">
        <f>ROUND(IF(AND(AO3124&gt;=0,Y3124="正常走货"),_xlfn.XLOOKUP(G3124,过机服务商重量差!A:A,过机服务商重量差!L:L),"0"),2)</f>
        <v>19</v>
      </c>
      <c r="E3124" s="64">
        <f>ROUND(IF(B3124="小旋风",$D3124/提成!$D$4*提成!$E$4,$D3124/提成!$D$3*提成!$E$3),2)</f>
        <v>0.19</v>
      </c>
      <c r="F3124" s="5" t="str">
        <f ca="1">IFERROR(LOOKUP(1,0/((B3124=名单!B:B)*(VALUE(AW3124)&gt;=名单!E:E)*(VALUE(AW3124)&lt;=名单!G:G)*(Y3124="正常走货")),名单!H:H),"否")</f>
        <v>否</v>
      </c>
      <c r="G3124" s="71" t="s">
        <v>9393</v>
      </c>
      <c r="H3124" s="71" t="s">
        <v>9395</v>
      </c>
      <c r="J3124" s="72" t="s">
        <v>24</v>
      </c>
      <c r="L3124" s="71" t="s">
        <v>18</v>
      </c>
      <c r="M3124" s="73"/>
      <c r="N3124" s="73"/>
      <c r="R3124" s="73"/>
      <c r="S3124" s="72" t="s">
        <v>540</v>
      </c>
      <c r="T3124" s="72" t="s">
        <v>14410</v>
      </c>
      <c r="U3124" s="73"/>
      <c r="W3124" s="73"/>
      <c r="X3124" s="73"/>
      <c r="Y3124" s="72" t="s">
        <v>14379</v>
      </c>
      <c r="AO3124" s="71">
        <v>84.48</v>
      </c>
      <c r="AS3124" s="73"/>
      <c r="AT3124" s="73"/>
      <c r="AU3124" s="73"/>
      <c r="AV3124" s="73"/>
      <c r="AW3124" s="74" t="s">
        <v>17518</v>
      </c>
      <c r="BA3124" s="73"/>
      <c r="BC3124" s="73"/>
    </row>
    <row r="3125" spans="1:56">
      <c r="A3125" s="70" t="str">
        <f t="shared" si="97"/>
        <v>2026-01</v>
      </c>
      <c r="B3125" s="5" t="str">
        <f>_xlfn.XLOOKUP(G3125,过机服务商重量差!A:A,过机服务商重量差!G:G)</f>
        <v>007</v>
      </c>
      <c r="C3125" s="32" t="str">
        <f t="shared" si="96"/>
        <v>渠道</v>
      </c>
      <c r="D3125" s="63">
        <f>ROUND(IF(AND(AO3125&gt;=0,Y3125="正常走货"),_xlfn.XLOOKUP(G3125,过机服务商重量差!A:A,过机服务商重量差!L:L),"0"),2)</f>
        <v>89</v>
      </c>
      <c r="E3125" s="64">
        <f>ROUND(IF(B3125="小旋风",$D3125/提成!$D$4*提成!$E$4,$D3125/提成!$D$3*提成!$E$3),2)</f>
        <v>0.89</v>
      </c>
      <c r="F3125" s="5" t="str">
        <f ca="1">IFERROR(LOOKUP(1,0/((B3125=名单!B:B)*(VALUE(AW3125)&gt;=名单!E:E)*(VALUE(AW3125)&lt;=名单!G:G)*(Y3125="正常走货")),名单!H:H),"否")</f>
        <v>否</v>
      </c>
      <c r="G3125" s="71" t="s">
        <v>9396</v>
      </c>
      <c r="H3125" s="71" t="s">
        <v>9398</v>
      </c>
      <c r="J3125" s="71" t="s">
        <v>168</v>
      </c>
      <c r="L3125" s="71" t="s">
        <v>18</v>
      </c>
      <c r="M3125" s="73"/>
      <c r="N3125" s="73"/>
      <c r="R3125" s="73"/>
      <c r="S3125" s="72" t="s">
        <v>90</v>
      </c>
      <c r="T3125" s="72" t="s">
        <v>14407</v>
      </c>
      <c r="U3125" s="73"/>
      <c r="W3125" s="73"/>
      <c r="X3125" s="73"/>
      <c r="Y3125" s="72" t="s">
        <v>14379</v>
      </c>
      <c r="AO3125" s="71">
        <v>44.5</v>
      </c>
      <c r="AS3125" s="73"/>
      <c r="AT3125" s="73"/>
      <c r="AU3125" s="73"/>
      <c r="AV3125" s="73"/>
      <c r="AW3125" s="74" t="s">
        <v>17519</v>
      </c>
      <c r="BA3125" s="73"/>
      <c r="BC3125" s="73"/>
    </row>
    <row r="3126" spans="1:56">
      <c r="A3126" s="70" t="str">
        <f t="shared" si="97"/>
        <v>2026-01</v>
      </c>
      <c r="B3126" s="5" t="str">
        <f>_xlfn.XLOOKUP(G3126,过机服务商重量差!A:A,过机服务商重量差!G:G)</f>
        <v>帅时莹</v>
      </c>
      <c r="C3126" s="32" t="str">
        <f t="shared" si="96"/>
        <v>渠道</v>
      </c>
      <c r="D3126" s="63">
        <f>ROUND(IF(AND(AO3126&gt;=0,Y3126="正常走货"),_xlfn.XLOOKUP(G3126,过机服务商重量差!A:A,过机服务商重量差!L:L),"0"),2)</f>
        <v>80</v>
      </c>
      <c r="E3126" s="64">
        <f>ROUND(IF(B3126="小旋风",$D3126/提成!$D$4*提成!$E$4,$D3126/提成!$D$3*提成!$E$3),2)</f>
        <v>0.8</v>
      </c>
      <c r="F3126" s="5" t="str">
        <f ca="1">IFERROR(LOOKUP(1,0/((B3126=名单!B:B)*(VALUE(AW3126)&gt;=名单!E:E)*(VALUE(AW3126)&lt;=名单!G:G)*(Y3126="正常走货")),名单!H:H),"否")</f>
        <v>否</v>
      </c>
      <c r="G3126" s="71" t="s">
        <v>9399</v>
      </c>
      <c r="H3126" s="71" t="s">
        <v>9401</v>
      </c>
      <c r="J3126" s="71" t="s">
        <v>140</v>
      </c>
      <c r="L3126" s="71" t="s">
        <v>18</v>
      </c>
      <c r="M3126" s="73"/>
      <c r="N3126" s="73"/>
      <c r="R3126" s="73"/>
      <c r="S3126" s="72" t="s">
        <v>562</v>
      </c>
      <c r="T3126" s="72" t="s">
        <v>14410</v>
      </c>
      <c r="U3126" s="73"/>
      <c r="W3126" s="73"/>
      <c r="X3126" s="73"/>
      <c r="Y3126" s="72" t="s">
        <v>14379</v>
      </c>
      <c r="AO3126" s="71">
        <v>1688</v>
      </c>
      <c r="AS3126" s="73"/>
      <c r="AT3126" s="73"/>
      <c r="AU3126" s="73"/>
      <c r="AV3126" s="73"/>
      <c r="AW3126" s="74" t="s">
        <v>17520</v>
      </c>
      <c r="BC3126" s="73"/>
    </row>
    <row r="3127" spans="1:56">
      <c r="A3127" s="70" t="str">
        <f t="shared" si="97"/>
        <v>2026-01</v>
      </c>
      <c r="B3127" s="5" t="str">
        <f>_xlfn.XLOOKUP(G3127,过机服务商重量差!A:A,过机服务商重量差!G:G)</f>
        <v>无崖子</v>
      </c>
      <c r="C3127" s="32" t="str">
        <f t="shared" si="96"/>
        <v>渠道</v>
      </c>
      <c r="D3127" s="63">
        <f>ROUND(IF(AND(AO3127&gt;=0,Y3127="正常走货"),_xlfn.XLOOKUP(G3127,过机服务商重量差!A:A,过机服务商重量差!L:L),"0"),2)</f>
        <v>1</v>
      </c>
      <c r="E3127" s="64">
        <f>ROUND(IF(B3127="小旋风",$D3127/提成!$D$4*提成!$E$4,$D3127/提成!$D$3*提成!$E$3),2)</f>
        <v>0.01</v>
      </c>
      <c r="F3127" s="5" t="str">
        <f ca="1">IFERROR(LOOKUP(1,0/((B3127=名单!B:B)*(VALUE(AW3127)&gt;=名单!E:E)*(VALUE(AW3127)&lt;=名单!G:G)*(Y3127="正常走货")),名单!H:H),"否")</f>
        <v>否</v>
      </c>
      <c r="G3127" s="71" t="s">
        <v>9402</v>
      </c>
      <c r="H3127" s="71" t="s">
        <v>9404</v>
      </c>
      <c r="J3127" s="72" t="s">
        <v>160</v>
      </c>
      <c r="L3127" s="71" t="s">
        <v>18</v>
      </c>
      <c r="M3127" s="73"/>
      <c r="N3127" s="73"/>
      <c r="R3127" s="73"/>
      <c r="S3127" s="72" t="s">
        <v>145</v>
      </c>
      <c r="T3127" s="72" t="s">
        <v>14407</v>
      </c>
      <c r="U3127" s="73"/>
      <c r="W3127" s="73"/>
      <c r="X3127" s="73"/>
      <c r="Y3127" s="72" t="s">
        <v>14379</v>
      </c>
      <c r="AO3127" s="71">
        <v>0</v>
      </c>
      <c r="AS3127" s="73"/>
      <c r="AT3127" s="73"/>
      <c r="AU3127" s="73"/>
      <c r="AV3127" s="73"/>
      <c r="AW3127" s="74" t="s">
        <v>17521</v>
      </c>
      <c r="BA3127" s="73"/>
      <c r="BC3127" s="73"/>
    </row>
    <row r="3128" spans="1:56">
      <c r="A3128" s="70" t="str">
        <f t="shared" si="97"/>
        <v>2026-01</v>
      </c>
      <c r="B3128" s="5" t="str">
        <f>_xlfn.XLOOKUP(G3128,过机服务商重量差!A:A,过机服务商重量差!G:G)</f>
        <v>帅时莹</v>
      </c>
      <c r="C3128" s="32" t="str">
        <f t="shared" si="96"/>
        <v>渠道</v>
      </c>
      <c r="D3128" s="63">
        <f>ROUND(IF(AND(AO3128&gt;=0,Y3128="正常走货"),_xlfn.XLOOKUP(G3128,过机服务商重量差!A:A,过机服务商重量差!L:L),"0"),2)</f>
        <v>48</v>
      </c>
      <c r="E3128" s="64">
        <f>ROUND(IF(B3128="小旋风",$D3128/提成!$D$4*提成!$E$4,$D3128/提成!$D$3*提成!$E$3),2)</f>
        <v>0.48</v>
      </c>
      <c r="F3128" s="5" t="str">
        <f ca="1">IFERROR(LOOKUP(1,0/((B3128=名单!B:B)*(VALUE(AW3128)&gt;=名单!E:E)*(VALUE(AW3128)&lt;=名单!G:G)*(Y3128="正常走货")),名单!H:H),"否")</f>
        <v>否</v>
      </c>
      <c r="G3128" s="71" t="s">
        <v>9405</v>
      </c>
      <c r="H3128" s="71" t="s">
        <v>9407</v>
      </c>
      <c r="J3128" s="72" t="s">
        <v>97</v>
      </c>
      <c r="L3128" s="71" t="s">
        <v>18</v>
      </c>
      <c r="M3128" s="73"/>
      <c r="N3128" s="73"/>
      <c r="R3128" s="73"/>
      <c r="S3128" s="72" t="s">
        <v>199</v>
      </c>
      <c r="T3128" s="72" t="s">
        <v>14439</v>
      </c>
      <c r="U3128" s="73"/>
      <c r="W3128" s="73"/>
      <c r="X3128" s="73"/>
      <c r="Y3128" s="72" t="s">
        <v>14379</v>
      </c>
      <c r="AO3128" s="71">
        <v>146</v>
      </c>
      <c r="AS3128" s="73"/>
      <c r="AT3128" s="73"/>
      <c r="AV3128" s="73"/>
      <c r="AW3128" s="74" t="s">
        <v>17522</v>
      </c>
      <c r="BC3128" s="73"/>
      <c r="BD3128" s="73"/>
    </row>
    <row r="3129" spans="1:56">
      <c r="A3129" s="70" t="str">
        <f t="shared" si="97"/>
        <v>2026-01</v>
      </c>
      <c r="B3129" s="5" t="str">
        <f>_xlfn.XLOOKUP(G3129,过机服务商重量差!A:A,过机服务商重量差!G:G)</f>
        <v>玉麒麟</v>
      </c>
      <c r="C3129" s="32" t="str">
        <f t="shared" si="96"/>
        <v>渠道</v>
      </c>
      <c r="D3129" s="63">
        <f>ROUND(IF(AND(AO3129&gt;=0,Y3129="正常走货"),_xlfn.XLOOKUP(G3129,过机服务商重量差!A:A,过机服务商重量差!L:L),"0"),2)</f>
        <v>2.5</v>
      </c>
      <c r="E3129" s="64">
        <f>ROUND(IF(B3129="小旋风",$D3129/提成!$D$4*提成!$E$4,$D3129/提成!$D$3*提成!$E$3),2)</f>
        <v>0.03</v>
      </c>
      <c r="F3129" s="5" t="str">
        <f ca="1">IFERROR(LOOKUP(1,0/((B3129=名单!B:B)*(VALUE(AW3129)&gt;=名单!E:E)*(VALUE(AW3129)&lt;=名单!G:G)*(Y3129="正常走货")),名单!H:H),"否")</f>
        <v>否</v>
      </c>
      <c r="G3129" s="71" t="s">
        <v>9408</v>
      </c>
      <c r="H3129" s="71" t="s">
        <v>9410</v>
      </c>
      <c r="J3129" s="72" t="s">
        <v>17</v>
      </c>
      <c r="L3129" s="71" t="s">
        <v>18</v>
      </c>
      <c r="M3129" s="73"/>
      <c r="N3129" s="73"/>
      <c r="R3129" s="73"/>
      <c r="S3129" s="72" t="s">
        <v>535</v>
      </c>
      <c r="T3129" s="72" t="s">
        <v>14410</v>
      </c>
      <c r="U3129" s="73"/>
      <c r="W3129" s="73"/>
      <c r="X3129" s="73"/>
      <c r="Y3129" s="72" t="s">
        <v>14379</v>
      </c>
      <c r="AO3129" s="71">
        <v>92.2</v>
      </c>
      <c r="AS3129" s="73"/>
      <c r="AT3129" s="73"/>
      <c r="AV3129" s="73"/>
      <c r="AW3129" s="74" t="s">
        <v>17523</v>
      </c>
      <c r="BC3129" s="73"/>
      <c r="BD3129" s="73"/>
    </row>
    <row r="3130" spans="1:56">
      <c r="A3130" s="70" t="str">
        <f t="shared" si="97"/>
        <v>2026-01</v>
      </c>
      <c r="B3130" s="5" t="str">
        <f>_xlfn.XLOOKUP(G3130,过机服务商重量差!A:A,过机服务商重量差!G:G)</f>
        <v>玉麒麟</v>
      </c>
      <c r="C3130" s="32" t="str">
        <f t="shared" si="96"/>
        <v>渠道</v>
      </c>
      <c r="D3130" s="63">
        <f>ROUND(IF(AND(AO3130&gt;=0,Y3130="正常走货"),_xlfn.XLOOKUP(G3130,过机服务商重量差!A:A,过机服务商重量差!L:L),"0"),2)</f>
        <v>24</v>
      </c>
      <c r="E3130" s="64">
        <f>ROUND(IF(B3130="小旋风",$D3130/提成!$D$4*提成!$E$4,$D3130/提成!$D$3*提成!$E$3),2)</f>
        <v>0.24</v>
      </c>
      <c r="F3130" s="5" t="str">
        <f ca="1">IFERROR(LOOKUP(1,0/((B3130=名单!B:B)*(VALUE(AW3130)&gt;=名单!E:E)*(VALUE(AW3130)&lt;=名单!G:G)*(Y3130="正常走货")),名单!H:H),"否")</f>
        <v>否</v>
      </c>
      <c r="G3130" s="71" t="s">
        <v>9411</v>
      </c>
      <c r="H3130" s="71" t="s">
        <v>9413</v>
      </c>
      <c r="J3130" s="72" t="s">
        <v>17</v>
      </c>
      <c r="L3130" s="71" t="s">
        <v>18</v>
      </c>
      <c r="M3130" s="73"/>
      <c r="N3130" s="73"/>
      <c r="R3130" s="73"/>
      <c r="S3130" s="72" t="s">
        <v>199</v>
      </c>
      <c r="T3130" s="72" t="s">
        <v>14439</v>
      </c>
      <c r="U3130" s="73"/>
      <c r="W3130" s="73"/>
      <c r="X3130" s="73"/>
      <c r="Y3130" s="72" t="s">
        <v>14379</v>
      </c>
      <c r="AO3130" s="71">
        <v>268.9</v>
      </c>
      <c r="AT3130" s="73"/>
      <c r="AU3130" s="73"/>
      <c r="AV3130" s="73"/>
      <c r="AW3130" s="74" t="s">
        <v>17524</v>
      </c>
      <c r="BC3130" s="73"/>
    </row>
    <row r="3131" spans="1:56">
      <c r="A3131" s="70" t="str">
        <f t="shared" si="97"/>
        <v>2026-01</v>
      </c>
      <c r="B3131" s="5" t="str">
        <f>_xlfn.XLOOKUP(G3131,过机服务商重量差!A:A,过机服务商重量差!G:G)</f>
        <v>小旋风</v>
      </c>
      <c r="C3131" s="32" t="str">
        <f t="shared" si="96"/>
        <v>渠道</v>
      </c>
      <c r="D3131" s="63">
        <f>ROUND(IF(AND(AO3131&gt;=0,Y3131="正常走货"),_xlfn.XLOOKUP(G3131,过机服务商重量差!A:A,过机服务商重量差!L:L),"0"),2)</f>
        <v>132</v>
      </c>
      <c r="E3131" s="64">
        <f>ROUND(IF(B3131="小旋风",$D3131/提成!$D$4*提成!$E$4,$D3131/提成!$D$3*提成!$E$3),2)</f>
        <v>1.32</v>
      </c>
      <c r="F3131" s="5" t="str">
        <f ca="1">IFERROR(LOOKUP(1,0/((B3131=名单!B:B)*(VALUE(AW3131)&gt;=名单!E:E)*(VALUE(AW3131)&lt;=名单!G:G)*(Y3131="正常走货")),名单!H:H),"否")</f>
        <v>是</v>
      </c>
      <c r="G3131" s="71" t="s">
        <v>9414</v>
      </c>
      <c r="H3131" s="71" t="s">
        <v>9416</v>
      </c>
      <c r="J3131" s="72" t="s">
        <v>78</v>
      </c>
      <c r="L3131" s="71" t="s">
        <v>18</v>
      </c>
      <c r="M3131" s="73"/>
      <c r="N3131" s="73"/>
      <c r="R3131" s="73"/>
      <c r="S3131" s="72" t="s">
        <v>292</v>
      </c>
      <c r="T3131" s="72" t="s">
        <v>14410</v>
      </c>
      <c r="U3131" s="73"/>
      <c r="W3131" s="73"/>
      <c r="X3131" s="73"/>
      <c r="Y3131" s="72" t="s">
        <v>14379</v>
      </c>
      <c r="AO3131" s="71">
        <v>159.4</v>
      </c>
      <c r="AS3131" s="73"/>
      <c r="AT3131" s="73"/>
      <c r="AV3131" s="73"/>
      <c r="AW3131" s="74" t="s">
        <v>17525</v>
      </c>
      <c r="BC3131" s="73"/>
      <c r="BD3131" s="73"/>
    </row>
    <row r="3132" spans="1:56">
      <c r="A3132" s="70" t="str">
        <f t="shared" si="97"/>
        <v>2026-01</v>
      </c>
      <c r="B3132" s="5" t="str">
        <f>_xlfn.XLOOKUP(G3132,过机服务商重量差!A:A,过机服务商重量差!G:G)</f>
        <v>风清扬</v>
      </c>
      <c r="C3132" s="32" t="str">
        <f t="shared" si="96"/>
        <v>渠道</v>
      </c>
      <c r="D3132" s="63">
        <f>ROUND(IF(AND(AO3132&gt;=0,Y3132="正常走货"),_xlfn.XLOOKUP(G3132,过机服务商重量差!A:A,过机服务商重量差!L:L),"0"),2)</f>
        <v>793</v>
      </c>
      <c r="E3132" s="64">
        <f>ROUND(IF(B3132="小旋风",$D3132/提成!$D$4*提成!$E$4,$D3132/提成!$D$3*提成!$E$3),2)</f>
        <v>7.93</v>
      </c>
      <c r="F3132" s="5" t="str">
        <f ca="1">IFERROR(LOOKUP(1,0/((B3132=名单!B:B)*(VALUE(AW3132)&gt;=名单!E:E)*(VALUE(AW3132)&lt;=名单!G:G)*(Y3132="正常走货")),名单!H:H),"否")</f>
        <v>是</v>
      </c>
      <c r="G3132" s="71" t="s">
        <v>9417</v>
      </c>
      <c r="H3132" s="71" t="s">
        <v>50</v>
      </c>
      <c r="J3132" s="72" t="s">
        <v>352</v>
      </c>
      <c r="L3132" s="71" t="s">
        <v>18</v>
      </c>
      <c r="M3132" s="73"/>
      <c r="N3132" s="73"/>
      <c r="R3132" s="73"/>
      <c r="S3132" s="72" t="s">
        <v>79</v>
      </c>
      <c r="T3132" s="72" t="s">
        <v>14378</v>
      </c>
      <c r="U3132" s="73"/>
      <c r="W3132" s="73"/>
      <c r="X3132" s="73"/>
      <c r="Y3132" s="72" t="s">
        <v>14379</v>
      </c>
      <c r="AO3132" s="71">
        <v>893</v>
      </c>
      <c r="AS3132" s="73"/>
      <c r="AT3132" s="73"/>
      <c r="AV3132" s="73"/>
      <c r="AW3132" s="74" t="s">
        <v>17526</v>
      </c>
      <c r="BC3132" s="73"/>
    </row>
    <row r="3133" spans="1:56">
      <c r="A3133" s="70" t="str">
        <f t="shared" si="97"/>
        <v>2026-01</v>
      </c>
      <c r="B3133" s="5" t="str">
        <f>_xlfn.XLOOKUP(G3133,过机服务商重量差!A:A,过机服务商重量差!G:G)</f>
        <v>无崖子</v>
      </c>
      <c r="C3133" s="32" t="str">
        <f t="shared" si="96"/>
        <v/>
      </c>
      <c r="D3133" s="63">
        <f>ROUND(IF(AND(AO3133&gt;=0,Y3133="正常走货"),_xlfn.XLOOKUP(G3133,过机服务商重量差!A:A,过机服务商重量差!L:L),"0"),2)</f>
        <v>0</v>
      </c>
      <c r="E3133" s="64">
        <f>ROUND(IF(B3133="小旋风",$D3133/提成!$D$4*提成!$E$4,$D3133/提成!$D$3*提成!$E$3),2)</f>
        <v>0</v>
      </c>
      <c r="F3133" s="5" t="str">
        <f ca="1">IFERROR(LOOKUP(1,0/((B3133=名单!B:B)*(VALUE(AW3133)&gt;=名单!E:E)*(VALUE(AW3133)&lt;=名单!G:G)*(Y3133="正常走货")),名单!H:H),"否")</f>
        <v>否</v>
      </c>
      <c r="G3133" s="71" t="s">
        <v>9419</v>
      </c>
      <c r="H3133" s="71" t="s">
        <v>9421</v>
      </c>
      <c r="J3133" s="72" t="s">
        <v>128</v>
      </c>
      <c r="L3133" s="71" t="s">
        <v>18</v>
      </c>
      <c r="M3133" s="73"/>
      <c r="N3133" s="73"/>
      <c r="R3133" s="73"/>
      <c r="S3133" s="72" t="s">
        <v>442</v>
      </c>
      <c r="T3133" s="72" t="s">
        <v>14410</v>
      </c>
      <c r="U3133" s="73"/>
      <c r="W3133" s="73"/>
      <c r="X3133" s="73"/>
      <c r="Y3133" s="72" t="s">
        <v>14379</v>
      </c>
      <c r="AO3133" s="71">
        <v>-5.88</v>
      </c>
      <c r="AT3133" s="73"/>
      <c r="AV3133" s="73"/>
      <c r="AW3133" s="74" t="s">
        <v>17527</v>
      </c>
      <c r="BA3133" s="73"/>
      <c r="BC3133" s="73"/>
    </row>
    <row r="3134" spans="1:56">
      <c r="A3134" s="70" t="str">
        <f t="shared" si="97"/>
        <v>2026-01</v>
      </c>
      <c r="B3134" s="5" t="str">
        <f>_xlfn.XLOOKUP(G3134,过机服务商重量差!A:A,过机服务商重量差!G:G)</f>
        <v>无崖子</v>
      </c>
      <c r="C3134" s="32" t="str">
        <f t="shared" si="96"/>
        <v>渠道</v>
      </c>
      <c r="D3134" s="63">
        <f>ROUND(IF(AND(AO3134&gt;=0,Y3134="正常走货"),_xlfn.XLOOKUP(G3134,过机服务商重量差!A:A,过机服务商重量差!L:L),"0"),2)</f>
        <v>20</v>
      </c>
      <c r="E3134" s="64">
        <f>ROUND(IF(B3134="小旋风",$D3134/提成!$D$4*提成!$E$4,$D3134/提成!$D$3*提成!$E$3),2)</f>
        <v>0.2</v>
      </c>
      <c r="F3134" s="5" t="str">
        <f ca="1">IFERROR(LOOKUP(1,0/((B3134=名单!B:B)*(VALUE(AW3134)&gt;=名单!E:E)*(VALUE(AW3134)&lt;=名单!G:G)*(Y3134="正常走货")),名单!H:H),"否")</f>
        <v>否</v>
      </c>
      <c r="G3134" s="71" t="s">
        <v>9422</v>
      </c>
      <c r="H3134" s="71" t="s">
        <v>9424</v>
      </c>
      <c r="J3134" s="71" t="s">
        <v>590</v>
      </c>
      <c r="L3134" s="71" t="s">
        <v>18</v>
      </c>
      <c r="M3134" s="73"/>
      <c r="N3134" s="73"/>
      <c r="R3134" s="73"/>
      <c r="S3134" s="72" t="s">
        <v>99</v>
      </c>
      <c r="T3134" s="71" t="s">
        <v>14410</v>
      </c>
      <c r="U3134" s="73"/>
      <c r="W3134" s="73"/>
      <c r="X3134" s="73"/>
      <c r="Y3134" s="72" t="s">
        <v>14379</v>
      </c>
      <c r="AO3134" s="71">
        <v>215.97</v>
      </c>
      <c r="AT3134" s="73"/>
      <c r="AU3134" s="73"/>
      <c r="AV3134" s="73"/>
      <c r="AW3134" s="74" t="s">
        <v>17528</v>
      </c>
      <c r="BC3134" s="73"/>
    </row>
    <row r="3135" spans="1:56">
      <c r="A3135" s="70" t="str">
        <f t="shared" si="97"/>
        <v>2026-01</v>
      </c>
      <c r="B3135" s="5" t="str">
        <f>_xlfn.XLOOKUP(G3135,过机服务商重量差!A:A,过机服务商重量差!G:G)</f>
        <v>小旋风</v>
      </c>
      <c r="C3135" s="32" t="str">
        <f t="shared" si="96"/>
        <v>渠道</v>
      </c>
      <c r="D3135" s="63">
        <f>ROUND(IF(AND(AO3135&gt;=0,Y3135="正常走货"),_xlfn.XLOOKUP(G3135,过机服务商重量差!A:A,过机服务商重量差!L:L),"0"),2)</f>
        <v>0</v>
      </c>
      <c r="E3135" s="64">
        <f>ROUND(IF(B3135="小旋风",$D3135/提成!$D$4*提成!$E$4,$D3135/提成!$D$3*提成!$E$3),2)</f>
        <v>0</v>
      </c>
      <c r="F3135" s="5" t="str">
        <f ca="1">IFERROR(LOOKUP(1,0/((B3135=名单!B:B)*(VALUE(AW3135)&gt;=名单!E:E)*(VALUE(AW3135)&lt;=名单!G:G)*(Y3135="正常走货")),名单!H:H),"否")</f>
        <v>否</v>
      </c>
      <c r="G3135" s="71" t="s">
        <v>9425</v>
      </c>
      <c r="H3135" s="71" t="s">
        <v>9427</v>
      </c>
      <c r="J3135" s="71" t="s">
        <v>449</v>
      </c>
      <c r="L3135" s="71" t="s">
        <v>18</v>
      </c>
      <c r="M3135" s="73"/>
      <c r="N3135" s="73"/>
      <c r="R3135" s="73"/>
      <c r="S3135" s="72" t="s">
        <v>1262</v>
      </c>
      <c r="T3135" s="72" t="s">
        <v>14382</v>
      </c>
      <c r="U3135" s="73"/>
      <c r="W3135" s="73"/>
      <c r="X3135" s="73"/>
      <c r="Y3135" s="72" t="s">
        <v>14434</v>
      </c>
      <c r="AO3135" s="71">
        <v>0</v>
      </c>
      <c r="AS3135" s="73"/>
      <c r="AT3135" s="73"/>
      <c r="AU3135" s="73"/>
      <c r="AV3135" s="73"/>
      <c r="AW3135" s="74" t="s">
        <v>17529</v>
      </c>
      <c r="BC3135" s="73"/>
    </row>
    <row r="3136" spans="1:56">
      <c r="A3136" s="70" t="str">
        <f t="shared" si="97"/>
        <v>2026-01</v>
      </c>
      <c r="B3136" s="5" t="str">
        <f>_xlfn.XLOOKUP(G3136,过机服务商重量差!A:A,过机服务商重量差!G:G)</f>
        <v>玉麒麟</v>
      </c>
      <c r="C3136" s="32" t="str">
        <f t="shared" si="96"/>
        <v>渠道</v>
      </c>
      <c r="D3136" s="63">
        <f>ROUND(IF(AND(AO3136&gt;=0,Y3136="正常走货"),_xlfn.XLOOKUP(G3136,过机服务商重量差!A:A,过机服务商重量差!L:L),"0"),2)</f>
        <v>60</v>
      </c>
      <c r="E3136" s="64">
        <f>ROUND(IF(B3136="小旋风",$D3136/提成!$D$4*提成!$E$4,$D3136/提成!$D$3*提成!$E$3),2)</f>
        <v>0.6</v>
      </c>
      <c r="F3136" s="5" t="str">
        <f ca="1">IFERROR(LOOKUP(1,0/((B3136=名单!B:B)*(VALUE(AW3136)&gt;=名单!E:E)*(VALUE(AW3136)&lt;=名单!G:G)*(Y3136="正常走货")),名单!H:H),"否")</f>
        <v>否</v>
      </c>
      <c r="G3136" s="71" t="s">
        <v>9428</v>
      </c>
      <c r="H3136" s="71" t="s">
        <v>9430</v>
      </c>
      <c r="J3136" s="71" t="s">
        <v>17</v>
      </c>
      <c r="L3136" s="71" t="s">
        <v>18</v>
      </c>
      <c r="M3136" s="73"/>
      <c r="N3136" s="73"/>
      <c r="R3136" s="73"/>
      <c r="S3136" s="72" t="s">
        <v>1262</v>
      </c>
      <c r="T3136" s="72" t="s">
        <v>14382</v>
      </c>
      <c r="U3136" s="73"/>
      <c r="W3136" s="73"/>
      <c r="X3136" s="73"/>
      <c r="Y3136" s="72" t="s">
        <v>14379</v>
      </c>
      <c r="AO3136" s="71">
        <v>144.63</v>
      </c>
      <c r="AS3136" s="73"/>
      <c r="AT3136" s="73"/>
      <c r="AU3136" s="73"/>
      <c r="AV3136" s="73"/>
      <c r="AW3136" s="74" t="s">
        <v>17530</v>
      </c>
      <c r="BA3136" s="73"/>
      <c r="BC3136" s="73"/>
    </row>
    <row r="3137" spans="1:56">
      <c r="A3137" s="70" t="str">
        <f t="shared" si="97"/>
        <v>2026-01</v>
      </c>
      <c r="B3137" s="5" t="str">
        <f>_xlfn.XLOOKUP(G3137,过机服务商重量差!A:A,过机服务商重量差!G:G)</f>
        <v>玉麒麟</v>
      </c>
      <c r="C3137" s="32" t="str">
        <f t="shared" si="96"/>
        <v>渠道</v>
      </c>
      <c r="D3137" s="63">
        <f>ROUND(IF(AND(AO3137&gt;=0,Y3137="正常走货"),_xlfn.XLOOKUP(G3137,过机服务商重量差!A:A,过机服务商重量差!L:L),"0"),2)</f>
        <v>2</v>
      </c>
      <c r="E3137" s="64">
        <f>ROUND(IF(B3137="小旋风",$D3137/提成!$D$4*提成!$E$4,$D3137/提成!$D$3*提成!$E$3),2)</f>
        <v>0.02</v>
      </c>
      <c r="F3137" s="5" t="str">
        <f ca="1">IFERROR(LOOKUP(1,0/((B3137=名单!B:B)*(VALUE(AW3137)&gt;=名单!E:E)*(VALUE(AW3137)&lt;=名单!G:G)*(Y3137="正常走货")),名单!H:H),"否")</f>
        <v>否</v>
      </c>
      <c r="G3137" s="71" t="s">
        <v>9431</v>
      </c>
      <c r="H3137" s="71" t="s">
        <v>9433</v>
      </c>
      <c r="J3137" s="72" t="s">
        <v>17</v>
      </c>
      <c r="L3137" s="71" t="s">
        <v>18</v>
      </c>
      <c r="M3137" s="73"/>
      <c r="N3137" s="73"/>
      <c r="R3137" s="73"/>
      <c r="S3137" s="72" t="s">
        <v>79</v>
      </c>
      <c r="T3137" s="72" t="s">
        <v>14378</v>
      </c>
      <c r="U3137" s="73"/>
      <c r="W3137" s="73"/>
      <c r="X3137" s="73"/>
      <c r="Y3137" s="72" t="s">
        <v>14379</v>
      </c>
      <c r="AO3137" s="71">
        <v>126</v>
      </c>
      <c r="AT3137" s="73"/>
      <c r="AU3137" s="73"/>
      <c r="AV3137" s="73"/>
      <c r="AW3137" s="74" t="s">
        <v>17531</v>
      </c>
      <c r="BA3137" s="73"/>
      <c r="BC3137" s="73"/>
    </row>
    <row r="3138" spans="1:56">
      <c r="A3138" s="70" t="str">
        <f t="shared" si="97"/>
        <v>2026-01</v>
      </c>
      <c r="B3138" s="5" t="str">
        <f>_xlfn.XLOOKUP(G3138,过机服务商重量差!A:A,过机服务商重量差!G:G)</f>
        <v>无崖子</v>
      </c>
      <c r="C3138" s="32" t="str">
        <f t="shared" ref="C3138:C3201" si="98">IF(OR(AO3138&lt;0,L3138="FBA海运"),"","渠道")</f>
        <v>渠道</v>
      </c>
      <c r="D3138" s="63">
        <f>ROUND(IF(AND(AO3138&gt;=0,Y3138="正常走货"),_xlfn.XLOOKUP(G3138,过机服务商重量差!A:A,过机服务商重量差!L:L),"0"),2)</f>
        <v>12</v>
      </c>
      <c r="E3138" s="64">
        <f>ROUND(IF(B3138="小旋风",$D3138/提成!$D$4*提成!$E$4,$D3138/提成!$D$3*提成!$E$3),2)</f>
        <v>0.12</v>
      </c>
      <c r="F3138" s="5" t="str">
        <f ca="1">IFERROR(LOOKUP(1,0/((B3138=名单!B:B)*(VALUE(AW3138)&gt;=名单!E:E)*(VALUE(AW3138)&lt;=名单!G:G)*(Y3138="正常走货")),名单!H:H),"否")</f>
        <v>否</v>
      </c>
      <c r="G3138" s="71" t="s">
        <v>9434</v>
      </c>
      <c r="H3138" s="71" t="s">
        <v>9436</v>
      </c>
      <c r="J3138" s="71" t="s">
        <v>603</v>
      </c>
      <c r="L3138" s="71" t="s">
        <v>18</v>
      </c>
      <c r="M3138" s="73"/>
      <c r="N3138" s="73"/>
      <c r="R3138" s="73"/>
      <c r="S3138" s="72" t="s">
        <v>20</v>
      </c>
      <c r="T3138" s="72" t="s">
        <v>14378</v>
      </c>
      <c r="U3138" s="73"/>
      <c r="W3138" s="73"/>
      <c r="X3138" s="73"/>
      <c r="Y3138" s="72" t="s">
        <v>14379</v>
      </c>
      <c r="AO3138" s="71">
        <v>194.7</v>
      </c>
      <c r="AT3138" s="73"/>
      <c r="AV3138" s="73"/>
      <c r="AW3138" s="74" t="s">
        <v>17532</v>
      </c>
      <c r="BC3138" s="73"/>
    </row>
    <row r="3139" spans="1:56">
      <c r="A3139" s="70" t="str">
        <f t="shared" ref="A3139:A3202" si="99">MID(AW3139,1,7)</f>
        <v>2026-01</v>
      </c>
      <c r="B3139" s="5" t="str">
        <f>_xlfn.XLOOKUP(G3139,过机服务商重量差!A:A,过机服务商重量差!G:G)</f>
        <v>玉麒麟</v>
      </c>
      <c r="C3139" s="32" t="str">
        <f t="shared" si="98"/>
        <v>渠道</v>
      </c>
      <c r="D3139" s="63">
        <f>ROUND(IF(AND(AO3139&gt;=0,Y3139="正常走货"),_xlfn.XLOOKUP(G3139,过机服务商重量差!A:A,过机服务商重量差!L:L),"0"),2)</f>
        <v>23</v>
      </c>
      <c r="E3139" s="64">
        <f>ROUND(IF(B3139="小旋风",$D3139/提成!$D$4*提成!$E$4,$D3139/提成!$D$3*提成!$E$3),2)</f>
        <v>0.23</v>
      </c>
      <c r="F3139" s="5" t="str">
        <f ca="1">IFERROR(LOOKUP(1,0/((B3139=名单!B:B)*(VALUE(AW3139)&gt;=名单!E:E)*(VALUE(AW3139)&lt;=名单!G:G)*(Y3139="正常走货")),名单!H:H),"否")</f>
        <v>否</v>
      </c>
      <c r="G3139" s="71" t="s">
        <v>9437</v>
      </c>
      <c r="H3139" s="71" t="s">
        <v>9439</v>
      </c>
      <c r="J3139" s="72" t="s">
        <v>17</v>
      </c>
      <c r="L3139" s="71" t="s">
        <v>18</v>
      </c>
      <c r="M3139" s="73"/>
      <c r="N3139" s="73"/>
      <c r="R3139" s="73"/>
      <c r="S3139" s="72" t="s">
        <v>292</v>
      </c>
      <c r="T3139" s="72" t="s">
        <v>14410</v>
      </c>
      <c r="U3139" s="73"/>
      <c r="W3139" s="73"/>
      <c r="X3139" s="73"/>
      <c r="Y3139" s="72" t="s">
        <v>14379</v>
      </c>
      <c r="AO3139" s="71">
        <v>142.6</v>
      </c>
      <c r="AT3139" s="73"/>
      <c r="AU3139" s="73"/>
      <c r="AV3139" s="73"/>
      <c r="AW3139" s="74" t="s">
        <v>17533</v>
      </c>
      <c r="BC3139" s="73"/>
    </row>
    <row r="3140" spans="1:56">
      <c r="A3140" s="70" t="str">
        <f t="shared" si="99"/>
        <v>2026-01</v>
      </c>
      <c r="B3140" s="5" t="str">
        <f>_xlfn.XLOOKUP(G3140,过机服务商重量差!A:A,过机服务商重量差!G:G)</f>
        <v>风清扬</v>
      </c>
      <c r="C3140" s="32" t="str">
        <f t="shared" si="98"/>
        <v>渠道</v>
      </c>
      <c r="D3140" s="63">
        <f>ROUND(IF(AND(AO3140&gt;=0,Y3140="正常走货"),_xlfn.XLOOKUP(G3140,过机服务商重量差!A:A,过机服务商重量差!L:L),"0"),2)</f>
        <v>564</v>
      </c>
      <c r="E3140" s="64">
        <f>ROUND(IF(B3140="小旋风",$D3140/提成!$D$4*提成!$E$4,$D3140/提成!$D$3*提成!$E$3),2)</f>
        <v>5.64</v>
      </c>
      <c r="F3140" s="5" t="str">
        <f ca="1">IFERROR(LOOKUP(1,0/((B3140=名单!B:B)*(VALUE(AW3140)&gt;=名单!E:E)*(VALUE(AW3140)&lt;=名单!G:G)*(Y3140="正常走货")),名单!H:H),"否")</f>
        <v>是</v>
      </c>
      <c r="G3140" s="71" t="s">
        <v>9440</v>
      </c>
      <c r="H3140" s="71" t="s">
        <v>9442</v>
      </c>
      <c r="J3140" s="72" t="s">
        <v>144</v>
      </c>
      <c r="L3140" s="71" t="s">
        <v>18</v>
      </c>
      <c r="M3140" s="73"/>
      <c r="N3140" s="73"/>
      <c r="R3140" s="73"/>
      <c r="S3140" s="72" t="s">
        <v>864</v>
      </c>
      <c r="T3140" s="72" t="s">
        <v>14386</v>
      </c>
      <c r="U3140" s="73"/>
      <c r="W3140" s="73"/>
      <c r="X3140" s="73"/>
      <c r="Y3140" s="72" t="s">
        <v>14379</v>
      </c>
      <c r="AO3140" s="71">
        <v>469.13</v>
      </c>
      <c r="AS3140" s="73"/>
      <c r="AT3140" s="73"/>
      <c r="AV3140" s="73"/>
      <c r="AW3140" s="74" t="s">
        <v>17534</v>
      </c>
      <c r="BC3140" s="73"/>
    </row>
    <row r="3141" spans="1:56">
      <c r="A3141" s="70" t="str">
        <f t="shared" si="99"/>
        <v>2026-01</v>
      </c>
      <c r="B3141" s="5" t="str">
        <f>_xlfn.XLOOKUP(G3141,过机服务商重量差!A:A,过机服务商重量差!G:G)</f>
        <v>玉麒麟</v>
      </c>
      <c r="C3141" s="32" t="str">
        <f t="shared" si="98"/>
        <v>渠道</v>
      </c>
      <c r="D3141" s="63">
        <f>ROUND(IF(AND(AO3141&gt;=0,Y3141="正常走货"),_xlfn.XLOOKUP(G3141,过机服务商重量差!A:A,过机服务商重量差!L:L),"0"),2)</f>
        <v>2.5</v>
      </c>
      <c r="E3141" s="64">
        <f>ROUND(IF(B3141="小旋风",$D3141/提成!$D$4*提成!$E$4,$D3141/提成!$D$3*提成!$E$3),2)</f>
        <v>0.03</v>
      </c>
      <c r="F3141" s="5" t="str">
        <f ca="1">IFERROR(LOOKUP(1,0/((B3141=名单!B:B)*(VALUE(AW3141)&gt;=名单!E:E)*(VALUE(AW3141)&lt;=名单!G:G)*(Y3141="正常走货")),名单!H:H),"否")</f>
        <v>否</v>
      </c>
      <c r="G3141" s="71" t="s">
        <v>9443</v>
      </c>
      <c r="H3141" s="71" t="s">
        <v>9445</v>
      </c>
      <c r="J3141" s="72" t="s">
        <v>24</v>
      </c>
      <c r="L3141" s="71" t="s">
        <v>18</v>
      </c>
      <c r="M3141" s="73"/>
      <c r="N3141" s="73"/>
      <c r="R3141" s="73"/>
      <c r="S3141" s="72" t="s">
        <v>20</v>
      </c>
      <c r="T3141" s="72" t="s">
        <v>14378</v>
      </c>
      <c r="U3141" s="73"/>
      <c r="W3141" s="73"/>
      <c r="X3141" s="73"/>
      <c r="Y3141" s="72" t="s">
        <v>14379</v>
      </c>
      <c r="AO3141" s="71">
        <v>42.54</v>
      </c>
      <c r="AS3141" s="73"/>
      <c r="AT3141" s="73"/>
      <c r="AV3141" s="73"/>
      <c r="AW3141" s="74" t="s">
        <v>17535</v>
      </c>
      <c r="BC3141" s="73"/>
    </row>
    <row r="3142" spans="1:56">
      <c r="A3142" s="70" t="str">
        <f t="shared" si="99"/>
        <v>2026-01</v>
      </c>
      <c r="B3142" s="5" t="str">
        <f>_xlfn.XLOOKUP(G3142,过机服务商重量差!A:A,过机服务商重量差!G:G)</f>
        <v>玉麒麟</v>
      </c>
      <c r="C3142" s="32" t="str">
        <f t="shared" si="98"/>
        <v>渠道</v>
      </c>
      <c r="D3142" s="63">
        <f>ROUND(IF(AND(AO3142&gt;=0,Y3142="正常走货"),_xlfn.XLOOKUP(G3142,过机服务商重量差!A:A,过机服务商重量差!L:L),"0"),2)</f>
        <v>4.5</v>
      </c>
      <c r="E3142" s="64">
        <f>ROUND(IF(B3142="小旋风",$D3142/提成!$D$4*提成!$E$4,$D3142/提成!$D$3*提成!$E$3),2)</f>
        <v>0.05</v>
      </c>
      <c r="F3142" s="5" t="str">
        <f ca="1">IFERROR(LOOKUP(1,0/((B3142=名单!B:B)*(VALUE(AW3142)&gt;=名单!E:E)*(VALUE(AW3142)&lt;=名单!G:G)*(Y3142="正常走货")),名单!H:H),"否")</f>
        <v>否</v>
      </c>
      <c r="G3142" s="71" t="s">
        <v>9446</v>
      </c>
      <c r="H3142" s="71" t="s">
        <v>9446</v>
      </c>
      <c r="J3142" s="72" t="s">
        <v>17</v>
      </c>
      <c r="L3142" s="72" t="s">
        <v>18</v>
      </c>
      <c r="M3142" s="73"/>
      <c r="N3142" s="73"/>
      <c r="R3142" s="73"/>
      <c r="S3142" s="72" t="s">
        <v>408</v>
      </c>
      <c r="T3142" s="72" t="s">
        <v>14378</v>
      </c>
      <c r="U3142" s="73"/>
      <c r="W3142" s="73"/>
      <c r="X3142" s="73"/>
      <c r="Y3142" s="72" t="s">
        <v>14379</v>
      </c>
      <c r="AO3142" s="71">
        <v>124</v>
      </c>
      <c r="AS3142" s="73"/>
      <c r="AT3142" s="73"/>
      <c r="AV3142" s="73"/>
      <c r="AW3142" s="74" t="s">
        <v>17536</v>
      </c>
      <c r="BC3142" s="73"/>
    </row>
    <row r="3143" spans="1:56">
      <c r="A3143" s="70" t="str">
        <f t="shared" si="99"/>
        <v>2026-01</v>
      </c>
      <c r="B3143" s="5" t="str">
        <f>_xlfn.XLOOKUP(G3143,过机服务商重量差!A:A,过机服务商重量差!G:G)</f>
        <v>帅时莹</v>
      </c>
      <c r="C3143" s="32" t="str">
        <f t="shared" si="98"/>
        <v>渠道</v>
      </c>
      <c r="D3143" s="63">
        <f>ROUND(IF(AND(AO3143&gt;=0,Y3143="正常走货"),_xlfn.XLOOKUP(G3143,过机服务商重量差!A:A,过机服务商重量差!L:L),"0"),2)</f>
        <v>67</v>
      </c>
      <c r="E3143" s="64">
        <f>ROUND(IF(B3143="小旋风",$D3143/提成!$D$4*提成!$E$4,$D3143/提成!$D$3*提成!$E$3),2)</f>
        <v>0.67</v>
      </c>
      <c r="F3143" s="5" t="str">
        <f ca="1">IFERROR(LOOKUP(1,0/((B3143=名单!B:B)*(VALUE(AW3143)&gt;=名单!E:E)*(VALUE(AW3143)&lt;=名单!G:G)*(Y3143="正常走货")),名单!H:H),"否")</f>
        <v>否</v>
      </c>
      <c r="G3143" s="71" t="s">
        <v>9448</v>
      </c>
      <c r="H3143" s="71" t="s">
        <v>9450</v>
      </c>
      <c r="J3143" s="71" t="s">
        <v>140</v>
      </c>
      <c r="L3143" s="71" t="s">
        <v>18</v>
      </c>
      <c r="M3143" s="73"/>
      <c r="N3143" s="73"/>
      <c r="R3143" s="73"/>
      <c r="S3143" s="72" t="s">
        <v>187</v>
      </c>
      <c r="T3143" s="72" t="s">
        <v>14410</v>
      </c>
      <c r="U3143" s="73"/>
      <c r="W3143" s="73"/>
      <c r="X3143" s="73"/>
      <c r="Y3143" s="72" t="s">
        <v>14379</v>
      </c>
      <c r="AO3143" s="71">
        <v>423.86</v>
      </c>
      <c r="AT3143" s="73"/>
      <c r="AV3143" s="73"/>
      <c r="AW3143" s="74" t="s">
        <v>17537</v>
      </c>
      <c r="BC3143" s="73"/>
    </row>
    <row r="3144" spans="1:56">
      <c r="A3144" s="70" t="str">
        <f t="shared" si="99"/>
        <v>2026-01</v>
      </c>
      <c r="B3144" s="5" t="str">
        <f>_xlfn.XLOOKUP(G3144,过机服务商重量差!A:A,过机服务商重量差!G:G)</f>
        <v>帅时莹</v>
      </c>
      <c r="C3144" s="32" t="str">
        <f t="shared" si="98"/>
        <v>渠道</v>
      </c>
      <c r="D3144" s="63">
        <f>ROUND(IF(AND(AO3144&gt;=0,Y3144="正常走货"),_xlfn.XLOOKUP(G3144,过机服务商重量差!A:A,过机服务商重量差!L:L),"0"),2)</f>
        <v>69</v>
      </c>
      <c r="E3144" s="64">
        <f>ROUND(IF(B3144="小旋风",$D3144/提成!$D$4*提成!$E$4,$D3144/提成!$D$3*提成!$E$3),2)</f>
        <v>0.69</v>
      </c>
      <c r="F3144" s="5" t="str">
        <f ca="1">IFERROR(LOOKUP(1,0/((B3144=名单!B:B)*(VALUE(AW3144)&gt;=名单!E:E)*(VALUE(AW3144)&lt;=名单!G:G)*(Y3144="正常走货")),名单!H:H),"否")</f>
        <v>否</v>
      </c>
      <c r="G3144" s="71" t="s">
        <v>9451</v>
      </c>
      <c r="H3144" s="71" t="s">
        <v>9453</v>
      </c>
      <c r="J3144" s="72" t="s">
        <v>287</v>
      </c>
      <c r="L3144" s="71" t="s">
        <v>18</v>
      </c>
      <c r="M3144" s="73"/>
      <c r="N3144" s="73"/>
      <c r="R3144" s="73"/>
      <c r="S3144" s="72" t="s">
        <v>199</v>
      </c>
      <c r="T3144" s="72" t="s">
        <v>14439</v>
      </c>
      <c r="U3144" s="73"/>
      <c r="W3144" s="73"/>
      <c r="X3144" s="73"/>
      <c r="Y3144" s="72" t="s">
        <v>14379</v>
      </c>
      <c r="AO3144" s="71">
        <v>438.7</v>
      </c>
      <c r="AS3144" s="73"/>
      <c r="AT3144" s="73"/>
      <c r="AV3144" s="73"/>
      <c r="AW3144" s="74" t="s">
        <v>17538</v>
      </c>
      <c r="BC3144" s="73"/>
    </row>
    <row r="3145" spans="1:56">
      <c r="A3145" s="70" t="str">
        <f t="shared" si="99"/>
        <v>2026-01</v>
      </c>
      <c r="B3145" s="5" t="str">
        <f>_xlfn.XLOOKUP(G3145,过机服务商重量差!A:A,过机服务商重量差!G:G)</f>
        <v>玉麒麟</v>
      </c>
      <c r="C3145" s="32" t="str">
        <f t="shared" si="98"/>
        <v>渠道</v>
      </c>
      <c r="D3145" s="63">
        <f>ROUND(IF(AND(AO3145&gt;=0,Y3145="正常走货"),_xlfn.XLOOKUP(G3145,过机服务商重量差!A:A,过机服务商重量差!L:L),"0"),2)</f>
        <v>68</v>
      </c>
      <c r="E3145" s="64">
        <f>ROUND(IF(B3145="小旋风",$D3145/提成!$D$4*提成!$E$4,$D3145/提成!$D$3*提成!$E$3),2)</f>
        <v>0.68</v>
      </c>
      <c r="F3145" s="5" t="str">
        <f ca="1">IFERROR(LOOKUP(1,0/((B3145=名单!B:B)*(VALUE(AW3145)&gt;=名单!E:E)*(VALUE(AW3145)&lt;=名单!G:G)*(Y3145="正常走货")),名单!H:H),"否")</f>
        <v>否</v>
      </c>
      <c r="G3145" s="71" t="s">
        <v>9454</v>
      </c>
      <c r="H3145" s="71" t="s">
        <v>9456</v>
      </c>
      <c r="J3145" s="72" t="s">
        <v>17</v>
      </c>
      <c r="L3145" s="71" t="s">
        <v>18</v>
      </c>
      <c r="M3145" s="73"/>
      <c r="N3145" s="73"/>
      <c r="R3145" s="73"/>
      <c r="S3145" s="72" t="s">
        <v>79</v>
      </c>
      <c r="T3145" s="72" t="s">
        <v>14378</v>
      </c>
      <c r="U3145" s="73"/>
      <c r="W3145" s="73"/>
      <c r="X3145" s="73"/>
      <c r="Y3145" s="72" t="s">
        <v>14379</v>
      </c>
      <c r="AO3145" s="71">
        <v>148</v>
      </c>
      <c r="AT3145" s="73"/>
      <c r="AV3145" s="73"/>
      <c r="AW3145" s="74" t="s">
        <v>17539</v>
      </c>
      <c r="BA3145" s="73"/>
      <c r="BC3145" s="73"/>
    </row>
    <row r="3146" spans="1:56">
      <c r="A3146" s="70" t="str">
        <f t="shared" si="99"/>
        <v>2026-01</v>
      </c>
      <c r="B3146" s="5" t="str">
        <f>_xlfn.XLOOKUP(G3146,过机服务商重量差!A:A,过机服务商重量差!G:G)</f>
        <v>007</v>
      </c>
      <c r="C3146" s="32" t="str">
        <f t="shared" si="98"/>
        <v>渠道</v>
      </c>
      <c r="D3146" s="63">
        <f>ROUND(IF(AND(AO3146&gt;=0,Y3146="正常走货"),_xlfn.XLOOKUP(G3146,过机服务商重量差!A:A,过机服务商重量差!L:L),"0"),2)</f>
        <v>39</v>
      </c>
      <c r="E3146" s="64">
        <f>ROUND(IF(B3146="小旋风",$D3146/提成!$D$4*提成!$E$4,$D3146/提成!$D$3*提成!$E$3),2)</f>
        <v>0.39</v>
      </c>
      <c r="F3146" s="5" t="str">
        <f ca="1">IFERROR(LOOKUP(1,0/((B3146=名单!B:B)*(VALUE(AW3146)&gt;=名单!E:E)*(VALUE(AW3146)&lt;=名单!G:G)*(Y3146="正常走货")),名单!H:H),"否")</f>
        <v>否</v>
      </c>
      <c r="G3146" s="71" t="s">
        <v>9457</v>
      </c>
      <c r="H3146" s="71" t="s">
        <v>9459</v>
      </c>
      <c r="J3146" s="72" t="s">
        <v>168</v>
      </c>
      <c r="L3146" s="71" t="s">
        <v>18</v>
      </c>
      <c r="M3146" s="73"/>
      <c r="N3146" s="73"/>
      <c r="R3146" s="73"/>
      <c r="S3146" s="72" t="s">
        <v>442</v>
      </c>
      <c r="T3146" s="72" t="s">
        <v>14410</v>
      </c>
      <c r="U3146" s="73"/>
      <c r="W3146" s="73"/>
      <c r="X3146" s="73"/>
      <c r="Y3146" s="72" t="s">
        <v>14379</v>
      </c>
      <c r="AO3146" s="71">
        <v>19.5</v>
      </c>
      <c r="AT3146" s="73"/>
      <c r="AU3146" s="73"/>
      <c r="AV3146" s="73"/>
      <c r="AW3146" s="74" t="s">
        <v>17540</v>
      </c>
      <c r="BC3146" s="73"/>
    </row>
    <row r="3147" spans="1:56">
      <c r="A3147" s="70" t="str">
        <f t="shared" si="99"/>
        <v>2026-01</v>
      </c>
      <c r="B3147" s="5" t="str">
        <f>_xlfn.XLOOKUP(G3147,过机服务商重量差!A:A,过机服务商重量差!G:G)</f>
        <v>帅时莹</v>
      </c>
      <c r="C3147" s="32" t="str">
        <f t="shared" si="98"/>
        <v>渠道</v>
      </c>
      <c r="D3147" s="63">
        <f>ROUND(IF(AND(AO3147&gt;=0,Y3147="正常走货"),_xlfn.XLOOKUP(G3147,过机服务商重量差!A:A,过机服务商重量差!L:L),"0"),2)</f>
        <v>12</v>
      </c>
      <c r="E3147" s="64">
        <f>ROUND(IF(B3147="小旋风",$D3147/提成!$D$4*提成!$E$4,$D3147/提成!$D$3*提成!$E$3),2)</f>
        <v>0.12</v>
      </c>
      <c r="F3147" s="5" t="str">
        <f ca="1">IFERROR(LOOKUP(1,0/((B3147=名单!B:B)*(VALUE(AW3147)&gt;=名单!E:E)*(VALUE(AW3147)&lt;=名单!G:G)*(Y3147="正常走货")),名单!H:H),"否")</f>
        <v>否</v>
      </c>
      <c r="G3147" s="71" t="s">
        <v>9460</v>
      </c>
      <c r="H3147" s="71" t="s">
        <v>9462</v>
      </c>
      <c r="J3147" s="72" t="s">
        <v>287</v>
      </c>
      <c r="L3147" s="71" t="s">
        <v>18</v>
      </c>
      <c r="M3147" s="73"/>
      <c r="N3147" s="73"/>
      <c r="R3147" s="73"/>
      <c r="S3147" s="72" t="s">
        <v>199</v>
      </c>
      <c r="T3147" s="71" t="s">
        <v>14439</v>
      </c>
      <c r="U3147" s="73"/>
      <c r="W3147" s="73"/>
      <c r="X3147" s="73"/>
      <c r="Y3147" s="72" t="s">
        <v>14379</v>
      </c>
      <c r="AO3147" s="71">
        <v>107.7</v>
      </c>
      <c r="AS3147" s="73"/>
      <c r="AT3147" s="73"/>
      <c r="AU3147" s="73"/>
      <c r="AV3147" s="73"/>
      <c r="AW3147" s="74" t="s">
        <v>17541</v>
      </c>
      <c r="BC3147" s="73"/>
    </row>
    <row r="3148" spans="1:56">
      <c r="A3148" s="70" t="str">
        <f t="shared" si="99"/>
        <v>2026-01</v>
      </c>
      <c r="B3148" s="5" t="str">
        <f>_xlfn.XLOOKUP(G3148,过机服务商重量差!A:A,过机服务商重量差!G:G)</f>
        <v>玉麒麟</v>
      </c>
      <c r="C3148" s="32" t="str">
        <f t="shared" si="98"/>
        <v>渠道</v>
      </c>
      <c r="D3148" s="63">
        <f>ROUND(IF(AND(AO3148&gt;=0,Y3148="正常走货"),_xlfn.XLOOKUP(G3148,过机服务商重量差!A:A,过机服务商重量差!L:L),"0"),2)</f>
        <v>21</v>
      </c>
      <c r="E3148" s="64">
        <f>ROUND(IF(B3148="小旋风",$D3148/提成!$D$4*提成!$E$4,$D3148/提成!$D$3*提成!$E$3),2)</f>
        <v>0.21</v>
      </c>
      <c r="F3148" s="5" t="str">
        <f ca="1">IFERROR(LOOKUP(1,0/((B3148=名单!B:B)*(VALUE(AW3148)&gt;=名单!E:E)*(VALUE(AW3148)&lt;=名单!G:G)*(Y3148="正常走货")),名单!H:H),"否")</f>
        <v>否</v>
      </c>
      <c r="G3148" s="71" t="s">
        <v>9463</v>
      </c>
      <c r="H3148" s="71" t="s">
        <v>9465</v>
      </c>
      <c r="J3148" s="72" t="s">
        <v>17</v>
      </c>
      <c r="L3148" s="71" t="s">
        <v>18</v>
      </c>
      <c r="M3148" s="73"/>
      <c r="N3148" s="73"/>
      <c r="R3148" s="73"/>
      <c r="S3148" s="72" t="s">
        <v>191</v>
      </c>
      <c r="T3148" s="72" t="s">
        <v>14410</v>
      </c>
      <c r="U3148" s="73"/>
      <c r="W3148" s="73"/>
      <c r="X3148" s="73"/>
      <c r="Y3148" s="72" t="s">
        <v>14379</v>
      </c>
      <c r="AO3148" s="71">
        <v>253.5</v>
      </c>
      <c r="AS3148" s="73"/>
      <c r="AT3148" s="73"/>
      <c r="AU3148" s="73"/>
      <c r="AV3148" s="73"/>
      <c r="AW3148" s="74" t="s">
        <v>17542</v>
      </c>
      <c r="BC3148" s="73"/>
      <c r="BD3148" s="73"/>
    </row>
    <row r="3149" spans="1:56">
      <c r="A3149" s="70" t="str">
        <f t="shared" si="99"/>
        <v>2026-01</v>
      </c>
      <c r="B3149" s="5" t="str">
        <f>_xlfn.XLOOKUP(G3149,过机服务商重量差!A:A,过机服务商重量差!G:G)</f>
        <v>玉麒麟</v>
      </c>
      <c r="C3149" s="32" t="str">
        <f t="shared" si="98"/>
        <v>渠道</v>
      </c>
      <c r="D3149" s="63">
        <f>ROUND(IF(AND(AO3149&gt;=0,Y3149="正常走货"),_xlfn.XLOOKUP(G3149,过机服务商重量差!A:A,过机服务商重量差!L:L),"0"),2)</f>
        <v>0.5</v>
      </c>
      <c r="E3149" s="64">
        <f>ROUND(IF(B3149="小旋风",$D3149/提成!$D$4*提成!$E$4,$D3149/提成!$D$3*提成!$E$3),2)</f>
        <v>0.01</v>
      </c>
      <c r="F3149" s="5" t="str">
        <f ca="1">IFERROR(LOOKUP(1,0/((B3149=名单!B:B)*(VALUE(AW3149)&gt;=名单!E:E)*(VALUE(AW3149)&lt;=名单!G:G)*(Y3149="正常走货")),名单!H:H),"否")</f>
        <v>否</v>
      </c>
      <c r="G3149" s="71" t="s">
        <v>9466</v>
      </c>
      <c r="H3149" s="71" t="s">
        <v>9468</v>
      </c>
      <c r="J3149" s="72" t="s">
        <v>17</v>
      </c>
      <c r="L3149" s="71" t="s">
        <v>18</v>
      </c>
      <c r="M3149" s="73"/>
      <c r="N3149" s="73"/>
      <c r="R3149" s="73"/>
      <c r="S3149" s="72" t="s">
        <v>292</v>
      </c>
      <c r="T3149" s="72" t="s">
        <v>14410</v>
      </c>
      <c r="U3149" s="73"/>
      <c r="W3149" s="73"/>
      <c r="X3149" s="73"/>
      <c r="Y3149" s="72" t="s">
        <v>14379</v>
      </c>
      <c r="AO3149" s="71">
        <v>100</v>
      </c>
      <c r="AS3149" s="73"/>
      <c r="AT3149" s="73"/>
      <c r="AV3149" s="73"/>
      <c r="AW3149" s="74" t="s">
        <v>17543</v>
      </c>
      <c r="BA3149" s="73"/>
      <c r="BC3149" s="73"/>
    </row>
    <row r="3150" spans="1:56">
      <c r="A3150" s="70" t="str">
        <f t="shared" si="99"/>
        <v>2026-01</v>
      </c>
      <c r="B3150" s="5" t="str">
        <f>_xlfn.XLOOKUP(G3150,过机服务商重量差!A:A,过机服务商重量差!G:G)</f>
        <v>无崖子</v>
      </c>
      <c r="C3150" s="32" t="str">
        <f t="shared" si="98"/>
        <v>渠道</v>
      </c>
      <c r="D3150" s="63">
        <f>ROUND(IF(AND(AO3150&gt;=0,Y3150="正常走货"),_xlfn.XLOOKUP(G3150,过机服务商重量差!A:A,过机服务商重量差!L:L),"0"),2)</f>
        <v>11.5</v>
      </c>
      <c r="E3150" s="64">
        <f>ROUND(IF(B3150="小旋风",$D3150/提成!$D$4*提成!$E$4,$D3150/提成!$D$3*提成!$E$3),2)</f>
        <v>0.12</v>
      </c>
      <c r="F3150" s="5" t="str">
        <f ca="1">IFERROR(LOOKUP(1,0/((B3150=名单!B:B)*(VALUE(AW3150)&gt;=名单!E:E)*(VALUE(AW3150)&lt;=名单!G:G)*(Y3150="正常走货")),名单!H:H),"否")</f>
        <v>否</v>
      </c>
      <c r="G3150" s="71" t="s">
        <v>9469</v>
      </c>
      <c r="H3150" s="71" t="s">
        <v>9471</v>
      </c>
      <c r="J3150" s="72" t="s">
        <v>845</v>
      </c>
      <c r="L3150" s="71" t="s">
        <v>18</v>
      </c>
      <c r="M3150" s="73"/>
      <c r="N3150" s="73"/>
      <c r="R3150" s="73"/>
      <c r="S3150" s="72" t="s">
        <v>612</v>
      </c>
      <c r="T3150" s="72" t="s">
        <v>14407</v>
      </c>
      <c r="U3150" s="73"/>
      <c r="W3150" s="73"/>
      <c r="X3150" s="73"/>
      <c r="Y3150" s="72" t="s">
        <v>14379</v>
      </c>
      <c r="AO3150" s="71">
        <v>0</v>
      </c>
      <c r="AS3150" s="73"/>
      <c r="AT3150" s="73"/>
      <c r="AU3150" s="73"/>
      <c r="AV3150" s="73"/>
      <c r="AW3150" s="74" t="s">
        <v>17544</v>
      </c>
      <c r="BC3150" s="73"/>
      <c r="BD3150" s="73"/>
    </row>
    <row r="3151" spans="1:56">
      <c r="A3151" s="70" t="str">
        <f t="shared" si="99"/>
        <v>2026-01</v>
      </c>
      <c r="B3151" s="5" t="str">
        <f>_xlfn.XLOOKUP(G3151,过机服务商重量差!A:A,过机服务商重量差!G:G)</f>
        <v>小旋风</v>
      </c>
      <c r="C3151" s="32" t="str">
        <f t="shared" si="98"/>
        <v>渠道</v>
      </c>
      <c r="D3151" s="63">
        <f>ROUND(IF(AND(AO3151&gt;=0,Y3151="正常走货"),_xlfn.XLOOKUP(G3151,过机服务商重量差!A:A,过机服务商重量差!L:L),"0"),2)</f>
        <v>1.9</v>
      </c>
      <c r="E3151" s="64">
        <f>ROUND(IF(B3151="小旋风",$D3151/提成!$D$4*提成!$E$4,$D3151/提成!$D$3*提成!$E$3),2)</f>
        <v>0.02</v>
      </c>
      <c r="F3151" s="5" t="str">
        <f ca="1">IFERROR(LOOKUP(1,0/((B3151=名单!B:B)*(VALUE(AW3151)&gt;=名单!E:E)*(VALUE(AW3151)&lt;=名单!G:G)*(Y3151="正常走货")),名单!H:H),"否")</f>
        <v>是</v>
      </c>
      <c r="G3151" s="71" t="s">
        <v>9472</v>
      </c>
      <c r="H3151" s="71" t="s">
        <v>9474</v>
      </c>
      <c r="J3151" s="72" t="s">
        <v>28</v>
      </c>
      <c r="L3151" s="71" t="s">
        <v>18</v>
      </c>
      <c r="M3151" s="73"/>
      <c r="N3151" s="73"/>
      <c r="R3151" s="73"/>
      <c r="S3151" s="72" t="s">
        <v>1793</v>
      </c>
      <c r="T3151" s="72" t="s">
        <v>14378</v>
      </c>
      <c r="U3151" s="73"/>
      <c r="W3151" s="73"/>
      <c r="X3151" s="73"/>
      <c r="Y3151" s="72" t="s">
        <v>14379</v>
      </c>
      <c r="AO3151" s="71">
        <v>1968</v>
      </c>
      <c r="AT3151" s="73"/>
      <c r="AV3151" s="73"/>
      <c r="AW3151" s="74" t="s">
        <v>17545</v>
      </c>
      <c r="BC3151" s="73"/>
    </row>
    <row r="3152" spans="1:56">
      <c r="A3152" s="70" t="str">
        <f t="shared" si="99"/>
        <v>2026-01</v>
      </c>
      <c r="B3152" s="5" t="str">
        <f>_xlfn.XLOOKUP(G3152,过机服务商重量差!A:A,过机服务商重量差!G:G)</f>
        <v>小旋风</v>
      </c>
      <c r="C3152" s="32" t="str">
        <f t="shared" si="98"/>
        <v>渠道</v>
      </c>
      <c r="D3152" s="63">
        <f>ROUND(IF(AND(AO3152&gt;=0,Y3152="正常走货"),_xlfn.XLOOKUP(G3152,过机服务商重量差!A:A,过机服务商重量差!L:L),"0"),2)</f>
        <v>58</v>
      </c>
      <c r="E3152" s="64">
        <f>ROUND(IF(B3152="小旋风",$D3152/提成!$D$4*提成!$E$4,$D3152/提成!$D$3*提成!$E$3),2)</f>
        <v>0.58</v>
      </c>
      <c r="F3152" s="5" t="str">
        <f ca="1">IFERROR(LOOKUP(1,0/((B3152=名单!B:B)*(VALUE(AW3152)&gt;=名单!E:E)*(VALUE(AW3152)&lt;=名单!G:G)*(Y3152="正常走货")),名单!H:H),"否")</f>
        <v>是</v>
      </c>
      <c r="G3152" s="71" t="s">
        <v>9475</v>
      </c>
      <c r="H3152" s="71" t="s">
        <v>9477</v>
      </c>
      <c r="J3152" s="72" t="s">
        <v>85</v>
      </c>
      <c r="L3152" s="72" t="s">
        <v>18</v>
      </c>
      <c r="M3152" s="73"/>
      <c r="N3152" s="73"/>
      <c r="R3152" s="73"/>
      <c r="S3152" s="72" t="s">
        <v>120</v>
      </c>
      <c r="T3152" s="72" t="s">
        <v>14382</v>
      </c>
      <c r="U3152" s="73"/>
      <c r="W3152" s="73"/>
      <c r="X3152" s="73"/>
      <c r="Y3152" s="72" t="s">
        <v>14379</v>
      </c>
      <c r="AO3152" s="71">
        <v>172.53</v>
      </c>
      <c r="AT3152" s="73"/>
      <c r="AV3152" s="73"/>
      <c r="AW3152" s="74" t="s">
        <v>17546</v>
      </c>
      <c r="BA3152" s="73"/>
      <c r="BC3152" s="73"/>
    </row>
    <row r="3153" spans="1:56">
      <c r="A3153" s="70" t="str">
        <f t="shared" si="99"/>
        <v>2026-01</v>
      </c>
      <c r="B3153" s="5" t="str">
        <f>_xlfn.XLOOKUP(G3153,过机服务商重量差!A:A,过机服务商重量差!G:G)</f>
        <v>玉麒麟</v>
      </c>
      <c r="C3153" s="32" t="str">
        <f t="shared" si="98"/>
        <v>渠道</v>
      </c>
      <c r="D3153" s="63">
        <f>ROUND(IF(AND(AO3153&gt;=0,Y3153="正常走货"),_xlfn.XLOOKUP(G3153,过机服务商重量差!A:A,过机服务商重量差!L:L),"0"),2)</f>
        <v>63</v>
      </c>
      <c r="E3153" s="64">
        <f>ROUND(IF(B3153="小旋风",$D3153/提成!$D$4*提成!$E$4,$D3153/提成!$D$3*提成!$E$3),2)</f>
        <v>0.63</v>
      </c>
      <c r="F3153" s="5" t="str">
        <f ca="1">IFERROR(LOOKUP(1,0/((B3153=名单!B:B)*(VALUE(AW3153)&gt;=名单!E:E)*(VALUE(AW3153)&lt;=名单!G:G)*(Y3153="正常走货")),名单!H:H),"否")</f>
        <v>否</v>
      </c>
      <c r="G3153" s="71" t="s">
        <v>9478</v>
      </c>
      <c r="H3153" s="71" t="s">
        <v>9480</v>
      </c>
      <c r="J3153" s="72" t="s">
        <v>17</v>
      </c>
      <c r="L3153" s="71" t="s">
        <v>18</v>
      </c>
      <c r="M3153" s="73"/>
      <c r="N3153" s="73"/>
      <c r="R3153" s="73"/>
      <c r="S3153" s="72" t="s">
        <v>191</v>
      </c>
      <c r="T3153" s="72" t="s">
        <v>14410</v>
      </c>
      <c r="U3153" s="73"/>
      <c r="W3153" s="73"/>
      <c r="X3153" s="73"/>
      <c r="Y3153" s="72" t="s">
        <v>14379</v>
      </c>
      <c r="AO3153" s="71">
        <v>479.6</v>
      </c>
      <c r="AT3153" s="73"/>
      <c r="AV3153" s="73"/>
      <c r="AW3153" s="74" t="s">
        <v>17547</v>
      </c>
      <c r="BC3153" s="73"/>
    </row>
    <row r="3154" spans="1:56">
      <c r="A3154" s="70" t="str">
        <f t="shared" si="99"/>
        <v>2026-01</v>
      </c>
      <c r="B3154" s="5" t="str">
        <f>_xlfn.XLOOKUP(G3154,过机服务商重量差!A:A,过机服务商重量差!G:G)</f>
        <v>玉麒麟</v>
      </c>
      <c r="C3154" s="32" t="str">
        <f t="shared" si="98"/>
        <v>渠道</v>
      </c>
      <c r="D3154" s="63">
        <f>ROUND(IF(AND(AO3154&gt;=0,Y3154="正常走货"),_xlfn.XLOOKUP(G3154,过机服务商重量差!A:A,过机服务商重量差!L:L),"0"),2)</f>
        <v>2.5</v>
      </c>
      <c r="E3154" s="64">
        <f>ROUND(IF(B3154="小旋风",$D3154/提成!$D$4*提成!$E$4,$D3154/提成!$D$3*提成!$E$3),2)</f>
        <v>0.03</v>
      </c>
      <c r="F3154" s="5" t="str">
        <f ca="1">IFERROR(LOOKUP(1,0/((B3154=名单!B:B)*(VALUE(AW3154)&gt;=名单!E:E)*(VALUE(AW3154)&lt;=名单!G:G)*(Y3154="正常走货")),名单!H:H),"否")</f>
        <v>否</v>
      </c>
      <c r="G3154" s="71" t="s">
        <v>9481</v>
      </c>
      <c r="H3154" s="71" t="s">
        <v>9483</v>
      </c>
      <c r="J3154" s="72" t="s">
        <v>17</v>
      </c>
      <c r="L3154" s="71" t="s">
        <v>18</v>
      </c>
      <c r="M3154" s="73"/>
      <c r="N3154" s="73"/>
      <c r="R3154" s="73"/>
      <c r="S3154" s="72" t="s">
        <v>570</v>
      </c>
      <c r="T3154" s="72" t="s">
        <v>14407</v>
      </c>
      <c r="U3154" s="73"/>
      <c r="W3154" s="73"/>
      <c r="X3154" s="73"/>
      <c r="Y3154" s="72" t="s">
        <v>14379</v>
      </c>
      <c r="AO3154" s="71">
        <v>112.54</v>
      </c>
      <c r="AS3154" s="73"/>
      <c r="AT3154" s="73"/>
      <c r="AU3154" s="73"/>
      <c r="AV3154" s="73"/>
      <c r="AW3154" s="74" t="s">
        <v>17548</v>
      </c>
      <c r="BA3154" s="73"/>
      <c r="BC3154" s="73"/>
    </row>
    <row r="3155" spans="1:56">
      <c r="A3155" s="70" t="str">
        <f t="shared" si="99"/>
        <v>2026-01</v>
      </c>
      <c r="B3155" s="5" t="str">
        <f>_xlfn.XLOOKUP(G3155,过机服务商重量差!A:A,过机服务商重量差!G:G)</f>
        <v>小旋风</v>
      </c>
      <c r="C3155" s="32" t="str">
        <f t="shared" si="98"/>
        <v>渠道</v>
      </c>
      <c r="D3155" s="63">
        <f>ROUND(IF(AND(AO3155&gt;=0,Y3155="正常走货"),_xlfn.XLOOKUP(G3155,过机服务商重量差!A:A,过机服务商重量差!L:L),"0"),2)</f>
        <v>101</v>
      </c>
      <c r="E3155" s="64">
        <f>ROUND(IF(B3155="小旋风",$D3155/提成!$D$4*提成!$E$4,$D3155/提成!$D$3*提成!$E$3),2)</f>
        <v>1.01</v>
      </c>
      <c r="F3155" s="5" t="str">
        <f ca="1">IFERROR(LOOKUP(1,0/((B3155=名单!B:B)*(VALUE(AW3155)&gt;=名单!E:E)*(VALUE(AW3155)&lt;=名单!G:G)*(Y3155="正常走货")),名单!H:H),"否")</f>
        <v>是</v>
      </c>
      <c r="G3155" s="71" t="s">
        <v>9484</v>
      </c>
      <c r="H3155" s="71" t="s">
        <v>9486</v>
      </c>
      <c r="J3155" s="72" t="s">
        <v>274</v>
      </c>
      <c r="L3155" s="71" t="s">
        <v>18</v>
      </c>
      <c r="M3155" s="73"/>
      <c r="N3155" s="73"/>
      <c r="R3155" s="73"/>
      <c r="S3155" s="72" t="s">
        <v>152</v>
      </c>
      <c r="T3155" s="72" t="s">
        <v>14382</v>
      </c>
      <c r="U3155" s="73"/>
      <c r="W3155" s="73"/>
      <c r="X3155" s="73"/>
      <c r="Y3155" s="72" t="s">
        <v>14379</v>
      </c>
      <c r="AO3155" s="71">
        <v>50.5</v>
      </c>
      <c r="AS3155" s="73"/>
      <c r="AT3155" s="73"/>
      <c r="AU3155" s="73"/>
      <c r="AV3155" s="73"/>
      <c r="AW3155" s="74" t="s">
        <v>17549</v>
      </c>
    </row>
    <row r="3156" spans="1:56">
      <c r="A3156" s="70" t="str">
        <f t="shared" si="99"/>
        <v>2026-01</v>
      </c>
      <c r="B3156" s="5" t="str">
        <f>_xlfn.XLOOKUP(G3156,过机服务商重量差!A:A,过机服务商重量差!G:G)</f>
        <v>小旋风</v>
      </c>
      <c r="C3156" s="32" t="str">
        <f t="shared" si="98"/>
        <v>渠道</v>
      </c>
      <c r="D3156" s="63">
        <f>ROUND(IF(AND(AO3156&gt;=0,Y3156="正常走货"),_xlfn.XLOOKUP(G3156,过机服务商重量差!A:A,过机服务商重量差!L:L),"0"),2)</f>
        <v>65</v>
      </c>
      <c r="E3156" s="64">
        <f>ROUND(IF(B3156="小旋风",$D3156/提成!$D$4*提成!$E$4,$D3156/提成!$D$3*提成!$E$3),2)</f>
        <v>0.65</v>
      </c>
      <c r="F3156" s="5" t="str">
        <f ca="1">IFERROR(LOOKUP(1,0/((B3156=名单!B:B)*(VALUE(AW3156)&gt;=名单!E:E)*(VALUE(AW3156)&lt;=名单!G:G)*(Y3156="正常走货")),名单!H:H),"否")</f>
        <v>是</v>
      </c>
      <c r="G3156" s="71" t="s">
        <v>9487</v>
      </c>
      <c r="H3156" s="71" t="s">
        <v>9489</v>
      </c>
      <c r="J3156" s="71" t="s">
        <v>78</v>
      </c>
      <c r="L3156" s="71" t="s">
        <v>18</v>
      </c>
      <c r="M3156" s="73"/>
      <c r="N3156" s="73"/>
      <c r="R3156" s="73"/>
      <c r="S3156" s="72" t="s">
        <v>156</v>
      </c>
      <c r="T3156" s="72" t="s">
        <v>14386</v>
      </c>
      <c r="U3156" s="73"/>
      <c r="W3156" s="73"/>
      <c r="X3156" s="73"/>
      <c r="Y3156" s="72" t="s">
        <v>14379</v>
      </c>
      <c r="AO3156" s="71">
        <v>335.5</v>
      </c>
      <c r="AT3156" s="73"/>
      <c r="AV3156" s="73"/>
      <c r="AW3156" s="74" t="s">
        <v>17550</v>
      </c>
      <c r="BA3156" s="73"/>
      <c r="BC3156" s="73"/>
    </row>
    <row r="3157" spans="1:56">
      <c r="A3157" s="70" t="str">
        <f t="shared" si="99"/>
        <v>2026-01</v>
      </c>
      <c r="B3157" s="5" t="str">
        <f>_xlfn.XLOOKUP(G3157,过机服务商重量差!A:A,过机服务商重量差!G:G)</f>
        <v>玉麒麟</v>
      </c>
      <c r="C3157" s="32" t="str">
        <f t="shared" si="98"/>
        <v>渠道</v>
      </c>
      <c r="D3157" s="63">
        <f>ROUND(IF(AND(AO3157&gt;=0,Y3157="正常走货"),_xlfn.XLOOKUP(G3157,过机服务商重量差!A:A,过机服务商重量差!L:L),"0"),2)</f>
        <v>40</v>
      </c>
      <c r="E3157" s="64">
        <f>ROUND(IF(B3157="小旋风",$D3157/提成!$D$4*提成!$E$4,$D3157/提成!$D$3*提成!$E$3),2)</f>
        <v>0.4</v>
      </c>
      <c r="F3157" s="5" t="str">
        <f ca="1">IFERROR(LOOKUP(1,0/((B3157=名单!B:B)*(VALUE(AW3157)&gt;=名单!E:E)*(VALUE(AW3157)&lt;=名单!G:G)*(Y3157="正常走货")),名单!H:H),"否")</f>
        <v>否</v>
      </c>
      <c r="G3157" s="71" t="s">
        <v>9490</v>
      </c>
      <c r="H3157" s="71" t="s">
        <v>9492</v>
      </c>
      <c r="J3157" s="72" t="s">
        <v>17</v>
      </c>
      <c r="L3157" s="71" t="s">
        <v>18</v>
      </c>
      <c r="M3157" s="73"/>
      <c r="N3157" s="73"/>
      <c r="R3157" s="73"/>
      <c r="S3157" s="72" t="s">
        <v>145</v>
      </c>
      <c r="T3157" s="72" t="s">
        <v>14407</v>
      </c>
      <c r="U3157" s="73"/>
      <c r="W3157" s="73"/>
      <c r="X3157" s="73"/>
      <c r="Y3157" s="72" t="s">
        <v>14379</v>
      </c>
      <c r="AO3157" s="71">
        <v>308</v>
      </c>
      <c r="AT3157" s="73"/>
      <c r="AV3157" s="73"/>
      <c r="AW3157" s="74" t="s">
        <v>17551</v>
      </c>
      <c r="BC3157" s="73"/>
    </row>
    <row r="3158" spans="1:56">
      <c r="A3158" s="70" t="str">
        <f t="shared" si="99"/>
        <v>2026-01</v>
      </c>
      <c r="B3158" s="5" t="str">
        <f>_xlfn.XLOOKUP(G3158,过机服务商重量差!A:A,过机服务商重量差!G:G)</f>
        <v>玉麒麟</v>
      </c>
      <c r="C3158" s="32" t="str">
        <f t="shared" si="98"/>
        <v>渠道</v>
      </c>
      <c r="D3158" s="63">
        <f>ROUND(IF(AND(AO3158&gt;=0,Y3158="正常走货"),_xlfn.XLOOKUP(G3158,过机服务商重量差!A:A,过机服务商重量差!L:L),"0"),2)</f>
        <v>37</v>
      </c>
      <c r="E3158" s="64">
        <f>ROUND(IF(B3158="小旋风",$D3158/提成!$D$4*提成!$E$4,$D3158/提成!$D$3*提成!$E$3),2)</f>
        <v>0.37</v>
      </c>
      <c r="F3158" s="5" t="str">
        <f ca="1">IFERROR(LOOKUP(1,0/((B3158=名单!B:B)*(VALUE(AW3158)&gt;=名单!E:E)*(VALUE(AW3158)&lt;=名单!G:G)*(Y3158="正常走货")),名单!H:H),"否")</f>
        <v>否</v>
      </c>
      <c r="G3158" s="71" t="s">
        <v>9493</v>
      </c>
      <c r="H3158" s="71" t="s">
        <v>9495</v>
      </c>
      <c r="J3158" s="72" t="s">
        <v>17</v>
      </c>
      <c r="L3158" s="71" t="s">
        <v>18</v>
      </c>
      <c r="M3158" s="73"/>
      <c r="N3158" s="73"/>
      <c r="R3158" s="73"/>
      <c r="S3158" s="72" t="s">
        <v>99</v>
      </c>
      <c r="T3158" s="72" t="s">
        <v>14410</v>
      </c>
      <c r="U3158" s="73"/>
      <c r="W3158" s="73"/>
      <c r="X3158" s="73"/>
      <c r="Y3158" s="72" t="s">
        <v>14379</v>
      </c>
      <c r="AO3158" s="71">
        <v>20.0999999999999</v>
      </c>
      <c r="AS3158" s="73"/>
      <c r="AT3158" s="73"/>
      <c r="AU3158" s="73"/>
      <c r="AV3158" s="73"/>
      <c r="AW3158" s="74" t="s">
        <v>17552</v>
      </c>
      <c r="BC3158" s="73"/>
      <c r="BD3158" s="73"/>
    </row>
    <row r="3159" spans="1:56">
      <c r="A3159" s="70" t="str">
        <f t="shared" si="99"/>
        <v>2026-01</v>
      </c>
      <c r="B3159" s="5" t="str">
        <f>_xlfn.XLOOKUP(G3159,过机服务商重量差!A:A,过机服务商重量差!G:G)</f>
        <v>玉麒麟</v>
      </c>
      <c r="C3159" s="32" t="str">
        <f t="shared" si="98"/>
        <v>渠道</v>
      </c>
      <c r="D3159" s="63">
        <f>ROUND(IF(AND(AO3159&gt;=0,Y3159="正常走货"),_xlfn.XLOOKUP(G3159,过机服务商重量差!A:A,过机服务商重量差!L:L),"0"),2)</f>
        <v>58</v>
      </c>
      <c r="E3159" s="64">
        <f>ROUND(IF(B3159="小旋风",$D3159/提成!$D$4*提成!$E$4,$D3159/提成!$D$3*提成!$E$3),2)</f>
        <v>0.58</v>
      </c>
      <c r="F3159" s="5" t="str">
        <f ca="1">IFERROR(LOOKUP(1,0/((B3159=名单!B:B)*(VALUE(AW3159)&gt;=名单!E:E)*(VALUE(AW3159)&lt;=名单!G:G)*(Y3159="正常走货")),名单!H:H),"否")</f>
        <v>否</v>
      </c>
      <c r="G3159" s="71" t="s">
        <v>9496</v>
      </c>
      <c r="H3159" s="71" t="s">
        <v>9498</v>
      </c>
      <c r="J3159" s="71" t="s">
        <v>17</v>
      </c>
      <c r="L3159" s="71" t="s">
        <v>18</v>
      </c>
      <c r="M3159" s="73"/>
      <c r="N3159" s="73"/>
      <c r="R3159" s="73"/>
      <c r="S3159" s="72" t="s">
        <v>99</v>
      </c>
      <c r="T3159" s="72" t="s">
        <v>14410</v>
      </c>
      <c r="U3159" s="73"/>
      <c r="W3159" s="73"/>
      <c r="X3159" s="73"/>
      <c r="Y3159" s="72" t="s">
        <v>14379</v>
      </c>
      <c r="AO3159" s="71">
        <v>190.6</v>
      </c>
      <c r="AS3159" s="73"/>
      <c r="AT3159" s="73"/>
      <c r="AU3159" s="73"/>
      <c r="AV3159" s="73"/>
      <c r="AW3159" s="74" t="s">
        <v>17553</v>
      </c>
      <c r="BC3159" s="73"/>
    </row>
    <row r="3160" spans="1:56">
      <c r="A3160" s="70" t="str">
        <f t="shared" si="99"/>
        <v>2026-01</v>
      </c>
      <c r="B3160" s="5" t="str">
        <f>_xlfn.XLOOKUP(G3160,过机服务商重量差!A:A,过机服务商重量差!G:G)</f>
        <v>玉麒麟</v>
      </c>
      <c r="C3160" s="32" t="str">
        <f t="shared" si="98"/>
        <v>渠道</v>
      </c>
      <c r="D3160" s="63">
        <f>ROUND(IF(AND(AO3160&gt;=0,Y3160="正常走货"),_xlfn.XLOOKUP(G3160,过机服务商重量差!A:A,过机服务商重量差!L:L),"0"),2)</f>
        <v>34</v>
      </c>
      <c r="E3160" s="64">
        <f>ROUND(IF(B3160="小旋风",$D3160/提成!$D$4*提成!$E$4,$D3160/提成!$D$3*提成!$E$3),2)</f>
        <v>0.34</v>
      </c>
      <c r="F3160" s="5" t="str">
        <f ca="1">IFERROR(LOOKUP(1,0/((B3160=名单!B:B)*(VALUE(AW3160)&gt;=名单!E:E)*(VALUE(AW3160)&lt;=名单!G:G)*(Y3160="正常走货")),名单!H:H),"否")</f>
        <v>否</v>
      </c>
      <c r="G3160" s="71" t="s">
        <v>9499</v>
      </c>
      <c r="H3160" s="71" t="s">
        <v>9501</v>
      </c>
      <c r="J3160" s="72" t="s">
        <v>17</v>
      </c>
      <c r="L3160" s="72" t="s">
        <v>18</v>
      </c>
      <c r="M3160" s="73"/>
      <c r="N3160" s="73"/>
      <c r="R3160" s="73"/>
      <c r="S3160" s="72" t="s">
        <v>99</v>
      </c>
      <c r="T3160" s="72" t="s">
        <v>14410</v>
      </c>
      <c r="U3160" s="73"/>
      <c r="W3160" s="73"/>
      <c r="X3160" s="73"/>
      <c r="Y3160" s="72" t="s">
        <v>14379</v>
      </c>
      <c r="AO3160" s="71">
        <v>168.6</v>
      </c>
      <c r="AS3160" s="73"/>
      <c r="AT3160" s="73"/>
      <c r="AV3160" s="73"/>
      <c r="AW3160" s="74" t="s">
        <v>17554</v>
      </c>
      <c r="BC3160" s="73"/>
    </row>
    <row r="3161" spans="1:56">
      <c r="A3161" s="70" t="str">
        <f t="shared" si="99"/>
        <v>2026-01</v>
      </c>
      <c r="B3161" s="5" t="str">
        <f>_xlfn.XLOOKUP(G3161,过机服务商重量差!A:A,过机服务商重量差!G:G)</f>
        <v>玉麒麟</v>
      </c>
      <c r="C3161" s="32" t="str">
        <f t="shared" si="98"/>
        <v>渠道</v>
      </c>
      <c r="D3161" s="63">
        <f>ROUND(IF(AND(AO3161&gt;=0,Y3161="正常走货"),_xlfn.XLOOKUP(G3161,过机服务商重量差!A:A,过机服务商重量差!L:L),"0"),2)</f>
        <v>57</v>
      </c>
      <c r="E3161" s="64">
        <f>ROUND(IF(B3161="小旋风",$D3161/提成!$D$4*提成!$E$4,$D3161/提成!$D$3*提成!$E$3),2)</f>
        <v>0.57</v>
      </c>
      <c r="F3161" s="5" t="str">
        <f ca="1">IFERROR(LOOKUP(1,0/((B3161=名单!B:B)*(VALUE(AW3161)&gt;=名单!E:E)*(VALUE(AW3161)&lt;=名单!G:G)*(Y3161="正常走货")),名单!H:H),"否")</f>
        <v>否</v>
      </c>
      <c r="G3161" s="71" t="s">
        <v>9502</v>
      </c>
      <c r="H3161" s="71" t="s">
        <v>9504</v>
      </c>
      <c r="J3161" s="72" t="s">
        <v>17</v>
      </c>
      <c r="L3161" s="72" t="s">
        <v>18</v>
      </c>
      <c r="M3161" s="73"/>
      <c r="N3161" s="73"/>
      <c r="R3161" s="73"/>
      <c r="S3161" s="72" t="s">
        <v>99</v>
      </c>
      <c r="T3161" s="72" t="s">
        <v>14410</v>
      </c>
      <c r="U3161" s="73"/>
      <c r="W3161" s="73"/>
      <c r="X3161" s="73"/>
      <c r="Y3161" s="72" t="s">
        <v>14379</v>
      </c>
      <c r="AO3161" s="71">
        <v>185.1</v>
      </c>
      <c r="AT3161" s="73"/>
      <c r="AU3161" s="73"/>
      <c r="AV3161" s="73"/>
      <c r="AW3161" s="74" t="s">
        <v>17555</v>
      </c>
      <c r="BC3161" s="73"/>
    </row>
    <row r="3162" spans="1:56">
      <c r="A3162" s="70" t="str">
        <f t="shared" si="99"/>
        <v>2026-01</v>
      </c>
      <c r="B3162" s="5" t="str">
        <f>_xlfn.XLOOKUP(G3162,过机服务商重量差!A:A,过机服务商重量差!G:G)</f>
        <v>玉麒麟</v>
      </c>
      <c r="C3162" s="32" t="str">
        <f t="shared" si="98"/>
        <v>渠道</v>
      </c>
      <c r="D3162" s="63">
        <f>ROUND(IF(AND(AO3162&gt;=0,Y3162="正常走货"),_xlfn.XLOOKUP(G3162,过机服务商重量差!A:A,过机服务商重量差!L:L),"0"),2)</f>
        <v>58</v>
      </c>
      <c r="E3162" s="64">
        <f>ROUND(IF(B3162="小旋风",$D3162/提成!$D$4*提成!$E$4,$D3162/提成!$D$3*提成!$E$3),2)</f>
        <v>0.58</v>
      </c>
      <c r="F3162" s="5" t="str">
        <f ca="1">IFERROR(LOOKUP(1,0/((B3162=名单!B:B)*(VALUE(AW3162)&gt;=名单!E:E)*(VALUE(AW3162)&lt;=名单!G:G)*(Y3162="正常走货")),名单!H:H),"否")</f>
        <v>否</v>
      </c>
      <c r="G3162" s="71" t="s">
        <v>9505</v>
      </c>
      <c r="H3162" s="71" t="s">
        <v>9507</v>
      </c>
      <c r="J3162" s="72" t="s">
        <v>17</v>
      </c>
      <c r="L3162" s="72" t="s">
        <v>18</v>
      </c>
      <c r="M3162" s="73"/>
      <c r="N3162" s="73"/>
      <c r="R3162" s="73"/>
      <c r="S3162" s="72" t="s">
        <v>99</v>
      </c>
      <c r="T3162" s="72" t="s">
        <v>14410</v>
      </c>
      <c r="U3162" s="73"/>
      <c r="W3162" s="73"/>
      <c r="X3162" s="73"/>
      <c r="Y3162" s="72" t="s">
        <v>14379</v>
      </c>
      <c r="AO3162" s="71">
        <v>190.6</v>
      </c>
      <c r="AT3162" s="73"/>
      <c r="AV3162" s="73"/>
      <c r="AW3162" s="74" t="s">
        <v>17556</v>
      </c>
      <c r="BC3162" s="73"/>
      <c r="BD3162" s="73"/>
    </row>
    <row r="3163" spans="1:56">
      <c r="A3163" s="70" t="str">
        <f t="shared" si="99"/>
        <v>2026-01</v>
      </c>
      <c r="B3163" s="5" t="str">
        <f>_xlfn.XLOOKUP(G3163,过机服务商重量差!A:A,过机服务商重量差!G:G)</f>
        <v>玉麒麟</v>
      </c>
      <c r="C3163" s="32" t="str">
        <f t="shared" si="98"/>
        <v>渠道</v>
      </c>
      <c r="D3163" s="63">
        <f>ROUND(IF(AND(AO3163&gt;=0,Y3163="正常走货"),_xlfn.XLOOKUP(G3163,过机服务商重量差!A:A,过机服务商重量差!L:L),"0"),2)</f>
        <v>25</v>
      </c>
      <c r="E3163" s="64">
        <f>ROUND(IF(B3163="小旋风",$D3163/提成!$D$4*提成!$E$4,$D3163/提成!$D$3*提成!$E$3),2)</f>
        <v>0.25</v>
      </c>
      <c r="F3163" s="5" t="str">
        <f ca="1">IFERROR(LOOKUP(1,0/((B3163=名单!B:B)*(VALUE(AW3163)&gt;=名单!E:E)*(VALUE(AW3163)&lt;=名单!G:G)*(Y3163="正常走货")),名单!H:H),"否")</f>
        <v>否</v>
      </c>
      <c r="G3163" s="71" t="s">
        <v>9508</v>
      </c>
      <c r="H3163" s="71" t="s">
        <v>9510</v>
      </c>
      <c r="J3163" s="72" t="s">
        <v>24</v>
      </c>
      <c r="L3163" s="71" t="s">
        <v>18</v>
      </c>
      <c r="M3163" s="73"/>
      <c r="N3163" s="73"/>
      <c r="R3163" s="73"/>
      <c r="S3163" s="72" t="s">
        <v>246</v>
      </c>
      <c r="T3163" s="72" t="s">
        <v>14386</v>
      </c>
      <c r="U3163" s="73"/>
      <c r="W3163" s="73"/>
      <c r="X3163" s="73"/>
      <c r="Y3163" s="72" t="s">
        <v>14379</v>
      </c>
      <c r="AO3163" s="71">
        <v>409.1</v>
      </c>
      <c r="AS3163" s="73"/>
      <c r="AT3163" s="73"/>
      <c r="AU3163" s="73"/>
      <c r="AV3163" s="73"/>
      <c r="AW3163" s="74" t="s">
        <v>17557</v>
      </c>
      <c r="BC3163" s="73"/>
    </row>
    <row r="3164" spans="1:56">
      <c r="A3164" s="70" t="str">
        <f t="shared" si="99"/>
        <v>2026-01</v>
      </c>
      <c r="B3164" s="5" t="str">
        <f>_xlfn.XLOOKUP(G3164,过机服务商重量差!A:A,过机服务商重量差!G:G)</f>
        <v>玉麒麟</v>
      </c>
      <c r="C3164" s="32" t="str">
        <f t="shared" si="98"/>
        <v>渠道</v>
      </c>
      <c r="D3164" s="63">
        <f>ROUND(IF(AND(AO3164&gt;=0,Y3164="正常走货"),_xlfn.XLOOKUP(G3164,过机服务商重量差!A:A,过机服务商重量差!L:L),"0"),2)</f>
        <v>24</v>
      </c>
      <c r="E3164" s="64">
        <f>ROUND(IF(B3164="小旋风",$D3164/提成!$D$4*提成!$E$4,$D3164/提成!$D$3*提成!$E$3),2)</f>
        <v>0.24</v>
      </c>
      <c r="F3164" s="5" t="str">
        <f ca="1">IFERROR(LOOKUP(1,0/((B3164=名单!B:B)*(VALUE(AW3164)&gt;=名单!E:E)*(VALUE(AW3164)&lt;=名单!G:G)*(Y3164="正常走货")),名单!H:H),"否")</f>
        <v>否</v>
      </c>
      <c r="G3164" s="71" t="s">
        <v>9511</v>
      </c>
      <c r="H3164" s="71" t="s">
        <v>9513</v>
      </c>
      <c r="J3164" s="71" t="s">
        <v>24</v>
      </c>
      <c r="L3164" s="71" t="s">
        <v>18</v>
      </c>
      <c r="M3164" s="73"/>
      <c r="N3164" s="73"/>
      <c r="R3164" s="73"/>
      <c r="S3164" s="72" t="s">
        <v>246</v>
      </c>
      <c r="T3164" s="72" t="s">
        <v>14386</v>
      </c>
      <c r="U3164" s="73"/>
      <c r="W3164" s="73"/>
      <c r="X3164" s="73"/>
      <c r="Y3164" s="72" t="s">
        <v>14379</v>
      </c>
      <c r="AO3164" s="71">
        <v>403.6</v>
      </c>
      <c r="AT3164" s="73"/>
      <c r="AV3164" s="73"/>
      <c r="AW3164" s="74" t="s">
        <v>17558</v>
      </c>
      <c r="BA3164" s="73"/>
      <c r="BC3164" s="73"/>
    </row>
    <row r="3165" spans="1:56">
      <c r="A3165" s="70" t="str">
        <f t="shared" si="99"/>
        <v>2026-01</v>
      </c>
      <c r="B3165" s="5" t="str">
        <f>_xlfn.XLOOKUP(G3165,过机服务商重量差!A:A,过机服务商重量差!G:G)</f>
        <v>玉麒麟</v>
      </c>
      <c r="C3165" s="32" t="str">
        <f t="shared" si="98"/>
        <v>渠道</v>
      </c>
      <c r="D3165" s="63">
        <f>ROUND(IF(AND(AO3165&gt;=0,Y3165="正常走货"),_xlfn.XLOOKUP(G3165,过机服务商重量差!A:A,过机服务商重量差!L:L),"0"),2)</f>
        <v>25</v>
      </c>
      <c r="E3165" s="64">
        <f>ROUND(IF(B3165="小旋风",$D3165/提成!$D$4*提成!$E$4,$D3165/提成!$D$3*提成!$E$3),2)</f>
        <v>0.25</v>
      </c>
      <c r="F3165" s="5" t="str">
        <f ca="1">IFERROR(LOOKUP(1,0/((B3165=名单!B:B)*(VALUE(AW3165)&gt;=名单!E:E)*(VALUE(AW3165)&lt;=名单!G:G)*(Y3165="正常走货")),名单!H:H),"否")</f>
        <v>否</v>
      </c>
      <c r="G3165" s="71" t="s">
        <v>9514</v>
      </c>
      <c r="H3165" s="71" t="s">
        <v>9516</v>
      </c>
      <c r="J3165" s="72" t="s">
        <v>24</v>
      </c>
      <c r="L3165" s="71" t="s">
        <v>18</v>
      </c>
      <c r="M3165" s="73"/>
      <c r="N3165" s="73"/>
      <c r="R3165" s="73"/>
      <c r="S3165" s="72" t="s">
        <v>246</v>
      </c>
      <c r="T3165" s="72" t="s">
        <v>14386</v>
      </c>
      <c r="U3165" s="73"/>
      <c r="W3165" s="73"/>
      <c r="X3165" s="73"/>
      <c r="Y3165" s="72" t="s">
        <v>14379</v>
      </c>
      <c r="AO3165" s="71">
        <v>351.1</v>
      </c>
      <c r="AS3165" s="73"/>
      <c r="AT3165" s="73"/>
      <c r="AV3165" s="73"/>
      <c r="AW3165" s="74" t="s">
        <v>17559</v>
      </c>
      <c r="BC3165" s="73"/>
    </row>
    <row r="3166" spans="1:56">
      <c r="A3166" s="70" t="str">
        <f t="shared" si="99"/>
        <v>2026-01</v>
      </c>
      <c r="B3166" s="5" t="str">
        <f>_xlfn.XLOOKUP(G3166,过机服务商重量差!A:A,过机服务商重量差!G:G)</f>
        <v>玉麒麟</v>
      </c>
      <c r="C3166" s="32" t="str">
        <f t="shared" si="98"/>
        <v>渠道</v>
      </c>
      <c r="D3166" s="63">
        <f>ROUND(IF(AND(AO3166&gt;=0,Y3166="正常走货"),_xlfn.XLOOKUP(G3166,过机服务商重量差!A:A,过机服务商重量差!L:L),"0"),2)</f>
        <v>24</v>
      </c>
      <c r="E3166" s="64">
        <f>ROUND(IF(B3166="小旋风",$D3166/提成!$D$4*提成!$E$4,$D3166/提成!$D$3*提成!$E$3),2)</f>
        <v>0.24</v>
      </c>
      <c r="F3166" s="5" t="str">
        <f ca="1">IFERROR(LOOKUP(1,0/((B3166=名单!B:B)*(VALUE(AW3166)&gt;=名单!E:E)*(VALUE(AW3166)&lt;=名单!G:G)*(Y3166="正常走货")),名单!H:H),"否")</f>
        <v>否</v>
      </c>
      <c r="G3166" s="71" t="s">
        <v>9517</v>
      </c>
      <c r="H3166" s="71" t="s">
        <v>9519</v>
      </c>
      <c r="J3166" s="72" t="s">
        <v>24</v>
      </c>
      <c r="L3166" s="71" t="s">
        <v>18</v>
      </c>
      <c r="M3166" s="73"/>
      <c r="N3166" s="73"/>
      <c r="R3166" s="73"/>
      <c r="S3166" s="72" t="s">
        <v>246</v>
      </c>
      <c r="T3166" s="72" t="s">
        <v>14386</v>
      </c>
      <c r="U3166" s="73"/>
      <c r="W3166" s="73"/>
      <c r="X3166" s="73"/>
      <c r="Y3166" s="72" t="s">
        <v>14379</v>
      </c>
      <c r="AO3166" s="71">
        <v>403.6</v>
      </c>
      <c r="AS3166" s="73"/>
      <c r="AT3166" s="73"/>
      <c r="AU3166" s="73"/>
      <c r="AV3166" s="73"/>
      <c r="AW3166" s="74" t="s">
        <v>17560</v>
      </c>
      <c r="BC3166" s="73"/>
      <c r="BD3166" s="73"/>
    </row>
    <row r="3167" spans="1:56">
      <c r="A3167" s="70" t="str">
        <f t="shared" si="99"/>
        <v>2026-01</v>
      </c>
      <c r="B3167" s="5" t="str">
        <f>_xlfn.XLOOKUP(G3167,过机服务商重量差!A:A,过机服务商重量差!G:G)</f>
        <v>玉麒麟</v>
      </c>
      <c r="C3167" s="32" t="str">
        <f t="shared" si="98"/>
        <v>渠道</v>
      </c>
      <c r="D3167" s="63">
        <f>ROUND(IF(AND(AO3167&gt;=0,Y3167="正常走货"),_xlfn.XLOOKUP(G3167,过机服务商重量差!A:A,过机服务商重量差!L:L),"0"),2)</f>
        <v>25</v>
      </c>
      <c r="E3167" s="64">
        <f>ROUND(IF(B3167="小旋风",$D3167/提成!$D$4*提成!$E$4,$D3167/提成!$D$3*提成!$E$3),2)</f>
        <v>0.25</v>
      </c>
      <c r="F3167" s="5" t="str">
        <f ca="1">IFERROR(LOOKUP(1,0/((B3167=名单!B:B)*(VALUE(AW3167)&gt;=名单!E:E)*(VALUE(AW3167)&lt;=名单!G:G)*(Y3167="正常走货")),名单!H:H),"否")</f>
        <v>否</v>
      </c>
      <c r="G3167" s="71" t="s">
        <v>9520</v>
      </c>
      <c r="H3167" s="71" t="s">
        <v>9522</v>
      </c>
      <c r="J3167" s="72" t="s">
        <v>24</v>
      </c>
      <c r="L3167" s="71" t="s">
        <v>18</v>
      </c>
      <c r="M3167" s="73"/>
      <c r="N3167" s="73"/>
      <c r="R3167" s="73"/>
      <c r="S3167" s="72" t="s">
        <v>246</v>
      </c>
      <c r="T3167" s="72" t="s">
        <v>14386</v>
      </c>
      <c r="U3167" s="73"/>
      <c r="W3167" s="73"/>
      <c r="X3167" s="73"/>
      <c r="Y3167" s="72" t="s">
        <v>14379</v>
      </c>
      <c r="AO3167" s="71">
        <v>351.1</v>
      </c>
      <c r="AS3167" s="73"/>
      <c r="AT3167" s="73"/>
      <c r="AU3167" s="73"/>
      <c r="AV3167" s="73"/>
      <c r="AW3167" s="74" t="s">
        <v>17561</v>
      </c>
      <c r="BC3167" s="73"/>
      <c r="BD3167" s="73"/>
    </row>
    <row r="3168" spans="1:56">
      <c r="A3168" s="70" t="str">
        <f t="shared" si="99"/>
        <v>2026-01</v>
      </c>
      <c r="B3168" s="5" t="str">
        <f>_xlfn.XLOOKUP(G3168,过机服务商重量差!A:A,过机服务商重量差!G:G)</f>
        <v>风清扬</v>
      </c>
      <c r="C3168" s="32" t="str">
        <f t="shared" si="98"/>
        <v>渠道</v>
      </c>
      <c r="D3168" s="63">
        <f>ROUND(IF(AND(AO3168&gt;=0,Y3168="正常走货"),_xlfn.XLOOKUP(G3168,过机服务商重量差!A:A,过机服务商重量差!L:L),"0"),2)</f>
        <v>1</v>
      </c>
      <c r="E3168" s="64">
        <f>ROUND(IF(B3168="小旋风",$D3168/提成!$D$4*提成!$E$4,$D3168/提成!$D$3*提成!$E$3),2)</f>
        <v>0.01</v>
      </c>
      <c r="F3168" s="5" t="str">
        <f ca="1">IFERROR(LOOKUP(1,0/((B3168=名单!B:B)*(VALUE(AW3168)&gt;=名单!E:E)*(VALUE(AW3168)&lt;=名单!G:G)*(Y3168="正常走货")),名单!H:H),"否")</f>
        <v>是</v>
      </c>
      <c r="G3168" s="71" t="s">
        <v>9523</v>
      </c>
      <c r="H3168" s="71" t="s">
        <v>9525</v>
      </c>
      <c r="J3168" s="72" t="s">
        <v>144</v>
      </c>
      <c r="L3168" s="71" t="s">
        <v>18</v>
      </c>
      <c r="M3168" s="73"/>
      <c r="N3168" s="73"/>
      <c r="R3168" s="73"/>
      <c r="S3168" s="72" t="s">
        <v>187</v>
      </c>
      <c r="T3168" s="72" t="s">
        <v>14410</v>
      </c>
      <c r="U3168" s="73"/>
      <c r="W3168" s="73"/>
      <c r="X3168" s="73"/>
      <c r="Y3168" s="72" t="s">
        <v>14379</v>
      </c>
      <c r="AO3168" s="71">
        <v>78</v>
      </c>
      <c r="AS3168" s="73"/>
      <c r="AT3168" s="73"/>
      <c r="AU3168" s="73"/>
      <c r="AV3168" s="73"/>
      <c r="AW3168" s="74" t="s">
        <v>17562</v>
      </c>
      <c r="BC3168" s="73"/>
      <c r="BD3168" s="73"/>
    </row>
    <row r="3169" spans="1:56">
      <c r="A3169" s="70" t="str">
        <f t="shared" si="99"/>
        <v>2026-01</v>
      </c>
      <c r="B3169" s="5" t="str">
        <f>_xlfn.XLOOKUP(G3169,过机服务商重量差!A:A,过机服务商重量差!G:G)</f>
        <v>帅时莹</v>
      </c>
      <c r="C3169" s="32" t="str">
        <f t="shared" si="98"/>
        <v>渠道</v>
      </c>
      <c r="D3169" s="63">
        <f>ROUND(IF(AND(AO3169&gt;=0,Y3169="正常走货"),_xlfn.XLOOKUP(G3169,过机服务商重量差!A:A,过机服务商重量差!L:L),"0"),2)</f>
        <v>1</v>
      </c>
      <c r="E3169" s="64">
        <f>ROUND(IF(B3169="小旋风",$D3169/提成!$D$4*提成!$E$4,$D3169/提成!$D$3*提成!$E$3),2)</f>
        <v>0.01</v>
      </c>
      <c r="F3169" s="5" t="str">
        <f ca="1">IFERROR(LOOKUP(1,0/((B3169=名单!B:B)*(VALUE(AW3169)&gt;=名单!E:E)*(VALUE(AW3169)&lt;=名单!G:G)*(Y3169="正常走货")),名单!H:H),"否")</f>
        <v>否</v>
      </c>
      <c r="G3169" s="71" t="s">
        <v>9526</v>
      </c>
      <c r="H3169" s="71" t="s">
        <v>9528</v>
      </c>
      <c r="J3169" s="72" t="s">
        <v>458</v>
      </c>
      <c r="L3169" s="71" t="s">
        <v>18</v>
      </c>
      <c r="M3169" s="73"/>
      <c r="N3169" s="73"/>
      <c r="R3169" s="73"/>
      <c r="S3169" s="72" t="s">
        <v>187</v>
      </c>
      <c r="T3169" s="72" t="s">
        <v>14410</v>
      </c>
      <c r="U3169" s="73"/>
      <c r="W3169" s="73"/>
      <c r="X3169" s="73"/>
      <c r="Y3169" s="72" t="s">
        <v>14379</v>
      </c>
      <c r="AO3169" s="71">
        <v>60</v>
      </c>
      <c r="AS3169" s="73"/>
      <c r="AT3169" s="73"/>
      <c r="AV3169" s="73"/>
      <c r="AW3169" s="74" t="s">
        <v>17563</v>
      </c>
      <c r="BC3169" s="73"/>
    </row>
    <row r="3170" spans="1:56">
      <c r="A3170" s="70" t="str">
        <f t="shared" si="99"/>
        <v>2026-01</v>
      </c>
      <c r="B3170" s="5" t="str">
        <f>_xlfn.XLOOKUP(G3170,过机服务商重量差!A:A,过机服务商重量差!G:G)</f>
        <v>玉麒麟</v>
      </c>
      <c r="C3170" s="32" t="str">
        <f t="shared" si="98"/>
        <v>渠道</v>
      </c>
      <c r="D3170" s="63">
        <f>ROUND(IF(AND(AO3170&gt;=0,Y3170="正常走货"),_xlfn.XLOOKUP(G3170,过机服务商重量差!A:A,过机服务商重量差!L:L),"0"),2)</f>
        <v>24</v>
      </c>
      <c r="E3170" s="64">
        <f>ROUND(IF(B3170="小旋风",$D3170/提成!$D$4*提成!$E$4,$D3170/提成!$D$3*提成!$E$3),2)</f>
        <v>0.24</v>
      </c>
      <c r="F3170" s="5" t="str">
        <f ca="1">IFERROR(LOOKUP(1,0/((B3170=名单!B:B)*(VALUE(AW3170)&gt;=名单!E:E)*(VALUE(AW3170)&lt;=名单!G:G)*(Y3170="正常走货")),名单!H:H),"否")</f>
        <v>否</v>
      </c>
      <c r="G3170" s="71" t="s">
        <v>9529</v>
      </c>
      <c r="H3170" s="71" t="s">
        <v>9531</v>
      </c>
      <c r="J3170" s="72" t="s">
        <v>24</v>
      </c>
      <c r="L3170" s="71" t="s">
        <v>18</v>
      </c>
      <c r="M3170" s="73"/>
      <c r="N3170" s="73"/>
      <c r="R3170" s="73"/>
      <c r="S3170" s="72" t="s">
        <v>246</v>
      </c>
      <c r="T3170" s="72" t="s">
        <v>14386</v>
      </c>
      <c r="U3170" s="73"/>
      <c r="W3170" s="73"/>
      <c r="X3170" s="73"/>
      <c r="Y3170" s="72" t="s">
        <v>14379</v>
      </c>
      <c r="AO3170" s="71">
        <v>403.6</v>
      </c>
      <c r="AT3170" s="73"/>
      <c r="AV3170" s="73"/>
      <c r="AW3170" s="74" t="s">
        <v>17564</v>
      </c>
      <c r="BC3170" s="73"/>
    </row>
    <row r="3171" spans="1:56">
      <c r="A3171" s="70" t="str">
        <f t="shared" si="99"/>
        <v>2026-01</v>
      </c>
      <c r="B3171" s="5" t="str">
        <f>_xlfn.XLOOKUP(G3171,过机服务商重量差!A:A,过机服务商重量差!G:G)</f>
        <v>风清扬</v>
      </c>
      <c r="C3171" s="32" t="str">
        <f t="shared" si="98"/>
        <v>渠道</v>
      </c>
      <c r="D3171" s="63">
        <f>ROUND(IF(AND(AO3171&gt;=0,Y3171="正常走货"),_xlfn.XLOOKUP(G3171,过机服务商重量差!A:A,过机服务商重量差!L:L),"0"),2)</f>
        <v>108</v>
      </c>
      <c r="E3171" s="64">
        <f>ROUND(IF(B3171="小旋风",$D3171/提成!$D$4*提成!$E$4,$D3171/提成!$D$3*提成!$E$3),2)</f>
        <v>1.08</v>
      </c>
      <c r="F3171" s="5" t="str">
        <f ca="1">IFERROR(LOOKUP(1,0/((B3171=名单!B:B)*(VALUE(AW3171)&gt;=名单!E:E)*(VALUE(AW3171)&lt;=名单!G:G)*(Y3171="正常走货")),名单!H:H),"否")</f>
        <v>是</v>
      </c>
      <c r="G3171" s="71" t="s">
        <v>9532</v>
      </c>
      <c r="H3171" s="71" t="s">
        <v>9534</v>
      </c>
      <c r="J3171" s="72" t="s">
        <v>4560</v>
      </c>
      <c r="L3171" s="71" t="s">
        <v>18</v>
      </c>
      <c r="M3171" s="73"/>
      <c r="N3171" s="73"/>
      <c r="R3171" s="73"/>
      <c r="S3171" s="72" t="s">
        <v>156</v>
      </c>
      <c r="T3171" s="72" t="s">
        <v>14386</v>
      </c>
      <c r="U3171" s="73"/>
      <c r="W3171" s="73"/>
      <c r="X3171" s="73"/>
      <c r="Y3171" s="72" t="s">
        <v>14379</v>
      </c>
      <c r="AO3171" s="71">
        <v>324</v>
      </c>
      <c r="AT3171" s="73"/>
      <c r="AU3171" s="73"/>
      <c r="AV3171" s="73"/>
      <c r="AW3171" s="74" t="s">
        <v>17565</v>
      </c>
      <c r="BC3171" s="73"/>
    </row>
    <row r="3172" spans="1:56">
      <c r="A3172" s="70" t="str">
        <f t="shared" si="99"/>
        <v>2026-01</v>
      </c>
      <c r="B3172" s="5" t="str">
        <f>_xlfn.XLOOKUP(G3172,过机服务商重量差!A:A,过机服务商重量差!G:G)</f>
        <v>风清扬</v>
      </c>
      <c r="C3172" s="32" t="str">
        <f t="shared" si="98"/>
        <v>渠道</v>
      </c>
      <c r="D3172" s="63">
        <f>ROUND(IF(AND(AO3172&gt;=0,Y3172="正常走货"),_xlfn.XLOOKUP(G3172,过机服务商重量差!A:A,过机服务商重量差!L:L),"0"),2)</f>
        <v>61</v>
      </c>
      <c r="E3172" s="64">
        <f>ROUND(IF(B3172="小旋风",$D3172/提成!$D$4*提成!$E$4,$D3172/提成!$D$3*提成!$E$3),2)</f>
        <v>0.61</v>
      </c>
      <c r="F3172" s="5" t="str">
        <f ca="1">IFERROR(LOOKUP(1,0/((B3172=名单!B:B)*(VALUE(AW3172)&gt;=名单!E:E)*(VALUE(AW3172)&lt;=名单!G:G)*(Y3172="正常走货")),名单!H:H),"否")</f>
        <v>是</v>
      </c>
      <c r="G3172" s="71" t="s">
        <v>9535</v>
      </c>
      <c r="H3172" s="71" t="s">
        <v>9537</v>
      </c>
      <c r="J3172" s="72" t="s">
        <v>4560</v>
      </c>
      <c r="L3172" s="71" t="s">
        <v>18</v>
      </c>
      <c r="M3172" s="73"/>
      <c r="N3172" s="73"/>
      <c r="R3172" s="73"/>
      <c r="S3172" s="72" t="s">
        <v>156</v>
      </c>
      <c r="T3172" s="72" t="s">
        <v>14386</v>
      </c>
      <c r="U3172" s="73"/>
      <c r="W3172" s="73"/>
      <c r="X3172" s="73"/>
      <c r="Y3172" s="72" t="s">
        <v>14379</v>
      </c>
      <c r="AO3172" s="71">
        <v>183</v>
      </c>
      <c r="AS3172" s="73"/>
      <c r="AT3172" s="73"/>
      <c r="AU3172" s="73"/>
      <c r="AV3172" s="73"/>
      <c r="AW3172" s="74" t="s">
        <v>17566</v>
      </c>
      <c r="BC3172" s="73"/>
    </row>
    <row r="3173" spans="1:56">
      <c r="A3173" s="70" t="str">
        <f t="shared" si="99"/>
        <v>2026-01</v>
      </c>
      <c r="B3173" s="5" t="str">
        <f>_xlfn.XLOOKUP(G3173,过机服务商重量差!A:A,过机服务商重量差!G:G)</f>
        <v>帅时莹</v>
      </c>
      <c r="C3173" s="32" t="str">
        <f t="shared" si="98"/>
        <v>渠道</v>
      </c>
      <c r="D3173" s="63">
        <f>ROUND(IF(AND(AO3173&gt;=0,Y3173="正常走货"),_xlfn.XLOOKUP(G3173,过机服务商重量差!A:A,过机服务商重量差!L:L),"0"),2)</f>
        <v>9</v>
      </c>
      <c r="E3173" s="64">
        <f>ROUND(IF(B3173="小旋风",$D3173/提成!$D$4*提成!$E$4,$D3173/提成!$D$3*提成!$E$3),2)</f>
        <v>0.09</v>
      </c>
      <c r="F3173" s="5" t="str">
        <f ca="1">IFERROR(LOOKUP(1,0/((B3173=名单!B:B)*(VALUE(AW3173)&gt;=名单!E:E)*(VALUE(AW3173)&lt;=名单!G:G)*(Y3173="正常走货")),名单!H:H),"否")</f>
        <v>否</v>
      </c>
      <c r="G3173" s="71" t="s">
        <v>9538</v>
      </c>
      <c r="H3173" s="71" t="s">
        <v>9540</v>
      </c>
      <c r="J3173" s="72" t="s">
        <v>140</v>
      </c>
      <c r="L3173" s="71" t="s">
        <v>18</v>
      </c>
      <c r="M3173" s="73"/>
      <c r="N3173" s="73"/>
      <c r="R3173" s="73"/>
      <c r="S3173" s="72" t="s">
        <v>540</v>
      </c>
      <c r="T3173" s="72" t="s">
        <v>14410</v>
      </c>
      <c r="U3173" s="73"/>
      <c r="W3173" s="73"/>
      <c r="X3173" s="73"/>
      <c r="Y3173" s="72" t="s">
        <v>14379</v>
      </c>
      <c r="AO3173" s="71">
        <v>72.14</v>
      </c>
      <c r="AT3173" s="73"/>
      <c r="AU3173" s="73"/>
      <c r="AV3173" s="73"/>
      <c r="AW3173" s="74" t="s">
        <v>17567</v>
      </c>
      <c r="BC3173" s="73"/>
    </row>
    <row r="3174" spans="1:56">
      <c r="A3174" s="70" t="str">
        <f t="shared" si="99"/>
        <v>2026-01</v>
      </c>
      <c r="B3174" s="5" t="str">
        <f>_xlfn.XLOOKUP(G3174,过机服务商重量差!A:A,过机服务商重量差!G:G)</f>
        <v>风清扬</v>
      </c>
      <c r="C3174" s="32" t="str">
        <f t="shared" si="98"/>
        <v>渠道</v>
      </c>
      <c r="D3174" s="63">
        <f>ROUND(IF(AND(AO3174&gt;=0,Y3174="正常走货"),_xlfn.XLOOKUP(G3174,过机服务商重量差!A:A,过机服务商重量差!L:L),"0"),2)</f>
        <v>21</v>
      </c>
      <c r="E3174" s="64">
        <f>ROUND(IF(B3174="小旋风",$D3174/提成!$D$4*提成!$E$4,$D3174/提成!$D$3*提成!$E$3),2)</f>
        <v>0.21</v>
      </c>
      <c r="F3174" s="5" t="str">
        <f ca="1">IFERROR(LOOKUP(1,0/((B3174=名单!B:B)*(VALUE(AW3174)&gt;=名单!E:E)*(VALUE(AW3174)&lt;=名单!G:G)*(Y3174="正常走货")),名单!H:H),"否")</f>
        <v>是</v>
      </c>
      <c r="G3174" s="71" t="s">
        <v>9541</v>
      </c>
      <c r="H3174" s="71" t="s">
        <v>9543</v>
      </c>
      <c r="J3174" s="72" t="s">
        <v>4976</v>
      </c>
      <c r="L3174" s="71" t="s">
        <v>18</v>
      </c>
      <c r="M3174" s="73"/>
      <c r="N3174" s="73"/>
      <c r="R3174" s="73"/>
      <c r="S3174" s="72" t="s">
        <v>215</v>
      </c>
      <c r="T3174" s="72" t="s">
        <v>14378</v>
      </c>
      <c r="U3174" s="73"/>
      <c r="W3174" s="73"/>
      <c r="X3174" s="73"/>
      <c r="Y3174" s="72" t="s">
        <v>14379</v>
      </c>
      <c r="AO3174" s="71">
        <v>113.4</v>
      </c>
      <c r="AS3174" s="73"/>
      <c r="AT3174" s="73"/>
      <c r="AU3174" s="73"/>
      <c r="AV3174" s="73"/>
      <c r="AW3174" s="74" t="s">
        <v>17568</v>
      </c>
      <c r="BC3174" s="73"/>
      <c r="BD3174" s="73"/>
    </row>
    <row r="3175" spans="1:56">
      <c r="A3175" s="70" t="str">
        <f t="shared" si="99"/>
        <v>2026-01</v>
      </c>
      <c r="B3175" s="5" t="str">
        <f>_xlfn.XLOOKUP(G3175,过机服务商重量差!A:A,过机服务商重量差!G:G)</f>
        <v>无崖子</v>
      </c>
      <c r="C3175" s="32" t="str">
        <f t="shared" si="98"/>
        <v>渠道</v>
      </c>
      <c r="D3175" s="63">
        <f>ROUND(IF(AND(AO3175&gt;=0,Y3175="正常走货"),_xlfn.XLOOKUP(G3175,过机服务商重量差!A:A,过机服务商重量差!L:L),"0"),2)</f>
        <v>34</v>
      </c>
      <c r="E3175" s="64">
        <f>ROUND(IF(B3175="小旋风",$D3175/提成!$D$4*提成!$E$4,$D3175/提成!$D$3*提成!$E$3),2)</f>
        <v>0.34</v>
      </c>
      <c r="F3175" s="5" t="str">
        <f ca="1">IFERROR(LOOKUP(1,0/((B3175=名单!B:B)*(VALUE(AW3175)&gt;=名单!E:E)*(VALUE(AW3175)&lt;=名单!G:G)*(Y3175="正常走货")),名单!H:H),"否")</f>
        <v>否</v>
      </c>
      <c r="G3175" s="71" t="s">
        <v>9544</v>
      </c>
      <c r="H3175" s="71" t="s">
        <v>9546</v>
      </c>
      <c r="J3175" s="72" t="s">
        <v>465</v>
      </c>
      <c r="L3175" s="71" t="s">
        <v>18</v>
      </c>
      <c r="M3175" s="73"/>
      <c r="N3175" s="73"/>
      <c r="R3175" s="73"/>
      <c r="S3175" s="72" t="s">
        <v>199</v>
      </c>
      <c r="T3175" s="72" t="s">
        <v>14439</v>
      </c>
      <c r="U3175" s="73"/>
      <c r="W3175" s="73"/>
      <c r="X3175" s="73"/>
      <c r="Y3175" s="72" t="s">
        <v>14379</v>
      </c>
      <c r="AO3175" s="71">
        <v>268.05</v>
      </c>
      <c r="AS3175" s="73"/>
      <c r="AT3175" s="73"/>
      <c r="AU3175" s="73"/>
      <c r="AV3175" s="73"/>
      <c r="AW3175" s="74" t="s">
        <v>17569</v>
      </c>
      <c r="BA3175" s="73"/>
      <c r="BC3175" s="73"/>
      <c r="BD3175" s="73"/>
    </row>
    <row r="3176" spans="1:56">
      <c r="A3176" s="70" t="str">
        <f t="shared" si="99"/>
        <v>2026-01</v>
      </c>
      <c r="B3176" s="5" t="str">
        <f>_xlfn.XLOOKUP(G3176,过机服务商重量差!A:A,过机服务商重量差!G:G)</f>
        <v>玉麒麟</v>
      </c>
      <c r="C3176" s="32" t="str">
        <f t="shared" si="98"/>
        <v>渠道</v>
      </c>
      <c r="D3176" s="63">
        <f>ROUND(IF(AND(AO3176&gt;=0,Y3176="正常走货"),_xlfn.XLOOKUP(G3176,过机服务商重量差!A:A,过机服务商重量差!L:L),"0"),2)</f>
        <v>13.5</v>
      </c>
      <c r="E3176" s="64">
        <f>ROUND(IF(B3176="小旋风",$D3176/提成!$D$4*提成!$E$4,$D3176/提成!$D$3*提成!$E$3),2)</f>
        <v>0.14</v>
      </c>
      <c r="F3176" s="5" t="str">
        <f ca="1">IFERROR(LOOKUP(1,0/((B3176=名单!B:B)*(VALUE(AW3176)&gt;=名单!E:E)*(VALUE(AW3176)&lt;=名单!G:G)*(Y3176="正常走货")),名单!H:H),"否")</f>
        <v>否</v>
      </c>
      <c r="G3176" s="71" t="s">
        <v>9547</v>
      </c>
      <c r="H3176" s="71" t="s">
        <v>9549</v>
      </c>
      <c r="J3176" s="72" t="s">
        <v>17</v>
      </c>
      <c r="L3176" s="71" t="s">
        <v>18</v>
      </c>
      <c r="M3176" s="73"/>
      <c r="N3176" s="73"/>
      <c r="R3176" s="73"/>
      <c r="S3176" s="72" t="s">
        <v>215</v>
      </c>
      <c r="T3176" s="72" t="s">
        <v>14378</v>
      </c>
      <c r="U3176" s="73"/>
      <c r="W3176" s="73"/>
      <c r="X3176" s="73"/>
      <c r="Y3176" s="72" t="s">
        <v>14379</v>
      </c>
      <c r="AO3176" s="71">
        <v>163</v>
      </c>
      <c r="AS3176" s="73"/>
      <c r="AT3176" s="73"/>
      <c r="AU3176" s="73"/>
      <c r="AV3176" s="73"/>
      <c r="AW3176" s="74" t="s">
        <v>17570</v>
      </c>
      <c r="BA3176" s="73"/>
      <c r="BC3176" s="73"/>
      <c r="BD3176" s="73"/>
    </row>
    <row r="3177" spans="1:56">
      <c r="A3177" s="70" t="str">
        <f t="shared" si="99"/>
        <v>2026-01</v>
      </c>
      <c r="B3177" s="5" t="str">
        <f>_xlfn.XLOOKUP(G3177,过机服务商重量差!A:A,过机服务商重量差!G:G)</f>
        <v>风清扬</v>
      </c>
      <c r="C3177" s="32" t="str">
        <f t="shared" si="98"/>
        <v>渠道</v>
      </c>
      <c r="D3177" s="63">
        <f>ROUND(IF(AND(AO3177&gt;=0,Y3177="正常走货"),_xlfn.XLOOKUP(G3177,过机服务商重量差!A:A,过机服务商重量差!L:L),"0"),2)</f>
        <v>12</v>
      </c>
      <c r="E3177" s="64">
        <f>ROUND(IF(B3177="小旋风",$D3177/提成!$D$4*提成!$E$4,$D3177/提成!$D$3*提成!$E$3),2)</f>
        <v>0.12</v>
      </c>
      <c r="F3177" s="5" t="str">
        <f ca="1">IFERROR(LOOKUP(1,0/((B3177=名单!B:B)*(VALUE(AW3177)&gt;=名单!E:E)*(VALUE(AW3177)&lt;=名单!G:G)*(Y3177="正常走货")),名单!H:H),"否")</f>
        <v>是</v>
      </c>
      <c r="G3177" s="71" t="s">
        <v>9550</v>
      </c>
      <c r="H3177" s="71" t="s">
        <v>9552</v>
      </c>
      <c r="J3177" s="72" t="s">
        <v>1592</v>
      </c>
      <c r="L3177" s="71" t="s">
        <v>18</v>
      </c>
      <c r="M3177" s="73"/>
      <c r="N3177" s="73"/>
      <c r="R3177" s="73"/>
      <c r="S3177" s="72" t="s">
        <v>191</v>
      </c>
      <c r="T3177" s="72" t="s">
        <v>14410</v>
      </c>
      <c r="U3177" s="73"/>
      <c r="W3177" s="73"/>
      <c r="X3177" s="73"/>
      <c r="Y3177" s="72" t="s">
        <v>14379</v>
      </c>
      <c r="AO3177" s="71">
        <v>6</v>
      </c>
      <c r="AS3177" s="73"/>
      <c r="AT3177" s="73"/>
      <c r="AV3177" s="73"/>
      <c r="AW3177" s="74" t="s">
        <v>17571</v>
      </c>
      <c r="BC3177" s="73"/>
    </row>
    <row r="3178" spans="1:56">
      <c r="A3178" s="70" t="str">
        <f t="shared" si="99"/>
        <v>2026-01</v>
      </c>
      <c r="B3178" s="5" t="str">
        <f>_xlfn.XLOOKUP(G3178,过机服务商重量差!A:A,过机服务商重量差!G:G)</f>
        <v>玉麒麟</v>
      </c>
      <c r="C3178" s="32" t="str">
        <f t="shared" si="98"/>
        <v>渠道</v>
      </c>
      <c r="D3178" s="63">
        <f>ROUND(IF(AND(AO3178&gt;=0,Y3178="正常走货"),_xlfn.XLOOKUP(G3178,过机服务商重量差!A:A,过机服务商重量差!L:L),"0"),2)</f>
        <v>6.5</v>
      </c>
      <c r="E3178" s="64">
        <f>ROUND(IF(B3178="小旋风",$D3178/提成!$D$4*提成!$E$4,$D3178/提成!$D$3*提成!$E$3),2)</f>
        <v>0.07</v>
      </c>
      <c r="F3178" s="5" t="str">
        <f ca="1">IFERROR(LOOKUP(1,0/((B3178=名单!B:B)*(VALUE(AW3178)&gt;=名单!E:E)*(VALUE(AW3178)&lt;=名单!G:G)*(Y3178="正常走货")),名单!H:H),"否")</f>
        <v>否</v>
      </c>
      <c r="G3178" s="71" t="s">
        <v>9553</v>
      </c>
      <c r="H3178" s="71" t="s">
        <v>9555</v>
      </c>
      <c r="J3178" s="72" t="s">
        <v>17</v>
      </c>
      <c r="L3178" s="71" t="s">
        <v>18</v>
      </c>
      <c r="M3178" s="73"/>
      <c r="N3178" s="73"/>
      <c r="R3178" s="73"/>
      <c r="S3178" s="72" t="s">
        <v>145</v>
      </c>
      <c r="T3178" s="72" t="s">
        <v>14407</v>
      </c>
      <c r="U3178" s="73"/>
      <c r="W3178" s="73"/>
      <c r="X3178" s="73"/>
      <c r="Y3178" s="72" t="s">
        <v>14379</v>
      </c>
      <c r="AO3178" s="71">
        <v>155</v>
      </c>
      <c r="AT3178" s="73"/>
      <c r="AU3178" s="73"/>
      <c r="AV3178" s="73"/>
      <c r="AW3178" s="74" t="s">
        <v>17572</v>
      </c>
      <c r="BC3178" s="73"/>
    </row>
    <row r="3179" spans="1:56">
      <c r="A3179" s="70" t="str">
        <f t="shared" si="99"/>
        <v>2026-01</v>
      </c>
      <c r="B3179" s="5" t="str">
        <f>_xlfn.XLOOKUP(G3179,过机服务商重量差!A:A,过机服务商重量差!G:G)</f>
        <v>小旋风</v>
      </c>
      <c r="C3179" s="32" t="str">
        <f t="shared" si="98"/>
        <v>渠道</v>
      </c>
      <c r="D3179" s="63">
        <f>ROUND(IF(AND(AO3179&gt;=0,Y3179="正常走货"),_xlfn.XLOOKUP(G3179,过机服务商重量差!A:A,过机服务商重量差!L:L),"0"),2)</f>
        <v>0.9</v>
      </c>
      <c r="E3179" s="64">
        <f>ROUND(IF(B3179="小旋风",$D3179/提成!$D$4*提成!$E$4,$D3179/提成!$D$3*提成!$E$3),2)</f>
        <v>0.01</v>
      </c>
      <c r="F3179" s="5" t="str">
        <f ca="1">IFERROR(LOOKUP(1,0/((B3179=名单!B:B)*(VALUE(AW3179)&gt;=名单!E:E)*(VALUE(AW3179)&lt;=名单!G:G)*(Y3179="正常走货")),名单!H:H),"否")</f>
        <v>是</v>
      </c>
      <c r="G3179" s="71" t="s">
        <v>9556</v>
      </c>
      <c r="H3179" s="71" t="s">
        <v>9558</v>
      </c>
      <c r="J3179" s="72" t="s">
        <v>28</v>
      </c>
      <c r="L3179" s="71" t="s">
        <v>18</v>
      </c>
      <c r="M3179" s="73"/>
      <c r="N3179" s="73"/>
      <c r="R3179" s="73"/>
      <c r="S3179" s="72" t="s">
        <v>9559</v>
      </c>
      <c r="T3179" s="72" t="s">
        <v>14382</v>
      </c>
      <c r="U3179" s="73"/>
      <c r="W3179" s="73"/>
      <c r="X3179" s="73"/>
      <c r="Y3179" s="72" t="s">
        <v>14379</v>
      </c>
      <c r="AO3179" s="71">
        <v>108</v>
      </c>
      <c r="AT3179" s="73"/>
      <c r="AV3179" s="73"/>
      <c r="AW3179" s="74" t="s">
        <v>17573</v>
      </c>
      <c r="BC3179" s="73"/>
    </row>
    <row r="3180" spans="1:56">
      <c r="A3180" s="70" t="str">
        <f t="shared" si="99"/>
        <v>2026-01</v>
      </c>
      <c r="B3180" s="5" t="str">
        <f>_xlfn.XLOOKUP(G3180,过机服务商重量差!A:A,过机服务商重量差!G:G)</f>
        <v>小旋风</v>
      </c>
      <c r="C3180" s="32" t="str">
        <f t="shared" si="98"/>
        <v>渠道</v>
      </c>
      <c r="D3180" s="63">
        <f>ROUND(IF(AND(AO3180&gt;=0,Y3180="正常走货"),_xlfn.XLOOKUP(G3180,过机服务商重量差!A:A,过机服务商重量差!L:L),"0"),2)</f>
        <v>36</v>
      </c>
      <c r="E3180" s="64">
        <f>ROUND(IF(B3180="小旋风",$D3180/提成!$D$4*提成!$E$4,$D3180/提成!$D$3*提成!$E$3),2)</f>
        <v>0.36</v>
      </c>
      <c r="F3180" s="5" t="str">
        <f ca="1">IFERROR(LOOKUP(1,0/((B3180=名单!B:B)*(VALUE(AW3180)&gt;=名单!E:E)*(VALUE(AW3180)&lt;=名单!G:G)*(Y3180="正常走货")),名单!H:H),"否")</f>
        <v>是</v>
      </c>
      <c r="G3180" s="71" t="s">
        <v>9560</v>
      </c>
      <c r="H3180" s="71" t="s">
        <v>9562</v>
      </c>
      <c r="J3180" s="72" t="s">
        <v>453</v>
      </c>
      <c r="L3180" s="71" t="s">
        <v>18</v>
      </c>
      <c r="M3180" s="73"/>
      <c r="N3180" s="73"/>
      <c r="R3180" s="73"/>
      <c r="S3180" s="72" t="s">
        <v>664</v>
      </c>
      <c r="T3180" s="72" t="s">
        <v>14407</v>
      </c>
      <c r="U3180" s="73"/>
      <c r="W3180" s="73"/>
      <c r="X3180" s="73"/>
      <c r="Y3180" s="72" t="s">
        <v>14379</v>
      </c>
      <c r="AO3180" s="71">
        <v>7.19999999999999</v>
      </c>
      <c r="AT3180" s="73"/>
      <c r="AV3180" s="73"/>
      <c r="AW3180" s="74" t="s">
        <v>17574</v>
      </c>
      <c r="BC3180" s="73"/>
    </row>
    <row r="3181" spans="1:56">
      <c r="A3181" s="70" t="str">
        <f t="shared" si="99"/>
        <v>2026-01</v>
      </c>
      <c r="B3181" s="5" t="str">
        <f>_xlfn.XLOOKUP(G3181,过机服务商重量差!A:A,过机服务商重量差!G:G)</f>
        <v>玉麒麟</v>
      </c>
      <c r="C3181" s="32" t="str">
        <f t="shared" si="98"/>
        <v>渠道</v>
      </c>
      <c r="D3181" s="63">
        <f>ROUND(IF(AND(AO3181&gt;=0,Y3181="正常走货"),_xlfn.XLOOKUP(G3181,过机服务商重量差!A:A,过机服务商重量差!L:L),"0"),2)</f>
        <v>9.5</v>
      </c>
      <c r="E3181" s="64">
        <f>ROUND(IF(B3181="小旋风",$D3181/提成!$D$4*提成!$E$4,$D3181/提成!$D$3*提成!$E$3),2)</f>
        <v>0.1</v>
      </c>
      <c r="F3181" s="5" t="str">
        <f ca="1">IFERROR(LOOKUP(1,0/((B3181=名单!B:B)*(VALUE(AW3181)&gt;=名单!E:E)*(VALUE(AW3181)&lt;=名单!G:G)*(Y3181="正常走货")),名单!H:H),"否")</f>
        <v>否</v>
      </c>
      <c r="G3181" s="71" t="s">
        <v>9563</v>
      </c>
      <c r="H3181" s="71" t="s">
        <v>9565</v>
      </c>
      <c r="J3181" s="72" t="s">
        <v>17</v>
      </c>
      <c r="L3181" s="72" t="s">
        <v>18</v>
      </c>
      <c r="M3181" s="73"/>
      <c r="N3181" s="73"/>
      <c r="R3181" s="73"/>
      <c r="S3181" s="72" t="s">
        <v>99</v>
      </c>
      <c r="T3181" s="72" t="s">
        <v>14410</v>
      </c>
      <c r="U3181" s="73"/>
      <c r="W3181" s="73"/>
      <c r="X3181" s="73"/>
      <c r="Y3181" s="72" t="s">
        <v>14379</v>
      </c>
      <c r="AO3181" s="71">
        <v>99</v>
      </c>
      <c r="AT3181" s="73"/>
      <c r="AU3181" s="73"/>
      <c r="AV3181" s="73"/>
      <c r="AW3181" s="74" t="s">
        <v>17575</v>
      </c>
      <c r="BC3181" s="73"/>
      <c r="BD3181" s="73"/>
    </row>
    <row r="3182" spans="1:56">
      <c r="A3182" s="70" t="str">
        <f t="shared" si="99"/>
        <v>2026-01</v>
      </c>
      <c r="B3182" s="5" t="str">
        <f>_xlfn.XLOOKUP(G3182,过机服务商重量差!A:A,过机服务商重量差!G:G)</f>
        <v>小旋风</v>
      </c>
      <c r="C3182" s="32" t="str">
        <f t="shared" si="98"/>
        <v/>
      </c>
      <c r="D3182" s="63">
        <f>ROUND(IF(AND(AO3182&gt;=0,Y3182="正常走货"),_xlfn.XLOOKUP(G3182,过机服务商重量差!A:A,过机服务商重量差!L:L),"0"),2)</f>
        <v>0</v>
      </c>
      <c r="E3182" s="64">
        <f>ROUND(IF(B3182="小旋风",$D3182/提成!$D$4*提成!$E$4,$D3182/提成!$D$3*提成!$E$3),2)</f>
        <v>0</v>
      </c>
      <c r="F3182" s="5" t="str">
        <f ca="1">IFERROR(LOOKUP(1,0/((B3182=名单!B:B)*(VALUE(AW3182)&gt;=名单!E:E)*(VALUE(AW3182)&lt;=名单!G:G)*(Y3182="正常走货")),名单!H:H),"否")</f>
        <v>是</v>
      </c>
      <c r="G3182" s="71" t="s">
        <v>9566</v>
      </c>
      <c r="H3182" s="71" t="s">
        <v>9568</v>
      </c>
      <c r="J3182" s="72" t="s">
        <v>397</v>
      </c>
      <c r="L3182" s="71" t="s">
        <v>18</v>
      </c>
      <c r="M3182" s="73"/>
      <c r="N3182" s="73"/>
      <c r="R3182" s="73"/>
      <c r="S3182" s="72" t="s">
        <v>232</v>
      </c>
      <c r="T3182" s="72" t="s">
        <v>14386</v>
      </c>
      <c r="U3182" s="73"/>
      <c r="W3182" s="73"/>
      <c r="X3182" s="73"/>
      <c r="Y3182" s="72" t="s">
        <v>14379</v>
      </c>
      <c r="AO3182" s="71">
        <v>-34</v>
      </c>
      <c r="AT3182" s="73"/>
      <c r="AV3182" s="73"/>
      <c r="AW3182" s="74" t="s">
        <v>17576</v>
      </c>
      <c r="BA3182" s="73"/>
      <c r="BC3182" s="73"/>
      <c r="BD3182" s="73"/>
    </row>
    <row r="3183" spans="1:56">
      <c r="A3183" s="70" t="str">
        <f t="shared" si="99"/>
        <v>2026-01</v>
      </c>
      <c r="B3183" s="5" t="str">
        <f>_xlfn.XLOOKUP(G3183,过机服务商重量差!A:A,过机服务商重量差!G:G)</f>
        <v>风清扬</v>
      </c>
      <c r="C3183" s="32" t="str">
        <f t="shared" si="98"/>
        <v>渠道</v>
      </c>
      <c r="D3183" s="63">
        <f>ROUND(IF(AND(AO3183&gt;=0,Y3183="正常走货"),_xlfn.XLOOKUP(G3183,过机服务商重量差!A:A,过机服务商重量差!L:L),"0"),2)</f>
        <v>508</v>
      </c>
      <c r="E3183" s="64">
        <f>ROUND(IF(B3183="小旋风",$D3183/提成!$D$4*提成!$E$4,$D3183/提成!$D$3*提成!$E$3),2)</f>
        <v>5.08</v>
      </c>
      <c r="F3183" s="5" t="str">
        <f ca="1">IFERROR(LOOKUP(1,0/((B3183=名单!B:B)*(VALUE(AW3183)&gt;=名单!E:E)*(VALUE(AW3183)&lt;=名单!G:G)*(Y3183="正常走货")),名单!H:H),"否")</f>
        <v>是</v>
      </c>
      <c r="G3183" s="71" t="s">
        <v>9569</v>
      </c>
      <c r="H3183" s="71" t="s">
        <v>9571</v>
      </c>
      <c r="J3183" s="72" t="s">
        <v>880</v>
      </c>
      <c r="L3183" s="71" t="s">
        <v>18</v>
      </c>
      <c r="M3183" s="73"/>
      <c r="N3183" s="73"/>
      <c r="R3183" s="73"/>
      <c r="S3183" s="72" t="s">
        <v>232</v>
      </c>
      <c r="T3183" s="72" t="s">
        <v>14386</v>
      </c>
      <c r="U3183" s="73"/>
      <c r="W3183" s="73"/>
      <c r="X3183" s="73"/>
      <c r="Y3183" s="72" t="s">
        <v>14379</v>
      </c>
      <c r="AO3183" s="71">
        <v>1505</v>
      </c>
      <c r="AT3183" s="73"/>
      <c r="AV3183" s="73"/>
      <c r="AW3183" s="74" t="s">
        <v>17577</v>
      </c>
      <c r="BA3183" s="73"/>
      <c r="BC3183" s="73"/>
    </row>
    <row r="3184" spans="1:56">
      <c r="A3184" s="70" t="str">
        <f t="shared" si="99"/>
        <v>2026-01</v>
      </c>
      <c r="B3184" s="5" t="str">
        <f>_xlfn.XLOOKUP(G3184,过机服务商重量差!A:A,过机服务商重量差!G:G)</f>
        <v/>
      </c>
      <c r="C3184" s="32" t="str">
        <f t="shared" si="98"/>
        <v/>
      </c>
      <c r="D3184" s="63">
        <f>ROUND(IF(AND(AO3184&gt;=0,Y3184="正常走货"),_xlfn.XLOOKUP(G3184,过机服务商重量差!A:A,过机服务商重量差!L:L),"0"),2)</f>
        <v>0</v>
      </c>
      <c r="E3184" s="64">
        <f>ROUND(IF(B3184="小旋风",$D3184/提成!$D$4*提成!$E$4,$D3184/提成!$D$3*提成!$E$3),2)</f>
        <v>0</v>
      </c>
      <c r="F3184" s="5" t="str">
        <f ca="1">IFERROR(LOOKUP(1,0/((B3184=名单!B:B)*(VALUE(AW3184)&gt;=名单!E:E)*(VALUE(AW3184)&lt;=名单!G:G)*(Y3184="正常走货")),名单!H:H),"否")</f>
        <v>否</v>
      </c>
      <c r="G3184" s="71" t="s">
        <v>9572</v>
      </c>
      <c r="H3184" s="71" t="s">
        <v>36</v>
      </c>
      <c r="J3184" s="72" t="s">
        <v>302</v>
      </c>
      <c r="L3184" s="71" t="s">
        <v>18</v>
      </c>
      <c r="M3184" s="73"/>
      <c r="N3184" s="73"/>
      <c r="R3184" s="73"/>
      <c r="S3184" s="72" t="s">
        <v>86</v>
      </c>
      <c r="T3184" s="72" t="s">
        <v>14378</v>
      </c>
      <c r="U3184" s="73"/>
      <c r="W3184" s="73"/>
      <c r="X3184" s="73"/>
      <c r="Y3184" s="72" t="s">
        <v>14379</v>
      </c>
      <c r="AO3184" s="71">
        <v>-934.5</v>
      </c>
      <c r="AS3184" s="73"/>
      <c r="AT3184" s="73"/>
      <c r="AU3184" s="73"/>
      <c r="AV3184" s="73"/>
      <c r="AW3184" s="74" t="s">
        <v>17578</v>
      </c>
      <c r="BC3184" s="73"/>
    </row>
    <row r="3185" spans="1:56">
      <c r="A3185" s="70" t="str">
        <f t="shared" si="99"/>
        <v>2026-01</v>
      </c>
      <c r="B3185" s="5" t="str">
        <f>_xlfn.XLOOKUP(G3185,过机服务商重量差!A:A,过机服务商重量差!G:G)</f>
        <v>玉麒麟</v>
      </c>
      <c r="C3185" s="32" t="str">
        <f t="shared" si="98"/>
        <v>渠道</v>
      </c>
      <c r="D3185" s="63">
        <f>ROUND(IF(AND(AO3185&gt;=0,Y3185="正常走货"),_xlfn.XLOOKUP(G3185,过机服务商重量差!A:A,过机服务商重量差!L:L),"0"),2)</f>
        <v>39</v>
      </c>
      <c r="E3185" s="64">
        <f>ROUND(IF(B3185="小旋风",$D3185/提成!$D$4*提成!$E$4,$D3185/提成!$D$3*提成!$E$3),2)</f>
        <v>0.39</v>
      </c>
      <c r="F3185" s="5" t="str">
        <f ca="1">IFERROR(LOOKUP(1,0/((B3185=名单!B:B)*(VALUE(AW3185)&gt;=名单!E:E)*(VALUE(AW3185)&lt;=名单!G:G)*(Y3185="正常走货")),名单!H:H),"否")</f>
        <v>否</v>
      </c>
      <c r="G3185" s="71" t="s">
        <v>9574</v>
      </c>
      <c r="H3185" s="71" t="s">
        <v>9576</v>
      </c>
      <c r="J3185" s="72" t="s">
        <v>24</v>
      </c>
      <c r="L3185" s="71" t="s">
        <v>18</v>
      </c>
      <c r="M3185" s="73"/>
      <c r="N3185" s="73"/>
      <c r="R3185" s="73"/>
      <c r="S3185" s="72" t="s">
        <v>1262</v>
      </c>
      <c r="T3185" s="72" t="s">
        <v>14382</v>
      </c>
      <c r="U3185" s="73"/>
      <c r="W3185" s="73"/>
      <c r="X3185" s="73"/>
      <c r="Y3185" s="72" t="s">
        <v>14379</v>
      </c>
      <c r="AO3185" s="71">
        <v>149.3</v>
      </c>
      <c r="AS3185" s="73"/>
      <c r="AT3185" s="73"/>
      <c r="AU3185" s="73"/>
      <c r="AV3185" s="73"/>
      <c r="AW3185" s="74" t="s">
        <v>17579</v>
      </c>
      <c r="BC3185" s="73"/>
    </row>
    <row r="3186" spans="1:56">
      <c r="A3186" s="70" t="str">
        <f t="shared" si="99"/>
        <v>2026-01</v>
      </c>
      <c r="B3186" s="5" t="str">
        <f>_xlfn.XLOOKUP(G3186,过机服务商重量差!A:A,过机服务商重量差!G:G)</f>
        <v>玉麒麟</v>
      </c>
      <c r="C3186" s="32" t="str">
        <f t="shared" si="98"/>
        <v>渠道</v>
      </c>
      <c r="D3186" s="63">
        <f>ROUND(IF(AND(AO3186&gt;=0,Y3186="正常走货"),_xlfn.XLOOKUP(G3186,过机服务商重量差!A:A,过机服务商重量差!L:L),"0"),2)</f>
        <v>26</v>
      </c>
      <c r="E3186" s="64">
        <f>ROUND(IF(B3186="小旋风",$D3186/提成!$D$4*提成!$E$4,$D3186/提成!$D$3*提成!$E$3),2)</f>
        <v>0.26</v>
      </c>
      <c r="F3186" s="5" t="str">
        <f ca="1">IFERROR(LOOKUP(1,0/((B3186=名单!B:B)*(VALUE(AW3186)&gt;=名单!E:E)*(VALUE(AW3186)&lt;=名单!G:G)*(Y3186="正常走货")),名单!H:H),"否")</f>
        <v>否</v>
      </c>
      <c r="G3186" s="71" t="s">
        <v>9577</v>
      </c>
      <c r="H3186" s="71" t="s">
        <v>9579</v>
      </c>
      <c r="J3186" s="72" t="s">
        <v>24</v>
      </c>
      <c r="L3186" s="71" t="s">
        <v>18</v>
      </c>
      <c r="M3186" s="73"/>
      <c r="N3186" s="73"/>
      <c r="R3186" s="73"/>
      <c r="S3186" s="72" t="s">
        <v>1262</v>
      </c>
      <c r="T3186" s="72" t="s">
        <v>14382</v>
      </c>
      <c r="U3186" s="73"/>
      <c r="W3186" s="73"/>
      <c r="X3186" s="73"/>
      <c r="Y3186" s="72" t="s">
        <v>14379</v>
      </c>
      <c r="AO3186" s="71">
        <v>93.4000000000001</v>
      </c>
      <c r="AS3186" s="73"/>
      <c r="AT3186" s="73"/>
      <c r="AV3186" s="73"/>
      <c r="AW3186" s="74" t="s">
        <v>17580</v>
      </c>
      <c r="BC3186" s="73"/>
    </row>
    <row r="3187" spans="1:56">
      <c r="A3187" s="70" t="str">
        <f t="shared" si="99"/>
        <v>2026-01</v>
      </c>
      <c r="B3187" s="5" t="str">
        <f>_xlfn.XLOOKUP(G3187,过机服务商重量差!A:A,过机服务商重量差!G:G)</f>
        <v>玉麒麟</v>
      </c>
      <c r="C3187" s="32" t="str">
        <f t="shared" si="98"/>
        <v>渠道</v>
      </c>
      <c r="D3187" s="63">
        <f>ROUND(IF(AND(AO3187&gt;=0,Y3187="正常走货"),_xlfn.XLOOKUP(G3187,过机服务商重量差!A:A,过机服务商重量差!L:L),"0"),2)</f>
        <v>34</v>
      </c>
      <c r="E3187" s="64">
        <f>ROUND(IF(B3187="小旋风",$D3187/提成!$D$4*提成!$E$4,$D3187/提成!$D$3*提成!$E$3),2)</f>
        <v>0.34</v>
      </c>
      <c r="F3187" s="5" t="str">
        <f ca="1">IFERROR(LOOKUP(1,0/((B3187=名单!B:B)*(VALUE(AW3187)&gt;=名单!E:E)*(VALUE(AW3187)&lt;=名单!G:G)*(Y3187="正常走货")),名单!H:H),"否")</f>
        <v>否</v>
      </c>
      <c r="G3187" s="71" t="s">
        <v>9580</v>
      </c>
      <c r="H3187" s="71" t="s">
        <v>9582</v>
      </c>
      <c r="J3187" s="72" t="s">
        <v>24</v>
      </c>
      <c r="L3187" s="71" t="s">
        <v>18</v>
      </c>
      <c r="M3187" s="73"/>
      <c r="N3187" s="73"/>
      <c r="R3187" s="73"/>
      <c r="S3187" s="72" t="s">
        <v>1262</v>
      </c>
      <c r="T3187" s="72" t="s">
        <v>14382</v>
      </c>
      <c r="U3187" s="73"/>
      <c r="W3187" s="73"/>
      <c r="X3187" s="73"/>
      <c r="Y3187" s="72" t="s">
        <v>14379</v>
      </c>
      <c r="AO3187" s="71">
        <v>127.8</v>
      </c>
      <c r="AS3187" s="73"/>
      <c r="AT3187" s="73"/>
      <c r="AU3187" s="73"/>
      <c r="AV3187" s="73"/>
      <c r="AW3187" s="74" t="s">
        <v>17581</v>
      </c>
      <c r="BC3187" s="73"/>
    </row>
    <row r="3188" spans="1:56">
      <c r="A3188" s="70" t="str">
        <f t="shared" si="99"/>
        <v>2026-01</v>
      </c>
      <c r="B3188" s="5" t="str">
        <f>_xlfn.XLOOKUP(G3188,过机服务商重量差!A:A,过机服务商重量差!G:G)</f>
        <v>玉麒麟</v>
      </c>
      <c r="C3188" s="32" t="str">
        <f t="shared" si="98"/>
        <v>渠道</v>
      </c>
      <c r="D3188" s="63">
        <f>ROUND(IF(AND(AO3188&gt;=0,Y3188="正常走货"),_xlfn.XLOOKUP(G3188,过机服务商重量差!A:A,过机服务商重量差!L:L),"0"),2)</f>
        <v>14</v>
      </c>
      <c r="E3188" s="64">
        <f>ROUND(IF(B3188="小旋风",$D3188/提成!$D$4*提成!$E$4,$D3188/提成!$D$3*提成!$E$3),2)</f>
        <v>0.14</v>
      </c>
      <c r="F3188" s="5" t="str">
        <f ca="1">IFERROR(LOOKUP(1,0/((B3188=名单!B:B)*(VALUE(AW3188)&gt;=名单!E:E)*(VALUE(AW3188)&lt;=名单!G:G)*(Y3188="正常走货")),名单!H:H),"否")</f>
        <v>否</v>
      </c>
      <c r="G3188" s="71" t="s">
        <v>9583</v>
      </c>
      <c r="H3188" s="71" t="s">
        <v>9585</v>
      </c>
      <c r="J3188" s="71" t="s">
        <v>17</v>
      </c>
      <c r="L3188" s="71" t="s">
        <v>18</v>
      </c>
      <c r="M3188" s="73"/>
      <c r="N3188" s="73"/>
      <c r="R3188" s="73"/>
      <c r="S3188" s="72" t="s">
        <v>1262</v>
      </c>
      <c r="T3188" s="72" t="s">
        <v>14382</v>
      </c>
      <c r="U3188" s="73"/>
      <c r="W3188" s="73"/>
      <c r="X3188" s="73"/>
      <c r="Y3188" s="72" t="s">
        <v>14379</v>
      </c>
      <c r="AO3188" s="71">
        <v>110.06</v>
      </c>
      <c r="AS3188" s="73"/>
      <c r="AT3188" s="73"/>
      <c r="AV3188" s="73"/>
      <c r="AW3188" s="74" t="s">
        <v>17582</v>
      </c>
      <c r="BC3188" s="73"/>
    </row>
    <row r="3189" spans="1:56">
      <c r="A3189" s="70" t="str">
        <f t="shared" si="99"/>
        <v>2026-01</v>
      </c>
      <c r="B3189" s="5" t="str">
        <f>_xlfn.XLOOKUP(G3189,过机服务商重量差!A:A,过机服务商重量差!G:G)</f>
        <v>玉麒麟</v>
      </c>
      <c r="C3189" s="32" t="str">
        <f t="shared" si="98"/>
        <v>渠道</v>
      </c>
      <c r="D3189" s="63">
        <f>ROUND(IF(AND(AO3189&gt;=0,Y3189="正常走货"),_xlfn.XLOOKUP(G3189,过机服务商重量差!A:A,过机服务商重量差!L:L),"0"),2)</f>
        <v>21</v>
      </c>
      <c r="E3189" s="64">
        <f>ROUND(IF(B3189="小旋风",$D3189/提成!$D$4*提成!$E$4,$D3189/提成!$D$3*提成!$E$3),2)</f>
        <v>0.21</v>
      </c>
      <c r="F3189" s="5" t="str">
        <f ca="1">IFERROR(LOOKUP(1,0/((B3189=名单!B:B)*(VALUE(AW3189)&gt;=名单!E:E)*(VALUE(AW3189)&lt;=名单!G:G)*(Y3189="正常走货")),名单!H:H),"否")</f>
        <v>否</v>
      </c>
      <c r="G3189" s="71" t="s">
        <v>9586</v>
      </c>
      <c r="H3189" s="71" t="s">
        <v>9588</v>
      </c>
      <c r="J3189" s="72" t="s">
        <v>17</v>
      </c>
      <c r="L3189" s="71" t="s">
        <v>18</v>
      </c>
      <c r="M3189" s="73"/>
      <c r="N3189" s="73"/>
      <c r="R3189" s="73"/>
      <c r="S3189" s="72" t="s">
        <v>191</v>
      </c>
      <c r="T3189" s="72" t="s">
        <v>14410</v>
      </c>
      <c r="U3189" s="73"/>
      <c r="W3189" s="73"/>
      <c r="X3189" s="73"/>
      <c r="Y3189" s="72" t="s">
        <v>14379</v>
      </c>
      <c r="AO3189" s="71">
        <v>284.9</v>
      </c>
      <c r="AS3189" s="73"/>
      <c r="AT3189" s="73"/>
      <c r="AU3189" s="73"/>
      <c r="AV3189" s="73"/>
      <c r="AW3189" s="74" t="s">
        <v>17583</v>
      </c>
      <c r="BC3189" s="73"/>
    </row>
    <row r="3190" spans="1:56">
      <c r="A3190" s="70" t="str">
        <f t="shared" si="99"/>
        <v>2026-01</v>
      </c>
      <c r="B3190" s="5" t="str">
        <f>_xlfn.XLOOKUP(G3190,过机服务商重量差!A:A,过机服务商重量差!G:G)</f>
        <v>帅时莹</v>
      </c>
      <c r="C3190" s="32" t="str">
        <f t="shared" si="98"/>
        <v>渠道</v>
      </c>
      <c r="D3190" s="63">
        <f>ROUND(IF(AND(AO3190&gt;=0,Y3190="正常走货"),_xlfn.XLOOKUP(G3190,过机服务商重量差!A:A,过机服务商重量差!L:L),"0"),2)</f>
        <v>0</v>
      </c>
      <c r="E3190" s="64">
        <f>ROUND(IF(B3190="小旋风",$D3190/提成!$D$4*提成!$E$4,$D3190/提成!$D$3*提成!$E$3),2)</f>
        <v>0</v>
      </c>
      <c r="F3190" s="5" t="str">
        <f ca="1">IFERROR(LOOKUP(1,0/((B3190=名单!B:B)*(VALUE(AW3190)&gt;=名单!E:E)*(VALUE(AW3190)&lt;=名单!G:G)*(Y3190="正常走货")),名单!H:H),"否")</f>
        <v>否</v>
      </c>
      <c r="G3190" s="71" t="s">
        <v>9589</v>
      </c>
      <c r="H3190" s="71" t="s">
        <v>36</v>
      </c>
      <c r="J3190" s="72" t="s">
        <v>140</v>
      </c>
      <c r="L3190" s="71" t="s">
        <v>18</v>
      </c>
      <c r="M3190" s="73"/>
      <c r="N3190" s="73"/>
      <c r="R3190" s="73"/>
      <c r="S3190" s="72" t="s">
        <v>191</v>
      </c>
      <c r="T3190" s="72" t="s">
        <v>14410</v>
      </c>
      <c r="U3190" s="73"/>
      <c r="W3190" s="73"/>
      <c r="X3190" s="73"/>
      <c r="Y3190" s="72" t="s">
        <v>14434</v>
      </c>
      <c r="Z3190" s="73"/>
      <c r="AO3190" s="71">
        <v>0</v>
      </c>
      <c r="AT3190" s="73"/>
      <c r="AV3190" s="73"/>
      <c r="AW3190" s="74" t="s">
        <v>17584</v>
      </c>
      <c r="BC3190" s="73"/>
    </row>
    <row r="3191" spans="1:56">
      <c r="A3191" s="70" t="str">
        <f t="shared" si="99"/>
        <v>2026-01</v>
      </c>
      <c r="B3191" s="5" t="str">
        <f>_xlfn.XLOOKUP(G3191,过机服务商重量差!A:A,过机服务商重量差!G:G)</f>
        <v>帅时莹</v>
      </c>
      <c r="C3191" s="32" t="str">
        <f t="shared" si="98"/>
        <v>渠道</v>
      </c>
      <c r="D3191" s="63">
        <f>ROUND(IF(AND(AO3191&gt;=0,Y3191="正常走货"),_xlfn.XLOOKUP(G3191,过机服务商重量差!A:A,过机服务商重量差!L:L),"0"),2)</f>
        <v>12</v>
      </c>
      <c r="E3191" s="64">
        <f>ROUND(IF(B3191="小旋风",$D3191/提成!$D$4*提成!$E$4,$D3191/提成!$D$3*提成!$E$3),2)</f>
        <v>0.12</v>
      </c>
      <c r="F3191" s="5" t="str">
        <f ca="1">IFERROR(LOOKUP(1,0/((B3191=名单!B:B)*(VALUE(AW3191)&gt;=名单!E:E)*(VALUE(AW3191)&lt;=名单!G:G)*(Y3191="正常走货")),名单!H:H),"否")</f>
        <v>否</v>
      </c>
      <c r="G3191" s="71" t="s">
        <v>9591</v>
      </c>
      <c r="H3191" s="71" t="s">
        <v>9593</v>
      </c>
      <c r="J3191" s="72" t="s">
        <v>140</v>
      </c>
      <c r="L3191" s="71" t="s">
        <v>18</v>
      </c>
      <c r="M3191" s="73"/>
      <c r="N3191" s="73"/>
      <c r="R3191" s="73"/>
      <c r="S3191" s="72" t="s">
        <v>191</v>
      </c>
      <c r="T3191" s="72" t="s">
        <v>14410</v>
      </c>
      <c r="U3191" s="73"/>
      <c r="W3191" s="73"/>
      <c r="X3191" s="73"/>
      <c r="Y3191" s="72" t="s">
        <v>14379</v>
      </c>
      <c r="AO3191" s="71">
        <v>252.27</v>
      </c>
      <c r="AS3191" s="73"/>
      <c r="AT3191" s="73"/>
      <c r="AU3191" s="73"/>
      <c r="AV3191" s="73"/>
      <c r="AW3191" s="74" t="s">
        <v>17585</v>
      </c>
      <c r="BA3191" s="73"/>
      <c r="BC3191" s="73"/>
    </row>
    <row r="3192" spans="1:56">
      <c r="A3192" s="70" t="str">
        <f t="shared" si="99"/>
        <v>2026-01</v>
      </c>
      <c r="B3192" s="5" t="str">
        <f>_xlfn.XLOOKUP(G3192,过机服务商重量差!A:A,过机服务商重量差!G:G)</f>
        <v>玉麒麟</v>
      </c>
      <c r="C3192" s="32" t="str">
        <f t="shared" si="98"/>
        <v>渠道</v>
      </c>
      <c r="D3192" s="63">
        <f>ROUND(IF(AND(AO3192&gt;=0,Y3192="正常走货"),_xlfn.XLOOKUP(G3192,过机服务商重量差!A:A,过机服务商重量差!L:L),"0"),2)</f>
        <v>22</v>
      </c>
      <c r="E3192" s="64">
        <f>ROUND(IF(B3192="小旋风",$D3192/提成!$D$4*提成!$E$4,$D3192/提成!$D$3*提成!$E$3),2)</f>
        <v>0.22</v>
      </c>
      <c r="F3192" s="5" t="str">
        <f ca="1">IFERROR(LOOKUP(1,0/((B3192=名单!B:B)*(VALUE(AW3192)&gt;=名单!E:E)*(VALUE(AW3192)&lt;=名单!G:G)*(Y3192="正常走货")),名单!H:H),"否")</f>
        <v>否</v>
      </c>
      <c r="G3192" s="71" t="s">
        <v>9594</v>
      </c>
      <c r="H3192" s="71" t="s">
        <v>9596</v>
      </c>
      <c r="J3192" s="72" t="s">
        <v>17</v>
      </c>
      <c r="L3192" s="71" t="s">
        <v>18</v>
      </c>
      <c r="M3192" s="73"/>
      <c r="N3192" s="73"/>
      <c r="R3192" s="73"/>
      <c r="S3192" s="72" t="s">
        <v>199</v>
      </c>
      <c r="T3192" s="72" t="s">
        <v>14439</v>
      </c>
      <c r="U3192" s="73"/>
      <c r="W3192" s="73"/>
      <c r="X3192" s="73"/>
      <c r="Y3192" s="72" t="s">
        <v>14379</v>
      </c>
      <c r="AO3192" s="71">
        <v>44</v>
      </c>
      <c r="AT3192" s="73"/>
      <c r="AU3192" s="73"/>
      <c r="AV3192" s="73"/>
      <c r="AW3192" s="74" t="s">
        <v>17586</v>
      </c>
      <c r="BC3192" s="73"/>
    </row>
    <row r="3193" spans="1:56">
      <c r="A3193" s="70" t="str">
        <f t="shared" si="99"/>
        <v>2026-01</v>
      </c>
      <c r="B3193" s="5" t="str">
        <f>_xlfn.XLOOKUP(G3193,过机服务商重量差!A:A,过机服务商重量差!G:G)</f>
        <v>玉麒麟</v>
      </c>
      <c r="C3193" s="32" t="str">
        <f t="shared" si="98"/>
        <v>渠道</v>
      </c>
      <c r="D3193" s="63">
        <f>ROUND(IF(AND(AO3193&gt;=0,Y3193="正常走货"),_xlfn.XLOOKUP(G3193,过机服务商重量差!A:A,过机服务商重量差!L:L),"0"),2)</f>
        <v>40</v>
      </c>
      <c r="E3193" s="64">
        <f>ROUND(IF(B3193="小旋风",$D3193/提成!$D$4*提成!$E$4,$D3193/提成!$D$3*提成!$E$3),2)</f>
        <v>0.4</v>
      </c>
      <c r="F3193" s="5" t="str">
        <f ca="1">IFERROR(LOOKUP(1,0/((B3193=名单!B:B)*(VALUE(AW3193)&gt;=名单!E:E)*(VALUE(AW3193)&lt;=名单!G:G)*(Y3193="正常走货")),名单!H:H),"否")</f>
        <v>否</v>
      </c>
      <c r="G3193" s="71" t="s">
        <v>9597</v>
      </c>
      <c r="H3193" s="71" t="s">
        <v>9599</v>
      </c>
      <c r="J3193" s="72" t="s">
        <v>17</v>
      </c>
      <c r="L3193" s="71" t="s">
        <v>18</v>
      </c>
      <c r="M3193" s="73"/>
      <c r="N3193" s="73"/>
      <c r="R3193" s="73"/>
      <c r="S3193" s="72" t="s">
        <v>99</v>
      </c>
      <c r="T3193" s="72" t="s">
        <v>14410</v>
      </c>
      <c r="U3193" s="73"/>
      <c r="W3193" s="73"/>
      <c r="X3193" s="73"/>
      <c r="Y3193" s="72" t="s">
        <v>14379</v>
      </c>
      <c r="AO3193" s="71">
        <v>421.6</v>
      </c>
      <c r="AS3193" s="73"/>
      <c r="AT3193" s="73"/>
      <c r="AU3193" s="73"/>
      <c r="AV3193" s="73"/>
      <c r="AW3193" s="74" t="s">
        <v>17587</v>
      </c>
      <c r="BC3193" s="73"/>
    </row>
    <row r="3194" spans="1:56">
      <c r="A3194" s="70" t="str">
        <f t="shared" si="99"/>
        <v>2026-01</v>
      </c>
      <c r="B3194" s="5" t="str">
        <f>_xlfn.XLOOKUP(G3194,过机服务商重量差!A:A,过机服务商重量差!G:G)</f>
        <v>玉麒麟</v>
      </c>
      <c r="C3194" s="32" t="str">
        <f t="shared" si="98"/>
        <v>渠道</v>
      </c>
      <c r="D3194" s="63">
        <f>ROUND(IF(AND(AO3194&gt;=0,Y3194="正常走货"),_xlfn.XLOOKUP(G3194,过机服务商重量差!A:A,过机服务商重量差!L:L),"0"),2)</f>
        <v>75</v>
      </c>
      <c r="E3194" s="64">
        <f>ROUND(IF(B3194="小旋风",$D3194/提成!$D$4*提成!$E$4,$D3194/提成!$D$3*提成!$E$3),2)</f>
        <v>0.75</v>
      </c>
      <c r="F3194" s="5" t="str">
        <f ca="1">IFERROR(LOOKUP(1,0/((B3194=名单!B:B)*(VALUE(AW3194)&gt;=名单!E:E)*(VALUE(AW3194)&lt;=名单!G:G)*(Y3194="正常走货")),名单!H:H),"否")</f>
        <v>否</v>
      </c>
      <c r="G3194" s="71" t="s">
        <v>9600</v>
      </c>
      <c r="H3194" s="71" t="s">
        <v>9602</v>
      </c>
      <c r="J3194" s="72" t="s">
        <v>17</v>
      </c>
      <c r="L3194" s="71" t="s">
        <v>18</v>
      </c>
      <c r="M3194" s="73"/>
      <c r="N3194" s="73"/>
      <c r="R3194" s="73"/>
      <c r="S3194" s="72" t="s">
        <v>99</v>
      </c>
      <c r="T3194" s="72" t="s">
        <v>14410</v>
      </c>
      <c r="U3194" s="73"/>
      <c r="W3194" s="73"/>
      <c r="X3194" s="73"/>
      <c r="Y3194" s="72" t="s">
        <v>14379</v>
      </c>
      <c r="AO3194" s="71">
        <v>779.1</v>
      </c>
      <c r="AS3194" s="73"/>
      <c r="AT3194" s="73"/>
      <c r="AV3194" s="73"/>
      <c r="AW3194" s="74" t="s">
        <v>17588</v>
      </c>
      <c r="BC3194" s="73"/>
      <c r="BD3194" s="73"/>
    </row>
    <row r="3195" spans="1:56">
      <c r="A3195" s="70" t="str">
        <f t="shared" si="99"/>
        <v>2026-01</v>
      </c>
      <c r="B3195" s="5" t="str">
        <f>_xlfn.XLOOKUP(G3195,过机服务商重量差!A:A,过机服务商重量差!G:G)</f>
        <v>玉麒麟</v>
      </c>
      <c r="C3195" s="32" t="str">
        <f t="shared" si="98"/>
        <v>渠道</v>
      </c>
      <c r="D3195" s="63">
        <f>ROUND(IF(AND(AO3195&gt;=0,Y3195="正常走货"),_xlfn.XLOOKUP(G3195,过机服务商重量差!A:A,过机服务商重量差!L:L),"0"),2)</f>
        <v>75</v>
      </c>
      <c r="E3195" s="64">
        <f>ROUND(IF(B3195="小旋风",$D3195/提成!$D$4*提成!$E$4,$D3195/提成!$D$3*提成!$E$3),2)</f>
        <v>0.75</v>
      </c>
      <c r="F3195" s="5" t="str">
        <f ca="1">IFERROR(LOOKUP(1,0/((B3195=名单!B:B)*(VALUE(AW3195)&gt;=名单!E:E)*(VALUE(AW3195)&lt;=名单!G:G)*(Y3195="正常走货")),名单!H:H),"否")</f>
        <v>否</v>
      </c>
      <c r="G3195" s="71" t="s">
        <v>9603</v>
      </c>
      <c r="H3195" s="71" t="s">
        <v>9605</v>
      </c>
      <c r="J3195" s="72" t="s">
        <v>17</v>
      </c>
      <c r="L3195" s="71" t="s">
        <v>18</v>
      </c>
      <c r="M3195" s="73"/>
      <c r="N3195" s="73"/>
      <c r="R3195" s="73"/>
      <c r="S3195" s="72" t="s">
        <v>99</v>
      </c>
      <c r="T3195" s="72" t="s">
        <v>14410</v>
      </c>
      <c r="U3195" s="73"/>
      <c r="W3195" s="73"/>
      <c r="X3195" s="73"/>
      <c r="Y3195" s="72" t="s">
        <v>14379</v>
      </c>
      <c r="AO3195" s="71">
        <v>779.1</v>
      </c>
      <c r="AS3195" s="73"/>
      <c r="AT3195" s="73"/>
      <c r="AU3195" s="73"/>
      <c r="AV3195" s="73"/>
      <c r="AW3195" s="74" t="s">
        <v>17589</v>
      </c>
      <c r="BC3195" s="73"/>
    </row>
    <row r="3196" spans="1:56">
      <c r="A3196" s="70" t="str">
        <f t="shared" si="99"/>
        <v>2026-01</v>
      </c>
      <c r="B3196" s="5" t="str">
        <f>_xlfn.XLOOKUP(G3196,过机服务商重量差!A:A,过机服务商重量差!G:G)</f>
        <v>玉麒麟</v>
      </c>
      <c r="C3196" s="32" t="str">
        <f t="shared" si="98"/>
        <v>渠道</v>
      </c>
      <c r="D3196" s="63">
        <f>ROUND(IF(AND(AO3196&gt;=0,Y3196="正常走货"),_xlfn.XLOOKUP(G3196,过机服务商重量差!A:A,过机服务商重量差!L:L),"0"),2)</f>
        <v>61</v>
      </c>
      <c r="E3196" s="64">
        <f>ROUND(IF(B3196="小旋风",$D3196/提成!$D$4*提成!$E$4,$D3196/提成!$D$3*提成!$E$3),2)</f>
        <v>0.61</v>
      </c>
      <c r="F3196" s="5" t="str">
        <f ca="1">IFERROR(LOOKUP(1,0/((B3196=名单!B:B)*(VALUE(AW3196)&gt;=名单!E:E)*(VALUE(AW3196)&lt;=名单!G:G)*(Y3196="正常走货")),名单!H:H),"否")</f>
        <v>否</v>
      </c>
      <c r="G3196" s="71" t="s">
        <v>9606</v>
      </c>
      <c r="H3196" s="71" t="s">
        <v>9608</v>
      </c>
      <c r="J3196" s="72" t="s">
        <v>17</v>
      </c>
      <c r="L3196" s="71" t="s">
        <v>18</v>
      </c>
      <c r="M3196" s="73"/>
      <c r="N3196" s="73"/>
      <c r="R3196" s="73"/>
      <c r="S3196" s="72" t="s">
        <v>99</v>
      </c>
      <c r="T3196" s="72" t="s">
        <v>14410</v>
      </c>
      <c r="U3196" s="73"/>
      <c r="W3196" s="73"/>
      <c r="X3196" s="73"/>
      <c r="Y3196" s="72" t="s">
        <v>14379</v>
      </c>
      <c r="AO3196" s="71">
        <v>537.1</v>
      </c>
      <c r="AT3196" s="73"/>
      <c r="AU3196" s="73"/>
      <c r="AV3196" s="73"/>
      <c r="AW3196" s="74" t="s">
        <v>17590</v>
      </c>
      <c r="BC3196" s="73"/>
      <c r="BD3196" s="73"/>
    </row>
    <row r="3197" spans="1:56">
      <c r="A3197" s="70" t="str">
        <f t="shared" si="99"/>
        <v>2026-01</v>
      </c>
      <c r="B3197" s="5" t="str">
        <f>_xlfn.XLOOKUP(G3197,过机服务商重量差!A:A,过机服务商重量差!G:G)</f>
        <v>玉麒麟</v>
      </c>
      <c r="C3197" s="32" t="str">
        <f t="shared" si="98"/>
        <v>渠道</v>
      </c>
      <c r="D3197" s="63">
        <f>ROUND(IF(AND(AO3197&gt;=0,Y3197="正常走货"),_xlfn.XLOOKUP(G3197,过机服务商重量差!A:A,过机服务商重量差!L:L),"0"),2)</f>
        <v>52</v>
      </c>
      <c r="E3197" s="64">
        <f>ROUND(IF(B3197="小旋风",$D3197/提成!$D$4*提成!$E$4,$D3197/提成!$D$3*提成!$E$3),2)</f>
        <v>0.52</v>
      </c>
      <c r="F3197" s="5" t="str">
        <f ca="1">IFERROR(LOOKUP(1,0/((B3197=名单!B:B)*(VALUE(AW3197)&gt;=名单!E:E)*(VALUE(AW3197)&lt;=名单!G:G)*(Y3197="正常走货")),名单!H:H),"否")</f>
        <v>否</v>
      </c>
      <c r="G3197" s="71" t="s">
        <v>9609</v>
      </c>
      <c r="H3197" s="71" t="s">
        <v>9611</v>
      </c>
      <c r="J3197" s="72" t="s">
        <v>17</v>
      </c>
      <c r="L3197" s="71" t="s">
        <v>18</v>
      </c>
      <c r="M3197" s="73"/>
      <c r="N3197" s="73"/>
      <c r="R3197" s="73"/>
      <c r="S3197" s="72" t="s">
        <v>99</v>
      </c>
      <c r="T3197" s="72" t="s">
        <v>14410</v>
      </c>
      <c r="U3197" s="73"/>
      <c r="W3197" s="73"/>
      <c r="X3197" s="73"/>
      <c r="Y3197" s="72" t="s">
        <v>14379</v>
      </c>
      <c r="AO3197" s="71">
        <v>597.6</v>
      </c>
      <c r="AS3197" s="73"/>
      <c r="AT3197" s="73"/>
      <c r="AU3197" s="73"/>
      <c r="AV3197" s="73"/>
      <c r="AW3197" s="74" t="s">
        <v>17591</v>
      </c>
      <c r="BC3197" s="73"/>
    </row>
    <row r="3198" spans="1:56">
      <c r="A3198" s="70" t="str">
        <f t="shared" si="99"/>
        <v>2026-01</v>
      </c>
      <c r="B3198" s="5" t="str">
        <f>_xlfn.XLOOKUP(G3198,过机服务商重量差!A:A,过机服务商重量差!G:G)</f>
        <v>玉麒麟</v>
      </c>
      <c r="C3198" s="32" t="str">
        <f t="shared" si="98"/>
        <v>渠道</v>
      </c>
      <c r="D3198" s="63">
        <f>ROUND(IF(AND(AO3198&gt;=0,Y3198="正常走货"),_xlfn.XLOOKUP(G3198,过机服务商重量差!A:A,过机服务商重量差!L:L),"0"),2)</f>
        <v>53</v>
      </c>
      <c r="E3198" s="64">
        <f>ROUND(IF(B3198="小旋风",$D3198/提成!$D$4*提成!$E$4,$D3198/提成!$D$3*提成!$E$3),2)</f>
        <v>0.53</v>
      </c>
      <c r="F3198" s="5" t="str">
        <f ca="1">IFERROR(LOOKUP(1,0/((B3198=名单!B:B)*(VALUE(AW3198)&gt;=名单!E:E)*(VALUE(AW3198)&lt;=名单!G:G)*(Y3198="正常走货")),名单!H:H),"否")</f>
        <v>否</v>
      </c>
      <c r="G3198" s="71" t="s">
        <v>9612</v>
      </c>
      <c r="H3198" s="71" t="s">
        <v>9614</v>
      </c>
      <c r="J3198" s="72" t="s">
        <v>17</v>
      </c>
      <c r="L3198" s="71" t="s">
        <v>18</v>
      </c>
      <c r="M3198" s="73"/>
      <c r="N3198" s="73"/>
      <c r="R3198" s="73"/>
      <c r="S3198" s="72" t="s">
        <v>99</v>
      </c>
      <c r="T3198" s="72" t="s">
        <v>14410</v>
      </c>
      <c r="U3198" s="73"/>
      <c r="W3198" s="73"/>
      <c r="X3198" s="73"/>
      <c r="Y3198" s="72" t="s">
        <v>14379</v>
      </c>
      <c r="AO3198" s="71">
        <v>548.1</v>
      </c>
      <c r="AT3198" s="73"/>
      <c r="AV3198" s="73"/>
      <c r="AW3198" s="74" t="s">
        <v>17592</v>
      </c>
      <c r="BC3198" s="73"/>
    </row>
    <row r="3199" spans="1:56">
      <c r="A3199" s="70" t="str">
        <f t="shared" si="99"/>
        <v>2026-01</v>
      </c>
      <c r="B3199" s="5" t="str">
        <f>_xlfn.XLOOKUP(G3199,过机服务商重量差!A:A,过机服务商重量差!G:G)</f>
        <v>玉麒麟</v>
      </c>
      <c r="C3199" s="32" t="str">
        <f t="shared" si="98"/>
        <v>渠道</v>
      </c>
      <c r="D3199" s="63">
        <f>ROUND(IF(AND(AO3199&gt;=0,Y3199="正常走货"),_xlfn.XLOOKUP(G3199,过机服务商重量差!A:A,过机服务商重量差!L:L),"0"),2)</f>
        <v>55</v>
      </c>
      <c r="E3199" s="64">
        <f>ROUND(IF(B3199="小旋风",$D3199/提成!$D$4*提成!$E$4,$D3199/提成!$D$3*提成!$E$3),2)</f>
        <v>0.55</v>
      </c>
      <c r="F3199" s="5" t="str">
        <f ca="1">IFERROR(LOOKUP(1,0/((B3199=名单!B:B)*(VALUE(AW3199)&gt;=名单!E:E)*(VALUE(AW3199)&lt;=名单!G:G)*(Y3199="正常走货")),名单!H:H),"否")</f>
        <v>否</v>
      </c>
      <c r="G3199" s="71" t="s">
        <v>9615</v>
      </c>
      <c r="H3199" s="71" t="s">
        <v>9617</v>
      </c>
      <c r="J3199" s="72" t="s">
        <v>17</v>
      </c>
      <c r="L3199" s="71" t="s">
        <v>18</v>
      </c>
      <c r="M3199" s="73"/>
      <c r="N3199" s="73"/>
      <c r="R3199" s="73"/>
      <c r="S3199" s="72" t="s">
        <v>99</v>
      </c>
      <c r="T3199" s="72" t="s">
        <v>14410</v>
      </c>
      <c r="U3199" s="73"/>
      <c r="W3199" s="73"/>
      <c r="X3199" s="73"/>
      <c r="Y3199" s="72" t="s">
        <v>14379</v>
      </c>
      <c r="AO3199" s="71">
        <v>504.1</v>
      </c>
      <c r="AS3199" s="73"/>
      <c r="AT3199" s="73"/>
      <c r="AV3199" s="73"/>
      <c r="AW3199" s="74" t="s">
        <v>17593</v>
      </c>
      <c r="BC3199" s="73"/>
    </row>
    <row r="3200" spans="1:56">
      <c r="A3200" s="70" t="str">
        <f t="shared" si="99"/>
        <v>2026-01</v>
      </c>
      <c r="B3200" s="5" t="str">
        <f>_xlfn.XLOOKUP(G3200,过机服务商重量差!A:A,过机服务商重量差!G:G)</f>
        <v>小旋风</v>
      </c>
      <c r="C3200" s="32" t="str">
        <f t="shared" si="98"/>
        <v>渠道</v>
      </c>
      <c r="D3200" s="63">
        <f>ROUND(IF(AND(AO3200&gt;=0,Y3200="正常走货"),_xlfn.XLOOKUP(G3200,过机服务商重量差!A:A,过机服务商重量差!L:L),"0"),2)</f>
        <v>49</v>
      </c>
      <c r="E3200" s="64">
        <f>ROUND(IF(B3200="小旋风",$D3200/提成!$D$4*提成!$E$4,$D3200/提成!$D$3*提成!$E$3),2)</f>
        <v>0.49</v>
      </c>
      <c r="F3200" s="5" t="str">
        <f ca="1">IFERROR(LOOKUP(1,0/((B3200=名单!B:B)*(VALUE(AW3200)&gt;=名单!E:E)*(VALUE(AW3200)&lt;=名单!G:G)*(Y3200="正常走货")),名单!H:H),"否")</f>
        <v>是</v>
      </c>
      <c r="G3200" s="71" t="s">
        <v>9618</v>
      </c>
      <c r="H3200" s="71" t="s">
        <v>9620</v>
      </c>
      <c r="J3200" s="72" t="s">
        <v>85</v>
      </c>
      <c r="L3200" s="71" t="s">
        <v>18</v>
      </c>
      <c r="M3200" s="73"/>
      <c r="N3200" s="73"/>
      <c r="R3200" s="73"/>
      <c r="S3200" s="72" t="s">
        <v>246</v>
      </c>
      <c r="T3200" s="72" t="s">
        <v>14386</v>
      </c>
      <c r="U3200" s="73"/>
      <c r="W3200" s="73"/>
      <c r="X3200" s="73"/>
      <c r="Y3200" s="72" t="s">
        <v>14379</v>
      </c>
      <c r="AO3200" s="71">
        <v>181.3</v>
      </c>
      <c r="AT3200" s="73"/>
      <c r="AV3200" s="73"/>
      <c r="AW3200" s="74" t="s">
        <v>17594</v>
      </c>
      <c r="BC3200" s="73"/>
    </row>
    <row r="3201" spans="1:56">
      <c r="A3201" s="70" t="str">
        <f t="shared" si="99"/>
        <v>2026-01</v>
      </c>
      <c r="B3201" s="5" t="str">
        <f>_xlfn.XLOOKUP(G3201,过机服务商重量差!A:A,过机服务商重量差!G:G)</f>
        <v>小旋风</v>
      </c>
      <c r="C3201" s="32" t="str">
        <f t="shared" si="98"/>
        <v>渠道</v>
      </c>
      <c r="D3201" s="63">
        <f>ROUND(IF(AND(AO3201&gt;=0,Y3201="正常走货"),_xlfn.XLOOKUP(G3201,过机服务商重量差!A:A,过机服务商重量差!L:L),"0"),2)</f>
        <v>58</v>
      </c>
      <c r="E3201" s="64">
        <f>ROUND(IF(B3201="小旋风",$D3201/提成!$D$4*提成!$E$4,$D3201/提成!$D$3*提成!$E$3),2)</f>
        <v>0.58</v>
      </c>
      <c r="F3201" s="5" t="str">
        <f ca="1">IFERROR(LOOKUP(1,0/((B3201=名单!B:B)*(VALUE(AW3201)&gt;=名单!E:E)*(VALUE(AW3201)&lt;=名单!G:G)*(Y3201="正常走货")),名单!H:H),"否")</f>
        <v>是</v>
      </c>
      <c r="G3201" s="71" t="s">
        <v>9621</v>
      </c>
      <c r="H3201" s="71" t="s">
        <v>9623</v>
      </c>
      <c r="J3201" s="72" t="s">
        <v>274</v>
      </c>
      <c r="L3201" s="71" t="s">
        <v>18</v>
      </c>
      <c r="M3201" s="73"/>
      <c r="N3201" s="73"/>
      <c r="R3201" s="73"/>
      <c r="S3201" s="72" t="s">
        <v>1410</v>
      </c>
      <c r="T3201" s="72" t="s">
        <v>14407</v>
      </c>
      <c r="U3201" s="73"/>
      <c r="W3201" s="73"/>
      <c r="X3201" s="73"/>
      <c r="Y3201" s="72" t="s">
        <v>14379</v>
      </c>
      <c r="AO3201" s="71">
        <v>58</v>
      </c>
      <c r="AT3201" s="73"/>
      <c r="AU3201" s="73"/>
      <c r="AV3201" s="73"/>
      <c r="AW3201" s="74" t="s">
        <v>17595</v>
      </c>
      <c r="BC3201" s="73"/>
    </row>
    <row r="3202" spans="1:56">
      <c r="A3202" s="70" t="str">
        <f t="shared" si="99"/>
        <v>2026-01</v>
      </c>
      <c r="B3202" s="5" t="str">
        <f>_xlfn.XLOOKUP(G3202,过机服务商重量差!A:A,过机服务商重量差!G:G)</f>
        <v>帅时莹</v>
      </c>
      <c r="C3202" s="32" t="str">
        <f t="shared" ref="C3202:C3265" si="100">IF(OR(AO3202&lt;0,L3202="FBA海运"),"","渠道")</f>
        <v>渠道</v>
      </c>
      <c r="D3202" s="63">
        <f>ROUND(IF(AND(AO3202&gt;=0,Y3202="正常走货"),_xlfn.XLOOKUP(G3202,过机服务商重量差!A:A,过机服务商重量差!L:L),"0"),2)</f>
        <v>21</v>
      </c>
      <c r="E3202" s="64">
        <f>ROUND(IF(B3202="小旋风",$D3202/提成!$D$4*提成!$E$4,$D3202/提成!$D$3*提成!$E$3),2)</f>
        <v>0.21</v>
      </c>
      <c r="F3202" s="5" t="str">
        <f ca="1">IFERROR(LOOKUP(1,0/((B3202=名单!B:B)*(VALUE(AW3202)&gt;=名单!E:E)*(VALUE(AW3202)&lt;=名单!G:G)*(Y3202="正常走货")),名单!H:H),"否")</f>
        <v>否</v>
      </c>
      <c r="G3202" s="71" t="s">
        <v>9624</v>
      </c>
      <c r="H3202" s="71" t="s">
        <v>9626</v>
      </c>
      <c r="J3202" s="72" t="s">
        <v>287</v>
      </c>
      <c r="L3202" s="71" t="s">
        <v>18</v>
      </c>
      <c r="M3202" s="73"/>
      <c r="N3202" s="73"/>
      <c r="R3202" s="73"/>
      <c r="S3202" s="72" t="s">
        <v>199</v>
      </c>
      <c r="T3202" s="72" t="s">
        <v>14439</v>
      </c>
      <c r="U3202" s="73"/>
      <c r="W3202" s="73"/>
      <c r="X3202" s="73"/>
      <c r="Y3202" s="72" t="s">
        <v>14379</v>
      </c>
      <c r="AO3202" s="71">
        <v>126.9</v>
      </c>
      <c r="AS3202" s="73"/>
      <c r="AT3202" s="73"/>
      <c r="AU3202" s="73"/>
      <c r="AV3202" s="73"/>
      <c r="AW3202" s="74" t="s">
        <v>17596</v>
      </c>
      <c r="BC3202" s="73"/>
    </row>
    <row r="3203" spans="1:56">
      <c r="A3203" s="70" t="str">
        <f t="shared" ref="A3203:A3266" si="101">MID(AW3203,1,7)</f>
        <v>2026-01</v>
      </c>
      <c r="B3203" s="5" t="str">
        <f>_xlfn.XLOOKUP(G3203,过机服务商重量差!A:A,过机服务商重量差!G:G)</f>
        <v>玉麒麟</v>
      </c>
      <c r="C3203" s="32" t="str">
        <f t="shared" si="100"/>
        <v>渠道</v>
      </c>
      <c r="D3203" s="63">
        <f>ROUND(IF(AND(AO3203&gt;=0,Y3203="正常走货"),_xlfn.XLOOKUP(G3203,过机服务商重量差!A:A,过机服务商重量差!L:L),"0"),2)</f>
        <v>4.5</v>
      </c>
      <c r="E3203" s="64">
        <f>ROUND(IF(B3203="小旋风",$D3203/提成!$D$4*提成!$E$4,$D3203/提成!$D$3*提成!$E$3),2)</f>
        <v>0.05</v>
      </c>
      <c r="F3203" s="5" t="str">
        <f ca="1">IFERROR(LOOKUP(1,0/((B3203=名单!B:B)*(VALUE(AW3203)&gt;=名单!E:E)*(VALUE(AW3203)&lt;=名单!G:G)*(Y3203="正常走货")),名单!H:H),"否")</f>
        <v>否</v>
      </c>
      <c r="G3203" s="71" t="s">
        <v>9627</v>
      </c>
      <c r="H3203" s="71" t="s">
        <v>9629</v>
      </c>
      <c r="J3203" s="72" t="s">
        <v>24</v>
      </c>
      <c r="L3203" s="71" t="s">
        <v>18</v>
      </c>
      <c r="M3203" s="73"/>
      <c r="N3203" s="73"/>
      <c r="R3203" s="73"/>
      <c r="S3203" s="72" t="s">
        <v>540</v>
      </c>
      <c r="T3203" s="72" t="s">
        <v>14410</v>
      </c>
      <c r="U3203" s="73"/>
      <c r="W3203" s="73"/>
      <c r="X3203" s="73"/>
      <c r="Y3203" s="72" t="s">
        <v>14379</v>
      </c>
      <c r="AO3203" s="71">
        <v>152.3</v>
      </c>
      <c r="AT3203" s="73"/>
      <c r="AU3203" s="73"/>
      <c r="AV3203" s="73"/>
      <c r="AW3203" s="74" t="s">
        <v>17597</v>
      </c>
      <c r="BC3203" s="73"/>
    </row>
    <row r="3204" spans="1:56">
      <c r="A3204" s="70" t="str">
        <f t="shared" si="101"/>
        <v>2026-01</v>
      </c>
      <c r="B3204" s="5" t="str">
        <f>_xlfn.XLOOKUP(G3204,过机服务商重量差!A:A,过机服务商重量差!G:G)</f>
        <v>玉麒麟</v>
      </c>
      <c r="C3204" s="32" t="str">
        <f t="shared" si="100"/>
        <v>渠道</v>
      </c>
      <c r="D3204" s="63">
        <f>ROUND(IF(AND(AO3204&gt;=0,Y3204="正常走货"),_xlfn.XLOOKUP(G3204,过机服务商重量差!A:A,过机服务商重量差!L:L),"0"),2)</f>
        <v>1.5</v>
      </c>
      <c r="E3204" s="64">
        <f>ROUND(IF(B3204="小旋风",$D3204/提成!$D$4*提成!$E$4,$D3204/提成!$D$3*提成!$E$3),2)</f>
        <v>0.02</v>
      </c>
      <c r="F3204" s="5" t="str">
        <f ca="1">IFERROR(LOOKUP(1,0/((B3204=名单!B:B)*(VALUE(AW3204)&gt;=名单!E:E)*(VALUE(AW3204)&lt;=名单!G:G)*(Y3204="正常走货")),名单!H:H),"否")</f>
        <v>否</v>
      </c>
      <c r="G3204" s="71" t="s">
        <v>9630</v>
      </c>
      <c r="H3204" s="71" t="s">
        <v>9632</v>
      </c>
      <c r="J3204" s="72" t="s">
        <v>17</v>
      </c>
      <c r="L3204" s="71" t="s">
        <v>18</v>
      </c>
      <c r="M3204" s="73"/>
      <c r="N3204" s="73"/>
      <c r="R3204" s="73"/>
      <c r="S3204" s="72" t="s">
        <v>540</v>
      </c>
      <c r="T3204" s="72" t="s">
        <v>14410</v>
      </c>
      <c r="U3204" s="73"/>
      <c r="W3204" s="73"/>
      <c r="X3204" s="73"/>
      <c r="Y3204" s="72" t="s">
        <v>14379</v>
      </c>
      <c r="AO3204" s="71">
        <v>60.3</v>
      </c>
      <c r="AS3204" s="73"/>
      <c r="AT3204" s="73"/>
      <c r="AV3204" s="73"/>
      <c r="AW3204" s="74" t="s">
        <v>17598</v>
      </c>
      <c r="BC3204" s="73"/>
    </row>
    <row r="3205" spans="1:56">
      <c r="A3205" s="70" t="str">
        <f t="shared" si="101"/>
        <v>2026-01</v>
      </c>
      <c r="B3205" s="5" t="str">
        <f>_xlfn.XLOOKUP(G3205,过机服务商重量差!A:A,过机服务商重量差!G:G)</f>
        <v>玉麒麟</v>
      </c>
      <c r="C3205" s="32" t="str">
        <f t="shared" si="100"/>
        <v>渠道</v>
      </c>
      <c r="D3205" s="63">
        <f>ROUND(IF(AND(AO3205&gt;=0,Y3205="正常走货"),_xlfn.XLOOKUP(G3205,过机服务商重量差!A:A,过机服务商重量差!L:L),"0"),2)</f>
        <v>1.5</v>
      </c>
      <c r="E3205" s="64">
        <f>ROUND(IF(B3205="小旋风",$D3205/提成!$D$4*提成!$E$4,$D3205/提成!$D$3*提成!$E$3),2)</f>
        <v>0.02</v>
      </c>
      <c r="F3205" s="5" t="str">
        <f ca="1">IFERROR(LOOKUP(1,0/((B3205=名单!B:B)*(VALUE(AW3205)&gt;=名单!E:E)*(VALUE(AW3205)&lt;=名单!G:G)*(Y3205="正常走货")),名单!H:H),"否")</f>
        <v>否</v>
      </c>
      <c r="G3205" s="71" t="s">
        <v>9633</v>
      </c>
      <c r="H3205" s="71" t="s">
        <v>9635</v>
      </c>
      <c r="J3205" s="72" t="s">
        <v>17</v>
      </c>
      <c r="L3205" s="71" t="s">
        <v>18</v>
      </c>
      <c r="M3205" s="73"/>
      <c r="N3205" s="73"/>
      <c r="R3205" s="73"/>
      <c r="S3205" s="72" t="s">
        <v>99</v>
      </c>
      <c r="T3205" s="72" t="s">
        <v>14410</v>
      </c>
      <c r="U3205" s="73"/>
      <c r="W3205" s="73"/>
      <c r="X3205" s="73"/>
      <c r="Y3205" s="72" t="s">
        <v>14379</v>
      </c>
      <c r="AO3205" s="71">
        <v>97.21</v>
      </c>
      <c r="AT3205" s="73"/>
      <c r="AV3205" s="73"/>
      <c r="AW3205" s="74" t="s">
        <v>17599</v>
      </c>
      <c r="BC3205" s="73"/>
    </row>
    <row r="3206" spans="1:56">
      <c r="A3206" s="70" t="str">
        <f t="shared" si="101"/>
        <v>2026-01</v>
      </c>
      <c r="B3206" s="5" t="str">
        <f>_xlfn.XLOOKUP(G3206,过机服务商重量差!A:A,过机服务商重量差!G:G)</f>
        <v>玉麒麟</v>
      </c>
      <c r="C3206" s="32" t="str">
        <f t="shared" si="100"/>
        <v>渠道</v>
      </c>
      <c r="D3206" s="63">
        <f>ROUND(IF(AND(AO3206&gt;=0,Y3206="正常走货"),_xlfn.XLOOKUP(G3206,过机服务商重量差!A:A,过机服务商重量差!L:L),"0"),2)</f>
        <v>1</v>
      </c>
      <c r="E3206" s="64">
        <f>ROUND(IF(B3206="小旋风",$D3206/提成!$D$4*提成!$E$4,$D3206/提成!$D$3*提成!$E$3),2)</f>
        <v>0.01</v>
      </c>
      <c r="F3206" s="5" t="str">
        <f ca="1">IFERROR(LOOKUP(1,0/((B3206=名单!B:B)*(VALUE(AW3206)&gt;=名单!E:E)*(VALUE(AW3206)&lt;=名单!G:G)*(Y3206="正常走货")),名单!H:H),"否")</f>
        <v>否</v>
      </c>
      <c r="G3206" s="71" t="s">
        <v>9636</v>
      </c>
      <c r="H3206" s="71" t="s">
        <v>9638</v>
      </c>
      <c r="J3206" s="72" t="s">
        <v>17</v>
      </c>
      <c r="L3206" s="71" t="s">
        <v>18</v>
      </c>
      <c r="M3206" s="73"/>
      <c r="N3206" s="73"/>
      <c r="R3206" s="73"/>
      <c r="S3206" s="72" t="s">
        <v>191</v>
      </c>
      <c r="T3206" s="72" t="s">
        <v>14410</v>
      </c>
      <c r="U3206" s="73"/>
      <c r="W3206" s="73"/>
      <c r="X3206" s="73"/>
      <c r="Y3206" s="72" t="s">
        <v>14379</v>
      </c>
      <c r="Z3206" s="73"/>
      <c r="AO3206" s="71">
        <v>92</v>
      </c>
      <c r="AT3206" s="73"/>
      <c r="AV3206" s="73"/>
      <c r="AW3206" s="74" t="s">
        <v>17600</v>
      </c>
      <c r="BA3206" s="73"/>
      <c r="BC3206" s="73"/>
    </row>
    <row r="3207" spans="1:56">
      <c r="A3207" s="70" t="str">
        <f t="shared" si="101"/>
        <v>2026-01</v>
      </c>
      <c r="B3207" s="5" t="str">
        <f>_xlfn.XLOOKUP(G3207,过机服务商重量差!A:A,过机服务商重量差!G:G)</f>
        <v>玉麒麟</v>
      </c>
      <c r="C3207" s="32" t="str">
        <f t="shared" si="100"/>
        <v>渠道</v>
      </c>
      <c r="D3207" s="63">
        <f>ROUND(IF(AND(AO3207&gt;=0,Y3207="正常走货"),_xlfn.XLOOKUP(G3207,过机服务商重量差!A:A,过机服务商重量差!L:L),"0"),2)</f>
        <v>34</v>
      </c>
      <c r="E3207" s="64">
        <f>ROUND(IF(B3207="小旋风",$D3207/提成!$D$4*提成!$E$4,$D3207/提成!$D$3*提成!$E$3),2)</f>
        <v>0.34</v>
      </c>
      <c r="F3207" s="5" t="str">
        <f ca="1">IFERROR(LOOKUP(1,0/((B3207=名单!B:B)*(VALUE(AW3207)&gt;=名单!E:E)*(VALUE(AW3207)&lt;=名单!G:G)*(Y3207="正常走货")),名单!H:H),"否")</f>
        <v>否</v>
      </c>
      <c r="G3207" s="71" t="s">
        <v>9639</v>
      </c>
      <c r="H3207" s="71" t="s">
        <v>9641</v>
      </c>
      <c r="J3207" s="72" t="s">
        <v>17</v>
      </c>
      <c r="L3207" s="71" t="s">
        <v>18</v>
      </c>
      <c r="M3207" s="73"/>
      <c r="N3207" s="73"/>
      <c r="R3207" s="73"/>
      <c r="S3207" s="72" t="s">
        <v>99</v>
      </c>
      <c r="T3207" s="72" t="s">
        <v>14410</v>
      </c>
      <c r="U3207" s="73"/>
      <c r="W3207" s="73"/>
      <c r="X3207" s="73"/>
      <c r="Y3207" s="72" t="s">
        <v>14379</v>
      </c>
      <c r="AO3207" s="71">
        <v>224.6</v>
      </c>
      <c r="AT3207" s="73"/>
      <c r="AV3207" s="73"/>
      <c r="AW3207" s="74" t="s">
        <v>17601</v>
      </c>
      <c r="BC3207" s="73"/>
    </row>
    <row r="3208" spans="1:56">
      <c r="A3208" s="70" t="str">
        <f t="shared" si="101"/>
        <v>2026-01</v>
      </c>
      <c r="B3208" s="5" t="str">
        <f>_xlfn.XLOOKUP(G3208,过机服务商重量差!A:A,过机服务商重量差!G:G)</f>
        <v>玉麒麟</v>
      </c>
      <c r="C3208" s="32" t="str">
        <f t="shared" si="100"/>
        <v>渠道</v>
      </c>
      <c r="D3208" s="63">
        <f>ROUND(IF(AND(AO3208&gt;=0,Y3208="正常走货"),_xlfn.XLOOKUP(G3208,过机服务商重量差!A:A,过机服务商重量差!L:L),"0"),2)</f>
        <v>42</v>
      </c>
      <c r="E3208" s="64">
        <f>ROUND(IF(B3208="小旋风",$D3208/提成!$D$4*提成!$E$4,$D3208/提成!$D$3*提成!$E$3),2)</f>
        <v>0.42</v>
      </c>
      <c r="F3208" s="5" t="str">
        <f ca="1">IFERROR(LOOKUP(1,0/((B3208=名单!B:B)*(VALUE(AW3208)&gt;=名单!E:E)*(VALUE(AW3208)&lt;=名单!G:G)*(Y3208="正常走货")),名单!H:H),"否")</f>
        <v>否</v>
      </c>
      <c r="G3208" s="71" t="s">
        <v>9642</v>
      </c>
      <c r="H3208" s="71" t="s">
        <v>9644</v>
      </c>
      <c r="J3208" s="72" t="s">
        <v>17</v>
      </c>
      <c r="L3208" s="71" t="s">
        <v>18</v>
      </c>
      <c r="M3208" s="73"/>
      <c r="N3208" s="73"/>
      <c r="R3208" s="73"/>
      <c r="S3208" s="72" t="s">
        <v>99</v>
      </c>
      <c r="T3208" s="72" t="s">
        <v>14410</v>
      </c>
      <c r="U3208" s="73"/>
      <c r="W3208" s="73"/>
      <c r="X3208" s="73"/>
      <c r="Y3208" s="72" t="s">
        <v>14379</v>
      </c>
      <c r="AO3208" s="71">
        <v>322.6</v>
      </c>
      <c r="AT3208" s="73"/>
      <c r="AV3208" s="73"/>
      <c r="AW3208" s="74" t="s">
        <v>17602</v>
      </c>
      <c r="BA3208" s="73"/>
      <c r="BC3208" s="73"/>
    </row>
    <row r="3209" spans="1:56">
      <c r="A3209" s="70" t="str">
        <f t="shared" si="101"/>
        <v>2026-01</v>
      </c>
      <c r="B3209" s="5" t="str">
        <f>_xlfn.XLOOKUP(G3209,过机服务商重量差!A:A,过机服务商重量差!G:G)</f>
        <v>玉麒麟</v>
      </c>
      <c r="C3209" s="32" t="str">
        <f t="shared" si="100"/>
        <v>渠道</v>
      </c>
      <c r="D3209" s="63">
        <f>ROUND(IF(AND(AO3209&gt;=0,Y3209="正常走货"),_xlfn.XLOOKUP(G3209,过机服务商重量差!A:A,过机服务商重量差!L:L),"0"),2)</f>
        <v>41</v>
      </c>
      <c r="E3209" s="64">
        <f>ROUND(IF(B3209="小旋风",$D3209/提成!$D$4*提成!$E$4,$D3209/提成!$D$3*提成!$E$3),2)</f>
        <v>0.41</v>
      </c>
      <c r="F3209" s="5" t="str">
        <f ca="1">IFERROR(LOOKUP(1,0/((B3209=名单!B:B)*(VALUE(AW3209)&gt;=名单!E:E)*(VALUE(AW3209)&lt;=名单!G:G)*(Y3209="正常走货")),名单!H:H),"否")</f>
        <v>否</v>
      </c>
      <c r="G3209" s="71" t="s">
        <v>9645</v>
      </c>
      <c r="H3209" s="71" t="s">
        <v>9647</v>
      </c>
      <c r="J3209" s="72" t="s">
        <v>17</v>
      </c>
      <c r="L3209" s="71" t="s">
        <v>18</v>
      </c>
      <c r="M3209" s="73"/>
      <c r="N3209" s="73"/>
      <c r="R3209" s="73"/>
      <c r="S3209" s="72" t="s">
        <v>99</v>
      </c>
      <c r="T3209" s="72" t="s">
        <v>14410</v>
      </c>
      <c r="U3209" s="73"/>
      <c r="W3209" s="73"/>
      <c r="X3209" s="73"/>
      <c r="Y3209" s="72" t="s">
        <v>14379</v>
      </c>
      <c r="AO3209" s="71">
        <v>152.1</v>
      </c>
      <c r="AT3209" s="73"/>
      <c r="AU3209" s="73"/>
      <c r="AV3209" s="73"/>
      <c r="AW3209" s="74" t="s">
        <v>17603</v>
      </c>
      <c r="BC3209" s="73"/>
    </row>
    <row r="3210" spans="1:56">
      <c r="A3210" s="70" t="str">
        <f t="shared" si="101"/>
        <v>2026-01</v>
      </c>
      <c r="B3210" s="5" t="str">
        <f>_xlfn.XLOOKUP(G3210,过机服务商重量差!A:A,过机服务商重量差!G:G)</f>
        <v>玉麒麟</v>
      </c>
      <c r="C3210" s="32" t="str">
        <f t="shared" si="100"/>
        <v>渠道</v>
      </c>
      <c r="D3210" s="63">
        <f>ROUND(IF(AND(AO3210&gt;=0,Y3210="正常走货"),_xlfn.XLOOKUP(G3210,过机服务商重量差!A:A,过机服务商重量差!L:L),"0"),2)</f>
        <v>61</v>
      </c>
      <c r="E3210" s="64">
        <f>ROUND(IF(B3210="小旋风",$D3210/提成!$D$4*提成!$E$4,$D3210/提成!$D$3*提成!$E$3),2)</f>
        <v>0.61</v>
      </c>
      <c r="F3210" s="5" t="str">
        <f ca="1">IFERROR(LOOKUP(1,0/((B3210=名单!B:B)*(VALUE(AW3210)&gt;=名单!E:E)*(VALUE(AW3210)&lt;=名单!G:G)*(Y3210="正常走货")),名单!H:H),"否")</f>
        <v>否</v>
      </c>
      <c r="G3210" s="71" t="s">
        <v>9648</v>
      </c>
      <c r="H3210" s="71" t="s">
        <v>9650</v>
      </c>
      <c r="J3210" s="72" t="s">
        <v>17</v>
      </c>
      <c r="L3210" s="71" t="s">
        <v>18</v>
      </c>
      <c r="M3210" s="73"/>
      <c r="N3210" s="73"/>
      <c r="R3210" s="73"/>
      <c r="S3210" s="72" t="s">
        <v>99</v>
      </c>
      <c r="T3210" s="72" t="s">
        <v>14410</v>
      </c>
      <c r="U3210" s="73"/>
      <c r="W3210" s="73"/>
      <c r="X3210" s="73"/>
      <c r="Y3210" s="72" t="s">
        <v>14379</v>
      </c>
      <c r="AO3210" s="71">
        <v>372.1</v>
      </c>
      <c r="AT3210" s="73"/>
      <c r="AV3210" s="73"/>
      <c r="AW3210" s="74" t="s">
        <v>17604</v>
      </c>
      <c r="BC3210" s="73"/>
    </row>
    <row r="3211" spans="1:56">
      <c r="A3211" s="70" t="str">
        <f t="shared" si="101"/>
        <v>2026-01</v>
      </c>
      <c r="B3211" s="5" t="str">
        <f>_xlfn.XLOOKUP(G3211,过机服务商重量差!A:A,过机服务商重量差!G:G)</f>
        <v>帅时莹</v>
      </c>
      <c r="C3211" s="32" t="str">
        <f t="shared" si="100"/>
        <v>渠道</v>
      </c>
      <c r="D3211" s="63">
        <f>ROUND(IF(AND(AO3211&gt;=0,Y3211="正常走货"),_xlfn.XLOOKUP(G3211,过机服务商重量差!A:A,过机服务商重量差!L:L),"0"),2)</f>
        <v>17.5</v>
      </c>
      <c r="E3211" s="64">
        <f>ROUND(IF(B3211="小旋风",$D3211/提成!$D$4*提成!$E$4,$D3211/提成!$D$3*提成!$E$3),2)</f>
        <v>0.18</v>
      </c>
      <c r="F3211" s="5" t="str">
        <f ca="1">IFERROR(LOOKUP(1,0/((B3211=名单!B:B)*(VALUE(AW3211)&gt;=名单!E:E)*(VALUE(AW3211)&lt;=名单!G:G)*(Y3211="正常走货")),名单!H:H),"否")</f>
        <v>否</v>
      </c>
      <c r="G3211" s="71" t="s">
        <v>9651</v>
      </c>
      <c r="H3211" s="71" t="s">
        <v>9653</v>
      </c>
      <c r="J3211" s="72" t="s">
        <v>586</v>
      </c>
      <c r="L3211" s="71" t="s">
        <v>18</v>
      </c>
      <c r="M3211" s="73"/>
      <c r="N3211" s="73"/>
      <c r="R3211" s="73"/>
      <c r="S3211" s="72" t="s">
        <v>99</v>
      </c>
      <c r="T3211" s="72" t="s">
        <v>14410</v>
      </c>
      <c r="U3211" s="73"/>
      <c r="W3211" s="73"/>
      <c r="X3211" s="73"/>
      <c r="Y3211" s="72" t="s">
        <v>14379</v>
      </c>
      <c r="AO3211" s="71">
        <v>48.4000000000001</v>
      </c>
      <c r="AS3211" s="73"/>
      <c r="AT3211" s="73"/>
      <c r="AU3211" s="73"/>
      <c r="AV3211" s="73"/>
      <c r="AW3211" s="74" t="s">
        <v>17605</v>
      </c>
      <c r="BC3211" s="73"/>
      <c r="BD3211" s="73"/>
    </row>
    <row r="3212" spans="1:56">
      <c r="A3212" s="70" t="str">
        <f t="shared" si="101"/>
        <v>2026-01</v>
      </c>
      <c r="B3212" s="5" t="str">
        <f>_xlfn.XLOOKUP(G3212,过机服务商重量差!A:A,过机服务商重量差!G:G)</f>
        <v>玉麒麟</v>
      </c>
      <c r="C3212" s="32" t="str">
        <f t="shared" si="100"/>
        <v>渠道</v>
      </c>
      <c r="D3212" s="63">
        <f>ROUND(IF(AND(AO3212&gt;=0,Y3212="正常走货"),_xlfn.XLOOKUP(G3212,过机服务商重量差!A:A,过机服务商重量差!L:L),"0"),2)</f>
        <v>44</v>
      </c>
      <c r="E3212" s="64">
        <f>ROUND(IF(B3212="小旋风",$D3212/提成!$D$4*提成!$E$4,$D3212/提成!$D$3*提成!$E$3),2)</f>
        <v>0.44</v>
      </c>
      <c r="F3212" s="5" t="str">
        <f ca="1">IFERROR(LOOKUP(1,0/((B3212=名单!B:B)*(VALUE(AW3212)&gt;=名单!E:E)*(VALUE(AW3212)&lt;=名单!G:G)*(Y3212="正常走货")),名单!H:H),"否")</f>
        <v>否</v>
      </c>
      <c r="G3212" s="71" t="s">
        <v>9654</v>
      </c>
      <c r="H3212" s="71" t="s">
        <v>9656</v>
      </c>
      <c r="J3212" s="72" t="s">
        <v>17</v>
      </c>
      <c r="L3212" s="71" t="s">
        <v>18</v>
      </c>
      <c r="M3212" s="73"/>
      <c r="N3212" s="73"/>
      <c r="R3212" s="73"/>
      <c r="S3212" s="72" t="s">
        <v>99</v>
      </c>
      <c r="T3212" s="72" t="s">
        <v>14410</v>
      </c>
      <c r="U3212" s="73"/>
      <c r="W3212" s="73"/>
      <c r="X3212" s="73"/>
      <c r="Y3212" s="72" t="s">
        <v>14379</v>
      </c>
      <c r="AO3212" s="71">
        <v>223.6</v>
      </c>
      <c r="AT3212" s="73"/>
      <c r="AV3212" s="73"/>
      <c r="AW3212" s="74" t="s">
        <v>17606</v>
      </c>
      <c r="BC3212" s="73"/>
    </row>
    <row r="3213" spans="1:56">
      <c r="A3213" s="70" t="str">
        <f t="shared" si="101"/>
        <v>2026-01</v>
      </c>
      <c r="B3213" s="5" t="str">
        <f>_xlfn.XLOOKUP(G3213,过机服务商重量差!A:A,过机服务商重量差!G:G)</f>
        <v>帅时莹</v>
      </c>
      <c r="C3213" s="32" t="str">
        <f t="shared" si="100"/>
        <v>渠道</v>
      </c>
      <c r="D3213" s="63">
        <f>ROUND(IF(AND(AO3213&gt;=0,Y3213="正常走货"),_xlfn.XLOOKUP(G3213,过机服务商重量差!A:A,过机服务商重量差!L:L),"0"),2)</f>
        <v>17.5</v>
      </c>
      <c r="E3213" s="64">
        <f>ROUND(IF(B3213="小旋风",$D3213/提成!$D$4*提成!$E$4,$D3213/提成!$D$3*提成!$E$3),2)</f>
        <v>0.18</v>
      </c>
      <c r="F3213" s="5" t="str">
        <f ca="1">IFERROR(LOOKUP(1,0/((B3213=名单!B:B)*(VALUE(AW3213)&gt;=名单!E:E)*(VALUE(AW3213)&lt;=名单!G:G)*(Y3213="正常走货")),名单!H:H),"否")</f>
        <v>否</v>
      </c>
      <c r="G3213" s="71" t="s">
        <v>9657</v>
      </c>
      <c r="H3213" s="71" t="s">
        <v>9659</v>
      </c>
      <c r="J3213" s="72" t="s">
        <v>586</v>
      </c>
      <c r="L3213" s="71" t="s">
        <v>18</v>
      </c>
      <c r="M3213" s="73"/>
      <c r="N3213" s="73"/>
      <c r="R3213" s="73"/>
      <c r="S3213" s="72" t="s">
        <v>99</v>
      </c>
      <c r="T3213" s="72" t="s">
        <v>14410</v>
      </c>
      <c r="U3213" s="73"/>
      <c r="W3213" s="73"/>
      <c r="X3213" s="73"/>
      <c r="Y3213" s="72" t="s">
        <v>14379</v>
      </c>
      <c r="AO3213" s="71">
        <v>48.4000000000001</v>
      </c>
      <c r="AT3213" s="73"/>
      <c r="AV3213" s="73"/>
      <c r="AW3213" s="74" t="s">
        <v>17607</v>
      </c>
      <c r="BA3213" s="73"/>
      <c r="BC3213" s="73"/>
    </row>
    <row r="3214" spans="1:56">
      <c r="A3214" s="70" t="str">
        <f t="shared" si="101"/>
        <v>2026-01</v>
      </c>
      <c r="B3214" s="5" t="str">
        <f>_xlfn.XLOOKUP(G3214,过机服务商重量差!A:A,过机服务商重量差!G:G)</f>
        <v>帅时莹</v>
      </c>
      <c r="C3214" s="32" t="str">
        <f t="shared" si="100"/>
        <v>渠道</v>
      </c>
      <c r="D3214" s="63">
        <f>ROUND(IF(AND(AO3214&gt;=0,Y3214="正常走货"),_xlfn.XLOOKUP(G3214,过机服务商重量差!A:A,过机服务商重量差!L:L),"0"),2)</f>
        <v>18</v>
      </c>
      <c r="E3214" s="64">
        <f>ROUND(IF(B3214="小旋风",$D3214/提成!$D$4*提成!$E$4,$D3214/提成!$D$3*提成!$E$3),2)</f>
        <v>0.18</v>
      </c>
      <c r="F3214" s="5" t="str">
        <f ca="1">IFERROR(LOOKUP(1,0/((B3214=名单!B:B)*(VALUE(AW3214)&gt;=名单!E:E)*(VALUE(AW3214)&lt;=名单!G:G)*(Y3214="正常走货")),名单!H:H),"否")</f>
        <v>否</v>
      </c>
      <c r="G3214" s="71" t="s">
        <v>9660</v>
      </c>
      <c r="H3214" s="71" t="s">
        <v>9662</v>
      </c>
      <c r="J3214" s="72" t="s">
        <v>586</v>
      </c>
      <c r="L3214" s="71" t="s">
        <v>18</v>
      </c>
      <c r="M3214" s="73"/>
      <c r="N3214" s="73"/>
      <c r="R3214" s="73"/>
      <c r="S3214" s="72" t="s">
        <v>99</v>
      </c>
      <c r="T3214" s="72" t="s">
        <v>14410</v>
      </c>
      <c r="U3214" s="73"/>
      <c r="W3214" s="73"/>
      <c r="X3214" s="73"/>
      <c r="Y3214" s="72" t="s">
        <v>14379</v>
      </c>
      <c r="AO3214" s="71">
        <v>51.4000000000001</v>
      </c>
      <c r="AT3214" s="73"/>
      <c r="AV3214" s="73"/>
      <c r="AW3214" s="74" t="s">
        <v>17608</v>
      </c>
      <c r="BC3214" s="73"/>
    </row>
    <row r="3215" spans="1:56">
      <c r="A3215" s="70" t="str">
        <f t="shared" si="101"/>
        <v>2026-01</v>
      </c>
      <c r="B3215" s="5" t="str">
        <f>_xlfn.XLOOKUP(G3215,过机服务商重量差!A:A,过机服务商重量差!G:G)</f>
        <v>玉麒麟</v>
      </c>
      <c r="C3215" s="32" t="str">
        <f t="shared" si="100"/>
        <v>渠道</v>
      </c>
      <c r="D3215" s="63">
        <f>ROUND(IF(AND(AO3215&gt;=0,Y3215="正常走货"),_xlfn.XLOOKUP(G3215,过机服务商重量差!A:A,过机服务商重量差!L:L),"0"),2)</f>
        <v>33</v>
      </c>
      <c r="E3215" s="64">
        <f>ROUND(IF(B3215="小旋风",$D3215/提成!$D$4*提成!$E$4,$D3215/提成!$D$3*提成!$E$3),2)</f>
        <v>0.33</v>
      </c>
      <c r="F3215" s="5" t="str">
        <f ca="1">IFERROR(LOOKUP(1,0/((B3215=名单!B:B)*(VALUE(AW3215)&gt;=名单!E:E)*(VALUE(AW3215)&lt;=名单!G:G)*(Y3215="正常走货")),名单!H:H),"否")</f>
        <v>否</v>
      </c>
      <c r="G3215" s="71" t="s">
        <v>9663</v>
      </c>
      <c r="H3215" s="71" t="s">
        <v>9665</v>
      </c>
      <c r="J3215" s="72" t="s">
        <v>17</v>
      </c>
      <c r="L3215" s="71" t="s">
        <v>18</v>
      </c>
      <c r="M3215" s="73"/>
      <c r="N3215" s="73"/>
      <c r="R3215" s="73"/>
      <c r="S3215" s="72" t="s">
        <v>99</v>
      </c>
      <c r="T3215" s="72" t="s">
        <v>14410</v>
      </c>
      <c r="U3215" s="73"/>
      <c r="W3215" s="73"/>
      <c r="X3215" s="73"/>
      <c r="Y3215" s="72" t="s">
        <v>14379</v>
      </c>
      <c r="AO3215" s="71">
        <v>383.1</v>
      </c>
      <c r="AT3215" s="73"/>
      <c r="AV3215" s="73"/>
      <c r="AW3215" s="74" t="s">
        <v>17609</v>
      </c>
      <c r="BC3215" s="73"/>
    </row>
    <row r="3216" spans="1:56">
      <c r="A3216" s="70" t="str">
        <f t="shared" si="101"/>
        <v>2026-01</v>
      </c>
      <c r="B3216" s="5" t="str">
        <f>_xlfn.XLOOKUP(G3216,过机服务商重量差!A:A,过机服务商重量差!G:G)</f>
        <v>玉麒麟</v>
      </c>
      <c r="C3216" s="32" t="str">
        <f t="shared" si="100"/>
        <v>渠道</v>
      </c>
      <c r="D3216" s="63">
        <f>ROUND(IF(AND(AO3216&gt;=0,Y3216="正常走货"),_xlfn.XLOOKUP(G3216,过机服务商重量差!A:A,过机服务商重量差!L:L),"0"),2)</f>
        <v>2.5</v>
      </c>
      <c r="E3216" s="64">
        <f>ROUND(IF(B3216="小旋风",$D3216/提成!$D$4*提成!$E$4,$D3216/提成!$D$3*提成!$E$3),2)</f>
        <v>0.03</v>
      </c>
      <c r="F3216" s="5" t="str">
        <f ca="1">IFERROR(LOOKUP(1,0/((B3216=名单!B:B)*(VALUE(AW3216)&gt;=名单!E:E)*(VALUE(AW3216)&lt;=名单!G:G)*(Y3216="正常走货")),名单!H:H),"否")</f>
        <v>否</v>
      </c>
      <c r="G3216" s="71" t="s">
        <v>9666</v>
      </c>
      <c r="H3216" s="71" t="s">
        <v>9668</v>
      </c>
      <c r="J3216" s="72" t="s">
        <v>17</v>
      </c>
      <c r="L3216" s="71" t="s">
        <v>18</v>
      </c>
      <c r="M3216" s="73"/>
      <c r="N3216" s="73"/>
      <c r="R3216" s="73"/>
      <c r="S3216" s="72" t="s">
        <v>864</v>
      </c>
      <c r="T3216" s="72" t="s">
        <v>14386</v>
      </c>
      <c r="U3216" s="73"/>
      <c r="W3216" s="73"/>
      <c r="X3216" s="73"/>
      <c r="Y3216" s="72" t="s">
        <v>14379</v>
      </c>
      <c r="AO3216" s="71">
        <v>49.5</v>
      </c>
      <c r="AS3216" s="73"/>
      <c r="AT3216" s="73"/>
      <c r="AV3216" s="73"/>
      <c r="AW3216" s="74" t="s">
        <v>17610</v>
      </c>
      <c r="BC3216" s="73"/>
    </row>
    <row r="3217" spans="1:56">
      <c r="A3217" s="70" t="str">
        <f t="shared" si="101"/>
        <v>2026-01</v>
      </c>
      <c r="B3217" s="5" t="str">
        <f>_xlfn.XLOOKUP(G3217,过机服务商重量差!A:A,过机服务商重量差!G:G)</f>
        <v>玉麒麟</v>
      </c>
      <c r="C3217" s="32" t="str">
        <f t="shared" si="100"/>
        <v>渠道</v>
      </c>
      <c r="D3217" s="63">
        <f>ROUND(IF(AND(AO3217&gt;=0,Y3217="正常走货"),_xlfn.XLOOKUP(G3217,过机服务商重量差!A:A,过机服务商重量差!L:L),"0"),2)</f>
        <v>1.5</v>
      </c>
      <c r="E3217" s="64">
        <f>ROUND(IF(B3217="小旋风",$D3217/提成!$D$4*提成!$E$4,$D3217/提成!$D$3*提成!$E$3),2)</f>
        <v>0.02</v>
      </c>
      <c r="F3217" s="5" t="str">
        <f ca="1">IFERROR(LOOKUP(1,0/((B3217=名单!B:B)*(VALUE(AW3217)&gt;=名单!E:E)*(VALUE(AW3217)&lt;=名单!G:G)*(Y3217="正常走货")),名单!H:H),"否")</f>
        <v>否</v>
      </c>
      <c r="G3217" s="71" t="s">
        <v>9669</v>
      </c>
      <c r="H3217" s="71" t="s">
        <v>9671</v>
      </c>
      <c r="J3217" s="72" t="s">
        <v>17</v>
      </c>
      <c r="L3217" s="71" t="s">
        <v>18</v>
      </c>
      <c r="M3217" s="73"/>
      <c r="N3217" s="73"/>
      <c r="R3217" s="73"/>
      <c r="S3217" s="72" t="s">
        <v>864</v>
      </c>
      <c r="T3217" s="72" t="s">
        <v>14386</v>
      </c>
      <c r="U3217" s="73"/>
      <c r="W3217" s="73"/>
      <c r="X3217" s="73"/>
      <c r="Y3217" s="72" t="s">
        <v>14379</v>
      </c>
      <c r="AO3217" s="71">
        <v>49.6</v>
      </c>
      <c r="AT3217" s="73"/>
      <c r="AV3217" s="73"/>
      <c r="AW3217" s="74" t="s">
        <v>17611</v>
      </c>
      <c r="BC3217" s="73"/>
    </row>
    <row r="3218" spans="1:56">
      <c r="A3218" s="70" t="str">
        <f t="shared" si="101"/>
        <v>2026-01</v>
      </c>
      <c r="B3218" s="5" t="str">
        <f>_xlfn.XLOOKUP(G3218,过机服务商重量差!A:A,过机服务商重量差!G:G)</f>
        <v>玉麒麟</v>
      </c>
      <c r="C3218" s="32" t="str">
        <f t="shared" si="100"/>
        <v>渠道</v>
      </c>
      <c r="D3218" s="63">
        <f>ROUND(IF(AND(AO3218&gt;=0,Y3218="正常走货"),_xlfn.XLOOKUP(G3218,过机服务商重量差!A:A,过机服务商重量差!L:L),"0"),2)</f>
        <v>2</v>
      </c>
      <c r="E3218" s="64">
        <f>ROUND(IF(B3218="小旋风",$D3218/提成!$D$4*提成!$E$4,$D3218/提成!$D$3*提成!$E$3),2)</f>
        <v>0.02</v>
      </c>
      <c r="F3218" s="5" t="str">
        <f ca="1">IFERROR(LOOKUP(1,0/((B3218=名单!B:B)*(VALUE(AW3218)&gt;=名单!E:E)*(VALUE(AW3218)&lt;=名单!G:G)*(Y3218="正常走货")),名单!H:H),"否")</f>
        <v>否</v>
      </c>
      <c r="G3218" s="71" t="s">
        <v>9672</v>
      </c>
      <c r="H3218" s="71" t="s">
        <v>9674</v>
      </c>
      <c r="J3218" s="72" t="s">
        <v>17</v>
      </c>
      <c r="L3218" s="71" t="s">
        <v>18</v>
      </c>
      <c r="M3218" s="73"/>
      <c r="N3218" s="73"/>
      <c r="R3218" s="73"/>
      <c r="S3218" s="72" t="s">
        <v>279</v>
      </c>
      <c r="T3218" s="72" t="s">
        <v>14407</v>
      </c>
      <c r="U3218" s="73"/>
      <c r="W3218" s="73"/>
      <c r="X3218" s="73"/>
      <c r="Y3218" s="72" t="s">
        <v>14379</v>
      </c>
      <c r="AO3218" s="71">
        <v>66</v>
      </c>
      <c r="AS3218" s="73"/>
      <c r="AT3218" s="73"/>
      <c r="AU3218" s="73"/>
      <c r="AV3218" s="73"/>
      <c r="AW3218" s="74" t="s">
        <v>17612</v>
      </c>
      <c r="BA3218" s="73"/>
      <c r="BC3218" s="73"/>
      <c r="BD3218" s="73"/>
    </row>
    <row r="3219" spans="1:56">
      <c r="A3219" s="70" t="str">
        <f t="shared" si="101"/>
        <v>2026-01</v>
      </c>
      <c r="B3219" s="5" t="str">
        <f>_xlfn.XLOOKUP(G3219,过机服务商重量差!A:A,过机服务商重量差!G:G)</f>
        <v>玉麒麟</v>
      </c>
      <c r="C3219" s="32" t="str">
        <f t="shared" si="100"/>
        <v>渠道</v>
      </c>
      <c r="D3219" s="63">
        <f>ROUND(IF(AND(AO3219&gt;=0,Y3219="正常走货"),_xlfn.XLOOKUP(G3219,过机服务商重量差!A:A,过机服务商重量差!L:L),"0"),2)</f>
        <v>40</v>
      </c>
      <c r="E3219" s="64">
        <f>ROUND(IF(B3219="小旋风",$D3219/提成!$D$4*提成!$E$4,$D3219/提成!$D$3*提成!$E$3),2)</f>
        <v>0.4</v>
      </c>
      <c r="F3219" s="5" t="str">
        <f ca="1">IFERROR(LOOKUP(1,0/((B3219=名单!B:B)*(VALUE(AW3219)&gt;=名单!E:E)*(VALUE(AW3219)&lt;=名单!G:G)*(Y3219="正常走货")),名单!H:H),"否")</f>
        <v>否</v>
      </c>
      <c r="G3219" s="71" t="s">
        <v>9675</v>
      </c>
      <c r="H3219" s="71" t="s">
        <v>9677</v>
      </c>
      <c r="J3219" s="72" t="s">
        <v>17</v>
      </c>
      <c r="L3219" s="71" t="s">
        <v>18</v>
      </c>
      <c r="M3219" s="73"/>
      <c r="N3219" s="73"/>
      <c r="R3219" s="73"/>
      <c r="S3219" s="72" t="s">
        <v>99</v>
      </c>
      <c r="T3219" s="72" t="s">
        <v>14410</v>
      </c>
      <c r="U3219" s="73"/>
      <c r="W3219" s="73"/>
      <c r="X3219" s="73"/>
      <c r="Y3219" s="72" t="s">
        <v>14379</v>
      </c>
      <c r="AO3219" s="71">
        <v>201.6</v>
      </c>
      <c r="AS3219" s="73"/>
      <c r="AT3219" s="73"/>
      <c r="AU3219" s="73"/>
      <c r="AV3219" s="73"/>
      <c r="AW3219" s="74" t="s">
        <v>17613</v>
      </c>
      <c r="BC3219" s="73"/>
    </row>
    <row r="3220" spans="1:56">
      <c r="A3220" s="70" t="str">
        <f t="shared" si="101"/>
        <v>2026-01</v>
      </c>
      <c r="B3220" s="5" t="str">
        <f>_xlfn.XLOOKUP(G3220,过机服务商重量差!A:A,过机服务商重量差!G:G)</f>
        <v>玉麒麟</v>
      </c>
      <c r="C3220" s="32" t="str">
        <f t="shared" si="100"/>
        <v>渠道</v>
      </c>
      <c r="D3220" s="63">
        <f>ROUND(IF(AND(AO3220&gt;=0,Y3220="正常走货"),_xlfn.XLOOKUP(G3220,过机服务商重量差!A:A,过机服务商重量差!L:L),"0"),2)</f>
        <v>41</v>
      </c>
      <c r="E3220" s="64">
        <f>ROUND(IF(B3220="小旋风",$D3220/提成!$D$4*提成!$E$4,$D3220/提成!$D$3*提成!$E$3),2)</f>
        <v>0.41</v>
      </c>
      <c r="F3220" s="5" t="str">
        <f ca="1">IFERROR(LOOKUP(1,0/((B3220=名单!B:B)*(VALUE(AW3220)&gt;=名单!E:E)*(VALUE(AW3220)&lt;=名单!G:G)*(Y3220="正常走货")),名单!H:H),"否")</f>
        <v>否</v>
      </c>
      <c r="G3220" s="71" t="s">
        <v>9678</v>
      </c>
      <c r="H3220" s="71" t="s">
        <v>9680</v>
      </c>
      <c r="J3220" s="72" t="s">
        <v>17</v>
      </c>
      <c r="L3220" s="71" t="s">
        <v>18</v>
      </c>
      <c r="M3220" s="73"/>
      <c r="N3220" s="73"/>
      <c r="R3220" s="73"/>
      <c r="S3220" s="72" t="s">
        <v>99</v>
      </c>
      <c r="T3220" s="72" t="s">
        <v>14410</v>
      </c>
      <c r="U3220" s="73"/>
      <c r="W3220" s="73"/>
      <c r="X3220" s="73"/>
      <c r="Y3220" s="72" t="s">
        <v>14379</v>
      </c>
      <c r="AO3220" s="71">
        <v>152.1</v>
      </c>
      <c r="AS3220" s="73"/>
      <c r="AT3220" s="73"/>
      <c r="AU3220" s="73"/>
      <c r="AV3220" s="73"/>
      <c r="AW3220" s="74" t="s">
        <v>17614</v>
      </c>
      <c r="BC3220" s="73"/>
      <c r="BD3220" s="73"/>
    </row>
    <row r="3221" spans="1:56">
      <c r="A3221" s="70" t="str">
        <f t="shared" si="101"/>
        <v>2026-01</v>
      </c>
      <c r="B3221" s="5" t="str">
        <f>_xlfn.XLOOKUP(G3221,过机服务商重量差!A:A,过机服务商重量差!G:G)</f>
        <v>玉麒麟</v>
      </c>
      <c r="C3221" s="32" t="str">
        <f t="shared" si="100"/>
        <v>渠道</v>
      </c>
      <c r="D3221" s="63">
        <f>ROUND(IF(AND(AO3221&gt;=0,Y3221="正常走货"),_xlfn.XLOOKUP(G3221,过机服务商重量差!A:A,过机服务商重量差!L:L),"0"),2)</f>
        <v>41</v>
      </c>
      <c r="E3221" s="64">
        <f>ROUND(IF(B3221="小旋风",$D3221/提成!$D$4*提成!$E$4,$D3221/提成!$D$3*提成!$E$3),2)</f>
        <v>0.41</v>
      </c>
      <c r="F3221" s="5" t="str">
        <f ca="1">IFERROR(LOOKUP(1,0/((B3221=名单!B:B)*(VALUE(AW3221)&gt;=名单!E:E)*(VALUE(AW3221)&lt;=名单!G:G)*(Y3221="正常走货")),名单!H:H),"否")</f>
        <v>否</v>
      </c>
      <c r="G3221" s="71" t="s">
        <v>9681</v>
      </c>
      <c r="H3221" s="71" t="s">
        <v>9683</v>
      </c>
      <c r="J3221" s="71" t="s">
        <v>17</v>
      </c>
      <c r="L3221" s="71" t="s">
        <v>18</v>
      </c>
      <c r="M3221" s="73"/>
      <c r="N3221" s="73"/>
      <c r="R3221" s="73"/>
      <c r="S3221" s="72" t="s">
        <v>99</v>
      </c>
      <c r="T3221" s="72" t="s">
        <v>14410</v>
      </c>
      <c r="U3221" s="73"/>
      <c r="W3221" s="73"/>
      <c r="X3221" s="73"/>
      <c r="Y3221" s="72" t="s">
        <v>14379</v>
      </c>
      <c r="AO3221" s="71">
        <v>152.1</v>
      </c>
      <c r="AT3221" s="73"/>
      <c r="AV3221" s="73"/>
      <c r="AW3221" s="74" t="s">
        <v>17615</v>
      </c>
      <c r="BA3221" s="73"/>
      <c r="BC3221" s="73"/>
      <c r="BD3221" s="73"/>
    </row>
    <row r="3222" spans="1:56">
      <c r="A3222" s="70" t="str">
        <f t="shared" si="101"/>
        <v>2026-01</v>
      </c>
      <c r="B3222" s="5" t="str">
        <f>_xlfn.XLOOKUP(G3222,过机服务商重量差!A:A,过机服务商重量差!G:G)</f>
        <v>帅时莹</v>
      </c>
      <c r="C3222" s="32" t="str">
        <f t="shared" si="100"/>
        <v/>
      </c>
      <c r="D3222" s="63">
        <f>ROUND(IF(AND(AO3222&gt;=0,Y3222="正常走货"),_xlfn.XLOOKUP(G3222,过机服务商重量差!A:A,过机服务商重量差!L:L),"0"),2)</f>
        <v>0</v>
      </c>
      <c r="E3222" s="64">
        <f>ROUND(IF(B3222="小旋风",$D3222/提成!$D$4*提成!$E$4,$D3222/提成!$D$3*提成!$E$3),2)</f>
        <v>0</v>
      </c>
      <c r="F3222" s="5" t="str">
        <f ca="1">IFERROR(LOOKUP(1,0/((B3222=名单!B:B)*(VALUE(AW3222)&gt;=名单!E:E)*(VALUE(AW3222)&lt;=名单!G:G)*(Y3222="正常走货")),名单!H:H),"否")</f>
        <v>否</v>
      </c>
      <c r="G3222" s="71" t="s">
        <v>9684</v>
      </c>
      <c r="H3222" s="71" t="s">
        <v>9686</v>
      </c>
      <c r="J3222" s="72" t="s">
        <v>586</v>
      </c>
      <c r="L3222" s="71" t="s">
        <v>18</v>
      </c>
      <c r="M3222" s="73"/>
      <c r="N3222" s="73"/>
      <c r="R3222" s="73"/>
      <c r="S3222" s="72" t="s">
        <v>99</v>
      </c>
      <c r="T3222" s="72" t="s">
        <v>14410</v>
      </c>
      <c r="U3222" s="73"/>
      <c r="W3222" s="73"/>
      <c r="X3222" s="73"/>
      <c r="Y3222" s="72" t="s">
        <v>14379</v>
      </c>
      <c r="AO3222" s="71">
        <v>-7.75999999999999</v>
      </c>
      <c r="AS3222" s="73"/>
      <c r="AT3222" s="73"/>
      <c r="AU3222" s="73"/>
      <c r="AV3222" s="73"/>
      <c r="AW3222" s="74" t="s">
        <v>17616</v>
      </c>
      <c r="BC3222" s="73"/>
    </row>
    <row r="3223" spans="1:56">
      <c r="A3223" s="70" t="str">
        <f t="shared" si="101"/>
        <v>2026-01</v>
      </c>
      <c r="B3223" s="5" t="str">
        <f>_xlfn.XLOOKUP(G3223,过机服务商重量差!A:A,过机服务商重量差!G:G)</f>
        <v>帅时莹</v>
      </c>
      <c r="C3223" s="32" t="str">
        <f t="shared" si="100"/>
        <v>渠道</v>
      </c>
      <c r="D3223" s="63">
        <f>ROUND(IF(AND(AO3223&gt;=0,Y3223="正常走货"),_xlfn.XLOOKUP(G3223,过机服务商重量差!A:A,过机服务商重量差!L:L),"0"),2)</f>
        <v>17.5</v>
      </c>
      <c r="E3223" s="64">
        <f>ROUND(IF(B3223="小旋风",$D3223/提成!$D$4*提成!$E$4,$D3223/提成!$D$3*提成!$E$3),2)</f>
        <v>0.18</v>
      </c>
      <c r="F3223" s="5" t="str">
        <f ca="1">IFERROR(LOOKUP(1,0/((B3223=名单!B:B)*(VALUE(AW3223)&gt;=名单!E:E)*(VALUE(AW3223)&lt;=名单!G:G)*(Y3223="正常走货")),名单!H:H),"否")</f>
        <v>否</v>
      </c>
      <c r="G3223" s="71" t="s">
        <v>9687</v>
      </c>
      <c r="H3223" s="71" t="s">
        <v>9689</v>
      </c>
      <c r="J3223" s="72" t="s">
        <v>586</v>
      </c>
      <c r="L3223" s="71" t="s">
        <v>18</v>
      </c>
      <c r="M3223" s="73"/>
      <c r="N3223" s="73"/>
      <c r="R3223" s="73"/>
      <c r="S3223" s="72" t="s">
        <v>99</v>
      </c>
      <c r="T3223" s="72" t="s">
        <v>14410</v>
      </c>
      <c r="U3223" s="73"/>
      <c r="W3223" s="73"/>
      <c r="X3223" s="73"/>
      <c r="Y3223" s="72" t="s">
        <v>14379</v>
      </c>
      <c r="AO3223" s="71">
        <v>48.4000000000001</v>
      </c>
      <c r="AS3223" s="73"/>
      <c r="AT3223" s="73"/>
      <c r="AU3223" s="73"/>
      <c r="AV3223" s="73"/>
      <c r="AW3223" s="74" t="s">
        <v>17617</v>
      </c>
      <c r="BC3223" s="73"/>
    </row>
    <row r="3224" spans="1:56">
      <c r="A3224" s="70" t="str">
        <f t="shared" si="101"/>
        <v>2026-01</v>
      </c>
      <c r="B3224" s="5" t="str">
        <f>_xlfn.XLOOKUP(G3224,过机服务商重量差!A:A,过机服务商重量差!G:G)</f>
        <v>玉麒麟</v>
      </c>
      <c r="C3224" s="32" t="str">
        <f t="shared" si="100"/>
        <v>渠道</v>
      </c>
      <c r="D3224" s="63">
        <f>ROUND(IF(AND(AO3224&gt;=0,Y3224="正常走货"),_xlfn.XLOOKUP(G3224,过机服务商重量差!A:A,过机服务商重量差!L:L),"0"),2)</f>
        <v>35</v>
      </c>
      <c r="E3224" s="64">
        <f>ROUND(IF(B3224="小旋风",$D3224/提成!$D$4*提成!$E$4,$D3224/提成!$D$3*提成!$E$3),2)</f>
        <v>0.35</v>
      </c>
      <c r="F3224" s="5" t="str">
        <f ca="1">IFERROR(LOOKUP(1,0/((B3224=名单!B:B)*(VALUE(AW3224)&gt;=名单!E:E)*(VALUE(AW3224)&lt;=名单!G:G)*(Y3224="正常走货")),名单!H:H),"否")</f>
        <v>否</v>
      </c>
      <c r="G3224" s="71" t="s">
        <v>9690</v>
      </c>
      <c r="H3224" s="71" t="s">
        <v>9692</v>
      </c>
      <c r="J3224" s="72" t="s">
        <v>17</v>
      </c>
      <c r="L3224" s="71" t="s">
        <v>18</v>
      </c>
      <c r="M3224" s="73"/>
      <c r="N3224" s="73"/>
      <c r="R3224" s="73"/>
      <c r="S3224" s="72" t="s">
        <v>2305</v>
      </c>
      <c r="T3224" s="72" t="s">
        <v>14410</v>
      </c>
      <c r="U3224" s="73"/>
      <c r="W3224" s="73"/>
      <c r="X3224" s="73"/>
      <c r="Y3224" s="72" t="s">
        <v>14379</v>
      </c>
      <c r="AO3224" s="71">
        <v>261.6</v>
      </c>
      <c r="AS3224" s="73"/>
      <c r="AT3224" s="73"/>
      <c r="AU3224" s="73"/>
      <c r="AV3224" s="73"/>
      <c r="AW3224" s="74" t="s">
        <v>17618</v>
      </c>
      <c r="BC3224" s="73"/>
      <c r="BD3224" s="73"/>
    </row>
    <row r="3225" spans="1:56">
      <c r="A3225" s="70" t="str">
        <f t="shared" si="101"/>
        <v>2026-01</v>
      </c>
      <c r="B3225" s="5" t="str">
        <f>_xlfn.XLOOKUP(G3225,过机服务商重量差!A:A,过机服务商重量差!G:G)</f>
        <v>无崖子</v>
      </c>
      <c r="C3225" s="32" t="str">
        <f t="shared" si="100"/>
        <v>渠道</v>
      </c>
      <c r="D3225" s="63">
        <f>ROUND(IF(AND(AO3225&gt;=0,Y3225="正常走货"),_xlfn.XLOOKUP(G3225,过机服务商重量差!A:A,过机服务商重量差!L:L),"0"),2)</f>
        <v>4.5</v>
      </c>
      <c r="E3225" s="64">
        <f>ROUND(IF(B3225="小旋风",$D3225/提成!$D$4*提成!$E$4,$D3225/提成!$D$3*提成!$E$3),2)</f>
        <v>0.05</v>
      </c>
      <c r="F3225" s="5" t="str">
        <f ca="1">IFERROR(LOOKUP(1,0/((B3225=名单!B:B)*(VALUE(AW3225)&gt;=名单!E:E)*(VALUE(AW3225)&lt;=名单!G:G)*(Y3225="正常走货")),名单!H:H),"否")</f>
        <v>否</v>
      </c>
      <c r="G3225" s="71" t="s">
        <v>9693</v>
      </c>
      <c r="H3225" s="71" t="s">
        <v>9695</v>
      </c>
      <c r="J3225" s="72" t="s">
        <v>2292</v>
      </c>
      <c r="L3225" s="71" t="s">
        <v>18</v>
      </c>
      <c r="M3225" s="73"/>
      <c r="N3225" s="73"/>
      <c r="R3225" s="73"/>
      <c r="S3225" s="72" t="s">
        <v>215</v>
      </c>
      <c r="T3225" s="72" t="s">
        <v>14378</v>
      </c>
      <c r="U3225" s="73"/>
      <c r="W3225" s="73"/>
      <c r="X3225" s="73"/>
      <c r="Y3225" s="72" t="s">
        <v>14379</v>
      </c>
      <c r="AO3225" s="71">
        <v>0</v>
      </c>
      <c r="AS3225" s="73"/>
      <c r="AT3225" s="73"/>
      <c r="AU3225" s="73"/>
      <c r="AV3225" s="73"/>
      <c r="AW3225" s="74" t="s">
        <v>17619</v>
      </c>
      <c r="BC3225" s="73"/>
      <c r="BD3225" s="73"/>
    </row>
    <row r="3226" spans="1:56">
      <c r="A3226" s="70" t="str">
        <f t="shared" si="101"/>
        <v>2026-01</v>
      </c>
      <c r="B3226" s="5" t="str">
        <f>_xlfn.XLOOKUP(G3226,过机服务商重量差!A:A,过机服务商重量差!G:G)</f>
        <v>玉麒麟</v>
      </c>
      <c r="C3226" s="32" t="str">
        <f t="shared" si="100"/>
        <v>渠道</v>
      </c>
      <c r="D3226" s="63">
        <f>ROUND(IF(AND(AO3226&gt;=0,Y3226="正常走货"),_xlfn.XLOOKUP(G3226,过机服务商重量差!A:A,过机服务商重量差!L:L),"0"),2)</f>
        <v>46</v>
      </c>
      <c r="E3226" s="64">
        <f>ROUND(IF(B3226="小旋风",$D3226/提成!$D$4*提成!$E$4,$D3226/提成!$D$3*提成!$E$3),2)</f>
        <v>0.46</v>
      </c>
      <c r="F3226" s="5" t="str">
        <f ca="1">IFERROR(LOOKUP(1,0/((B3226=名单!B:B)*(VALUE(AW3226)&gt;=名单!E:E)*(VALUE(AW3226)&lt;=名单!G:G)*(Y3226="正常走货")),名单!H:H),"否")</f>
        <v>否</v>
      </c>
      <c r="G3226" s="71" t="s">
        <v>9696</v>
      </c>
      <c r="H3226" s="71" t="s">
        <v>9698</v>
      </c>
      <c r="J3226" s="72" t="s">
        <v>17</v>
      </c>
      <c r="L3226" s="71" t="s">
        <v>18</v>
      </c>
      <c r="M3226" s="73"/>
      <c r="N3226" s="73"/>
      <c r="R3226" s="73"/>
      <c r="S3226" s="72" t="s">
        <v>2305</v>
      </c>
      <c r="T3226" s="72" t="s">
        <v>14410</v>
      </c>
      <c r="U3226" s="73"/>
      <c r="W3226" s="73"/>
      <c r="X3226" s="73"/>
      <c r="Y3226" s="72" t="s">
        <v>14379</v>
      </c>
      <c r="AO3226" s="71">
        <v>261.6</v>
      </c>
      <c r="AT3226" s="73"/>
      <c r="AU3226" s="73"/>
      <c r="AV3226" s="73"/>
      <c r="AW3226" s="74" t="s">
        <v>17620</v>
      </c>
      <c r="BC3226" s="73"/>
    </row>
    <row r="3227" spans="1:56">
      <c r="A3227" s="70" t="str">
        <f t="shared" si="101"/>
        <v>2026-01</v>
      </c>
      <c r="B3227" s="5" t="str">
        <f>_xlfn.XLOOKUP(G3227,过机服务商重量差!A:A,过机服务商重量差!G:G)</f>
        <v>玉麒麟</v>
      </c>
      <c r="C3227" s="32" t="str">
        <f t="shared" si="100"/>
        <v>渠道</v>
      </c>
      <c r="D3227" s="63">
        <f>ROUND(IF(AND(AO3227&gt;=0,Y3227="正常走货"),_xlfn.XLOOKUP(G3227,过机服务商重量差!A:A,过机服务商重量差!L:L),"0"),2)</f>
        <v>27</v>
      </c>
      <c r="E3227" s="64">
        <f>ROUND(IF(B3227="小旋风",$D3227/提成!$D$4*提成!$E$4,$D3227/提成!$D$3*提成!$E$3),2)</f>
        <v>0.27</v>
      </c>
      <c r="F3227" s="5" t="str">
        <f ca="1">IFERROR(LOOKUP(1,0/((B3227=名单!B:B)*(VALUE(AW3227)&gt;=名单!E:E)*(VALUE(AW3227)&lt;=名单!G:G)*(Y3227="正常走货")),名单!H:H),"否")</f>
        <v>否</v>
      </c>
      <c r="G3227" s="71" t="s">
        <v>9699</v>
      </c>
      <c r="H3227" s="71" t="s">
        <v>9701</v>
      </c>
      <c r="J3227" s="72" t="s">
        <v>17</v>
      </c>
      <c r="L3227" s="71" t="s">
        <v>18</v>
      </c>
      <c r="M3227" s="73"/>
      <c r="N3227" s="73"/>
      <c r="R3227" s="73"/>
      <c r="S3227" s="72" t="s">
        <v>86</v>
      </c>
      <c r="T3227" s="72" t="s">
        <v>14378</v>
      </c>
      <c r="U3227" s="73"/>
      <c r="W3227" s="73"/>
      <c r="X3227" s="73"/>
      <c r="Y3227" s="72" t="s">
        <v>14379</v>
      </c>
      <c r="AO3227" s="71">
        <v>254.46</v>
      </c>
      <c r="AS3227" s="73"/>
      <c r="AT3227" s="73"/>
      <c r="AV3227" s="73"/>
      <c r="AW3227" s="74" t="s">
        <v>17621</v>
      </c>
      <c r="BC3227" s="73"/>
    </row>
    <row r="3228" spans="1:56">
      <c r="A3228" s="70" t="str">
        <f t="shared" si="101"/>
        <v>2026-01</v>
      </c>
      <c r="B3228" s="5" t="str">
        <f>_xlfn.XLOOKUP(G3228,过机服务商重量差!A:A,过机服务商重量差!G:G)</f>
        <v>玉麒麟</v>
      </c>
      <c r="C3228" s="32" t="str">
        <f t="shared" si="100"/>
        <v>渠道</v>
      </c>
      <c r="D3228" s="63">
        <f>ROUND(IF(AND(AO3228&gt;=0,Y3228="正常走货"),_xlfn.XLOOKUP(G3228,过机服务商重量差!A:A,过机服务商重量差!L:L),"0"),2)</f>
        <v>28</v>
      </c>
      <c r="E3228" s="64">
        <f>ROUND(IF(B3228="小旋风",$D3228/提成!$D$4*提成!$E$4,$D3228/提成!$D$3*提成!$E$3),2)</f>
        <v>0.28</v>
      </c>
      <c r="F3228" s="5" t="str">
        <f ca="1">IFERROR(LOOKUP(1,0/((B3228=名单!B:B)*(VALUE(AW3228)&gt;=名单!E:E)*(VALUE(AW3228)&lt;=名单!G:G)*(Y3228="正常走货")),名单!H:H),"否")</f>
        <v>否</v>
      </c>
      <c r="G3228" s="71" t="s">
        <v>9702</v>
      </c>
      <c r="H3228" s="71" t="s">
        <v>9704</v>
      </c>
      <c r="J3228" s="71" t="s">
        <v>17</v>
      </c>
      <c r="L3228" s="71" t="s">
        <v>18</v>
      </c>
      <c r="M3228" s="73"/>
      <c r="N3228" s="73"/>
      <c r="R3228" s="73"/>
      <c r="S3228" s="72" t="s">
        <v>86</v>
      </c>
      <c r="T3228" s="72" t="s">
        <v>14378</v>
      </c>
      <c r="U3228" s="73"/>
      <c r="W3228" s="73"/>
      <c r="X3228" s="73"/>
      <c r="Y3228" s="72" t="s">
        <v>14379</v>
      </c>
      <c r="AO3228" s="71">
        <v>261.96</v>
      </c>
      <c r="AT3228" s="73"/>
      <c r="AV3228" s="73"/>
      <c r="AW3228" s="74" t="s">
        <v>17622</v>
      </c>
      <c r="BC3228" s="73"/>
      <c r="BD3228" s="73"/>
    </row>
    <row r="3229" spans="1:56">
      <c r="A3229" s="70" t="str">
        <f t="shared" si="101"/>
        <v>2026-01</v>
      </c>
      <c r="B3229" s="5" t="str">
        <f>_xlfn.XLOOKUP(G3229,过机服务商重量差!A:A,过机服务商重量差!G:G)</f>
        <v>玉麒麟</v>
      </c>
      <c r="C3229" s="32" t="str">
        <f t="shared" si="100"/>
        <v>渠道</v>
      </c>
      <c r="D3229" s="63">
        <f>ROUND(IF(AND(AO3229&gt;=0,Y3229="正常走货"),_xlfn.XLOOKUP(G3229,过机服务商重量差!A:A,过机服务商重量差!L:L),"0"),2)</f>
        <v>26.5</v>
      </c>
      <c r="E3229" s="64">
        <f>ROUND(IF(B3229="小旋风",$D3229/提成!$D$4*提成!$E$4,$D3229/提成!$D$3*提成!$E$3),2)</f>
        <v>0.27</v>
      </c>
      <c r="F3229" s="5" t="str">
        <f ca="1">IFERROR(LOOKUP(1,0/((B3229=名单!B:B)*(VALUE(AW3229)&gt;=名单!E:E)*(VALUE(AW3229)&lt;=名单!G:G)*(Y3229="正常走货")),名单!H:H),"否")</f>
        <v>否</v>
      </c>
      <c r="G3229" s="71" t="s">
        <v>9705</v>
      </c>
      <c r="H3229" s="71" t="s">
        <v>9707</v>
      </c>
      <c r="J3229" s="72" t="s">
        <v>17</v>
      </c>
      <c r="L3229" s="71" t="s">
        <v>18</v>
      </c>
      <c r="M3229" s="73"/>
      <c r="N3229" s="73"/>
      <c r="R3229" s="73"/>
      <c r="S3229" s="72" t="s">
        <v>86</v>
      </c>
      <c r="T3229" s="72" t="s">
        <v>14378</v>
      </c>
      <c r="U3229" s="73"/>
      <c r="W3229" s="73"/>
      <c r="X3229" s="73"/>
      <c r="Y3229" s="72" t="s">
        <v>14379</v>
      </c>
      <c r="AO3229" s="71">
        <v>111.46</v>
      </c>
      <c r="AS3229" s="73"/>
      <c r="AT3229" s="73"/>
      <c r="AU3229" s="73"/>
      <c r="AV3229" s="73"/>
      <c r="AW3229" s="74" t="s">
        <v>17623</v>
      </c>
      <c r="BC3229" s="73"/>
    </row>
    <row r="3230" spans="1:56">
      <c r="A3230" s="70" t="str">
        <f t="shared" si="101"/>
        <v>2026-01</v>
      </c>
      <c r="B3230" s="5" t="str">
        <f>_xlfn.XLOOKUP(G3230,过机服务商重量差!A:A,过机服务商重量差!G:G)</f>
        <v>玉麒麟</v>
      </c>
      <c r="C3230" s="32" t="str">
        <f t="shared" si="100"/>
        <v>渠道</v>
      </c>
      <c r="D3230" s="63">
        <f>ROUND(IF(AND(AO3230&gt;=0,Y3230="正常走货"),_xlfn.XLOOKUP(G3230,过机服务商重量差!A:A,过机服务商重量差!L:L),"0"),2)</f>
        <v>36</v>
      </c>
      <c r="E3230" s="64">
        <f>ROUND(IF(B3230="小旋风",$D3230/提成!$D$4*提成!$E$4,$D3230/提成!$D$3*提成!$E$3),2)</f>
        <v>0.36</v>
      </c>
      <c r="F3230" s="5" t="str">
        <f ca="1">IFERROR(LOOKUP(1,0/((B3230=名单!B:B)*(VALUE(AW3230)&gt;=名单!E:E)*(VALUE(AW3230)&lt;=名单!G:G)*(Y3230="正常走货")),名单!H:H),"否")</f>
        <v>否</v>
      </c>
      <c r="G3230" s="71" t="s">
        <v>9708</v>
      </c>
      <c r="H3230" s="71" t="s">
        <v>9710</v>
      </c>
      <c r="J3230" s="72" t="s">
        <v>17</v>
      </c>
      <c r="L3230" s="71" t="s">
        <v>18</v>
      </c>
      <c r="M3230" s="73"/>
      <c r="N3230" s="73"/>
      <c r="R3230" s="73"/>
      <c r="S3230" s="72" t="s">
        <v>145</v>
      </c>
      <c r="T3230" s="72" t="s">
        <v>14407</v>
      </c>
      <c r="U3230" s="73"/>
      <c r="W3230" s="73"/>
      <c r="X3230" s="73"/>
      <c r="Y3230" s="72" t="s">
        <v>14379</v>
      </c>
      <c r="AO3230" s="71">
        <v>178.7</v>
      </c>
      <c r="AS3230" s="73"/>
      <c r="AT3230" s="73"/>
      <c r="AU3230" s="73"/>
      <c r="AV3230" s="73"/>
      <c r="AW3230" s="74" t="s">
        <v>17624</v>
      </c>
      <c r="BC3230" s="73"/>
    </row>
    <row r="3231" spans="1:56">
      <c r="A3231" s="70" t="str">
        <f t="shared" si="101"/>
        <v>2026-01</v>
      </c>
      <c r="B3231" s="5" t="str">
        <f>_xlfn.XLOOKUP(G3231,过机服务商重量差!A:A,过机服务商重量差!G:G)</f>
        <v>玉麒麟</v>
      </c>
      <c r="C3231" s="32" t="str">
        <f t="shared" si="100"/>
        <v>渠道</v>
      </c>
      <c r="D3231" s="63">
        <f>ROUND(IF(AND(AO3231&gt;=0,Y3231="正常走货"),_xlfn.XLOOKUP(G3231,过机服务商重量差!A:A,过机服务商重量差!L:L),"0"),2)</f>
        <v>44</v>
      </c>
      <c r="E3231" s="64">
        <f>ROUND(IF(B3231="小旋风",$D3231/提成!$D$4*提成!$E$4,$D3231/提成!$D$3*提成!$E$3),2)</f>
        <v>0.44</v>
      </c>
      <c r="F3231" s="5" t="str">
        <f ca="1">IFERROR(LOOKUP(1,0/((B3231=名单!B:B)*(VALUE(AW3231)&gt;=名单!E:E)*(VALUE(AW3231)&lt;=名单!G:G)*(Y3231="正常走货")),名单!H:H),"否")</f>
        <v>否</v>
      </c>
      <c r="G3231" s="71" t="s">
        <v>9711</v>
      </c>
      <c r="H3231" s="71" t="s">
        <v>9713</v>
      </c>
      <c r="J3231" s="72" t="s">
        <v>24</v>
      </c>
      <c r="L3231" s="71" t="s">
        <v>18</v>
      </c>
      <c r="M3231" s="73"/>
      <c r="N3231" s="73"/>
      <c r="R3231" s="73"/>
      <c r="S3231" s="72" t="s">
        <v>130</v>
      </c>
      <c r="T3231" s="72" t="s">
        <v>14419</v>
      </c>
      <c r="U3231" s="73"/>
      <c r="W3231" s="73"/>
      <c r="X3231" s="73"/>
      <c r="Y3231" s="72" t="s">
        <v>14379</v>
      </c>
      <c r="AO3231" s="71">
        <v>126.8</v>
      </c>
      <c r="AS3231" s="73"/>
      <c r="AT3231" s="73"/>
      <c r="AU3231" s="73"/>
      <c r="AV3231" s="73"/>
      <c r="AW3231" s="74" t="s">
        <v>17625</v>
      </c>
      <c r="BC3231" s="73"/>
    </row>
    <row r="3232" spans="1:56">
      <c r="A3232" s="70" t="str">
        <f t="shared" si="101"/>
        <v>2026-01</v>
      </c>
      <c r="B3232" s="5" t="str">
        <f>_xlfn.XLOOKUP(G3232,过机服务商重量差!A:A,过机服务商重量差!G:G)</f>
        <v>帅时莹</v>
      </c>
      <c r="C3232" s="32" t="str">
        <f t="shared" si="100"/>
        <v/>
      </c>
      <c r="D3232" s="63">
        <f>ROUND(IF(AND(AO3232&gt;=0,Y3232="正常走货"),_xlfn.XLOOKUP(G3232,过机服务商重量差!A:A,过机服务商重量差!L:L),"0"),2)</f>
        <v>0</v>
      </c>
      <c r="E3232" s="64">
        <f>ROUND(IF(B3232="小旋风",$D3232/提成!$D$4*提成!$E$4,$D3232/提成!$D$3*提成!$E$3),2)</f>
        <v>0</v>
      </c>
      <c r="F3232" s="5" t="str">
        <f ca="1">IFERROR(LOOKUP(1,0/((B3232=名单!B:B)*(VALUE(AW3232)&gt;=名单!E:E)*(VALUE(AW3232)&lt;=名单!G:G)*(Y3232="正常走货")),名单!H:H),"否")</f>
        <v>否</v>
      </c>
      <c r="G3232" s="71" t="s">
        <v>9714</v>
      </c>
      <c r="H3232" s="71" t="s">
        <v>9716</v>
      </c>
      <c r="J3232" s="72" t="s">
        <v>1452</v>
      </c>
      <c r="L3232" s="72" t="s">
        <v>18</v>
      </c>
      <c r="M3232" s="73"/>
      <c r="N3232" s="73"/>
      <c r="R3232" s="73"/>
      <c r="S3232" s="72" t="s">
        <v>130</v>
      </c>
      <c r="T3232" s="72" t="s">
        <v>14419</v>
      </c>
      <c r="U3232" s="73"/>
      <c r="W3232" s="73"/>
      <c r="X3232" s="73"/>
      <c r="Y3232" s="72" t="s">
        <v>14379</v>
      </c>
      <c r="AO3232" s="71">
        <v>-48</v>
      </c>
      <c r="AS3232" s="73"/>
      <c r="AT3232" s="73"/>
      <c r="AV3232" s="73"/>
      <c r="AW3232" s="74" t="s">
        <v>17626</v>
      </c>
      <c r="BC3232" s="73"/>
    </row>
    <row r="3233" spans="1:56">
      <c r="A3233" s="70" t="str">
        <f t="shared" si="101"/>
        <v>2026-01</v>
      </c>
      <c r="B3233" s="5" t="str">
        <f>_xlfn.XLOOKUP(G3233,过机服务商重量差!A:A,过机服务商重量差!G:G)</f>
        <v>无崖子</v>
      </c>
      <c r="C3233" s="32" t="str">
        <f t="shared" si="100"/>
        <v>渠道</v>
      </c>
      <c r="D3233" s="63">
        <f>ROUND(IF(AND(AO3233&gt;=0,Y3233="正常走货"),_xlfn.XLOOKUP(G3233,过机服务商重量差!A:A,过机服务商重量差!L:L),"0"),2)</f>
        <v>7.3</v>
      </c>
      <c r="E3233" s="64">
        <f>ROUND(IF(B3233="小旋风",$D3233/提成!$D$4*提成!$E$4,$D3233/提成!$D$3*提成!$E$3),2)</f>
        <v>0.07</v>
      </c>
      <c r="F3233" s="5" t="str">
        <f ca="1">IFERROR(LOOKUP(1,0/((B3233=名单!B:B)*(VALUE(AW3233)&gt;=名单!E:E)*(VALUE(AW3233)&lt;=名单!G:G)*(Y3233="正常走货")),名单!H:H),"否")</f>
        <v>否</v>
      </c>
      <c r="G3233" s="71" t="s">
        <v>9717</v>
      </c>
      <c r="H3233" s="71" t="s">
        <v>9719</v>
      </c>
      <c r="J3233" s="72" t="s">
        <v>128</v>
      </c>
      <c r="L3233" s="71" t="s">
        <v>18</v>
      </c>
      <c r="M3233" s="73"/>
      <c r="N3233" s="73"/>
      <c r="R3233" s="73"/>
      <c r="S3233" s="72" t="s">
        <v>130</v>
      </c>
      <c r="T3233" s="72" t="s">
        <v>14419</v>
      </c>
      <c r="U3233" s="73"/>
      <c r="W3233" s="73"/>
      <c r="X3233" s="73"/>
      <c r="Y3233" s="72" t="s">
        <v>14379</v>
      </c>
      <c r="AO3233" s="71">
        <v>58.72</v>
      </c>
      <c r="AS3233" s="73"/>
      <c r="AT3233" s="73"/>
      <c r="AU3233" s="73"/>
      <c r="AV3233" s="73"/>
      <c r="AW3233" s="74" t="s">
        <v>17627</v>
      </c>
      <c r="BC3233" s="73"/>
    </row>
    <row r="3234" spans="1:56">
      <c r="A3234" s="70" t="str">
        <f t="shared" si="101"/>
        <v>2026-01</v>
      </c>
      <c r="B3234" s="5" t="str">
        <f>_xlfn.XLOOKUP(G3234,过机服务商重量差!A:A,过机服务商重量差!G:G)</f>
        <v>帅时莹</v>
      </c>
      <c r="C3234" s="32" t="str">
        <f t="shared" si="100"/>
        <v>渠道</v>
      </c>
      <c r="D3234" s="63">
        <f>ROUND(IF(AND(AO3234&gt;=0,Y3234="正常走货"),_xlfn.XLOOKUP(G3234,过机服务商重量差!A:A,过机服务商重量差!L:L),"0"),2)</f>
        <v>27</v>
      </c>
      <c r="E3234" s="64">
        <f>ROUND(IF(B3234="小旋风",$D3234/提成!$D$4*提成!$E$4,$D3234/提成!$D$3*提成!$E$3),2)</f>
        <v>0.27</v>
      </c>
      <c r="F3234" s="5" t="str">
        <f ca="1">IFERROR(LOOKUP(1,0/((B3234=名单!B:B)*(VALUE(AW3234)&gt;=名单!E:E)*(VALUE(AW3234)&lt;=名单!G:G)*(Y3234="正常走货")),名单!H:H),"否")</f>
        <v>否</v>
      </c>
      <c r="G3234" s="71" t="s">
        <v>9720</v>
      </c>
      <c r="H3234" s="71" t="s">
        <v>9722</v>
      </c>
      <c r="J3234" s="72" t="s">
        <v>738</v>
      </c>
      <c r="L3234" s="71" t="s">
        <v>18</v>
      </c>
      <c r="M3234" s="73"/>
      <c r="N3234" s="73"/>
      <c r="R3234" s="73"/>
      <c r="S3234" s="72" t="s">
        <v>130</v>
      </c>
      <c r="T3234" s="72" t="s">
        <v>14419</v>
      </c>
      <c r="U3234" s="73"/>
      <c r="W3234" s="73"/>
      <c r="X3234" s="73"/>
      <c r="Y3234" s="72" t="s">
        <v>14379</v>
      </c>
      <c r="AO3234" s="71">
        <v>168.4</v>
      </c>
      <c r="AT3234" s="73"/>
      <c r="AV3234" s="73"/>
      <c r="AW3234" s="74" t="s">
        <v>17628</v>
      </c>
      <c r="BC3234" s="73"/>
    </row>
    <row r="3235" spans="1:56">
      <c r="A3235" s="70" t="str">
        <f t="shared" si="101"/>
        <v>2026-01</v>
      </c>
      <c r="B3235" s="5" t="str">
        <f>_xlfn.XLOOKUP(G3235,过机服务商重量差!A:A,过机服务商重量差!G:G)</f>
        <v>玉麒麟</v>
      </c>
      <c r="C3235" s="32" t="str">
        <f t="shared" si="100"/>
        <v>渠道</v>
      </c>
      <c r="D3235" s="63">
        <f>ROUND(IF(AND(AO3235&gt;=0,Y3235="正常走货"),_xlfn.XLOOKUP(G3235,过机服务商重量差!A:A,过机服务商重量差!L:L),"0"),2)</f>
        <v>33</v>
      </c>
      <c r="E3235" s="64">
        <f>ROUND(IF(B3235="小旋风",$D3235/提成!$D$4*提成!$E$4,$D3235/提成!$D$3*提成!$E$3),2)</f>
        <v>0.33</v>
      </c>
      <c r="F3235" s="5" t="str">
        <f ca="1">IFERROR(LOOKUP(1,0/((B3235=名单!B:B)*(VALUE(AW3235)&gt;=名单!E:E)*(VALUE(AW3235)&lt;=名单!G:G)*(Y3235="正常走货")),名单!H:H),"否")</f>
        <v>否</v>
      </c>
      <c r="G3235" s="71" t="s">
        <v>9723</v>
      </c>
      <c r="H3235" s="71" t="s">
        <v>9725</v>
      </c>
      <c r="J3235" s="72" t="s">
        <v>24</v>
      </c>
      <c r="L3235" s="71" t="s">
        <v>18</v>
      </c>
      <c r="M3235" s="73"/>
      <c r="N3235" s="73"/>
      <c r="R3235" s="73"/>
      <c r="S3235" s="72" t="s">
        <v>130</v>
      </c>
      <c r="T3235" s="72" t="s">
        <v>14419</v>
      </c>
      <c r="U3235" s="73"/>
      <c r="W3235" s="73"/>
      <c r="X3235" s="73"/>
      <c r="Y3235" s="72" t="s">
        <v>14379</v>
      </c>
      <c r="AO3235" s="71">
        <v>80.5999999999999</v>
      </c>
      <c r="AS3235" s="73"/>
      <c r="AT3235" s="73"/>
      <c r="AU3235" s="73"/>
      <c r="AV3235" s="73"/>
      <c r="AW3235" s="74" t="s">
        <v>17629</v>
      </c>
      <c r="BC3235" s="73"/>
      <c r="BD3235" s="73"/>
    </row>
    <row r="3236" spans="1:56">
      <c r="A3236" s="70" t="str">
        <f t="shared" si="101"/>
        <v>2026-01</v>
      </c>
      <c r="B3236" s="5" t="str">
        <f>_xlfn.XLOOKUP(G3236,过机服务商重量差!A:A,过机服务商重量差!G:G)</f>
        <v>玉麒麟</v>
      </c>
      <c r="C3236" s="32" t="str">
        <f t="shared" si="100"/>
        <v>渠道</v>
      </c>
      <c r="D3236" s="63">
        <f>ROUND(IF(AND(AO3236&gt;=0,Y3236="正常走货"),_xlfn.XLOOKUP(G3236,过机服务商重量差!A:A,过机服务商重量差!L:L),"0"),2)</f>
        <v>36</v>
      </c>
      <c r="E3236" s="64">
        <f>ROUND(IF(B3236="小旋风",$D3236/提成!$D$4*提成!$E$4,$D3236/提成!$D$3*提成!$E$3),2)</f>
        <v>0.36</v>
      </c>
      <c r="F3236" s="5" t="str">
        <f ca="1">IFERROR(LOOKUP(1,0/((B3236=名单!B:B)*(VALUE(AW3236)&gt;=名单!E:E)*(VALUE(AW3236)&lt;=名单!G:G)*(Y3236="正常走货")),名单!H:H),"否")</f>
        <v>否</v>
      </c>
      <c r="G3236" s="71" t="s">
        <v>9726</v>
      </c>
      <c r="H3236" s="71" t="s">
        <v>9728</v>
      </c>
      <c r="J3236" s="72" t="s">
        <v>17</v>
      </c>
      <c r="L3236" s="71" t="s">
        <v>18</v>
      </c>
      <c r="M3236" s="73"/>
      <c r="N3236" s="73"/>
      <c r="R3236" s="73"/>
      <c r="S3236" s="72" t="s">
        <v>454</v>
      </c>
      <c r="T3236" s="72" t="s">
        <v>14407</v>
      </c>
      <c r="U3236" s="73"/>
      <c r="W3236" s="73"/>
      <c r="X3236" s="73"/>
      <c r="Y3236" s="72" t="s">
        <v>14379</v>
      </c>
      <c r="AO3236" s="71">
        <v>125.6</v>
      </c>
      <c r="AS3236" s="73"/>
      <c r="AT3236" s="73"/>
      <c r="AU3236" s="73"/>
      <c r="AV3236" s="73"/>
      <c r="AW3236" s="74" t="s">
        <v>17630</v>
      </c>
      <c r="BC3236" s="73"/>
      <c r="BD3236" s="73"/>
    </row>
    <row r="3237" spans="1:56">
      <c r="A3237" s="70" t="str">
        <f t="shared" si="101"/>
        <v>2026-01</v>
      </c>
      <c r="B3237" s="5" t="str">
        <f>_xlfn.XLOOKUP(G3237,过机服务商重量差!A:A,过机服务商重量差!G:G)</f>
        <v>风清扬</v>
      </c>
      <c r="C3237" s="32" t="str">
        <f t="shared" si="100"/>
        <v>渠道</v>
      </c>
      <c r="D3237" s="63">
        <f>ROUND(IF(AND(AO3237&gt;=0,Y3237="正常走货"),_xlfn.XLOOKUP(G3237,过机服务商重量差!A:A,过机服务商重量差!L:L),"0"),2)</f>
        <v>62</v>
      </c>
      <c r="E3237" s="64">
        <f>ROUND(IF(B3237="小旋风",$D3237/提成!$D$4*提成!$E$4,$D3237/提成!$D$3*提成!$E$3),2)</f>
        <v>0.62</v>
      </c>
      <c r="F3237" s="5" t="str">
        <f ca="1">IFERROR(LOOKUP(1,0/((B3237=名单!B:B)*(VALUE(AW3237)&gt;=名单!E:E)*(VALUE(AW3237)&lt;=名单!G:G)*(Y3237="正常走货")),名单!H:H),"否")</f>
        <v>是</v>
      </c>
      <c r="G3237" s="71" t="s">
        <v>9729</v>
      </c>
      <c r="H3237" s="71" t="s">
        <v>9731</v>
      </c>
      <c r="J3237" s="72" t="s">
        <v>2686</v>
      </c>
      <c r="L3237" s="71" t="s">
        <v>18</v>
      </c>
      <c r="M3237" s="73"/>
      <c r="N3237" s="73"/>
      <c r="R3237" s="73"/>
      <c r="S3237" s="72" t="s">
        <v>1488</v>
      </c>
      <c r="T3237" s="72" t="s">
        <v>14386</v>
      </c>
      <c r="U3237" s="73"/>
      <c r="W3237" s="73"/>
      <c r="X3237" s="73"/>
      <c r="Y3237" s="72" t="s">
        <v>14379</v>
      </c>
      <c r="AO3237" s="71">
        <v>0</v>
      </c>
      <c r="AS3237" s="73"/>
      <c r="AT3237" s="73"/>
      <c r="AU3237" s="73"/>
      <c r="AV3237" s="73"/>
      <c r="AW3237" s="74" t="s">
        <v>17631</v>
      </c>
      <c r="BC3237" s="73"/>
      <c r="BD3237" s="73"/>
    </row>
    <row r="3238" spans="1:56">
      <c r="A3238" s="70" t="str">
        <f t="shared" si="101"/>
        <v>2026-01</v>
      </c>
      <c r="B3238" s="5" t="str">
        <f>_xlfn.XLOOKUP(G3238,过机服务商重量差!A:A,过机服务商重量差!G:G)</f>
        <v>风清扬</v>
      </c>
      <c r="C3238" s="32" t="str">
        <f t="shared" si="100"/>
        <v>渠道</v>
      </c>
      <c r="D3238" s="63">
        <f>ROUND(IF(AND(AO3238&gt;=0,Y3238="正常走货"),_xlfn.XLOOKUP(G3238,过机服务商重量差!A:A,过机服务商重量差!L:L),"0"),2)</f>
        <v>153</v>
      </c>
      <c r="E3238" s="64">
        <f>ROUND(IF(B3238="小旋风",$D3238/提成!$D$4*提成!$E$4,$D3238/提成!$D$3*提成!$E$3),2)</f>
        <v>1.53</v>
      </c>
      <c r="F3238" s="5" t="str">
        <f ca="1">IFERROR(LOOKUP(1,0/((B3238=名单!B:B)*(VALUE(AW3238)&gt;=名单!E:E)*(VALUE(AW3238)&lt;=名单!G:G)*(Y3238="正常走货")),名单!H:H),"否")</f>
        <v>是</v>
      </c>
      <c r="G3238" s="71" t="s">
        <v>9732</v>
      </c>
      <c r="H3238" s="71" t="s">
        <v>9734</v>
      </c>
      <c r="J3238" s="72" t="s">
        <v>144</v>
      </c>
      <c r="L3238" s="71" t="s">
        <v>18</v>
      </c>
      <c r="M3238" s="73"/>
      <c r="N3238" s="73"/>
      <c r="R3238" s="73"/>
      <c r="S3238" s="72" t="s">
        <v>767</v>
      </c>
      <c r="T3238" s="72" t="s">
        <v>14382</v>
      </c>
      <c r="U3238" s="73"/>
      <c r="W3238" s="73"/>
      <c r="X3238" s="73"/>
      <c r="Y3238" s="72" t="s">
        <v>14379</v>
      </c>
      <c r="AO3238" s="71">
        <v>2128</v>
      </c>
      <c r="AS3238" s="73"/>
      <c r="AT3238" s="73"/>
      <c r="AU3238" s="73"/>
      <c r="AV3238" s="73"/>
      <c r="AW3238" s="74" t="s">
        <v>17632</v>
      </c>
      <c r="BC3238" s="73"/>
    </row>
    <row r="3239" spans="1:56">
      <c r="A3239" s="70" t="str">
        <f t="shared" si="101"/>
        <v>2026-01</v>
      </c>
      <c r="B3239" s="5" t="str">
        <f>_xlfn.XLOOKUP(G3239,过机服务商重量差!A:A,过机服务商重量差!G:G)</f>
        <v>玉麒麟</v>
      </c>
      <c r="C3239" s="32" t="str">
        <f t="shared" si="100"/>
        <v>渠道</v>
      </c>
      <c r="D3239" s="63">
        <f>ROUND(IF(AND(AO3239&gt;=0,Y3239="正常走货"),_xlfn.XLOOKUP(G3239,过机服务商重量差!A:A,过机服务商重量差!L:L),"0"),2)</f>
        <v>0.5</v>
      </c>
      <c r="E3239" s="64">
        <f>ROUND(IF(B3239="小旋风",$D3239/提成!$D$4*提成!$E$4,$D3239/提成!$D$3*提成!$E$3),2)</f>
        <v>0.01</v>
      </c>
      <c r="F3239" s="5" t="str">
        <f ca="1">IFERROR(LOOKUP(1,0/((B3239=名单!B:B)*(VALUE(AW3239)&gt;=名单!E:E)*(VALUE(AW3239)&lt;=名单!G:G)*(Y3239="正常走货")),名单!H:H),"否")</f>
        <v>否</v>
      </c>
      <c r="G3239" s="71" t="s">
        <v>9735</v>
      </c>
      <c r="H3239" s="71" t="s">
        <v>9737</v>
      </c>
      <c r="J3239" s="72" t="s">
        <v>17</v>
      </c>
      <c r="L3239" s="71" t="s">
        <v>18</v>
      </c>
      <c r="M3239" s="73"/>
      <c r="N3239" s="73"/>
      <c r="R3239" s="73"/>
      <c r="S3239" s="72" t="s">
        <v>239</v>
      </c>
      <c r="T3239" s="72" t="s">
        <v>14386</v>
      </c>
      <c r="U3239" s="73"/>
      <c r="W3239" s="73"/>
      <c r="X3239" s="73"/>
      <c r="Y3239" s="72" t="s">
        <v>14379</v>
      </c>
      <c r="AO3239" s="71">
        <v>75.85</v>
      </c>
      <c r="AS3239" s="73"/>
      <c r="AT3239" s="73"/>
      <c r="AU3239" s="73"/>
      <c r="AV3239" s="73"/>
      <c r="AW3239" s="74" t="s">
        <v>17633</v>
      </c>
      <c r="BC3239" s="73"/>
      <c r="BD3239" s="73"/>
    </row>
    <row r="3240" spans="1:56">
      <c r="A3240" s="70" t="str">
        <f t="shared" si="101"/>
        <v>2026-01</v>
      </c>
      <c r="B3240" s="5" t="str">
        <f>_xlfn.XLOOKUP(G3240,过机服务商重量差!A:A,过机服务商重量差!G:G)</f>
        <v>小旋风</v>
      </c>
      <c r="C3240" s="32" t="str">
        <f t="shared" si="100"/>
        <v>渠道</v>
      </c>
      <c r="D3240" s="63">
        <f>ROUND(IF(AND(AO3240&gt;=0,Y3240="正常走货"),_xlfn.XLOOKUP(G3240,过机服务商重量差!A:A,过机服务商重量差!L:L),"0"),2)</f>
        <v>36</v>
      </c>
      <c r="E3240" s="64">
        <f>ROUND(IF(B3240="小旋风",$D3240/提成!$D$4*提成!$E$4,$D3240/提成!$D$3*提成!$E$3),2)</f>
        <v>0.36</v>
      </c>
      <c r="F3240" s="5" t="str">
        <f ca="1">IFERROR(LOOKUP(1,0/((B3240=名单!B:B)*(VALUE(AW3240)&gt;=名单!E:E)*(VALUE(AW3240)&lt;=名单!G:G)*(Y3240="正常走货")),名单!H:H),"否")</f>
        <v>是</v>
      </c>
      <c r="G3240" s="71" t="s">
        <v>9738</v>
      </c>
      <c r="H3240" s="71" t="s">
        <v>9740</v>
      </c>
      <c r="J3240" s="72" t="s">
        <v>78</v>
      </c>
      <c r="L3240" s="72" t="s">
        <v>18</v>
      </c>
      <c r="M3240" s="73"/>
      <c r="N3240" s="73"/>
      <c r="R3240" s="73"/>
      <c r="S3240" s="72" t="s">
        <v>1498</v>
      </c>
      <c r="T3240" s="72" t="s">
        <v>14473</v>
      </c>
      <c r="U3240" s="73"/>
      <c r="W3240" s="73"/>
      <c r="X3240" s="73"/>
      <c r="Y3240" s="72" t="s">
        <v>14379</v>
      </c>
      <c r="AO3240" s="71">
        <v>151</v>
      </c>
      <c r="AS3240" s="73"/>
      <c r="AT3240" s="73"/>
      <c r="AU3240" s="73"/>
      <c r="AV3240" s="73"/>
      <c r="AW3240" s="74" t="s">
        <v>17634</v>
      </c>
      <c r="BC3240" s="73"/>
    </row>
    <row r="3241" spans="1:56">
      <c r="A3241" s="70" t="str">
        <f t="shared" si="101"/>
        <v>2026-01</v>
      </c>
      <c r="B3241" s="5" t="str">
        <f>_xlfn.XLOOKUP(G3241,过机服务商重量差!A:A,过机服务商重量差!G:G)</f>
        <v>帅时莹</v>
      </c>
      <c r="C3241" s="32" t="str">
        <f t="shared" si="100"/>
        <v>渠道</v>
      </c>
      <c r="D3241" s="63">
        <f>ROUND(IF(AND(AO3241&gt;=0,Y3241="正常走货"),_xlfn.XLOOKUP(G3241,过机服务商重量差!A:A,过机服务商重量差!L:L),"0"),2)</f>
        <v>34</v>
      </c>
      <c r="E3241" s="64">
        <f>ROUND(IF(B3241="小旋风",$D3241/提成!$D$4*提成!$E$4,$D3241/提成!$D$3*提成!$E$3),2)</f>
        <v>0.34</v>
      </c>
      <c r="F3241" s="5" t="str">
        <f ca="1">IFERROR(LOOKUP(1,0/((B3241=名单!B:B)*(VALUE(AW3241)&gt;=名单!E:E)*(VALUE(AW3241)&lt;=名单!G:G)*(Y3241="正常走货")),名单!H:H),"否")</f>
        <v>否</v>
      </c>
      <c r="G3241" s="71" t="s">
        <v>9741</v>
      </c>
      <c r="H3241" s="71" t="s">
        <v>9743</v>
      </c>
      <c r="J3241" s="72" t="s">
        <v>140</v>
      </c>
      <c r="L3241" s="71" t="s">
        <v>18</v>
      </c>
      <c r="M3241" s="73"/>
      <c r="N3241" s="73"/>
      <c r="R3241" s="73"/>
      <c r="S3241" s="72" t="s">
        <v>191</v>
      </c>
      <c r="T3241" s="72" t="s">
        <v>14410</v>
      </c>
      <c r="U3241" s="73"/>
      <c r="W3241" s="73"/>
      <c r="X3241" s="73"/>
      <c r="Y3241" s="72" t="s">
        <v>14379</v>
      </c>
      <c r="AO3241" s="71">
        <v>714.6</v>
      </c>
      <c r="AS3241" s="73"/>
      <c r="AT3241" s="73"/>
      <c r="AU3241" s="73"/>
      <c r="AV3241" s="73"/>
      <c r="AW3241" s="74" t="s">
        <v>17635</v>
      </c>
      <c r="BA3241" s="73"/>
      <c r="BC3241" s="73"/>
    </row>
    <row r="3242" spans="1:56">
      <c r="A3242" s="70" t="str">
        <f t="shared" si="101"/>
        <v>2026-01</v>
      </c>
      <c r="B3242" s="5" t="str">
        <f>_xlfn.XLOOKUP(G3242,过机服务商重量差!A:A,过机服务商重量差!G:G)</f>
        <v>玉麒麟</v>
      </c>
      <c r="C3242" s="32" t="str">
        <f t="shared" si="100"/>
        <v>渠道</v>
      </c>
      <c r="D3242" s="63">
        <f>ROUND(IF(AND(AO3242&gt;=0,Y3242="正常走货"),_xlfn.XLOOKUP(G3242,过机服务商重量差!A:A,过机服务商重量差!L:L),"0"),2)</f>
        <v>37</v>
      </c>
      <c r="E3242" s="64">
        <f>ROUND(IF(B3242="小旋风",$D3242/提成!$D$4*提成!$E$4,$D3242/提成!$D$3*提成!$E$3),2)</f>
        <v>0.37</v>
      </c>
      <c r="F3242" s="5" t="str">
        <f ca="1">IFERROR(LOOKUP(1,0/((B3242=名单!B:B)*(VALUE(AW3242)&gt;=名单!E:E)*(VALUE(AW3242)&lt;=名单!G:G)*(Y3242="正常走货")),名单!H:H),"否")</f>
        <v>否</v>
      </c>
      <c r="G3242" s="71" t="s">
        <v>9744</v>
      </c>
      <c r="H3242" s="71" t="s">
        <v>9746</v>
      </c>
      <c r="J3242" s="72" t="s">
        <v>256</v>
      </c>
      <c r="L3242" s="71" t="s">
        <v>18</v>
      </c>
      <c r="M3242" s="73"/>
      <c r="N3242" s="73"/>
      <c r="R3242" s="73"/>
      <c r="S3242" s="72" t="s">
        <v>191</v>
      </c>
      <c r="T3242" s="72" t="s">
        <v>14410</v>
      </c>
      <c r="U3242" s="73"/>
      <c r="W3242" s="73"/>
      <c r="X3242" s="73"/>
      <c r="Y3242" s="72" t="s">
        <v>14379</v>
      </c>
      <c r="AO3242" s="71">
        <v>1881.2</v>
      </c>
      <c r="AT3242" s="73"/>
      <c r="AU3242" s="73"/>
      <c r="AV3242" s="73"/>
      <c r="AW3242" s="74" t="s">
        <v>17636</v>
      </c>
      <c r="BC3242" s="73"/>
    </row>
    <row r="3243" spans="1:56">
      <c r="A3243" s="70" t="str">
        <f t="shared" si="101"/>
        <v>2026-01</v>
      </c>
      <c r="B3243" s="5" t="str">
        <f>_xlfn.XLOOKUP(G3243,过机服务商重量差!A:A,过机服务商重量差!G:G)</f>
        <v>玉麒麟</v>
      </c>
      <c r="C3243" s="32" t="str">
        <f t="shared" si="100"/>
        <v>渠道</v>
      </c>
      <c r="D3243" s="63">
        <f>ROUND(IF(AND(AO3243&gt;=0,Y3243="正常走货"),_xlfn.XLOOKUP(G3243,过机服务商重量差!A:A,过机服务商重量差!L:L),"0"),2)</f>
        <v>35</v>
      </c>
      <c r="E3243" s="64">
        <f>ROUND(IF(B3243="小旋风",$D3243/提成!$D$4*提成!$E$4,$D3243/提成!$D$3*提成!$E$3),2)</f>
        <v>0.35</v>
      </c>
      <c r="F3243" s="5" t="str">
        <f ca="1">IFERROR(LOOKUP(1,0/((B3243=名单!B:B)*(VALUE(AW3243)&gt;=名单!E:E)*(VALUE(AW3243)&lt;=名单!G:G)*(Y3243="正常走货")),名单!H:H),"否")</f>
        <v>否</v>
      </c>
      <c r="G3243" s="71" t="s">
        <v>9747</v>
      </c>
      <c r="H3243" s="71" t="s">
        <v>9749</v>
      </c>
      <c r="J3243" s="72" t="s">
        <v>17</v>
      </c>
      <c r="L3243" s="71" t="s">
        <v>18</v>
      </c>
      <c r="M3243" s="73"/>
      <c r="N3243" s="73"/>
      <c r="R3243" s="73"/>
      <c r="S3243" s="72" t="s">
        <v>191</v>
      </c>
      <c r="T3243" s="72" t="s">
        <v>14410</v>
      </c>
      <c r="U3243" s="73"/>
      <c r="W3243" s="73"/>
      <c r="X3243" s="73"/>
      <c r="Y3243" s="72" t="s">
        <v>14379</v>
      </c>
      <c r="AO3243" s="71">
        <v>665</v>
      </c>
      <c r="AS3243" s="73"/>
      <c r="AT3243" s="73"/>
      <c r="AU3243" s="73"/>
      <c r="AV3243" s="73"/>
      <c r="AW3243" s="74" t="s">
        <v>17637</v>
      </c>
      <c r="BC3243" s="73"/>
    </row>
    <row r="3244" spans="1:56">
      <c r="A3244" s="70" t="str">
        <f t="shared" si="101"/>
        <v>2026-01</v>
      </c>
      <c r="B3244" s="5" t="str">
        <f>_xlfn.XLOOKUP(G3244,过机服务商重量差!A:A,过机服务商重量差!G:G)</f>
        <v>玉麒麟</v>
      </c>
      <c r="C3244" s="32" t="str">
        <f t="shared" si="100"/>
        <v>渠道</v>
      </c>
      <c r="D3244" s="63">
        <f>ROUND(IF(AND(AO3244&gt;=0,Y3244="正常走货"),_xlfn.XLOOKUP(G3244,过机服务商重量差!A:A,过机服务商重量差!L:L),"0"),2)</f>
        <v>3.5</v>
      </c>
      <c r="E3244" s="64">
        <f>ROUND(IF(B3244="小旋风",$D3244/提成!$D$4*提成!$E$4,$D3244/提成!$D$3*提成!$E$3),2)</f>
        <v>0.04</v>
      </c>
      <c r="F3244" s="5" t="str">
        <f ca="1">IFERROR(LOOKUP(1,0/((B3244=名单!B:B)*(VALUE(AW3244)&gt;=名单!E:E)*(VALUE(AW3244)&lt;=名单!G:G)*(Y3244="正常走货")),名单!H:H),"否")</f>
        <v>否</v>
      </c>
      <c r="G3244" s="71" t="s">
        <v>9750</v>
      </c>
      <c r="H3244" s="71" t="s">
        <v>9752</v>
      </c>
      <c r="J3244" s="72" t="s">
        <v>17</v>
      </c>
      <c r="L3244" s="71" t="s">
        <v>18</v>
      </c>
      <c r="M3244" s="73"/>
      <c r="N3244" s="73"/>
      <c r="R3244" s="73"/>
      <c r="S3244" s="72" t="s">
        <v>191</v>
      </c>
      <c r="T3244" s="72" t="s">
        <v>14410</v>
      </c>
      <c r="U3244" s="73"/>
      <c r="W3244" s="73"/>
      <c r="X3244" s="73"/>
      <c r="Y3244" s="72" t="s">
        <v>14379</v>
      </c>
      <c r="AO3244" s="71">
        <v>224</v>
      </c>
      <c r="AT3244" s="73"/>
      <c r="AV3244" s="73"/>
      <c r="AW3244" s="74" t="s">
        <v>17638</v>
      </c>
      <c r="BC3244" s="73"/>
      <c r="BD3244" s="73"/>
    </row>
    <row r="3245" spans="1:56">
      <c r="A3245" s="70" t="str">
        <f t="shared" si="101"/>
        <v>2026-01</v>
      </c>
      <c r="B3245" s="5" t="str">
        <f>_xlfn.XLOOKUP(G3245,过机服务商重量差!A:A,过机服务商重量差!G:G)</f>
        <v>玉麒麟</v>
      </c>
      <c r="C3245" s="32" t="str">
        <f t="shared" si="100"/>
        <v>渠道</v>
      </c>
      <c r="D3245" s="63">
        <f>ROUND(IF(AND(AO3245&gt;=0,Y3245="正常走货"),_xlfn.XLOOKUP(G3245,过机服务商重量差!A:A,过机服务商重量差!L:L),"0"),2)</f>
        <v>0.5</v>
      </c>
      <c r="E3245" s="64">
        <f>ROUND(IF(B3245="小旋风",$D3245/提成!$D$4*提成!$E$4,$D3245/提成!$D$3*提成!$E$3),2)</f>
        <v>0.01</v>
      </c>
      <c r="F3245" s="5" t="str">
        <f ca="1">IFERROR(LOOKUP(1,0/((B3245=名单!B:B)*(VALUE(AW3245)&gt;=名单!E:E)*(VALUE(AW3245)&lt;=名单!G:G)*(Y3245="正常走货")),名单!H:H),"否")</f>
        <v>否</v>
      </c>
      <c r="G3245" s="71" t="s">
        <v>9753</v>
      </c>
      <c r="H3245" s="71" t="s">
        <v>9755</v>
      </c>
      <c r="J3245" s="72" t="s">
        <v>17</v>
      </c>
      <c r="L3245" s="72" t="s">
        <v>18</v>
      </c>
      <c r="M3245" s="73"/>
      <c r="N3245" s="73"/>
      <c r="R3245" s="73"/>
      <c r="S3245" s="72" t="s">
        <v>191</v>
      </c>
      <c r="T3245" s="72" t="s">
        <v>14410</v>
      </c>
      <c r="U3245" s="73"/>
      <c r="W3245" s="73"/>
      <c r="X3245" s="73"/>
      <c r="Y3245" s="72" t="s">
        <v>14379</v>
      </c>
      <c r="AO3245" s="71">
        <v>155</v>
      </c>
      <c r="AT3245" s="73"/>
      <c r="AV3245" s="73"/>
      <c r="AW3245" s="74" t="s">
        <v>17639</v>
      </c>
      <c r="BC3245" s="73"/>
    </row>
    <row r="3246" spans="1:56">
      <c r="A3246" s="70" t="str">
        <f t="shared" si="101"/>
        <v>2026-01</v>
      </c>
      <c r="B3246" s="5" t="str">
        <f>_xlfn.XLOOKUP(G3246,过机服务商重量差!A:A,过机服务商重量差!G:G)</f>
        <v>玉麒麟</v>
      </c>
      <c r="C3246" s="32" t="str">
        <f t="shared" si="100"/>
        <v>渠道</v>
      </c>
      <c r="D3246" s="63">
        <f>ROUND(IF(AND(AO3246&gt;=0,Y3246="正常走货"),_xlfn.XLOOKUP(G3246,过机服务商重量差!A:A,过机服务商重量差!L:L),"0"),2)</f>
        <v>16</v>
      </c>
      <c r="E3246" s="64">
        <f>ROUND(IF(B3246="小旋风",$D3246/提成!$D$4*提成!$E$4,$D3246/提成!$D$3*提成!$E$3),2)</f>
        <v>0.16</v>
      </c>
      <c r="F3246" s="5" t="str">
        <f ca="1">IFERROR(LOOKUP(1,0/((B3246=名单!B:B)*(VALUE(AW3246)&gt;=名单!E:E)*(VALUE(AW3246)&lt;=名单!G:G)*(Y3246="正常走货")),名单!H:H),"否")</f>
        <v>否</v>
      </c>
      <c r="G3246" s="71" t="s">
        <v>9756</v>
      </c>
      <c r="H3246" s="71" t="s">
        <v>9758</v>
      </c>
      <c r="J3246" s="72" t="s">
        <v>17</v>
      </c>
      <c r="L3246" s="71" t="s">
        <v>18</v>
      </c>
      <c r="M3246" s="73"/>
      <c r="N3246" s="73"/>
      <c r="R3246" s="73"/>
      <c r="S3246" s="72" t="s">
        <v>7799</v>
      </c>
      <c r="T3246" s="72" t="s">
        <v>14382</v>
      </c>
      <c r="U3246" s="73"/>
      <c r="W3246" s="73"/>
      <c r="X3246" s="73"/>
      <c r="Y3246" s="72" t="s">
        <v>14379</v>
      </c>
      <c r="AO3246" s="71">
        <v>102</v>
      </c>
      <c r="AS3246" s="73"/>
      <c r="AT3246" s="73"/>
      <c r="AU3246" s="73"/>
      <c r="AV3246" s="73"/>
      <c r="AW3246" s="74" t="s">
        <v>17640</v>
      </c>
      <c r="BC3246" s="73"/>
      <c r="BD3246" s="73"/>
    </row>
    <row r="3247" spans="1:56">
      <c r="A3247" s="70" t="str">
        <f t="shared" si="101"/>
        <v>2026-01</v>
      </c>
      <c r="B3247" s="5" t="str">
        <f>_xlfn.XLOOKUP(G3247,过机服务商重量差!A:A,过机服务商重量差!G:G)</f>
        <v>帅时莹</v>
      </c>
      <c r="C3247" s="32" t="str">
        <f t="shared" si="100"/>
        <v>渠道</v>
      </c>
      <c r="D3247" s="63">
        <f>ROUND(IF(AND(AO3247&gt;=0,Y3247="正常走货"),_xlfn.XLOOKUP(G3247,过机服务商重量差!A:A,过机服务商重量差!L:L),"0"),2)</f>
        <v>344</v>
      </c>
      <c r="E3247" s="64">
        <f>ROUND(IF(B3247="小旋风",$D3247/提成!$D$4*提成!$E$4,$D3247/提成!$D$3*提成!$E$3),2)</f>
        <v>3.44</v>
      </c>
      <c r="F3247" s="5" t="str">
        <f ca="1">IFERROR(LOOKUP(1,0/((B3247=名单!B:B)*(VALUE(AW3247)&gt;=名单!E:E)*(VALUE(AW3247)&lt;=名单!G:G)*(Y3247="正常走货")),名单!H:H),"否")</f>
        <v>否</v>
      </c>
      <c r="G3247" s="71" t="s">
        <v>9759</v>
      </c>
      <c r="H3247" s="71" t="s">
        <v>9761</v>
      </c>
      <c r="J3247" s="72" t="s">
        <v>97</v>
      </c>
      <c r="L3247" s="71" t="s">
        <v>18</v>
      </c>
      <c r="M3247" s="73"/>
      <c r="N3247" s="73"/>
      <c r="R3247" s="73"/>
      <c r="S3247" s="72" t="s">
        <v>292</v>
      </c>
      <c r="T3247" s="72" t="s">
        <v>14410</v>
      </c>
      <c r="U3247" s="73"/>
      <c r="W3247" s="73"/>
      <c r="X3247" s="73"/>
      <c r="Y3247" s="72" t="s">
        <v>14379</v>
      </c>
      <c r="AO3247" s="71">
        <v>404.8</v>
      </c>
      <c r="AS3247" s="73"/>
      <c r="AT3247" s="73"/>
      <c r="AU3247" s="73"/>
      <c r="AV3247" s="73"/>
      <c r="AW3247" s="74" t="s">
        <v>17641</v>
      </c>
      <c r="BA3247" s="73"/>
      <c r="BC3247" s="73"/>
    </row>
    <row r="3248" spans="1:56">
      <c r="A3248" s="70" t="str">
        <f t="shared" si="101"/>
        <v>2026-01</v>
      </c>
      <c r="B3248" s="5" t="str">
        <f>_xlfn.XLOOKUP(G3248,过机服务商重量差!A:A,过机服务商重量差!G:G)</f>
        <v>小旋风</v>
      </c>
      <c r="C3248" s="32" t="str">
        <f t="shared" si="100"/>
        <v>渠道</v>
      </c>
      <c r="D3248" s="63">
        <f>ROUND(IF(AND(AO3248&gt;=0,Y3248="正常走货"),_xlfn.XLOOKUP(G3248,过机服务商重量差!A:A,过机服务商重量差!L:L),"0"),2)</f>
        <v>38</v>
      </c>
      <c r="E3248" s="64">
        <f>ROUND(IF(B3248="小旋风",$D3248/提成!$D$4*提成!$E$4,$D3248/提成!$D$3*提成!$E$3),2)</f>
        <v>0.38</v>
      </c>
      <c r="F3248" s="5" t="str">
        <f ca="1">IFERROR(LOOKUP(1,0/((B3248=名单!B:B)*(VALUE(AW3248)&gt;=名单!E:E)*(VALUE(AW3248)&lt;=名单!G:G)*(Y3248="正常走货")),名单!H:H),"否")</f>
        <v>是</v>
      </c>
      <c r="G3248" s="71" t="s">
        <v>9762</v>
      </c>
      <c r="H3248" s="71" t="s">
        <v>9764</v>
      </c>
      <c r="J3248" s="72" t="s">
        <v>453</v>
      </c>
      <c r="L3248" s="71" t="s">
        <v>18</v>
      </c>
      <c r="M3248" s="73"/>
      <c r="N3248" s="73"/>
      <c r="R3248" s="73"/>
      <c r="S3248" s="72" t="s">
        <v>187</v>
      </c>
      <c r="T3248" s="71" t="s">
        <v>14410</v>
      </c>
      <c r="U3248" s="73"/>
      <c r="W3248" s="73"/>
      <c r="X3248" s="73"/>
      <c r="Y3248" s="72" t="s">
        <v>14379</v>
      </c>
      <c r="AO3248" s="71">
        <v>7.59999999999999</v>
      </c>
      <c r="AS3248" s="73"/>
      <c r="AT3248" s="73"/>
      <c r="AU3248" s="73"/>
      <c r="AV3248" s="73"/>
      <c r="AW3248" s="74" t="s">
        <v>17642</v>
      </c>
      <c r="BC3248" s="73"/>
      <c r="BD3248" s="73"/>
    </row>
    <row r="3249" spans="1:56">
      <c r="A3249" s="70" t="str">
        <f t="shared" si="101"/>
        <v>2026-01</v>
      </c>
      <c r="B3249" s="5" t="str">
        <f>_xlfn.XLOOKUP(G3249,过机服务商重量差!A:A,过机服务商重量差!G:G)</f>
        <v>玉麒麟</v>
      </c>
      <c r="C3249" s="32" t="str">
        <f t="shared" si="100"/>
        <v>渠道</v>
      </c>
      <c r="D3249" s="63">
        <f>ROUND(IF(AND(AO3249&gt;=0,Y3249="正常走货"),_xlfn.XLOOKUP(G3249,过机服务商重量差!A:A,过机服务商重量差!L:L),"0"),2)</f>
        <v>5.5</v>
      </c>
      <c r="E3249" s="64">
        <f>ROUND(IF(B3249="小旋风",$D3249/提成!$D$4*提成!$E$4,$D3249/提成!$D$3*提成!$E$3),2)</f>
        <v>0.06</v>
      </c>
      <c r="F3249" s="5" t="str">
        <f ca="1">IFERROR(LOOKUP(1,0/((B3249=名单!B:B)*(VALUE(AW3249)&gt;=名单!E:E)*(VALUE(AW3249)&lt;=名单!G:G)*(Y3249="正常走货")),名单!H:H),"否")</f>
        <v>否</v>
      </c>
      <c r="G3249" s="71" t="s">
        <v>9765</v>
      </c>
      <c r="H3249" s="71" t="s">
        <v>9767</v>
      </c>
      <c r="J3249" s="72" t="s">
        <v>17</v>
      </c>
      <c r="L3249" s="71" t="s">
        <v>18</v>
      </c>
      <c r="M3249" s="73"/>
      <c r="N3249" s="73"/>
      <c r="R3249" s="73"/>
      <c r="S3249" s="72" t="s">
        <v>767</v>
      </c>
      <c r="T3249" s="72" t="s">
        <v>14382</v>
      </c>
      <c r="U3249" s="73"/>
      <c r="W3249" s="73"/>
      <c r="X3249" s="73"/>
      <c r="Y3249" s="72" t="s">
        <v>14379</v>
      </c>
      <c r="AO3249" s="71">
        <v>47.1</v>
      </c>
      <c r="AS3249" s="73"/>
      <c r="AT3249" s="73"/>
      <c r="AU3249" s="73"/>
      <c r="AV3249" s="73"/>
      <c r="AW3249" s="74" t="s">
        <v>17643</v>
      </c>
      <c r="BC3249" s="73"/>
      <c r="BD3249" s="73"/>
    </row>
    <row r="3250" spans="1:56">
      <c r="A3250" s="70" t="str">
        <f t="shared" si="101"/>
        <v>2026-01</v>
      </c>
      <c r="B3250" s="5" t="str">
        <f>_xlfn.XLOOKUP(G3250,过机服务商重量差!A:A,过机服务商重量差!G:G)</f>
        <v>玉麒麟</v>
      </c>
      <c r="C3250" s="32" t="str">
        <f t="shared" si="100"/>
        <v>渠道</v>
      </c>
      <c r="D3250" s="63">
        <f>ROUND(IF(AND(AO3250&gt;=0,Y3250="正常走货"),_xlfn.XLOOKUP(G3250,过机服务商重量差!A:A,过机服务商重量差!L:L),"0"),2)</f>
        <v>13.5</v>
      </c>
      <c r="E3250" s="64">
        <f>ROUND(IF(B3250="小旋风",$D3250/提成!$D$4*提成!$E$4,$D3250/提成!$D$3*提成!$E$3),2)</f>
        <v>0.14</v>
      </c>
      <c r="F3250" s="5" t="str">
        <f ca="1">IFERROR(LOOKUP(1,0/((B3250=名单!B:B)*(VALUE(AW3250)&gt;=名单!E:E)*(VALUE(AW3250)&lt;=名单!G:G)*(Y3250="正常走货")),名单!H:H),"否")</f>
        <v>否</v>
      </c>
      <c r="G3250" s="71" t="s">
        <v>9768</v>
      </c>
      <c r="H3250" s="71" t="s">
        <v>9770</v>
      </c>
      <c r="J3250" s="72" t="s">
        <v>17</v>
      </c>
      <c r="L3250" s="71" t="s">
        <v>18</v>
      </c>
      <c r="M3250" s="73"/>
      <c r="N3250" s="73"/>
      <c r="R3250" s="73"/>
      <c r="S3250" s="72" t="s">
        <v>99</v>
      </c>
      <c r="T3250" s="72" t="s">
        <v>14410</v>
      </c>
      <c r="U3250" s="73"/>
      <c r="W3250" s="73"/>
      <c r="X3250" s="73"/>
      <c r="Y3250" s="72" t="s">
        <v>14379</v>
      </c>
      <c r="AO3250" s="71">
        <v>323.2</v>
      </c>
      <c r="AT3250" s="73"/>
      <c r="AU3250" s="73"/>
      <c r="AV3250" s="73"/>
      <c r="AW3250" s="74" t="s">
        <v>17644</v>
      </c>
      <c r="BA3250" s="73"/>
      <c r="BC3250" s="73"/>
    </row>
    <row r="3251" spans="1:56">
      <c r="A3251" s="70" t="str">
        <f t="shared" si="101"/>
        <v>2026-01</v>
      </c>
      <c r="B3251" s="5" t="str">
        <f>_xlfn.XLOOKUP(G3251,过机服务商重量差!A:A,过机服务商重量差!G:G)</f>
        <v>帅时莹</v>
      </c>
      <c r="C3251" s="32" t="str">
        <f t="shared" si="100"/>
        <v>渠道</v>
      </c>
      <c r="D3251" s="63">
        <f>ROUND(IF(AND(AO3251&gt;=0,Y3251="正常走货"),_xlfn.XLOOKUP(G3251,过机服务商重量差!A:A,过机服务商重量差!L:L),"0"),2)</f>
        <v>561</v>
      </c>
      <c r="E3251" s="64">
        <f>ROUND(IF(B3251="小旋风",$D3251/提成!$D$4*提成!$E$4,$D3251/提成!$D$3*提成!$E$3),2)</f>
        <v>5.61</v>
      </c>
      <c r="F3251" s="5" t="str">
        <f ca="1">IFERROR(LOOKUP(1,0/((B3251=名单!B:B)*(VALUE(AW3251)&gt;=名单!E:E)*(VALUE(AW3251)&lt;=名单!G:G)*(Y3251="正常走货")),名单!H:H),"否")</f>
        <v>否</v>
      </c>
      <c r="G3251" s="71" t="s">
        <v>9771</v>
      </c>
      <c r="H3251" s="71" t="s">
        <v>9773</v>
      </c>
      <c r="J3251" s="72" t="s">
        <v>1184</v>
      </c>
      <c r="L3251" s="71" t="s">
        <v>18</v>
      </c>
      <c r="M3251" s="73"/>
      <c r="N3251" s="73"/>
      <c r="R3251" s="73"/>
      <c r="S3251" s="72" t="s">
        <v>292</v>
      </c>
      <c r="T3251" s="72" t="s">
        <v>14410</v>
      </c>
      <c r="U3251" s="73"/>
      <c r="W3251" s="73"/>
      <c r="X3251" s="73"/>
      <c r="Y3251" s="72" t="s">
        <v>14379</v>
      </c>
      <c r="AO3251" s="71">
        <v>2005</v>
      </c>
      <c r="AS3251" s="73"/>
      <c r="AT3251" s="73"/>
      <c r="AU3251" s="73"/>
      <c r="AV3251" s="73"/>
      <c r="AW3251" s="74" t="s">
        <v>17645</v>
      </c>
      <c r="BC3251" s="73"/>
      <c r="BD3251" s="73"/>
    </row>
    <row r="3252" spans="1:56">
      <c r="A3252" s="70" t="str">
        <f t="shared" si="101"/>
        <v>2026-01</v>
      </c>
      <c r="B3252" s="5" t="str">
        <f>_xlfn.XLOOKUP(G3252,过机服务商重量差!A:A,过机服务商重量差!G:G)</f>
        <v>玉麒麟</v>
      </c>
      <c r="C3252" s="32" t="str">
        <f t="shared" si="100"/>
        <v>渠道</v>
      </c>
      <c r="D3252" s="63">
        <f>ROUND(IF(AND(AO3252&gt;=0,Y3252="正常走货"),_xlfn.XLOOKUP(G3252,过机服务商重量差!A:A,过机服务商重量差!L:L),"0"),2)</f>
        <v>1</v>
      </c>
      <c r="E3252" s="64">
        <f>ROUND(IF(B3252="小旋风",$D3252/提成!$D$4*提成!$E$4,$D3252/提成!$D$3*提成!$E$3),2)</f>
        <v>0.01</v>
      </c>
      <c r="F3252" s="5" t="str">
        <f ca="1">IFERROR(LOOKUP(1,0/((B3252=名单!B:B)*(VALUE(AW3252)&gt;=名单!E:E)*(VALUE(AW3252)&lt;=名单!G:G)*(Y3252="正常走货")),名单!H:H),"否")</f>
        <v>否</v>
      </c>
      <c r="G3252" s="71" t="s">
        <v>9774</v>
      </c>
      <c r="H3252" s="71" t="s">
        <v>9776</v>
      </c>
      <c r="J3252" s="72" t="s">
        <v>17</v>
      </c>
      <c r="L3252" s="71" t="s">
        <v>18</v>
      </c>
      <c r="M3252" s="73"/>
      <c r="N3252" s="73"/>
      <c r="R3252" s="73"/>
      <c r="S3252" s="72" t="s">
        <v>199</v>
      </c>
      <c r="T3252" s="72" t="s">
        <v>14439</v>
      </c>
      <c r="U3252" s="73"/>
      <c r="W3252" s="73"/>
      <c r="X3252" s="73"/>
      <c r="Y3252" s="72" t="s">
        <v>14379</v>
      </c>
      <c r="AO3252" s="71">
        <v>131.8</v>
      </c>
      <c r="AS3252" s="73"/>
      <c r="AT3252" s="73"/>
      <c r="AU3252" s="73"/>
      <c r="AV3252" s="73"/>
      <c r="AW3252" s="74" t="s">
        <v>17646</v>
      </c>
      <c r="BA3252" s="73"/>
      <c r="BC3252" s="73"/>
    </row>
    <row r="3253" spans="1:56">
      <c r="A3253" s="70" t="str">
        <f t="shared" si="101"/>
        <v>2026-01</v>
      </c>
      <c r="B3253" s="5" t="str">
        <f>_xlfn.XLOOKUP(G3253,过机服务商重量差!A:A,过机服务商重量差!G:G)</f>
        <v>玉麒麟</v>
      </c>
      <c r="C3253" s="32" t="str">
        <f t="shared" si="100"/>
        <v>渠道</v>
      </c>
      <c r="D3253" s="63">
        <f>ROUND(IF(AND(AO3253&gt;=0,Y3253="正常走货"),_xlfn.XLOOKUP(G3253,过机服务商重量差!A:A,过机服务商重量差!L:L),"0"),2)</f>
        <v>12</v>
      </c>
      <c r="E3253" s="64">
        <f>ROUND(IF(B3253="小旋风",$D3253/提成!$D$4*提成!$E$4,$D3253/提成!$D$3*提成!$E$3),2)</f>
        <v>0.12</v>
      </c>
      <c r="F3253" s="5" t="str">
        <f ca="1">IFERROR(LOOKUP(1,0/((B3253=名单!B:B)*(VALUE(AW3253)&gt;=名单!E:E)*(VALUE(AW3253)&lt;=名单!G:G)*(Y3253="正常走货")),名单!H:H),"否")</f>
        <v>否</v>
      </c>
      <c r="G3253" s="71" t="s">
        <v>9777</v>
      </c>
      <c r="H3253" s="71" t="s">
        <v>9779</v>
      </c>
      <c r="J3253" s="72" t="s">
        <v>17</v>
      </c>
      <c r="L3253" s="71" t="s">
        <v>18</v>
      </c>
      <c r="M3253" s="73"/>
      <c r="N3253" s="73"/>
      <c r="R3253" s="73"/>
      <c r="S3253" s="72" t="s">
        <v>199</v>
      </c>
      <c r="T3253" s="72" t="s">
        <v>14439</v>
      </c>
      <c r="U3253" s="73"/>
      <c r="W3253" s="73"/>
      <c r="X3253" s="73"/>
      <c r="Y3253" s="72" t="s">
        <v>14379</v>
      </c>
      <c r="AO3253" s="71">
        <v>80</v>
      </c>
      <c r="AS3253" s="73"/>
      <c r="AT3253" s="73"/>
      <c r="AU3253" s="73"/>
      <c r="AV3253" s="73"/>
      <c r="AW3253" s="74" t="s">
        <v>17647</v>
      </c>
      <c r="BA3253" s="73"/>
      <c r="BC3253" s="73"/>
    </row>
    <row r="3254" spans="1:56">
      <c r="A3254" s="70" t="str">
        <f t="shared" si="101"/>
        <v>2026-01</v>
      </c>
      <c r="B3254" s="5" t="str">
        <f>_xlfn.XLOOKUP(G3254,过机服务商重量差!A:A,过机服务商重量差!G:G)</f>
        <v>玉麒麟</v>
      </c>
      <c r="C3254" s="32" t="str">
        <f t="shared" si="100"/>
        <v>渠道</v>
      </c>
      <c r="D3254" s="63">
        <f>ROUND(IF(AND(AO3254&gt;=0,Y3254="正常走货"),_xlfn.XLOOKUP(G3254,过机服务商重量差!A:A,过机服务商重量差!L:L),"0"),2)</f>
        <v>44</v>
      </c>
      <c r="E3254" s="64">
        <f>ROUND(IF(B3254="小旋风",$D3254/提成!$D$4*提成!$E$4,$D3254/提成!$D$3*提成!$E$3),2)</f>
        <v>0.44</v>
      </c>
      <c r="F3254" s="5" t="str">
        <f ca="1">IFERROR(LOOKUP(1,0/((B3254=名单!B:B)*(VALUE(AW3254)&gt;=名单!E:E)*(VALUE(AW3254)&lt;=名单!G:G)*(Y3254="正常走货")),名单!H:H),"否")</f>
        <v>否</v>
      </c>
      <c r="G3254" s="71" t="s">
        <v>9780</v>
      </c>
      <c r="H3254" s="71" t="s">
        <v>9782</v>
      </c>
      <c r="J3254" s="72" t="s">
        <v>17</v>
      </c>
      <c r="L3254" s="71" t="s">
        <v>18</v>
      </c>
      <c r="M3254" s="73"/>
      <c r="N3254" s="73"/>
      <c r="R3254" s="73"/>
      <c r="S3254" s="72" t="s">
        <v>223</v>
      </c>
      <c r="T3254" s="72" t="s">
        <v>14410</v>
      </c>
      <c r="U3254" s="73"/>
      <c r="W3254" s="73"/>
      <c r="X3254" s="73"/>
      <c r="Y3254" s="72" t="s">
        <v>14379</v>
      </c>
      <c r="AO3254" s="71">
        <v>405.11</v>
      </c>
      <c r="AS3254" s="73"/>
      <c r="AT3254" s="73"/>
      <c r="AU3254" s="73"/>
      <c r="AV3254" s="73"/>
      <c r="AW3254" s="74" t="s">
        <v>17648</v>
      </c>
      <c r="BC3254" s="73"/>
      <c r="BD3254" s="73"/>
    </row>
    <row r="3255" spans="1:56">
      <c r="A3255" s="70" t="str">
        <f t="shared" si="101"/>
        <v>2026-01</v>
      </c>
      <c r="B3255" s="5" t="str">
        <f>_xlfn.XLOOKUP(G3255,过机服务商重量差!A:A,过机服务商重量差!G:G)</f>
        <v>帅时莹</v>
      </c>
      <c r="C3255" s="32" t="str">
        <f t="shared" si="100"/>
        <v>渠道</v>
      </c>
      <c r="D3255" s="63">
        <f>ROUND(IF(AND(AO3255&gt;=0,Y3255="正常走货"),_xlfn.XLOOKUP(G3255,过机服务商重量差!A:A,过机服务商重量差!L:L),"0"),2)</f>
        <v>153</v>
      </c>
      <c r="E3255" s="64">
        <f>ROUND(IF(B3255="小旋风",$D3255/提成!$D$4*提成!$E$4,$D3255/提成!$D$3*提成!$E$3),2)</f>
        <v>1.53</v>
      </c>
      <c r="F3255" s="5" t="str">
        <f ca="1">IFERROR(LOOKUP(1,0/((B3255=名单!B:B)*(VALUE(AW3255)&gt;=名单!E:E)*(VALUE(AW3255)&lt;=名单!G:G)*(Y3255="正常走货")),名单!H:H),"否")</f>
        <v>否</v>
      </c>
      <c r="G3255" s="71" t="s">
        <v>9783</v>
      </c>
      <c r="H3255" s="71" t="s">
        <v>9785</v>
      </c>
      <c r="J3255" s="72" t="s">
        <v>97</v>
      </c>
      <c r="L3255" s="71" t="s">
        <v>18</v>
      </c>
      <c r="M3255" s="73"/>
      <c r="N3255" s="73"/>
      <c r="R3255" s="73"/>
      <c r="S3255" s="72" t="s">
        <v>223</v>
      </c>
      <c r="T3255" s="72" t="s">
        <v>14410</v>
      </c>
      <c r="U3255" s="73"/>
      <c r="W3255" s="73"/>
      <c r="X3255" s="73"/>
      <c r="Y3255" s="72" t="s">
        <v>14379</v>
      </c>
      <c r="AO3255" s="71">
        <v>280.1</v>
      </c>
      <c r="AS3255" s="73"/>
      <c r="AT3255" s="73"/>
      <c r="AU3255" s="73"/>
      <c r="AV3255" s="73"/>
      <c r="AW3255" s="74" t="s">
        <v>17649</v>
      </c>
      <c r="BC3255" s="73"/>
    </row>
    <row r="3256" spans="1:56">
      <c r="A3256" s="70" t="str">
        <f t="shared" si="101"/>
        <v>2026-01</v>
      </c>
      <c r="B3256" s="5" t="str">
        <f>_xlfn.XLOOKUP(G3256,过机服务商重量差!A:A,过机服务商重量差!G:G)</f>
        <v>玉麒麟</v>
      </c>
      <c r="C3256" s="32" t="str">
        <f t="shared" si="100"/>
        <v>渠道</v>
      </c>
      <c r="D3256" s="63">
        <f>ROUND(IF(AND(AO3256&gt;=0,Y3256="正常走货"),_xlfn.XLOOKUP(G3256,过机服务商重量差!A:A,过机服务商重量差!L:L),"0"),2)</f>
        <v>2.5</v>
      </c>
      <c r="E3256" s="64">
        <f>ROUND(IF(B3256="小旋风",$D3256/提成!$D$4*提成!$E$4,$D3256/提成!$D$3*提成!$E$3),2)</f>
        <v>0.03</v>
      </c>
      <c r="F3256" s="5" t="str">
        <f ca="1">IFERROR(LOOKUP(1,0/((B3256=名单!B:B)*(VALUE(AW3256)&gt;=名单!E:E)*(VALUE(AW3256)&lt;=名单!G:G)*(Y3256="正常走货")),名单!H:H),"否")</f>
        <v>否</v>
      </c>
      <c r="G3256" s="71" t="s">
        <v>9786</v>
      </c>
      <c r="H3256" s="71" t="s">
        <v>9788</v>
      </c>
      <c r="J3256" s="72" t="s">
        <v>17</v>
      </c>
      <c r="L3256" s="71" t="s">
        <v>18</v>
      </c>
      <c r="M3256" s="73"/>
      <c r="N3256" s="73"/>
      <c r="R3256" s="73"/>
      <c r="S3256" s="72" t="s">
        <v>199</v>
      </c>
      <c r="T3256" s="72" t="s">
        <v>14439</v>
      </c>
      <c r="U3256" s="73"/>
      <c r="W3256" s="73"/>
      <c r="X3256" s="73"/>
      <c r="Y3256" s="72" t="s">
        <v>14379</v>
      </c>
      <c r="AO3256" s="71">
        <v>83.2</v>
      </c>
      <c r="AS3256" s="73"/>
      <c r="AT3256" s="73"/>
      <c r="AU3256" s="73"/>
      <c r="AV3256" s="73"/>
      <c r="AW3256" s="74" t="s">
        <v>17650</v>
      </c>
      <c r="BC3256" s="73"/>
    </row>
    <row r="3257" spans="1:56">
      <c r="A3257" s="70" t="str">
        <f t="shared" si="101"/>
        <v>2026-01</v>
      </c>
      <c r="B3257" s="5" t="str">
        <f>_xlfn.XLOOKUP(G3257,过机服务商重量差!A:A,过机服务商重量差!G:G)</f>
        <v>玉麒麟</v>
      </c>
      <c r="C3257" s="32" t="str">
        <f t="shared" si="100"/>
        <v>渠道</v>
      </c>
      <c r="D3257" s="63">
        <f>ROUND(IF(AND(AO3257&gt;=0,Y3257="正常走货"),_xlfn.XLOOKUP(G3257,过机服务商重量差!A:A,过机服务商重量差!L:L),"0"),2)</f>
        <v>30</v>
      </c>
      <c r="E3257" s="64">
        <f>ROUND(IF(B3257="小旋风",$D3257/提成!$D$4*提成!$E$4,$D3257/提成!$D$3*提成!$E$3),2)</f>
        <v>0.3</v>
      </c>
      <c r="F3257" s="5" t="str">
        <f ca="1">IFERROR(LOOKUP(1,0/((B3257=名单!B:B)*(VALUE(AW3257)&gt;=名单!E:E)*(VALUE(AW3257)&lt;=名单!G:G)*(Y3257="正常走货")),名单!H:H),"否")</f>
        <v>否</v>
      </c>
      <c r="G3257" s="71" t="s">
        <v>9789</v>
      </c>
      <c r="H3257" s="71" t="s">
        <v>9791</v>
      </c>
      <c r="J3257" s="72" t="s">
        <v>256</v>
      </c>
      <c r="L3257" s="71" t="s">
        <v>18</v>
      </c>
      <c r="M3257" s="73"/>
      <c r="N3257" s="73"/>
      <c r="R3257" s="73"/>
      <c r="S3257" s="72" t="s">
        <v>187</v>
      </c>
      <c r="T3257" s="72" t="s">
        <v>14410</v>
      </c>
      <c r="U3257" s="73"/>
      <c r="W3257" s="73"/>
      <c r="X3257" s="73"/>
      <c r="Y3257" s="72" t="s">
        <v>14379</v>
      </c>
      <c r="AO3257" s="71">
        <v>352.7</v>
      </c>
      <c r="AT3257" s="73"/>
      <c r="AV3257" s="73"/>
      <c r="AW3257" s="74" t="s">
        <v>17651</v>
      </c>
    </row>
    <row r="3258" spans="1:56">
      <c r="A3258" s="70" t="str">
        <f t="shared" si="101"/>
        <v>2026-01</v>
      </c>
      <c r="B3258" s="5" t="str">
        <f>_xlfn.XLOOKUP(G3258,过机服务商重量差!A:A,过机服务商重量差!G:G)</f>
        <v>无崖子</v>
      </c>
      <c r="C3258" s="32" t="str">
        <f t="shared" si="100"/>
        <v>渠道</v>
      </c>
      <c r="D3258" s="63">
        <f>ROUND(IF(AND(AO3258&gt;=0,Y3258="正常走货"),_xlfn.XLOOKUP(G3258,过机服务商重量差!A:A,过机服务商重量差!L:L),"0"),2)</f>
        <v>3.5</v>
      </c>
      <c r="E3258" s="64">
        <f>ROUND(IF(B3258="小旋风",$D3258/提成!$D$4*提成!$E$4,$D3258/提成!$D$3*提成!$E$3),2)</f>
        <v>0.04</v>
      </c>
      <c r="F3258" s="5" t="str">
        <f ca="1">IFERROR(LOOKUP(1,0/((B3258=名单!B:B)*(VALUE(AW3258)&gt;=名单!E:E)*(VALUE(AW3258)&lt;=名单!G:G)*(Y3258="正常走货")),名单!H:H),"否")</f>
        <v>否</v>
      </c>
      <c r="G3258" s="71" t="s">
        <v>9792</v>
      </c>
      <c r="H3258" s="71" t="s">
        <v>9794</v>
      </c>
      <c r="J3258" s="72" t="s">
        <v>160</v>
      </c>
      <c r="L3258" s="71" t="s">
        <v>18</v>
      </c>
      <c r="M3258" s="73"/>
      <c r="N3258" s="73"/>
      <c r="R3258" s="73"/>
      <c r="S3258" s="72" t="s">
        <v>337</v>
      </c>
      <c r="T3258" s="72" t="s">
        <v>14378</v>
      </c>
      <c r="U3258" s="73"/>
      <c r="W3258" s="73"/>
      <c r="X3258" s="73"/>
      <c r="Y3258" s="72" t="s">
        <v>14379</v>
      </c>
      <c r="AO3258" s="71">
        <v>0</v>
      </c>
      <c r="AS3258" s="73"/>
      <c r="AT3258" s="73"/>
      <c r="AV3258" s="73"/>
      <c r="AW3258" s="74" t="s">
        <v>17652</v>
      </c>
      <c r="BA3258" s="73"/>
      <c r="BC3258" s="73"/>
    </row>
    <row r="3259" spans="1:56">
      <c r="A3259" s="70" t="str">
        <f t="shared" si="101"/>
        <v>2026-01</v>
      </c>
      <c r="B3259" s="5" t="str">
        <f>_xlfn.XLOOKUP(G3259,过机服务商重量差!A:A,过机服务商重量差!G:G)</f>
        <v>无崖子</v>
      </c>
      <c r="C3259" s="32" t="str">
        <f t="shared" si="100"/>
        <v>渠道</v>
      </c>
      <c r="D3259" s="63">
        <f>ROUND(IF(AND(AO3259&gt;=0,Y3259="正常走货"),_xlfn.XLOOKUP(G3259,过机服务商重量差!A:A,过机服务商重量差!L:L),"0"),2)</f>
        <v>3.5</v>
      </c>
      <c r="E3259" s="64">
        <f>ROUND(IF(B3259="小旋风",$D3259/提成!$D$4*提成!$E$4,$D3259/提成!$D$3*提成!$E$3),2)</f>
        <v>0.04</v>
      </c>
      <c r="F3259" s="5" t="str">
        <f ca="1">IFERROR(LOOKUP(1,0/((B3259=名单!B:B)*(VALUE(AW3259)&gt;=名单!E:E)*(VALUE(AW3259)&lt;=名单!G:G)*(Y3259="正常走货")),名单!H:H),"否")</f>
        <v>否</v>
      </c>
      <c r="G3259" s="71" t="s">
        <v>9795</v>
      </c>
      <c r="H3259" s="71" t="s">
        <v>9797</v>
      </c>
      <c r="J3259" s="72" t="s">
        <v>160</v>
      </c>
      <c r="L3259" s="71" t="s">
        <v>18</v>
      </c>
      <c r="M3259" s="73"/>
      <c r="N3259" s="73"/>
      <c r="R3259" s="73"/>
      <c r="S3259" s="72" t="s">
        <v>337</v>
      </c>
      <c r="T3259" s="72" t="s">
        <v>14378</v>
      </c>
      <c r="U3259" s="73"/>
      <c r="W3259" s="73"/>
      <c r="X3259" s="73"/>
      <c r="Y3259" s="72" t="s">
        <v>14379</v>
      </c>
      <c r="AO3259" s="71">
        <v>0</v>
      </c>
      <c r="AS3259" s="73"/>
      <c r="AT3259" s="73"/>
      <c r="AU3259" s="73"/>
      <c r="AV3259" s="73"/>
      <c r="AW3259" s="74" t="s">
        <v>17653</v>
      </c>
      <c r="BA3259" s="73"/>
      <c r="BC3259" s="73"/>
    </row>
    <row r="3260" spans="1:56">
      <c r="A3260" s="70" t="str">
        <f t="shared" si="101"/>
        <v>2026-01</v>
      </c>
      <c r="B3260" s="5" t="str">
        <f>_xlfn.XLOOKUP(G3260,过机服务商重量差!A:A,过机服务商重量差!G:G)</f>
        <v>无崖子</v>
      </c>
      <c r="C3260" s="32" t="str">
        <f t="shared" si="100"/>
        <v>渠道</v>
      </c>
      <c r="D3260" s="63">
        <f>ROUND(IF(AND(AO3260&gt;=0,Y3260="正常走货"),_xlfn.XLOOKUP(G3260,过机服务商重量差!A:A,过机服务商重量差!L:L),"0"),2)</f>
        <v>3.5</v>
      </c>
      <c r="E3260" s="64">
        <f>ROUND(IF(B3260="小旋风",$D3260/提成!$D$4*提成!$E$4,$D3260/提成!$D$3*提成!$E$3),2)</f>
        <v>0.04</v>
      </c>
      <c r="F3260" s="5" t="str">
        <f ca="1">IFERROR(LOOKUP(1,0/((B3260=名单!B:B)*(VALUE(AW3260)&gt;=名单!E:E)*(VALUE(AW3260)&lt;=名单!G:G)*(Y3260="正常走货")),名单!H:H),"否")</f>
        <v>否</v>
      </c>
      <c r="G3260" s="71" t="s">
        <v>9798</v>
      </c>
      <c r="H3260" s="71" t="s">
        <v>9800</v>
      </c>
      <c r="J3260" s="71" t="s">
        <v>160</v>
      </c>
      <c r="L3260" s="71" t="s">
        <v>18</v>
      </c>
      <c r="M3260" s="73"/>
      <c r="N3260" s="73"/>
      <c r="R3260" s="73"/>
      <c r="S3260" s="72" t="s">
        <v>337</v>
      </c>
      <c r="T3260" s="72" t="s">
        <v>14378</v>
      </c>
      <c r="U3260" s="73"/>
      <c r="W3260" s="73"/>
      <c r="X3260" s="73"/>
      <c r="Y3260" s="72" t="s">
        <v>14379</v>
      </c>
      <c r="AO3260" s="71">
        <v>0</v>
      </c>
      <c r="AS3260" s="73"/>
      <c r="AT3260" s="73"/>
      <c r="AU3260" s="73"/>
      <c r="AV3260" s="73"/>
      <c r="AW3260" s="74" t="s">
        <v>17654</v>
      </c>
      <c r="BA3260" s="73"/>
      <c r="BC3260" s="73"/>
    </row>
    <row r="3261" spans="1:56">
      <c r="A3261" s="70" t="str">
        <f t="shared" si="101"/>
        <v>2026-01</v>
      </c>
      <c r="B3261" s="5" t="str">
        <f>_xlfn.XLOOKUP(G3261,过机服务商重量差!A:A,过机服务商重量差!G:G)</f>
        <v>无崖子</v>
      </c>
      <c r="C3261" s="32" t="str">
        <f t="shared" si="100"/>
        <v>渠道</v>
      </c>
      <c r="D3261" s="63">
        <f>ROUND(IF(AND(AO3261&gt;=0,Y3261="正常走货"),_xlfn.XLOOKUP(G3261,过机服务商重量差!A:A,过机服务商重量差!L:L),"0"),2)</f>
        <v>3.5</v>
      </c>
      <c r="E3261" s="64">
        <f>ROUND(IF(B3261="小旋风",$D3261/提成!$D$4*提成!$E$4,$D3261/提成!$D$3*提成!$E$3),2)</f>
        <v>0.04</v>
      </c>
      <c r="F3261" s="5" t="str">
        <f ca="1">IFERROR(LOOKUP(1,0/((B3261=名单!B:B)*(VALUE(AW3261)&gt;=名单!E:E)*(VALUE(AW3261)&lt;=名单!G:G)*(Y3261="正常走货")),名单!H:H),"否")</f>
        <v>否</v>
      </c>
      <c r="G3261" s="71" t="s">
        <v>9801</v>
      </c>
      <c r="H3261" s="71" t="s">
        <v>9803</v>
      </c>
      <c r="J3261" s="72" t="s">
        <v>160</v>
      </c>
      <c r="L3261" s="71" t="s">
        <v>18</v>
      </c>
      <c r="M3261" s="73"/>
      <c r="N3261" s="73"/>
      <c r="R3261" s="73"/>
      <c r="S3261" s="72" t="s">
        <v>337</v>
      </c>
      <c r="T3261" s="72" t="s">
        <v>14378</v>
      </c>
      <c r="U3261" s="73"/>
      <c r="W3261" s="73"/>
      <c r="X3261" s="73"/>
      <c r="Y3261" s="72" t="s">
        <v>14379</v>
      </c>
      <c r="AO3261" s="71">
        <v>0</v>
      </c>
      <c r="AS3261" s="73"/>
      <c r="AT3261" s="73"/>
      <c r="AU3261" s="73"/>
      <c r="AV3261" s="73"/>
      <c r="AW3261" s="74" t="s">
        <v>17655</v>
      </c>
      <c r="BC3261" s="73"/>
    </row>
    <row r="3262" spans="1:56">
      <c r="A3262" s="70" t="str">
        <f t="shared" si="101"/>
        <v>2026-01</v>
      </c>
      <c r="B3262" s="5" t="str">
        <f>_xlfn.XLOOKUP(G3262,过机服务商重量差!A:A,过机服务商重量差!G:G)</f>
        <v>无崖子</v>
      </c>
      <c r="C3262" s="32" t="str">
        <f t="shared" si="100"/>
        <v>渠道</v>
      </c>
      <c r="D3262" s="63">
        <f>ROUND(IF(AND(AO3262&gt;=0,Y3262="正常走货"),_xlfn.XLOOKUP(G3262,过机服务商重量差!A:A,过机服务商重量差!L:L),"0"),2)</f>
        <v>3.5</v>
      </c>
      <c r="E3262" s="64">
        <f>ROUND(IF(B3262="小旋风",$D3262/提成!$D$4*提成!$E$4,$D3262/提成!$D$3*提成!$E$3),2)</f>
        <v>0.04</v>
      </c>
      <c r="F3262" s="5" t="str">
        <f ca="1">IFERROR(LOOKUP(1,0/((B3262=名单!B:B)*(VALUE(AW3262)&gt;=名单!E:E)*(VALUE(AW3262)&lt;=名单!G:G)*(Y3262="正常走货")),名单!H:H),"否")</f>
        <v>否</v>
      </c>
      <c r="G3262" s="71" t="s">
        <v>9804</v>
      </c>
      <c r="H3262" s="71" t="s">
        <v>9806</v>
      </c>
      <c r="J3262" s="72" t="s">
        <v>160</v>
      </c>
      <c r="L3262" s="71" t="s">
        <v>18</v>
      </c>
      <c r="M3262" s="73"/>
      <c r="N3262" s="73"/>
      <c r="R3262" s="73"/>
      <c r="S3262" s="72" t="s">
        <v>337</v>
      </c>
      <c r="T3262" s="72" t="s">
        <v>14378</v>
      </c>
      <c r="U3262" s="73"/>
      <c r="W3262" s="73"/>
      <c r="X3262" s="73"/>
      <c r="Y3262" s="72" t="s">
        <v>14379</v>
      </c>
      <c r="AO3262" s="71">
        <v>0</v>
      </c>
      <c r="AS3262" s="73"/>
      <c r="AT3262" s="73"/>
      <c r="AV3262" s="73"/>
      <c r="AW3262" s="74" t="s">
        <v>17656</v>
      </c>
      <c r="BC3262" s="73"/>
      <c r="BD3262" s="73"/>
    </row>
    <row r="3263" spans="1:56">
      <c r="A3263" s="70" t="str">
        <f t="shared" si="101"/>
        <v>2026-01</v>
      </c>
      <c r="B3263" s="5" t="str">
        <f>_xlfn.XLOOKUP(G3263,过机服务商重量差!A:A,过机服务商重量差!G:G)</f>
        <v>玉麒麟</v>
      </c>
      <c r="C3263" s="32" t="str">
        <f t="shared" si="100"/>
        <v>渠道</v>
      </c>
      <c r="D3263" s="63">
        <f>ROUND(IF(AND(AO3263&gt;=0,Y3263="正常走货"),_xlfn.XLOOKUP(G3263,过机服务商重量差!A:A,过机服务商重量差!L:L),"0"),2)</f>
        <v>1</v>
      </c>
      <c r="E3263" s="64">
        <f>ROUND(IF(B3263="小旋风",$D3263/提成!$D$4*提成!$E$4,$D3263/提成!$D$3*提成!$E$3),2)</f>
        <v>0.01</v>
      </c>
      <c r="F3263" s="5" t="str">
        <f ca="1">IFERROR(LOOKUP(1,0/((B3263=名单!B:B)*(VALUE(AW3263)&gt;=名单!E:E)*(VALUE(AW3263)&lt;=名单!G:G)*(Y3263="正常走货")),名单!H:H),"否")</f>
        <v>否</v>
      </c>
      <c r="G3263" s="71" t="s">
        <v>9807</v>
      </c>
      <c r="H3263" s="71" t="s">
        <v>9809</v>
      </c>
      <c r="J3263" s="72" t="s">
        <v>17</v>
      </c>
      <c r="L3263" s="71" t="s">
        <v>18</v>
      </c>
      <c r="M3263" s="73"/>
      <c r="N3263" s="73"/>
      <c r="R3263" s="73"/>
      <c r="S3263" s="72" t="s">
        <v>99</v>
      </c>
      <c r="T3263" s="72" t="s">
        <v>14410</v>
      </c>
      <c r="U3263" s="73"/>
      <c r="W3263" s="73"/>
      <c r="X3263" s="73"/>
      <c r="Y3263" s="72" t="s">
        <v>14379</v>
      </c>
      <c r="AO3263" s="71">
        <v>50.5</v>
      </c>
      <c r="AS3263" s="73"/>
      <c r="AT3263" s="73"/>
      <c r="AU3263" s="73"/>
      <c r="AV3263" s="73"/>
      <c r="AW3263" s="74" t="s">
        <v>17657</v>
      </c>
      <c r="BC3263" s="73"/>
    </row>
    <row r="3264" spans="1:56">
      <c r="A3264" s="70" t="str">
        <f t="shared" si="101"/>
        <v>2026-01</v>
      </c>
      <c r="B3264" s="5" t="str">
        <f>_xlfn.XLOOKUP(G3264,过机服务商重量差!A:A,过机服务商重量差!G:G)</f>
        <v>玉麒麟</v>
      </c>
      <c r="C3264" s="32" t="str">
        <f t="shared" si="100"/>
        <v>渠道</v>
      </c>
      <c r="D3264" s="63">
        <f>ROUND(IF(AND(AO3264&gt;=0,Y3264="正常走货"),_xlfn.XLOOKUP(G3264,过机服务商重量差!A:A,过机服务商重量差!L:L),"0"),2)</f>
        <v>1</v>
      </c>
      <c r="E3264" s="64">
        <f>ROUND(IF(B3264="小旋风",$D3264/提成!$D$4*提成!$E$4,$D3264/提成!$D$3*提成!$E$3),2)</f>
        <v>0.01</v>
      </c>
      <c r="F3264" s="5" t="str">
        <f ca="1">IFERROR(LOOKUP(1,0/((B3264=名单!B:B)*(VALUE(AW3264)&gt;=名单!E:E)*(VALUE(AW3264)&lt;=名单!G:G)*(Y3264="正常走货")),名单!H:H),"否")</f>
        <v>否</v>
      </c>
      <c r="G3264" s="71" t="s">
        <v>9810</v>
      </c>
      <c r="H3264" s="71" t="s">
        <v>9812</v>
      </c>
      <c r="J3264" s="71" t="s">
        <v>17</v>
      </c>
      <c r="L3264" s="71" t="s">
        <v>18</v>
      </c>
      <c r="M3264" s="73"/>
      <c r="N3264" s="73"/>
      <c r="R3264" s="73"/>
      <c r="S3264" s="72" t="s">
        <v>99</v>
      </c>
      <c r="T3264" s="72" t="s">
        <v>14410</v>
      </c>
      <c r="U3264" s="73"/>
      <c r="W3264" s="73"/>
      <c r="X3264" s="73"/>
      <c r="Y3264" s="72" t="s">
        <v>14379</v>
      </c>
      <c r="AO3264" s="71">
        <v>37</v>
      </c>
      <c r="AS3264" s="73"/>
      <c r="AT3264" s="73"/>
      <c r="AU3264" s="73"/>
      <c r="AV3264" s="73"/>
      <c r="AW3264" s="74" t="s">
        <v>17658</v>
      </c>
      <c r="BA3264" s="73"/>
      <c r="BC3264" s="73"/>
    </row>
    <row r="3265" spans="1:56">
      <c r="A3265" s="70" t="str">
        <f t="shared" si="101"/>
        <v>2026-01</v>
      </c>
      <c r="B3265" s="5" t="str">
        <f>_xlfn.XLOOKUP(G3265,过机服务商重量差!A:A,过机服务商重量差!G:G)</f>
        <v>玉麒麟</v>
      </c>
      <c r="C3265" s="32" t="str">
        <f t="shared" si="100"/>
        <v>渠道</v>
      </c>
      <c r="D3265" s="63">
        <f>ROUND(IF(AND(AO3265&gt;=0,Y3265="正常走货"),_xlfn.XLOOKUP(G3265,过机服务商重量差!A:A,过机服务商重量差!L:L),"0"),2)</f>
        <v>0.5</v>
      </c>
      <c r="E3265" s="64">
        <f>ROUND(IF(B3265="小旋风",$D3265/提成!$D$4*提成!$E$4,$D3265/提成!$D$3*提成!$E$3),2)</f>
        <v>0.01</v>
      </c>
      <c r="F3265" s="5" t="str">
        <f ca="1">IFERROR(LOOKUP(1,0/((B3265=名单!B:B)*(VALUE(AW3265)&gt;=名单!E:E)*(VALUE(AW3265)&lt;=名单!G:G)*(Y3265="正常走货")),名单!H:H),"否")</f>
        <v>否</v>
      </c>
      <c r="G3265" s="71" t="s">
        <v>9813</v>
      </c>
      <c r="H3265" s="71" t="s">
        <v>9813</v>
      </c>
      <c r="J3265" s="71" t="s">
        <v>256</v>
      </c>
      <c r="L3265" s="72" t="s">
        <v>18</v>
      </c>
      <c r="M3265" s="73"/>
      <c r="N3265" s="73"/>
      <c r="R3265" s="73"/>
      <c r="S3265" s="72" t="s">
        <v>187</v>
      </c>
      <c r="T3265" s="72" t="s">
        <v>14410</v>
      </c>
      <c r="U3265" s="73"/>
      <c r="W3265" s="73"/>
      <c r="X3265" s="73"/>
      <c r="Y3265" s="72" t="s">
        <v>14379</v>
      </c>
      <c r="AO3265" s="71">
        <v>51</v>
      </c>
      <c r="AT3265" s="73"/>
      <c r="AV3265" s="73"/>
      <c r="AW3265" s="74" t="s">
        <v>17659</v>
      </c>
      <c r="BC3265" s="73"/>
    </row>
    <row r="3266" spans="1:56">
      <c r="A3266" s="70" t="str">
        <f t="shared" si="101"/>
        <v>2026-01</v>
      </c>
      <c r="B3266" s="5" t="str">
        <f>_xlfn.XLOOKUP(G3266,过机服务商重量差!A:A,过机服务商重量差!G:G)</f>
        <v>玉麒麟</v>
      </c>
      <c r="C3266" s="32" t="str">
        <f t="shared" ref="C3266:C3329" si="102">IF(OR(AO3266&lt;0,L3266="FBA海运"),"","渠道")</f>
        <v>渠道</v>
      </c>
      <c r="D3266" s="63">
        <f>ROUND(IF(AND(AO3266&gt;=0,Y3266="正常走货"),_xlfn.XLOOKUP(G3266,过机服务商重量差!A:A,过机服务商重量差!L:L),"0"),2)</f>
        <v>27</v>
      </c>
      <c r="E3266" s="64">
        <f>ROUND(IF(B3266="小旋风",$D3266/提成!$D$4*提成!$E$4,$D3266/提成!$D$3*提成!$E$3),2)</f>
        <v>0.27</v>
      </c>
      <c r="F3266" s="5" t="str">
        <f ca="1">IFERROR(LOOKUP(1,0/((B3266=名单!B:B)*(VALUE(AW3266)&gt;=名单!E:E)*(VALUE(AW3266)&lt;=名单!G:G)*(Y3266="正常走货")),名单!H:H),"否")</f>
        <v>否</v>
      </c>
      <c r="G3266" s="71" t="s">
        <v>9815</v>
      </c>
      <c r="H3266" s="71" t="s">
        <v>9817</v>
      </c>
      <c r="J3266" s="72" t="s">
        <v>17</v>
      </c>
      <c r="L3266" s="71" t="s">
        <v>18</v>
      </c>
      <c r="M3266" s="73"/>
      <c r="N3266" s="73"/>
      <c r="R3266" s="73"/>
      <c r="S3266" s="72" t="s">
        <v>292</v>
      </c>
      <c r="T3266" s="72" t="s">
        <v>14410</v>
      </c>
      <c r="U3266" s="73"/>
      <c r="W3266" s="73"/>
      <c r="X3266" s="73"/>
      <c r="Y3266" s="72" t="s">
        <v>14379</v>
      </c>
      <c r="AO3266" s="71">
        <v>38</v>
      </c>
      <c r="AS3266" s="73"/>
      <c r="AT3266" s="73"/>
      <c r="AV3266" s="73"/>
      <c r="AW3266" s="74" t="s">
        <v>17660</v>
      </c>
      <c r="BC3266" s="73"/>
    </row>
    <row r="3267" spans="1:56">
      <c r="A3267" s="70" t="str">
        <f t="shared" ref="A3267:A3330" si="103">MID(AW3267,1,7)</f>
        <v>2026-01</v>
      </c>
      <c r="B3267" s="5" t="str">
        <f>_xlfn.XLOOKUP(G3267,过机服务商重量差!A:A,过机服务商重量差!G:G)</f>
        <v>帅时莹</v>
      </c>
      <c r="C3267" s="32" t="str">
        <f t="shared" si="102"/>
        <v>渠道</v>
      </c>
      <c r="D3267" s="63">
        <f>ROUND(IF(AND(AO3267&gt;=0,Y3267="正常走货"),_xlfn.XLOOKUP(G3267,过机服务商重量差!A:A,过机服务商重量差!L:L),"0"),2)</f>
        <v>2.5</v>
      </c>
      <c r="E3267" s="64">
        <f>ROUND(IF(B3267="小旋风",$D3267/提成!$D$4*提成!$E$4,$D3267/提成!$D$3*提成!$E$3),2)</f>
        <v>0.03</v>
      </c>
      <c r="F3267" s="5" t="str">
        <f ca="1">IFERROR(LOOKUP(1,0/((B3267=名单!B:B)*(VALUE(AW3267)&gt;=名单!E:E)*(VALUE(AW3267)&lt;=名单!G:G)*(Y3267="正常走货")),名单!H:H),"否")</f>
        <v>否</v>
      </c>
      <c r="G3267" s="71" t="s">
        <v>9818</v>
      </c>
      <c r="H3267" s="71" t="s">
        <v>9820</v>
      </c>
      <c r="J3267" s="72" t="s">
        <v>458</v>
      </c>
      <c r="L3267" s="71" t="s">
        <v>18</v>
      </c>
      <c r="M3267" s="73"/>
      <c r="N3267" s="73"/>
      <c r="R3267" s="73"/>
      <c r="S3267" s="72" t="s">
        <v>223</v>
      </c>
      <c r="T3267" s="72" t="s">
        <v>14410</v>
      </c>
      <c r="U3267" s="73"/>
      <c r="W3267" s="73"/>
      <c r="X3267" s="73"/>
      <c r="Y3267" s="72" t="s">
        <v>14379</v>
      </c>
      <c r="AO3267" s="71">
        <v>66</v>
      </c>
      <c r="AT3267" s="73"/>
      <c r="AV3267" s="73"/>
      <c r="AW3267" s="74" t="s">
        <v>17661</v>
      </c>
      <c r="BC3267" s="73"/>
    </row>
    <row r="3268" spans="1:56">
      <c r="A3268" s="70" t="str">
        <f t="shared" si="103"/>
        <v>2026-01</v>
      </c>
      <c r="B3268" s="5" t="str">
        <f>_xlfn.XLOOKUP(G3268,过机服务商重量差!A:A,过机服务商重量差!G:G)</f>
        <v>帅时莹</v>
      </c>
      <c r="C3268" s="32" t="str">
        <f t="shared" si="102"/>
        <v>渠道</v>
      </c>
      <c r="D3268" s="63">
        <f>ROUND(IF(AND(AO3268&gt;=0,Y3268="正常走货"),_xlfn.XLOOKUP(G3268,过机服务商重量差!A:A,过机服务商重量差!L:L),"0"),2)</f>
        <v>2.5</v>
      </c>
      <c r="E3268" s="64">
        <f>ROUND(IF(B3268="小旋风",$D3268/提成!$D$4*提成!$E$4,$D3268/提成!$D$3*提成!$E$3),2)</f>
        <v>0.03</v>
      </c>
      <c r="F3268" s="5" t="str">
        <f ca="1">IFERROR(LOOKUP(1,0/((B3268=名单!B:B)*(VALUE(AW3268)&gt;=名单!E:E)*(VALUE(AW3268)&lt;=名单!G:G)*(Y3268="正常走货")),名单!H:H),"否")</f>
        <v>否</v>
      </c>
      <c r="G3268" s="71" t="s">
        <v>9821</v>
      </c>
      <c r="H3268" s="71" t="s">
        <v>9823</v>
      </c>
      <c r="J3268" s="72" t="s">
        <v>458</v>
      </c>
      <c r="L3268" s="71" t="s">
        <v>18</v>
      </c>
      <c r="M3268" s="73"/>
      <c r="N3268" s="73"/>
      <c r="R3268" s="73"/>
      <c r="S3268" s="72" t="s">
        <v>223</v>
      </c>
      <c r="T3268" s="72" t="s">
        <v>14410</v>
      </c>
      <c r="U3268" s="73"/>
      <c r="W3268" s="73"/>
      <c r="X3268" s="73"/>
      <c r="Y3268" s="72" t="s">
        <v>14379</v>
      </c>
      <c r="AO3268" s="71">
        <v>66</v>
      </c>
      <c r="AS3268" s="73"/>
      <c r="AT3268" s="73"/>
      <c r="AV3268" s="73"/>
      <c r="AW3268" s="74" t="s">
        <v>17662</v>
      </c>
      <c r="BA3268" s="73"/>
      <c r="BC3268" s="73"/>
      <c r="BD3268" s="73"/>
    </row>
    <row r="3269" spans="1:56">
      <c r="A3269" s="70" t="str">
        <f t="shared" si="103"/>
        <v>2026-01</v>
      </c>
      <c r="B3269" s="5" t="str">
        <f>_xlfn.XLOOKUP(G3269,过机服务商重量差!A:A,过机服务商重量差!G:G)</f>
        <v>帅时莹</v>
      </c>
      <c r="C3269" s="32" t="str">
        <f t="shared" si="102"/>
        <v>渠道</v>
      </c>
      <c r="D3269" s="63">
        <f>ROUND(IF(AND(AO3269&gt;=0,Y3269="正常走货"),_xlfn.XLOOKUP(G3269,过机服务商重量差!A:A,过机服务商重量差!L:L),"0"),2)</f>
        <v>2.5</v>
      </c>
      <c r="E3269" s="64">
        <f>ROUND(IF(B3269="小旋风",$D3269/提成!$D$4*提成!$E$4,$D3269/提成!$D$3*提成!$E$3),2)</f>
        <v>0.03</v>
      </c>
      <c r="F3269" s="5" t="str">
        <f ca="1">IFERROR(LOOKUP(1,0/((B3269=名单!B:B)*(VALUE(AW3269)&gt;=名单!E:E)*(VALUE(AW3269)&lt;=名单!G:G)*(Y3269="正常走货")),名单!H:H),"否")</f>
        <v>否</v>
      </c>
      <c r="G3269" s="71" t="s">
        <v>9824</v>
      </c>
      <c r="H3269" s="71" t="s">
        <v>9826</v>
      </c>
      <c r="J3269" s="71" t="s">
        <v>458</v>
      </c>
      <c r="L3269" s="71" t="s">
        <v>18</v>
      </c>
      <c r="M3269" s="73"/>
      <c r="N3269" s="73"/>
      <c r="R3269" s="73"/>
      <c r="S3269" s="72" t="s">
        <v>223</v>
      </c>
      <c r="T3269" s="72" t="s">
        <v>14410</v>
      </c>
      <c r="U3269" s="73"/>
      <c r="W3269" s="73"/>
      <c r="X3269" s="73"/>
      <c r="Y3269" s="72" t="s">
        <v>14379</v>
      </c>
      <c r="AO3269" s="71">
        <v>66</v>
      </c>
      <c r="AT3269" s="73"/>
      <c r="AV3269" s="73"/>
      <c r="AW3269" s="74" t="s">
        <v>17663</v>
      </c>
      <c r="BA3269" s="73"/>
      <c r="BC3269" s="73"/>
      <c r="BD3269" s="73"/>
    </row>
    <row r="3270" spans="1:56">
      <c r="A3270" s="70" t="str">
        <f t="shared" si="103"/>
        <v>2026-01</v>
      </c>
      <c r="B3270" s="5" t="str">
        <f>_xlfn.XLOOKUP(G3270,过机服务商重量差!A:A,过机服务商重量差!G:G)</f>
        <v>帅时莹</v>
      </c>
      <c r="C3270" s="32" t="str">
        <f t="shared" si="102"/>
        <v>渠道</v>
      </c>
      <c r="D3270" s="63">
        <f>ROUND(IF(AND(AO3270&gt;=0,Y3270="正常走货"),_xlfn.XLOOKUP(G3270,过机服务商重量差!A:A,过机服务商重量差!L:L),"0"),2)</f>
        <v>2.5</v>
      </c>
      <c r="E3270" s="64">
        <f>ROUND(IF(B3270="小旋风",$D3270/提成!$D$4*提成!$E$4,$D3270/提成!$D$3*提成!$E$3),2)</f>
        <v>0.03</v>
      </c>
      <c r="F3270" s="5" t="str">
        <f ca="1">IFERROR(LOOKUP(1,0/((B3270=名单!B:B)*(VALUE(AW3270)&gt;=名单!E:E)*(VALUE(AW3270)&lt;=名单!G:G)*(Y3270="正常走货")),名单!H:H),"否")</f>
        <v>否</v>
      </c>
      <c r="G3270" s="71" t="s">
        <v>9827</v>
      </c>
      <c r="H3270" s="71" t="s">
        <v>9829</v>
      </c>
      <c r="J3270" s="71" t="s">
        <v>458</v>
      </c>
      <c r="L3270" s="71" t="s">
        <v>18</v>
      </c>
      <c r="M3270" s="73"/>
      <c r="N3270" s="73"/>
      <c r="R3270" s="73"/>
      <c r="S3270" s="72" t="s">
        <v>223</v>
      </c>
      <c r="T3270" s="72" t="s">
        <v>14410</v>
      </c>
      <c r="U3270" s="73"/>
      <c r="W3270" s="73"/>
      <c r="X3270" s="73"/>
      <c r="Y3270" s="72" t="s">
        <v>14379</v>
      </c>
      <c r="AO3270" s="71">
        <v>66</v>
      </c>
      <c r="AS3270" s="73"/>
      <c r="AT3270" s="73"/>
      <c r="AV3270" s="73"/>
      <c r="AW3270" s="74" t="s">
        <v>17664</v>
      </c>
    </row>
    <row r="3271" spans="1:56">
      <c r="A3271" s="70" t="str">
        <f t="shared" si="103"/>
        <v>2026-01</v>
      </c>
      <c r="B3271" s="5" t="str">
        <f>_xlfn.XLOOKUP(G3271,过机服务商重量差!A:A,过机服务商重量差!G:G)</f>
        <v>帅时莹</v>
      </c>
      <c r="C3271" s="32" t="str">
        <f t="shared" si="102"/>
        <v>渠道</v>
      </c>
      <c r="D3271" s="63">
        <f>ROUND(IF(AND(AO3271&gt;=0,Y3271="正常走货"),_xlfn.XLOOKUP(G3271,过机服务商重量差!A:A,过机服务商重量差!L:L),"0"),2)</f>
        <v>2.5</v>
      </c>
      <c r="E3271" s="64">
        <f>ROUND(IF(B3271="小旋风",$D3271/提成!$D$4*提成!$E$4,$D3271/提成!$D$3*提成!$E$3),2)</f>
        <v>0.03</v>
      </c>
      <c r="F3271" s="5" t="str">
        <f ca="1">IFERROR(LOOKUP(1,0/((B3271=名单!B:B)*(VALUE(AW3271)&gt;=名单!E:E)*(VALUE(AW3271)&lt;=名单!G:G)*(Y3271="正常走货")),名单!H:H),"否")</f>
        <v>否</v>
      </c>
      <c r="G3271" s="71" t="s">
        <v>9830</v>
      </c>
      <c r="H3271" s="71" t="s">
        <v>9832</v>
      </c>
      <c r="J3271" s="72" t="s">
        <v>458</v>
      </c>
      <c r="L3271" s="71" t="s">
        <v>18</v>
      </c>
      <c r="M3271" s="73"/>
      <c r="N3271" s="73"/>
      <c r="R3271" s="73"/>
      <c r="S3271" s="72" t="s">
        <v>223</v>
      </c>
      <c r="T3271" s="72" t="s">
        <v>14410</v>
      </c>
      <c r="U3271" s="73"/>
      <c r="W3271" s="73"/>
      <c r="X3271" s="73"/>
      <c r="Y3271" s="72" t="s">
        <v>14379</v>
      </c>
      <c r="AO3271" s="71">
        <v>66</v>
      </c>
      <c r="AS3271" s="73"/>
      <c r="AT3271" s="73"/>
      <c r="AV3271" s="73"/>
      <c r="AW3271" s="74" t="s">
        <v>17665</v>
      </c>
      <c r="BC3271" s="73"/>
    </row>
    <row r="3272" spans="1:56">
      <c r="A3272" s="70" t="str">
        <f t="shared" si="103"/>
        <v>2026-01</v>
      </c>
      <c r="B3272" s="5" t="str">
        <f>_xlfn.XLOOKUP(G3272,过机服务商重量差!A:A,过机服务商重量差!G:G)</f>
        <v>帅时莹</v>
      </c>
      <c r="C3272" s="32" t="str">
        <f t="shared" si="102"/>
        <v>渠道</v>
      </c>
      <c r="D3272" s="63">
        <f>ROUND(IF(AND(AO3272&gt;=0,Y3272="正常走货"),_xlfn.XLOOKUP(G3272,过机服务商重量差!A:A,过机服务商重量差!L:L),"0"),2)</f>
        <v>3.5</v>
      </c>
      <c r="E3272" s="64">
        <f>ROUND(IF(B3272="小旋风",$D3272/提成!$D$4*提成!$E$4,$D3272/提成!$D$3*提成!$E$3),2)</f>
        <v>0.04</v>
      </c>
      <c r="F3272" s="5" t="str">
        <f ca="1">IFERROR(LOOKUP(1,0/((B3272=名单!B:B)*(VALUE(AW3272)&gt;=名单!E:E)*(VALUE(AW3272)&lt;=名单!G:G)*(Y3272="正常走货")),名单!H:H),"否")</f>
        <v>否</v>
      </c>
      <c r="G3272" s="71" t="s">
        <v>9833</v>
      </c>
      <c r="H3272" s="71" t="s">
        <v>9835</v>
      </c>
      <c r="J3272" s="72" t="s">
        <v>458</v>
      </c>
      <c r="L3272" s="71" t="s">
        <v>18</v>
      </c>
      <c r="M3272" s="73"/>
      <c r="N3272" s="73"/>
      <c r="R3272" s="73"/>
      <c r="S3272" s="72" t="s">
        <v>223</v>
      </c>
      <c r="T3272" s="72" t="s">
        <v>14410</v>
      </c>
      <c r="U3272" s="73"/>
      <c r="W3272" s="73"/>
      <c r="X3272" s="73"/>
      <c r="Y3272" s="72" t="s">
        <v>14379</v>
      </c>
      <c r="AO3272" s="71">
        <v>64</v>
      </c>
      <c r="AT3272" s="73"/>
      <c r="AV3272" s="73"/>
      <c r="AW3272" s="74" t="s">
        <v>17666</v>
      </c>
      <c r="BC3272" s="73"/>
    </row>
    <row r="3273" spans="1:56">
      <c r="A3273" s="70" t="str">
        <f t="shared" si="103"/>
        <v>2026-01</v>
      </c>
      <c r="B3273" s="5" t="str">
        <f>_xlfn.XLOOKUP(G3273,过机服务商重量差!A:A,过机服务商重量差!G:G)</f>
        <v>帅时莹</v>
      </c>
      <c r="C3273" s="32" t="str">
        <f t="shared" si="102"/>
        <v>渠道</v>
      </c>
      <c r="D3273" s="63">
        <f>ROUND(IF(AND(AO3273&gt;=0,Y3273="正常走货"),_xlfn.XLOOKUP(G3273,过机服务商重量差!A:A,过机服务商重量差!L:L),"0"),2)</f>
        <v>3.5</v>
      </c>
      <c r="E3273" s="64">
        <f>ROUND(IF(B3273="小旋风",$D3273/提成!$D$4*提成!$E$4,$D3273/提成!$D$3*提成!$E$3),2)</f>
        <v>0.04</v>
      </c>
      <c r="F3273" s="5" t="str">
        <f ca="1">IFERROR(LOOKUP(1,0/((B3273=名单!B:B)*(VALUE(AW3273)&gt;=名单!E:E)*(VALUE(AW3273)&lt;=名单!G:G)*(Y3273="正常走货")),名单!H:H),"否")</f>
        <v>否</v>
      </c>
      <c r="G3273" s="71" t="s">
        <v>9836</v>
      </c>
      <c r="H3273" s="71" t="s">
        <v>9838</v>
      </c>
      <c r="J3273" s="72" t="s">
        <v>458</v>
      </c>
      <c r="L3273" s="71" t="s">
        <v>18</v>
      </c>
      <c r="M3273" s="73"/>
      <c r="N3273" s="73"/>
      <c r="R3273" s="73"/>
      <c r="S3273" s="72" t="s">
        <v>223</v>
      </c>
      <c r="T3273" s="72" t="s">
        <v>14410</v>
      </c>
      <c r="U3273" s="73"/>
      <c r="W3273" s="73"/>
      <c r="X3273" s="73"/>
      <c r="Y3273" s="72" t="s">
        <v>14379</v>
      </c>
      <c r="AO3273" s="71">
        <v>64</v>
      </c>
      <c r="AT3273" s="73"/>
      <c r="AU3273" s="73"/>
      <c r="AV3273" s="73"/>
      <c r="AW3273" s="74" t="s">
        <v>17667</v>
      </c>
      <c r="BC3273" s="73"/>
    </row>
    <row r="3274" spans="1:56">
      <c r="A3274" s="70" t="str">
        <f t="shared" si="103"/>
        <v>2026-01</v>
      </c>
      <c r="B3274" s="5" t="str">
        <f>_xlfn.XLOOKUP(G3274,过机服务商重量差!A:A,过机服务商重量差!G:G)</f>
        <v>帅时莹</v>
      </c>
      <c r="C3274" s="32" t="str">
        <f t="shared" si="102"/>
        <v>渠道</v>
      </c>
      <c r="D3274" s="63">
        <f>ROUND(IF(AND(AO3274&gt;=0,Y3274="正常走货"),_xlfn.XLOOKUP(G3274,过机服务商重量差!A:A,过机服务商重量差!L:L),"0"),2)</f>
        <v>2.5</v>
      </c>
      <c r="E3274" s="64">
        <f>ROUND(IF(B3274="小旋风",$D3274/提成!$D$4*提成!$E$4,$D3274/提成!$D$3*提成!$E$3),2)</f>
        <v>0.03</v>
      </c>
      <c r="F3274" s="5" t="str">
        <f ca="1">IFERROR(LOOKUP(1,0/((B3274=名单!B:B)*(VALUE(AW3274)&gt;=名单!E:E)*(VALUE(AW3274)&lt;=名单!G:G)*(Y3274="正常走货")),名单!H:H),"否")</f>
        <v>否</v>
      </c>
      <c r="G3274" s="71" t="s">
        <v>9839</v>
      </c>
      <c r="H3274" s="71" t="s">
        <v>9841</v>
      </c>
      <c r="J3274" s="72" t="s">
        <v>458</v>
      </c>
      <c r="L3274" s="71" t="s">
        <v>18</v>
      </c>
      <c r="M3274" s="73"/>
      <c r="N3274" s="73"/>
      <c r="R3274" s="73"/>
      <c r="S3274" s="72" t="s">
        <v>223</v>
      </c>
      <c r="T3274" s="72" t="s">
        <v>14410</v>
      </c>
      <c r="U3274" s="73"/>
      <c r="W3274" s="73"/>
      <c r="X3274" s="73"/>
      <c r="Y3274" s="72" t="s">
        <v>14379</v>
      </c>
      <c r="AO3274" s="71">
        <v>66</v>
      </c>
      <c r="AS3274" s="73"/>
      <c r="AT3274" s="73"/>
      <c r="AV3274" s="73"/>
      <c r="AW3274" s="74" t="s">
        <v>17668</v>
      </c>
      <c r="BA3274" s="73"/>
      <c r="BC3274" s="73"/>
      <c r="BD3274" s="73"/>
    </row>
    <row r="3275" spans="1:56">
      <c r="A3275" s="70" t="str">
        <f t="shared" si="103"/>
        <v>2026-01</v>
      </c>
      <c r="B3275" s="5" t="str">
        <f>_xlfn.XLOOKUP(G3275,过机服务商重量差!A:A,过机服务商重量差!G:G)</f>
        <v>帅时莹</v>
      </c>
      <c r="C3275" s="32" t="str">
        <f t="shared" si="102"/>
        <v>渠道</v>
      </c>
      <c r="D3275" s="63">
        <f>ROUND(IF(AND(AO3275&gt;=0,Y3275="正常走货"),_xlfn.XLOOKUP(G3275,过机服务商重量差!A:A,过机服务商重量差!L:L),"0"),2)</f>
        <v>2.5</v>
      </c>
      <c r="E3275" s="64">
        <f>ROUND(IF(B3275="小旋风",$D3275/提成!$D$4*提成!$E$4,$D3275/提成!$D$3*提成!$E$3),2)</f>
        <v>0.03</v>
      </c>
      <c r="F3275" s="5" t="str">
        <f ca="1">IFERROR(LOOKUP(1,0/((B3275=名单!B:B)*(VALUE(AW3275)&gt;=名单!E:E)*(VALUE(AW3275)&lt;=名单!G:G)*(Y3275="正常走货")),名单!H:H),"否")</f>
        <v>否</v>
      </c>
      <c r="G3275" s="71" t="s">
        <v>9842</v>
      </c>
      <c r="H3275" s="71" t="s">
        <v>9844</v>
      </c>
      <c r="J3275" s="72" t="s">
        <v>458</v>
      </c>
      <c r="L3275" s="71" t="s">
        <v>18</v>
      </c>
      <c r="M3275" s="73"/>
      <c r="N3275" s="73"/>
      <c r="R3275" s="73"/>
      <c r="S3275" s="72" t="s">
        <v>223</v>
      </c>
      <c r="T3275" s="72" t="s">
        <v>14410</v>
      </c>
      <c r="U3275" s="73"/>
      <c r="W3275" s="73"/>
      <c r="X3275" s="73"/>
      <c r="Y3275" s="72" t="s">
        <v>14379</v>
      </c>
      <c r="AO3275" s="71">
        <v>66</v>
      </c>
      <c r="AS3275" s="73"/>
      <c r="AT3275" s="73"/>
      <c r="AV3275" s="73"/>
      <c r="AW3275" s="74" t="s">
        <v>17669</v>
      </c>
      <c r="BC3275" s="73"/>
    </row>
    <row r="3276" spans="1:56">
      <c r="A3276" s="70" t="str">
        <f t="shared" si="103"/>
        <v>2026-01</v>
      </c>
      <c r="B3276" s="5" t="str">
        <f>_xlfn.XLOOKUP(G3276,过机服务商重量差!A:A,过机服务商重量差!G:G)</f>
        <v>帅时莹</v>
      </c>
      <c r="C3276" s="32" t="str">
        <f t="shared" si="102"/>
        <v>渠道</v>
      </c>
      <c r="D3276" s="63">
        <f>ROUND(IF(AND(AO3276&gt;=0,Y3276="正常走货"),_xlfn.XLOOKUP(G3276,过机服务商重量差!A:A,过机服务商重量差!L:L),"0"),2)</f>
        <v>2.5</v>
      </c>
      <c r="E3276" s="64">
        <f>ROUND(IF(B3276="小旋风",$D3276/提成!$D$4*提成!$E$4,$D3276/提成!$D$3*提成!$E$3),2)</f>
        <v>0.03</v>
      </c>
      <c r="F3276" s="5" t="str">
        <f ca="1">IFERROR(LOOKUP(1,0/((B3276=名单!B:B)*(VALUE(AW3276)&gt;=名单!E:E)*(VALUE(AW3276)&lt;=名单!G:G)*(Y3276="正常走货")),名单!H:H),"否")</f>
        <v>否</v>
      </c>
      <c r="G3276" s="71" t="s">
        <v>9845</v>
      </c>
      <c r="H3276" s="71" t="s">
        <v>9847</v>
      </c>
      <c r="J3276" s="72" t="s">
        <v>458</v>
      </c>
      <c r="L3276" s="71" t="s">
        <v>18</v>
      </c>
      <c r="M3276" s="73"/>
      <c r="N3276" s="73"/>
      <c r="R3276" s="73"/>
      <c r="S3276" s="72" t="s">
        <v>223</v>
      </c>
      <c r="T3276" s="72" t="s">
        <v>14410</v>
      </c>
      <c r="U3276" s="73"/>
      <c r="W3276" s="73"/>
      <c r="X3276" s="73"/>
      <c r="Y3276" s="72" t="s">
        <v>14379</v>
      </c>
      <c r="AO3276" s="71">
        <v>66</v>
      </c>
      <c r="AS3276" s="73"/>
      <c r="AT3276" s="73"/>
      <c r="AV3276" s="73"/>
      <c r="AW3276" s="74" t="s">
        <v>17670</v>
      </c>
      <c r="BC3276" s="73"/>
    </row>
    <row r="3277" spans="1:56">
      <c r="A3277" s="70" t="str">
        <f t="shared" si="103"/>
        <v>2026-01</v>
      </c>
      <c r="B3277" s="5" t="str">
        <f>_xlfn.XLOOKUP(G3277,过机服务商重量差!A:A,过机服务商重量差!G:G)</f>
        <v>帅时莹</v>
      </c>
      <c r="C3277" s="32" t="str">
        <f t="shared" si="102"/>
        <v>渠道</v>
      </c>
      <c r="D3277" s="63">
        <f>ROUND(IF(AND(AO3277&gt;=0,Y3277="正常走货"),_xlfn.XLOOKUP(G3277,过机服务商重量差!A:A,过机服务商重量差!L:L),"0"),2)</f>
        <v>2.5</v>
      </c>
      <c r="E3277" s="64">
        <f>ROUND(IF(B3277="小旋风",$D3277/提成!$D$4*提成!$E$4,$D3277/提成!$D$3*提成!$E$3),2)</f>
        <v>0.03</v>
      </c>
      <c r="F3277" s="5" t="str">
        <f ca="1">IFERROR(LOOKUP(1,0/((B3277=名单!B:B)*(VALUE(AW3277)&gt;=名单!E:E)*(VALUE(AW3277)&lt;=名单!G:G)*(Y3277="正常走货")),名单!H:H),"否")</f>
        <v>否</v>
      </c>
      <c r="G3277" s="71" t="s">
        <v>9848</v>
      </c>
      <c r="H3277" s="71" t="s">
        <v>9850</v>
      </c>
      <c r="J3277" s="72" t="s">
        <v>458</v>
      </c>
      <c r="L3277" s="71" t="s">
        <v>18</v>
      </c>
      <c r="M3277" s="73"/>
      <c r="N3277" s="73"/>
      <c r="R3277" s="73"/>
      <c r="S3277" s="72" t="s">
        <v>223</v>
      </c>
      <c r="T3277" s="72" t="s">
        <v>14410</v>
      </c>
      <c r="U3277" s="73"/>
      <c r="W3277" s="73"/>
      <c r="X3277" s="73"/>
      <c r="Y3277" s="72" t="s">
        <v>14379</v>
      </c>
      <c r="AO3277" s="71">
        <v>66</v>
      </c>
      <c r="AS3277" s="73"/>
      <c r="AT3277" s="73"/>
      <c r="AU3277" s="73"/>
      <c r="AV3277" s="73"/>
      <c r="AW3277" s="74" t="s">
        <v>17671</v>
      </c>
      <c r="BA3277" s="73"/>
      <c r="BC3277" s="73"/>
    </row>
    <row r="3278" spans="1:56">
      <c r="A3278" s="70" t="str">
        <f t="shared" si="103"/>
        <v>2026-01</v>
      </c>
      <c r="B3278" s="5" t="str">
        <f>_xlfn.XLOOKUP(G3278,过机服务商重量差!A:A,过机服务商重量差!G:G)</f>
        <v>帅时莹</v>
      </c>
      <c r="C3278" s="32" t="str">
        <f t="shared" si="102"/>
        <v>渠道</v>
      </c>
      <c r="D3278" s="63">
        <f>ROUND(IF(AND(AO3278&gt;=0,Y3278="正常走货"),_xlfn.XLOOKUP(G3278,过机服务商重量差!A:A,过机服务商重量差!L:L),"0"),2)</f>
        <v>4</v>
      </c>
      <c r="E3278" s="64">
        <f>ROUND(IF(B3278="小旋风",$D3278/提成!$D$4*提成!$E$4,$D3278/提成!$D$3*提成!$E$3),2)</f>
        <v>0.04</v>
      </c>
      <c r="F3278" s="5" t="str">
        <f ca="1">IFERROR(LOOKUP(1,0/((B3278=名单!B:B)*(VALUE(AW3278)&gt;=名单!E:E)*(VALUE(AW3278)&lt;=名单!G:G)*(Y3278="正常走货")),名单!H:H),"否")</f>
        <v>否</v>
      </c>
      <c r="G3278" s="71" t="s">
        <v>9851</v>
      </c>
      <c r="H3278" s="71" t="s">
        <v>9853</v>
      </c>
      <c r="J3278" s="72" t="s">
        <v>458</v>
      </c>
      <c r="L3278" s="71" t="s">
        <v>18</v>
      </c>
      <c r="M3278" s="73"/>
      <c r="N3278" s="73"/>
      <c r="R3278" s="73"/>
      <c r="S3278" s="72" t="s">
        <v>223</v>
      </c>
      <c r="T3278" s="72" t="s">
        <v>14410</v>
      </c>
      <c r="U3278" s="73"/>
      <c r="W3278" s="73"/>
      <c r="X3278" s="73"/>
      <c r="Y3278" s="72" t="s">
        <v>14379</v>
      </c>
      <c r="AO3278" s="71">
        <v>113</v>
      </c>
      <c r="AT3278" s="73"/>
      <c r="AV3278" s="73"/>
      <c r="AW3278" s="74" t="s">
        <v>17672</v>
      </c>
      <c r="BC3278" s="73"/>
    </row>
    <row r="3279" spans="1:56">
      <c r="A3279" s="70" t="str">
        <f t="shared" si="103"/>
        <v>2026-01</v>
      </c>
      <c r="B3279" s="5" t="str">
        <f>_xlfn.XLOOKUP(G3279,过机服务商重量差!A:A,过机服务商重量差!G:G)</f>
        <v>帅时莹</v>
      </c>
      <c r="C3279" s="32" t="str">
        <f t="shared" si="102"/>
        <v>渠道</v>
      </c>
      <c r="D3279" s="63">
        <f>ROUND(IF(AND(AO3279&gt;=0,Y3279="正常走货"),_xlfn.XLOOKUP(G3279,过机服务商重量差!A:A,过机服务商重量差!L:L),"0"),2)</f>
        <v>2.5</v>
      </c>
      <c r="E3279" s="64">
        <f>ROUND(IF(B3279="小旋风",$D3279/提成!$D$4*提成!$E$4,$D3279/提成!$D$3*提成!$E$3),2)</f>
        <v>0.03</v>
      </c>
      <c r="F3279" s="5" t="str">
        <f ca="1">IFERROR(LOOKUP(1,0/((B3279=名单!B:B)*(VALUE(AW3279)&gt;=名单!E:E)*(VALUE(AW3279)&lt;=名单!G:G)*(Y3279="正常走货")),名单!H:H),"否")</f>
        <v>否</v>
      </c>
      <c r="G3279" s="71" t="s">
        <v>9854</v>
      </c>
      <c r="H3279" s="71" t="s">
        <v>9856</v>
      </c>
      <c r="J3279" s="72" t="s">
        <v>458</v>
      </c>
      <c r="L3279" s="71" t="s">
        <v>18</v>
      </c>
      <c r="M3279" s="73"/>
      <c r="N3279" s="73"/>
      <c r="R3279" s="73"/>
      <c r="S3279" s="72" t="s">
        <v>223</v>
      </c>
      <c r="T3279" s="71" t="s">
        <v>14410</v>
      </c>
      <c r="U3279" s="73"/>
      <c r="W3279" s="73"/>
      <c r="X3279" s="73"/>
      <c r="Y3279" s="72" t="s">
        <v>14379</v>
      </c>
      <c r="AO3279" s="71">
        <v>66</v>
      </c>
      <c r="AS3279" s="73"/>
      <c r="AT3279" s="73"/>
      <c r="AU3279" s="73"/>
      <c r="AV3279" s="73"/>
      <c r="AW3279" s="74" t="s">
        <v>17673</v>
      </c>
      <c r="BA3279" s="73"/>
      <c r="BC3279" s="73"/>
    </row>
    <row r="3280" spans="1:56">
      <c r="A3280" s="70" t="str">
        <f t="shared" si="103"/>
        <v>2026-01</v>
      </c>
      <c r="B3280" s="5" t="str">
        <f>_xlfn.XLOOKUP(G3280,过机服务商重量差!A:A,过机服务商重量差!G:G)</f>
        <v>帅时莹</v>
      </c>
      <c r="C3280" s="32" t="str">
        <f t="shared" si="102"/>
        <v>渠道</v>
      </c>
      <c r="D3280" s="63">
        <f>ROUND(IF(AND(AO3280&gt;=0,Y3280="正常走货"),_xlfn.XLOOKUP(G3280,过机服务商重量差!A:A,过机服务商重量差!L:L),"0"),2)</f>
        <v>2.5</v>
      </c>
      <c r="E3280" s="64">
        <f>ROUND(IF(B3280="小旋风",$D3280/提成!$D$4*提成!$E$4,$D3280/提成!$D$3*提成!$E$3),2)</f>
        <v>0.03</v>
      </c>
      <c r="F3280" s="5" t="str">
        <f ca="1">IFERROR(LOOKUP(1,0/((B3280=名单!B:B)*(VALUE(AW3280)&gt;=名单!E:E)*(VALUE(AW3280)&lt;=名单!G:G)*(Y3280="正常走货")),名单!H:H),"否")</f>
        <v>否</v>
      </c>
      <c r="G3280" s="71" t="s">
        <v>9857</v>
      </c>
      <c r="H3280" s="71" t="s">
        <v>9859</v>
      </c>
      <c r="J3280" s="72" t="s">
        <v>458</v>
      </c>
      <c r="L3280" s="71" t="s">
        <v>18</v>
      </c>
      <c r="M3280" s="73"/>
      <c r="N3280" s="73"/>
      <c r="R3280" s="73"/>
      <c r="S3280" s="72" t="s">
        <v>223</v>
      </c>
      <c r="T3280" s="72" t="s">
        <v>14410</v>
      </c>
      <c r="U3280" s="73"/>
      <c r="W3280" s="73"/>
      <c r="X3280" s="73"/>
      <c r="Y3280" s="72" t="s">
        <v>14379</v>
      </c>
      <c r="AO3280" s="71">
        <v>66</v>
      </c>
      <c r="AS3280" s="73"/>
      <c r="AT3280" s="73"/>
      <c r="AU3280" s="73"/>
      <c r="AV3280" s="73"/>
      <c r="AW3280" s="74" t="s">
        <v>17674</v>
      </c>
      <c r="BC3280" s="73"/>
      <c r="BD3280" s="73"/>
    </row>
    <row r="3281" spans="1:56">
      <c r="A3281" s="70" t="str">
        <f t="shared" si="103"/>
        <v>2026-01</v>
      </c>
      <c r="B3281" s="5" t="str">
        <f>_xlfn.XLOOKUP(G3281,过机服务商重量差!A:A,过机服务商重量差!G:G)</f>
        <v>帅时莹</v>
      </c>
      <c r="C3281" s="32" t="str">
        <f t="shared" si="102"/>
        <v>渠道</v>
      </c>
      <c r="D3281" s="63">
        <f>ROUND(IF(AND(AO3281&gt;=0,Y3281="正常走货"),_xlfn.XLOOKUP(G3281,过机服务商重量差!A:A,过机服务商重量差!L:L),"0"),2)</f>
        <v>2.5</v>
      </c>
      <c r="E3281" s="64">
        <f>ROUND(IF(B3281="小旋风",$D3281/提成!$D$4*提成!$E$4,$D3281/提成!$D$3*提成!$E$3),2)</f>
        <v>0.03</v>
      </c>
      <c r="F3281" s="5" t="str">
        <f ca="1">IFERROR(LOOKUP(1,0/((B3281=名单!B:B)*(VALUE(AW3281)&gt;=名单!E:E)*(VALUE(AW3281)&lt;=名单!G:G)*(Y3281="正常走货")),名单!H:H),"否")</f>
        <v>否</v>
      </c>
      <c r="G3281" s="71" t="s">
        <v>9860</v>
      </c>
      <c r="H3281" s="71" t="s">
        <v>9862</v>
      </c>
      <c r="J3281" s="72" t="s">
        <v>458</v>
      </c>
      <c r="L3281" s="71" t="s">
        <v>18</v>
      </c>
      <c r="M3281" s="73"/>
      <c r="N3281" s="73"/>
      <c r="R3281" s="73"/>
      <c r="S3281" s="72" t="s">
        <v>223</v>
      </c>
      <c r="T3281" s="72" t="s">
        <v>14410</v>
      </c>
      <c r="U3281" s="73"/>
      <c r="W3281" s="73"/>
      <c r="X3281" s="73"/>
      <c r="Y3281" s="72" t="s">
        <v>14379</v>
      </c>
      <c r="AO3281" s="71">
        <v>66</v>
      </c>
      <c r="AT3281" s="73"/>
      <c r="AU3281" s="73"/>
      <c r="AV3281" s="73"/>
      <c r="AW3281" s="74" t="s">
        <v>17675</v>
      </c>
      <c r="BA3281" s="73"/>
      <c r="BC3281" s="73"/>
    </row>
    <row r="3282" spans="1:56">
      <c r="A3282" s="70" t="str">
        <f t="shared" si="103"/>
        <v>2026-01</v>
      </c>
      <c r="B3282" s="5" t="str">
        <f>_xlfn.XLOOKUP(G3282,过机服务商重量差!A:A,过机服务商重量差!G:G)</f>
        <v>帅时莹</v>
      </c>
      <c r="C3282" s="32" t="str">
        <f t="shared" si="102"/>
        <v>渠道</v>
      </c>
      <c r="D3282" s="63">
        <f>ROUND(IF(AND(AO3282&gt;=0,Y3282="正常走货"),_xlfn.XLOOKUP(G3282,过机服务商重量差!A:A,过机服务商重量差!L:L),"0"),2)</f>
        <v>4</v>
      </c>
      <c r="E3282" s="64">
        <f>ROUND(IF(B3282="小旋风",$D3282/提成!$D$4*提成!$E$4,$D3282/提成!$D$3*提成!$E$3),2)</f>
        <v>0.04</v>
      </c>
      <c r="F3282" s="5" t="str">
        <f ca="1">IFERROR(LOOKUP(1,0/((B3282=名单!B:B)*(VALUE(AW3282)&gt;=名单!E:E)*(VALUE(AW3282)&lt;=名单!G:G)*(Y3282="正常走货")),名单!H:H),"否")</f>
        <v>否</v>
      </c>
      <c r="G3282" s="71" t="s">
        <v>9863</v>
      </c>
      <c r="H3282" s="71" t="s">
        <v>9865</v>
      </c>
      <c r="J3282" s="72" t="s">
        <v>458</v>
      </c>
      <c r="L3282" s="71" t="s">
        <v>18</v>
      </c>
      <c r="M3282" s="73"/>
      <c r="N3282" s="73"/>
      <c r="R3282" s="73"/>
      <c r="S3282" s="72" t="s">
        <v>223</v>
      </c>
      <c r="T3282" s="71" t="s">
        <v>14410</v>
      </c>
      <c r="U3282" s="73"/>
      <c r="W3282" s="73"/>
      <c r="X3282" s="73"/>
      <c r="Y3282" s="72" t="s">
        <v>14379</v>
      </c>
      <c r="AO3282" s="71">
        <v>113</v>
      </c>
      <c r="AT3282" s="73"/>
      <c r="AV3282" s="73"/>
      <c r="AW3282" s="74" t="s">
        <v>17676</v>
      </c>
      <c r="BA3282" s="73"/>
      <c r="BC3282" s="73"/>
    </row>
    <row r="3283" spans="1:56">
      <c r="A3283" s="70" t="str">
        <f t="shared" si="103"/>
        <v>2026-01</v>
      </c>
      <c r="B3283" s="5" t="str">
        <f>_xlfn.XLOOKUP(G3283,过机服务商重量差!A:A,过机服务商重量差!G:G)</f>
        <v>帅时莹</v>
      </c>
      <c r="C3283" s="32" t="str">
        <f t="shared" si="102"/>
        <v>渠道</v>
      </c>
      <c r="D3283" s="63">
        <f>ROUND(IF(AND(AO3283&gt;=0,Y3283="正常走货"),_xlfn.XLOOKUP(G3283,过机服务商重量差!A:A,过机服务商重量差!L:L),"0"),2)</f>
        <v>2.5</v>
      </c>
      <c r="E3283" s="64">
        <f>ROUND(IF(B3283="小旋风",$D3283/提成!$D$4*提成!$E$4,$D3283/提成!$D$3*提成!$E$3),2)</f>
        <v>0.03</v>
      </c>
      <c r="F3283" s="5" t="str">
        <f ca="1">IFERROR(LOOKUP(1,0/((B3283=名单!B:B)*(VALUE(AW3283)&gt;=名单!E:E)*(VALUE(AW3283)&lt;=名单!G:G)*(Y3283="正常走货")),名单!H:H),"否")</f>
        <v>否</v>
      </c>
      <c r="G3283" s="71" t="s">
        <v>9866</v>
      </c>
      <c r="H3283" s="71" t="s">
        <v>9868</v>
      </c>
      <c r="J3283" s="72" t="s">
        <v>458</v>
      </c>
      <c r="L3283" s="71" t="s">
        <v>18</v>
      </c>
      <c r="M3283" s="73"/>
      <c r="N3283" s="73"/>
      <c r="R3283" s="73"/>
      <c r="S3283" s="72" t="s">
        <v>223</v>
      </c>
      <c r="T3283" s="72" t="s">
        <v>14410</v>
      </c>
      <c r="U3283" s="73"/>
      <c r="W3283" s="73"/>
      <c r="X3283" s="73"/>
      <c r="Y3283" s="72" t="s">
        <v>14379</v>
      </c>
      <c r="AO3283" s="71">
        <v>66</v>
      </c>
      <c r="AS3283" s="73"/>
      <c r="AT3283" s="73"/>
      <c r="AU3283" s="73"/>
      <c r="AV3283" s="73"/>
      <c r="AW3283" s="74" t="s">
        <v>17677</v>
      </c>
      <c r="BA3283" s="73"/>
      <c r="BC3283" s="73"/>
    </row>
    <row r="3284" spans="1:56">
      <c r="A3284" s="70" t="str">
        <f t="shared" si="103"/>
        <v>2026-01</v>
      </c>
      <c r="B3284" s="5" t="str">
        <f>_xlfn.XLOOKUP(G3284,过机服务商重量差!A:A,过机服务商重量差!G:G)</f>
        <v>无崖子</v>
      </c>
      <c r="C3284" s="32" t="str">
        <f t="shared" si="102"/>
        <v>渠道</v>
      </c>
      <c r="D3284" s="63">
        <f>ROUND(IF(AND(AO3284&gt;=0,Y3284="正常走货"),_xlfn.XLOOKUP(G3284,过机服务商重量差!A:A,过机服务商重量差!L:L),"0"),2)</f>
        <v>1</v>
      </c>
      <c r="E3284" s="64">
        <f>ROUND(IF(B3284="小旋风",$D3284/提成!$D$4*提成!$E$4,$D3284/提成!$D$3*提成!$E$3),2)</f>
        <v>0.01</v>
      </c>
      <c r="F3284" s="5" t="str">
        <f ca="1">IFERROR(LOOKUP(1,0/((B3284=名单!B:B)*(VALUE(AW3284)&gt;=名单!E:E)*(VALUE(AW3284)&lt;=名单!G:G)*(Y3284="正常走货")),名单!H:H),"否")</f>
        <v>否</v>
      </c>
      <c r="G3284" s="71" t="s">
        <v>9869</v>
      </c>
      <c r="H3284" s="71" t="s">
        <v>9871</v>
      </c>
      <c r="J3284" s="72" t="s">
        <v>603</v>
      </c>
      <c r="L3284" s="71" t="s">
        <v>18</v>
      </c>
      <c r="M3284" s="73"/>
      <c r="N3284" s="73"/>
      <c r="R3284" s="73"/>
      <c r="S3284" s="72" t="s">
        <v>562</v>
      </c>
      <c r="T3284" s="72" t="s">
        <v>14410</v>
      </c>
      <c r="U3284" s="73"/>
      <c r="W3284" s="73"/>
      <c r="X3284" s="73"/>
      <c r="Y3284" s="72" t="s">
        <v>14379</v>
      </c>
      <c r="AO3284" s="71">
        <v>58.13</v>
      </c>
      <c r="AT3284" s="73"/>
      <c r="AV3284" s="73"/>
      <c r="AW3284" s="74" t="s">
        <v>17678</v>
      </c>
      <c r="BC3284" s="73"/>
    </row>
    <row r="3285" spans="1:56">
      <c r="A3285" s="70" t="str">
        <f t="shared" si="103"/>
        <v>2026-01</v>
      </c>
      <c r="B3285" s="5" t="str">
        <f>_xlfn.XLOOKUP(G3285,过机服务商重量差!A:A,过机服务商重量差!G:G)</f>
        <v>风清扬</v>
      </c>
      <c r="C3285" s="32" t="str">
        <f t="shared" si="102"/>
        <v>渠道</v>
      </c>
      <c r="D3285" s="63">
        <f>ROUND(IF(AND(AO3285&gt;=0,Y3285="正常走货"),_xlfn.XLOOKUP(G3285,过机服务商重量差!A:A,过机服务商重量差!L:L),"0"),2)</f>
        <v>142</v>
      </c>
      <c r="E3285" s="64">
        <f>ROUND(IF(B3285="小旋风",$D3285/提成!$D$4*提成!$E$4,$D3285/提成!$D$3*提成!$E$3),2)</f>
        <v>1.42</v>
      </c>
      <c r="F3285" s="5" t="str">
        <f ca="1">IFERROR(LOOKUP(1,0/((B3285=名单!B:B)*(VALUE(AW3285)&gt;=名单!E:E)*(VALUE(AW3285)&lt;=名单!G:G)*(Y3285="正常走货")),名单!H:H),"否")</f>
        <v>是</v>
      </c>
      <c r="G3285" s="71" t="s">
        <v>9872</v>
      </c>
      <c r="H3285" s="71" t="s">
        <v>50</v>
      </c>
      <c r="J3285" s="72" t="s">
        <v>1516</v>
      </c>
      <c r="L3285" s="71" t="s">
        <v>18</v>
      </c>
      <c r="M3285" s="73"/>
      <c r="N3285" s="73"/>
      <c r="R3285" s="73"/>
      <c r="S3285" s="72" t="s">
        <v>6055</v>
      </c>
      <c r="T3285" s="72" t="s">
        <v>16393</v>
      </c>
      <c r="U3285" s="73"/>
      <c r="W3285" s="73"/>
      <c r="X3285" s="73"/>
      <c r="Y3285" s="72" t="s">
        <v>14379</v>
      </c>
      <c r="AO3285" s="71">
        <v>134.6</v>
      </c>
      <c r="AT3285" s="73"/>
      <c r="AU3285" s="73"/>
      <c r="AV3285" s="73"/>
      <c r="AW3285" s="74" t="s">
        <v>17679</v>
      </c>
      <c r="BA3285" s="73"/>
      <c r="BC3285" s="73"/>
      <c r="BD3285" s="73"/>
    </row>
    <row r="3286" spans="1:56">
      <c r="A3286" s="70" t="str">
        <f t="shared" si="103"/>
        <v>2026-01</v>
      </c>
      <c r="B3286" s="5" t="str">
        <f>_xlfn.XLOOKUP(G3286,过机服务商重量差!A:A,过机服务商重量差!G:G)</f>
        <v>玉麒麟</v>
      </c>
      <c r="C3286" s="32" t="str">
        <f t="shared" si="102"/>
        <v>渠道</v>
      </c>
      <c r="D3286" s="63">
        <f>ROUND(IF(AND(AO3286&gt;=0,Y3286="正常走货"),_xlfn.XLOOKUP(G3286,过机服务商重量差!A:A,过机服务商重量差!L:L),"0"),2)</f>
        <v>0.5</v>
      </c>
      <c r="E3286" s="64">
        <f>ROUND(IF(B3286="小旋风",$D3286/提成!$D$4*提成!$E$4,$D3286/提成!$D$3*提成!$E$3),2)</f>
        <v>0.01</v>
      </c>
      <c r="F3286" s="5" t="str">
        <f ca="1">IFERROR(LOOKUP(1,0/((B3286=名单!B:B)*(VALUE(AW3286)&gt;=名单!E:E)*(VALUE(AW3286)&lt;=名单!G:G)*(Y3286="正常走货")),名单!H:H),"否")</f>
        <v>否</v>
      </c>
      <c r="G3286" s="71" t="s">
        <v>9874</v>
      </c>
      <c r="H3286" s="71" t="s">
        <v>9876</v>
      </c>
      <c r="J3286" s="72" t="s">
        <v>17</v>
      </c>
      <c r="L3286" s="71" t="s">
        <v>18</v>
      </c>
      <c r="M3286" s="73"/>
      <c r="N3286" s="73"/>
      <c r="R3286" s="73"/>
      <c r="S3286" s="72" t="s">
        <v>203</v>
      </c>
      <c r="T3286" s="71" t="s">
        <v>14378</v>
      </c>
      <c r="U3286" s="73"/>
      <c r="W3286" s="73"/>
      <c r="X3286" s="73"/>
      <c r="Y3286" s="72" t="s">
        <v>14379</v>
      </c>
      <c r="AO3286" s="71">
        <v>36.47</v>
      </c>
      <c r="AS3286" s="73"/>
      <c r="AT3286" s="73"/>
      <c r="AU3286" s="73"/>
      <c r="AV3286" s="73"/>
      <c r="AW3286" s="74" t="s">
        <v>17680</v>
      </c>
      <c r="BC3286" s="73"/>
    </row>
    <row r="3287" spans="1:56">
      <c r="A3287" s="70" t="str">
        <f t="shared" si="103"/>
        <v>2026-01</v>
      </c>
      <c r="B3287" s="5" t="str">
        <f>_xlfn.XLOOKUP(G3287,过机服务商重量差!A:A,过机服务商重量差!G:G)</f>
        <v>玉麒麟</v>
      </c>
      <c r="C3287" s="32" t="str">
        <f t="shared" si="102"/>
        <v>渠道</v>
      </c>
      <c r="D3287" s="63">
        <f>ROUND(IF(AND(AO3287&gt;=0,Y3287="正常走货"),_xlfn.XLOOKUP(G3287,过机服务商重量差!A:A,过机服务商重量差!L:L),"0"),2)</f>
        <v>28</v>
      </c>
      <c r="E3287" s="64">
        <f>ROUND(IF(B3287="小旋风",$D3287/提成!$D$4*提成!$E$4,$D3287/提成!$D$3*提成!$E$3),2)</f>
        <v>0.28</v>
      </c>
      <c r="F3287" s="5" t="str">
        <f ca="1">IFERROR(LOOKUP(1,0/((B3287=名单!B:B)*(VALUE(AW3287)&gt;=名单!E:E)*(VALUE(AW3287)&lt;=名单!G:G)*(Y3287="正常走货")),名单!H:H),"否")</f>
        <v>否</v>
      </c>
      <c r="G3287" s="71" t="s">
        <v>9877</v>
      </c>
      <c r="H3287" s="71" t="s">
        <v>9879</v>
      </c>
      <c r="J3287" s="72" t="s">
        <v>24</v>
      </c>
      <c r="L3287" s="71" t="s">
        <v>18</v>
      </c>
      <c r="M3287" s="73"/>
      <c r="N3287" s="73"/>
      <c r="R3287" s="73"/>
      <c r="S3287" s="72" t="s">
        <v>292</v>
      </c>
      <c r="T3287" s="72" t="s">
        <v>14410</v>
      </c>
      <c r="U3287" s="73"/>
      <c r="W3287" s="73"/>
      <c r="X3287" s="73"/>
      <c r="Y3287" s="72" t="s">
        <v>14379</v>
      </c>
      <c r="AO3287" s="71">
        <v>213</v>
      </c>
      <c r="AS3287" s="73"/>
      <c r="AT3287" s="73"/>
      <c r="AV3287" s="73"/>
      <c r="AW3287" s="74" t="s">
        <v>17681</v>
      </c>
      <c r="BC3287" s="73"/>
      <c r="BD3287" s="73"/>
    </row>
    <row r="3288" spans="1:56">
      <c r="A3288" s="70" t="str">
        <f t="shared" si="103"/>
        <v>2026-01</v>
      </c>
      <c r="B3288" s="5" t="str">
        <f>_xlfn.XLOOKUP(G3288,过机服务商重量差!A:A,过机服务商重量差!G:G)</f>
        <v>风清扬</v>
      </c>
      <c r="C3288" s="32" t="str">
        <f t="shared" si="102"/>
        <v>渠道</v>
      </c>
      <c r="D3288" s="63">
        <f>ROUND(IF(AND(AO3288&gt;=0,Y3288="正常走货"),_xlfn.XLOOKUP(G3288,过机服务商重量差!A:A,过机服务商重量差!L:L),"0"),2)</f>
        <v>355</v>
      </c>
      <c r="E3288" s="64">
        <f>ROUND(IF(B3288="小旋风",$D3288/提成!$D$4*提成!$E$4,$D3288/提成!$D$3*提成!$E$3),2)</f>
        <v>3.55</v>
      </c>
      <c r="F3288" s="5" t="str">
        <f ca="1">IFERROR(LOOKUP(1,0/((B3288=名单!B:B)*(VALUE(AW3288)&gt;=名单!E:E)*(VALUE(AW3288)&lt;=名单!G:G)*(Y3288="正常走货")),名单!H:H),"否")</f>
        <v>是</v>
      </c>
      <c r="G3288" s="71" t="s">
        <v>9880</v>
      </c>
      <c r="H3288" s="71" t="s">
        <v>9882</v>
      </c>
      <c r="J3288" s="72" t="s">
        <v>51</v>
      </c>
      <c r="L3288" s="71" t="s">
        <v>18</v>
      </c>
      <c r="M3288" s="73"/>
      <c r="N3288" s="73"/>
      <c r="R3288" s="73"/>
      <c r="S3288" s="72" t="s">
        <v>116</v>
      </c>
      <c r="T3288" s="72" t="s">
        <v>14382</v>
      </c>
      <c r="U3288" s="73"/>
      <c r="W3288" s="73"/>
      <c r="X3288" s="73"/>
      <c r="Y3288" s="72" t="s">
        <v>14379</v>
      </c>
      <c r="AO3288" s="71">
        <v>382.5</v>
      </c>
      <c r="AT3288" s="73"/>
      <c r="AV3288" s="73"/>
      <c r="AW3288" s="74" t="s">
        <v>17682</v>
      </c>
      <c r="BC3288" s="73"/>
    </row>
    <row r="3289" spans="1:56">
      <c r="A3289" s="70" t="str">
        <f t="shared" si="103"/>
        <v>2026-01</v>
      </c>
      <c r="B3289" s="5" t="str">
        <f>_xlfn.XLOOKUP(G3289,过机服务商重量差!A:A,过机服务商重量差!G:G)</f>
        <v>玉麒麟</v>
      </c>
      <c r="C3289" s="32" t="str">
        <f t="shared" si="102"/>
        <v>渠道</v>
      </c>
      <c r="D3289" s="63">
        <f>ROUND(IF(AND(AO3289&gt;=0,Y3289="正常走货"),_xlfn.XLOOKUP(G3289,过机服务商重量差!A:A,过机服务商重量差!L:L),"0"),2)</f>
        <v>2.5</v>
      </c>
      <c r="E3289" s="64">
        <f>ROUND(IF(B3289="小旋风",$D3289/提成!$D$4*提成!$E$4,$D3289/提成!$D$3*提成!$E$3),2)</f>
        <v>0.03</v>
      </c>
      <c r="F3289" s="5" t="str">
        <f ca="1">IFERROR(LOOKUP(1,0/((B3289=名单!B:B)*(VALUE(AW3289)&gt;=名单!E:E)*(VALUE(AW3289)&lt;=名单!G:G)*(Y3289="正常走货")),名单!H:H),"否")</f>
        <v>否</v>
      </c>
      <c r="G3289" s="71" t="s">
        <v>9883</v>
      </c>
      <c r="H3289" s="71" t="s">
        <v>9885</v>
      </c>
      <c r="J3289" s="71" t="s">
        <v>17</v>
      </c>
      <c r="L3289" s="71" t="s">
        <v>18</v>
      </c>
      <c r="M3289" s="73"/>
      <c r="N3289" s="73"/>
      <c r="R3289" s="73"/>
      <c r="S3289" s="72" t="s">
        <v>292</v>
      </c>
      <c r="T3289" s="72" t="s">
        <v>14410</v>
      </c>
      <c r="U3289" s="73"/>
      <c r="W3289" s="73"/>
      <c r="X3289" s="73"/>
      <c r="Y3289" s="72" t="s">
        <v>14379</v>
      </c>
      <c r="AO3289" s="71">
        <v>149.5</v>
      </c>
      <c r="AT3289" s="73"/>
      <c r="AV3289" s="73"/>
      <c r="AW3289" s="74" t="s">
        <v>17683</v>
      </c>
      <c r="BA3289" s="73"/>
      <c r="BC3289" s="73"/>
    </row>
    <row r="3290" spans="1:56">
      <c r="A3290" s="70" t="str">
        <f t="shared" si="103"/>
        <v>2026-01</v>
      </c>
      <c r="B3290" s="5" t="str">
        <f>_xlfn.XLOOKUP(G3290,过机服务商重量差!A:A,过机服务商重量差!G:G)</f>
        <v>玉麒麟</v>
      </c>
      <c r="C3290" s="32" t="str">
        <f t="shared" si="102"/>
        <v>渠道</v>
      </c>
      <c r="D3290" s="63">
        <f>ROUND(IF(AND(AO3290&gt;=0,Y3290="正常走货"),_xlfn.XLOOKUP(G3290,过机服务商重量差!A:A,过机服务商重量差!L:L),"0"),2)</f>
        <v>8</v>
      </c>
      <c r="E3290" s="64">
        <f>ROUND(IF(B3290="小旋风",$D3290/提成!$D$4*提成!$E$4,$D3290/提成!$D$3*提成!$E$3),2)</f>
        <v>0.08</v>
      </c>
      <c r="F3290" s="5" t="str">
        <f ca="1">IFERROR(LOOKUP(1,0/((B3290=名单!B:B)*(VALUE(AW3290)&gt;=名单!E:E)*(VALUE(AW3290)&lt;=名单!G:G)*(Y3290="正常走货")),名单!H:H),"否")</f>
        <v>否</v>
      </c>
      <c r="G3290" s="71" t="s">
        <v>9886</v>
      </c>
      <c r="H3290" s="71" t="s">
        <v>9888</v>
      </c>
      <c r="J3290" s="72" t="s">
        <v>17</v>
      </c>
      <c r="L3290" s="71" t="s">
        <v>18</v>
      </c>
      <c r="M3290" s="73"/>
      <c r="N3290" s="73"/>
      <c r="R3290" s="73"/>
      <c r="S3290" s="72" t="s">
        <v>292</v>
      </c>
      <c r="T3290" s="71" t="s">
        <v>14410</v>
      </c>
      <c r="U3290" s="73"/>
      <c r="W3290" s="73"/>
      <c r="X3290" s="73"/>
      <c r="Y3290" s="72" t="s">
        <v>14379</v>
      </c>
      <c r="AO3290" s="71">
        <v>11.87</v>
      </c>
      <c r="AS3290" s="73"/>
      <c r="AT3290" s="73"/>
      <c r="AU3290" s="73"/>
      <c r="AV3290" s="73"/>
      <c r="AW3290" s="74" t="s">
        <v>17684</v>
      </c>
      <c r="BA3290" s="73"/>
      <c r="BC3290" s="73"/>
    </row>
    <row r="3291" spans="1:56">
      <c r="A3291" s="70" t="str">
        <f t="shared" si="103"/>
        <v>2026-01</v>
      </c>
      <c r="B3291" s="5" t="str">
        <f>_xlfn.XLOOKUP(G3291,过机服务商重量差!A:A,过机服务商重量差!G:G)</f>
        <v>玉麒麟</v>
      </c>
      <c r="C3291" s="32" t="str">
        <f t="shared" si="102"/>
        <v>渠道</v>
      </c>
      <c r="D3291" s="63">
        <f>ROUND(IF(AND(AO3291&gt;=0,Y3291="正常走货"),_xlfn.XLOOKUP(G3291,过机服务商重量差!A:A,过机服务商重量差!L:L),"0"),2)</f>
        <v>2</v>
      </c>
      <c r="E3291" s="64">
        <f>ROUND(IF(B3291="小旋风",$D3291/提成!$D$4*提成!$E$4,$D3291/提成!$D$3*提成!$E$3),2)</f>
        <v>0.02</v>
      </c>
      <c r="F3291" s="5" t="str">
        <f ca="1">IFERROR(LOOKUP(1,0/((B3291=名单!B:B)*(VALUE(AW3291)&gt;=名单!E:E)*(VALUE(AW3291)&lt;=名单!G:G)*(Y3291="正常走货")),名单!H:H),"否")</f>
        <v>否</v>
      </c>
      <c r="G3291" s="71" t="s">
        <v>9889</v>
      </c>
      <c r="H3291" s="71" t="s">
        <v>9891</v>
      </c>
      <c r="J3291" s="71" t="s">
        <v>17</v>
      </c>
      <c r="L3291" s="71" t="s">
        <v>18</v>
      </c>
      <c r="M3291" s="73"/>
      <c r="N3291" s="73"/>
      <c r="R3291" s="73"/>
      <c r="S3291" s="72" t="s">
        <v>161</v>
      </c>
      <c r="T3291" s="72" t="s">
        <v>14378</v>
      </c>
      <c r="U3291" s="73"/>
      <c r="W3291" s="73"/>
      <c r="X3291" s="73"/>
      <c r="Y3291" s="72" t="s">
        <v>14379</v>
      </c>
      <c r="AO3291" s="71">
        <v>30.2</v>
      </c>
      <c r="AT3291" s="73"/>
      <c r="AV3291" s="73"/>
      <c r="AW3291" s="74" t="s">
        <v>17685</v>
      </c>
      <c r="BC3291" s="73"/>
    </row>
    <row r="3292" spans="1:56">
      <c r="A3292" s="70" t="str">
        <f t="shared" si="103"/>
        <v>2026-01</v>
      </c>
      <c r="B3292" s="5" t="str">
        <f>_xlfn.XLOOKUP(G3292,过机服务商重量差!A:A,过机服务商重量差!G:G)</f>
        <v>帅时莹</v>
      </c>
      <c r="C3292" s="32" t="str">
        <f t="shared" si="102"/>
        <v>渠道</v>
      </c>
      <c r="D3292" s="63">
        <f>ROUND(IF(AND(AO3292&gt;=0,Y3292="正常走货"),_xlfn.XLOOKUP(G3292,过机服务商重量差!A:A,过机服务商重量差!L:L),"0"),2)</f>
        <v>173</v>
      </c>
      <c r="E3292" s="64">
        <f>ROUND(IF(B3292="小旋风",$D3292/提成!$D$4*提成!$E$4,$D3292/提成!$D$3*提成!$E$3),2)</f>
        <v>1.73</v>
      </c>
      <c r="F3292" s="5" t="str">
        <f ca="1">IFERROR(LOOKUP(1,0/((B3292=名单!B:B)*(VALUE(AW3292)&gt;=名单!E:E)*(VALUE(AW3292)&lt;=名单!G:G)*(Y3292="正常走货")),名单!H:H),"否")</f>
        <v>否</v>
      </c>
      <c r="G3292" s="71" t="s">
        <v>9892</v>
      </c>
      <c r="H3292" s="71" t="s">
        <v>9894</v>
      </c>
      <c r="J3292" s="72" t="s">
        <v>97</v>
      </c>
      <c r="L3292" s="71" t="s">
        <v>18</v>
      </c>
      <c r="M3292" s="73"/>
      <c r="N3292" s="73"/>
      <c r="R3292" s="73"/>
      <c r="S3292" s="72" t="s">
        <v>292</v>
      </c>
      <c r="T3292" s="72" t="s">
        <v>14410</v>
      </c>
      <c r="U3292" s="73"/>
      <c r="W3292" s="73"/>
      <c r="X3292" s="73"/>
      <c r="Y3292" s="72" t="s">
        <v>14379</v>
      </c>
      <c r="AO3292" s="71">
        <v>541.5</v>
      </c>
      <c r="AT3292" s="73"/>
      <c r="AU3292" s="73"/>
      <c r="AV3292" s="73"/>
      <c r="AW3292" s="74" t="s">
        <v>17686</v>
      </c>
      <c r="BA3292" s="73"/>
      <c r="BC3292" s="73"/>
      <c r="BD3292" s="73"/>
    </row>
    <row r="3293" spans="1:56">
      <c r="A3293" s="70" t="str">
        <f t="shared" si="103"/>
        <v>2026-01</v>
      </c>
      <c r="B3293" s="5" t="str">
        <f>_xlfn.XLOOKUP(G3293,过机服务商重量差!A:A,过机服务商重量差!G:G)</f>
        <v>007</v>
      </c>
      <c r="C3293" s="32" t="str">
        <f t="shared" si="102"/>
        <v>渠道</v>
      </c>
      <c r="D3293" s="63">
        <f>ROUND(IF(AND(AO3293&gt;=0,Y3293="正常走货"),_xlfn.XLOOKUP(G3293,过机服务商重量差!A:A,过机服务商重量差!L:L),"0"),2)</f>
        <v>438</v>
      </c>
      <c r="E3293" s="64">
        <f>ROUND(IF(B3293="小旋风",$D3293/提成!$D$4*提成!$E$4,$D3293/提成!$D$3*提成!$E$3),2)</f>
        <v>4.38</v>
      </c>
      <c r="F3293" s="5" t="str">
        <f ca="1">IFERROR(LOOKUP(1,0/((B3293=名单!B:B)*(VALUE(AW3293)&gt;=名单!E:E)*(VALUE(AW3293)&lt;=名单!G:G)*(Y3293="正常走货")),名单!H:H),"否")</f>
        <v>否</v>
      </c>
      <c r="G3293" s="71" t="s">
        <v>9895</v>
      </c>
      <c r="H3293" s="71" t="s">
        <v>9897</v>
      </c>
      <c r="J3293" s="72" t="s">
        <v>283</v>
      </c>
      <c r="L3293" s="71" t="s">
        <v>18</v>
      </c>
      <c r="M3293" s="73"/>
      <c r="N3293" s="73"/>
      <c r="R3293" s="73"/>
      <c r="S3293" s="72" t="s">
        <v>9898</v>
      </c>
      <c r="T3293" s="72" t="s">
        <v>17687</v>
      </c>
      <c r="U3293" s="73"/>
      <c r="W3293" s="73"/>
      <c r="X3293" s="73"/>
      <c r="Y3293" s="72" t="s">
        <v>14379</v>
      </c>
      <c r="AO3293" s="71">
        <v>219</v>
      </c>
      <c r="AT3293" s="73"/>
      <c r="AV3293" s="73"/>
      <c r="AW3293" s="74" t="s">
        <v>17688</v>
      </c>
      <c r="BA3293" s="73"/>
      <c r="BC3293" s="73"/>
    </row>
    <row r="3294" spans="1:56">
      <c r="A3294" s="70" t="str">
        <f t="shared" si="103"/>
        <v>2026-01</v>
      </c>
      <c r="B3294" s="5" t="str">
        <f>_xlfn.XLOOKUP(G3294,过机服务商重量差!A:A,过机服务商重量差!G:G)</f>
        <v>小旋风</v>
      </c>
      <c r="C3294" s="32" t="str">
        <f t="shared" si="102"/>
        <v>渠道</v>
      </c>
      <c r="D3294" s="63">
        <f>ROUND(IF(AND(AO3294&gt;=0,Y3294="正常走货"),_xlfn.XLOOKUP(G3294,过机服务商重量差!A:A,过机服务商重量差!L:L),"0"),2)</f>
        <v>110</v>
      </c>
      <c r="E3294" s="64">
        <f>ROUND(IF(B3294="小旋风",$D3294/提成!$D$4*提成!$E$4,$D3294/提成!$D$3*提成!$E$3),2)</f>
        <v>1.1</v>
      </c>
      <c r="F3294" s="5" t="str">
        <f ca="1">IFERROR(LOOKUP(1,0/((B3294=名单!B:B)*(VALUE(AW3294)&gt;=名单!E:E)*(VALUE(AW3294)&lt;=名单!G:G)*(Y3294="正常走货")),名单!H:H),"否")</f>
        <v>是</v>
      </c>
      <c r="G3294" s="71" t="s">
        <v>9899</v>
      </c>
      <c r="H3294" s="71" t="s">
        <v>9901</v>
      </c>
      <c r="J3294" s="71" t="s">
        <v>274</v>
      </c>
      <c r="L3294" s="71" t="s">
        <v>18</v>
      </c>
      <c r="M3294" s="73"/>
      <c r="N3294" s="73"/>
      <c r="R3294" s="73"/>
      <c r="S3294" s="72" t="s">
        <v>558</v>
      </c>
      <c r="T3294" s="72" t="s">
        <v>14410</v>
      </c>
      <c r="U3294" s="73"/>
      <c r="W3294" s="73"/>
      <c r="X3294" s="73"/>
      <c r="Y3294" s="72" t="s">
        <v>14379</v>
      </c>
      <c r="AO3294" s="71">
        <v>55</v>
      </c>
      <c r="AT3294" s="73"/>
      <c r="AV3294" s="73"/>
      <c r="AW3294" s="74" t="s">
        <v>17689</v>
      </c>
      <c r="BA3294" s="73"/>
      <c r="BC3294" s="73"/>
    </row>
    <row r="3295" spans="1:56">
      <c r="A3295" s="70" t="str">
        <f t="shared" si="103"/>
        <v>2026-01</v>
      </c>
      <c r="B3295" s="5" t="str">
        <f>_xlfn.XLOOKUP(G3295,过机服务商重量差!A:A,过机服务商重量差!G:G)</f>
        <v>无崖子</v>
      </c>
      <c r="C3295" s="32" t="str">
        <f t="shared" si="102"/>
        <v>渠道</v>
      </c>
      <c r="D3295" s="63">
        <f>ROUND(IF(AND(AO3295&gt;=0,Y3295="正常走货"),_xlfn.XLOOKUP(G3295,过机服务商重量差!A:A,过机服务商重量差!L:L),"0"),2)</f>
        <v>1</v>
      </c>
      <c r="E3295" s="64">
        <f>ROUND(IF(B3295="小旋风",$D3295/提成!$D$4*提成!$E$4,$D3295/提成!$D$3*提成!$E$3),2)</f>
        <v>0.01</v>
      </c>
      <c r="F3295" s="5" t="str">
        <f ca="1">IFERROR(LOOKUP(1,0/((B3295=名单!B:B)*(VALUE(AW3295)&gt;=名单!E:E)*(VALUE(AW3295)&lt;=名单!G:G)*(Y3295="正常走货")),名单!H:H),"否")</f>
        <v>否</v>
      </c>
      <c r="G3295" s="71" t="s">
        <v>9902</v>
      </c>
      <c r="H3295" s="71" t="s">
        <v>9904</v>
      </c>
      <c r="J3295" s="72" t="s">
        <v>160</v>
      </c>
      <c r="L3295" s="71" t="s">
        <v>18</v>
      </c>
      <c r="M3295" s="73"/>
      <c r="N3295" s="73"/>
      <c r="R3295" s="73"/>
      <c r="S3295" s="72" t="s">
        <v>86</v>
      </c>
      <c r="T3295" s="72" t="s">
        <v>14378</v>
      </c>
      <c r="U3295" s="73"/>
      <c r="W3295" s="73"/>
      <c r="X3295" s="73"/>
      <c r="Y3295" s="72" t="s">
        <v>14379</v>
      </c>
      <c r="AO3295" s="71">
        <v>0</v>
      </c>
      <c r="AS3295" s="73"/>
      <c r="AT3295" s="73"/>
      <c r="AV3295" s="73"/>
      <c r="AW3295" s="74" t="s">
        <v>17690</v>
      </c>
      <c r="BC3295" s="73"/>
    </row>
    <row r="3296" spans="1:56">
      <c r="A3296" s="70" t="str">
        <f t="shared" si="103"/>
        <v>2026-01</v>
      </c>
      <c r="B3296" s="5" t="str">
        <f>_xlfn.XLOOKUP(G3296,过机服务商重量差!A:A,过机服务商重量差!G:G)</f>
        <v>玉麒麟</v>
      </c>
      <c r="C3296" s="32" t="str">
        <f t="shared" si="102"/>
        <v>渠道</v>
      </c>
      <c r="D3296" s="63">
        <f>ROUND(IF(AND(AO3296&gt;=0,Y3296="正常走货"),_xlfn.XLOOKUP(G3296,过机服务商重量差!A:A,过机服务商重量差!L:L),"0"),2)</f>
        <v>0.5</v>
      </c>
      <c r="E3296" s="64">
        <f>ROUND(IF(B3296="小旋风",$D3296/提成!$D$4*提成!$E$4,$D3296/提成!$D$3*提成!$E$3),2)</f>
        <v>0.01</v>
      </c>
      <c r="F3296" s="5" t="str">
        <f ca="1">IFERROR(LOOKUP(1,0/((B3296=名单!B:B)*(VALUE(AW3296)&gt;=名单!E:E)*(VALUE(AW3296)&lt;=名单!G:G)*(Y3296="正常走货")),名单!H:H),"否")</f>
        <v>否</v>
      </c>
      <c r="G3296" s="71" t="s">
        <v>9905</v>
      </c>
      <c r="H3296" s="71" t="s">
        <v>9907</v>
      </c>
      <c r="J3296" s="72" t="s">
        <v>17</v>
      </c>
      <c r="L3296" s="71" t="s">
        <v>18</v>
      </c>
      <c r="M3296" s="73"/>
      <c r="N3296" s="73"/>
      <c r="R3296" s="73"/>
      <c r="S3296" s="72" t="s">
        <v>562</v>
      </c>
      <c r="T3296" s="72" t="s">
        <v>14410</v>
      </c>
      <c r="U3296" s="73"/>
      <c r="W3296" s="73"/>
      <c r="X3296" s="73"/>
      <c r="Y3296" s="72" t="s">
        <v>14379</v>
      </c>
      <c r="AO3296" s="71">
        <v>60.5</v>
      </c>
      <c r="AS3296" s="73"/>
      <c r="AT3296" s="73"/>
      <c r="AU3296" s="73"/>
      <c r="AV3296" s="73"/>
      <c r="AW3296" s="74" t="s">
        <v>17691</v>
      </c>
      <c r="BC3296" s="73"/>
      <c r="BD3296" s="73"/>
    </row>
    <row r="3297" spans="1:56">
      <c r="A3297" s="70" t="str">
        <f t="shared" si="103"/>
        <v>2026-01</v>
      </c>
      <c r="B3297" s="5" t="str">
        <f>_xlfn.XLOOKUP(G3297,过机服务商重量差!A:A,过机服务商重量差!G:G)</f>
        <v>玉麒麟</v>
      </c>
      <c r="C3297" s="32" t="str">
        <f t="shared" si="102"/>
        <v>渠道</v>
      </c>
      <c r="D3297" s="63">
        <f>ROUND(IF(AND(AO3297&gt;=0,Y3297="正常走货"),_xlfn.XLOOKUP(G3297,过机服务商重量差!A:A,过机服务商重量差!L:L),"0"),2)</f>
        <v>5.5</v>
      </c>
      <c r="E3297" s="64">
        <f>ROUND(IF(B3297="小旋风",$D3297/提成!$D$4*提成!$E$4,$D3297/提成!$D$3*提成!$E$3),2)</f>
        <v>0.06</v>
      </c>
      <c r="F3297" s="5" t="str">
        <f ca="1">IFERROR(LOOKUP(1,0/((B3297=名单!B:B)*(VALUE(AW3297)&gt;=名单!E:E)*(VALUE(AW3297)&lt;=名单!G:G)*(Y3297="正常走货")),名单!H:H),"否")</f>
        <v>否</v>
      </c>
      <c r="G3297" s="71" t="s">
        <v>9908</v>
      </c>
      <c r="H3297" s="71" t="s">
        <v>9910</v>
      </c>
      <c r="J3297" s="72" t="s">
        <v>17</v>
      </c>
      <c r="L3297" s="71" t="s">
        <v>18</v>
      </c>
      <c r="M3297" s="73"/>
      <c r="N3297" s="73"/>
      <c r="R3297" s="73"/>
      <c r="S3297" s="72" t="s">
        <v>454</v>
      </c>
      <c r="T3297" s="72" t="s">
        <v>14407</v>
      </c>
      <c r="U3297" s="73"/>
      <c r="W3297" s="73"/>
      <c r="X3297" s="73"/>
      <c r="Y3297" s="72" t="s">
        <v>14379</v>
      </c>
      <c r="AO3297" s="71">
        <v>82</v>
      </c>
      <c r="AS3297" s="73"/>
      <c r="AT3297" s="73"/>
      <c r="AV3297" s="73"/>
      <c r="AW3297" s="74" t="s">
        <v>17692</v>
      </c>
      <c r="BC3297" s="73"/>
    </row>
    <row r="3298" spans="1:56">
      <c r="A3298" s="70" t="str">
        <f t="shared" si="103"/>
        <v>2026-01</v>
      </c>
      <c r="B3298" s="5" t="str">
        <f>_xlfn.XLOOKUP(G3298,过机服务商重量差!A:A,过机服务商重量差!G:G)</f>
        <v>无崖子</v>
      </c>
      <c r="C3298" s="32" t="str">
        <f t="shared" si="102"/>
        <v>渠道</v>
      </c>
      <c r="D3298" s="63">
        <f>ROUND(IF(AND(AO3298&gt;=0,Y3298="正常走货"),_xlfn.XLOOKUP(G3298,过机服务商重量差!A:A,过机服务商重量差!L:L),"0"),2)</f>
        <v>8.5</v>
      </c>
      <c r="E3298" s="64">
        <f>ROUND(IF(B3298="小旋风",$D3298/提成!$D$4*提成!$E$4,$D3298/提成!$D$3*提成!$E$3),2)</f>
        <v>0.09</v>
      </c>
      <c r="F3298" s="5" t="str">
        <f ca="1">IFERROR(LOOKUP(1,0/((B3298=名单!B:B)*(VALUE(AW3298)&gt;=名单!E:E)*(VALUE(AW3298)&lt;=名单!G:G)*(Y3298="正常走货")),名单!H:H),"否")</f>
        <v>否</v>
      </c>
      <c r="G3298" s="71" t="s">
        <v>9911</v>
      </c>
      <c r="H3298" s="71" t="s">
        <v>9913</v>
      </c>
      <c r="J3298" s="72" t="s">
        <v>603</v>
      </c>
      <c r="L3298" s="71" t="s">
        <v>18</v>
      </c>
      <c r="M3298" s="73"/>
      <c r="N3298" s="73"/>
      <c r="R3298" s="73"/>
      <c r="S3298" s="72" t="s">
        <v>454</v>
      </c>
      <c r="T3298" s="72" t="s">
        <v>14407</v>
      </c>
      <c r="U3298" s="73"/>
      <c r="W3298" s="73"/>
      <c r="X3298" s="73"/>
      <c r="Y3298" s="72" t="s">
        <v>14379</v>
      </c>
      <c r="AO3298" s="71">
        <v>111.6</v>
      </c>
      <c r="AS3298" s="73"/>
      <c r="AT3298" s="73"/>
      <c r="AU3298" s="73"/>
      <c r="AV3298" s="73"/>
      <c r="AW3298" s="74" t="s">
        <v>17693</v>
      </c>
      <c r="BC3298" s="73"/>
    </row>
    <row r="3299" spans="1:56">
      <c r="A3299" s="70" t="str">
        <f t="shared" si="103"/>
        <v>2026-01</v>
      </c>
      <c r="B3299" s="5" t="str">
        <f>_xlfn.XLOOKUP(G3299,过机服务商重量差!A:A,过机服务商重量差!G:G)</f>
        <v>玉麒麟</v>
      </c>
      <c r="C3299" s="32" t="str">
        <f t="shared" si="102"/>
        <v>渠道</v>
      </c>
      <c r="D3299" s="63">
        <f>ROUND(IF(AND(AO3299&gt;=0,Y3299="正常走货"),_xlfn.XLOOKUP(G3299,过机服务商重量差!A:A,过机服务商重量差!L:L),"0"),2)</f>
        <v>6.5</v>
      </c>
      <c r="E3299" s="64">
        <f>ROUND(IF(B3299="小旋风",$D3299/提成!$D$4*提成!$E$4,$D3299/提成!$D$3*提成!$E$3),2)</f>
        <v>0.07</v>
      </c>
      <c r="F3299" s="5" t="str">
        <f ca="1">IFERROR(LOOKUP(1,0/((B3299=名单!B:B)*(VALUE(AW3299)&gt;=名单!E:E)*(VALUE(AW3299)&lt;=名单!G:G)*(Y3299="正常走货")),名单!H:H),"否")</f>
        <v>否</v>
      </c>
      <c r="G3299" s="71" t="s">
        <v>9914</v>
      </c>
      <c r="H3299" s="71" t="s">
        <v>9916</v>
      </c>
      <c r="J3299" s="72" t="s">
        <v>17</v>
      </c>
      <c r="L3299" s="71" t="s">
        <v>18</v>
      </c>
      <c r="M3299" s="73"/>
      <c r="N3299" s="73"/>
      <c r="R3299" s="73"/>
      <c r="S3299" s="72" t="s">
        <v>454</v>
      </c>
      <c r="T3299" s="72" t="s">
        <v>14407</v>
      </c>
      <c r="U3299" s="73"/>
      <c r="W3299" s="73"/>
      <c r="X3299" s="73"/>
      <c r="Y3299" s="72" t="s">
        <v>14379</v>
      </c>
      <c r="AO3299" s="71">
        <v>111.4</v>
      </c>
      <c r="AS3299" s="73"/>
      <c r="AT3299" s="73"/>
      <c r="AU3299" s="73"/>
      <c r="AV3299" s="73"/>
      <c r="AW3299" s="74" t="s">
        <v>17694</v>
      </c>
      <c r="BC3299" s="73"/>
    </row>
    <row r="3300" spans="1:56">
      <c r="A3300" s="70" t="str">
        <f t="shared" si="103"/>
        <v>2026-01</v>
      </c>
      <c r="B3300" s="5" t="str">
        <f>_xlfn.XLOOKUP(G3300,过机服务商重量差!A:A,过机服务商重量差!G:G)</f>
        <v>玉麒麟</v>
      </c>
      <c r="C3300" s="32" t="str">
        <f t="shared" si="102"/>
        <v>渠道</v>
      </c>
      <c r="D3300" s="63">
        <f>ROUND(IF(AND(AO3300&gt;=0,Y3300="正常走货"),_xlfn.XLOOKUP(G3300,过机服务商重量差!A:A,过机服务商重量差!L:L),"0"),2)</f>
        <v>7</v>
      </c>
      <c r="E3300" s="64">
        <f>ROUND(IF(B3300="小旋风",$D3300/提成!$D$4*提成!$E$4,$D3300/提成!$D$3*提成!$E$3),2)</f>
        <v>0.07</v>
      </c>
      <c r="F3300" s="5" t="str">
        <f ca="1">IFERROR(LOOKUP(1,0/((B3300=名单!B:B)*(VALUE(AW3300)&gt;=名单!E:E)*(VALUE(AW3300)&lt;=名单!G:G)*(Y3300="正常走货")),名单!H:H),"否")</f>
        <v>否</v>
      </c>
      <c r="G3300" s="71" t="s">
        <v>9917</v>
      </c>
      <c r="H3300" s="71" t="s">
        <v>9919</v>
      </c>
      <c r="J3300" s="72" t="s">
        <v>17</v>
      </c>
      <c r="L3300" s="71" t="s">
        <v>18</v>
      </c>
      <c r="M3300" s="73"/>
      <c r="N3300" s="73"/>
      <c r="R3300" s="73"/>
      <c r="S3300" s="72" t="s">
        <v>454</v>
      </c>
      <c r="T3300" s="72" t="s">
        <v>14407</v>
      </c>
      <c r="U3300" s="73"/>
      <c r="W3300" s="73"/>
      <c r="X3300" s="73"/>
      <c r="Y3300" s="72" t="s">
        <v>14379</v>
      </c>
      <c r="AO3300" s="71">
        <v>82.1</v>
      </c>
      <c r="AS3300" s="73"/>
      <c r="AT3300" s="73"/>
      <c r="AV3300" s="73"/>
      <c r="AW3300" s="74" t="s">
        <v>17695</v>
      </c>
      <c r="BC3300" s="73"/>
    </row>
    <row r="3301" spans="1:56">
      <c r="A3301" s="70" t="str">
        <f t="shared" si="103"/>
        <v>2026-01</v>
      </c>
      <c r="B3301" s="5" t="str">
        <f>_xlfn.XLOOKUP(G3301,过机服务商重量差!A:A,过机服务商重量差!G:G)</f>
        <v>玉麒麟</v>
      </c>
      <c r="C3301" s="32" t="str">
        <f t="shared" si="102"/>
        <v>渠道</v>
      </c>
      <c r="D3301" s="63">
        <f>ROUND(IF(AND(AO3301&gt;=0,Y3301="正常走货"),_xlfn.XLOOKUP(G3301,过机服务商重量差!A:A,过机服务商重量差!L:L),"0"),2)</f>
        <v>7</v>
      </c>
      <c r="E3301" s="64">
        <f>ROUND(IF(B3301="小旋风",$D3301/提成!$D$4*提成!$E$4,$D3301/提成!$D$3*提成!$E$3),2)</f>
        <v>0.07</v>
      </c>
      <c r="F3301" s="5" t="str">
        <f ca="1">IFERROR(LOOKUP(1,0/((B3301=名单!B:B)*(VALUE(AW3301)&gt;=名单!E:E)*(VALUE(AW3301)&lt;=名单!G:G)*(Y3301="正常走货")),名单!H:H),"否")</f>
        <v>否</v>
      </c>
      <c r="G3301" s="71" t="s">
        <v>9920</v>
      </c>
      <c r="H3301" s="71" t="s">
        <v>9922</v>
      </c>
      <c r="J3301" s="72" t="s">
        <v>17</v>
      </c>
      <c r="L3301" s="71" t="s">
        <v>18</v>
      </c>
      <c r="M3301" s="73"/>
      <c r="N3301" s="73"/>
      <c r="R3301" s="73"/>
      <c r="S3301" s="72" t="s">
        <v>454</v>
      </c>
      <c r="T3301" s="72" t="s">
        <v>14407</v>
      </c>
      <c r="U3301" s="73"/>
      <c r="W3301" s="73"/>
      <c r="X3301" s="73"/>
      <c r="Y3301" s="72" t="s">
        <v>14379</v>
      </c>
      <c r="AO3301" s="71">
        <v>82.1</v>
      </c>
      <c r="AS3301" s="73"/>
      <c r="AT3301" s="73"/>
      <c r="AU3301" s="73"/>
      <c r="AV3301" s="73"/>
      <c r="AW3301" s="74" t="s">
        <v>17696</v>
      </c>
      <c r="BC3301" s="73"/>
    </row>
    <row r="3302" spans="1:56">
      <c r="A3302" s="70" t="str">
        <f t="shared" si="103"/>
        <v>2026-01</v>
      </c>
      <c r="B3302" s="5" t="str">
        <f>_xlfn.XLOOKUP(G3302,过机服务商重量差!A:A,过机服务商重量差!G:G)</f>
        <v>玉麒麟</v>
      </c>
      <c r="C3302" s="32" t="str">
        <f t="shared" si="102"/>
        <v>渠道</v>
      </c>
      <c r="D3302" s="63">
        <f>ROUND(IF(AND(AO3302&gt;=0,Y3302="正常走货"),_xlfn.XLOOKUP(G3302,过机服务商重量差!A:A,过机服务商重量差!L:L),"0"),2)</f>
        <v>5</v>
      </c>
      <c r="E3302" s="64">
        <f>ROUND(IF(B3302="小旋风",$D3302/提成!$D$4*提成!$E$4,$D3302/提成!$D$3*提成!$E$3),2)</f>
        <v>0.05</v>
      </c>
      <c r="F3302" s="5" t="str">
        <f ca="1">IFERROR(LOOKUP(1,0/((B3302=名单!B:B)*(VALUE(AW3302)&gt;=名单!E:E)*(VALUE(AW3302)&lt;=名单!G:G)*(Y3302="正常走货")),名单!H:H),"否")</f>
        <v>否</v>
      </c>
      <c r="G3302" s="71" t="s">
        <v>9923</v>
      </c>
      <c r="H3302" s="71" t="s">
        <v>9925</v>
      </c>
      <c r="J3302" s="72" t="s">
        <v>17</v>
      </c>
      <c r="L3302" s="71" t="s">
        <v>18</v>
      </c>
      <c r="M3302" s="73"/>
      <c r="N3302" s="73"/>
      <c r="R3302" s="73"/>
      <c r="S3302" s="72" t="s">
        <v>454</v>
      </c>
      <c r="T3302" s="72" t="s">
        <v>14407</v>
      </c>
      <c r="U3302" s="73"/>
      <c r="W3302" s="73"/>
      <c r="X3302" s="73"/>
      <c r="Y3302" s="72" t="s">
        <v>14379</v>
      </c>
      <c r="AO3302" s="71">
        <v>81.6</v>
      </c>
      <c r="AS3302" s="73"/>
      <c r="AT3302" s="73"/>
      <c r="AU3302" s="73"/>
      <c r="AV3302" s="73"/>
      <c r="AW3302" s="74" t="s">
        <v>17697</v>
      </c>
      <c r="BC3302" s="73"/>
      <c r="BD3302" s="73"/>
    </row>
    <row r="3303" spans="1:56">
      <c r="A3303" s="70" t="str">
        <f t="shared" si="103"/>
        <v>2026-01</v>
      </c>
      <c r="B3303" s="5" t="str">
        <f>_xlfn.XLOOKUP(G3303,过机服务商重量差!A:A,过机服务商重量差!G:G)</f>
        <v>玉麒麟</v>
      </c>
      <c r="C3303" s="32" t="str">
        <f t="shared" si="102"/>
        <v>渠道</v>
      </c>
      <c r="D3303" s="63">
        <f>ROUND(IF(AND(AO3303&gt;=0,Y3303="正常走货"),_xlfn.XLOOKUP(G3303,过机服务商重量差!A:A,过机服务商重量差!L:L),"0"),2)</f>
        <v>4.5</v>
      </c>
      <c r="E3303" s="64">
        <f>ROUND(IF(B3303="小旋风",$D3303/提成!$D$4*提成!$E$4,$D3303/提成!$D$3*提成!$E$3),2)</f>
        <v>0.05</v>
      </c>
      <c r="F3303" s="5" t="str">
        <f ca="1">IFERROR(LOOKUP(1,0/((B3303=名单!B:B)*(VALUE(AW3303)&gt;=名单!E:E)*(VALUE(AW3303)&lt;=名单!G:G)*(Y3303="正常走货")),名单!H:H),"否")</f>
        <v>否</v>
      </c>
      <c r="G3303" s="71" t="s">
        <v>9926</v>
      </c>
      <c r="H3303" s="71" t="s">
        <v>9928</v>
      </c>
      <c r="J3303" s="72" t="s">
        <v>17</v>
      </c>
      <c r="L3303" s="71" t="s">
        <v>18</v>
      </c>
      <c r="M3303" s="73"/>
      <c r="N3303" s="73"/>
      <c r="R3303" s="73"/>
      <c r="S3303" s="72" t="s">
        <v>454</v>
      </c>
      <c r="T3303" s="72" t="s">
        <v>14407</v>
      </c>
      <c r="U3303" s="73"/>
      <c r="W3303" s="73"/>
      <c r="X3303" s="73"/>
      <c r="Y3303" s="72" t="s">
        <v>14379</v>
      </c>
      <c r="AO3303" s="71">
        <v>96.3</v>
      </c>
      <c r="AS3303" s="73"/>
      <c r="AT3303" s="73"/>
      <c r="AU3303" s="73"/>
      <c r="AV3303" s="73"/>
      <c r="AW3303" s="74" t="s">
        <v>17698</v>
      </c>
      <c r="BC3303" s="73"/>
    </row>
    <row r="3304" spans="1:56">
      <c r="A3304" s="70" t="str">
        <f t="shared" si="103"/>
        <v>2026-01</v>
      </c>
      <c r="B3304" s="5" t="str">
        <f>_xlfn.XLOOKUP(G3304,过机服务商重量差!A:A,过机服务商重量差!G:G)</f>
        <v>玉麒麟</v>
      </c>
      <c r="C3304" s="32" t="str">
        <f t="shared" si="102"/>
        <v>渠道</v>
      </c>
      <c r="D3304" s="63">
        <f>ROUND(IF(AND(AO3304&gt;=0,Y3304="正常走货"),_xlfn.XLOOKUP(G3304,过机服务商重量差!A:A,过机服务商重量差!L:L),"0"),2)</f>
        <v>6.5</v>
      </c>
      <c r="E3304" s="64">
        <f>ROUND(IF(B3304="小旋风",$D3304/提成!$D$4*提成!$E$4,$D3304/提成!$D$3*提成!$E$3),2)</f>
        <v>0.07</v>
      </c>
      <c r="F3304" s="5" t="str">
        <f ca="1">IFERROR(LOOKUP(1,0/((B3304=名单!B:B)*(VALUE(AW3304)&gt;=名单!E:E)*(VALUE(AW3304)&lt;=名单!G:G)*(Y3304="正常走货")),名单!H:H),"否")</f>
        <v>否</v>
      </c>
      <c r="G3304" s="71" t="s">
        <v>9929</v>
      </c>
      <c r="H3304" s="71" t="s">
        <v>9931</v>
      </c>
      <c r="J3304" s="72" t="s">
        <v>17</v>
      </c>
      <c r="L3304" s="71" t="s">
        <v>18</v>
      </c>
      <c r="M3304" s="73"/>
      <c r="N3304" s="73"/>
      <c r="R3304" s="73"/>
      <c r="S3304" s="72" t="s">
        <v>454</v>
      </c>
      <c r="T3304" s="71" t="s">
        <v>14407</v>
      </c>
      <c r="U3304" s="73"/>
      <c r="W3304" s="73"/>
      <c r="X3304" s="73"/>
      <c r="Y3304" s="72" t="s">
        <v>14379</v>
      </c>
      <c r="AO3304" s="71">
        <v>81.4</v>
      </c>
      <c r="AS3304" s="73"/>
      <c r="AT3304" s="73"/>
      <c r="AU3304" s="73"/>
      <c r="AV3304" s="73"/>
      <c r="AW3304" s="74" t="s">
        <v>17699</v>
      </c>
      <c r="BC3304" s="73"/>
    </row>
    <row r="3305" spans="1:56">
      <c r="A3305" s="70" t="str">
        <f t="shared" si="103"/>
        <v>2026-01</v>
      </c>
      <c r="B3305" s="5" t="str">
        <f>_xlfn.XLOOKUP(G3305,过机服务商重量差!A:A,过机服务商重量差!G:G)</f>
        <v>玉麒麟</v>
      </c>
      <c r="C3305" s="32" t="str">
        <f t="shared" si="102"/>
        <v>渠道</v>
      </c>
      <c r="D3305" s="63">
        <f>ROUND(IF(AND(AO3305&gt;=0,Y3305="正常走货"),_xlfn.XLOOKUP(G3305,过机服务商重量差!A:A,过机服务商重量差!L:L),"0"),2)</f>
        <v>5</v>
      </c>
      <c r="E3305" s="64">
        <f>ROUND(IF(B3305="小旋风",$D3305/提成!$D$4*提成!$E$4,$D3305/提成!$D$3*提成!$E$3),2)</f>
        <v>0.05</v>
      </c>
      <c r="F3305" s="5" t="str">
        <f ca="1">IFERROR(LOOKUP(1,0/((B3305=名单!B:B)*(VALUE(AW3305)&gt;=名单!E:E)*(VALUE(AW3305)&lt;=名单!G:G)*(Y3305="正常走货")),名单!H:H),"否")</f>
        <v>否</v>
      </c>
      <c r="G3305" s="71" t="s">
        <v>9932</v>
      </c>
      <c r="H3305" s="71" t="s">
        <v>9934</v>
      </c>
      <c r="J3305" s="72" t="s">
        <v>17</v>
      </c>
      <c r="L3305" s="72" t="s">
        <v>18</v>
      </c>
      <c r="M3305" s="73"/>
      <c r="N3305" s="73"/>
      <c r="R3305" s="73"/>
      <c r="S3305" s="72" t="s">
        <v>454</v>
      </c>
      <c r="T3305" s="72" t="s">
        <v>14407</v>
      </c>
      <c r="U3305" s="73"/>
      <c r="W3305" s="73"/>
      <c r="X3305" s="73"/>
      <c r="Y3305" s="72" t="s">
        <v>14379</v>
      </c>
      <c r="AO3305" s="71">
        <v>111.6</v>
      </c>
      <c r="AT3305" s="73"/>
      <c r="AU3305" s="73"/>
      <c r="AV3305" s="73"/>
      <c r="AW3305" s="74" t="s">
        <v>17700</v>
      </c>
      <c r="BC3305" s="73"/>
    </row>
    <row r="3306" spans="1:56">
      <c r="A3306" s="70" t="str">
        <f t="shared" si="103"/>
        <v>2026-01</v>
      </c>
      <c r="B3306" s="5" t="str">
        <f>_xlfn.XLOOKUP(G3306,过机服务商重量差!A:A,过机服务商重量差!G:G)</f>
        <v>玉麒麟</v>
      </c>
      <c r="C3306" s="32" t="str">
        <f t="shared" si="102"/>
        <v>渠道</v>
      </c>
      <c r="D3306" s="63">
        <f>ROUND(IF(AND(AO3306&gt;=0,Y3306="正常走货"),_xlfn.XLOOKUP(G3306,过机服务商重量差!A:A,过机服务商重量差!L:L),"0"),2)</f>
        <v>11.5</v>
      </c>
      <c r="E3306" s="64">
        <f>ROUND(IF(B3306="小旋风",$D3306/提成!$D$4*提成!$E$4,$D3306/提成!$D$3*提成!$E$3),2)</f>
        <v>0.12</v>
      </c>
      <c r="F3306" s="5" t="str">
        <f ca="1">IFERROR(LOOKUP(1,0/((B3306=名单!B:B)*(VALUE(AW3306)&gt;=名单!E:E)*(VALUE(AW3306)&lt;=名单!G:G)*(Y3306="正常走货")),名单!H:H),"否")</f>
        <v>否</v>
      </c>
      <c r="G3306" s="71" t="s">
        <v>9935</v>
      </c>
      <c r="H3306" s="71" t="s">
        <v>9937</v>
      </c>
      <c r="J3306" s="72" t="s">
        <v>17</v>
      </c>
      <c r="L3306" s="71" t="s">
        <v>18</v>
      </c>
      <c r="M3306" s="73"/>
      <c r="N3306" s="73"/>
      <c r="R3306" s="73"/>
      <c r="S3306" s="72" t="s">
        <v>454</v>
      </c>
      <c r="T3306" s="72" t="s">
        <v>14407</v>
      </c>
      <c r="U3306" s="73"/>
      <c r="W3306" s="73"/>
      <c r="X3306" s="73"/>
      <c r="Y3306" s="72" t="s">
        <v>14379</v>
      </c>
      <c r="AO3306" s="71">
        <v>81.6</v>
      </c>
      <c r="AT3306" s="73"/>
      <c r="AU3306" s="73"/>
      <c r="AV3306" s="73"/>
      <c r="AW3306" s="74" t="s">
        <v>17701</v>
      </c>
      <c r="BC3306" s="73"/>
    </row>
    <row r="3307" spans="1:56">
      <c r="A3307" s="70" t="str">
        <f t="shared" si="103"/>
        <v>2026-01</v>
      </c>
      <c r="B3307" s="5" t="str">
        <f>_xlfn.XLOOKUP(G3307,过机服务商重量差!A:A,过机服务商重量差!G:G)</f>
        <v>帅时莹</v>
      </c>
      <c r="C3307" s="32" t="str">
        <f t="shared" si="102"/>
        <v>渠道</v>
      </c>
      <c r="D3307" s="63">
        <f>ROUND(IF(AND(AO3307&gt;=0,Y3307="正常走货"),_xlfn.XLOOKUP(G3307,过机服务商重量差!A:A,过机服务商重量差!L:L),"0"),2)</f>
        <v>10</v>
      </c>
      <c r="E3307" s="64">
        <f>ROUND(IF(B3307="小旋风",$D3307/提成!$D$4*提成!$E$4,$D3307/提成!$D$3*提成!$E$3),2)</f>
        <v>0.1</v>
      </c>
      <c r="F3307" s="5" t="str">
        <f ca="1">IFERROR(LOOKUP(1,0/((B3307=名单!B:B)*(VALUE(AW3307)&gt;=名单!E:E)*(VALUE(AW3307)&lt;=名单!G:G)*(Y3307="正常走货")),名单!H:H),"否")</f>
        <v>否</v>
      </c>
      <c r="G3307" s="71" t="s">
        <v>9938</v>
      </c>
      <c r="H3307" s="71" t="s">
        <v>9940</v>
      </c>
      <c r="J3307" s="72" t="s">
        <v>140</v>
      </c>
      <c r="L3307" s="71" t="s">
        <v>18</v>
      </c>
      <c r="M3307" s="73"/>
      <c r="N3307" s="73"/>
      <c r="R3307" s="73"/>
      <c r="S3307" s="72" t="s">
        <v>562</v>
      </c>
      <c r="T3307" s="72" t="s">
        <v>14410</v>
      </c>
      <c r="U3307" s="73"/>
      <c r="W3307" s="73"/>
      <c r="X3307" s="73"/>
      <c r="Y3307" s="72" t="s">
        <v>14379</v>
      </c>
      <c r="AO3307" s="71">
        <v>390.33</v>
      </c>
      <c r="AT3307" s="73"/>
      <c r="AV3307" s="73"/>
      <c r="AW3307" s="74" t="s">
        <v>17702</v>
      </c>
      <c r="BC3307" s="73"/>
    </row>
    <row r="3308" spans="1:56">
      <c r="A3308" s="70" t="str">
        <f t="shared" si="103"/>
        <v>2026-01</v>
      </c>
      <c r="B3308" s="5" t="str">
        <f>_xlfn.XLOOKUP(G3308,过机服务商重量差!A:A,过机服务商重量差!G:G)</f>
        <v>玉麒麟</v>
      </c>
      <c r="C3308" s="32" t="str">
        <f t="shared" si="102"/>
        <v>渠道</v>
      </c>
      <c r="D3308" s="63">
        <f>ROUND(IF(AND(AO3308&gt;=0,Y3308="正常走货"),_xlfn.XLOOKUP(G3308,过机服务商重量差!A:A,过机服务商重量差!L:L),"0"),2)</f>
        <v>44</v>
      </c>
      <c r="E3308" s="64">
        <f>ROUND(IF(B3308="小旋风",$D3308/提成!$D$4*提成!$E$4,$D3308/提成!$D$3*提成!$E$3),2)</f>
        <v>0.44</v>
      </c>
      <c r="F3308" s="5" t="str">
        <f ca="1">IFERROR(LOOKUP(1,0/((B3308=名单!B:B)*(VALUE(AW3308)&gt;=名单!E:E)*(VALUE(AW3308)&lt;=名单!G:G)*(Y3308="正常走货")),名单!H:H),"否")</f>
        <v>否</v>
      </c>
      <c r="G3308" s="71" t="s">
        <v>9941</v>
      </c>
      <c r="H3308" s="71" t="s">
        <v>9943</v>
      </c>
      <c r="J3308" s="72" t="s">
        <v>17</v>
      </c>
      <c r="L3308" s="71" t="s">
        <v>18</v>
      </c>
      <c r="M3308" s="73"/>
      <c r="N3308" s="73"/>
      <c r="R3308" s="73"/>
      <c r="S3308" s="72" t="s">
        <v>239</v>
      </c>
      <c r="T3308" s="72" t="s">
        <v>14386</v>
      </c>
      <c r="U3308" s="73"/>
      <c r="W3308" s="73"/>
      <c r="X3308" s="73"/>
      <c r="Y3308" s="72" t="s">
        <v>14379</v>
      </c>
      <c r="AO3308" s="71">
        <v>73</v>
      </c>
      <c r="AT3308" s="73"/>
      <c r="AV3308" s="73"/>
      <c r="AW3308" s="74" t="s">
        <v>17703</v>
      </c>
      <c r="BC3308" s="73"/>
    </row>
    <row r="3309" spans="1:56">
      <c r="A3309" s="70" t="str">
        <f t="shared" si="103"/>
        <v>2026-01</v>
      </c>
      <c r="B3309" s="5" t="str">
        <f>_xlfn.XLOOKUP(G3309,过机服务商重量差!A:A,过机服务商重量差!G:G)</f>
        <v>玉麒麟</v>
      </c>
      <c r="C3309" s="32" t="str">
        <f t="shared" si="102"/>
        <v>渠道</v>
      </c>
      <c r="D3309" s="63">
        <f>ROUND(IF(AND(AO3309&gt;=0,Y3309="正常走货"),_xlfn.XLOOKUP(G3309,过机服务商重量差!A:A,过机服务商重量差!L:L),"0"),2)</f>
        <v>6</v>
      </c>
      <c r="E3309" s="64">
        <f>ROUND(IF(B3309="小旋风",$D3309/提成!$D$4*提成!$E$4,$D3309/提成!$D$3*提成!$E$3),2)</f>
        <v>0.06</v>
      </c>
      <c r="F3309" s="5" t="str">
        <f ca="1">IFERROR(LOOKUP(1,0/((B3309=名单!B:B)*(VALUE(AW3309)&gt;=名单!E:E)*(VALUE(AW3309)&lt;=名单!G:G)*(Y3309="正常走货")),名单!H:H),"否")</f>
        <v>否</v>
      </c>
      <c r="G3309" s="71" t="s">
        <v>9944</v>
      </c>
      <c r="H3309" s="71" t="s">
        <v>9946</v>
      </c>
      <c r="J3309" s="72" t="s">
        <v>17</v>
      </c>
      <c r="L3309" s="71" t="s">
        <v>18</v>
      </c>
      <c r="M3309" s="73"/>
      <c r="N3309" s="73"/>
      <c r="R3309" s="73"/>
      <c r="S3309" s="72" t="s">
        <v>454</v>
      </c>
      <c r="T3309" s="72" t="s">
        <v>14407</v>
      </c>
      <c r="U3309" s="73"/>
      <c r="W3309" s="73"/>
      <c r="X3309" s="73"/>
      <c r="Y3309" s="72" t="s">
        <v>14379</v>
      </c>
      <c r="AO3309" s="71">
        <v>82</v>
      </c>
      <c r="AT3309" s="73"/>
      <c r="AV3309" s="73"/>
      <c r="AW3309" s="74" t="s">
        <v>17704</v>
      </c>
      <c r="BC3309" s="73"/>
    </row>
    <row r="3310" spans="1:56">
      <c r="A3310" s="70" t="str">
        <f t="shared" si="103"/>
        <v>2026-01</v>
      </c>
      <c r="B3310" s="5" t="str">
        <f>_xlfn.XLOOKUP(G3310,过机服务商重量差!A:A,过机服务商重量差!G:G)</f>
        <v>无崖子</v>
      </c>
      <c r="C3310" s="32" t="str">
        <f t="shared" si="102"/>
        <v>渠道</v>
      </c>
      <c r="D3310" s="63">
        <f>ROUND(IF(AND(AO3310&gt;=0,Y3310="正常走货"),_xlfn.XLOOKUP(G3310,过机服务商重量差!A:A,过机服务商重量差!L:L),"0"),2)</f>
        <v>8.6</v>
      </c>
      <c r="E3310" s="64">
        <f>ROUND(IF(B3310="小旋风",$D3310/提成!$D$4*提成!$E$4,$D3310/提成!$D$3*提成!$E$3),2)</f>
        <v>0.09</v>
      </c>
      <c r="F3310" s="5" t="str">
        <f ca="1">IFERROR(LOOKUP(1,0/((B3310=名单!B:B)*(VALUE(AW3310)&gt;=名单!E:E)*(VALUE(AW3310)&lt;=名单!G:G)*(Y3310="正常走货")),名单!H:H),"否")</f>
        <v>否</v>
      </c>
      <c r="G3310" s="71" t="s">
        <v>9947</v>
      </c>
      <c r="H3310" s="71" t="s">
        <v>9949</v>
      </c>
      <c r="J3310" s="72" t="s">
        <v>128</v>
      </c>
      <c r="L3310" s="71" t="s">
        <v>18</v>
      </c>
      <c r="M3310" s="73"/>
      <c r="N3310" s="73"/>
      <c r="R3310" s="73"/>
      <c r="S3310" s="72" t="s">
        <v>191</v>
      </c>
      <c r="T3310" s="72" t="s">
        <v>14410</v>
      </c>
      <c r="U3310" s="73"/>
      <c r="W3310" s="73"/>
      <c r="X3310" s="73"/>
      <c r="Y3310" s="72" t="s">
        <v>14379</v>
      </c>
      <c r="AO3310" s="71">
        <v>236.64</v>
      </c>
      <c r="AS3310" s="73"/>
      <c r="AT3310" s="73"/>
      <c r="AU3310" s="73"/>
      <c r="AV3310" s="73"/>
      <c r="AW3310" s="74" t="s">
        <v>17705</v>
      </c>
      <c r="BC3310" s="73"/>
    </row>
    <row r="3311" spans="1:56">
      <c r="A3311" s="70" t="str">
        <f t="shared" si="103"/>
        <v>2026-01</v>
      </c>
      <c r="B3311" s="5" t="str">
        <f>_xlfn.XLOOKUP(G3311,过机服务商重量差!A:A,过机服务商重量差!G:G)</f>
        <v>小旋风</v>
      </c>
      <c r="C3311" s="32" t="str">
        <f t="shared" si="102"/>
        <v>渠道</v>
      </c>
      <c r="D3311" s="63">
        <f>ROUND(IF(AND(AO3311&gt;=0,Y3311="正常走货"),_xlfn.XLOOKUP(G3311,过机服务商重量差!A:A,过机服务商重量差!L:L),"0"),2)</f>
        <v>27</v>
      </c>
      <c r="E3311" s="64">
        <f>ROUND(IF(B3311="小旋风",$D3311/提成!$D$4*提成!$E$4,$D3311/提成!$D$3*提成!$E$3),2)</f>
        <v>0.27</v>
      </c>
      <c r="F3311" s="5" t="str">
        <f ca="1">IFERROR(LOOKUP(1,0/((B3311=名单!B:B)*(VALUE(AW3311)&gt;=名单!E:E)*(VALUE(AW3311)&lt;=名单!G:G)*(Y3311="正常走货")),名单!H:H),"否")</f>
        <v>是</v>
      </c>
      <c r="G3311" s="71" t="s">
        <v>9950</v>
      </c>
      <c r="H3311" s="71" t="s">
        <v>9952</v>
      </c>
      <c r="J3311" s="72" t="s">
        <v>1377</v>
      </c>
      <c r="L3311" s="71" t="s">
        <v>18</v>
      </c>
      <c r="M3311" s="73"/>
      <c r="N3311" s="73"/>
      <c r="R3311" s="73"/>
      <c r="S3311" s="72" t="s">
        <v>558</v>
      </c>
      <c r="T3311" s="72" t="s">
        <v>14410</v>
      </c>
      <c r="U3311" s="73"/>
      <c r="W3311" s="73"/>
      <c r="X3311" s="73"/>
      <c r="Y3311" s="72" t="s">
        <v>14379</v>
      </c>
      <c r="AO3311" s="71">
        <v>40.5</v>
      </c>
      <c r="AS3311" s="73"/>
      <c r="AT3311" s="73"/>
      <c r="AU3311" s="73"/>
      <c r="AV3311" s="73"/>
      <c r="AW3311" s="74" t="s">
        <v>17706</v>
      </c>
      <c r="BC3311" s="73"/>
      <c r="BD3311" s="73"/>
    </row>
    <row r="3312" spans="1:56">
      <c r="A3312" s="70" t="str">
        <f t="shared" si="103"/>
        <v>2026-01</v>
      </c>
      <c r="B3312" s="5" t="str">
        <f>_xlfn.XLOOKUP(G3312,过机服务商重量差!A:A,过机服务商重量差!G:G)</f>
        <v>玉麒麟</v>
      </c>
      <c r="C3312" s="32" t="str">
        <f t="shared" si="102"/>
        <v>渠道</v>
      </c>
      <c r="D3312" s="63">
        <f>ROUND(IF(AND(AO3312&gt;=0,Y3312="正常走货"),_xlfn.XLOOKUP(G3312,过机服务商重量差!A:A,过机服务商重量差!L:L),"0"),2)</f>
        <v>15</v>
      </c>
      <c r="E3312" s="64">
        <f>ROUND(IF(B3312="小旋风",$D3312/提成!$D$4*提成!$E$4,$D3312/提成!$D$3*提成!$E$3),2)</f>
        <v>0.15</v>
      </c>
      <c r="F3312" s="5" t="str">
        <f ca="1">IFERROR(LOOKUP(1,0/((B3312=名单!B:B)*(VALUE(AW3312)&gt;=名单!E:E)*(VALUE(AW3312)&lt;=名单!G:G)*(Y3312="正常走货")),名单!H:H),"否")</f>
        <v>否</v>
      </c>
      <c r="G3312" s="71" t="s">
        <v>9953</v>
      </c>
      <c r="H3312" s="71" t="s">
        <v>9953</v>
      </c>
      <c r="J3312" s="72" t="s">
        <v>17</v>
      </c>
      <c r="L3312" s="71" t="s">
        <v>18</v>
      </c>
      <c r="M3312" s="73"/>
      <c r="N3312" s="73"/>
      <c r="R3312" s="73"/>
      <c r="S3312" s="72" t="s">
        <v>454</v>
      </c>
      <c r="T3312" s="72" t="s">
        <v>14407</v>
      </c>
      <c r="U3312" s="73"/>
      <c r="W3312" s="73"/>
      <c r="X3312" s="73"/>
      <c r="Y3312" s="72" t="s">
        <v>14379</v>
      </c>
      <c r="AO3312" s="71">
        <v>199</v>
      </c>
      <c r="AT3312" s="73"/>
      <c r="AU3312" s="73"/>
      <c r="AV3312" s="73"/>
      <c r="AW3312" s="74" t="s">
        <v>17707</v>
      </c>
      <c r="BC3312" s="73"/>
    </row>
    <row r="3313" spans="1:56">
      <c r="A3313" s="70" t="str">
        <f t="shared" si="103"/>
        <v>2026-01</v>
      </c>
      <c r="B3313" s="5" t="str">
        <f>_xlfn.XLOOKUP(G3313,过机服务商重量差!A:A,过机服务商重量差!G:G)</f>
        <v>帅时莹</v>
      </c>
      <c r="C3313" s="32" t="str">
        <f t="shared" si="102"/>
        <v>渠道</v>
      </c>
      <c r="D3313" s="63">
        <f>ROUND(IF(AND(AO3313&gt;=0,Y3313="正常走货"),_xlfn.XLOOKUP(G3313,过机服务商重量差!A:A,过机服务商重量差!L:L),"0"),2)</f>
        <v>10</v>
      </c>
      <c r="E3313" s="64">
        <f>ROUND(IF(B3313="小旋风",$D3313/提成!$D$4*提成!$E$4,$D3313/提成!$D$3*提成!$E$3),2)</f>
        <v>0.1</v>
      </c>
      <c r="F3313" s="5" t="str">
        <f ca="1">IFERROR(LOOKUP(1,0/((B3313=名单!B:B)*(VALUE(AW3313)&gt;=名单!E:E)*(VALUE(AW3313)&lt;=名单!G:G)*(Y3313="正常走货")),名单!H:H),"否")</f>
        <v>否</v>
      </c>
      <c r="G3313" s="71" t="s">
        <v>9955</v>
      </c>
      <c r="H3313" s="71" t="s">
        <v>9957</v>
      </c>
      <c r="J3313" s="72" t="s">
        <v>140</v>
      </c>
      <c r="L3313" s="71" t="s">
        <v>18</v>
      </c>
      <c r="M3313" s="73"/>
      <c r="N3313" s="73"/>
      <c r="P3313" s="73"/>
      <c r="R3313" s="73"/>
      <c r="S3313" s="72" t="s">
        <v>562</v>
      </c>
      <c r="T3313" s="72" t="s">
        <v>14410</v>
      </c>
      <c r="U3313" s="73"/>
      <c r="W3313" s="73"/>
      <c r="X3313" s="73"/>
      <c r="Y3313" s="72" t="s">
        <v>14379</v>
      </c>
      <c r="AO3313" s="71">
        <v>166.73</v>
      </c>
      <c r="AS3313" s="73"/>
      <c r="AT3313" s="73"/>
      <c r="AV3313" s="73"/>
      <c r="AW3313" s="74" t="s">
        <v>17708</v>
      </c>
      <c r="BC3313" s="73"/>
    </row>
    <row r="3314" spans="1:56">
      <c r="A3314" s="70" t="str">
        <f t="shared" si="103"/>
        <v>2026-01</v>
      </c>
      <c r="B3314" s="5" t="str">
        <f>_xlfn.XLOOKUP(G3314,过机服务商重量差!A:A,过机服务商重量差!G:G)</f>
        <v>帅时莹</v>
      </c>
      <c r="C3314" s="32" t="str">
        <f t="shared" si="102"/>
        <v>渠道</v>
      </c>
      <c r="D3314" s="63">
        <f>ROUND(IF(AND(AO3314&gt;=0,Y3314="正常走货"),_xlfn.XLOOKUP(G3314,过机服务商重量差!A:A,过机服务商重量差!L:L),"0"),2)</f>
        <v>14</v>
      </c>
      <c r="E3314" s="64">
        <f>ROUND(IF(B3314="小旋风",$D3314/提成!$D$4*提成!$E$4,$D3314/提成!$D$3*提成!$E$3),2)</f>
        <v>0.14</v>
      </c>
      <c r="F3314" s="5" t="str">
        <f ca="1">IFERROR(LOOKUP(1,0/((B3314=名单!B:B)*(VALUE(AW3314)&gt;=名单!E:E)*(VALUE(AW3314)&lt;=名单!G:G)*(Y3314="正常走货")),名单!H:H),"否")</f>
        <v>否</v>
      </c>
      <c r="G3314" s="71" t="s">
        <v>9958</v>
      </c>
      <c r="H3314" s="71" t="s">
        <v>9960</v>
      </c>
      <c r="J3314" s="72" t="s">
        <v>140</v>
      </c>
      <c r="L3314" s="71" t="s">
        <v>18</v>
      </c>
      <c r="M3314" s="73"/>
      <c r="N3314" s="73"/>
      <c r="R3314" s="73"/>
      <c r="S3314" s="72" t="s">
        <v>540</v>
      </c>
      <c r="T3314" s="71" t="s">
        <v>14410</v>
      </c>
      <c r="U3314" s="73"/>
      <c r="W3314" s="73"/>
      <c r="X3314" s="73"/>
      <c r="Y3314" s="72" t="s">
        <v>14379</v>
      </c>
      <c r="AO3314" s="71">
        <v>86.49</v>
      </c>
      <c r="AT3314" s="73"/>
      <c r="AU3314" s="73"/>
      <c r="AV3314" s="73"/>
      <c r="AW3314" s="74" t="s">
        <v>17709</v>
      </c>
      <c r="BC3314" s="73"/>
    </row>
    <row r="3315" spans="1:56">
      <c r="A3315" s="70" t="str">
        <f t="shared" si="103"/>
        <v>2026-01</v>
      </c>
      <c r="B3315" s="5" t="str">
        <f>_xlfn.XLOOKUP(G3315,过机服务商重量差!A:A,过机服务商重量差!G:G)</f>
        <v>玉麒麟</v>
      </c>
      <c r="C3315" s="32" t="str">
        <f t="shared" si="102"/>
        <v>渠道</v>
      </c>
      <c r="D3315" s="63">
        <f>ROUND(IF(AND(AO3315&gt;=0,Y3315="正常走货"),_xlfn.XLOOKUP(G3315,过机服务商重量差!A:A,过机服务商重量差!L:L),"0"),2)</f>
        <v>3</v>
      </c>
      <c r="E3315" s="64">
        <f>ROUND(IF(B3315="小旋风",$D3315/提成!$D$4*提成!$E$4,$D3315/提成!$D$3*提成!$E$3),2)</f>
        <v>0.03</v>
      </c>
      <c r="F3315" s="5" t="str">
        <f ca="1">IFERROR(LOOKUP(1,0/((B3315=名单!B:B)*(VALUE(AW3315)&gt;=名单!E:E)*(VALUE(AW3315)&lt;=名单!G:G)*(Y3315="正常走货")),名单!H:H),"否")</f>
        <v>否</v>
      </c>
      <c r="G3315" s="71" t="s">
        <v>9961</v>
      </c>
      <c r="H3315" s="71" t="s">
        <v>9963</v>
      </c>
      <c r="J3315" s="72" t="s">
        <v>17</v>
      </c>
      <c r="L3315" s="71" t="s">
        <v>18</v>
      </c>
      <c r="M3315" s="73"/>
      <c r="N3315" s="73"/>
      <c r="R3315" s="73"/>
      <c r="S3315" s="72" t="s">
        <v>562</v>
      </c>
      <c r="T3315" s="72" t="s">
        <v>14410</v>
      </c>
      <c r="U3315" s="73"/>
      <c r="W3315" s="73"/>
      <c r="X3315" s="73"/>
      <c r="Y3315" s="72" t="s">
        <v>14379</v>
      </c>
      <c r="AO3315" s="71">
        <v>72.6</v>
      </c>
      <c r="AS3315" s="73"/>
      <c r="AT3315" s="73"/>
      <c r="AU3315" s="73"/>
      <c r="AV3315" s="73"/>
      <c r="AW3315" s="74" t="s">
        <v>17710</v>
      </c>
      <c r="BA3315" s="73"/>
      <c r="BC3315" s="73"/>
    </row>
    <row r="3316" spans="1:56">
      <c r="A3316" s="70" t="str">
        <f t="shared" si="103"/>
        <v>2026-01</v>
      </c>
      <c r="B3316" s="5" t="str">
        <f>_xlfn.XLOOKUP(G3316,过机服务商重量差!A:A,过机服务商重量差!G:G)</f>
        <v>小旋风</v>
      </c>
      <c r="C3316" s="32" t="str">
        <f t="shared" si="102"/>
        <v>渠道</v>
      </c>
      <c r="D3316" s="63">
        <f>ROUND(IF(AND(AO3316&gt;=0,Y3316="正常走货"),_xlfn.XLOOKUP(G3316,过机服务商重量差!A:A,过机服务商重量差!L:L),"0"),2)</f>
        <v>1825</v>
      </c>
      <c r="E3316" s="64">
        <f>ROUND(IF(B3316="小旋风",$D3316/提成!$D$4*提成!$E$4,$D3316/提成!$D$3*提成!$E$3),2)</f>
        <v>18.25</v>
      </c>
      <c r="F3316" s="5" t="str">
        <f ca="1">IFERROR(LOOKUP(1,0/((B3316=名单!B:B)*(VALUE(AW3316)&gt;=名单!E:E)*(VALUE(AW3316)&lt;=名单!G:G)*(Y3316="正常走货")),名单!H:H),"否")</f>
        <v>是</v>
      </c>
      <c r="G3316" s="71" t="s">
        <v>9964</v>
      </c>
      <c r="H3316" s="71" t="s">
        <v>9966</v>
      </c>
      <c r="J3316" s="72" t="s">
        <v>78</v>
      </c>
      <c r="L3316" s="71" t="s">
        <v>18</v>
      </c>
      <c r="M3316" s="73"/>
      <c r="N3316" s="73"/>
      <c r="R3316" s="73"/>
      <c r="S3316" s="72" t="s">
        <v>5181</v>
      </c>
      <c r="T3316" s="72" t="s">
        <v>16094</v>
      </c>
      <c r="U3316" s="73"/>
      <c r="W3316" s="73"/>
      <c r="X3316" s="73"/>
      <c r="Y3316" s="72" t="s">
        <v>14379</v>
      </c>
      <c r="AO3316" s="71">
        <v>2190</v>
      </c>
      <c r="AS3316" s="73"/>
      <c r="AT3316" s="73"/>
      <c r="AV3316" s="73"/>
      <c r="AW3316" s="74" t="s">
        <v>17711</v>
      </c>
      <c r="BC3316" s="73"/>
      <c r="BD3316" s="73"/>
    </row>
    <row r="3317" spans="1:56">
      <c r="A3317" s="70" t="str">
        <f t="shared" si="103"/>
        <v>2026-01</v>
      </c>
      <c r="B3317" s="5" t="str">
        <f>_xlfn.XLOOKUP(G3317,过机服务商重量差!A:A,过机服务商重量差!G:G)</f>
        <v>无崖子</v>
      </c>
      <c r="C3317" s="32" t="str">
        <f t="shared" si="102"/>
        <v>渠道</v>
      </c>
      <c r="D3317" s="63">
        <f>ROUND(IF(AND(AO3317&gt;=0,Y3317="正常走货"),_xlfn.XLOOKUP(G3317,过机服务商重量差!A:A,过机服务商重量差!L:L),"0"),2)</f>
        <v>18</v>
      </c>
      <c r="E3317" s="64">
        <f>ROUND(IF(B3317="小旋风",$D3317/提成!$D$4*提成!$E$4,$D3317/提成!$D$3*提成!$E$3),2)</f>
        <v>0.18</v>
      </c>
      <c r="F3317" s="5" t="str">
        <f ca="1">IFERROR(LOOKUP(1,0/((B3317=名单!B:B)*(VALUE(AW3317)&gt;=名单!E:E)*(VALUE(AW3317)&lt;=名单!G:G)*(Y3317="正常走货")),名单!H:H),"否")</f>
        <v>否</v>
      </c>
      <c r="G3317" s="71" t="s">
        <v>9967</v>
      </c>
      <c r="H3317" s="71" t="s">
        <v>9969</v>
      </c>
      <c r="J3317" s="72" t="s">
        <v>1188</v>
      </c>
      <c r="L3317" s="71" t="s">
        <v>18</v>
      </c>
      <c r="M3317" s="73"/>
      <c r="N3317" s="73"/>
      <c r="R3317" s="73"/>
      <c r="S3317" s="72" t="s">
        <v>442</v>
      </c>
      <c r="T3317" s="72" t="s">
        <v>14410</v>
      </c>
      <c r="U3317" s="73"/>
      <c r="W3317" s="73"/>
      <c r="X3317" s="73"/>
      <c r="Y3317" s="72" t="s">
        <v>14379</v>
      </c>
      <c r="AO3317" s="71">
        <v>72.6900000000001</v>
      </c>
      <c r="AS3317" s="73"/>
      <c r="AT3317" s="73"/>
      <c r="AV3317" s="73"/>
      <c r="AW3317" s="74" t="s">
        <v>17712</v>
      </c>
      <c r="BC3317" s="73"/>
      <c r="BD3317" s="73"/>
    </row>
    <row r="3318" spans="1:56">
      <c r="A3318" s="70" t="str">
        <f t="shared" si="103"/>
        <v>2026-01</v>
      </c>
      <c r="B3318" s="5" t="str">
        <f>_xlfn.XLOOKUP(G3318,过机服务商重量差!A:A,过机服务商重量差!G:G)</f>
        <v>无崖子</v>
      </c>
      <c r="C3318" s="32" t="str">
        <f t="shared" si="102"/>
        <v>渠道</v>
      </c>
      <c r="D3318" s="63">
        <f>ROUND(IF(AND(AO3318&gt;=0,Y3318="正常走货"),_xlfn.XLOOKUP(G3318,过机服务商重量差!A:A,过机服务商重量差!L:L),"0"),2)</f>
        <v>1</v>
      </c>
      <c r="E3318" s="64">
        <f>ROUND(IF(B3318="小旋风",$D3318/提成!$D$4*提成!$E$4,$D3318/提成!$D$3*提成!$E$3),2)</f>
        <v>0.01</v>
      </c>
      <c r="F3318" s="5" t="str">
        <f ca="1">IFERROR(LOOKUP(1,0/((B3318=名单!B:B)*(VALUE(AW3318)&gt;=名单!E:E)*(VALUE(AW3318)&lt;=名单!G:G)*(Y3318="正常走货")),名单!H:H),"否")</f>
        <v>否</v>
      </c>
      <c r="G3318" s="71" t="s">
        <v>9970</v>
      </c>
      <c r="H3318" s="71" t="s">
        <v>9972</v>
      </c>
      <c r="J3318" s="72" t="s">
        <v>590</v>
      </c>
      <c r="L3318" s="71" t="s">
        <v>18</v>
      </c>
      <c r="M3318" s="73"/>
      <c r="N3318" s="73"/>
      <c r="R3318" s="73"/>
      <c r="S3318" s="72" t="s">
        <v>152</v>
      </c>
      <c r="T3318" s="72" t="s">
        <v>14382</v>
      </c>
      <c r="U3318" s="73"/>
      <c r="W3318" s="73"/>
      <c r="X3318" s="73"/>
      <c r="Y3318" s="72" t="s">
        <v>14379</v>
      </c>
      <c r="AO3318" s="71">
        <v>117.4</v>
      </c>
      <c r="AS3318" s="73"/>
      <c r="AT3318" s="73"/>
      <c r="AU3318" s="73"/>
      <c r="AV3318" s="73"/>
      <c r="AW3318" s="74" t="s">
        <v>17713</v>
      </c>
      <c r="BA3318" s="73"/>
      <c r="BC3318" s="73"/>
    </row>
    <row r="3319" spans="1:56">
      <c r="A3319" s="70" t="str">
        <f t="shared" si="103"/>
        <v>2026-01</v>
      </c>
      <c r="B3319" s="5" t="str">
        <f>_xlfn.XLOOKUP(G3319,过机服务商重量差!A:A,过机服务商重量差!G:G)</f>
        <v>玉麒麟</v>
      </c>
      <c r="C3319" s="32" t="str">
        <f t="shared" si="102"/>
        <v>渠道</v>
      </c>
      <c r="D3319" s="63">
        <f>ROUND(IF(AND(AO3319&gt;=0,Y3319="正常走货"),_xlfn.XLOOKUP(G3319,过机服务商重量差!A:A,过机服务商重量差!L:L),"0"),2)</f>
        <v>10</v>
      </c>
      <c r="E3319" s="64">
        <f>ROUND(IF(B3319="小旋风",$D3319/提成!$D$4*提成!$E$4,$D3319/提成!$D$3*提成!$E$3),2)</f>
        <v>0.1</v>
      </c>
      <c r="F3319" s="5" t="str">
        <f ca="1">IFERROR(LOOKUP(1,0/((B3319=名单!B:B)*(VALUE(AW3319)&gt;=名单!E:E)*(VALUE(AW3319)&lt;=名单!G:G)*(Y3319="正常走货")),名单!H:H),"否")</f>
        <v>否</v>
      </c>
      <c r="G3319" s="71" t="s">
        <v>9973</v>
      </c>
      <c r="H3319" s="71" t="s">
        <v>9975</v>
      </c>
      <c r="J3319" s="72" t="s">
        <v>17</v>
      </c>
      <c r="L3319" s="71" t="s">
        <v>18</v>
      </c>
      <c r="M3319" s="73"/>
      <c r="N3319" s="73"/>
      <c r="R3319" s="73"/>
      <c r="S3319" s="72" t="s">
        <v>2305</v>
      </c>
      <c r="T3319" s="72" t="s">
        <v>14410</v>
      </c>
      <c r="U3319" s="73"/>
      <c r="W3319" s="73"/>
      <c r="X3319" s="73"/>
      <c r="Y3319" s="72" t="s">
        <v>14379</v>
      </c>
      <c r="AO3319" s="71">
        <v>99.9</v>
      </c>
      <c r="AS3319" s="73"/>
      <c r="AT3319" s="73"/>
      <c r="AV3319" s="73"/>
      <c r="AW3319" s="74" t="s">
        <v>17714</v>
      </c>
      <c r="BC3319" s="73"/>
    </row>
    <row r="3320" spans="1:56">
      <c r="A3320" s="70" t="str">
        <f t="shared" si="103"/>
        <v>2026-01</v>
      </c>
      <c r="B3320" s="5" t="str">
        <f>_xlfn.XLOOKUP(G3320,过机服务商重量差!A:A,过机服务商重量差!G:G)</f>
        <v>无崖子</v>
      </c>
      <c r="C3320" s="32" t="str">
        <f t="shared" si="102"/>
        <v>渠道</v>
      </c>
      <c r="D3320" s="63">
        <f>ROUND(IF(AND(AO3320&gt;=0,Y3320="正常走货"),_xlfn.XLOOKUP(G3320,过机服务商重量差!A:A,过机服务商重量差!L:L),"0"),2)</f>
        <v>51</v>
      </c>
      <c r="E3320" s="64">
        <f>ROUND(IF(B3320="小旋风",$D3320/提成!$D$4*提成!$E$4,$D3320/提成!$D$3*提成!$E$3),2)</f>
        <v>0.51</v>
      </c>
      <c r="F3320" s="5" t="str">
        <f ca="1">IFERROR(LOOKUP(1,0/((B3320=名单!B:B)*(VALUE(AW3320)&gt;=名单!E:E)*(VALUE(AW3320)&lt;=名单!G:G)*(Y3320="正常走货")),名单!H:H),"否")</f>
        <v>否</v>
      </c>
      <c r="G3320" s="71" t="s">
        <v>9976</v>
      </c>
      <c r="H3320" s="71" t="s">
        <v>9978</v>
      </c>
      <c r="J3320" s="71" t="s">
        <v>926</v>
      </c>
      <c r="L3320" s="71" t="s">
        <v>18</v>
      </c>
      <c r="M3320" s="73"/>
      <c r="N3320" s="73"/>
      <c r="R3320" s="73"/>
      <c r="S3320" s="72" t="s">
        <v>612</v>
      </c>
      <c r="T3320" s="72" t="s">
        <v>14407</v>
      </c>
      <c r="U3320" s="73"/>
      <c r="W3320" s="73"/>
      <c r="X3320" s="73"/>
      <c r="Y3320" s="72" t="s">
        <v>14379</v>
      </c>
      <c r="AO3320" s="71">
        <v>0</v>
      </c>
      <c r="AS3320" s="73"/>
      <c r="AT3320" s="73"/>
      <c r="AU3320" s="73"/>
      <c r="AV3320" s="73"/>
      <c r="AW3320" s="74" t="s">
        <v>17715</v>
      </c>
      <c r="BC3320" s="73"/>
    </row>
    <row r="3321" spans="1:56">
      <c r="A3321" s="70" t="str">
        <f t="shared" si="103"/>
        <v>2026-01</v>
      </c>
      <c r="B3321" s="5" t="str">
        <f>_xlfn.XLOOKUP(G3321,过机服务商重量差!A:A,过机服务商重量差!G:G)</f>
        <v>小旋风</v>
      </c>
      <c r="C3321" s="32" t="str">
        <f t="shared" si="102"/>
        <v>渠道</v>
      </c>
      <c r="D3321" s="63">
        <f>ROUND(IF(AND(AO3321&gt;=0,Y3321="正常走货"),_xlfn.XLOOKUP(G3321,过机服务商重量差!A:A,过机服务商重量差!L:L),"0"),2)</f>
        <v>136</v>
      </c>
      <c r="E3321" s="64">
        <f>ROUND(IF(B3321="小旋风",$D3321/提成!$D$4*提成!$E$4,$D3321/提成!$D$3*提成!$E$3),2)</f>
        <v>1.36</v>
      </c>
      <c r="F3321" s="5" t="str">
        <f ca="1">IFERROR(LOOKUP(1,0/((B3321=名单!B:B)*(VALUE(AW3321)&gt;=名单!E:E)*(VALUE(AW3321)&lt;=名单!G:G)*(Y3321="正常走货")),名单!H:H),"否")</f>
        <v>是</v>
      </c>
      <c r="G3321" s="71" t="s">
        <v>9979</v>
      </c>
      <c r="H3321" s="71" t="s">
        <v>9981</v>
      </c>
      <c r="J3321" s="72" t="s">
        <v>85</v>
      </c>
      <c r="L3321" s="71" t="s">
        <v>18</v>
      </c>
      <c r="M3321" s="73"/>
      <c r="N3321" s="73"/>
      <c r="R3321" s="73"/>
      <c r="S3321" s="72" t="s">
        <v>1262</v>
      </c>
      <c r="T3321" s="72" t="s">
        <v>14382</v>
      </c>
      <c r="U3321" s="73"/>
      <c r="W3321" s="73"/>
      <c r="X3321" s="73"/>
      <c r="Y3321" s="72" t="s">
        <v>14379</v>
      </c>
      <c r="AO3321" s="71">
        <v>1243.2</v>
      </c>
      <c r="AS3321" s="73"/>
      <c r="AT3321" s="73"/>
      <c r="AU3321" s="73"/>
      <c r="AV3321" s="73"/>
      <c r="AW3321" s="74" t="s">
        <v>17716</v>
      </c>
      <c r="BC3321" s="73"/>
    </row>
    <row r="3322" spans="1:56">
      <c r="A3322" s="70" t="str">
        <f t="shared" si="103"/>
        <v>2026-01</v>
      </c>
      <c r="B3322" s="5" t="str">
        <f>_xlfn.XLOOKUP(G3322,过机服务商重量差!A:A,过机服务商重量差!G:G)</f>
        <v>帅时莹</v>
      </c>
      <c r="C3322" s="32" t="str">
        <f t="shared" si="102"/>
        <v>渠道</v>
      </c>
      <c r="D3322" s="63">
        <f>ROUND(IF(AND(AO3322&gt;=0,Y3322="正常走货"),_xlfn.XLOOKUP(G3322,过机服务商重量差!A:A,过机服务商重量差!L:L),"0"),2)</f>
        <v>12</v>
      </c>
      <c r="E3322" s="64">
        <f>ROUND(IF(B3322="小旋风",$D3322/提成!$D$4*提成!$E$4,$D3322/提成!$D$3*提成!$E$3),2)</f>
        <v>0.12</v>
      </c>
      <c r="F3322" s="5" t="str">
        <f ca="1">IFERROR(LOOKUP(1,0/((B3322=名单!B:B)*(VALUE(AW3322)&gt;=名单!E:E)*(VALUE(AW3322)&lt;=名单!G:G)*(Y3322="正常走货")),名单!H:H),"否")</f>
        <v>否</v>
      </c>
      <c r="G3322" s="71" t="s">
        <v>9982</v>
      </c>
      <c r="H3322" s="71" t="s">
        <v>9984</v>
      </c>
      <c r="J3322" s="72" t="s">
        <v>432</v>
      </c>
      <c r="L3322" s="71" t="s">
        <v>18</v>
      </c>
      <c r="M3322" s="73"/>
      <c r="N3322" s="73"/>
      <c r="R3322" s="73"/>
      <c r="S3322" s="72" t="s">
        <v>442</v>
      </c>
      <c r="T3322" s="72" t="s">
        <v>14410</v>
      </c>
      <c r="U3322" s="73"/>
      <c r="W3322" s="73"/>
      <c r="X3322" s="73"/>
      <c r="Y3322" s="72" t="s">
        <v>14379</v>
      </c>
      <c r="AO3322" s="71">
        <v>94</v>
      </c>
      <c r="AS3322" s="73"/>
      <c r="AT3322" s="73"/>
      <c r="AU3322" s="73"/>
      <c r="AV3322" s="73"/>
      <c r="AW3322" s="74" t="s">
        <v>17717</v>
      </c>
      <c r="BC3322" s="73"/>
    </row>
    <row r="3323" spans="1:56">
      <c r="A3323" s="70" t="str">
        <f t="shared" si="103"/>
        <v>2026-01</v>
      </c>
      <c r="B3323" s="5" t="str">
        <f>_xlfn.XLOOKUP(G3323,过机服务商重量差!A:A,过机服务商重量差!G:G)</f>
        <v>玉麒麟</v>
      </c>
      <c r="C3323" s="32" t="str">
        <f t="shared" si="102"/>
        <v>渠道</v>
      </c>
      <c r="D3323" s="63">
        <f>ROUND(IF(AND(AO3323&gt;=0,Y3323="正常走货"),_xlfn.XLOOKUP(G3323,过机服务商重量差!A:A,过机服务商重量差!L:L),"0"),2)</f>
        <v>1</v>
      </c>
      <c r="E3323" s="64">
        <f>ROUND(IF(B3323="小旋风",$D3323/提成!$D$4*提成!$E$4,$D3323/提成!$D$3*提成!$E$3),2)</f>
        <v>0.01</v>
      </c>
      <c r="F3323" s="5" t="str">
        <f ca="1">IFERROR(LOOKUP(1,0/((B3323=名单!B:B)*(VALUE(AW3323)&gt;=名单!E:E)*(VALUE(AW3323)&lt;=名单!G:G)*(Y3323="正常走货")),名单!H:H),"否")</f>
        <v>否</v>
      </c>
      <c r="G3323" s="71" t="s">
        <v>9985</v>
      </c>
      <c r="H3323" s="71" t="s">
        <v>9987</v>
      </c>
      <c r="J3323" s="72" t="s">
        <v>24</v>
      </c>
      <c r="L3323" s="71" t="s">
        <v>18</v>
      </c>
      <c r="M3323" s="73"/>
      <c r="N3323" s="73"/>
      <c r="R3323" s="73"/>
      <c r="S3323" s="72" t="s">
        <v>223</v>
      </c>
      <c r="T3323" s="72" t="s">
        <v>14410</v>
      </c>
      <c r="U3323" s="73"/>
      <c r="W3323" s="73"/>
      <c r="X3323" s="73"/>
      <c r="Y3323" s="72" t="s">
        <v>14379</v>
      </c>
      <c r="AO3323" s="71">
        <v>35</v>
      </c>
      <c r="AS3323" s="73"/>
      <c r="AT3323" s="73"/>
      <c r="AU3323" s="73"/>
      <c r="AV3323" s="73"/>
      <c r="AW3323" s="74" t="s">
        <v>17718</v>
      </c>
      <c r="BC3323" s="73"/>
      <c r="BD3323" s="73"/>
    </row>
    <row r="3324" spans="1:56">
      <c r="A3324" s="70" t="str">
        <f t="shared" si="103"/>
        <v>2026-01</v>
      </c>
      <c r="B3324" s="5" t="str">
        <f>_xlfn.XLOOKUP(G3324,过机服务商重量差!A:A,过机服务商重量差!G:G)</f>
        <v>玉麒麟</v>
      </c>
      <c r="C3324" s="32" t="str">
        <f t="shared" si="102"/>
        <v>渠道</v>
      </c>
      <c r="D3324" s="63">
        <f>ROUND(IF(AND(AO3324&gt;=0,Y3324="正常走货"),_xlfn.XLOOKUP(G3324,过机服务商重量差!A:A,过机服务商重量差!L:L),"0"),2)</f>
        <v>0.5</v>
      </c>
      <c r="E3324" s="64">
        <f>ROUND(IF(B3324="小旋风",$D3324/提成!$D$4*提成!$E$4,$D3324/提成!$D$3*提成!$E$3),2)</f>
        <v>0.01</v>
      </c>
      <c r="F3324" s="5" t="str">
        <f ca="1">IFERROR(LOOKUP(1,0/((B3324=名单!B:B)*(VALUE(AW3324)&gt;=名单!E:E)*(VALUE(AW3324)&lt;=名单!G:G)*(Y3324="正常走货")),名单!H:H),"否")</f>
        <v>否</v>
      </c>
      <c r="G3324" s="71" t="s">
        <v>9988</v>
      </c>
      <c r="H3324" s="71" t="s">
        <v>9990</v>
      </c>
      <c r="J3324" s="72" t="s">
        <v>17</v>
      </c>
      <c r="L3324" s="71" t="s">
        <v>18</v>
      </c>
      <c r="M3324" s="73"/>
      <c r="N3324" s="73"/>
      <c r="R3324" s="73"/>
      <c r="S3324" s="72" t="s">
        <v>152</v>
      </c>
      <c r="T3324" s="71" t="s">
        <v>14382</v>
      </c>
      <c r="U3324" s="73"/>
      <c r="W3324" s="73"/>
      <c r="X3324" s="73"/>
      <c r="Y3324" s="72" t="s">
        <v>14379</v>
      </c>
      <c r="AO3324" s="71">
        <v>39.5</v>
      </c>
      <c r="AS3324" s="73"/>
      <c r="AT3324" s="73"/>
      <c r="AU3324" s="73"/>
      <c r="AV3324" s="73"/>
      <c r="AW3324" s="74" t="s">
        <v>17719</v>
      </c>
      <c r="BC3324" s="73"/>
    </row>
    <row r="3325" spans="1:56">
      <c r="A3325" s="70" t="str">
        <f t="shared" si="103"/>
        <v>2026-01</v>
      </c>
      <c r="B3325" s="5" t="str">
        <f>_xlfn.XLOOKUP(G3325,过机服务商重量差!A:A,过机服务商重量差!G:G)</f>
        <v>玉麒麟</v>
      </c>
      <c r="C3325" s="32" t="str">
        <f t="shared" si="102"/>
        <v>渠道</v>
      </c>
      <c r="D3325" s="63">
        <f>ROUND(IF(AND(AO3325&gt;=0,Y3325="正常走货"),_xlfn.XLOOKUP(G3325,过机服务商重量差!A:A,过机服务商重量差!L:L),"0"),2)</f>
        <v>0.5</v>
      </c>
      <c r="E3325" s="64">
        <f>ROUND(IF(B3325="小旋风",$D3325/提成!$D$4*提成!$E$4,$D3325/提成!$D$3*提成!$E$3),2)</f>
        <v>0.01</v>
      </c>
      <c r="F3325" s="5" t="str">
        <f ca="1">IFERROR(LOOKUP(1,0/((B3325=名单!B:B)*(VALUE(AW3325)&gt;=名单!E:E)*(VALUE(AW3325)&lt;=名单!G:G)*(Y3325="正常走货")),名单!H:H),"否")</f>
        <v>否</v>
      </c>
      <c r="G3325" s="71" t="s">
        <v>9991</v>
      </c>
      <c r="H3325" s="71" t="s">
        <v>9993</v>
      </c>
      <c r="J3325" s="72" t="s">
        <v>17</v>
      </c>
      <c r="L3325" s="71" t="s">
        <v>18</v>
      </c>
      <c r="M3325" s="73"/>
      <c r="N3325" s="73"/>
      <c r="R3325" s="73"/>
      <c r="S3325" s="72" t="s">
        <v>398</v>
      </c>
      <c r="T3325" s="72" t="s">
        <v>14382</v>
      </c>
      <c r="U3325" s="73"/>
      <c r="W3325" s="73"/>
      <c r="X3325" s="73"/>
      <c r="Y3325" s="72" t="s">
        <v>14379</v>
      </c>
      <c r="AO3325" s="71">
        <v>59</v>
      </c>
      <c r="AS3325" s="73"/>
      <c r="AT3325" s="73"/>
      <c r="AU3325" s="73"/>
      <c r="AV3325" s="73"/>
      <c r="AW3325" s="74" t="s">
        <v>17720</v>
      </c>
      <c r="BA3325" s="73"/>
      <c r="BC3325" s="73"/>
    </row>
    <row r="3326" spans="1:56">
      <c r="A3326" s="70" t="str">
        <f t="shared" si="103"/>
        <v>2026-01</v>
      </c>
      <c r="B3326" s="5" t="str">
        <f>_xlfn.XLOOKUP(G3326,过机服务商重量差!A:A,过机服务商重量差!G:G)</f>
        <v>玉麒麟</v>
      </c>
      <c r="C3326" s="32" t="str">
        <f t="shared" si="102"/>
        <v>渠道</v>
      </c>
      <c r="D3326" s="63">
        <f>ROUND(IF(AND(AO3326&gt;=0,Y3326="正常走货"),_xlfn.XLOOKUP(G3326,过机服务商重量差!A:A,过机服务商重量差!L:L),"0"),2)</f>
        <v>1</v>
      </c>
      <c r="E3326" s="64">
        <f>ROUND(IF(B3326="小旋风",$D3326/提成!$D$4*提成!$E$4,$D3326/提成!$D$3*提成!$E$3),2)</f>
        <v>0.01</v>
      </c>
      <c r="F3326" s="5" t="str">
        <f ca="1">IFERROR(LOOKUP(1,0/((B3326=名单!B:B)*(VALUE(AW3326)&gt;=名单!E:E)*(VALUE(AW3326)&lt;=名单!G:G)*(Y3326="正常走货")),名单!H:H),"否")</f>
        <v>否</v>
      </c>
      <c r="G3326" s="71" t="s">
        <v>9994</v>
      </c>
      <c r="H3326" s="71" t="s">
        <v>9996</v>
      </c>
      <c r="J3326" s="72" t="s">
        <v>17</v>
      </c>
      <c r="L3326" s="71" t="s">
        <v>18</v>
      </c>
      <c r="M3326" s="73"/>
      <c r="N3326" s="73"/>
      <c r="R3326" s="73"/>
      <c r="S3326" s="72" t="s">
        <v>398</v>
      </c>
      <c r="T3326" s="72" t="s">
        <v>14382</v>
      </c>
      <c r="U3326" s="73"/>
      <c r="W3326" s="73"/>
      <c r="X3326" s="73"/>
      <c r="Y3326" s="72" t="s">
        <v>14379</v>
      </c>
      <c r="AO3326" s="71">
        <v>38.22</v>
      </c>
      <c r="AS3326" s="73"/>
      <c r="AT3326" s="73"/>
      <c r="AV3326" s="73"/>
      <c r="AW3326" s="74" t="s">
        <v>17721</v>
      </c>
      <c r="BC3326" s="73"/>
    </row>
    <row r="3327" spans="1:56">
      <c r="A3327" s="70" t="str">
        <f t="shared" si="103"/>
        <v>2026-01</v>
      </c>
      <c r="B3327" s="5" t="str">
        <f>_xlfn.XLOOKUP(G3327,过机服务商重量差!A:A,过机服务商重量差!G:G)</f>
        <v>玉麒麟</v>
      </c>
      <c r="C3327" s="32" t="str">
        <f t="shared" si="102"/>
        <v>渠道</v>
      </c>
      <c r="D3327" s="63">
        <f>ROUND(IF(AND(AO3327&gt;=0,Y3327="正常走货"),_xlfn.XLOOKUP(G3327,过机服务商重量差!A:A,过机服务商重量差!L:L),"0"),2)</f>
        <v>12</v>
      </c>
      <c r="E3327" s="64">
        <f>ROUND(IF(B3327="小旋风",$D3327/提成!$D$4*提成!$E$4,$D3327/提成!$D$3*提成!$E$3),2)</f>
        <v>0.12</v>
      </c>
      <c r="F3327" s="5" t="str">
        <f ca="1">IFERROR(LOOKUP(1,0/((B3327=名单!B:B)*(VALUE(AW3327)&gt;=名单!E:E)*(VALUE(AW3327)&lt;=名单!G:G)*(Y3327="正常走货")),名单!H:H),"否")</f>
        <v>否</v>
      </c>
      <c r="G3327" s="71" t="s">
        <v>9997</v>
      </c>
      <c r="H3327" s="71" t="s">
        <v>36</v>
      </c>
      <c r="J3327" s="72" t="s">
        <v>17</v>
      </c>
      <c r="L3327" s="71" t="s">
        <v>18</v>
      </c>
      <c r="M3327" s="73"/>
      <c r="N3327" s="73"/>
      <c r="R3327" s="73"/>
      <c r="S3327" s="72" t="s">
        <v>767</v>
      </c>
      <c r="T3327" s="72" t="s">
        <v>14382</v>
      </c>
      <c r="U3327" s="73"/>
      <c r="W3327" s="73"/>
      <c r="X3327" s="73"/>
      <c r="Y3327" s="72" t="s">
        <v>14379</v>
      </c>
      <c r="AO3327" s="71">
        <v>0</v>
      </c>
      <c r="AT3327" s="73"/>
      <c r="AV3327" s="73"/>
      <c r="AW3327" s="74" t="s">
        <v>17722</v>
      </c>
      <c r="BC3327" s="73"/>
    </row>
    <row r="3328" spans="1:56">
      <c r="A3328" s="70" t="str">
        <f t="shared" si="103"/>
        <v>2026-01</v>
      </c>
      <c r="B3328" s="5" t="str">
        <f>_xlfn.XLOOKUP(G3328,过机服务商重量差!A:A,过机服务商重量差!G:G)</f>
        <v>风清扬</v>
      </c>
      <c r="C3328" s="32" t="str">
        <f t="shared" si="102"/>
        <v>渠道</v>
      </c>
      <c r="D3328" s="63">
        <f>ROUND(IF(AND(AO3328&gt;=0,Y3328="正常走货"),_xlfn.XLOOKUP(G3328,过机服务商重量差!A:A,过机服务商重量差!L:L),"0"),2)</f>
        <v>37</v>
      </c>
      <c r="E3328" s="64">
        <f>ROUND(IF(B3328="小旋风",$D3328/提成!$D$4*提成!$E$4,$D3328/提成!$D$3*提成!$E$3),2)</f>
        <v>0.37</v>
      </c>
      <c r="F3328" s="5" t="str">
        <f ca="1">IFERROR(LOOKUP(1,0/((B3328=名单!B:B)*(VALUE(AW3328)&gt;=名单!E:E)*(VALUE(AW3328)&lt;=名单!G:G)*(Y3328="正常走货")),名单!H:H),"否")</f>
        <v>是</v>
      </c>
      <c r="G3328" s="71" t="s">
        <v>9999</v>
      </c>
      <c r="H3328" s="71" t="s">
        <v>10001</v>
      </c>
      <c r="J3328" s="72" t="s">
        <v>51</v>
      </c>
      <c r="L3328" s="71" t="s">
        <v>18</v>
      </c>
      <c r="M3328" s="73"/>
      <c r="N3328" s="73"/>
      <c r="R3328" s="73"/>
      <c r="S3328" s="72" t="s">
        <v>687</v>
      </c>
      <c r="T3328" s="72" t="s">
        <v>14407</v>
      </c>
      <c r="U3328" s="73"/>
      <c r="W3328" s="73"/>
      <c r="X3328" s="73"/>
      <c r="Y3328" s="72" t="s">
        <v>14379</v>
      </c>
      <c r="AO3328" s="71">
        <v>40.7</v>
      </c>
      <c r="AT3328" s="73"/>
      <c r="AV3328" s="73"/>
      <c r="AW3328" s="74" t="s">
        <v>17723</v>
      </c>
      <c r="BC3328" s="73"/>
    </row>
    <row r="3329" spans="1:56">
      <c r="A3329" s="70" t="str">
        <f t="shared" si="103"/>
        <v>2026-01</v>
      </c>
      <c r="B3329" s="5" t="str">
        <f>_xlfn.XLOOKUP(G3329,过机服务商重量差!A:A,过机服务商重量差!G:G)</f>
        <v>玉麒麟</v>
      </c>
      <c r="C3329" s="32" t="str">
        <f t="shared" si="102"/>
        <v>渠道</v>
      </c>
      <c r="D3329" s="63">
        <f>ROUND(IF(AND(AO3329&gt;=0,Y3329="正常走货"),_xlfn.XLOOKUP(G3329,过机服务商重量差!A:A,过机服务商重量差!L:L),"0"),2)</f>
        <v>81</v>
      </c>
      <c r="E3329" s="64">
        <f>ROUND(IF(B3329="小旋风",$D3329/提成!$D$4*提成!$E$4,$D3329/提成!$D$3*提成!$E$3),2)</f>
        <v>0.81</v>
      </c>
      <c r="F3329" s="5" t="str">
        <f ca="1">IFERROR(LOOKUP(1,0/((B3329=名单!B:B)*(VALUE(AW3329)&gt;=名单!E:E)*(VALUE(AW3329)&lt;=名单!G:G)*(Y3329="正常走货")),名单!H:H),"否")</f>
        <v>否</v>
      </c>
      <c r="G3329" s="71" t="s">
        <v>10002</v>
      </c>
      <c r="H3329" s="71" t="s">
        <v>10004</v>
      </c>
      <c r="J3329" s="72" t="s">
        <v>17</v>
      </c>
      <c r="L3329" s="71" t="s">
        <v>18</v>
      </c>
      <c r="M3329" s="73"/>
      <c r="N3329" s="73"/>
      <c r="R3329" s="73"/>
      <c r="S3329" s="72" t="s">
        <v>337</v>
      </c>
      <c r="T3329" s="72" t="s">
        <v>14378</v>
      </c>
      <c r="U3329" s="73"/>
      <c r="W3329" s="73"/>
      <c r="X3329" s="73"/>
      <c r="Y3329" s="72" t="s">
        <v>14379</v>
      </c>
      <c r="AO3329" s="71">
        <v>429.5</v>
      </c>
      <c r="AT3329" s="73"/>
      <c r="AV3329" s="73"/>
      <c r="AW3329" s="74" t="s">
        <v>17724</v>
      </c>
      <c r="BC3329" s="73"/>
    </row>
    <row r="3330" spans="1:56">
      <c r="A3330" s="70" t="str">
        <f t="shared" si="103"/>
        <v>2026-01</v>
      </c>
      <c r="B3330" s="5" t="str">
        <f>_xlfn.XLOOKUP(G3330,过机服务商重量差!A:A,过机服务商重量差!G:G)</f>
        <v>玉麒麟</v>
      </c>
      <c r="C3330" s="32" t="str">
        <f t="shared" ref="C3330:C3393" si="104">IF(OR(AO3330&lt;0,L3330="FBA海运"),"","渠道")</f>
        <v>渠道</v>
      </c>
      <c r="D3330" s="63">
        <f>ROUND(IF(AND(AO3330&gt;=0,Y3330="正常走货"),_xlfn.XLOOKUP(G3330,过机服务商重量差!A:A,过机服务商重量差!L:L),"0"),2)</f>
        <v>0.5</v>
      </c>
      <c r="E3330" s="64">
        <f>ROUND(IF(B3330="小旋风",$D3330/提成!$D$4*提成!$E$4,$D3330/提成!$D$3*提成!$E$3),2)</f>
        <v>0.01</v>
      </c>
      <c r="F3330" s="5" t="str">
        <f ca="1">IFERROR(LOOKUP(1,0/((B3330=名单!B:B)*(VALUE(AW3330)&gt;=名单!E:E)*(VALUE(AW3330)&lt;=名单!G:G)*(Y3330="正常走货")),名单!H:H),"否")</f>
        <v>否</v>
      </c>
      <c r="G3330" s="71" t="s">
        <v>10005</v>
      </c>
      <c r="H3330" s="71" t="s">
        <v>10007</v>
      </c>
      <c r="J3330" s="72" t="s">
        <v>17</v>
      </c>
      <c r="L3330" s="71" t="s">
        <v>18</v>
      </c>
      <c r="M3330" s="73"/>
      <c r="N3330" s="73"/>
      <c r="R3330" s="73"/>
      <c r="S3330" s="72" t="s">
        <v>79</v>
      </c>
      <c r="T3330" s="72" t="s">
        <v>14378</v>
      </c>
      <c r="U3330" s="73"/>
      <c r="W3330" s="73"/>
      <c r="X3330" s="73"/>
      <c r="Y3330" s="72" t="s">
        <v>14379</v>
      </c>
      <c r="AO3330" s="71">
        <v>106</v>
      </c>
      <c r="AS3330" s="73"/>
      <c r="AT3330" s="73"/>
      <c r="AV3330" s="73"/>
      <c r="AW3330" s="74" t="s">
        <v>17725</v>
      </c>
      <c r="BA3330" s="73"/>
      <c r="BC3330" s="73"/>
      <c r="BD3330" s="73"/>
    </row>
    <row r="3331" spans="1:56">
      <c r="A3331" s="70" t="str">
        <f t="shared" ref="A3331:A3394" si="105">MID(AW3331,1,7)</f>
        <v>2026-01</v>
      </c>
      <c r="B3331" s="5" t="str">
        <f>_xlfn.XLOOKUP(G3331,过机服务商重量差!A:A,过机服务商重量差!G:G)</f>
        <v>玉麒麟</v>
      </c>
      <c r="C3331" s="32" t="str">
        <f t="shared" si="104"/>
        <v>渠道</v>
      </c>
      <c r="D3331" s="63">
        <f>ROUND(IF(AND(AO3331&gt;=0,Y3331="正常走货"),_xlfn.XLOOKUP(G3331,过机服务商重量差!A:A,过机服务商重量差!L:L),"0"),2)</f>
        <v>5</v>
      </c>
      <c r="E3331" s="64">
        <f>ROUND(IF(B3331="小旋风",$D3331/提成!$D$4*提成!$E$4,$D3331/提成!$D$3*提成!$E$3),2)</f>
        <v>0.05</v>
      </c>
      <c r="F3331" s="5" t="str">
        <f ca="1">IFERROR(LOOKUP(1,0/((B3331=名单!B:B)*(VALUE(AW3331)&gt;=名单!E:E)*(VALUE(AW3331)&lt;=名单!G:G)*(Y3331="正常走货")),名单!H:H),"否")</f>
        <v>否</v>
      </c>
      <c r="G3331" s="71" t="s">
        <v>10008</v>
      </c>
      <c r="H3331" s="71" t="s">
        <v>10010</v>
      </c>
      <c r="J3331" s="72" t="s">
        <v>24</v>
      </c>
      <c r="L3331" s="71" t="s">
        <v>18</v>
      </c>
      <c r="M3331" s="73"/>
      <c r="N3331" s="73"/>
      <c r="R3331" s="73"/>
      <c r="S3331" s="72" t="s">
        <v>612</v>
      </c>
      <c r="T3331" s="72" t="s">
        <v>14407</v>
      </c>
      <c r="U3331" s="73"/>
      <c r="W3331" s="73"/>
      <c r="X3331" s="73"/>
      <c r="Y3331" s="72" t="s">
        <v>14379</v>
      </c>
      <c r="AO3331" s="71">
        <v>138.5</v>
      </c>
      <c r="AT3331" s="73"/>
      <c r="AU3331" s="73"/>
      <c r="AV3331" s="73"/>
      <c r="AW3331" s="74" t="s">
        <v>17726</v>
      </c>
      <c r="BC3331" s="73"/>
    </row>
    <row r="3332" spans="1:56">
      <c r="A3332" s="70" t="str">
        <f t="shared" si="105"/>
        <v>2026-01</v>
      </c>
      <c r="B3332" s="5" t="str">
        <f>_xlfn.XLOOKUP(G3332,过机服务商重量差!A:A,过机服务商重量差!G:G)</f>
        <v>风清扬</v>
      </c>
      <c r="C3332" s="32" t="str">
        <f t="shared" si="104"/>
        <v>渠道</v>
      </c>
      <c r="D3332" s="63">
        <f>ROUND(IF(AND(AO3332&gt;=0,Y3332="正常走货"),_xlfn.XLOOKUP(G3332,过机服务商重量差!A:A,过机服务商重量差!L:L),"0"),2)</f>
        <v>404</v>
      </c>
      <c r="E3332" s="64">
        <f>ROUND(IF(B3332="小旋风",$D3332/提成!$D$4*提成!$E$4,$D3332/提成!$D$3*提成!$E$3),2)</f>
        <v>4.04</v>
      </c>
      <c r="F3332" s="5" t="str">
        <f ca="1">IFERROR(LOOKUP(1,0/((B3332=名单!B:B)*(VALUE(AW3332)&gt;=名单!E:E)*(VALUE(AW3332)&lt;=名单!G:G)*(Y3332="正常走货")),名单!H:H),"否")</f>
        <v>是</v>
      </c>
      <c r="G3332" s="71" t="s">
        <v>10011</v>
      </c>
      <c r="H3332" s="71" t="s">
        <v>10013</v>
      </c>
      <c r="J3332" s="71" t="s">
        <v>2246</v>
      </c>
      <c r="L3332" s="71" t="s">
        <v>18</v>
      </c>
      <c r="M3332" s="73"/>
      <c r="N3332" s="73"/>
      <c r="R3332" s="73"/>
      <c r="S3332" s="72" t="s">
        <v>203</v>
      </c>
      <c r="T3332" s="71" t="s">
        <v>14378</v>
      </c>
      <c r="U3332" s="73"/>
      <c r="W3332" s="73"/>
      <c r="X3332" s="73"/>
      <c r="Y3332" s="72" t="s">
        <v>14379</v>
      </c>
      <c r="AO3332" s="71">
        <v>1179.5</v>
      </c>
      <c r="AS3332" s="73"/>
      <c r="AT3332" s="73"/>
      <c r="AU3332" s="73"/>
      <c r="AV3332" s="73"/>
      <c r="AW3332" s="74" t="s">
        <v>17727</v>
      </c>
      <c r="BC3332" s="73"/>
    </row>
    <row r="3333" spans="1:56">
      <c r="A3333" s="70" t="str">
        <f t="shared" si="105"/>
        <v>2026-01</v>
      </c>
      <c r="B3333" s="5" t="str">
        <f>_xlfn.XLOOKUP(G3333,过机服务商重量差!A:A,过机服务商重量差!G:G)</f>
        <v>玉麒麟</v>
      </c>
      <c r="C3333" s="32" t="str">
        <f t="shared" si="104"/>
        <v>渠道</v>
      </c>
      <c r="D3333" s="63">
        <f>ROUND(IF(AND(AO3333&gt;=0,Y3333="正常走货"),_xlfn.XLOOKUP(G3333,过机服务商重量差!A:A,过机服务商重量差!L:L),"0"),2)</f>
        <v>1</v>
      </c>
      <c r="E3333" s="64">
        <f>ROUND(IF(B3333="小旋风",$D3333/提成!$D$4*提成!$E$4,$D3333/提成!$D$3*提成!$E$3),2)</f>
        <v>0.01</v>
      </c>
      <c r="F3333" s="5" t="str">
        <f ca="1">IFERROR(LOOKUP(1,0/((B3333=名单!B:B)*(VALUE(AW3333)&gt;=名单!E:E)*(VALUE(AW3333)&lt;=名单!G:G)*(Y3333="正常走货")),名单!H:H),"否")</f>
        <v>否</v>
      </c>
      <c r="G3333" s="71" t="s">
        <v>10014</v>
      </c>
      <c r="H3333" s="71" t="s">
        <v>10016</v>
      </c>
      <c r="J3333" s="72" t="s">
        <v>17</v>
      </c>
      <c r="L3333" s="71" t="s">
        <v>18</v>
      </c>
      <c r="M3333" s="73"/>
      <c r="N3333" s="73"/>
      <c r="R3333" s="73"/>
      <c r="S3333" s="72" t="s">
        <v>199</v>
      </c>
      <c r="T3333" s="72" t="s">
        <v>14439</v>
      </c>
      <c r="U3333" s="73"/>
      <c r="W3333" s="73"/>
      <c r="X3333" s="73"/>
      <c r="Y3333" s="72" t="s">
        <v>14379</v>
      </c>
      <c r="AO3333" s="71">
        <v>62.54</v>
      </c>
      <c r="AT3333" s="73"/>
      <c r="AV3333" s="73"/>
      <c r="AW3333" s="74" t="s">
        <v>17728</v>
      </c>
      <c r="BC3333" s="73"/>
    </row>
    <row r="3334" spans="1:56">
      <c r="A3334" s="70" t="str">
        <f t="shared" si="105"/>
        <v>2026-01</v>
      </c>
      <c r="B3334" s="5" t="str">
        <f>_xlfn.XLOOKUP(G3334,过机服务商重量差!A:A,过机服务商重量差!G:G)</f>
        <v>风清扬</v>
      </c>
      <c r="C3334" s="32" t="str">
        <f t="shared" si="104"/>
        <v>渠道</v>
      </c>
      <c r="D3334" s="63">
        <f>ROUND(IF(AND(AO3334&gt;=0,Y3334="正常走货"),_xlfn.XLOOKUP(G3334,过机服务商重量差!A:A,过机服务商重量差!L:L),"0"),2)</f>
        <v>28</v>
      </c>
      <c r="E3334" s="64">
        <f>ROUND(IF(B3334="小旋风",$D3334/提成!$D$4*提成!$E$4,$D3334/提成!$D$3*提成!$E$3),2)</f>
        <v>0.28</v>
      </c>
      <c r="F3334" s="5" t="str">
        <f ca="1">IFERROR(LOOKUP(1,0/((B3334=名单!B:B)*(VALUE(AW3334)&gt;=名单!E:E)*(VALUE(AW3334)&lt;=名单!G:G)*(Y3334="正常走货")),名单!H:H),"否")</f>
        <v>是</v>
      </c>
      <c r="G3334" s="71" t="s">
        <v>10017</v>
      </c>
      <c r="H3334" s="71" t="s">
        <v>10019</v>
      </c>
      <c r="J3334" s="71" t="s">
        <v>3486</v>
      </c>
      <c r="L3334" s="71" t="s">
        <v>18</v>
      </c>
      <c r="M3334" s="73"/>
      <c r="N3334" s="73"/>
      <c r="R3334" s="73"/>
      <c r="S3334" s="72" t="s">
        <v>79</v>
      </c>
      <c r="T3334" s="71" t="s">
        <v>14378</v>
      </c>
      <c r="U3334" s="73"/>
      <c r="W3334" s="73"/>
      <c r="X3334" s="73"/>
      <c r="Y3334" s="72" t="s">
        <v>14379</v>
      </c>
      <c r="AO3334" s="71">
        <v>0</v>
      </c>
      <c r="AS3334" s="73"/>
      <c r="AT3334" s="73"/>
      <c r="AU3334" s="73"/>
      <c r="AV3334" s="73"/>
      <c r="AW3334" s="74" t="s">
        <v>17729</v>
      </c>
      <c r="BC3334" s="73"/>
    </row>
    <row r="3335" spans="1:56">
      <c r="A3335" s="70" t="str">
        <f t="shared" si="105"/>
        <v>2026-01</v>
      </c>
      <c r="B3335" s="5" t="str">
        <f>_xlfn.XLOOKUP(G3335,过机服务商重量差!A:A,过机服务商重量差!G:G)</f>
        <v>玉麒麟</v>
      </c>
      <c r="C3335" s="32" t="str">
        <f t="shared" si="104"/>
        <v>渠道</v>
      </c>
      <c r="D3335" s="63">
        <f>ROUND(IF(AND(AO3335&gt;=0,Y3335="正常走货"),_xlfn.XLOOKUP(G3335,过机服务商重量差!A:A,过机服务商重量差!L:L),"0"),2)</f>
        <v>0.5</v>
      </c>
      <c r="E3335" s="64">
        <f>ROUND(IF(B3335="小旋风",$D3335/提成!$D$4*提成!$E$4,$D3335/提成!$D$3*提成!$E$3),2)</f>
        <v>0.01</v>
      </c>
      <c r="F3335" s="5" t="str">
        <f ca="1">IFERROR(LOOKUP(1,0/((B3335=名单!B:B)*(VALUE(AW3335)&gt;=名单!E:E)*(VALUE(AW3335)&lt;=名单!G:G)*(Y3335="正常走货")),名单!H:H),"否")</f>
        <v>否</v>
      </c>
      <c r="G3335" s="71" t="s">
        <v>10020</v>
      </c>
      <c r="H3335" s="71" t="s">
        <v>10022</v>
      </c>
      <c r="J3335" s="72" t="s">
        <v>17</v>
      </c>
      <c r="L3335" s="71" t="s">
        <v>18</v>
      </c>
      <c r="M3335" s="73"/>
      <c r="N3335" s="73"/>
      <c r="R3335" s="73"/>
      <c r="S3335" s="72" t="s">
        <v>7799</v>
      </c>
      <c r="T3335" s="72" t="s">
        <v>14382</v>
      </c>
      <c r="U3335" s="73"/>
      <c r="W3335" s="73"/>
      <c r="X3335" s="73"/>
      <c r="Y3335" s="72" t="s">
        <v>14379</v>
      </c>
      <c r="AO3335" s="71">
        <v>70.9</v>
      </c>
      <c r="AT3335" s="73"/>
      <c r="AV3335" s="73"/>
      <c r="AW3335" s="74" t="s">
        <v>17730</v>
      </c>
      <c r="BC3335" s="73"/>
    </row>
    <row r="3336" spans="1:56">
      <c r="A3336" s="70" t="str">
        <f t="shared" si="105"/>
        <v>2026-01</v>
      </c>
      <c r="B3336" s="5" t="str">
        <f>_xlfn.XLOOKUP(G3336,过机服务商重量差!A:A,过机服务商重量差!G:G)</f>
        <v>玉麒麟</v>
      </c>
      <c r="C3336" s="32" t="str">
        <f t="shared" si="104"/>
        <v>渠道</v>
      </c>
      <c r="D3336" s="63">
        <f>ROUND(IF(AND(AO3336&gt;=0,Y3336="正常走货"),_xlfn.XLOOKUP(G3336,过机服务商重量差!A:A,过机服务商重量差!L:L),"0"),2)</f>
        <v>1.5</v>
      </c>
      <c r="E3336" s="64">
        <f>ROUND(IF(B3336="小旋风",$D3336/提成!$D$4*提成!$E$4,$D3336/提成!$D$3*提成!$E$3),2)</f>
        <v>0.02</v>
      </c>
      <c r="F3336" s="5" t="str">
        <f ca="1">IFERROR(LOOKUP(1,0/((B3336=名单!B:B)*(VALUE(AW3336)&gt;=名单!E:E)*(VALUE(AW3336)&lt;=名单!G:G)*(Y3336="正常走货")),名单!H:H),"否")</f>
        <v>否</v>
      </c>
      <c r="G3336" s="71" t="s">
        <v>10023</v>
      </c>
      <c r="H3336" s="71" t="s">
        <v>10025</v>
      </c>
      <c r="J3336" s="72" t="s">
        <v>17</v>
      </c>
      <c r="L3336" s="71" t="s">
        <v>18</v>
      </c>
      <c r="M3336" s="73"/>
      <c r="N3336" s="73"/>
      <c r="R3336" s="73"/>
      <c r="S3336" s="72" t="s">
        <v>191</v>
      </c>
      <c r="T3336" s="72" t="s">
        <v>14410</v>
      </c>
      <c r="U3336" s="73"/>
      <c r="W3336" s="73"/>
      <c r="X3336" s="73"/>
      <c r="Y3336" s="72" t="s">
        <v>14379</v>
      </c>
      <c r="AO3336" s="71">
        <v>189.8</v>
      </c>
      <c r="AT3336" s="73"/>
      <c r="AU3336" s="73"/>
      <c r="AV3336" s="73"/>
      <c r="AW3336" s="74" t="s">
        <v>17731</v>
      </c>
      <c r="BC3336" s="73"/>
    </row>
    <row r="3337" spans="1:56">
      <c r="A3337" s="70" t="str">
        <f t="shared" si="105"/>
        <v>2026-01</v>
      </c>
      <c r="B3337" s="5" t="str">
        <f>_xlfn.XLOOKUP(G3337,过机服务商重量差!A:A,过机服务商重量差!G:G)</f>
        <v>风清扬</v>
      </c>
      <c r="C3337" s="32" t="str">
        <f t="shared" si="104"/>
        <v/>
      </c>
      <c r="D3337" s="63">
        <f>ROUND(IF(AND(AO3337&gt;=0,Y3337="正常走货"),_xlfn.XLOOKUP(G3337,过机服务商重量差!A:A,过机服务商重量差!L:L),"0"),2)</f>
        <v>0</v>
      </c>
      <c r="E3337" s="64">
        <f>ROUND(IF(B3337="小旋风",$D3337/提成!$D$4*提成!$E$4,$D3337/提成!$D$3*提成!$E$3),2)</f>
        <v>0</v>
      </c>
      <c r="F3337" s="5" t="str">
        <f ca="1">IFERROR(LOOKUP(1,0/((B3337=名单!B:B)*(VALUE(AW3337)&gt;=名单!E:E)*(VALUE(AW3337)&lt;=名单!G:G)*(Y3337="正常走货")),名单!H:H),"否")</f>
        <v>是</v>
      </c>
      <c r="G3337" s="71" t="s">
        <v>10026</v>
      </c>
      <c r="H3337" s="71" t="s">
        <v>10028</v>
      </c>
      <c r="J3337" s="72" t="s">
        <v>10029</v>
      </c>
      <c r="L3337" s="71" t="s">
        <v>18</v>
      </c>
      <c r="M3337" s="73"/>
      <c r="N3337" s="73"/>
      <c r="R3337" s="73"/>
      <c r="S3337" s="72" t="s">
        <v>7712</v>
      </c>
      <c r="T3337" s="72" t="s">
        <v>14386</v>
      </c>
      <c r="U3337" s="73"/>
      <c r="W3337" s="73"/>
      <c r="X3337" s="73"/>
      <c r="Y3337" s="72" t="s">
        <v>14379</v>
      </c>
      <c r="AO3337" s="71">
        <v>-260.5</v>
      </c>
      <c r="AS3337" s="73"/>
      <c r="AT3337" s="73"/>
      <c r="AU3337" s="73"/>
      <c r="AV3337" s="73"/>
      <c r="AW3337" s="74" t="s">
        <v>17732</v>
      </c>
      <c r="BC3337" s="73"/>
    </row>
    <row r="3338" spans="1:56">
      <c r="A3338" s="70" t="str">
        <f t="shared" si="105"/>
        <v>2026-01</v>
      </c>
      <c r="B3338" s="5" t="str">
        <f>_xlfn.XLOOKUP(G3338,过机服务商重量差!A:A,过机服务商重量差!G:G)</f>
        <v>无崖子</v>
      </c>
      <c r="C3338" s="32" t="str">
        <f t="shared" si="104"/>
        <v>渠道</v>
      </c>
      <c r="D3338" s="63">
        <f>ROUND(IF(AND(AO3338&gt;=0,Y3338="正常走货"),_xlfn.XLOOKUP(G3338,过机服务商重量差!A:A,过机服务商重量差!L:L),"0"),2)</f>
        <v>2</v>
      </c>
      <c r="E3338" s="64">
        <f>ROUND(IF(B3338="小旋风",$D3338/提成!$D$4*提成!$E$4,$D3338/提成!$D$3*提成!$E$3),2)</f>
        <v>0.02</v>
      </c>
      <c r="F3338" s="5" t="str">
        <f ca="1">IFERROR(LOOKUP(1,0/((B3338=名单!B:B)*(VALUE(AW3338)&gt;=名单!E:E)*(VALUE(AW3338)&lt;=名单!G:G)*(Y3338="正常走货")),名单!H:H),"否")</f>
        <v>否</v>
      </c>
      <c r="G3338" s="71" t="s">
        <v>10030</v>
      </c>
      <c r="H3338" s="71" t="s">
        <v>10032</v>
      </c>
      <c r="J3338" s="72" t="s">
        <v>590</v>
      </c>
      <c r="L3338" s="71" t="s">
        <v>18</v>
      </c>
      <c r="M3338" s="73"/>
      <c r="N3338" s="73"/>
      <c r="R3338" s="73"/>
      <c r="S3338" s="72" t="s">
        <v>191</v>
      </c>
      <c r="T3338" s="72" t="s">
        <v>14410</v>
      </c>
      <c r="U3338" s="73"/>
      <c r="W3338" s="73"/>
      <c r="X3338" s="73"/>
      <c r="Y3338" s="72" t="s">
        <v>14379</v>
      </c>
      <c r="AO3338" s="71">
        <v>68.66</v>
      </c>
      <c r="AS3338" s="73"/>
      <c r="AT3338" s="73"/>
      <c r="AV3338" s="73"/>
      <c r="AW3338" s="74" t="s">
        <v>17733</v>
      </c>
      <c r="BC3338" s="73"/>
    </row>
    <row r="3339" spans="1:56">
      <c r="A3339" s="70" t="str">
        <f t="shared" si="105"/>
        <v>2026-01</v>
      </c>
      <c r="B3339" s="5" t="str">
        <f>_xlfn.XLOOKUP(G3339,过机服务商重量差!A:A,过机服务商重量差!G:G)</f>
        <v>玉麒麟</v>
      </c>
      <c r="C3339" s="32" t="str">
        <f t="shared" si="104"/>
        <v>渠道</v>
      </c>
      <c r="D3339" s="63">
        <f>ROUND(IF(AND(AO3339&gt;=0,Y3339="正常走货"),_xlfn.XLOOKUP(G3339,过机服务商重量差!A:A,过机服务商重量差!L:L),"0"),2)</f>
        <v>1</v>
      </c>
      <c r="E3339" s="64">
        <f>ROUND(IF(B3339="小旋风",$D3339/提成!$D$4*提成!$E$4,$D3339/提成!$D$3*提成!$E$3),2)</f>
        <v>0.01</v>
      </c>
      <c r="F3339" s="5" t="str">
        <f ca="1">IFERROR(LOOKUP(1,0/((B3339=名单!B:B)*(VALUE(AW3339)&gt;=名单!E:E)*(VALUE(AW3339)&lt;=名单!G:G)*(Y3339="正常走货")),名单!H:H),"否")</f>
        <v>否</v>
      </c>
      <c r="G3339" s="71" t="s">
        <v>10033</v>
      </c>
      <c r="H3339" s="71" t="s">
        <v>10035</v>
      </c>
      <c r="J3339" s="72" t="s">
        <v>17</v>
      </c>
      <c r="L3339" s="71" t="s">
        <v>18</v>
      </c>
      <c r="M3339" s="73"/>
      <c r="N3339" s="73"/>
      <c r="R3339" s="73"/>
      <c r="S3339" s="72" t="s">
        <v>227</v>
      </c>
      <c r="T3339" s="72" t="s">
        <v>14410</v>
      </c>
      <c r="U3339" s="73"/>
      <c r="W3339" s="73"/>
      <c r="X3339" s="73"/>
      <c r="Y3339" s="72" t="s">
        <v>14379</v>
      </c>
      <c r="AO3339" s="71">
        <v>51</v>
      </c>
      <c r="AT3339" s="73"/>
      <c r="AV3339" s="73"/>
      <c r="AW3339" s="74" t="s">
        <v>17734</v>
      </c>
      <c r="BC3339" s="73"/>
    </row>
    <row r="3340" spans="1:56">
      <c r="A3340" s="70" t="str">
        <f t="shared" si="105"/>
        <v>2026-01</v>
      </c>
      <c r="B3340" s="5" t="str">
        <f>_xlfn.XLOOKUP(G3340,过机服务商重量差!A:A,过机服务商重量差!G:G)</f>
        <v>无崖子</v>
      </c>
      <c r="C3340" s="32" t="str">
        <f t="shared" si="104"/>
        <v>渠道</v>
      </c>
      <c r="D3340" s="63">
        <f>ROUND(IF(AND(AO3340&gt;=0,Y3340="正常走货"),_xlfn.XLOOKUP(G3340,过机服务商重量差!A:A,过机服务商重量差!L:L),"0"),2)</f>
        <v>17</v>
      </c>
      <c r="E3340" s="64">
        <f>ROUND(IF(B3340="小旋风",$D3340/提成!$D$4*提成!$E$4,$D3340/提成!$D$3*提成!$E$3),2)</f>
        <v>0.17</v>
      </c>
      <c r="F3340" s="5" t="str">
        <f ca="1">IFERROR(LOOKUP(1,0/((B3340=名单!B:B)*(VALUE(AW3340)&gt;=名单!E:E)*(VALUE(AW3340)&lt;=名单!G:G)*(Y3340="正常走货")),名单!H:H),"否")</f>
        <v>否</v>
      </c>
      <c r="G3340" s="71" t="s">
        <v>10036</v>
      </c>
      <c r="H3340" s="71" t="s">
        <v>10038</v>
      </c>
      <c r="J3340" s="72" t="s">
        <v>1025</v>
      </c>
      <c r="L3340" s="71" t="s">
        <v>18</v>
      </c>
      <c r="M3340" s="73"/>
      <c r="N3340" s="73"/>
      <c r="R3340" s="73"/>
      <c r="S3340" s="72" t="s">
        <v>199</v>
      </c>
      <c r="T3340" s="72" t="s">
        <v>14439</v>
      </c>
      <c r="U3340" s="73"/>
      <c r="W3340" s="73"/>
      <c r="X3340" s="73"/>
      <c r="Y3340" s="72" t="s">
        <v>14379</v>
      </c>
      <c r="AO3340" s="71">
        <v>192.32</v>
      </c>
      <c r="AS3340" s="73"/>
      <c r="AT3340" s="73"/>
      <c r="AV3340" s="73"/>
      <c r="AW3340" s="74" t="s">
        <v>17735</v>
      </c>
      <c r="BC3340" s="73"/>
    </row>
    <row r="3341" spans="1:56">
      <c r="A3341" s="70" t="str">
        <f t="shared" si="105"/>
        <v>2026-01</v>
      </c>
      <c r="B3341" s="5" t="str">
        <f>_xlfn.XLOOKUP(G3341,过机服务商重量差!A:A,过机服务商重量差!G:G)</f>
        <v>玉麒麟</v>
      </c>
      <c r="C3341" s="32" t="str">
        <f t="shared" si="104"/>
        <v>渠道</v>
      </c>
      <c r="D3341" s="63">
        <f>ROUND(IF(AND(AO3341&gt;=0,Y3341="正常走货"),_xlfn.XLOOKUP(G3341,过机服务商重量差!A:A,过机服务商重量差!L:L),"0"),2)</f>
        <v>11</v>
      </c>
      <c r="E3341" s="64">
        <f>ROUND(IF(B3341="小旋风",$D3341/提成!$D$4*提成!$E$4,$D3341/提成!$D$3*提成!$E$3),2)</f>
        <v>0.11</v>
      </c>
      <c r="F3341" s="5" t="str">
        <f ca="1">IFERROR(LOOKUP(1,0/((B3341=名单!B:B)*(VALUE(AW3341)&gt;=名单!E:E)*(VALUE(AW3341)&lt;=名单!G:G)*(Y3341="正常走货")),名单!H:H),"否")</f>
        <v>否</v>
      </c>
      <c r="G3341" s="71" t="s">
        <v>10039</v>
      </c>
      <c r="H3341" s="71" t="s">
        <v>10041</v>
      </c>
      <c r="J3341" s="72" t="s">
        <v>256</v>
      </c>
      <c r="L3341" s="71" t="s">
        <v>18</v>
      </c>
      <c r="M3341" s="73"/>
      <c r="N3341" s="73"/>
      <c r="R3341" s="73"/>
      <c r="S3341" s="72" t="s">
        <v>7799</v>
      </c>
      <c r="T3341" s="72" t="s">
        <v>14382</v>
      </c>
      <c r="U3341" s="73"/>
      <c r="W3341" s="73"/>
      <c r="X3341" s="73"/>
      <c r="Y3341" s="72" t="s">
        <v>14379</v>
      </c>
      <c r="AO3341" s="71">
        <v>240.5</v>
      </c>
      <c r="AS3341" s="73"/>
      <c r="AT3341" s="73"/>
      <c r="AU3341" s="73"/>
      <c r="AV3341" s="73"/>
      <c r="AW3341" s="74" t="s">
        <v>17736</v>
      </c>
      <c r="BC3341" s="73"/>
      <c r="BD3341" s="73"/>
    </row>
    <row r="3342" spans="1:56">
      <c r="A3342" s="70" t="str">
        <f t="shared" si="105"/>
        <v>2026-01</v>
      </c>
      <c r="B3342" s="5" t="str">
        <f>_xlfn.XLOOKUP(G3342,过机服务商重量差!A:A,过机服务商重量差!G:G)</f>
        <v>无崖子</v>
      </c>
      <c r="C3342" s="32" t="str">
        <f t="shared" si="104"/>
        <v>渠道</v>
      </c>
      <c r="D3342" s="63">
        <f>ROUND(IF(AND(AO3342&gt;=0,Y3342="正常走货"),_xlfn.XLOOKUP(G3342,过机服务商重量差!A:A,过机服务商重量差!L:L),"0"),2)</f>
        <v>3.8</v>
      </c>
      <c r="E3342" s="64">
        <f>ROUND(IF(B3342="小旋风",$D3342/提成!$D$4*提成!$E$4,$D3342/提成!$D$3*提成!$E$3),2)</f>
        <v>0.04</v>
      </c>
      <c r="F3342" s="5" t="str">
        <f ca="1">IFERROR(LOOKUP(1,0/((B3342=名单!B:B)*(VALUE(AW3342)&gt;=名单!E:E)*(VALUE(AW3342)&lt;=名单!G:G)*(Y3342="正常走货")),名单!H:H),"否")</f>
        <v>否</v>
      </c>
      <c r="G3342" s="71" t="s">
        <v>10042</v>
      </c>
      <c r="H3342" s="71" t="s">
        <v>10044</v>
      </c>
      <c r="J3342" s="71" t="s">
        <v>590</v>
      </c>
      <c r="L3342" s="71" t="s">
        <v>18</v>
      </c>
      <c r="M3342" s="73"/>
      <c r="N3342" s="73"/>
      <c r="R3342" s="73"/>
      <c r="S3342" s="72" t="s">
        <v>2305</v>
      </c>
      <c r="T3342" s="72" t="s">
        <v>14410</v>
      </c>
      <c r="U3342" s="73"/>
      <c r="W3342" s="73"/>
      <c r="X3342" s="73"/>
      <c r="Y3342" s="72" t="s">
        <v>14379</v>
      </c>
      <c r="AO3342" s="71">
        <v>118.32</v>
      </c>
      <c r="AS3342" s="73"/>
      <c r="AT3342" s="73"/>
      <c r="AU3342" s="73"/>
      <c r="AV3342" s="73"/>
      <c r="AW3342" s="74" t="s">
        <v>17737</v>
      </c>
      <c r="BC3342" s="73"/>
      <c r="BD3342" s="73"/>
    </row>
    <row r="3343" spans="1:56">
      <c r="A3343" s="70" t="str">
        <f t="shared" si="105"/>
        <v>2026-01</v>
      </c>
      <c r="B3343" s="5" t="str">
        <f>_xlfn.XLOOKUP(G3343,过机服务商重量差!A:A,过机服务商重量差!G:G)</f>
        <v>007</v>
      </c>
      <c r="C3343" s="32" t="str">
        <f t="shared" si="104"/>
        <v>渠道</v>
      </c>
      <c r="D3343" s="63">
        <f>ROUND(IF(AND(AO3343&gt;=0,Y3343="正常走货"),_xlfn.XLOOKUP(G3343,过机服务商重量差!A:A,过机服务商重量差!L:L),"0"),2)</f>
        <v>26</v>
      </c>
      <c r="E3343" s="64">
        <f>ROUND(IF(B3343="小旋风",$D3343/提成!$D$4*提成!$E$4,$D3343/提成!$D$3*提成!$E$3),2)</f>
        <v>0.26</v>
      </c>
      <c r="F3343" s="5" t="str">
        <f ca="1">IFERROR(LOOKUP(1,0/((B3343=名单!B:B)*(VALUE(AW3343)&gt;=名单!E:E)*(VALUE(AW3343)&lt;=名单!G:G)*(Y3343="正常走货")),名单!H:H),"否")</f>
        <v>否</v>
      </c>
      <c r="G3343" s="71" t="s">
        <v>10045</v>
      </c>
      <c r="H3343" s="71" t="s">
        <v>10047</v>
      </c>
      <c r="J3343" s="72" t="s">
        <v>266</v>
      </c>
      <c r="L3343" s="71" t="s">
        <v>18</v>
      </c>
      <c r="M3343" s="73"/>
      <c r="N3343" s="73"/>
      <c r="R3343" s="73"/>
      <c r="S3343" s="72" t="s">
        <v>1701</v>
      </c>
      <c r="T3343" s="71" t="s">
        <v>14410</v>
      </c>
      <c r="U3343" s="73"/>
      <c r="W3343" s="73"/>
      <c r="X3343" s="73"/>
      <c r="Y3343" s="72" t="s">
        <v>14379</v>
      </c>
      <c r="AO3343" s="71">
        <v>7.80000000000001</v>
      </c>
      <c r="AS3343" s="73"/>
      <c r="AT3343" s="73"/>
      <c r="AU3343" s="73"/>
      <c r="AV3343" s="73"/>
      <c r="AW3343" s="74" t="s">
        <v>17738</v>
      </c>
      <c r="BC3343" s="73"/>
      <c r="BD3343" s="73"/>
    </row>
    <row r="3344" spans="1:56">
      <c r="A3344" s="70" t="str">
        <f t="shared" si="105"/>
        <v>2026-01</v>
      </c>
      <c r="B3344" s="5" t="str">
        <f>_xlfn.XLOOKUP(G3344,过机服务商重量差!A:A,过机服务商重量差!G:G)</f>
        <v>小旋风</v>
      </c>
      <c r="C3344" s="32" t="str">
        <f t="shared" si="104"/>
        <v>渠道</v>
      </c>
      <c r="D3344" s="63">
        <f>ROUND(IF(AND(AO3344&gt;=0,Y3344="正常走货"),_xlfn.XLOOKUP(G3344,过机服务商重量差!A:A,过机服务商重量差!L:L),"0"),2)</f>
        <v>104</v>
      </c>
      <c r="E3344" s="64">
        <f>ROUND(IF(B3344="小旋风",$D3344/提成!$D$4*提成!$E$4,$D3344/提成!$D$3*提成!$E$3),2)</f>
        <v>1.04</v>
      </c>
      <c r="F3344" s="5" t="str">
        <f ca="1">IFERROR(LOOKUP(1,0/((B3344=名单!B:B)*(VALUE(AW3344)&gt;=名单!E:E)*(VALUE(AW3344)&lt;=名单!G:G)*(Y3344="正常走货")),名单!H:H),"否")</f>
        <v>是</v>
      </c>
      <c r="G3344" s="71" t="s">
        <v>10048</v>
      </c>
      <c r="H3344" s="71" t="s">
        <v>10050</v>
      </c>
      <c r="J3344" s="72" t="s">
        <v>78</v>
      </c>
      <c r="L3344" s="71" t="s">
        <v>18</v>
      </c>
      <c r="M3344" s="73"/>
      <c r="N3344" s="73"/>
      <c r="R3344" s="73"/>
      <c r="S3344" s="72" t="s">
        <v>116</v>
      </c>
      <c r="T3344" s="71" t="s">
        <v>14382</v>
      </c>
      <c r="U3344" s="73"/>
      <c r="W3344" s="73"/>
      <c r="X3344" s="73"/>
      <c r="Y3344" s="72" t="s">
        <v>14379</v>
      </c>
      <c r="AO3344" s="71">
        <v>219.2</v>
      </c>
      <c r="AS3344" s="73"/>
      <c r="AT3344" s="73"/>
      <c r="AU3344" s="73"/>
      <c r="AV3344" s="73"/>
      <c r="AW3344" s="74" t="s">
        <v>17739</v>
      </c>
      <c r="BA3344" s="73"/>
      <c r="BC3344" s="73"/>
      <c r="BD3344" s="73"/>
    </row>
    <row r="3345" spans="1:56">
      <c r="A3345" s="70" t="str">
        <f t="shared" si="105"/>
        <v>2026-01</v>
      </c>
      <c r="B3345" s="5" t="str">
        <f>_xlfn.XLOOKUP(G3345,过机服务商重量差!A:A,过机服务商重量差!G:G)</f>
        <v>无崖子</v>
      </c>
      <c r="C3345" s="32" t="str">
        <f t="shared" si="104"/>
        <v>渠道</v>
      </c>
      <c r="D3345" s="63">
        <f>ROUND(IF(AND(AO3345&gt;=0,Y3345="正常走货"),_xlfn.XLOOKUP(G3345,过机服务商重量差!A:A,过机服务商重量差!L:L),"0"),2)</f>
        <v>1</v>
      </c>
      <c r="E3345" s="64">
        <f>ROUND(IF(B3345="小旋风",$D3345/提成!$D$4*提成!$E$4,$D3345/提成!$D$3*提成!$E$3),2)</f>
        <v>0.01</v>
      </c>
      <c r="F3345" s="5" t="str">
        <f ca="1">IFERROR(LOOKUP(1,0/((B3345=名单!B:B)*(VALUE(AW3345)&gt;=名单!E:E)*(VALUE(AW3345)&lt;=名单!G:G)*(Y3345="正常走货")),名单!H:H),"否")</f>
        <v>否</v>
      </c>
      <c r="G3345" s="71" t="s">
        <v>10051</v>
      </c>
      <c r="H3345" s="71" t="s">
        <v>10053</v>
      </c>
      <c r="J3345" s="72" t="s">
        <v>603</v>
      </c>
      <c r="L3345" s="72" t="s">
        <v>18</v>
      </c>
      <c r="M3345" s="73"/>
      <c r="N3345" s="73"/>
      <c r="R3345" s="73"/>
      <c r="S3345" s="72" t="s">
        <v>288</v>
      </c>
      <c r="T3345" s="71" t="s">
        <v>14410</v>
      </c>
      <c r="U3345" s="73"/>
      <c r="W3345" s="73"/>
      <c r="X3345" s="73"/>
      <c r="Y3345" s="72" t="s">
        <v>14379</v>
      </c>
      <c r="AO3345" s="71">
        <v>41.5</v>
      </c>
      <c r="AS3345" s="73"/>
      <c r="AT3345" s="73"/>
      <c r="AU3345" s="73"/>
      <c r="AV3345" s="73"/>
      <c r="AW3345" s="74" t="s">
        <v>17740</v>
      </c>
      <c r="BC3345" s="73"/>
    </row>
    <row r="3346" spans="1:56">
      <c r="A3346" s="70" t="str">
        <f t="shared" si="105"/>
        <v>2026-01</v>
      </c>
      <c r="B3346" s="5" t="str">
        <f>_xlfn.XLOOKUP(G3346,过机服务商重量差!A:A,过机服务商重量差!G:G)</f>
        <v>玉麒麟</v>
      </c>
      <c r="C3346" s="32" t="str">
        <f t="shared" si="104"/>
        <v>渠道</v>
      </c>
      <c r="D3346" s="63">
        <f>ROUND(IF(AND(AO3346&gt;=0,Y3346="正常走货"),_xlfn.XLOOKUP(G3346,过机服务商重量差!A:A,过机服务商重量差!L:L),"0"),2)</f>
        <v>771</v>
      </c>
      <c r="E3346" s="64">
        <f>ROUND(IF(B3346="小旋风",$D3346/提成!$D$4*提成!$E$4,$D3346/提成!$D$3*提成!$E$3),2)</f>
        <v>7.71</v>
      </c>
      <c r="F3346" s="5" t="str">
        <f ca="1">IFERROR(LOOKUP(1,0/((B3346=名单!B:B)*(VALUE(AW3346)&gt;=名单!E:E)*(VALUE(AW3346)&lt;=名单!G:G)*(Y3346="正常走货")),名单!H:H),"否")</f>
        <v>否</v>
      </c>
      <c r="G3346" s="71" t="s">
        <v>10054</v>
      </c>
      <c r="H3346" s="71" t="s">
        <v>10056</v>
      </c>
      <c r="J3346" s="71" t="s">
        <v>24</v>
      </c>
      <c r="L3346" s="71" t="s">
        <v>18</v>
      </c>
      <c r="M3346" s="73"/>
      <c r="N3346" s="73"/>
      <c r="R3346" s="73"/>
      <c r="S3346" s="72" t="s">
        <v>211</v>
      </c>
      <c r="T3346" s="72" t="s">
        <v>14407</v>
      </c>
      <c r="U3346" s="73"/>
      <c r="W3346" s="73"/>
      <c r="X3346" s="73"/>
      <c r="Y3346" s="72" t="s">
        <v>14379</v>
      </c>
      <c r="AO3346" s="71">
        <v>4280</v>
      </c>
      <c r="AT3346" s="73"/>
      <c r="AV3346" s="73"/>
      <c r="AW3346" s="74" t="s">
        <v>17741</v>
      </c>
      <c r="BC3346" s="73"/>
    </row>
    <row r="3347" spans="1:56">
      <c r="A3347" s="70" t="str">
        <f t="shared" si="105"/>
        <v>2026-01</v>
      </c>
      <c r="B3347" s="5" t="str">
        <f>_xlfn.XLOOKUP(G3347,过机服务商重量差!A:A,过机服务商重量差!G:G)</f>
        <v>玉麒麟</v>
      </c>
      <c r="C3347" s="32" t="str">
        <f t="shared" si="104"/>
        <v>渠道</v>
      </c>
      <c r="D3347" s="63">
        <f>ROUND(IF(AND(AO3347&gt;=0,Y3347="正常走货"),_xlfn.XLOOKUP(G3347,过机服务商重量差!A:A,过机服务商重量差!L:L),"0"),2)</f>
        <v>1.5</v>
      </c>
      <c r="E3347" s="64">
        <f>ROUND(IF(B3347="小旋风",$D3347/提成!$D$4*提成!$E$4,$D3347/提成!$D$3*提成!$E$3),2)</f>
        <v>0.02</v>
      </c>
      <c r="F3347" s="5" t="str">
        <f ca="1">IFERROR(LOOKUP(1,0/((B3347=名单!B:B)*(VALUE(AW3347)&gt;=名单!E:E)*(VALUE(AW3347)&lt;=名单!G:G)*(Y3347="正常走货")),名单!H:H),"否")</f>
        <v>否</v>
      </c>
      <c r="G3347" s="71" t="s">
        <v>10057</v>
      </c>
      <c r="H3347" s="71" t="s">
        <v>10059</v>
      </c>
      <c r="J3347" s="72" t="s">
        <v>17</v>
      </c>
      <c r="L3347" s="71" t="s">
        <v>18</v>
      </c>
      <c r="M3347" s="73"/>
      <c r="N3347" s="73"/>
      <c r="R3347" s="73"/>
      <c r="S3347" s="72" t="s">
        <v>2305</v>
      </c>
      <c r="T3347" s="71" t="s">
        <v>14410</v>
      </c>
      <c r="U3347" s="73"/>
      <c r="W3347" s="73"/>
      <c r="X3347" s="73"/>
      <c r="Y3347" s="72" t="s">
        <v>14379</v>
      </c>
      <c r="AO3347" s="71">
        <v>100.5</v>
      </c>
      <c r="AS3347" s="73"/>
      <c r="AT3347" s="73"/>
      <c r="AU3347" s="73"/>
      <c r="AV3347" s="73"/>
      <c r="AW3347" s="74" t="s">
        <v>17742</v>
      </c>
      <c r="BA3347" s="73"/>
      <c r="BC3347" s="73"/>
      <c r="BD3347" s="73"/>
    </row>
    <row r="3348" spans="1:56">
      <c r="A3348" s="70" t="str">
        <f t="shared" si="105"/>
        <v>2026-01</v>
      </c>
      <c r="B3348" s="5" t="str">
        <f>_xlfn.XLOOKUP(G3348,过机服务商重量差!A:A,过机服务商重量差!G:G)</f>
        <v>帅时莹</v>
      </c>
      <c r="C3348" s="32" t="str">
        <f t="shared" si="104"/>
        <v>渠道</v>
      </c>
      <c r="D3348" s="63">
        <f>ROUND(IF(AND(AO3348&gt;=0,Y3348="正常走货"),_xlfn.XLOOKUP(G3348,过机服务商重量差!A:A,过机服务商重量差!L:L),"0"),2)</f>
        <v>14</v>
      </c>
      <c r="E3348" s="64">
        <f>ROUND(IF(B3348="小旋风",$D3348/提成!$D$4*提成!$E$4,$D3348/提成!$D$3*提成!$E$3),2)</f>
        <v>0.14</v>
      </c>
      <c r="F3348" s="5" t="str">
        <f ca="1">IFERROR(LOOKUP(1,0/((B3348=名单!B:B)*(VALUE(AW3348)&gt;=名单!E:E)*(VALUE(AW3348)&lt;=名单!G:G)*(Y3348="正常走货")),名单!H:H),"否")</f>
        <v>否</v>
      </c>
      <c r="G3348" s="71" t="s">
        <v>10060</v>
      </c>
      <c r="H3348" s="71" t="s">
        <v>10062</v>
      </c>
      <c r="J3348" s="72" t="s">
        <v>140</v>
      </c>
      <c r="L3348" s="71" t="s">
        <v>18</v>
      </c>
      <c r="M3348" s="73"/>
      <c r="N3348" s="73"/>
      <c r="R3348" s="73"/>
      <c r="S3348" s="72" t="s">
        <v>191</v>
      </c>
      <c r="T3348" s="72" t="s">
        <v>14410</v>
      </c>
      <c r="U3348" s="73"/>
      <c r="W3348" s="73"/>
      <c r="X3348" s="73"/>
      <c r="Y3348" s="72" t="s">
        <v>14379</v>
      </c>
      <c r="AO3348" s="71">
        <v>83.96</v>
      </c>
      <c r="AS3348" s="73"/>
      <c r="AT3348" s="73"/>
      <c r="AV3348" s="73"/>
      <c r="AW3348" s="74" t="s">
        <v>17743</v>
      </c>
      <c r="BC3348" s="73"/>
      <c r="BD3348" s="73"/>
    </row>
    <row r="3349" spans="1:56">
      <c r="A3349" s="70" t="str">
        <f t="shared" si="105"/>
        <v>2026-01</v>
      </c>
      <c r="B3349" s="5" t="str">
        <f>_xlfn.XLOOKUP(G3349,过机服务商重量差!A:A,过机服务商重量差!G:G)</f>
        <v>小旋风</v>
      </c>
      <c r="C3349" s="32" t="str">
        <f t="shared" si="104"/>
        <v>渠道</v>
      </c>
      <c r="D3349" s="63">
        <f>ROUND(IF(AND(AO3349&gt;=0,Y3349="正常走货"),_xlfn.XLOOKUP(G3349,过机服务商重量差!A:A,过机服务商重量差!L:L),"0"),2)</f>
        <v>731</v>
      </c>
      <c r="E3349" s="64">
        <f>ROUND(IF(B3349="小旋风",$D3349/提成!$D$4*提成!$E$4,$D3349/提成!$D$3*提成!$E$3),2)</f>
        <v>7.31</v>
      </c>
      <c r="F3349" s="5" t="str">
        <f ca="1">IFERROR(LOOKUP(1,0/((B3349=名单!B:B)*(VALUE(AW3349)&gt;=名单!E:E)*(VALUE(AW3349)&lt;=名单!G:G)*(Y3349="正常走货")),名单!H:H),"否")</f>
        <v>是</v>
      </c>
      <c r="G3349" s="71" t="s">
        <v>10063</v>
      </c>
      <c r="H3349" s="71" t="s">
        <v>10065</v>
      </c>
      <c r="J3349" s="72" t="s">
        <v>364</v>
      </c>
      <c r="L3349" s="71" t="s">
        <v>18</v>
      </c>
      <c r="M3349" s="73"/>
      <c r="N3349" s="73"/>
      <c r="R3349" s="73"/>
      <c r="S3349" s="72" t="s">
        <v>328</v>
      </c>
      <c r="T3349" s="72" t="s">
        <v>14382</v>
      </c>
      <c r="U3349" s="73"/>
      <c r="W3349" s="73"/>
      <c r="X3349" s="73"/>
      <c r="Y3349" s="72" t="s">
        <v>14379</v>
      </c>
      <c r="AO3349" s="71">
        <v>4745.6</v>
      </c>
      <c r="AS3349" s="73"/>
      <c r="AT3349" s="73"/>
      <c r="AU3349" s="73"/>
      <c r="AV3349" s="73"/>
      <c r="AW3349" s="74" t="s">
        <v>17744</v>
      </c>
      <c r="BC3349" s="73"/>
    </row>
    <row r="3350" spans="1:56">
      <c r="A3350" s="70" t="str">
        <f t="shared" si="105"/>
        <v>2026-01</v>
      </c>
      <c r="B3350" s="5" t="str">
        <f>_xlfn.XLOOKUP(G3350,过机服务商重量差!A:A,过机服务商重量差!G:G)</f>
        <v>小旋风</v>
      </c>
      <c r="C3350" s="32" t="str">
        <f t="shared" si="104"/>
        <v>渠道</v>
      </c>
      <c r="D3350" s="63">
        <f>ROUND(IF(AND(AO3350&gt;=0,Y3350="正常走货"),_xlfn.XLOOKUP(G3350,过机服务商重量差!A:A,过机服务商重量差!L:L),"0"),2)</f>
        <v>204</v>
      </c>
      <c r="E3350" s="64">
        <f>ROUND(IF(B3350="小旋风",$D3350/提成!$D$4*提成!$E$4,$D3350/提成!$D$3*提成!$E$3),2)</f>
        <v>2.04</v>
      </c>
      <c r="F3350" s="5" t="str">
        <f ca="1">IFERROR(LOOKUP(1,0/((B3350=名单!B:B)*(VALUE(AW3350)&gt;=名单!E:E)*(VALUE(AW3350)&lt;=名单!G:G)*(Y3350="正常走货")),名单!H:H),"否")</f>
        <v>是</v>
      </c>
      <c r="G3350" s="71" t="s">
        <v>10066</v>
      </c>
      <c r="H3350" s="71" t="s">
        <v>10065</v>
      </c>
      <c r="J3350" s="71" t="s">
        <v>364</v>
      </c>
      <c r="L3350" s="71" t="s">
        <v>18</v>
      </c>
      <c r="M3350" s="73"/>
      <c r="N3350" s="73"/>
      <c r="R3350" s="73"/>
      <c r="S3350" s="72" t="s">
        <v>328</v>
      </c>
      <c r="T3350" s="72" t="s">
        <v>14382</v>
      </c>
      <c r="U3350" s="73"/>
      <c r="W3350" s="73"/>
      <c r="X3350" s="73"/>
      <c r="Y3350" s="72" t="s">
        <v>14379</v>
      </c>
      <c r="AO3350" s="71">
        <v>1181</v>
      </c>
      <c r="AS3350" s="73"/>
      <c r="AT3350" s="73"/>
      <c r="AU3350" s="73"/>
      <c r="AV3350" s="73"/>
      <c r="AW3350" s="74" t="s">
        <v>17745</v>
      </c>
      <c r="BC3350" s="73"/>
    </row>
    <row r="3351" spans="1:56">
      <c r="A3351" s="70" t="str">
        <f t="shared" si="105"/>
        <v>2026-01</v>
      </c>
      <c r="B3351" s="5" t="str">
        <f>_xlfn.XLOOKUP(G3351,过机服务商重量差!A:A,过机服务商重量差!G:G)</f>
        <v>玉麒麟</v>
      </c>
      <c r="C3351" s="32" t="str">
        <f t="shared" si="104"/>
        <v>渠道</v>
      </c>
      <c r="D3351" s="63">
        <f>ROUND(IF(AND(AO3351&gt;=0,Y3351="正常走货"),_xlfn.XLOOKUP(G3351,过机服务商重量差!A:A,过机服务商重量差!L:L),"0"),2)</f>
        <v>25</v>
      </c>
      <c r="E3351" s="64">
        <f>ROUND(IF(B3351="小旋风",$D3351/提成!$D$4*提成!$E$4,$D3351/提成!$D$3*提成!$E$3),2)</f>
        <v>0.25</v>
      </c>
      <c r="F3351" s="5" t="str">
        <f ca="1">IFERROR(LOOKUP(1,0/((B3351=名单!B:B)*(VALUE(AW3351)&gt;=名单!E:E)*(VALUE(AW3351)&lt;=名单!G:G)*(Y3351="正常走货")),名单!H:H),"否")</f>
        <v>否</v>
      </c>
      <c r="G3351" s="71" t="s">
        <v>10068</v>
      </c>
      <c r="H3351" s="71" t="s">
        <v>10070</v>
      </c>
      <c r="J3351" s="71" t="s">
        <v>17</v>
      </c>
      <c r="L3351" s="71" t="s">
        <v>18</v>
      </c>
      <c r="M3351" s="73"/>
      <c r="N3351" s="73"/>
      <c r="R3351" s="73"/>
      <c r="S3351" s="72" t="s">
        <v>328</v>
      </c>
      <c r="T3351" s="72" t="s">
        <v>14382</v>
      </c>
      <c r="U3351" s="73"/>
      <c r="W3351" s="73"/>
      <c r="X3351" s="73"/>
      <c r="Y3351" s="72" t="s">
        <v>14379</v>
      </c>
      <c r="AO3351" s="71">
        <v>37.5</v>
      </c>
      <c r="AS3351" s="73"/>
      <c r="AT3351" s="73"/>
      <c r="AU3351" s="73"/>
      <c r="AV3351" s="73"/>
      <c r="AW3351" s="74" t="s">
        <v>17746</v>
      </c>
      <c r="BC3351" s="73"/>
    </row>
    <row r="3352" spans="1:56">
      <c r="A3352" s="70" t="str">
        <f t="shared" si="105"/>
        <v>2026-01</v>
      </c>
      <c r="B3352" s="5" t="str">
        <f>_xlfn.XLOOKUP(G3352,过机服务商重量差!A:A,过机服务商重量差!G:G)</f>
        <v>风清扬</v>
      </c>
      <c r="C3352" s="32" t="str">
        <f t="shared" si="104"/>
        <v>渠道</v>
      </c>
      <c r="D3352" s="63">
        <f>ROUND(IF(AND(AO3352&gt;=0,Y3352="正常走货"),_xlfn.XLOOKUP(G3352,过机服务商重量差!A:A,过机服务商重量差!L:L),"0"),2)</f>
        <v>80</v>
      </c>
      <c r="E3352" s="64">
        <f>ROUND(IF(B3352="小旋风",$D3352/提成!$D$4*提成!$E$4,$D3352/提成!$D$3*提成!$E$3),2)</f>
        <v>0.8</v>
      </c>
      <c r="F3352" s="5" t="str">
        <f ca="1">IFERROR(LOOKUP(1,0/((B3352=名单!B:B)*(VALUE(AW3352)&gt;=名单!E:E)*(VALUE(AW3352)&lt;=名单!G:G)*(Y3352="正常走货")),名单!H:H),"否")</f>
        <v>是</v>
      </c>
      <c r="G3352" s="71" t="s">
        <v>10071</v>
      </c>
      <c r="H3352" s="71" t="s">
        <v>10073</v>
      </c>
      <c r="J3352" s="72" t="s">
        <v>124</v>
      </c>
      <c r="L3352" s="71" t="s">
        <v>18</v>
      </c>
      <c r="M3352" s="73"/>
      <c r="N3352" s="73"/>
      <c r="R3352" s="73"/>
      <c r="S3352" s="72" t="s">
        <v>745</v>
      </c>
      <c r="T3352" s="72" t="s">
        <v>14407</v>
      </c>
      <c r="U3352" s="73"/>
      <c r="W3352" s="73"/>
      <c r="X3352" s="73"/>
      <c r="Y3352" s="72" t="s">
        <v>14379</v>
      </c>
      <c r="AO3352" s="71">
        <v>182</v>
      </c>
      <c r="AS3352" s="73"/>
      <c r="AT3352" s="73"/>
      <c r="AV3352" s="73"/>
      <c r="AW3352" s="74" t="s">
        <v>17747</v>
      </c>
      <c r="BC3352" s="73"/>
      <c r="BD3352" s="73"/>
    </row>
    <row r="3353" spans="1:56">
      <c r="A3353" s="70" t="str">
        <f t="shared" si="105"/>
        <v>2026-01</v>
      </c>
      <c r="B3353" s="5" t="str">
        <f>_xlfn.XLOOKUP(G3353,过机服务商重量差!A:A,过机服务商重量差!G:G)</f>
        <v>帅时莹</v>
      </c>
      <c r="C3353" s="32" t="str">
        <f t="shared" si="104"/>
        <v>渠道</v>
      </c>
      <c r="D3353" s="63">
        <f>ROUND(IF(AND(AO3353&gt;=0,Y3353="正常走货"),_xlfn.XLOOKUP(G3353,过机服务商重量差!A:A,过机服务商重量差!L:L),"0"),2)</f>
        <v>303</v>
      </c>
      <c r="E3353" s="64">
        <f>ROUND(IF(B3353="小旋风",$D3353/提成!$D$4*提成!$E$4,$D3353/提成!$D$3*提成!$E$3),2)</f>
        <v>3.03</v>
      </c>
      <c r="F3353" s="5" t="str">
        <f ca="1">IFERROR(LOOKUP(1,0/((B3353=名单!B:B)*(VALUE(AW3353)&gt;=名单!E:E)*(VALUE(AW3353)&lt;=名单!G:G)*(Y3353="正常走货")),名单!H:H),"否")</f>
        <v>否</v>
      </c>
      <c r="G3353" s="71" t="s">
        <v>10074</v>
      </c>
      <c r="H3353" s="71" t="s">
        <v>10076</v>
      </c>
      <c r="J3353" s="71" t="s">
        <v>97</v>
      </c>
      <c r="L3353" s="71" t="s">
        <v>18</v>
      </c>
      <c r="M3353" s="73"/>
      <c r="N3353" s="73"/>
      <c r="R3353" s="73"/>
      <c r="S3353" s="72" t="s">
        <v>191</v>
      </c>
      <c r="T3353" s="72" t="s">
        <v>14410</v>
      </c>
      <c r="U3353" s="73"/>
      <c r="W3353" s="73"/>
      <c r="X3353" s="73"/>
      <c r="Y3353" s="72" t="s">
        <v>14379</v>
      </c>
      <c r="AO3353" s="71">
        <v>490</v>
      </c>
      <c r="AS3353" s="73"/>
      <c r="AT3353" s="73"/>
      <c r="AU3353" s="73"/>
      <c r="AV3353" s="73"/>
      <c r="AW3353" s="74" t="s">
        <v>17748</v>
      </c>
      <c r="BC3353" s="73"/>
    </row>
    <row r="3354" spans="1:56">
      <c r="A3354" s="70" t="str">
        <f t="shared" si="105"/>
        <v>2026-01</v>
      </c>
      <c r="B3354" s="5" t="str">
        <f>_xlfn.XLOOKUP(G3354,过机服务商重量差!A:A,过机服务商重量差!G:G)</f>
        <v>玉麒麟</v>
      </c>
      <c r="C3354" s="32" t="str">
        <f t="shared" si="104"/>
        <v>渠道</v>
      </c>
      <c r="D3354" s="63">
        <f>ROUND(IF(AND(AO3354&gt;=0,Y3354="正常走货"),_xlfn.XLOOKUP(G3354,过机服务商重量差!A:A,过机服务商重量差!L:L),"0"),2)</f>
        <v>28</v>
      </c>
      <c r="E3354" s="64">
        <f>ROUND(IF(B3354="小旋风",$D3354/提成!$D$4*提成!$E$4,$D3354/提成!$D$3*提成!$E$3),2)</f>
        <v>0.28</v>
      </c>
      <c r="F3354" s="5" t="str">
        <f ca="1">IFERROR(LOOKUP(1,0/((B3354=名单!B:B)*(VALUE(AW3354)&gt;=名单!E:E)*(VALUE(AW3354)&lt;=名单!G:G)*(Y3354="正常走货")),名单!H:H),"否")</f>
        <v>否</v>
      </c>
      <c r="G3354" s="71" t="s">
        <v>10077</v>
      </c>
      <c r="H3354" s="71" t="s">
        <v>10079</v>
      </c>
      <c r="J3354" s="71" t="s">
        <v>17</v>
      </c>
      <c r="L3354" s="71" t="s">
        <v>18</v>
      </c>
      <c r="M3354" s="73"/>
      <c r="N3354" s="73"/>
      <c r="R3354" s="73"/>
      <c r="S3354" s="72" t="s">
        <v>86</v>
      </c>
      <c r="T3354" s="72" t="s">
        <v>14378</v>
      </c>
      <c r="U3354" s="73"/>
      <c r="W3354" s="73"/>
      <c r="X3354" s="73"/>
      <c r="Y3354" s="72" t="s">
        <v>14379</v>
      </c>
      <c r="AO3354" s="71">
        <v>198.96</v>
      </c>
      <c r="AS3354" s="73"/>
      <c r="AT3354" s="73"/>
      <c r="AU3354" s="73"/>
      <c r="AV3354" s="73"/>
      <c r="AW3354" s="74" t="s">
        <v>17749</v>
      </c>
      <c r="BA3354" s="73"/>
      <c r="BC3354" s="73"/>
    </row>
    <row r="3355" spans="1:56">
      <c r="A3355" s="70" t="str">
        <f t="shared" si="105"/>
        <v>2026-01</v>
      </c>
      <c r="B3355" s="5" t="str">
        <f>_xlfn.XLOOKUP(G3355,过机服务商重量差!A:A,过机服务商重量差!G:G)</f>
        <v>玉麒麟</v>
      </c>
      <c r="C3355" s="32" t="str">
        <f t="shared" si="104"/>
        <v>渠道</v>
      </c>
      <c r="D3355" s="63">
        <f>ROUND(IF(AND(AO3355&gt;=0,Y3355="正常走货"),_xlfn.XLOOKUP(G3355,过机服务商重量差!A:A,过机服务商重量差!L:L),"0"),2)</f>
        <v>29</v>
      </c>
      <c r="E3355" s="64">
        <f>ROUND(IF(B3355="小旋风",$D3355/提成!$D$4*提成!$E$4,$D3355/提成!$D$3*提成!$E$3),2)</f>
        <v>0.29</v>
      </c>
      <c r="F3355" s="5" t="str">
        <f ca="1">IFERROR(LOOKUP(1,0/((B3355=名单!B:B)*(VALUE(AW3355)&gt;=名单!E:E)*(VALUE(AW3355)&lt;=名单!G:G)*(Y3355="正常走货")),名单!H:H),"否")</f>
        <v>否</v>
      </c>
      <c r="G3355" s="71" t="s">
        <v>10080</v>
      </c>
      <c r="H3355" s="71" t="s">
        <v>10082</v>
      </c>
      <c r="J3355" s="72" t="s">
        <v>17</v>
      </c>
      <c r="L3355" s="71" t="s">
        <v>18</v>
      </c>
      <c r="M3355" s="73"/>
      <c r="N3355" s="73"/>
      <c r="R3355" s="73"/>
      <c r="S3355" s="72" t="s">
        <v>86</v>
      </c>
      <c r="T3355" s="72" t="s">
        <v>14378</v>
      </c>
      <c r="U3355" s="73"/>
      <c r="W3355" s="73"/>
      <c r="X3355" s="73"/>
      <c r="Y3355" s="72" t="s">
        <v>14379</v>
      </c>
      <c r="AO3355" s="71">
        <v>321.46</v>
      </c>
      <c r="AS3355" s="73"/>
      <c r="AT3355" s="73"/>
      <c r="AU3355" s="73"/>
      <c r="AV3355" s="73"/>
      <c r="AW3355" s="74" t="s">
        <v>17750</v>
      </c>
      <c r="BC3355" s="73"/>
    </row>
    <row r="3356" spans="1:56">
      <c r="A3356" s="70" t="str">
        <f t="shared" si="105"/>
        <v>2026-01</v>
      </c>
      <c r="B3356" s="5" t="str">
        <f>_xlfn.XLOOKUP(G3356,过机服务商重量差!A:A,过机服务商重量差!G:G)</f>
        <v>玉麒麟</v>
      </c>
      <c r="C3356" s="32" t="str">
        <f t="shared" si="104"/>
        <v>渠道</v>
      </c>
      <c r="D3356" s="63">
        <f>ROUND(IF(AND(AO3356&gt;=0,Y3356="正常走货"),_xlfn.XLOOKUP(G3356,过机服务商重量差!A:A,过机服务商重量差!L:L),"0"),2)</f>
        <v>28</v>
      </c>
      <c r="E3356" s="64">
        <f>ROUND(IF(B3356="小旋风",$D3356/提成!$D$4*提成!$E$4,$D3356/提成!$D$3*提成!$E$3),2)</f>
        <v>0.28</v>
      </c>
      <c r="F3356" s="5" t="str">
        <f ca="1">IFERROR(LOOKUP(1,0/((B3356=名单!B:B)*(VALUE(AW3356)&gt;=名单!E:E)*(VALUE(AW3356)&lt;=名单!G:G)*(Y3356="正常走货")),名单!H:H),"否")</f>
        <v>否</v>
      </c>
      <c r="G3356" s="71" t="s">
        <v>10083</v>
      </c>
      <c r="H3356" s="71" t="s">
        <v>10085</v>
      </c>
      <c r="J3356" s="72" t="s">
        <v>17</v>
      </c>
      <c r="L3356" s="71" t="s">
        <v>18</v>
      </c>
      <c r="M3356" s="73"/>
      <c r="N3356" s="73"/>
      <c r="R3356" s="73"/>
      <c r="S3356" s="72" t="s">
        <v>86</v>
      </c>
      <c r="T3356" s="72" t="s">
        <v>14378</v>
      </c>
      <c r="U3356" s="73"/>
      <c r="W3356" s="73"/>
      <c r="X3356" s="73"/>
      <c r="Y3356" s="72" t="s">
        <v>14379</v>
      </c>
      <c r="AO3356" s="71">
        <v>198.96</v>
      </c>
      <c r="AS3356" s="73"/>
      <c r="AT3356" s="73"/>
      <c r="AV3356" s="73"/>
      <c r="AW3356" s="74" t="s">
        <v>17751</v>
      </c>
      <c r="BC3356" s="73"/>
    </row>
    <row r="3357" spans="1:56">
      <c r="A3357" s="70" t="str">
        <f t="shared" si="105"/>
        <v>2026-01</v>
      </c>
      <c r="B3357" s="5" t="str">
        <f>_xlfn.XLOOKUP(G3357,过机服务商重量差!A:A,过机服务商重量差!G:G)</f>
        <v>玉麒麟</v>
      </c>
      <c r="C3357" s="32" t="str">
        <f t="shared" si="104"/>
        <v>渠道</v>
      </c>
      <c r="D3357" s="63">
        <f>ROUND(IF(AND(AO3357&gt;=0,Y3357="正常走货"),_xlfn.XLOOKUP(G3357,过机服务商重量差!A:A,过机服务商重量差!L:L),"0"),2)</f>
        <v>28</v>
      </c>
      <c r="E3357" s="64">
        <f>ROUND(IF(B3357="小旋风",$D3357/提成!$D$4*提成!$E$4,$D3357/提成!$D$3*提成!$E$3),2)</f>
        <v>0.28</v>
      </c>
      <c r="F3357" s="5" t="str">
        <f ca="1">IFERROR(LOOKUP(1,0/((B3357=名单!B:B)*(VALUE(AW3357)&gt;=名单!E:E)*(VALUE(AW3357)&lt;=名单!G:G)*(Y3357="正常走货")),名单!H:H),"否")</f>
        <v>否</v>
      </c>
      <c r="G3357" s="71" t="s">
        <v>10086</v>
      </c>
      <c r="H3357" s="71" t="s">
        <v>10088</v>
      </c>
      <c r="J3357" s="72" t="s">
        <v>17</v>
      </c>
      <c r="L3357" s="72" t="s">
        <v>18</v>
      </c>
      <c r="M3357" s="73"/>
      <c r="N3357" s="73"/>
      <c r="R3357" s="73"/>
      <c r="S3357" s="72" t="s">
        <v>86</v>
      </c>
      <c r="T3357" s="72" t="s">
        <v>14378</v>
      </c>
      <c r="U3357" s="73"/>
      <c r="W3357" s="73"/>
      <c r="X3357" s="73"/>
      <c r="Y3357" s="72" t="s">
        <v>14379</v>
      </c>
      <c r="AO3357" s="71">
        <v>198.96</v>
      </c>
      <c r="AS3357" s="73"/>
      <c r="AT3357" s="73"/>
      <c r="AV3357" s="73"/>
      <c r="AW3357" s="74" t="s">
        <v>17752</v>
      </c>
      <c r="BC3357" s="73"/>
    </row>
    <row r="3358" spans="1:56">
      <c r="A3358" s="70" t="str">
        <f t="shared" si="105"/>
        <v>2026-01</v>
      </c>
      <c r="B3358" s="5" t="str">
        <f>_xlfn.XLOOKUP(G3358,过机服务商重量差!A:A,过机服务商重量差!G:G)</f>
        <v>玉麒麟</v>
      </c>
      <c r="C3358" s="32" t="str">
        <f t="shared" si="104"/>
        <v>渠道</v>
      </c>
      <c r="D3358" s="63">
        <f>ROUND(IF(AND(AO3358&gt;=0,Y3358="正常走货"),_xlfn.XLOOKUP(G3358,过机服务商重量差!A:A,过机服务商重量差!L:L),"0"),2)</f>
        <v>30</v>
      </c>
      <c r="E3358" s="64">
        <f>ROUND(IF(B3358="小旋风",$D3358/提成!$D$4*提成!$E$4,$D3358/提成!$D$3*提成!$E$3),2)</f>
        <v>0.3</v>
      </c>
      <c r="F3358" s="5" t="str">
        <f ca="1">IFERROR(LOOKUP(1,0/((B3358=名单!B:B)*(VALUE(AW3358)&gt;=名单!E:E)*(VALUE(AW3358)&lt;=名单!G:G)*(Y3358="正常走货")),名单!H:H),"否")</f>
        <v>否</v>
      </c>
      <c r="G3358" s="71" t="s">
        <v>10089</v>
      </c>
      <c r="H3358" s="71" t="s">
        <v>10091</v>
      </c>
      <c r="J3358" s="71" t="s">
        <v>17</v>
      </c>
      <c r="L3358" s="71" t="s">
        <v>18</v>
      </c>
      <c r="M3358" s="73"/>
      <c r="N3358" s="73"/>
      <c r="R3358" s="73"/>
      <c r="S3358" s="72" t="s">
        <v>86</v>
      </c>
      <c r="T3358" s="72" t="s">
        <v>14378</v>
      </c>
      <c r="U3358" s="73"/>
      <c r="W3358" s="73"/>
      <c r="X3358" s="73"/>
      <c r="Y3358" s="72" t="s">
        <v>14379</v>
      </c>
      <c r="AO3358" s="71">
        <v>328.96</v>
      </c>
      <c r="AT3358" s="73"/>
      <c r="AV3358" s="73"/>
      <c r="AW3358" s="74" t="s">
        <v>17753</v>
      </c>
      <c r="BC3358" s="73"/>
    </row>
    <row r="3359" spans="1:56">
      <c r="A3359" s="70" t="str">
        <f t="shared" si="105"/>
        <v>2026-01</v>
      </c>
      <c r="B3359" s="5" t="str">
        <f>_xlfn.XLOOKUP(G3359,过机服务商重量差!A:A,过机服务商重量差!G:G)</f>
        <v>玉麒麟</v>
      </c>
      <c r="C3359" s="32" t="str">
        <f t="shared" si="104"/>
        <v>渠道</v>
      </c>
      <c r="D3359" s="63">
        <f>ROUND(IF(AND(AO3359&gt;=0,Y3359="正常走货"),_xlfn.XLOOKUP(G3359,过机服务商重量差!A:A,过机服务商重量差!L:L),"0"),2)</f>
        <v>28</v>
      </c>
      <c r="E3359" s="64">
        <f>ROUND(IF(B3359="小旋风",$D3359/提成!$D$4*提成!$E$4,$D3359/提成!$D$3*提成!$E$3),2)</f>
        <v>0.28</v>
      </c>
      <c r="F3359" s="5" t="str">
        <f ca="1">IFERROR(LOOKUP(1,0/((B3359=名单!B:B)*(VALUE(AW3359)&gt;=名单!E:E)*(VALUE(AW3359)&lt;=名单!G:G)*(Y3359="正常走货")),名单!H:H),"否")</f>
        <v>否</v>
      </c>
      <c r="G3359" s="71" t="s">
        <v>10092</v>
      </c>
      <c r="H3359" s="71" t="s">
        <v>10094</v>
      </c>
      <c r="J3359" s="72" t="s">
        <v>17</v>
      </c>
      <c r="L3359" s="71" t="s">
        <v>18</v>
      </c>
      <c r="M3359" s="73"/>
      <c r="N3359" s="73"/>
      <c r="R3359" s="73"/>
      <c r="S3359" s="72" t="s">
        <v>86</v>
      </c>
      <c r="T3359" s="72" t="s">
        <v>14378</v>
      </c>
      <c r="U3359" s="73"/>
      <c r="W3359" s="73"/>
      <c r="X3359" s="73"/>
      <c r="Y3359" s="72" t="s">
        <v>14379</v>
      </c>
      <c r="AO3359" s="71">
        <v>198.96</v>
      </c>
      <c r="AS3359" s="73"/>
      <c r="AT3359" s="73"/>
      <c r="AV3359" s="73"/>
      <c r="AW3359" s="74" t="s">
        <v>17754</v>
      </c>
      <c r="BC3359" s="73"/>
    </row>
    <row r="3360" spans="1:56">
      <c r="A3360" s="70" t="str">
        <f t="shared" si="105"/>
        <v>2026-01</v>
      </c>
      <c r="B3360" s="5" t="str">
        <f>_xlfn.XLOOKUP(G3360,过机服务商重量差!A:A,过机服务商重量差!G:G)</f>
        <v>玉麒麟</v>
      </c>
      <c r="C3360" s="32" t="str">
        <f t="shared" si="104"/>
        <v>渠道</v>
      </c>
      <c r="D3360" s="63">
        <f>ROUND(IF(AND(AO3360&gt;=0,Y3360="正常走货"),_xlfn.XLOOKUP(G3360,过机服务商重量差!A:A,过机服务商重量差!L:L),"0"),2)</f>
        <v>27</v>
      </c>
      <c r="E3360" s="64">
        <f>ROUND(IF(B3360="小旋风",$D3360/提成!$D$4*提成!$E$4,$D3360/提成!$D$3*提成!$E$3),2)</f>
        <v>0.27</v>
      </c>
      <c r="F3360" s="5" t="str">
        <f ca="1">IFERROR(LOOKUP(1,0/((B3360=名单!B:B)*(VALUE(AW3360)&gt;=名单!E:E)*(VALUE(AW3360)&lt;=名单!G:G)*(Y3360="正常走货")),名单!H:H),"否")</f>
        <v>否</v>
      </c>
      <c r="G3360" s="71" t="s">
        <v>10095</v>
      </c>
      <c r="H3360" s="71" t="s">
        <v>10097</v>
      </c>
      <c r="J3360" s="72" t="s">
        <v>17</v>
      </c>
      <c r="L3360" s="71" t="s">
        <v>18</v>
      </c>
      <c r="M3360" s="73"/>
      <c r="N3360" s="73"/>
      <c r="R3360" s="73"/>
      <c r="S3360" s="72" t="s">
        <v>86</v>
      </c>
      <c r="T3360" s="72" t="s">
        <v>14378</v>
      </c>
      <c r="U3360" s="73"/>
      <c r="W3360" s="73"/>
      <c r="X3360" s="73"/>
      <c r="Y3360" s="72" t="s">
        <v>14379</v>
      </c>
      <c r="AO3360" s="71">
        <v>191.46</v>
      </c>
      <c r="AS3360" s="73"/>
      <c r="AT3360" s="73"/>
      <c r="AV3360" s="73"/>
      <c r="AW3360" s="74" t="s">
        <v>17755</v>
      </c>
      <c r="BC3360" s="73"/>
      <c r="BD3360" s="73"/>
    </row>
    <row r="3361" spans="1:56">
      <c r="A3361" s="70" t="str">
        <f t="shared" si="105"/>
        <v>2026-01</v>
      </c>
      <c r="B3361" s="5" t="str">
        <f>_xlfn.XLOOKUP(G3361,过机服务商重量差!A:A,过机服务商重量差!G:G)</f>
        <v>玉麒麟</v>
      </c>
      <c r="C3361" s="32" t="str">
        <f t="shared" si="104"/>
        <v>渠道</v>
      </c>
      <c r="D3361" s="63">
        <f>ROUND(IF(AND(AO3361&gt;=0,Y3361="正常走货"),_xlfn.XLOOKUP(G3361,过机服务商重量差!A:A,过机服务商重量差!L:L),"0"),2)</f>
        <v>27</v>
      </c>
      <c r="E3361" s="64">
        <f>ROUND(IF(B3361="小旋风",$D3361/提成!$D$4*提成!$E$4,$D3361/提成!$D$3*提成!$E$3),2)</f>
        <v>0.27</v>
      </c>
      <c r="F3361" s="5" t="str">
        <f ca="1">IFERROR(LOOKUP(1,0/((B3361=名单!B:B)*(VALUE(AW3361)&gt;=名单!E:E)*(VALUE(AW3361)&lt;=名单!G:G)*(Y3361="正常走货")),名单!H:H),"否")</f>
        <v>否</v>
      </c>
      <c r="G3361" s="71" t="s">
        <v>10098</v>
      </c>
      <c r="H3361" s="71" t="s">
        <v>10100</v>
      </c>
      <c r="J3361" s="72" t="s">
        <v>17</v>
      </c>
      <c r="L3361" s="71" t="s">
        <v>18</v>
      </c>
      <c r="M3361" s="73"/>
      <c r="N3361" s="73"/>
      <c r="R3361" s="73"/>
      <c r="S3361" s="72" t="s">
        <v>86</v>
      </c>
      <c r="T3361" s="72" t="s">
        <v>14378</v>
      </c>
      <c r="U3361" s="73"/>
      <c r="W3361" s="73"/>
      <c r="X3361" s="73"/>
      <c r="Y3361" s="72" t="s">
        <v>14379</v>
      </c>
      <c r="AO3361" s="71">
        <v>191.46</v>
      </c>
      <c r="AT3361" s="73"/>
      <c r="AV3361" s="73"/>
      <c r="AW3361" s="74" t="s">
        <v>17756</v>
      </c>
      <c r="BC3361" s="73"/>
    </row>
    <row r="3362" spans="1:56">
      <c r="A3362" s="70" t="str">
        <f t="shared" si="105"/>
        <v>2026-01</v>
      </c>
      <c r="B3362" s="5" t="str">
        <f>_xlfn.XLOOKUP(G3362,过机服务商重量差!A:A,过机服务商重量差!G:G)</f>
        <v>玉麒麟</v>
      </c>
      <c r="C3362" s="32" t="str">
        <f t="shared" si="104"/>
        <v>渠道</v>
      </c>
      <c r="D3362" s="63">
        <f>ROUND(IF(AND(AO3362&gt;=0,Y3362="正常走货"),_xlfn.XLOOKUP(G3362,过机服务商重量差!A:A,过机服务商重量差!L:L),"0"),2)</f>
        <v>28</v>
      </c>
      <c r="E3362" s="64">
        <f>ROUND(IF(B3362="小旋风",$D3362/提成!$D$4*提成!$E$4,$D3362/提成!$D$3*提成!$E$3),2)</f>
        <v>0.28</v>
      </c>
      <c r="F3362" s="5" t="str">
        <f ca="1">IFERROR(LOOKUP(1,0/((B3362=名单!B:B)*(VALUE(AW3362)&gt;=名单!E:E)*(VALUE(AW3362)&lt;=名单!G:G)*(Y3362="正常走货")),名单!H:H),"否")</f>
        <v>否</v>
      </c>
      <c r="G3362" s="71" t="s">
        <v>10101</v>
      </c>
      <c r="H3362" s="71" t="s">
        <v>10103</v>
      </c>
      <c r="J3362" s="72" t="s">
        <v>17</v>
      </c>
      <c r="L3362" s="71" t="s">
        <v>18</v>
      </c>
      <c r="M3362" s="73"/>
      <c r="N3362" s="73"/>
      <c r="R3362" s="73"/>
      <c r="S3362" s="72" t="s">
        <v>86</v>
      </c>
      <c r="T3362" s="72" t="s">
        <v>14378</v>
      </c>
      <c r="U3362" s="73"/>
      <c r="W3362" s="73"/>
      <c r="X3362" s="73"/>
      <c r="Y3362" s="72" t="s">
        <v>14379</v>
      </c>
      <c r="AO3362" s="71">
        <v>198.96</v>
      </c>
      <c r="AS3362" s="73"/>
      <c r="AT3362" s="73"/>
      <c r="AV3362" s="73"/>
      <c r="AW3362" s="74" t="s">
        <v>17757</v>
      </c>
      <c r="BC3362" s="73"/>
    </row>
    <row r="3363" spans="1:56">
      <c r="A3363" s="70" t="str">
        <f t="shared" si="105"/>
        <v>2026-01</v>
      </c>
      <c r="B3363" s="5" t="str">
        <f>_xlfn.XLOOKUP(G3363,过机服务商重量差!A:A,过机服务商重量差!G:G)</f>
        <v>玉麒麟</v>
      </c>
      <c r="C3363" s="32" t="str">
        <f t="shared" si="104"/>
        <v>渠道</v>
      </c>
      <c r="D3363" s="63">
        <f>ROUND(IF(AND(AO3363&gt;=0,Y3363="正常走货"),_xlfn.XLOOKUP(G3363,过机服务商重量差!A:A,过机服务商重量差!L:L),"0"),2)</f>
        <v>27</v>
      </c>
      <c r="E3363" s="64">
        <f>ROUND(IF(B3363="小旋风",$D3363/提成!$D$4*提成!$E$4,$D3363/提成!$D$3*提成!$E$3),2)</f>
        <v>0.27</v>
      </c>
      <c r="F3363" s="5" t="str">
        <f ca="1">IFERROR(LOOKUP(1,0/((B3363=名单!B:B)*(VALUE(AW3363)&gt;=名单!E:E)*(VALUE(AW3363)&lt;=名单!G:G)*(Y3363="正常走货")),名单!H:H),"否")</f>
        <v>否</v>
      </c>
      <c r="G3363" s="71" t="s">
        <v>10104</v>
      </c>
      <c r="H3363" s="71" t="s">
        <v>10106</v>
      </c>
      <c r="J3363" s="72" t="s">
        <v>17</v>
      </c>
      <c r="L3363" s="71" t="s">
        <v>18</v>
      </c>
      <c r="M3363" s="73"/>
      <c r="N3363" s="73"/>
      <c r="R3363" s="73"/>
      <c r="S3363" s="72" t="s">
        <v>86</v>
      </c>
      <c r="T3363" s="72" t="s">
        <v>14378</v>
      </c>
      <c r="U3363" s="73"/>
      <c r="W3363" s="73"/>
      <c r="X3363" s="73"/>
      <c r="Y3363" s="72" t="s">
        <v>14379</v>
      </c>
      <c r="AO3363" s="71">
        <v>191.46</v>
      </c>
      <c r="AS3363" s="73"/>
      <c r="AT3363" s="73"/>
      <c r="AU3363" s="73"/>
      <c r="AV3363" s="73"/>
      <c r="AW3363" s="74" t="s">
        <v>17758</v>
      </c>
      <c r="BC3363" s="73"/>
      <c r="BD3363" s="73"/>
    </row>
    <row r="3364" spans="1:56">
      <c r="A3364" s="70" t="str">
        <f t="shared" si="105"/>
        <v>2026-01</v>
      </c>
      <c r="B3364" s="5" t="str">
        <f>_xlfn.XLOOKUP(G3364,过机服务商重量差!A:A,过机服务商重量差!G:G)</f>
        <v>玉麒麟</v>
      </c>
      <c r="C3364" s="32" t="str">
        <f t="shared" si="104"/>
        <v>渠道</v>
      </c>
      <c r="D3364" s="63">
        <f>ROUND(IF(AND(AO3364&gt;=0,Y3364="正常走货"),_xlfn.XLOOKUP(G3364,过机服务商重量差!A:A,过机服务商重量差!L:L),"0"),2)</f>
        <v>29</v>
      </c>
      <c r="E3364" s="64">
        <f>ROUND(IF(B3364="小旋风",$D3364/提成!$D$4*提成!$E$4,$D3364/提成!$D$3*提成!$E$3),2)</f>
        <v>0.29</v>
      </c>
      <c r="F3364" s="5" t="str">
        <f ca="1">IFERROR(LOOKUP(1,0/((B3364=名单!B:B)*(VALUE(AW3364)&gt;=名单!E:E)*(VALUE(AW3364)&lt;=名单!G:G)*(Y3364="正常走货")),名单!H:H),"否")</f>
        <v>否</v>
      </c>
      <c r="G3364" s="71" t="s">
        <v>10107</v>
      </c>
      <c r="H3364" s="71" t="s">
        <v>10109</v>
      </c>
      <c r="J3364" s="72" t="s">
        <v>17</v>
      </c>
      <c r="L3364" s="71" t="s">
        <v>18</v>
      </c>
      <c r="M3364" s="73"/>
      <c r="N3364" s="73"/>
      <c r="R3364" s="73"/>
      <c r="S3364" s="72" t="s">
        <v>86</v>
      </c>
      <c r="T3364" s="72" t="s">
        <v>14378</v>
      </c>
      <c r="U3364" s="73"/>
      <c r="W3364" s="73"/>
      <c r="X3364" s="73"/>
      <c r="Y3364" s="72" t="s">
        <v>14379</v>
      </c>
      <c r="AO3364" s="71">
        <v>206.46</v>
      </c>
      <c r="AS3364" s="73"/>
      <c r="AT3364" s="73"/>
      <c r="AV3364" s="73"/>
      <c r="AW3364" s="74" t="s">
        <v>17759</v>
      </c>
      <c r="BC3364" s="73"/>
    </row>
    <row r="3365" spans="1:56">
      <c r="A3365" s="70" t="str">
        <f t="shared" si="105"/>
        <v>2026-01</v>
      </c>
      <c r="B3365" s="5" t="str">
        <f>_xlfn.XLOOKUP(G3365,过机服务商重量差!A:A,过机服务商重量差!G:G)</f>
        <v>玉麒麟</v>
      </c>
      <c r="C3365" s="32" t="str">
        <f t="shared" si="104"/>
        <v>渠道</v>
      </c>
      <c r="D3365" s="63">
        <f>ROUND(IF(AND(AO3365&gt;=0,Y3365="正常走货"),_xlfn.XLOOKUP(G3365,过机服务商重量差!A:A,过机服务商重量差!L:L),"0"),2)</f>
        <v>21.5</v>
      </c>
      <c r="E3365" s="64">
        <f>ROUND(IF(B3365="小旋风",$D3365/提成!$D$4*提成!$E$4,$D3365/提成!$D$3*提成!$E$3),2)</f>
        <v>0.22</v>
      </c>
      <c r="F3365" s="5" t="str">
        <f ca="1">IFERROR(LOOKUP(1,0/((B3365=名单!B:B)*(VALUE(AW3365)&gt;=名单!E:E)*(VALUE(AW3365)&lt;=名单!G:G)*(Y3365="正常走货")),名单!H:H),"否")</f>
        <v>否</v>
      </c>
      <c r="G3365" s="71" t="s">
        <v>10110</v>
      </c>
      <c r="H3365" s="71" t="s">
        <v>10112</v>
      </c>
      <c r="J3365" s="72" t="s">
        <v>1080</v>
      </c>
      <c r="L3365" s="71" t="s">
        <v>18</v>
      </c>
      <c r="M3365" s="73"/>
      <c r="N3365" s="73"/>
      <c r="R3365" s="73"/>
      <c r="S3365" s="72" t="s">
        <v>2376</v>
      </c>
      <c r="T3365" s="72" t="s">
        <v>14578</v>
      </c>
      <c r="U3365" s="73"/>
      <c r="W3365" s="73"/>
      <c r="X3365" s="73"/>
      <c r="Y3365" s="72" t="s">
        <v>14379</v>
      </c>
      <c r="AO3365" s="71">
        <v>262.6</v>
      </c>
      <c r="AS3365" s="73"/>
      <c r="AT3365" s="73"/>
      <c r="AV3365" s="73"/>
      <c r="AW3365" s="74" t="s">
        <v>17760</v>
      </c>
      <c r="BA3365" s="73"/>
      <c r="BC3365" s="73"/>
    </row>
    <row r="3366" spans="1:56">
      <c r="A3366" s="70" t="str">
        <f t="shared" si="105"/>
        <v>2026-01</v>
      </c>
      <c r="B3366" s="5" t="str">
        <f>_xlfn.XLOOKUP(G3366,过机服务商重量差!A:A,过机服务商重量差!G:G)</f>
        <v>无崖子</v>
      </c>
      <c r="C3366" s="32" t="str">
        <f t="shared" si="104"/>
        <v>渠道</v>
      </c>
      <c r="D3366" s="63">
        <f>ROUND(IF(AND(AO3366&gt;=0,Y3366="正常走货"),_xlfn.XLOOKUP(G3366,过机服务商重量差!A:A,过机服务商重量差!L:L),"0"),2)</f>
        <v>12</v>
      </c>
      <c r="E3366" s="64">
        <f>ROUND(IF(B3366="小旋风",$D3366/提成!$D$4*提成!$E$4,$D3366/提成!$D$3*提成!$E$3),2)</f>
        <v>0.12</v>
      </c>
      <c r="F3366" s="5" t="str">
        <f ca="1">IFERROR(LOOKUP(1,0/((B3366=名单!B:B)*(VALUE(AW3366)&gt;=名单!E:E)*(VALUE(AW3366)&lt;=名单!G:G)*(Y3366="正常走货")),名单!H:H),"否")</f>
        <v>否</v>
      </c>
      <c r="G3366" s="71" t="s">
        <v>10113</v>
      </c>
      <c r="H3366" s="71" t="s">
        <v>10115</v>
      </c>
      <c r="J3366" s="72" t="s">
        <v>1025</v>
      </c>
      <c r="L3366" s="71" t="s">
        <v>18</v>
      </c>
      <c r="M3366" s="73"/>
      <c r="N3366" s="73"/>
      <c r="R3366" s="73"/>
      <c r="S3366" s="72" t="s">
        <v>1269</v>
      </c>
      <c r="T3366" s="71" t="s">
        <v>14386</v>
      </c>
      <c r="U3366" s="73"/>
      <c r="W3366" s="73"/>
      <c r="X3366" s="73"/>
      <c r="Y3366" s="72" t="s">
        <v>14379</v>
      </c>
      <c r="AO3366" s="71">
        <v>186</v>
      </c>
      <c r="AS3366" s="73"/>
      <c r="AT3366" s="73"/>
      <c r="AU3366" s="73"/>
      <c r="AV3366" s="73"/>
      <c r="AW3366" s="74" t="s">
        <v>17761</v>
      </c>
      <c r="BA3366" s="73"/>
      <c r="BC3366" s="73"/>
    </row>
    <row r="3367" spans="1:56">
      <c r="A3367" s="70" t="str">
        <f t="shared" si="105"/>
        <v>2026-01</v>
      </c>
      <c r="B3367" s="5" t="str">
        <f>_xlfn.XLOOKUP(G3367,过机服务商重量差!A:A,过机服务商重量差!G:G)</f>
        <v>玉麒麟</v>
      </c>
      <c r="C3367" s="32" t="str">
        <f t="shared" si="104"/>
        <v>渠道</v>
      </c>
      <c r="D3367" s="63">
        <f>ROUND(IF(AND(AO3367&gt;=0,Y3367="正常走货"),_xlfn.XLOOKUP(G3367,过机服务商重量差!A:A,过机服务商重量差!L:L),"0"),2)</f>
        <v>28</v>
      </c>
      <c r="E3367" s="64">
        <f>ROUND(IF(B3367="小旋风",$D3367/提成!$D$4*提成!$E$4,$D3367/提成!$D$3*提成!$E$3),2)</f>
        <v>0.28</v>
      </c>
      <c r="F3367" s="5" t="str">
        <f ca="1">IFERROR(LOOKUP(1,0/((B3367=名单!B:B)*(VALUE(AW3367)&gt;=名单!E:E)*(VALUE(AW3367)&lt;=名单!G:G)*(Y3367="正常走货")),名单!H:H),"否")</f>
        <v>否</v>
      </c>
      <c r="G3367" s="71" t="s">
        <v>10116</v>
      </c>
      <c r="H3367" s="71" t="s">
        <v>10118</v>
      </c>
      <c r="J3367" s="72" t="s">
        <v>17</v>
      </c>
      <c r="L3367" s="71" t="s">
        <v>18</v>
      </c>
      <c r="M3367" s="73"/>
      <c r="N3367" s="73"/>
      <c r="R3367" s="73"/>
      <c r="S3367" s="72" t="s">
        <v>86</v>
      </c>
      <c r="T3367" s="72" t="s">
        <v>14378</v>
      </c>
      <c r="U3367" s="73"/>
      <c r="W3367" s="73"/>
      <c r="X3367" s="73"/>
      <c r="Y3367" s="72" t="s">
        <v>14379</v>
      </c>
      <c r="AO3367" s="71">
        <v>198.96</v>
      </c>
      <c r="AS3367" s="73"/>
      <c r="AT3367" s="73"/>
      <c r="AU3367" s="73"/>
      <c r="AV3367" s="73"/>
      <c r="AW3367" s="74" t="s">
        <v>17762</v>
      </c>
      <c r="BA3367" s="73"/>
      <c r="BC3367" s="73"/>
    </row>
    <row r="3368" spans="1:56">
      <c r="A3368" s="70" t="str">
        <f t="shared" si="105"/>
        <v>2026-01</v>
      </c>
      <c r="B3368" s="5" t="str">
        <f>_xlfn.XLOOKUP(G3368,过机服务商重量差!A:A,过机服务商重量差!G:G)</f>
        <v>风清扬</v>
      </c>
      <c r="C3368" s="32" t="str">
        <f t="shared" si="104"/>
        <v>渠道</v>
      </c>
      <c r="D3368" s="63">
        <f>ROUND(IF(AND(AO3368&gt;=0,Y3368="正常走货"),_xlfn.XLOOKUP(G3368,过机服务商重量差!A:A,过机服务商重量差!L:L),"0"),2)</f>
        <v>253</v>
      </c>
      <c r="E3368" s="64">
        <f>ROUND(IF(B3368="小旋风",$D3368/提成!$D$4*提成!$E$4,$D3368/提成!$D$3*提成!$E$3),2)</f>
        <v>2.53</v>
      </c>
      <c r="F3368" s="5" t="str">
        <f ca="1">IFERROR(LOOKUP(1,0/((B3368=名单!B:B)*(VALUE(AW3368)&gt;=名单!E:E)*(VALUE(AW3368)&lt;=名单!G:G)*(Y3368="正常走货")),名单!H:H),"否")</f>
        <v>是</v>
      </c>
      <c r="G3368" s="71" t="s">
        <v>10119</v>
      </c>
      <c r="H3368" s="71" t="s">
        <v>10121</v>
      </c>
      <c r="J3368" s="72" t="s">
        <v>967</v>
      </c>
      <c r="L3368" s="71" t="s">
        <v>18</v>
      </c>
      <c r="M3368" s="73"/>
      <c r="N3368" s="73"/>
      <c r="R3368" s="73"/>
      <c r="S3368" s="72" t="s">
        <v>203</v>
      </c>
      <c r="T3368" s="72" t="s">
        <v>14378</v>
      </c>
      <c r="U3368" s="73"/>
      <c r="W3368" s="73"/>
      <c r="X3368" s="73"/>
      <c r="Y3368" s="72" t="s">
        <v>14379</v>
      </c>
      <c r="AO3368" s="71">
        <v>406</v>
      </c>
      <c r="AS3368" s="73"/>
      <c r="AT3368" s="73"/>
      <c r="AU3368" s="73"/>
      <c r="AV3368" s="73"/>
      <c r="AW3368" s="74" t="s">
        <v>17763</v>
      </c>
    </row>
    <row r="3369" spans="1:56">
      <c r="A3369" s="70" t="str">
        <f t="shared" si="105"/>
        <v>2026-01</v>
      </c>
      <c r="B3369" s="5" t="str">
        <f>_xlfn.XLOOKUP(G3369,过机服务商重量差!A:A,过机服务商重量差!G:G)</f>
        <v>玉麒麟</v>
      </c>
      <c r="C3369" s="32" t="str">
        <f t="shared" si="104"/>
        <v>渠道</v>
      </c>
      <c r="D3369" s="63">
        <f>ROUND(IF(AND(AO3369&gt;=0,Y3369="正常走货"),_xlfn.XLOOKUP(G3369,过机服务商重量差!A:A,过机服务商重量差!L:L),"0"),2)</f>
        <v>14.5</v>
      </c>
      <c r="E3369" s="64">
        <f>ROUND(IF(B3369="小旋风",$D3369/提成!$D$4*提成!$E$4,$D3369/提成!$D$3*提成!$E$3),2)</f>
        <v>0.15</v>
      </c>
      <c r="F3369" s="5" t="str">
        <f ca="1">IFERROR(LOOKUP(1,0/((B3369=名单!B:B)*(VALUE(AW3369)&gt;=名单!E:E)*(VALUE(AW3369)&lt;=名单!G:G)*(Y3369="正常走货")),名单!H:H),"否")</f>
        <v>否</v>
      </c>
      <c r="G3369" s="71" t="s">
        <v>10122</v>
      </c>
      <c r="H3369" s="71" t="s">
        <v>10124</v>
      </c>
      <c r="J3369" s="72" t="s">
        <v>17</v>
      </c>
      <c r="L3369" s="71" t="s">
        <v>18</v>
      </c>
      <c r="M3369" s="73"/>
      <c r="N3369" s="73"/>
      <c r="R3369" s="73"/>
      <c r="S3369" s="72" t="s">
        <v>558</v>
      </c>
      <c r="T3369" s="72" t="s">
        <v>14410</v>
      </c>
      <c r="U3369" s="73"/>
      <c r="W3369" s="73"/>
      <c r="X3369" s="73"/>
      <c r="Y3369" s="72" t="s">
        <v>14379</v>
      </c>
      <c r="AO3369" s="71">
        <v>324.03</v>
      </c>
      <c r="AT3369" s="73"/>
      <c r="AV3369" s="73"/>
      <c r="AW3369" s="74" t="s">
        <v>17764</v>
      </c>
      <c r="BC3369" s="73"/>
    </row>
    <row r="3370" spans="1:56">
      <c r="A3370" s="70" t="str">
        <f t="shared" si="105"/>
        <v>2026-01</v>
      </c>
      <c r="B3370" s="5" t="str">
        <f>_xlfn.XLOOKUP(G3370,过机服务商重量差!A:A,过机服务商重量差!G:G)</f>
        <v>帅时莹</v>
      </c>
      <c r="C3370" s="32" t="str">
        <f t="shared" si="104"/>
        <v/>
      </c>
      <c r="D3370" s="63">
        <f>ROUND(IF(AND(AO3370&gt;=0,Y3370="正常走货"),_xlfn.XLOOKUP(G3370,过机服务商重量差!A:A,过机服务商重量差!L:L),"0"),2)</f>
        <v>0</v>
      </c>
      <c r="E3370" s="64">
        <f>ROUND(IF(B3370="小旋风",$D3370/提成!$D$4*提成!$E$4,$D3370/提成!$D$3*提成!$E$3),2)</f>
        <v>0</v>
      </c>
      <c r="F3370" s="5" t="str">
        <f ca="1">IFERROR(LOOKUP(1,0/((B3370=名单!B:B)*(VALUE(AW3370)&gt;=名单!E:E)*(VALUE(AW3370)&lt;=名单!G:G)*(Y3370="正常走货")),名单!H:H),"否")</f>
        <v>否</v>
      </c>
      <c r="G3370" s="71" t="s">
        <v>10125</v>
      </c>
      <c r="H3370" s="71" t="s">
        <v>10127</v>
      </c>
      <c r="J3370" s="72" t="s">
        <v>1452</v>
      </c>
      <c r="L3370" s="71" t="s">
        <v>18</v>
      </c>
      <c r="M3370" s="73"/>
      <c r="N3370" s="73"/>
      <c r="R3370" s="73"/>
      <c r="S3370" s="72" t="s">
        <v>558</v>
      </c>
      <c r="T3370" s="72" t="s">
        <v>14410</v>
      </c>
      <c r="U3370" s="73"/>
      <c r="W3370" s="73"/>
      <c r="X3370" s="73"/>
      <c r="Y3370" s="72" t="s">
        <v>14379</v>
      </c>
      <c r="AO3370" s="71">
        <v>-45</v>
      </c>
      <c r="AT3370" s="73"/>
      <c r="AV3370" s="73"/>
      <c r="AW3370" s="74" t="s">
        <v>17765</v>
      </c>
      <c r="BC3370" s="73"/>
    </row>
    <row r="3371" spans="1:56">
      <c r="A3371" s="70" t="str">
        <f t="shared" si="105"/>
        <v>2026-01</v>
      </c>
      <c r="B3371" s="5" t="str">
        <f>_xlfn.XLOOKUP(G3371,过机服务商重量差!A:A,过机服务商重量差!G:G)</f>
        <v>玉麒麟</v>
      </c>
      <c r="C3371" s="32" t="str">
        <f t="shared" si="104"/>
        <v>渠道</v>
      </c>
      <c r="D3371" s="63">
        <f>ROUND(IF(AND(AO3371&gt;=0,Y3371="正常走货"),_xlfn.XLOOKUP(G3371,过机服务商重量差!A:A,过机服务商重量差!L:L),"0"),2)</f>
        <v>36</v>
      </c>
      <c r="E3371" s="64">
        <f>ROUND(IF(B3371="小旋风",$D3371/提成!$D$4*提成!$E$4,$D3371/提成!$D$3*提成!$E$3),2)</f>
        <v>0.36</v>
      </c>
      <c r="F3371" s="5" t="str">
        <f ca="1">IFERROR(LOOKUP(1,0/((B3371=名单!B:B)*(VALUE(AW3371)&gt;=名单!E:E)*(VALUE(AW3371)&lt;=名单!G:G)*(Y3371="正常走货")),名单!H:H),"否")</f>
        <v>否</v>
      </c>
      <c r="G3371" s="71" t="s">
        <v>10128</v>
      </c>
      <c r="H3371" s="71" t="s">
        <v>10130</v>
      </c>
      <c r="J3371" s="72" t="s">
        <v>1080</v>
      </c>
      <c r="L3371" s="71" t="s">
        <v>18</v>
      </c>
      <c r="M3371" s="73"/>
      <c r="N3371" s="73"/>
      <c r="R3371" s="73"/>
      <c r="S3371" s="72" t="s">
        <v>10131</v>
      </c>
      <c r="T3371" s="71" t="s">
        <v>14578</v>
      </c>
      <c r="U3371" s="73"/>
      <c r="W3371" s="73"/>
      <c r="X3371" s="73"/>
      <c r="Y3371" s="72" t="s">
        <v>14379</v>
      </c>
      <c r="AO3371" s="71">
        <v>161.6</v>
      </c>
      <c r="AS3371" s="73"/>
      <c r="AT3371" s="73"/>
      <c r="AV3371" s="73"/>
      <c r="AW3371" s="74" t="s">
        <v>17766</v>
      </c>
      <c r="BC3371" s="73"/>
    </row>
    <row r="3372" spans="1:56">
      <c r="A3372" s="70" t="str">
        <f t="shared" si="105"/>
        <v>2026-01</v>
      </c>
      <c r="B3372" s="5" t="str">
        <f>_xlfn.XLOOKUP(G3372,过机服务商重量差!A:A,过机服务商重量差!G:G)</f>
        <v>帅时莹</v>
      </c>
      <c r="C3372" s="32" t="str">
        <f t="shared" si="104"/>
        <v>渠道</v>
      </c>
      <c r="D3372" s="63">
        <f>ROUND(IF(AND(AO3372&gt;=0,Y3372="正常走货"),_xlfn.XLOOKUP(G3372,过机服务商重量差!A:A,过机服务商重量差!L:L),"0"),2)</f>
        <v>148</v>
      </c>
      <c r="E3372" s="64">
        <f>ROUND(IF(B3372="小旋风",$D3372/提成!$D$4*提成!$E$4,$D3372/提成!$D$3*提成!$E$3),2)</f>
        <v>1.48</v>
      </c>
      <c r="F3372" s="5" t="str">
        <f ca="1">IFERROR(LOOKUP(1,0/((B3372=名单!B:B)*(VALUE(AW3372)&gt;=名单!E:E)*(VALUE(AW3372)&lt;=名单!G:G)*(Y3372="正常走货")),名单!H:H),"否")</f>
        <v>否</v>
      </c>
      <c r="G3372" s="71" t="s">
        <v>10132</v>
      </c>
      <c r="H3372" s="71" t="s">
        <v>10134</v>
      </c>
      <c r="J3372" s="72" t="s">
        <v>938</v>
      </c>
      <c r="L3372" s="71" t="s">
        <v>18</v>
      </c>
      <c r="M3372" s="73"/>
      <c r="N3372" s="73"/>
      <c r="R3372" s="73"/>
      <c r="S3372" s="72" t="s">
        <v>191</v>
      </c>
      <c r="T3372" s="71" t="s">
        <v>14410</v>
      </c>
      <c r="U3372" s="73"/>
      <c r="W3372" s="73"/>
      <c r="X3372" s="73"/>
      <c r="Y3372" s="72" t="s">
        <v>14379</v>
      </c>
      <c r="AO3372" s="71">
        <v>1634</v>
      </c>
      <c r="AS3372" s="73"/>
      <c r="AT3372" s="73"/>
      <c r="AU3372" s="73"/>
      <c r="AV3372" s="73"/>
      <c r="AW3372" s="74" t="s">
        <v>17767</v>
      </c>
      <c r="BC3372" s="73"/>
    </row>
    <row r="3373" spans="1:56">
      <c r="A3373" s="70" t="str">
        <f t="shared" si="105"/>
        <v>2026-01</v>
      </c>
      <c r="B3373" s="5" t="str">
        <f>_xlfn.XLOOKUP(G3373,过机服务商重量差!A:A,过机服务商重量差!G:G)</f>
        <v>玉麒麟</v>
      </c>
      <c r="C3373" s="32" t="str">
        <f t="shared" si="104"/>
        <v>渠道</v>
      </c>
      <c r="D3373" s="63">
        <f>ROUND(IF(AND(AO3373&gt;=0,Y3373="正常走货"),_xlfn.XLOOKUP(G3373,过机服务商重量差!A:A,过机服务商重量差!L:L),"0"),2)</f>
        <v>21</v>
      </c>
      <c r="E3373" s="64">
        <f>ROUND(IF(B3373="小旋风",$D3373/提成!$D$4*提成!$E$4,$D3373/提成!$D$3*提成!$E$3),2)</f>
        <v>0.21</v>
      </c>
      <c r="F3373" s="5" t="str">
        <f ca="1">IFERROR(LOOKUP(1,0/((B3373=名单!B:B)*(VALUE(AW3373)&gt;=名单!E:E)*(VALUE(AW3373)&lt;=名单!G:G)*(Y3373="正常走货")),名单!H:H),"否")</f>
        <v>否</v>
      </c>
      <c r="G3373" s="71" t="s">
        <v>10135</v>
      </c>
      <c r="H3373" s="71" t="s">
        <v>10137</v>
      </c>
      <c r="J3373" s="72" t="s">
        <v>17</v>
      </c>
      <c r="L3373" s="71" t="s">
        <v>18</v>
      </c>
      <c r="M3373" s="73"/>
      <c r="N3373" s="73"/>
      <c r="R3373" s="73"/>
      <c r="S3373" s="72" t="s">
        <v>3423</v>
      </c>
      <c r="T3373" s="72" t="s">
        <v>14386</v>
      </c>
      <c r="U3373" s="73"/>
      <c r="W3373" s="73"/>
      <c r="X3373" s="73"/>
      <c r="Y3373" s="72" t="s">
        <v>14379</v>
      </c>
      <c r="AO3373" s="71">
        <v>113</v>
      </c>
      <c r="AS3373" s="73"/>
      <c r="AT3373" s="73"/>
      <c r="AU3373" s="73"/>
      <c r="AV3373" s="73"/>
      <c r="AW3373" s="74" t="s">
        <v>17768</v>
      </c>
      <c r="BC3373" s="73"/>
    </row>
    <row r="3374" spans="1:56">
      <c r="A3374" s="70" t="str">
        <f t="shared" si="105"/>
        <v>2026-01</v>
      </c>
      <c r="B3374" s="5" t="str">
        <f>_xlfn.XLOOKUP(G3374,过机服务商重量差!A:A,过机服务商重量差!G:G)</f>
        <v>玉麒麟</v>
      </c>
      <c r="C3374" s="32" t="str">
        <f t="shared" si="104"/>
        <v>渠道</v>
      </c>
      <c r="D3374" s="63">
        <f>ROUND(IF(AND(AO3374&gt;=0,Y3374="正常走货"),_xlfn.XLOOKUP(G3374,过机服务商重量差!A:A,过机服务商重量差!L:L),"0"),2)</f>
        <v>4.5</v>
      </c>
      <c r="E3374" s="64">
        <f>ROUND(IF(B3374="小旋风",$D3374/提成!$D$4*提成!$E$4,$D3374/提成!$D$3*提成!$E$3),2)</f>
        <v>0.05</v>
      </c>
      <c r="F3374" s="5" t="str">
        <f ca="1">IFERROR(LOOKUP(1,0/((B3374=名单!B:B)*(VALUE(AW3374)&gt;=名单!E:E)*(VALUE(AW3374)&lt;=名单!G:G)*(Y3374="正常走货")),名单!H:H),"否")</f>
        <v>否</v>
      </c>
      <c r="G3374" s="71" t="s">
        <v>10138</v>
      </c>
      <c r="H3374" s="71" t="s">
        <v>10140</v>
      </c>
      <c r="J3374" s="72" t="s">
        <v>17</v>
      </c>
      <c r="L3374" s="71" t="s">
        <v>18</v>
      </c>
      <c r="M3374" s="73"/>
      <c r="N3374" s="73"/>
      <c r="R3374" s="73"/>
      <c r="S3374" s="72" t="s">
        <v>767</v>
      </c>
      <c r="T3374" s="72" t="s">
        <v>14382</v>
      </c>
      <c r="U3374" s="73"/>
      <c r="W3374" s="73"/>
      <c r="X3374" s="73"/>
      <c r="Y3374" s="72" t="s">
        <v>14379</v>
      </c>
      <c r="AO3374" s="71">
        <v>79.21</v>
      </c>
      <c r="AS3374" s="73"/>
      <c r="AT3374" s="73"/>
      <c r="AU3374" s="73"/>
      <c r="AV3374" s="73"/>
      <c r="AW3374" s="74" t="s">
        <v>17769</v>
      </c>
      <c r="BC3374" s="73"/>
    </row>
    <row r="3375" spans="1:56">
      <c r="A3375" s="70" t="str">
        <f t="shared" si="105"/>
        <v>2026-01</v>
      </c>
      <c r="B3375" s="5" t="str">
        <f>_xlfn.XLOOKUP(G3375,过机服务商重量差!A:A,过机服务商重量差!G:G)</f>
        <v>玉麒麟</v>
      </c>
      <c r="C3375" s="32" t="str">
        <f t="shared" si="104"/>
        <v>渠道</v>
      </c>
      <c r="D3375" s="63">
        <f>ROUND(IF(AND(AO3375&gt;=0,Y3375="正常走货"),_xlfn.XLOOKUP(G3375,过机服务商重量差!A:A,过机服务商重量差!L:L),"0"),2)</f>
        <v>0.5</v>
      </c>
      <c r="E3375" s="64">
        <f>ROUND(IF(B3375="小旋风",$D3375/提成!$D$4*提成!$E$4,$D3375/提成!$D$3*提成!$E$3),2)</f>
        <v>0.01</v>
      </c>
      <c r="F3375" s="5" t="str">
        <f ca="1">IFERROR(LOOKUP(1,0/((B3375=名单!B:B)*(VALUE(AW3375)&gt;=名单!E:E)*(VALUE(AW3375)&lt;=名单!G:G)*(Y3375="正常走货")),名单!H:H),"否")</f>
        <v>否</v>
      </c>
      <c r="G3375" s="71" t="s">
        <v>10141</v>
      </c>
      <c r="H3375" s="71" t="s">
        <v>10143</v>
      </c>
      <c r="J3375" s="72" t="s">
        <v>17</v>
      </c>
      <c r="L3375" s="71" t="s">
        <v>18</v>
      </c>
      <c r="M3375" s="73"/>
      <c r="N3375" s="73"/>
      <c r="R3375" s="73"/>
      <c r="S3375" s="72" t="s">
        <v>191</v>
      </c>
      <c r="T3375" s="72" t="s">
        <v>14410</v>
      </c>
      <c r="U3375" s="73"/>
      <c r="W3375" s="73"/>
      <c r="X3375" s="73"/>
      <c r="Y3375" s="72" t="s">
        <v>14379</v>
      </c>
      <c r="AO3375" s="71">
        <v>18.62</v>
      </c>
      <c r="AT3375" s="73"/>
      <c r="AV3375" s="73"/>
      <c r="AW3375" s="74" t="s">
        <v>17770</v>
      </c>
      <c r="BC3375" s="73"/>
    </row>
    <row r="3376" spans="1:56">
      <c r="A3376" s="70" t="str">
        <f t="shared" si="105"/>
        <v>2026-01</v>
      </c>
      <c r="B3376" s="5" t="str">
        <f>_xlfn.XLOOKUP(G3376,过机服务商重量差!A:A,过机服务商重量差!G:G)</f>
        <v>玉麒麟</v>
      </c>
      <c r="C3376" s="32" t="str">
        <f t="shared" si="104"/>
        <v>渠道</v>
      </c>
      <c r="D3376" s="63">
        <f>ROUND(IF(AND(AO3376&gt;=0,Y3376="正常走货"),_xlfn.XLOOKUP(G3376,过机服务商重量差!A:A,过机服务商重量差!L:L),"0"),2)</f>
        <v>6.5</v>
      </c>
      <c r="E3376" s="64">
        <f>ROUND(IF(B3376="小旋风",$D3376/提成!$D$4*提成!$E$4,$D3376/提成!$D$3*提成!$E$3),2)</f>
        <v>0.07</v>
      </c>
      <c r="F3376" s="5" t="str">
        <f ca="1">IFERROR(LOOKUP(1,0/((B3376=名单!B:B)*(VALUE(AW3376)&gt;=名单!E:E)*(VALUE(AW3376)&lt;=名单!G:G)*(Y3376="正常走货")),名单!H:H),"否")</f>
        <v>否</v>
      </c>
      <c r="G3376" s="71" t="s">
        <v>10144</v>
      </c>
      <c r="H3376" s="71" t="s">
        <v>10146</v>
      </c>
      <c r="J3376" s="72" t="s">
        <v>24</v>
      </c>
      <c r="L3376" s="71" t="s">
        <v>18</v>
      </c>
      <c r="M3376" s="73"/>
      <c r="N3376" s="73"/>
      <c r="R3376" s="73"/>
      <c r="S3376" s="72" t="s">
        <v>211</v>
      </c>
      <c r="T3376" s="72" t="s">
        <v>14407</v>
      </c>
      <c r="U3376" s="73"/>
      <c r="W3376" s="73"/>
      <c r="X3376" s="73"/>
      <c r="Y3376" s="72" t="s">
        <v>14379</v>
      </c>
      <c r="AO3376" s="71">
        <v>69.4</v>
      </c>
      <c r="AT3376" s="73"/>
      <c r="AV3376" s="73"/>
      <c r="AW3376" s="74" t="s">
        <v>17771</v>
      </c>
      <c r="BC3376" s="73"/>
    </row>
    <row r="3377" spans="1:56">
      <c r="A3377" s="70" t="str">
        <f t="shared" si="105"/>
        <v>2026-01</v>
      </c>
      <c r="B3377" s="5" t="str">
        <f>_xlfn.XLOOKUP(G3377,过机服务商重量差!A:A,过机服务商重量差!G:G)</f>
        <v>风清扬</v>
      </c>
      <c r="C3377" s="32" t="str">
        <f t="shared" si="104"/>
        <v>渠道</v>
      </c>
      <c r="D3377" s="63">
        <f>ROUND(IF(AND(AO3377&gt;=0,Y3377="正常走货"),_xlfn.XLOOKUP(G3377,过机服务商重量差!A:A,过机服务商重量差!L:L),"0"),2)</f>
        <v>930</v>
      </c>
      <c r="E3377" s="64">
        <f>ROUND(IF(B3377="小旋风",$D3377/提成!$D$4*提成!$E$4,$D3377/提成!$D$3*提成!$E$3),2)</f>
        <v>9.3</v>
      </c>
      <c r="F3377" s="5" t="str">
        <f ca="1">IFERROR(LOOKUP(1,0/((B3377=名单!B:B)*(VALUE(AW3377)&gt;=名单!E:E)*(VALUE(AW3377)&lt;=名单!G:G)*(Y3377="正常走货")),名单!H:H),"否")</f>
        <v>是</v>
      </c>
      <c r="G3377" s="71" t="s">
        <v>10147</v>
      </c>
      <c r="H3377" s="71" t="s">
        <v>10149</v>
      </c>
      <c r="J3377" s="72" t="s">
        <v>332</v>
      </c>
      <c r="L3377" s="71" t="s">
        <v>18</v>
      </c>
      <c r="M3377" s="73"/>
      <c r="N3377" s="73"/>
      <c r="R3377" s="73"/>
      <c r="S3377" s="72" t="s">
        <v>211</v>
      </c>
      <c r="T3377" s="72" t="s">
        <v>14407</v>
      </c>
      <c r="U3377" s="73"/>
      <c r="W3377" s="73"/>
      <c r="X3377" s="73"/>
      <c r="Y3377" s="72" t="s">
        <v>14379</v>
      </c>
      <c r="AO3377" s="71">
        <v>465</v>
      </c>
      <c r="AS3377" s="73"/>
      <c r="AT3377" s="73"/>
      <c r="AU3377" s="73"/>
      <c r="AV3377" s="73"/>
      <c r="AW3377" s="74" t="s">
        <v>17772</v>
      </c>
      <c r="BC3377" s="73"/>
    </row>
    <row r="3378" spans="1:56">
      <c r="A3378" s="70" t="str">
        <f t="shared" si="105"/>
        <v>2026-01</v>
      </c>
      <c r="B3378" s="5" t="str">
        <f>_xlfn.XLOOKUP(G3378,过机服务商重量差!A:A,过机服务商重量差!G:G)</f>
        <v>无崖子</v>
      </c>
      <c r="C3378" s="32" t="str">
        <f t="shared" si="104"/>
        <v>渠道</v>
      </c>
      <c r="D3378" s="63">
        <f>ROUND(IF(AND(AO3378&gt;=0,Y3378="正常走货"),_xlfn.XLOOKUP(G3378,过机服务商重量差!A:A,过机服务商重量差!L:L),"0"),2)</f>
        <v>1.8</v>
      </c>
      <c r="E3378" s="64">
        <f>ROUND(IF(B3378="小旋风",$D3378/提成!$D$4*提成!$E$4,$D3378/提成!$D$3*提成!$E$3),2)</f>
        <v>0.02</v>
      </c>
      <c r="F3378" s="5" t="str">
        <f ca="1">IFERROR(LOOKUP(1,0/((B3378=名单!B:B)*(VALUE(AW3378)&gt;=名单!E:E)*(VALUE(AW3378)&lt;=名单!G:G)*(Y3378="正常走货")),名单!H:H),"否")</f>
        <v>否</v>
      </c>
      <c r="G3378" s="71" t="s">
        <v>10150</v>
      </c>
      <c r="H3378" s="71" t="s">
        <v>10152</v>
      </c>
      <c r="J3378" s="71" t="s">
        <v>590</v>
      </c>
      <c r="L3378" s="71" t="s">
        <v>18</v>
      </c>
      <c r="M3378" s="73"/>
      <c r="N3378" s="73"/>
      <c r="R3378" s="73"/>
      <c r="S3378" s="72" t="s">
        <v>99</v>
      </c>
      <c r="T3378" s="72" t="s">
        <v>14410</v>
      </c>
      <c r="U3378" s="73"/>
      <c r="W3378" s="73"/>
      <c r="X3378" s="73"/>
      <c r="Y3378" s="72" t="s">
        <v>14379</v>
      </c>
      <c r="AO3378" s="71">
        <v>209.32</v>
      </c>
      <c r="AS3378" s="73"/>
      <c r="AT3378" s="73"/>
      <c r="AU3378" s="73"/>
      <c r="AV3378" s="73"/>
      <c r="AW3378" s="74" t="s">
        <v>17773</v>
      </c>
      <c r="BC3378" s="73"/>
    </row>
    <row r="3379" spans="1:56">
      <c r="A3379" s="70" t="str">
        <f t="shared" si="105"/>
        <v>2026-01</v>
      </c>
      <c r="B3379" s="5" t="str">
        <f>_xlfn.XLOOKUP(G3379,过机服务商重量差!A:A,过机服务商重量差!G:G)</f>
        <v>帅时莹</v>
      </c>
      <c r="C3379" s="32" t="str">
        <f t="shared" si="104"/>
        <v>渠道</v>
      </c>
      <c r="D3379" s="63">
        <f>ROUND(IF(AND(AO3379&gt;=0,Y3379="正常走货"),_xlfn.XLOOKUP(G3379,过机服务商重量差!A:A,过机服务商重量差!L:L),"0"),2)</f>
        <v>33</v>
      </c>
      <c r="E3379" s="64">
        <f>ROUND(IF(B3379="小旋风",$D3379/提成!$D$4*提成!$E$4,$D3379/提成!$D$3*提成!$E$3),2)</f>
        <v>0.33</v>
      </c>
      <c r="F3379" s="5" t="str">
        <f ca="1">IFERROR(LOOKUP(1,0/((B3379=名单!B:B)*(VALUE(AW3379)&gt;=名单!E:E)*(VALUE(AW3379)&lt;=名单!G:G)*(Y3379="正常走货")),名单!H:H),"否")</f>
        <v>否</v>
      </c>
      <c r="G3379" s="71" t="s">
        <v>10153</v>
      </c>
      <c r="H3379" s="71" t="s">
        <v>10155</v>
      </c>
      <c r="J3379" s="71" t="s">
        <v>938</v>
      </c>
      <c r="L3379" s="71" t="s">
        <v>18</v>
      </c>
      <c r="M3379" s="73"/>
      <c r="N3379" s="73"/>
      <c r="R3379" s="73"/>
      <c r="S3379" s="72" t="s">
        <v>3347</v>
      </c>
      <c r="T3379" s="72" t="s">
        <v>14410</v>
      </c>
      <c r="U3379" s="73"/>
      <c r="W3379" s="73"/>
      <c r="X3379" s="73"/>
      <c r="Y3379" s="72" t="s">
        <v>14379</v>
      </c>
      <c r="AO3379" s="71">
        <v>66</v>
      </c>
      <c r="AS3379" s="73"/>
      <c r="AT3379" s="73"/>
      <c r="AU3379" s="73"/>
      <c r="AV3379" s="73"/>
      <c r="AW3379" s="74" t="s">
        <v>17774</v>
      </c>
      <c r="BC3379" s="73"/>
    </row>
    <row r="3380" spans="1:56">
      <c r="A3380" s="70" t="str">
        <f t="shared" si="105"/>
        <v>2026-01</v>
      </c>
      <c r="B3380" s="5" t="str">
        <f>_xlfn.XLOOKUP(G3380,过机服务商重量差!A:A,过机服务商重量差!G:G)</f>
        <v>无崖子</v>
      </c>
      <c r="C3380" s="32" t="str">
        <f t="shared" si="104"/>
        <v>渠道</v>
      </c>
      <c r="D3380" s="63">
        <f>ROUND(IF(AND(AO3380&gt;=0,Y3380="正常走货"),_xlfn.XLOOKUP(G3380,过机服务商重量差!A:A,过机服务商重量差!L:L),"0"),2)</f>
        <v>0.9</v>
      </c>
      <c r="E3380" s="64">
        <f>ROUND(IF(B3380="小旋风",$D3380/提成!$D$4*提成!$E$4,$D3380/提成!$D$3*提成!$E$3),2)</f>
        <v>0.01</v>
      </c>
      <c r="F3380" s="5" t="str">
        <f ca="1">IFERROR(LOOKUP(1,0/((B3380=名单!B:B)*(VALUE(AW3380)&gt;=名单!E:E)*(VALUE(AW3380)&lt;=名单!G:G)*(Y3380="正常走货")),名单!H:H),"否")</f>
        <v>否</v>
      </c>
      <c r="G3380" s="71" t="s">
        <v>10156</v>
      </c>
      <c r="H3380" s="71" t="s">
        <v>10158</v>
      </c>
      <c r="J3380" s="72" t="s">
        <v>590</v>
      </c>
      <c r="L3380" s="71" t="s">
        <v>18</v>
      </c>
      <c r="M3380" s="73"/>
      <c r="N3380" s="73"/>
      <c r="R3380" s="73"/>
      <c r="S3380" s="72" t="s">
        <v>199</v>
      </c>
      <c r="T3380" s="72" t="s">
        <v>14439</v>
      </c>
      <c r="U3380" s="73"/>
      <c r="W3380" s="73"/>
      <c r="X3380" s="73"/>
      <c r="Y3380" s="72" t="s">
        <v>14379</v>
      </c>
      <c r="AO3380" s="71">
        <v>107.16</v>
      </c>
      <c r="AS3380" s="73"/>
      <c r="AT3380" s="73"/>
      <c r="AU3380" s="73"/>
      <c r="AV3380" s="73"/>
      <c r="AW3380" s="74" t="s">
        <v>17775</v>
      </c>
      <c r="BC3380" s="73"/>
    </row>
    <row r="3381" spans="1:56">
      <c r="A3381" s="70" t="str">
        <f t="shared" si="105"/>
        <v>2026-01</v>
      </c>
      <c r="B3381" s="5" t="str">
        <f>_xlfn.XLOOKUP(G3381,过机服务商重量差!A:A,过机服务商重量差!G:G)</f>
        <v>风清扬</v>
      </c>
      <c r="C3381" s="32" t="str">
        <f t="shared" si="104"/>
        <v>渠道</v>
      </c>
      <c r="D3381" s="63">
        <f>ROUND(IF(AND(AO3381&gt;=0,Y3381="正常走货"),_xlfn.XLOOKUP(G3381,过机服务商重量差!A:A,过机服务商重量差!L:L),"0"),2)</f>
        <v>102</v>
      </c>
      <c r="E3381" s="64">
        <f>ROUND(IF(B3381="小旋风",$D3381/提成!$D$4*提成!$E$4,$D3381/提成!$D$3*提成!$E$3),2)</f>
        <v>1.02</v>
      </c>
      <c r="F3381" s="5" t="str">
        <f ca="1">IFERROR(LOOKUP(1,0/((B3381=名单!B:B)*(VALUE(AW3381)&gt;=名单!E:E)*(VALUE(AW3381)&lt;=名单!G:G)*(Y3381="正常走货")),名单!H:H),"否")</f>
        <v>是</v>
      </c>
      <c r="G3381" s="71" t="s">
        <v>10159</v>
      </c>
      <c r="H3381" s="71" t="s">
        <v>50</v>
      </c>
      <c r="J3381" s="72" t="s">
        <v>1903</v>
      </c>
      <c r="L3381" s="71" t="s">
        <v>18</v>
      </c>
      <c r="M3381" s="73"/>
      <c r="N3381" s="73"/>
      <c r="R3381" s="73"/>
      <c r="S3381" s="72" t="s">
        <v>223</v>
      </c>
      <c r="T3381" s="72" t="s">
        <v>14410</v>
      </c>
      <c r="U3381" s="73"/>
      <c r="W3381" s="73"/>
      <c r="X3381" s="73"/>
      <c r="Y3381" s="72" t="s">
        <v>14379</v>
      </c>
      <c r="AO3381" s="71">
        <v>102</v>
      </c>
      <c r="AS3381" s="73"/>
      <c r="AT3381" s="73"/>
      <c r="AU3381" s="73"/>
      <c r="AV3381" s="73"/>
      <c r="AW3381" s="74" t="s">
        <v>17776</v>
      </c>
      <c r="BC3381" s="73"/>
    </row>
    <row r="3382" spans="1:56">
      <c r="A3382" s="70" t="str">
        <f t="shared" si="105"/>
        <v>2026-01</v>
      </c>
      <c r="B3382" s="5" t="str">
        <f>_xlfn.XLOOKUP(G3382,过机服务商重量差!A:A,过机服务商重量差!G:G)</f>
        <v>小旋风</v>
      </c>
      <c r="C3382" s="32" t="str">
        <f t="shared" si="104"/>
        <v>渠道</v>
      </c>
      <c r="D3382" s="63">
        <f>ROUND(IF(AND(AO3382&gt;=0,Y3382="正常走货"),_xlfn.XLOOKUP(G3382,过机服务商重量差!A:A,过机服务商重量差!L:L),"0"),2)</f>
        <v>58</v>
      </c>
      <c r="E3382" s="64">
        <f>ROUND(IF(B3382="小旋风",$D3382/提成!$D$4*提成!$E$4,$D3382/提成!$D$3*提成!$E$3),2)</f>
        <v>0.58</v>
      </c>
      <c r="F3382" s="5" t="str">
        <f ca="1">IFERROR(LOOKUP(1,0/((B3382=名单!B:B)*(VALUE(AW3382)&gt;=名单!E:E)*(VALUE(AW3382)&lt;=名单!G:G)*(Y3382="正常走货")),名单!H:H),"否")</f>
        <v>是</v>
      </c>
      <c r="G3382" s="71" t="s">
        <v>10161</v>
      </c>
      <c r="H3382" s="71" t="s">
        <v>10163</v>
      </c>
      <c r="J3382" s="72" t="s">
        <v>85</v>
      </c>
      <c r="L3382" s="71" t="s">
        <v>18</v>
      </c>
      <c r="M3382" s="73"/>
      <c r="N3382" s="73"/>
      <c r="R3382" s="73"/>
      <c r="S3382" s="72" t="s">
        <v>215</v>
      </c>
      <c r="T3382" s="72" t="s">
        <v>14378</v>
      </c>
      <c r="U3382" s="73"/>
      <c r="W3382" s="73"/>
      <c r="X3382" s="73"/>
      <c r="Y3382" s="72" t="s">
        <v>14379</v>
      </c>
      <c r="AO3382" s="71">
        <v>584</v>
      </c>
      <c r="AS3382" s="73"/>
      <c r="AT3382" s="73"/>
      <c r="AV3382" s="73"/>
      <c r="AW3382" s="74" t="s">
        <v>17777</v>
      </c>
      <c r="BC3382" s="73"/>
    </row>
    <row r="3383" spans="1:56">
      <c r="A3383" s="70" t="str">
        <f t="shared" si="105"/>
        <v>2026-01</v>
      </c>
      <c r="B3383" s="5" t="str">
        <f>_xlfn.XLOOKUP(G3383,过机服务商重量差!A:A,过机服务商重量差!G:G)</f>
        <v>风清扬</v>
      </c>
      <c r="C3383" s="32" t="str">
        <f t="shared" si="104"/>
        <v>渠道</v>
      </c>
      <c r="D3383" s="63">
        <f>ROUND(IF(AND(AO3383&gt;=0,Y3383="正常走货"),_xlfn.XLOOKUP(G3383,过机服务商重量差!A:A,过机服务商重量差!L:L),"0"),2)</f>
        <v>129</v>
      </c>
      <c r="E3383" s="64">
        <f>ROUND(IF(B3383="小旋风",$D3383/提成!$D$4*提成!$E$4,$D3383/提成!$D$3*提成!$E$3),2)</f>
        <v>1.29</v>
      </c>
      <c r="F3383" s="5" t="str">
        <f ca="1">IFERROR(LOOKUP(1,0/((B3383=名单!B:B)*(VALUE(AW3383)&gt;=名单!E:E)*(VALUE(AW3383)&lt;=名单!G:G)*(Y3383="正常走货")),名单!H:H),"否")</f>
        <v>是</v>
      </c>
      <c r="G3383" s="71" t="s">
        <v>10164</v>
      </c>
      <c r="H3383" s="71" t="s">
        <v>10166</v>
      </c>
      <c r="J3383" s="72" t="s">
        <v>2375</v>
      </c>
      <c r="L3383" s="71" t="s">
        <v>18</v>
      </c>
      <c r="M3383" s="73"/>
      <c r="N3383" s="73"/>
      <c r="R3383" s="73"/>
      <c r="S3383" s="72" t="s">
        <v>215</v>
      </c>
      <c r="T3383" s="72" t="s">
        <v>14378</v>
      </c>
      <c r="U3383" s="73"/>
      <c r="W3383" s="73"/>
      <c r="X3383" s="73"/>
      <c r="Y3383" s="72" t="s">
        <v>14379</v>
      </c>
      <c r="AO3383" s="71">
        <v>100</v>
      </c>
      <c r="AT3383" s="73"/>
      <c r="AV3383" s="73"/>
      <c r="AW3383" s="74" t="s">
        <v>17778</v>
      </c>
      <c r="BA3383" s="73"/>
      <c r="BC3383" s="73"/>
      <c r="BD3383" s="73"/>
    </row>
    <row r="3384" spans="1:56">
      <c r="A3384" s="70" t="str">
        <f t="shared" si="105"/>
        <v>2026-01</v>
      </c>
      <c r="B3384" s="5" t="str">
        <f>_xlfn.XLOOKUP(G3384,过机服务商重量差!A:A,过机服务商重量差!G:G)</f>
        <v>007</v>
      </c>
      <c r="C3384" s="32" t="str">
        <f t="shared" si="104"/>
        <v>渠道</v>
      </c>
      <c r="D3384" s="63">
        <f>ROUND(IF(AND(AO3384&gt;=0,Y3384="正常走货"),_xlfn.XLOOKUP(G3384,过机服务商重量差!A:A,过机服务商重量差!L:L),"0"),2)</f>
        <v>42</v>
      </c>
      <c r="E3384" s="64">
        <f>ROUND(IF(B3384="小旋风",$D3384/提成!$D$4*提成!$E$4,$D3384/提成!$D$3*提成!$E$3),2)</f>
        <v>0.42</v>
      </c>
      <c r="F3384" s="5" t="str">
        <f ca="1">IFERROR(LOOKUP(1,0/((B3384=名单!B:B)*(VALUE(AW3384)&gt;=名单!E:E)*(VALUE(AW3384)&lt;=名单!G:G)*(Y3384="正常走货")),名单!H:H),"否")</f>
        <v>否</v>
      </c>
      <c r="G3384" s="71" t="s">
        <v>10167</v>
      </c>
      <c r="H3384" s="71" t="s">
        <v>10169</v>
      </c>
      <c r="J3384" s="72" t="s">
        <v>6122</v>
      </c>
      <c r="L3384" s="71" t="s">
        <v>18</v>
      </c>
      <c r="M3384" s="73"/>
      <c r="N3384" s="73"/>
      <c r="R3384" s="73"/>
      <c r="S3384" s="72" t="s">
        <v>215</v>
      </c>
      <c r="T3384" s="72" t="s">
        <v>14378</v>
      </c>
      <c r="U3384" s="73"/>
      <c r="W3384" s="73"/>
      <c r="X3384" s="73"/>
      <c r="Y3384" s="72" t="s">
        <v>14379</v>
      </c>
      <c r="AO3384" s="71">
        <v>54.6</v>
      </c>
      <c r="AS3384" s="73"/>
      <c r="AT3384" s="73"/>
      <c r="AV3384" s="73"/>
      <c r="AW3384" s="74" t="s">
        <v>17779</v>
      </c>
      <c r="BC3384" s="73"/>
    </row>
    <row r="3385" spans="1:56">
      <c r="A3385" s="70" t="str">
        <f t="shared" si="105"/>
        <v>2026-01</v>
      </c>
      <c r="B3385" s="5" t="str">
        <f>_xlfn.XLOOKUP(G3385,过机服务商重量差!A:A,过机服务商重量差!G:G)</f>
        <v>007</v>
      </c>
      <c r="C3385" s="32" t="str">
        <f t="shared" si="104"/>
        <v>渠道</v>
      </c>
      <c r="D3385" s="63">
        <f>ROUND(IF(AND(AO3385&gt;=0,Y3385="正常走货"),_xlfn.XLOOKUP(G3385,过机服务商重量差!A:A,过机服务商重量差!L:L),"0"),2)</f>
        <v>42</v>
      </c>
      <c r="E3385" s="64">
        <f>ROUND(IF(B3385="小旋风",$D3385/提成!$D$4*提成!$E$4,$D3385/提成!$D$3*提成!$E$3),2)</f>
        <v>0.42</v>
      </c>
      <c r="F3385" s="5" t="str">
        <f ca="1">IFERROR(LOOKUP(1,0/((B3385=名单!B:B)*(VALUE(AW3385)&gt;=名单!E:E)*(VALUE(AW3385)&lt;=名单!G:G)*(Y3385="正常走货")),名单!H:H),"否")</f>
        <v>否</v>
      </c>
      <c r="G3385" s="71" t="s">
        <v>10170</v>
      </c>
      <c r="H3385" s="71" t="s">
        <v>10172</v>
      </c>
      <c r="J3385" s="72" t="s">
        <v>168</v>
      </c>
      <c r="L3385" s="71" t="s">
        <v>18</v>
      </c>
      <c r="M3385" s="73"/>
      <c r="N3385" s="73"/>
      <c r="R3385" s="73"/>
      <c r="S3385" s="72" t="s">
        <v>215</v>
      </c>
      <c r="T3385" s="72" t="s">
        <v>14378</v>
      </c>
      <c r="U3385" s="73"/>
      <c r="W3385" s="73"/>
      <c r="X3385" s="73"/>
      <c r="Y3385" s="72" t="s">
        <v>14379</v>
      </c>
      <c r="AO3385" s="71">
        <v>21</v>
      </c>
      <c r="AS3385" s="73"/>
      <c r="AT3385" s="73"/>
      <c r="AV3385" s="73"/>
      <c r="AW3385" s="74" t="s">
        <v>17780</v>
      </c>
      <c r="BC3385" s="73"/>
      <c r="BD3385" s="73"/>
    </row>
    <row r="3386" spans="1:56">
      <c r="A3386" s="70" t="str">
        <f t="shared" si="105"/>
        <v>2026-01</v>
      </c>
      <c r="B3386" s="5" t="str">
        <f>_xlfn.XLOOKUP(G3386,过机服务商重量差!A:A,过机服务商重量差!G:G)</f>
        <v>玉麒麟</v>
      </c>
      <c r="C3386" s="32" t="str">
        <f t="shared" si="104"/>
        <v>渠道</v>
      </c>
      <c r="D3386" s="63">
        <f>ROUND(IF(AND(AO3386&gt;=0,Y3386="正常走货"),_xlfn.XLOOKUP(G3386,过机服务商重量差!A:A,过机服务商重量差!L:L),"0"),2)</f>
        <v>272</v>
      </c>
      <c r="E3386" s="64">
        <f>ROUND(IF(B3386="小旋风",$D3386/提成!$D$4*提成!$E$4,$D3386/提成!$D$3*提成!$E$3),2)</f>
        <v>2.72</v>
      </c>
      <c r="F3386" s="5" t="str">
        <f ca="1">IFERROR(LOOKUP(1,0/((B3386=名单!B:B)*(VALUE(AW3386)&gt;=名单!E:E)*(VALUE(AW3386)&lt;=名单!G:G)*(Y3386="正常走货")),名单!H:H),"否")</f>
        <v>否</v>
      </c>
      <c r="G3386" s="71" t="s">
        <v>10173</v>
      </c>
      <c r="H3386" s="71" t="s">
        <v>10175</v>
      </c>
      <c r="J3386" s="72" t="s">
        <v>17</v>
      </c>
      <c r="L3386" s="71" t="s">
        <v>18</v>
      </c>
      <c r="M3386" s="73"/>
      <c r="N3386" s="73"/>
      <c r="R3386" s="73"/>
      <c r="S3386" s="72" t="s">
        <v>152</v>
      </c>
      <c r="T3386" s="72" t="s">
        <v>14382</v>
      </c>
      <c r="U3386" s="73"/>
      <c r="W3386" s="73"/>
      <c r="X3386" s="73"/>
      <c r="Y3386" s="72" t="s">
        <v>14379</v>
      </c>
      <c r="Z3386" s="73"/>
      <c r="AO3386" s="71">
        <v>877.6</v>
      </c>
      <c r="AT3386" s="73"/>
      <c r="AV3386" s="73"/>
      <c r="AW3386" s="74" t="s">
        <v>17781</v>
      </c>
      <c r="BC3386" s="73"/>
    </row>
    <row r="3387" spans="1:56">
      <c r="A3387" s="70" t="str">
        <f t="shared" si="105"/>
        <v>2026-01</v>
      </c>
      <c r="B3387" s="5" t="str">
        <f>_xlfn.XLOOKUP(G3387,过机服务商重量差!A:A,过机服务商重量差!G:G)</f>
        <v>玉麒麟</v>
      </c>
      <c r="C3387" s="32" t="str">
        <f t="shared" si="104"/>
        <v>渠道</v>
      </c>
      <c r="D3387" s="63">
        <f>ROUND(IF(AND(AO3387&gt;=0,Y3387="正常走货"),_xlfn.XLOOKUP(G3387,过机服务商重量差!A:A,过机服务商重量差!L:L),"0"),2)</f>
        <v>416</v>
      </c>
      <c r="E3387" s="64">
        <f>ROUND(IF(B3387="小旋风",$D3387/提成!$D$4*提成!$E$4,$D3387/提成!$D$3*提成!$E$3),2)</f>
        <v>4.16</v>
      </c>
      <c r="F3387" s="5" t="str">
        <f ca="1">IFERROR(LOOKUP(1,0/((B3387=名单!B:B)*(VALUE(AW3387)&gt;=名单!E:E)*(VALUE(AW3387)&lt;=名单!G:G)*(Y3387="正常走货")),名单!H:H),"否")</f>
        <v>否</v>
      </c>
      <c r="G3387" s="71" t="s">
        <v>10176</v>
      </c>
      <c r="H3387" s="71" t="s">
        <v>10178</v>
      </c>
      <c r="J3387" s="72" t="s">
        <v>17</v>
      </c>
      <c r="L3387" s="71" t="s">
        <v>18</v>
      </c>
      <c r="M3387" s="73"/>
      <c r="N3387" s="73"/>
      <c r="R3387" s="73"/>
      <c r="S3387" s="72" t="s">
        <v>152</v>
      </c>
      <c r="T3387" s="72" t="s">
        <v>14382</v>
      </c>
      <c r="U3387" s="73"/>
      <c r="W3387" s="73"/>
      <c r="X3387" s="73"/>
      <c r="Y3387" s="72" t="s">
        <v>14379</v>
      </c>
      <c r="AO3387" s="71">
        <v>1579.5</v>
      </c>
      <c r="AS3387" s="73"/>
      <c r="AT3387" s="73"/>
      <c r="AU3387" s="73"/>
      <c r="AV3387" s="73"/>
      <c r="AW3387" s="74" t="s">
        <v>17782</v>
      </c>
      <c r="BC3387" s="73"/>
    </row>
    <row r="3388" spans="1:56">
      <c r="A3388" s="70" t="str">
        <f t="shared" si="105"/>
        <v>2026-01</v>
      </c>
      <c r="B3388" s="5" t="str">
        <f>_xlfn.XLOOKUP(G3388,过机服务商重量差!A:A,过机服务商重量差!G:G)</f>
        <v>帅时莹</v>
      </c>
      <c r="C3388" s="32" t="str">
        <f t="shared" si="104"/>
        <v>渠道</v>
      </c>
      <c r="D3388" s="63">
        <f>ROUND(IF(AND(AO3388&gt;=0,Y3388="正常走货"),_xlfn.XLOOKUP(G3388,过机服务商重量差!A:A,过机服务商重量差!L:L),"0"),2)</f>
        <v>115</v>
      </c>
      <c r="E3388" s="64">
        <f>ROUND(IF(B3388="小旋风",$D3388/提成!$D$4*提成!$E$4,$D3388/提成!$D$3*提成!$E$3),2)</f>
        <v>1.15</v>
      </c>
      <c r="F3388" s="5" t="str">
        <f ca="1">IFERROR(LOOKUP(1,0/((B3388=名单!B:B)*(VALUE(AW3388)&gt;=名单!E:E)*(VALUE(AW3388)&lt;=名单!G:G)*(Y3388="正常走货")),名单!H:H),"否")</f>
        <v>否</v>
      </c>
      <c r="G3388" s="71" t="s">
        <v>10179</v>
      </c>
      <c r="H3388" s="71" t="s">
        <v>10181</v>
      </c>
      <c r="J3388" s="72" t="s">
        <v>287</v>
      </c>
      <c r="L3388" s="71" t="s">
        <v>18</v>
      </c>
      <c r="M3388" s="73"/>
      <c r="N3388" s="73"/>
      <c r="R3388" s="73"/>
      <c r="S3388" s="72" t="s">
        <v>292</v>
      </c>
      <c r="T3388" s="72" t="s">
        <v>14410</v>
      </c>
      <c r="U3388" s="73"/>
      <c r="W3388" s="73"/>
      <c r="X3388" s="73"/>
      <c r="Y3388" s="72" t="s">
        <v>14379</v>
      </c>
      <c r="AO3388" s="71">
        <v>218</v>
      </c>
      <c r="AT3388" s="73"/>
      <c r="AU3388" s="73"/>
      <c r="AV3388" s="73"/>
      <c r="AW3388" s="74" t="s">
        <v>17783</v>
      </c>
    </row>
    <row r="3389" spans="1:56">
      <c r="A3389" s="70" t="str">
        <f t="shared" si="105"/>
        <v>2026-01</v>
      </c>
      <c r="B3389" s="5" t="str">
        <f>_xlfn.XLOOKUP(G3389,过机服务商重量差!A:A,过机服务商重量差!G:G)</f>
        <v>帅时莹</v>
      </c>
      <c r="C3389" s="32" t="str">
        <f t="shared" si="104"/>
        <v>渠道</v>
      </c>
      <c r="D3389" s="63">
        <f>ROUND(IF(AND(AO3389&gt;=0,Y3389="正常走货"),_xlfn.XLOOKUP(G3389,过机服务商重量差!A:A,过机服务商重量差!L:L),"0"),2)</f>
        <v>21</v>
      </c>
      <c r="E3389" s="64">
        <f>ROUND(IF(B3389="小旋风",$D3389/提成!$D$4*提成!$E$4,$D3389/提成!$D$3*提成!$E$3),2)</f>
        <v>0.21</v>
      </c>
      <c r="F3389" s="5" t="str">
        <f ca="1">IFERROR(LOOKUP(1,0/((B3389=名单!B:B)*(VALUE(AW3389)&gt;=名单!E:E)*(VALUE(AW3389)&lt;=名单!G:G)*(Y3389="正常走货")),名单!H:H),"否")</f>
        <v>否</v>
      </c>
      <c r="G3389" s="71" t="s">
        <v>10182</v>
      </c>
      <c r="H3389" s="71" t="s">
        <v>10184</v>
      </c>
      <c r="J3389" s="72" t="s">
        <v>287</v>
      </c>
      <c r="L3389" s="71" t="s">
        <v>18</v>
      </c>
      <c r="M3389" s="73"/>
      <c r="N3389" s="73"/>
      <c r="R3389" s="73"/>
      <c r="S3389" s="72" t="s">
        <v>292</v>
      </c>
      <c r="T3389" s="72" t="s">
        <v>14410</v>
      </c>
      <c r="U3389" s="73"/>
      <c r="W3389" s="73"/>
      <c r="X3389" s="73"/>
      <c r="Y3389" s="72" t="s">
        <v>14379</v>
      </c>
      <c r="AO3389" s="71">
        <v>41.9</v>
      </c>
      <c r="AS3389" s="73"/>
      <c r="AT3389" s="73"/>
      <c r="AV3389" s="73"/>
      <c r="AW3389" s="74" t="s">
        <v>17784</v>
      </c>
      <c r="BA3389" s="73"/>
      <c r="BC3389" s="73"/>
    </row>
    <row r="3390" spans="1:56">
      <c r="A3390" s="70" t="str">
        <f t="shared" si="105"/>
        <v>2026-01</v>
      </c>
      <c r="B3390" s="5" t="str">
        <f>_xlfn.XLOOKUP(G3390,过机服务商重量差!A:A,过机服务商重量差!G:G)</f>
        <v>玉麒麟</v>
      </c>
      <c r="C3390" s="32" t="str">
        <f t="shared" si="104"/>
        <v>渠道</v>
      </c>
      <c r="D3390" s="63">
        <f>ROUND(IF(AND(AO3390&gt;=0,Y3390="正常走货"),_xlfn.XLOOKUP(G3390,过机服务商重量差!A:A,过机服务商重量差!L:L),"0"),2)</f>
        <v>43</v>
      </c>
      <c r="E3390" s="64">
        <f>ROUND(IF(B3390="小旋风",$D3390/提成!$D$4*提成!$E$4,$D3390/提成!$D$3*提成!$E$3),2)</f>
        <v>0.43</v>
      </c>
      <c r="F3390" s="5" t="str">
        <f ca="1">IFERROR(LOOKUP(1,0/((B3390=名单!B:B)*(VALUE(AW3390)&gt;=名单!E:E)*(VALUE(AW3390)&lt;=名单!G:G)*(Y3390="正常走货")),名单!H:H),"否")</f>
        <v>否</v>
      </c>
      <c r="G3390" s="71" t="s">
        <v>10185</v>
      </c>
      <c r="H3390" s="71" t="s">
        <v>10187</v>
      </c>
      <c r="J3390" s="72" t="s">
        <v>17</v>
      </c>
      <c r="L3390" s="71" t="s">
        <v>18</v>
      </c>
      <c r="M3390" s="73"/>
      <c r="N3390" s="73"/>
      <c r="R3390" s="73"/>
      <c r="S3390" s="72" t="s">
        <v>239</v>
      </c>
      <c r="T3390" s="72" t="s">
        <v>14386</v>
      </c>
      <c r="U3390" s="73"/>
      <c r="W3390" s="73"/>
      <c r="X3390" s="73"/>
      <c r="Y3390" s="72" t="s">
        <v>14379</v>
      </c>
      <c r="AO3390" s="71">
        <v>218.1</v>
      </c>
      <c r="AS3390" s="73"/>
      <c r="AT3390" s="73"/>
      <c r="AU3390" s="73"/>
      <c r="AV3390" s="73"/>
      <c r="AW3390" s="74" t="s">
        <v>17785</v>
      </c>
      <c r="BC3390" s="73"/>
    </row>
    <row r="3391" spans="1:56">
      <c r="A3391" s="70" t="str">
        <f t="shared" si="105"/>
        <v>2026-01</v>
      </c>
      <c r="B3391" s="5" t="str">
        <f>_xlfn.XLOOKUP(G3391,过机服务商重量差!A:A,过机服务商重量差!G:G)</f>
        <v>帅时莹</v>
      </c>
      <c r="C3391" s="32" t="str">
        <f t="shared" si="104"/>
        <v>渠道</v>
      </c>
      <c r="D3391" s="63">
        <f>ROUND(IF(AND(AO3391&gt;=0,Y3391="正常走货"),_xlfn.XLOOKUP(G3391,过机服务商重量差!A:A,过机服务商重量差!L:L),"0"),2)</f>
        <v>50</v>
      </c>
      <c r="E3391" s="64">
        <f>ROUND(IF(B3391="小旋风",$D3391/提成!$D$4*提成!$E$4,$D3391/提成!$D$3*提成!$E$3),2)</f>
        <v>0.5</v>
      </c>
      <c r="F3391" s="5" t="str">
        <f ca="1">IFERROR(LOOKUP(1,0/((B3391=名单!B:B)*(VALUE(AW3391)&gt;=名单!E:E)*(VALUE(AW3391)&lt;=名单!G:G)*(Y3391="正常走货")),名单!H:H),"否")</f>
        <v>否</v>
      </c>
      <c r="G3391" s="71" t="s">
        <v>10188</v>
      </c>
      <c r="H3391" s="71" t="s">
        <v>10190</v>
      </c>
      <c r="J3391" s="72" t="s">
        <v>938</v>
      </c>
      <c r="L3391" s="71" t="s">
        <v>18</v>
      </c>
      <c r="M3391" s="73"/>
      <c r="N3391" s="73"/>
      <c r="R3391" s="73"/>
      <c r="S3391" s="72" t="s">
        <v>191</v>
      </c>
      <c r="T3391" s="72" t="s">
        <v>14410</v>
      </c>
      <c r="U3391" s="73"/>
      <c r="W3391" s="73"/>
      <c r="X3391" s="73"/>
      <c r="Y3391" s="72" t="s">
        <v>14379</v>
      </c>
      <c r="AO3391" s="71">
        <v>2091</v>
      </c>
      <c r="AS3391" s="73"/>
      <c r="AT3391" s="73"/>
      <c r="AV3391" s="73"/>
      <c r="AW3391" s="74" t="s">
        <v>17786</v>
      </c>
      <c r="BA3391" s="73"/>
      <c r="BC3391" s="73"/>
    </row>
    <row r="3392" spans="1:56">
      <c r="A3392" s="70" t="str">
        <f t="shared" si="105"/>
        <v>2026-01</v>
      </c>
      <c r="B3392" s="5" t="str">
        <f>_xlfn.XLOOKUP(G3392,过机服务商重量差!A:A,过机服务商重量差!G:G)</f>
        <v>无崖子</v>
      </c>
      <c r="C3392" s="32" t="str">
        <f t="shared" si="104"/>
        <v>渠道</v>
      </c>
      <c r="D3392" s="63">
        <f>ROUND(IF(AND(AO3392&gt;=0,Y3392="正常走货"),_xlfn.XLOOKUP(G3392,过机服务商重量差!A:A,过机服务商重量差!L:L),"0"),2)</f>
        <v>25</v>
      </c>
      <c r="E3392" s="64">
        <f>ROUND(IF(B3392="小旋风",$D3392/提成!$D$4*提成!$E$4,$D3392/提成!$D$3*提成!$E$3),2)</f>
        <v>0.25</v>
      </c>
      <c r="F3392" s="5" t="str">
        <f ca="1">IFERROR(LOOKUP(1,0/((B3392=名单!B:B)*(VALUE(AW3392)&gt;=名单!E:E)*(VALUE(AW3392)&lt;=名单!G:G)*(Y3392="正常走货")),名单!H:H),"否")</f>
        <v>否</v>
      </c>
      <c r="G3392" s="71" t="s">
        <v>10191</v>
      </c>
      <c r="H3392" s="71" t="s">
        <v>10193</v>
      </c>
      <c r="J3392" s="72" t="s">
        <v>465</v>
      </c>
      <c r="L3392" s="71" t="s">
        <v>18</v>
      </c>
      <c r="M3392" s="73"/>
      <c r="N3392" s="73"/>
      <c r="R3392" s="73"/>
      <c r="S3392" s="72" t="s">
        <v>99</v>
      </c>
      <c r="T3392" s="72" t="s">
        <v>14410</v>
      </c>
      <c r="U3392" s="73"/>
      <c r="W3392" s="73"/>
      <c r="X3392" s="73"/>
      <c r="Y3392" s="72" t="s">
        <v>14379</v>
      </c>
      <c r="AO3392" s="71">
        <v>85.84</v>
      </c>
      <c r="AS3392" s="73"/>
      <c r="AT3392" s="73"/>
      <c r="AV3392" s="73"/>
      <c r="AW3392" s="74" t="s">
        <v>17787</v>
      </c>
      <c r="BC3392" s="73"/>
    </row>
    <row r="3393" spans="1:56">
      <c r="A3393" s="70" t="str">
        <f t="shared" si="105"/>
        <v>2026-01</v>
      </c>
      <c r="B3393" s="5" t="str">
        <f>_xlfn.XLOOKUP(G3393,过机服务商重量差!A:A,过机服务商重量差!G:G)</f>
        <v>风清扬</v>
      </c>
      <c r="C3393" s="32" t="str">
        <f t="shared" si="104"/>
        <v>渠道</v>
      </c>
      <c r="D3393" s="63">
        <f>ROUND(IF(AND(AO3393&gt;=0,Y3393="正常走货"),_xlfn.XLOOKUP(G3393,过机服务商重量差!A:A,过机服务商重量差!L:L),"0"),2)</f>
        <v>26</v>
      </c>
      <c r="E3393" s="64">
        <f>ROUND(IF(B3393="小旋风",$D3393/提成!$D$4*提成!$E$4,$D3393/提成!$D$3*提成!$E$3),2)</f>
        <v>0.26</v>
      </c>
      <c r="F3393" s="5" t="str">
        <f ca="1">IFERROR(LOOKUP(1,0/((B3393=名单!B:B)*(VALUE(AW3393)&gt;=名单!E:E)*(VALUE(AW3393)&lt;=名单!G:G)*(Y3393="正常走货")),名单!H:H),"否")</f>
        <v>是</v>
      </c>
      <c r="G3393" s="71" t="s">
        <v>10194</v>
      </c>
      <c r="H3393" s="71" t="s">
        <v>10196</v>
      </c>
      <c r="J3393" s="72" t="s">
        <v>2686</v>
      </c>
      <c r="L3393" s="71" t="s">
        <v>18</v>
      </c>
      <c r="M3393" s="73"/>
      <c r="N3393" s="73"/>
      <c r="R3393" s="73"/>
      <c r="S3393" s="72" t="s">
        <v>7799</v>
      </c>
      <c r="T3393" s="72" t="s">
        <v>14382</v>
      </c>
      <c r="U3393" s="73"/>
      <c r="W3393" s="73"/>
      <c r="X3393" s="73"/>
      <c r="Y3393" s="72" t="s">
        <v>14379</v>
      </c>
      <c r="AO3393" s="71">
        <v>0</v>
      </c>
      <c r="AT3393" s="73"/>
      <c r="AV3393" s="73"/>
      <c r="AW3393" s="74" t="s">
        <v>17788</v>
      </c>
      <c r="BC3393" s="73"/>
      <c r="BD3393" s="73"/>
    </row>
    <row r="3394" spans="1:56">
      <c r="A3394" s="70" t="str">
        <f t="shared" si="105"/>
        <v>2026-01</v>
      </c>
      <c r="B3394" s="5" t="str">
        <f>_xlfn.XLOOKUP(G3394,过机服务商重量差!A:A,过机服务商重量差!G:G)</f>
        <v>玉麒麟</v>
      </c>
      <c r="C3394" s="32" t="str">
        <f t="shared" ref="C3394:C3457" si="106">IF(OR(AO3394&lt;0,L3394="FBA海运"),"","渠道")</f>
        <v>渠道</v>
      </c>
      <c r="D3394" s="63">
        <f>ROUND(IF(AND(AO3394&gt;=0,Y3394="正常走货"),_xlfn.XLOOKUP(G3394,过机服务商重量差!A:A,过机服务商重量差!L:L),"0"),2)</f>
        <v>3.5</v>
      </c>
      <c r="E3394" s="64">
        <f>ROUND(IF(B3394="小旋风",$D3394/提成!$D$4*提成!$E$4,$D3394/提成!$D$3*提成!$E$3),2)</f>
        <v>0.04</v>
      </c>
      <c r="F3394" s="5" t="str">
        <f ca="1">IFERROR(LOOKUP(1,0/((B3394=名单!B:B)*(VALUE(AW3394)&gt;=名单!E:E)*(VALUE(AW3394)&lt;=名单!G:G)*(Y3394="正常走货")),名单!H:H),"否")</f>
        <v>否</v>
      </c>
      <c r="G3394" s="71" t="s">
        <v>10197</v>
      </c>
      <c r="H3394" s="71" t="s">
        <v>10199</v>
      </c>
      <c r="J3394" s="72" t="s">
        <v>17</v>
      </c>
      <c r="L3394" s="71" t="s">
        <v>18</v>
      </c>
      <c r="M3394" s="73"/>
      <c r="N3394" s="73"/>
      <c r="R3394" s="73"/>
      <c r="S3394" s="72" t="s">
        <v>570</v>
      </c>
      <c r="T3394" s="72" t="s">
        <v>14407</v>
      </c>
      <c r="U3394" s="73"/>
      <c r="W3394" s="73"/>
      <c r="X3394" s="73"/>
      <c r="Y3394" s="72" t="s">
        <v>14379</v>
      </c>
      <c r="AO3394" s="71">
        <v>191</v>
      </c>
      <c r="AT3394" s="73"/>
      <c r="AU3394" s="73"/>
      <c r="AV3394" s="73"/>
      <c r="AW3394" s="74" t="s">
        <v>17789</v>
      </c>
      <c r="BA3394" s="73"/>
      <c r="BC3394" s="73"/>
    </row>
    <row r="3395" spans="1:56">
      <c r="A3395" s="70" t="str">
        <f t="shared" ref="A3395:A3458" si="107">MID(AW3395,1,7)</f>
        <v>2026-01</v>
      </c>
      <c r="B3395" s="5" t="str">
        <f>_xlfn.XLOOKUP(G3395,过机服务商重量差!A:A,过机服务商重量差!G:G)</f>
        <v>无崖子</v>
      </c>
      <c r="C3395" s="32" t="str">
        <f t="shared" si="106"/>
        <v>渠道</v>
      </c>
      <c r="D3395" s="63">
        <f>ROUND(IF(AND(AO3395&gt;=0,Y3395="正常走货"),_xlfn.XLOOKUP(G3395,过机服务商重量差!A:A,过机服务商重量差!L:L),"0"),2)</f>
        <v>10.5</v>
      </c>
      <c r="E3395" s="64">
        <f>ROUND(IF(B3395="小旋风",$D3395/提成!$D$4*提成!$E$4,$D3395/提成!$D$3*提成!$E$3),2)</f>
        <v>0.11</v>
      </c>
      <c r="F3395" s="5" t="str">
        <f ca="1">IFERROR(LOOKUP(1,0/((B3395=名单!B:B)*(VALUE(AW3395)&gt;=名单!E:E)*(VALUE(AW3395)&lt;=名单!G:G)*(Y3395="正常走货")),名单!H:H),"否")</f>
        <v>否</v>
      </c>
      <c r="G3395" s="71" t="s">
        <v>10200</v>
      </c>
      <c r="H3395" s="71" t="s">
        <v>10202</v>
      </c>
      <c r="J3395" s="72" t="s">
        <v>590</v>
      </c>
      <c r="L3395" s="71" t="s">
        <v>18</v>
      </c>
      <c r="M3395" s="73"/>
      <c r="N3395" s="73"/>
      <c r="R3395" s="73"/>
      <c r="S3395" s="72" t="s">
        <v>199</v>
      </c>
      <c r="T3395" s="72" t="s">
        <v>14439</v>
      </c>
      <c r="U3395" s="73"/>
      <c r="W3395" s="73"/>
      <c r="X3395" s="73"/>
      <c r="Y3395" s="72" t="s">
        <v>14379</v>
      </c>
      <c r="AO3395" s="71">
        <v>199.7</v>
      </c>
      <c r="AS3395" s="73"/>
      <c r="AT3395" s="73"/>
      <c r="AV3395" s="73"/>
      <c r="AW3395" s="74" t="s">
        <v>17790</v>
      </c>
      <c r="BC3395" s="73"/>
    </row>
    <row r="3396" spans="1:56">
      <c r="A3396" s="70" t="str">
        <f t="shared" si="107"/>
        <v>2026-01</v>
      </c>
      <c r="B3396" s="5" t="str">
        <f>_xlfn.XLOOKUP(G3396,过机服务商重量差!A:A,过机服务商重量差!G:G)</f>
        <v>风清扬</v>
      </c>
      <c r="C3396" s="32" t="str">
        <f t="shared" si="106"/>
        <v>渠道</v>
      </c>
      <c r="D3396" s="63">
        <f>ROUND(IF(AND(AO3396&gt;=0,Y3396="正常走货"),_xlfn.XLOOKUP(G3396,过机服务商重量差!A:A,过机服务商重量差!L:L),"0"),2)</f>
        <v>1997</v>
      </c>
      <c r="E3396" s="64">
        <f>ROUND(IF(B3396="小旋风",$D3396/提成!$D$4*提成!$E$4,$D3396/提成!$D$3*提成!$E$3),2)</f>
        <v>19.97</v>
      </c>
      <c r="F3396" s="5" t="str">
        <f ca="1">IFERROR(LOOKUP(1,0/((B3396=名单!B:B)*(VALUE(AW3396)&gt;=名单!E:E)*(VALUE(AW3396)&lt;=名单!G:G)*(Y3396="正常走货")),名单!H:H),"否")</f>
        <v>是</v>
      </c>
      <c r="G3396" s="71" t="s">
        <v>10203</v>
      </c>
      <c r="H3396" s="71" t="s">
        <v>10205</v>
      </c>
      <c r="J3396" s="72" t="s">
        <v>868</v>
      </c>
      <c r="L3396" s="71" t="s">
        <v>18</v>
      </c>
      <c r="M3396" s="73"/>
      <c r="N3396" s="73"/>
      <c r="R3396" s="73"/>
      <c r="S3396" s="72" t="s">
        <v>211</v>
      </c>
      <c r="T3396" s="72" t="s">
        <v>14407</v>
      </c>
      <c r="U3396" s="73"/>
      <c r="W3396" s="73"/>
      <c r="X3396" s="73"/>
      <c r="Y3396" s="72" t="s">
        <v>14379</v>
      </c>
      <c r="AO3396" s="71">
        <v>998.5</v>
      </c>
      <c r="AT3396" s="73"/>
      <c r="AU3396" s="73"/>
      <c r="AV3396" s="73"/>
      <c r="AW3396" s="74" t="s">
        <v>17791</v>
      </c>
      <c r="BC3396" s="73"/>
    </row>
    <row r="3397" spans="1:56">
      <c r="A3397" s="70" t="str">
        <f t="shared" si="107"/>
        <v>2026-01</v>
      </c>
      <c r="B3397" s="5" t="str">
        <f>_xlfn.XLOOKUP(G3397,过机服务商重量差!A:A,过机服务商重量差!G:G)</f>
        <v>玉麒麟</v>
      </c>
      <c r="C3397" s="32" t="str">
        <f t="shared" si="106"/>
        <v>渠道</v>
      </c>
      <c r="D3397" s="63">
        <f>ROUND(IF(AND(AO3397&gt;=0,Y3397="正常走货"),_xlfn.XLOOKUP(G3397,过机服务商重量差!A:A,过机服务商重量差!L:L),"0"),2)</f>
        <v>12</v>
      </c>
      <c r="E3397" s="64">
        <f>ROUND(IF(B3397="小旋风",$D3397/提成!$D$4*提成!$E$4,$D3397/提成!$D$3*提成!$E$3),2)</f>
        <v>0.12</v>
      </c>
      <c r="F3397" s="5" t="str">
        <f ca="1">IFERROR(LOOKUP(1,0/((B3397=名单!B:B)*(VALUE(AW3397)&gt;=名单!E:E)*(VALUE(AW3397)&lt;=名单!G:G)*(Y3397="正常走货")),名单!H:H),"否")</f>
        <v>否</v>
      </c>
      <c r="G3397" s="71" t="s">
        <v>10206</v>
      </c>
      <c r="H3397" s="71" t="s">
        <v>10208</v>
      </c>
      <c r="J3397" s="72" t="s">
        <v>17</v>
      </c>
      <c r="L3397" s="71" t="s">
        <v>18</v>
      </c>
      <c r="M3397" s="73"/>
      <c r="N3397" s="73"/>
      <c r="R3397" s="73"/>
      <c r="S3397" s="72" t="s">
        <v>161</v>
      </c>
      <c r="T3397" s="72" t="s">
        <v>14378</v>
      </c>
      <c r="U3397" s="73"/>
      <c r="W3397" s="73"/>
      <c r="X3397" s="73"/>
      <c r="Y3397" s="72" t="s">
        <v>14379</v>
      </c>
      <c r="AO3397" s="71">
        <v>205.94</v>
      </c>
      <c r="AS3397" s="73"/>
      <c r="AT3397" s="73"/>
      <c r="AU3397" s="73"/>
      <c r="AV3397" s="73"/>
      <c r="AW3397" s="74" t="s">
        <v>17792</v>
      </c>
      <c r="BC3397" s="73"/>
    </row>
    <row r="3398" spans="1:56">
      <c r="A3398" s="70" t="str">
        <f t="shared" si="107"/>
        <v>2026-01</v>
      </c>
      <c r="B3398" s="5" t="str">
        <f>_xlfn.XLOOKUP(G3398,过机服务商重量差!A:A,过机服务商重量差!G:G)</f>
        <v>无崖子</v>
      </c>
      <c r="C3398" s="32" t="str">
        <f t="shared" si="106"/>
        <v/>
      </c>
      <c r="D3398" s="63">
        <f>ROUND(IF(AND(AO3398&gt;=0,Y3398="正常走货"),_xlfn.XLOOKUP(G3398,过机服务商重量差!A:A,过机服务商重量差!L:L),"0"),2)</f>
        <v>0</v>
      </c>
      <c r="E3398" s="64">
        <f>ROUND(IF(B3398="小旋风",$D3398/提成!$D$4*提成!$E$4,$D3398/提成!$D$3*提成!$E$3),2)</f>
        <v>0</v>
      </c>
      <c r="F3398" s="5" t="str">
        <f ca="1">IFERROR(LOOKUP(1,0/((B3398=名单!B:B)*(VALUE(AW3398)&gt;=名单!E:E)*(VALUE(AW3398)&lt;=名单!G:G)*(Y3398="正常走货")),名单!H:H),"否")</f>
        <v>否</v>
      </c>
      <c r="G3398" s="71" t="s">
        <v>10209</v>
      </c>
      <c r="H3398" s="71" t="s">
        <v>10211</v>
      </c>
      <c r="J3398" s="72" t="s">
        <v>611</v>
      </c>
      <c r="L3398" s="71" t="s">
        <v>18</v>
      </c>
      <c r="M3398" s="73"/>
      <c r="N3398" s="73"/>
      <c r="R3398" s="73"/>
      <c r="S3398" s="72" t="s">
        <v>203</v>
      </c>
      <c r="T3398" s="72" t="s">
        <v>14378</v>
      </c>
      <c r="U3398" s="73"/>
      <c r="W3398" s="73"/>
      <c r="X3398" s="73"/>
      <c r="Y3398" s="72" t="s">
        <v>14379</v>
      </c>
      <c r="AO3398" s="71">
        <v>-0.900000000000091</v>
      </c>
      <c r="AS3398" s="73"/>
      <c r="AT3398" s="73"/>
      <c r="AU3398" s="73"/>
      <c r="AV3398" s="73"/>
      <c r="AW3398" s="74" t="s">
        <v>17793</v>
      </c>
      <c r="BA3398" s="73"/>
    </row>
    <row r="3399" spans="1:56">
      <c r="A3399" s="70" t="str">
        <f t="shared" si="107"/>
        <v>2026-01</v>
      </c>
      <c r="B3399" s="5" t="str">
        <f>_xlfn.XLOOKUP(G3399,过机服务商重量差!A:A,过机服务商重量差!G:G)</f>
        <v>无崖子</v>
      </c>
      <c r="C3399" s="32" t="str">
        <f t="shared" si="106"/>
        <v/>
      </c>
      <c r="D3399" s="63">
        <f>ROUND(IF(AND(AO3399&gt;=0,Y3399="正常走货"),_xlfn.XLOOKUP(G3399,过机服务商重量差!A:A,过机服务商重量差!L:L),"0"),2)</f>
        <v>0</v>
      </c>
      <c r="E3399" s="64">
        <f>ROUND(IF(B3399="小旋风",$D3399/提成!$D$4*提成!$E$4,$D3399/提成!$D$3*提成!$E$3),2)</f>
        <v>0</v>
      </c>
      <c r="F3399" s="5" t="str">
        <f ca="1">IFERROR(LOOKUP(1,0/((B3399=名单!B:B)*(VALUE(AW3399)&gt;=名单!E:E)*(VALUE(AW3399)&lt;=名单!G:G)*(Y3399="正常走货")),名单!H:H),"否")</f>
        <v>否</v>
      </c>
      <c r="G3399" s="71" t="s">
        <v>10212</v>
      </c>
      <c r="H3399" s="71" t="s">
        <v>10214</v>
      </c>
      <c r="J3399" s="72" t="s">
        <v>611</v>
      </c>
      <c r="L3399" s="71" t="s">
        <v>18</v>
      </c>
      <c r="M3399" s="73"/>
      <c r="N3399" s="73"/>
      <c r="R3399" s="73"/>
      <c r="S3399" s="72" t="s">
        <v>203</v>
      </c>
      <c r="T3399" s="72" t="s">
        <v>14378</v>
      </c>
      <c r="U3399" s="73"/>
      <c r="W3399" s="73"/>
      <c r="X3399" s="73"/>
      <c r="Y3399" s="72" t="s">
        <v>14379</v>
      </c>
      <c r="AO3399" s="71">
        <v>-0.900000000000091</v>
      </c>
      <c r="AT3399" s="73"/>
      <c r="AV3399" s="73"/>
      <c r="AW3399" s="74" t="s">
        <v>17794</v>
      </c>
      <c r="BC3399" s="73"/>
    </row>
    <row r="3400" spans="1:56">
      <c r="A3400" s="70" t="str">
        <f t="shared" si="107"/>
        <v>2026-01</v>
      </c>
      <c r="B3400" s="5" t="str">
        <f>_xlfn.XLOOKUP(G3400,过机服务商重量差!A:A,过机服务商重量差!G:G)</f>
        <v>无崖子</v>
      </c>
      <c r="C3400" s="32" t="str">
        <f t="shared" si="106"/>
        <v/>
      </c>
      <c r="D3400" s="63">
        <f>ROUND(IF(AND(AO3400&gt;=0,Y3400="正常走货"),_xlfn.XLOOKUP(G3400,过机服务商重量差!A:A,过机服务商重量差!L:L),"0"),2)</f>
        <v>0</v>
      </c>
      <c r="E3400" s="64">
        <f>ROUND(IF(B3400="小旋风",$D3400/提成!$D$4*提成!$E$4,$D3400/提成!$D$3*提成!$E$3),2)</f>
        <v>0</v>
      </c>
      <c r="F3400" s="5" t="str">
        <f ca="1">IFERROR(LOOKUP(1,0/((B3400=名单!B:B)*(VALUE(AW3400)&gt;=名单!E:E)*(VALUE(AW3400)&lt;=名单!G:G)*(Y3400="正常走货")),名单!H:H),"否")</f>
        <v>否</v>
      </c>
      <c r="G3400" s="71" t="s">
        <v>10215</v>
      </c>
      <c r="H3400" s="71" t="s">
        <v>10217</v>
      </c>
      <c r="J3400" s="72" t="s">
        <v>611</v>
      </c>
      <c r="L3400" s="71" t="s">
        <v>18</v>
      </c>
      <c r="M3400" s="73"/>
      <c r="N3400" s="73"/>
      <c r="R3400" s="73"/>
      <c r="S3400" s="72" t="s">
        <v>203</v>
      </c>
      <c r="T3400" s="72" t="s">
        <v>14378</v>
      </c>
      <c r="U3400" s="73"/>
      <c r="W3400" s="73"/>
      <c r="X3400" s="73"/>
      <c r="Y3400" s="72" t="s">
        <v>14379</v>
      </c>
      <c r="AO3400" s="71">
        <v>-0.900000000000091</v>
      </c>
      <c r="AS3400" s="73"/>
      <c r="AT3400" s="73"/>
      <c r="AV3400" s="73"/>
      <c r="AW3400" s="74" t="s">
        <v>17795</v>
      </c>
      <c r="BC3400" s="73"/>
    </row>
    <row r="3401" spans="1:56">
      <c r="A3401" s="70" t="str">
        <f t="shared" si="107"/>
        <v>2026-01</v>
      </c>
      <c r="B3401" s="5" t="str">
        <f>_xlfn.XLOOKUP(G3401,过机服务商重量差!A:A,过机服务商重量差!G:G)</f>
        <v>无崖子</v>
      </c>
      <c r="C3401" s="32" t="str">
        <f t="shared" si="106"/>
        <v/>
      </c>
      <c r="D3401" s="63">
        <f>ROUND(IF(AND(AO3401&gt;=0,Y3401="正常走货"),_xlfn.XLOOKUP(G3401,过机服务商重量差!A:A,过机服务商重量差!L:L),"0"),2)</f>
        <v>0</v>
      </c>
      <c r="E3401" s="64">
        <f>ROUND(IF(B3401="小旋风",$D3401/提成!$D$4*提成!$E$4,$D3401/提成!$D$3*提成!$E$3),2)</f>
        <v>0</v>
      </c>
      <c r="F3401" s="5" t="str">
        <f ca="1">IFERROR(LOOKUP(1,0/((B3401=名单!B:B)*(VALUE(AW3401)&gt;=名单!E:E)*(VALUE(AW3401)&lt;=名单!G:G)*(Y3401="正常走货")),名单!H:H),"否")</f>
        <v>否</v>
      </c>
      <c r="G3401" s="71" t="s">
        <v>10218</v>
      </c>
      <c r="H3401" s="71" t="s">
        <v>10220</v>
      </c>
      <c r="J3401" s="72" t="s">
        <v>611</v>
      </c>
      <c r="L3401" s="71" t="s">
        <v>18</v>
      </c>
      <c r="M3401" s="73"/>
      <c r="N3401" s="73"/>
      <c r="R3401" s="73"/>
      <c r="S3401" s="72" t="s">
        <v>203</v>
      </c>
      <c r="T3401" s="72" t="s">
        <v>14378</v>
      </c>
      <c r="U3401" s="73"/>
      <c r="W3401" s="73"/>
      <c r="X3401" s="73"/>
      <c r="Y3401" s="72" t="s">
        <v>14379</v>
      </c>
      <c r="AO3401" s="71">
        <v>-0.900000000000091</v>
      </c>
      <c r="AT3401" s="73"/>
      <c r="AV3401" s="73"/>
      <c r="AW3401" s="74" t="s">
        <v>17796</v>
      </c>
      <c r="BC3401" s="73"/>
    </row>
    <row r="3402" spans="1:56">
      <c r="A3402" s="70" t="str">
        <f t="shared" si="107"/>
        <v>2026-01</v>
      </c>
      <c r="B3402" s="5" t="str">
        <f>_xlfn.XLOOKUP(G3402,过机服务商重量差!A:A,过机服务商重量差!G:G)</f>
        <v>无崖子</v>
      </c>
      <c r="C3402" s="32" t="str">
        <f t="shared" si="106"/>
        <v/>
      </c>
      <c r="D3402" s="63">
        <f>ROUND(IF(AND(AO3402&gt;=0,Y3402="正常走货"),_xlfn.XLOOKUP(G3402,过机服务商重量差!A:A,过机服务商重量差!L:L),"0"),2)</f>
        <v>0</v>
      </c>
      <c r="E3402" s="64">
        <f>ROUND(IF(B3402="小旋风",$D3402/提成!$D$4*提成!$E$4,$D3402/提成!$D$3*提成!$E$3),2)</f>
        <v>0</v>
      </c>
      <c r="F3402" s="5" t="str">
        <f ca="1">IFERROR(LOOKUP(1,0/((B3402=名单!B:B)*(VALUE(AW3402)&gt;=名单!E:E)*(VALUE(AW3402)&lt;=名单!G:G)*(Y3402="正常走货")),名单!H:H),"否")</f>
        <v>否</v>
      </c>
      <c r="G3402" s="71" t="s">
        <v>10221</v>
      </c>
      <c r="H3402" s="71" t="s">
        <v>10223</v>
      </c>
      <c r="J3402" s="71" t="s">
        <v>611</v>
      </c>
      <c r="L3402" s="71" t="s">
        <v>18</v>
      </c>
      <c r="M3402" s="73"/>
      <c r="N3402" s="73"/>
      <c r="R3402" s="73"/>
      <c r="S3402" s="72" t="s">
        <v>203</v>
      </c>
      <c r="T3402" s="71" t="s">
        <v>14378</v>
      </c>
      <c r="U3402" s="73"/>
      <c r="W3402" s="73"/>
      <c r="X3402" s="73"/>
      <c r="Y3402" s="72" t="s">
        <v>14379</v>
      </c>
      <c r="AO3402" s="71">
        <v>-0.900000000000091</v>
      </c>
      <c r="AS3402" s="73"/>
      <c r="AT3402" s="73"/>
      <c r="AU3402" s="73"/>
      <c r="AV3402" s="73"/>
      <c r="AW3402" s="74" t="s">
        <v>17797</v>
      </c>
      <c r="BC3402" s="73"/>
    </row>
    <row r="3403" spans="1:56">
      <c r="A3403" s="70" t="str">
        <f t="shared" si="107"/>
        <v>2026-01</v>
      </c>
      <c r="B3403" s="5" t="str">
        <f>_xlfn.XLOOKUP(G3403,过机服务商重量差!A:A,过机服务商重量差!G:G)</f>
        <v>玉麒麟</v>
      </c>
      <c r="C3403" s="32" t="str">
        <f t="shared" si="106"/>
        <v>渠道</v>
      </c>
      <c r="D3403" s="63">
        <f>ROUND(IF(AND(AO3403&gt;=0,Y3403="正常走货"),_xlfn.XLOOKUP(G3403,过机服务商重量差!A:A,过机服务商重量差!L:L),"0"),2)</f>
        <v>1</v>
      </c>
      <c r="E3403" s="64">
        <f>ROUND(IF(B3403="小旋风",$D3403/提成!$D$4*提成!$E$4,$D3403/提成!$D$3*提成!$E$3),2)</f>
        <v>0.01</v>
      </c>
      <c r="F3403" s="5" t="str">
        <f ca="1">IFERROR(LOOKUP(1,0/((B3403=名单!B:B)*(VALUE(AW3403)&gt;=名单!E:E)*(VALUE(AW3403)&lt;=名单!G:G)*(Y3403="正常走货")),名单!H:H),"否")</f>
        <v>否</v>
      </c>
      <c r="G3403" s="71" t="s">
        <v>10224</v>
      </c>
      <c r="H3403" s="71" t="s">
        <v>10226</v>
      </c>
      <c r="J3403" s="72" t="s">
        <v>17</v>
      </c>
      <c r="L3403" s="71" t="s">
        <v>18</v>
      </c>
      <c r="M3403" s="73"/>
      <c r="N3403" s="73"/>
      <c r="R3403" s="73"/>
      <c r="S3403" s="72" t="s">
        <v>145</v>
      </c>
      <c r="T3403" s="72" t="s">
        <v>14407</v>
      </c>
      <c r="U3403" s="73"/>
      <c r="W3403" s="73"/>
      <c r="X3403" s="73"/>
      <c r="Y3403" s="72" t="s">
        <v>14379</v>
      </c>
      <c r="AO3403" s="71">
        <v>88.95</v>
      </c>
      <c r="AS3403" s="73"/>
      <c r="AT3403" s="73"/>
      <c r="AU3403" s="73"/>
      <c r="AV3403" s="73"/>
      <c r="AW3403" s="74" t="s">
        <v>17798</v>
      </c>
      <c r="BC3403" s="73"/>
    </row>
    <row r="3404" spans="1:56">
      <c r="A3404" s="70" t="str">
        <f t="shared" si="107"/>
        <v>2026-01</v>
      </c>
      <c r="B3404" s="5" t="str">
        <f>_xlfn.XLOOKUP(G3404,过机服务商重量差!A:A,过机服务商重量差!G:G)</f>
        <v>风清扬</v>
      </c>
      <c r="C3404" s="32" t="str">
        <f t="shared" si="106"/>
        <v>渠道</v>
      </c>
      <c r="D3404" s="63">
        <f>ROUND(IF(AND(AO3404&gt;=0,Y3404="正常走货"),_xlfn.XLOOKUP(G3404,过机服务商重量差!A:A,过机服务商重量差!L:L),"0"),2)</f>
        <v>336</v>
      </c>
      <c r="E3404" s="64">
        <f>ROUND(IF(B3404="小旋风",$D3404/提成!$D$4*提成!$E$4,$D3404/提成!$D$3*提成!$E$3),2)</f>
        <v>3.36</v>
      </c>
      <c r="F3404" s="5" t="str">
        <f ca="1">IFERROR(LOOKUP(1,0/((B3404=名单!B:B)*(VALUE(AW3404)&gt;=名单!E:E)*(VALUE(AW3404)&lt;=名单!G:G)*(Y3404="正常走货")),名单!H:H),"否")</f>
        <v>是</v>
      </c>
      <c r="G3404" s="71" t="s">
        <v>10227</v>
      </c>
      <c r="H3404" s="71" t="s">
        <v>10229</v>
      </c>
      <c r="J3404" s="72" t="s">
        <v>10230</v>
      </c>
      <c r="L3404" s="71" t="s">
        <v>18</v>
      </c>
      <c r="M3404" s="73"/>
      <c r="N3404" s="73"/>
      <c r="R3404" s="73"/>
      <c r="S3404" s="72" t="s">
        <v>207</v>
      </c>
      <c r="T3404" s="72" t="s">
        <v>14407</v>
      </c>
      <c r="U3404" s="73"/>
      <c r="W3404" s="73"/>
      <c r="X3404" s="73"/>
      <c r="Y3404" s="72" t="s">
        <v>14379</v>
      </c>
      <c r="AO3404" s="71">
        <v>255</v>
      </c>
      <c r="AS3404" s="73"/>
      <c r="AT3404" s="73"/>
      <c r="AU3404" s="73"/>
      <c r="AV3404" s="73"/>
      <c r="AW3404" s="74" t="s">
        <v>17799</v>
      </c>
      <c r="BC3404" s="73"/>
    </row>
    <row r="3405" spans="1:56">
      <c r="A3405" s="70" t="str">
        <f t="shared" si="107"/>
        <v>2026-01</v>
      </c>
      <c r="B3405" s="5" t="str">
        <f>_xlfn.XLOOKUP(G3405,过机服务商重量差!A:A,过机服务商重量差!G:G)</f>
        <v>007</v>
      </c>
      <c r="C3405" s="32" t="str">
        <f t="shared" si="106"/>
        <v>渠道</v>
      </c>
      <c r="D3405" s="63">
        <f>ROUND(IF(AND(AO3405&gt;=0,Y3405="正常走货"),_xlfn.XLOOKUP(G3405,过机服务商重量差!A:A,过机服务商重量差!L:L),"0"),2)</f>
        <v>51</v>
      </c>
      <c r="E3405" s="64">
        <f>ROUND(IF(B3405="小旋风",$D3405/提成!$D$4*提成!$E$4,$D3405/提成!$D$3*提成!$E$3),2)</f>
        <v>0.51</v>
      </c>
      <c r="F3405" s="5" t="str">
        <f ca="1">IFERROR(LOOKUP(1,0/((B3405=名单!B:B)*(VALUE(AW3405)&gt;=名单!E:E)*(VALUE(AW3405)&lt;=名单!G:G)*(Y3405="正常走货")),名单!H:H),"否")</f>
        <v>否</v>
      </c>
      <c r="G3405" s="71" t="s">
        <v>10231</v>
      </c>
      <c r="H3405" s="71" t="s">
        <v>10233</v>
      </c>
      <c r="J3405" s="72" t="s">
        <v>266</v>
      </c>
      <c r="L3405" s="71" t="s">
        <v>18</v>
      </c>
      <c r="M3405" s="73"/>
      <c r="N3405" s="73"/>
      <c r="R3405" s="73"/>
      <c r="S3405" s="72" t="s">
        <v>745</v>
      </c>
      <c r="T3405" s="72" t="s">
        <v>14407</v>
      </c>
      <c r="U3405" s="73"/>
      <c r="W3405" s="73"/>
      <c r="X3405" s="73"/>
      <c r="Y3405" s="72" t="s">
        <v>14379</v>
      </c>
      <c r="AO3405" s="71">
        <v>15.3</v>
      </c>
      <c r="AT3405" s="73"/>
      <c r="AV3405" s="73"/>
      <c r="AW3405" s="74" t="s">
        <v>17800</v>
      </c>
      <c r="BC3405" s="73"/>
    </row>
    <row r="3406" spans="1:56">
      <c r="A3406" s="70" t="str">
        <f t="shared" si="107"/>
        <v>2026-01</v>
      </c>
      <c r="B3406" s="5" t="str">
        <f>_xlfn.XLOOKUP(G3406,过机服务商重量差!A:A,过机服务商重量差!G:G)</f>
        <v>风清扬</v>
      </c>
      <c r="C3406" s="32" t="str">
        <f t="shared" si="106"/>
        <v>渠道</v>
      </c>
      <c r="D3406" s="63">
        <f>ROUND(IF(AND(AO3406&gt;=0,Y3406="正常走货"),_xlfn.XLOOKUP(G3406,过机服务商重量差!A:A,过机服务商重量差!L:L),"0"),2)</f>
        <v>172</v>
      </c>
      <c r="E3406" s="64">
        <f>ROUND(IF(B3406="小旋风",$D3406/提成!$D$4*提成!$E$4,$D3406/提成!$D$3*提成!$E$3),2)</f>
        <v>1.72</v>
      </c>
      <c r="F3406" s="5" t="str">
        <f ca="1">IFERROR(LOOKUP(1,0/((B3406=名单!B:B)*(VALUE(AW3406)&gt;=名单!E:E)*(VALUE(AW3406)&lt;=名单!G:G)*(Y3406="正常走货")),名单!H:H),"否")</f>
        <v>是</v>
      </c>
      <c r="G3406" s="71" t="s">
        <v>10234</v>
      </c>
      <c r="H3406" s="71" t="s">
        <v>10236</v>
      </c>
      <c r="J3406" s="72" t="s">
        <v>1784</v>
      </c>
      <c r="L3406" s="71" t="s">
        <v>18</v>
      </c>
      <c r="M3406" s="73"/>
      <c r="N3406" s="73"/>
      <c r="R3406" s="73"/>
      <c r="S3406" s="72" t="s">
        <v>604</v>
      </c>
      <c r="T3406" s="72" t="s">
        <v>14407</v>
      </c>
      <c r="U3406" s="73"/>
      <c r="W3406" s="73"/>
      <c r="X3406" s="73"/>
      <c r="Y3406" s="72" t="s">
        <v>14379</v>
      </c>
      <c r="AO3406" s="71">
        <v>6</v>
      </c>
      <c r="AS3406" s="73"/>
      <c r="AT3406" s="73"/>
      <c r="AV3406" s="73"/>
      <c r="AW3406" s="74" t="s">
        <v>17801</v>
      </c>
      <c r="BC3406" s="73"/>
      <c r="BD3406" s="73"/>
    </row>
    <row r="3407" spans="1:56">
      <c r="A3407" s="70" t="str">
        <f t="shared" si="107"/>
        <v>2026-01</v>
      </c>
      <c r="B3407" s="5" t="str">
        <f>_xlfn.XLOOKUP(G3407,过机服务商重量差!A:A,过机服务商重量差!G:G)</f>
        <v>玉麒麟</v>
      </c>
      <c r="C3407" s="32" t="str">
        <f t="shared" si="106"/>
        <v>渠道</v>
      </c>
      <c r="D3407" s="63">
        <f>ROUND(IF(AND(AO3407&gt;=0,Y3407="正常走货"),_xlfn.XLOOKUP(G3407,过机服务商重量差!A:A,过机服务商重量差!L:L),"0"),2)</f>
        <v>2</v>
      </c>
      <c r="E3407" s="64">
        <f>ROUND(IF(B3407="小旋风",$D3407/提成!$D$4*提成!$E$4,$D3407/提成!$D$3*提成!$E$3),2)</f>
        <v>0.02</v>
      </c>
      <c r="F3407" s="5" t="str">
        <f ca="1">IFERROR(LOOKUP(1,0/((B3407=名单!B:B)*(VALUE(AW3407)&gt;=名单!E:E)*(VALUE(AW3407)&lt;=名单!G:G)*(Y3407="正常走货")),名单!H:H),"否")</f>
        <v>否</v>
      </c>
      <c r="G3407" s="71" t="s">
        <v>10237</v>
      </c>
      <c r="H3407" s="71" t="s">
        <v>10239</v>
      </c>
      <c r="J3407" s="72" t="s">
        <v>17</v>
      </c>
      <c r="L3407" s="71" t="s">
        <v>18</v>
      </c>
      <c r="M3407" s="73"/>
      <c r="N3407" s="73"/>
      <c r="R3407" s="73"/>
      <c r="S3407" s="72" t="s">
        <v>864</v>
      </c>
      <c r="T3407" s="72" t="s">
        <v>14386</v>
      </c>
      <c r="U3407" s="73"/>
      <c r="W3407" s="73"/>
      <c r="X3407" s="73"/>
      <c r="Y3407" s="72" t="s">
        <v>14379</v>
      </c>
      <c r="AO3407" s="71">
        <v>30.8</v>
      </c>
      <c r="AS3407" s="73"/>
      <c r="AT3407" s="73"/>
      <c r="AU3407" s="73"/>
      <c r="AV3407" s="73"/>
      <c r="AW3407" s="74" t="s">
        <v>17802</v>
      </c>
      <c r="BC3407" s="73"/>
    </row>
    <row r="3408" spans="1:56">
      <c r="A3408" s="70" t="str">
        <f t="shared" si="107"/>
        <v>2026-01</v>
      </c>
      <c r="B3408" s="5" t="str">
        <f>_xlfn.XLOOKUP(G3408,过机服务商重量差!A:A,过机服务商重量差!G:G)</f>
        <v>玉麒麟</v>
      </c>
      <c r="C3408" s="32" t="str">
        <f t="shared" si="106"/>
        <v/>
      </c>
      <c r="D3408" s="63">
        <f>ROUND(IF(AND(AO3408&gt;=0,Y3408="正常走货"),_xlfn.XLOOKUP(G3408,过机服务商重量差!A:A,过机服务商重量差!L:L),"0"),2)</f>
        <v>0</v>
      </c>
      <c r="E3408" s="64">
        <f>ROUND(IF(B3408="小旋风",$D3408/提成!$D$4*提成!$E$4,$D3408/提成!$D$3*提成!$E$3),2)</f>
        <v>0</v>
      </c>
      <c r="F3408" s="5" t="str">
        <f ca="1">IFERROR(LOOKUP(1,0/((B3408=名单!B:B)*(VALUE(AW3408)&gt;=名单!E:E)*(VALUE(AW3408)&lt;=名单!G:G)*(Y3408="正常走货")),名单!H:H),"否")</f>
        <v>否</v>
      </c>
      <c r="G3408" s="71" t="s">
        <v>10240</v>
      </c>
      <c r="H3408" s="71" t="s">
        <v>10242</v>
      </c>
      <c r="J3408" s="72" t="s">
        <v>17</v>
      </c>
      <c r="L3408" s="71" t="s">
        <v>18</v>
      </c>
      <c r="M3408" s="73"/>
      <c r="N3408" s="73"/>
      <c r="R3408" s="73"/>
      <c r="S3408" s="72" t="s">
        <v>864</v>
      </c>
      <c r="T3408" s="72" t="s">
        <v>14386</v>
      </c>
      <c r="U3408" s="73"/>
      <c r="W3408" s="73"/>
      <c r="X3408" s="73"/>
      <c r="Y3408" s="72" t="s">
        <v>14379</v>
      </c>
      <c r="AO3408" s="71">
        <v>-101.2</v>
      </c>
      <c r="AS3408" s="73"/>
      <c r="AT3408" s="73"/>
      <c r="AV3408" s="73"/>
      <c r="AW3408" s="74" t="s">
        <v>17803</v>
      </c>
      <c r="BC3408" s="73"/>
    </row>
    <row r="3409" spans="1:56">
      <c r="A3409" s="70" t="str">
        <f t="shared" si="107"/>
        <v>2026-01</v>
      </c>
      <c r="B3409" s="5" t="str">
        <f>_xlfn.XLOOKUP(G3409,过机服务商重量差!A:A,过机服务商重量差!G:G)</f>
        <v>玉麒麟</v>
      </c>
      <c r="C3409" s="32" t="str">
        <f t="shared" si="106"/>
        <v>渠道</v>
      </c>
      <c r="D3409" s="63">
        <f>ROUND(IF(AND(AO3409&gt;=0,Y3409="正常走货"),_xlfn.XLOOKUP(G3409,过机服务商重量差!A:A,过机服务商重量差!L:L),"0"),2)</f>
        <v>2</v>
      </c>
      <c r="E3409" s="64">
        <f>ROUND(IF(B3409="小旋风",$D3409/提成!$D$4*提成!$E$4,$D3409/提成!$D$3*提成!$E$3),2)</f>
        <v>0.02</v>
      </c>
      <c r="F3409" s="5" t="str">
        <f ca="1">IFERROR(LOOKUP(1,0/((B3409=名单!B:B)*(VALUE(AW3409)&gt;=名单!E:E)*(VALUE(AW3409)&lt;=名单!G:G)*(Y3409="正常走货")),名单!H:H),"否")</f>
        <v>否</v>
      </c>
      <c r="G3409" s="71" t="s">
        <v>10243</v>
      </c>
      <c r="H3409" s="71" t="s">
        <v>10245</v>
      </c>
      <c r="J3409" s="72" t="s">
        <v>17</v>
      </c>
      <c r="L3409" s="71" t="s">
        <v>18</v>
      </c>
      <c r="M3409" s="73"/>
      <c r="N3409" s="73"/>
      <c r="R3409" s="73"/>
      <c r="S3409" s="72" t="s">
        <v>864</v>
      </c>
      <c r="T3409" s="72" t="s">
        <v>14386</v>
      </c>
      <c r="U3409" s="73"/>
      <c r="W3409" s="73"/>
      <c r="X3409" s="73"/>
      <c r="Y3409" s="72" t="s">
        <v>14379</v>
      </c>
      <c r="AO3409" s="71">
        <v>30.8</v>
      </c>
      <c r="AT3409" s="73"/>
      <c r="AV3409" s="73"/>
      <c r="AW3409" s="74" t="s">
        <v>17804</v>
      </c>
      <c r="BA3409" s="73"/>
      <c r="BC3409" s="73"/>
    </row>
    <row r="3410" spans="1:56">
      <c r="A3410" s="70" t="str">
        <f t="shared" si="107"/>
        <v>2026-01</v>
      </c>
      <c r="B3410" s="5" t="str">
        <f>_xlfn.XLOOKUP(G3410,过机服务商重量差!A:A,过机服务商重量差!G:G)</f>
        <v>玉麒麟</v>
      </c>
      <c r="C3410" s="32" t="str">
        <f t="shared" si="106"/>
        <v>渠道</v>
      </c>
      <c r="D3410" s="63">
        <f>ROUND(IF(AND(AO3410&gt;=0,Y3410="正常走货"),_xlfn.XLOOKUP(G3410,过机服务商重量差!A:A,过机服务商重量差!L:L),"0"),2)</f>
        <v>25</v>
      </c>
      <c r="E3410" s="64">
        <f>ROUND(IF(B3410="小旋风",$D3410/提成!$D$4*提成!$E$4,$D3410/提成!$D$3*提成!$E$3),2)</f>
        <v>0.25</v>
      </c>
      <c r="F3410" s="5" t="str">
        <f ca="1">IFERROR(LOOKUP(1,0/((B3410=名单!B:B)*(VALUE(AW3410)&gt;=名单!E:E)*(VALUE(AW3410)&lt;=名单!G:G)*(Y3410="正常走货")),名单!H:H),"否")</f>
        <v>否</v>
      </c>
      <c r="G3410" s="71" t="s">
        <v>10246</v>
      </c>
      <c r="H3410" s="71" t="s">
        <v>10248</v>
      </c>
      <c r="J3410" s="72" t="s">
        <v>24</v>
      </c>
      <c r="L3410" s="71" t="s">
        <v>18</v>
      </c>
      <c r="M3410" s="73"/>
      <c r="N3410" s="73"/>
      <c r="R3410" s="73"/>
      <c r="S3410" s="72" t="s">
        <v>246</v>
      </c>
      <c r="T3410" s="72" t="s">
        <v>14386</v>
      </c>
      <c r="U3410" s="73"/>
      <c r="W3410" s="73"/>
      <c r="X3410" s="73"/>
      <c r="Y3410" s="72" t="s">
        <v>14379</v>
      </c>
      <c r="AO3410" s="71">
        <v>351.1</v>
      </c>
      <c r="AS3410" s="73"/>
      <c r="AT3410" s="73"/>
      <c r="AU3410" s="73"/>
      <c r="AV3410" s="73"/>
      <c r="AW3410" s="74" t="s">
        <v>17805</v>
      </c>
      <c r="BC3410" s="73"/>
    </row>
    <row r="3411" spans="1:56">
      <c r="A3411" s="70" t="str">
        <f t="shared" si="107"/>
        <v>2026-01</v>
      </c>
      <c r="B3411" s="5" t="str">
        <f>_xlfn.XLOOKUP(G3411,过机服务商重量差!A:A,过机服务商重量差!G:G)</f>
        <v>玉麒麟</v>
      </c>
      <c r="C3411" s="32" t="str">
        <f t="shared" si="106"/>
        <v>渠道</v>
      </c>
      <c r="D3411" s="63">
        <f>ROUND(IF(AND(AO3411&gt;=0,Y3411="正常走货"),_xlfn.XLOOKUP(G3411,过机服务商重量差!A:A,过机服务商重量差!L:L),"0"),2)</f>
        <v>25</v>
      </c>
      <c r="E3411" s="64">
        <f>ROUND(IF(B3411="小旋风",$D3411/提成!$D$4*提成!$E$4,$D3411/提成!$D$3*提成!$E$3),2)</f>
        <v>0.25</v>
      </c>
      <c r="F3411" s="5" t="str">
        <f ca="1">IFERROR(LOOKUP(1,0/((B3411=名单!B:B)*(VALUE(AW3411)&gt;=名单!E:E)*(VALUE(AW3411)&lt;=名单!G:G)*(Y3411="正常走货")),名单!H:H),"否")</f>
        <v>否</v>
      </c>
      <c r="G3411" s="71" t="s">
        <v>10249</v>
      </c>
      <c r="H3411" s="71" t="s">
        <v>10251</v>
      </c>
      <c r="J3411" s="71" t="s">
        <v>24</v>
      </c>
      <c r="L3411" s="71" t="s">
        <v>18</v>
      </c>
      <c r="M3411" s="73"/>
      <c r="N3411" s="73"/>
      <c r="R3411" s="73"/>
      <c r="S3411" s="72" t="s">
        <v>246</v>
      </c>
      <c r="T3411" s="72" t="s">
        <v>14386</v>
      </c>
      <c r="U3411" s="73"/>
      <c r="W3411" s="73"/>
      <c r="X3411" s="73"/>
      <c r="Y3411" s="72" t="s">
        <v>14379</v>
      </c>
      <c r="AO3411" s="71">
        <v>351.1</v>
      </c>
      <c r="AT3411" s="73"/>
      <c r="AV3411" s="73"/>
      <c r="AW3411" s="74" t="s">
        <v>17806</v>
      </c>
      <c r="BA3411" s="73"/>
      <c r="BC3411" s="73"/>
    </row>
    <row r="3412" spans="1:56">
      <c r="A3412" s="70" t="str">
        <f t="shared" si="107"/>
        <v>2026-01</v>
      </c>
      <c r="B3412" s="5" t="str">
        <f>_xlfn.XLOOKUP(G3412,过机服务商重量差!A:A,过机服务商重量差!G:G)</f>
        <v>玉麒麟</v>
      </c>
      <c r="C3412" s="32" t="str">
        <f t="shared" si="106"/>
        <v>渠道</v>
      </c>
      <c r="D3412" s="63">
        <f>ROUND(IF(AND(AO3412&gt;=0,Y3412="正常走货"),_xlfn.XLOOKUP(G3412,过机服务商重量差!A:A,过机服务商重量差!L:L),"0"),2)</f>
        <v>25</v>
      </c>
      <c r="E3412" s="64">
        <f>ROUND(IF(B3412="小旋风",$D3412/提成!$D$4*提成!$E$4,$D3412/提成!$D$3*提成!$E$3),2)</f>
        <v>0.25</v>
      </c>
      <c r="F3412" s="5" t="str">
        <f ca="1">IFERROR(LOOKUP(1,0/((B3412=名单!B:B)*(VALUE(AW3412)&gt;=名单!E:E)*(VALUE(AW3412)&lt;=名单!G:G)*(Y3412="正常走货")),名单!H:H),"否")</f>
        <v>否</v>
      </c>
      <c r="G3412" s="71" t="s">
        <v>10252</v>
      </c>
      <c r="H3412" s="71" t="s">
        <v>10254</v>
      </c>
      <c r="J3412" s="72" t="s">
        <v>24</v>
      </c>
      <c r="L3412" s="71" t="s">
        <v>18</v>
      </c>
      <c r="M3412" s="73"/>
      <c r="N3412" s="73"/>
      <c r="R3412" s="73"/>
      <c r="S3412" s="72" t="s">
        <v>246</v>
      </c>
      <c r="T3412" s="72" t="s">
        <v>14386</v>
      </c>
      <c r="U3412" s="73"/>
      <c r="W3412" s="73"/>
      <c r="X3412" s="73"/>
      <c r="Y3412" s="72" t="s">
        <v>14379</v>
      </c>
      <c r="AO3412" s="71">
        <v>351.1</v>
      </c>
      <c r="AT3412" s="73"/>
      <c r="AV3412" s="73"/>
      <c r="AW3412" s="74" t="s">
        <v>17807</v>
      </c>
      <c r="BC3412" s="73"/>
    </row>
    <row r="3413" spans="1:56">
      <c r="A3413" s="70" t="str">
        <f t="shared" si="107"/>
        <v>2026-01</v>
      </c>
      <c r="B3413" s="5" t="str">
        <f>_xlfn.XLOOKUP(G3413,过机服务商重量差!A:A,过机服务商重量差!G:G)</f>
        <v>玉麒麟</v>
      </c>
      <c r="C3413" s="32" t="str">
        <f t="shared" si="106"/>
        <v>渠道</v>
      </c>
      <c r="D3413" s="63">
        <f>ROUND(IF(AND(AO3413&gt;=0,Y3413="正常走货"),_xlfn.XLOOKUP(G3413,过机服务商重量差!A:A,过机服务商重量差!L:L),"0"),2)</f>
        <v>25</v>
      </c>
      <c r="E3413" s="64">
        <f>ROUND(IF(B3413="小旋风",$D3413/提成!$D$4*提成!$E$4,$D3413/提成!$D$3*提成!$E$3),2)</f>
        <v>0.25</v>
      </c>
      <c r="F3413" s="5" t="str">
        <f ca="1">IFERROR(LOOKUP(1,0/((B3413=名单!B:B)*(VALUE(AW3413)&gt;=名单!E:E)*(VALUE(AW3413)&lt;=名单!G:G)*(Y3413="正常走货")),名单!H:H),"否")</f>
        <v>否</v>
      </c>
      <c r="G3413" s="71" t="s">
        <v>10255</v>
      </c>
      <c r="H3413" s="71" t="s">
        <v>10257</v>
      </c>
      <c r="J3413" s="72" t="s">
        <v>24</v>
      </c>
      <c r="L3413" s="71" t="s">
        <v>18</v>
      </c>
      <c r="M3413" s="73"/>
      <c r="N3413" s="73"/>
      <c r="R3413" s="73"/>
      <c r="S3413" s="72" t="s">
        <v>246</v>
      </c>
      <c r="T3413" s="72" t="s">
        <v>14386</v>
      </c>
      <c r="U3413" s="73"/>
      <c r="W3413" s="73"/>
      <c r="X3413" s="73"/>
      <c r="Y3413" s="72" t="s">
        <v>14379</v>
      </c>
      <c r="AO3413" s="71">
        <v>351.1</v>
      </c>
      <c r="AS3413" s="73"/>
      <c r="AT3413" s="73"/>
      <c r="AU3413" s="73"/>
      <c r="AV3413" s="73"/>
      <c r="AW3413" s="74" t="s">
        <v>17808</v>
      </c>
      <c r="BC3413" s="73"/>
    </row>
    <row r="3414" spans="1:56">
      <c r="A3414" s="70" t="str">
        <f t="shared" si="107"/>
        <v>2026-01</v>
      </c>
      <c r="B3414" s="5" t="str">
        <f>_xlfn.XLOOKUP(G3414,过机服务商重量差!A:A,过机服务商重量差!G:G)</f>
        <v>玉麒麟</v>
      </c>
      <c r="C3414" s="32" t="str">
        <f t="shared" si="106"/>
        <v>渠道</v>
      </c>
      <c r="D3414" s="63">
        <f>ROUND(IF(AND(AO3414&gt;=0,Y3414="正常走货"),_xlfn.XLOOKUP(G3414,过机服务商重量差!A:A,过机服务商重量差!L:L),"0"),2)</f>
        <v>25</v>
      </c>
      <c r="E3414" s="64">
        <f>ROUND(IF(B3414="小旋风",$D3414/提成!$D$4*提成!$E$4,$D3414/提成!$D$3*提成!$E$3),2)</f>
        <v>0.25</v>
      </c>
      <c r="F3414" s="5" t="str">
        <f ca="1">IFERROR(LOOKUP(1,0/((B3414=名单!B:B)*(VALUE(AW3414)&gt;=名单!E:E)*(VALUE(AW3414)&lt;=名单!G:G)*(Y3414="正常走货")),名单!H:H),"否")</f>
        <v>否</v>
      </c>
      <c r="G3414" s="71" t="s">
        <v>10258</v>
      </c>
      <c r="H3414" s="71" t="s">
        <v>10260</v>
      </c>
      <c r="J3414" s="72" t="s">
        <v>24</v>
      </c>
      <c r="L3414" s="71" t="s">
        <v>18</v>
      </c>
      <c r="M3414" s="73"/>
      <c r="N3414" s="73"/>
      <c r="R3414" s="73"/>
      <c r="S3414" s="72" t="s">
        <v>246</v>
      </c>
      <c r="T3414" s="72" t="s">
        <v>14386</v>
      </c>
      <c r="U3414" s="73"/>
      <c r="W3414" s="73"/>
      <c r="X3414" s="73"/>
      <c r="Y3414" s="72" t="s">
        <v>14379</v>
      </c>
      <c r="AO3414" s="71">
        <v>409.1</v>
      </c>
      <c r="AS3414" s="73"/>
      <c r="AT3414" s="73"/>
      <c r="AV3414" s="73"/>
      <c r="AW3414" s="74" t="s">
        <v>17809</v>
      </c>
      <c r="BA3414" s="73"/>
      <c r="BC3414" s="73"/>
    </row>
    <row r="3415" spans="1:56">
      <c r="A3415" s="70" t="str">
        <f t="shared" si="107"/>
        <v>2026-01</v>
      </c>
      <c r="B3415" s="5" t="str">
        <f>_xlfn.XLOOKUP(G3415,过机服务商重量差!A:A,过机服务商重量差!G:G)</f>
        <v>玉麒麟</v>
      </c>
      <c r="C3415" s="32" t="str">
        <f t="shared" si="106"/>
        <v>渠道</v>
      </c>
      <c r="D3415" s="63">
        <f>ROUND(IF(AND(AO3415&gt;=0,Y3415="正常走货"),_xlfn.XLOOKUP(G3415,过机服务商重量差!A:A,过机服务商重量差!L:L),"0"),2)</f>
        <v>25</v>
      </c>
      <c r="E3415" s="64">
        <f>ROUND(IF(B3415="小旋风",$D3415/提成!$D$4*提成!$E$4,$D3415/提成!$D$3*提成!$E$3),2)</f>
        <v>0.25</v>
      </c>
      <c r="F3415" s="5" t="str">
        <f ca="1">IFERROR(LOOKUP(1,0/((B3415=名单!B:B)*(VALUE(AW3415)&gt;=名单!E:E)*(VALUE(AW3415)&lt;=名单!G:G)*(Y3415="正常走货")),名单!H:H),"否")</f>
        <v>否</v>
      </c>
      <c r="G3415" s="71" t="s">
        <v>10261</v>
      </c>
      <c r="H3415" s="71" t="s">
        <v>10263</v>
      </c>
      <c r="J3415" s="72" t="s">
        <v>24</v>
      </c>
      <c r="L3415" s="71" t="s">
        <v>18</v>
      </c>
      <c r="M3415" s="73"/>
      <c r="N3415" s="73"/>
      <c r="R3415" s="73"/>
      <c r="S3415" s="72" t="s">
        <v>246</v>
      </c>
      <c r="T3415" s="72" t="s">
        <v>14386</v>
      </c>
      <c r="U3415" s="73"/>
      <c r="W3415" s="73"/>
      <c r="X3415" s="73"/>
      <c r="Y3415" s="72" t="s">
        <v>14379</v>
      </c>
      <c r="AO3415" s="71">
        <v>351.1</v>
      </c>
      <c r="AS3415" s="73"/>
      <c r="AT3415" s="73"/>
      <c r="AU3415" s="73"/>
      <c r="AV3415" s="73"/>
      <c r="AW3415" s="74" t="s">
        <v>17810</v>
      </c>
      <c r="BA3415" s="73"/>
      <c r="BC3415" s="73"/>
    </row>
    <row r="3416" spans="1:56">
      <c r="A3416" s="70" t="str">
        <f t="shared" si="107"/>
        <v>2026-01</v>
      </c>
      <c r="B3416" s="5" t="str">
        <f>_xlfn.XLOOKUP(G3416,过机服务商重量差!A:A,过机服务商重量差!G:G)</f>
        <v>玉麒麟</v>
      </c>
      <c r="C3416" s="32" t="str">
        <f t="shared" si="106"/>
        <v>渠道</v>
      </c>
      <c r="D3416" s="63">
        <f>ROUND(IF(AND(AO3416&gt;=0,Y3416="正常走货"),_xlfn.XLOOKUP(G3416,过机服务商重量差!A:A,过机服务商重量差!L:L),"0"),2)</f>
        <v>25</v>
      </c>
      <c r="E3416" s="64">
        <f>ROUND(IF(B3416="小旋风",$D3416/提成!$D$4*提成!$E$4,$D3416/提成!$D$3*提成!$E$3),2)</f>
        <v>0.25</v>
      </c>
      <c r="F3416" s="5" t="str">
        <f ca="1">IFERROR(LOOKUP(1,0/((B3416=名单!B:B)*(VALUE(AW3416)&gt;=名单!E:E)*(VALUE(AW3416)&lt;=名单!G:G)*(Y3416="正常走货")),名单!H:H),"否")</f>
        <v>否</v>
      </c>
      <c r="G3416" s="71" t="s">
        <v>10264</v>
      </c>
      <c r="H3416" s="71" t="s">
        <v>10266</v>
      </c>
      <c r="J3416" s="72" t="s">
        <v>24</v>
      </c>
      <c r="L3416" s="71" t="s">
        <v>18</v>
      </c>
      <c r="M3416" s="73"/>
      <c r="N3416" s="73"/>
      <c r="R3416" s="73"/>
      <c r="S3416" s="72" t="s">
        <v>246</v>
      </c>
      <c r="T3416" s="72" t="s">
        <v>14386</v>
      </c>
      <c r="U3416" s="73"/>
      <c r="W3416" s="73"/>
      <c r="X3416" s="73"/>
      <c r="Y3416" s="72" t="s">
        <v>14379</v>
      </c>
      <c r="AO3416" s="71">
        <v>351.1</v>
      </c>
      <c r="AS3416" s="73"/>
      <c r="AT3416" s="73"/>
      <c r="AU3416" s="73"/>
      <c r="AV3416" s="73"/>
      <c r="AW3416" s="74" t="s">
        <v>17811</v>
      </c>
      <c r="BA3416" s="73"/>
      <c r="BC3416" s="73"/>
    </row>
    <row r="3417" spans="1:56">
      <c r="A3417" s="70" t="str">
        <f t="shared" si="107"/>
        <v>2026-01</v>
      </c>
      <c r="B3417" s="5" t="str">
        <f>_xlfn.XLOOKUP(G3417,过机服务商重量差!A:A,过机服务商重量差!G:G)</f>
        <v>玉麒麟</v>
      </c>
      <c r="C3417" s="32" t="str">
        <f t="shared" si="106"/>
        <v>渠道</v>
      </c>
      <c r="D3417" s="63">
        <f>ROUND(IF(AND(AO3417&gt;=0,Y3417="正常走货"),_xlfn.XLOOKUP(G3417,过机服务商重量差!A:A,过机服务商重量差!L:L),"0"),2)</f>
        <v>9.5</v>
      </c>
      <c r="E3417" s="64">
        <f>ROUND(IF(B3417="小旋风",$D3417/提成!$D$4*提成!$E$4,$D3417/提成!$D$3*提成!$E$3),2)</f>
        <v>0.1</v>
      </c>
      <c r="F3417" s="5" t="str">
        <f ca="1">IFERROR(LOOKUP(1,0/((B3417=名单!B:B)*(VALUE(AW3417)&gt;=名单!E:E)*(VALUE(AW3417)&lt;=名单!G:G)*(Y3417="正常走货")),名单!H:H),"否")</f>
        <v>否</v>
      </c>
      <c r="G3417" s="71" t="s">
        <v>10267</v>
      </c>
      <c r="H3417" s="71" t="s">
        <v>10269</v>
      </c>
      <c r="J3417" s="72" t="s">
        <v>17</v>
      </c>
      <c r="L3417" s="71" t="s">
        <v>18</v>
      </c>
      <c r="M3417" s="73"/>
      <c r="N3417" s="73"/>
      <c r="R3417" s="73"/>
      <c r="S3417" s="72" t="s">
        <v>408</v>
      </c>
      <c r="T3417" s="72" t="s">
        <v>14378</v>
      </c>
      <c r="U3417" s="73"/>
      <c r="W3417" s="73"/>
      <c r="X3417" s="73"/>
      <c r="Y3417" s="72" t="s">
        <v>14379</v>
      </c>
      <c r="AO3417" s="71">
        <v>426.9</v>
      </c>
      <c r="AT3417" s="73"/>
      <c r="AV3417" s="73"/>
      <c r="AW3417" s="74" t="s">
        <v>17812</v>
      </c>
      <c r="BA3417" s="73"/>
      <c r="BC3417" s="73"/>
      <c r="BD3417" s="73"/>
    </row>
    <row r="3418" spans="1:56">
      <c r="A3418" s="70" t="str">
        <f t="shared" si="107"/>
        <v>2026-01</v>
      </c>
      <c r="B3418" s="5" t="str">
        <f>_xlfn.XLOOKUP(G3418,过机服务商重量差!A:A,过机服务商重量差!G:G)</f>
        <v>无崖子</v>
      </c>
      <c r="C3418" s="32" t="str">
        <f t="shared" si="106"/>
        <v>渠道</v>
      </c>
      <c r="D3418" s="63">
        <f>ROUND(IF(AND(AO3418&gt;=0,Y3418="正常走货"),_xlfn.XLOOKUP(G3418,过机服务商重量差!A:A,过机服务商重量差!L:L),"0"),2)</f>
        <v>26</v>
      </c>
      <c r="E3418" s="64">
        <f>ROUND(IF(B3418="小旋风",$D3418/提成!$D$4*提成!$E$4,$D3418/提成!$D$3*提成!$E$3),2)</f>
        <v>0.26</v>
      </c>
      <c r="F3418" s="5" t="str">
        <f ca="1">IFERROR(LOOKUP(1,0/((B3418=名单!B:B)*(VALUE(AW3418)&gt;=名单!E:E)*(VALUE(AW3418)&lt;=名单!G:G)*(Y3418="正常走货")),名单!H:H),"否")</f>
        <v>否</v>
      </c>
      <c r="G3418" s="71" t="s">
        <v>10270</v>
      </c>
      <c r="H3418" s="71" t="s">
        <v>10272</v>
      </c>
      <c r="J3418" s="72" t="s">
        <v>566</v>
      </c>
      <c r="L3418" s="71" t="s">
        <v>18</v>
      </c>
      <c r="M3418" s="73"/>
      <c r="N3418" s="73"/>
      <c r="R3418" s="73"/>
      <c r="S3418" s="72" t="s">
        <v>1269</v>
      </c>
      <c r="T3418" s="72" t="s">
        <v>14386</v>
      </c>
      <c r="U3418" s="73"/>
      <c r="W3418" s="73"/>
      <c r="X3418" s="73"/>
      <c r="Y3418" s="72" t="s">
        <v>14379</v>
      </c>
      <c r="AO3418" s="71">
        <v>0.400000000000091</v>
      </c>
      <c r="AS3418" s="73"/>
      <c r="AT3418" s="73"/>
      <c r="AV3418" s="73"/>
      <c r="AW3418" s="74" t="s">
        <v>17813</v>
      </c>
      <c r="BC3418" s="73"/>
    </row>
    <row r="3419" spans="1:56">
      <c r="A3419" s="70" t="str">
        <f t="shared" si="107"/>
        <v>2026-01</v>
      </c>
      <c r="B3419" s="5" t="str">
        <f>_xlfn.XLOOKUP(G3419,过机服务商重量差!A:A,过机服务商重量差!G:G)</f>
        <v>风清扬</v>
      </c>
      <c r="C3419" s="32" t="str">
        <f t="shared" si="106"/>
        <v>渠道</v>
      </c>
      <c r="D3419" s="63">
        <f>ROUND(IF(AND(AO3419&gt;=0,Y3419="正常走货"),_xlfn.XLOOKUP(G3419,过机服务商重量差!A:A,过机服务商重量差!L:L),"0"),2)</f>
        <v>176</v>
      </c>
      <c r="E3419" s="64">
        <f>ROUND(IF(B3419="小旋风",$D3419/提成!$D$4*提成!$E$4,$D3419/提成!$D$3*提成!$E$3),2)</f>
        <v>1.76</v>
      </c>
      <c r="F3419" s="5" t="str">
        <f ca="1">IFERROR(LOOKUP(1,0/((B3419=名单!B:B)*(VALUE(AW3419)&gt;=名单!E:E)*(VALUE(AW3419)&lt;=名单!G:G)*(Y3419="正常走货")),名单!H:H),"否")</f>
        <v>是</v>
      </c>
      <c r="G3419" s="71" t="s">
        <v>10273</v>
      </c>
      <c r="H3419" s="71" t="s">
        <v>50</v>
      </c>
      <c r="J3419" s="72" t="s">
        <v>1516</v>
      </c>
      <c r="L3419" s="71" t="s">
        <v>18</v>
      </c>
      <c r="M3419" s="73"/>
      <c r="N3419" s="73"/>
      <c r="R3419" s="73"/>
      <c r="S3419" s="72" t="s">
        <v>6833</v>
      </c>
      <c r="T3419" s="72" t="s">
        <v>16393</v>
      </c>
      <c r="U3419" s="73"/>
      <c r="W3419" s="73"/>
      <c r="X3419" s="73"/>
      <c r="Y3419" s="72" t="s">
        <v>14379</v>
      </c>
      <c r="AO3419" s="71">
        <v>330.6</v>
      </c>
      <c r="AS3419" s="73"/>
      <c r="AT3419" s="73"/>
      <c r="AU3419" s="73"/>
      <c r="AV3419" s="73"/>
      <c r="AW3419" s="74" t="s">
        <v>17814</v>
      </c>
      <c r="BA3419" s="73"/>
      <c r="BC3419" s="73"/>
    </row>
    <row r="3420" spans="1:56">
      <c r="A3420" s="70" t="str">
        <f t="shared" si="107"/>
        <v>2026-01</v>
      </c>
      <c r="B3420" s="5" t="str">
        <f>_xlfn.XLOOKUP(G3420,过机服务商重量差!A:A,过机服务商重量差!G:G)</f>
        <v>小旋风</v>
      </c>
      <c r="C3420" s="32" t="str">
        <f t="shared" si="106"/>
        <v>渠道</v>
      </c>
      <c r="D3420" s="63">
        <f>ROUND(IF(AND(AO3420&gt;=0,Y3420="正常走货"),_xlfn.XLOOKUP(G3420,过机服务商重量差!A:A,过机服务商重量差!L:L),"0"),2)</f>
        <v>216</v>
      </c>
      <c r="E3420" s="64">
        <f>ROUND(IF(B3420="小旋风",$D3420/提成!$D$4*提成!$E$4,$D3420/提成!$D$3*提成!$E$3),2)</f>
        <v>2.16</v>
      </c>
      <c r="F3420" s="5" t="str">
        <f ca="1">IFERROR(LOOKUP(1,0/((B3420=名单!B:B)*(VALUE(AW3420)&gt;=名单!E:E)*(VALUE(AW3420)&lt;=名单!G:G)*(Y3420="正常走货")),名单!H:H),"否")</f>
        <v>是</v>
      </c>
      <c r="G3420" s="71" t="s">
        <v>10275</v>
      </c>
      <c r="H3420" s="71" t="s">
        <v>10277</v>
      </c>
      <c r="J3420" s="72" t="s">
        <v>1993</v>
      </c>
      <c r="L3420" s="71" t="s">
        <v>18</v>
      </c>
      <c r="M3420" s="73"/>
      <c r="N3420" s="73"/>
      <c r="R3420" s="73"/>
      <c r="S3420" s="72" t="s">
        <v>191</v>
      </c>
      <c r="T3420" s="72" t="s">
        <v>14410</v>
      </c>
      <c r="U3420" s="73"/>
      <c r="W3420" s="73"/>
      <c r="X3420" s="73"/>
      <c r="Y3420" s="72" t="s">
        <v>14379</v>
      </c>
      <c r="AO3420" s="71">
        <v>208</v>
      </c>
      <c r="AT3420" s="73"/>
      <c r="AU3420" s="73"/>
      <c r="AV3420" s="73"/>
      <c r="AW3420" s="74" t="s">
        <v>17815</v>
      </c>
      <c r="BC3420" s="73"/>
    </row>
    <row r="3421" spans="1:56">
      <c r="A3421" s="70" t="str">
        <f t="shared" si="107"/>
        <v>2026-01</v>
      </c>
      <c r="B3421" s="5" t="str">
        <f>_xlfn.XLOOKUP(G3421,过机服务商重量差!A:A,过机服务商重量差!G:G)</f>
        <v>玉麒麟</v>
      </c>
      <c r="C3421" s="32" t="str">
        <f t="shared" si="106"/>
        <v>渠道</v>
      </c>
      <c r="D3421" s="63">
        <f>ROUND(IF(AND(AO3421&gt;=0,Y3421="正常走货"),_xlfn.XLOOKUP(G3421,过机服务商重量差!A:A,过机服务商重量差!L:L),"0"),2)</f>
        <v>11</v>
      </c>
      <c r="E3421" s="64">
        <f>ROUND(IF(B3421="小旋风",$D3421/提成!$D$4*提成!$E$4,$D3421/提成!$D$3*提成!$E$3),2)</f>
        <v>0.11</v>
      </c>
      <c r="F3421" s="5" t="str">
        <f ca="1">IFERROR(LOOKUP(1,0/((B3421=名单!B:B)*(VALUE(AW3421)&gt;=名单!E:E)*(VALUE(AW3421)&lt;=名单!G:G)*(Y3421="正常走货")),名单!H:H),"否")</f>
        <v>否</v>
      </c>
      <c r="G3421" s="71" t="s">
        <v>10278</v>
      </c>
      <c r="H3421" s="71" t="s">
        <v>10280</v>
      </c>
      <c r="J3421" s="72" t="s">
        <v>24</v>
      </c>
      <c r="L3421" s="71" t="s">
        <v>18</v>
      </c>
      <c r="M3421" s="73"/>
      <c r="N3421" s="73"/>
      <c r="R3421" s="73"/>
      <c r="S3421" s="72" t="s">
        <v>120</v>
      </c>
      <c r="T3421" s="72" t="s">
        <v>14382</v>
      </c>
      <c r="U3421" s="73"/>
      <c r="W3421" s="73"/>
      <c r="X3421" s="73"/>
      <c r="Y3421" s="72" t="s">
        <v>14379</v>
      </c>
      <c r="AO3421" s="71">
        <v>249.5</v>
      </c>
      <c r="AT3421" s="73"/>
      <c r="AV3421" s="73"/>
      <c r="AW3421" s="74" t="s">
        <v>17816</v>
      </c>
      <c r="BC3421" s="73"/>
    </row>
    <row r="3422" spans="1:56">
      <c r="A3422" s="70" t="str">
        <f t="shared" si="107"/>
        <v>2026-01</v>
      </c>
      <c r="B3422" s="5" t="str">
        <f>_xlfn.XLOOKUP(G3422,过机服务商重量差!A:A,过机服务商重量差!G:G)</f>
        <v>无崖子</v>
      </c>
      <c r="C3422" s="32" t="str">
        <f t="shared" si="106"/>
        <v>渠道</v>
      </c>
      <c r="D3422" s="63">
        <f>ROUND(IF(AND(AO3422&gt;=0,Y3422="正常走货"),_xlfn.XLOOKUP(G3422,过机服务商重量差!A:A,过机服务商重量差!L:L),"0"),2)</f>
        <v>8</v>
      </c>
      <c r="E3422" s="64">
        <f>ROUND(IF(B3422="小旋风",$D3422/提成!$D$4*提成!$E$4,$D3422/提成!$D$3*提成!$E$3),2)</f>
        <v>0.08</v>
      </c>
      <c r="F3422" s="5" t="str">
        <f ca="1">IFERROR(LOOKUP(1,0/((B3422=名单!B:B)*(VALUE(AW3422)&gt;=名单!E:E)*(VALUE(AW3422)&lt;=名单!G:G)*(Y3422="正常走货")),名单!H:H),"否")</f>
        <v>否</v>
      </c>
      <c r="G3422" s="71" t="s">
        <v>10281</v>
      </c>
      <c r="H3422" s="71" t="s">
        <v>10283</v>
      </c>
      <c r="J3422" s="72" t="s">
        <v>603</v>
      </c>
      <c r="L3422" s="71" t="s">
        <v>18</v>
      </c>
      <c r="M3422" s="73"/>
      <c r="N3422" s="73"/>
      <c r="R3422" s="73"/>
      <c r="S3422" s="72" t="s">
        <v>767</v>
      </c>
      <c r="T3422" s="72" t="s">
        <v>14382</v>
      </c>
      <c r="U3422" s="73"/>
      <c r="W3422" s="73"/>
      <c r="X3422" s="73"/>
      <c r="Y3422" s="72" t="s">
        <v>14379</v>
      </c>
      <c r="AO3422" s="71">
        <v>67.09</v>
      </c>
      <c r="AS3422" s="73"/>
      <c r="AT3422" s="73"/>
      <c r="AU3422" s="73"/>
      <c r="AV3422" s="73"/>
      <c r="AW3422" s="74" t="s">
        <v>17817</v>
      </c>
      <c r="BA3422" s="73"/>
      <c r="BC3422" s="73"/>
    </row>
    <row r="3423" spans="1:56">
      <c r="A3423" s="70" t="str">
        <f t="shared" si="107"/>
        <v>2026-01</v>
      </c>
      <c r="B3423" s="5" t="str">
        <f>_xlfn.XLOOKUP(G3423,过机服务商重量差!A:A,过机服务商重量差!G:G)</f>
        <v>玉麒麟</v>
      </c>
      <c r="C3423" s="32" t="str">
        <f t="shared" si="106"/>
        <v>渠道</v>
      </c>
      <c r="D3423" s="63">
        <f>ROUND(IF(AND(AO3423&gt;=0,Y3423="正常走货"),_xlfn.XLOOKUP(G3423,过机服务商重量差!A:A,过机服务商重量差!L:L),"0"),2)</f>
        <v>23</v>
      </c>
      <c r="E3423" s="64">
        <f>ROUND(IF(B3423="小旋风",$D3423/提成!$D$4*提成!$E$4,$D3423/提成!$D$3*提成!$E$3),2)</f>
        <v>0.23</v>
      </c>
      <c r="F3423" s="5" t="str">
        <f ca="1">IFERROR(LOOKUP(1,0/((B3423=名单!B:B)*(VALUE(AW3423)&gt;=名单!E:E)*(VALUE(AW3423)&lt;=名单!G:G)*(Y3423="正常走货")),名单!H:H),"否")</f>
        <v>否</v>
      </c>
      <c r="G3423" s="71" t="s">
        <v>10284</v>
      </c>
      <c r="H3423" s="71" t="s">
        <v>10286</v>
      </c>
      <c r="J3423" s="72" t="s">
        <v>17</v>
      </c>
      <c r="L3423" s="71" t="s">
        <v>18</v>
      </c>
      <c r="M3423" s="73"/>
      <c r="N3423" s="73"/>
      <c r="R3423" s="73"/>
      <c r="S3423" s="72" t="s">
        <v>191</v>
      </c>
      <c r="T3423" s="72" t="s">
        <v>14410</v>
      </c>
      <c r="U3423" s="73"/>
      <c r="W3423" s="73"/>
      <c r="X3423" s="73"/>
      <c r="Y3423" s="72" t="s">
        <v>14379</v>
      </c>
      <c r="AO3423" s="71">
        <v>246.26</v>
      </c>
      <c r="AS3423" s="73"/>
      <c r="AT3423" s="73"/>
      <c r="AU3423" s="73"/>
      <c r="AV3423" s="73"/>
      <c r="AW3423" s="74" t="s">
        <v>17818</v>
      </c>
      <c r="BC3423" s="73"/>
    </row>
    <row r="3424" spans="1:56">
      <c r="A3424" s="70" t="str">
        <f t="shared" si="107"/>
        <v>2026-01</v>
      </c>
      <c r="B3424" s="5" t="str">
        <f>_xlfn.XLOOKUP(G3424,过机服务商重量差!A:A,过机服务商重量差!G:G)</f>
        <v>玉麒麟</v>
      </c>
      <c r="C3424" s="32" t="str">
        <f t="shared" si="106"/>
        <v>渠道</v>
      </c>
      <c r="D3424" s="63">
        <f>ROUND(IF(AND(AO3424&gt;=0,Y3424="正常走货"),_xlfn.XLOOKUP(G3424,过机服务商重量差!A:A,过机服务商重量差!L:L),"0"),2)</f>
        <v>7.5</v>
      </c>
      <c r="E3424" s="64">
        <f>ROUND(IF(B3424="小旋风",$D3424/提成!$D$4*提成!$E$4,$D3424/提成!$D$3*提成!$E$3),2)</f>
        <v>0.08</v>
      </c>
      <c r="F3424" s="5" t="str">
        <f ca="1">IFERROR(LOOKUP(1,0/((B3424=名单!B:B)*(VALUE(AW3424)&gt;=名单!E:E)*(VALUE(AW3424)&lt;=名单!G:G)*(Y3424="正常走货")),名单!H:H),"否")</f>
        <v>否</v>
      </c>
      <c r="G3424" s="71" t="s">
        <v>10287</v>
      </c>
      <c r="H3424" s="71" t="s">
        <v>10289</v>
      </c>
      <c r="J3424" s="72" t="s">
        <v>17</v>
      </c>
      <c r="L3424" s="71" t="s">
        <v>18</v>
      </c>
      <c r="M3424" s="73"/>
      <c r="N3424" s="73"/>
      <c r="R3424" s="73"/>
      <c r="S3424" s="72" t="s">
        <v>99</v>
      </c>
      <c r="T3424" s="72" t="s">
        <v>14410</v>
      </c>
      <c r="U3424" s="73"/>
      <c r="W3424" s="73"/>
      <c r="X3424" s="73"/>
      <c r="Y3424" s="72" t="s">
        <v>14379</v>
      </c>
      <c r="AO3424" s="71">
        <v>178.85</v>
      </c>
      <c r="AS3424" s="73"/>
      <c r="AT3424" s="73"/>
      <c r="AU3424" s="73"/>
      <c r="AV3424" s="73"/>
      <c r="AW3424" s="74" t="s">
        <v>17819</v>
      </c>
      <c r="BC3424" s="73"/>
    </row>
    <row r="3425" spans="1:56">
      <c r="A3425" s="70" t="str">
        <f t="shared" si="107"/>
        <v>2026-01</v>
      </c>
      <c r="B3425" s="5" t="str">
        <f>_xlfn.XLOOKUP(G3425,过机服务商重量差!A:A,过机服务商重量差!G:G)</f>
        <v>玉麒麟</v>
      </c>
      <c r="C3425" s="32" t="str">
        <f t="shared" si="106"/>
        <v>渠道</v>
      </c>
      <c r="D3425" s="63">
        <f>ROUND(IF(AND(AO3425&gt;=0,Y3425="正常走货"),_xlfn.XLOOKUP(G3425,过机服务商重量差!A:A,过机服务商重量差!L:L),"0"),2)</f>
        <v>0</v>
      </c>
      <c r="E3425" s="64">
        <f>ROUND(IF(B3425="小旋风",$D3425/提成!$D$4*提成!$E$4,$D3425/提成!$D$3*提成!$E$3),2)</f>
        <v>0</v>
      </c>
      <c r="F3425" s="5" t="str">
        <f ca="1">IFERROR(LOOKUP(1,0/((B3425=名单!B:B)*(VALUE(AW3425)&gt;=名单!E:E)*(VALUE(AW3425)&lt;=名单!G:G)*(Y3425="正常走货")),名单!H:H),"否")</f>
        <v>否</v>
      </c>
      <c r="G3425" s="71" t="s">
        <v>10290</v>
      </c>
      <c r="H3425" s="71" t="s">
        <v>36</v>
      </c>
      <c r="J3425" s="72" t="s">
        <v>17</v>
      </c>
      <c r="L3425" s="71" t="s">
        <v>18</v>
      </c>
      <c r="M3425" s="73"/>
      <c r="N3425" s="73"/>
      <c r="R3425" s="73"/>
      <c r="S3425" s="72" t="s">
        <v>279</v>
      </c>
      <c r="T3425" s="72" t="s">
        <v>14407</v>
      </c>
      <c r="U3425" s="73"/>
      <c r="W3425" s="73"/>
      <c r="X3425" s="73"/>
      <c r="Y3425" s="72" t="s">
        <v>14434</v>
      </c>
      <c r="AO3425" s="71">
        <v>0</v>
      </c>
      <c r="AS3425" s="73"/>
      <c r="AT3425" s="73"/>
      <c r="AU3425" s="73"/>
      <c r="AV3425" s="73"/>
      <c r="AW3425" s="74" t="s">
        <v>17820</v>
      </c>
      <c r="BC3425" s="73"/>
    </row>
    <row r="3426" spans="1:56">
      <c r="A3426" s="70" t="str">
        <f t="shared" si="107"/>
        <v>2026-01</v>
      </c>
      <c r="B3426" s="5" t="str">
        <f>_xlfn.XLOOKUP(G3426,过机服务商重量差!A:A,过机服务商重量差!G:G)</f>
        <v>小旋风</v>
      </c>
      <c r="C3426" s="32" t="str">
        <f t="shared" si="106"/>
        <v>渠道</v>
      </c>
      <c r="D3426" s="63">
        <f>ROUND(IF(AND(AO3426&gt;=0,Y3426="正常走货"),_xlfn.XLOOKUP(G3426,过机服务商重量差!A:A,过机服务商重量差!L:L),"0"),2)</f>
        <v>61</v>
      </c>
      <c r="E3426" s="64">
        <f>ROUND(IF(B3426="小旋风",$D3426/提成!$D$4*提成!$E$4,$D3426/提成!$D$3*提成!$E$3),2)</f>
        <v>0.61</v>
      </c>
      <c r="F3426" s="5" t="str">
        <f ca="1">IFERROR(LOOKUP(1,0/((B3426=名单!B:B)*(VALUE(AW3426)&gt;=名单!E:E)*(VALUE(AW3426)&lt;=名单!G:G)*(Y3426="正常走货")),名单!H:H),"否")</f>
        <v>是</v>
      </c>
      <c r="G3426" s="71" t="s">
        <v>10292</v>
      </c>
      <c r="H3426" s="71" t="s">
        <v>10294</v>
      </c>
      <c r="J3426" s="72" t="s">
        <v>453</v>
      </c>
      <c r="L3426" s="71" t="s">
        <v>18</v>
      </c>
      <c r="M3426" s="73"/>
      <c r="N3426" s="73"/>
      <c r="R3426" s="73"/>
      <c r="S3426" s="72" t="s">
        <v>99</v>
      </c>
      <c r="T3426" s="72" t="s">
        <v>14410</v>
      </c>
      <c r="U3426" s="73"/>
      <c r="W3426" s="73"/>
      <c r="X3426" s="73"/>
      <c r="Y3426" s="72" t="s">
        <v>14379</v>
      </c>
      <c r="AO3426" s="71">
        <v>12.2</v>
      </c>
      <c r="AS3426" s="73"/>
      <c r="AT3426" s="73"/>
      <c r="AV3426" s="73"/>
      <c r="AW3426" s="74" t="s">
        <v>17821</v>
      </c>
      <c r="BA3426" s="73"/>
      <c r="BC3426" s="73"/>
      <c r="BD3426" s="73"/>
    </row>
    <row r="3427" spans="1:56">
      <c r="A3427" s="70" t="str">
        <f t="shared" si="107"/>
        <v>2026-01</v>
      </c>
      <c r="B3427" s="5" t="str">
        <f>_xlfn.XLOOKUP(G3427,过机服务商重量差!A:A,过机服务商重量差!G:G)</f>
        <v>玉麒麟</v>
      </c>
      <c r="C3427" s="32" t="str">
        <f t="shared" si="106"/>
        <v>渠道</v>
      </c>
      <c r="D3427" s="63">
        <f>ROUND(IF(AND(AO3427&gt;=0,Y3427="正常走货"),_xlfn.XLOOKUP(G3427,过机服务商重量差!A:A,过机服务商重量差!L:L),"0"),2)</f>
        <v>21</v>
      </c>
      <c r="E3427" s="64">
        <f>ROUND(IF(B3427="小旋风",$D3427/提成!$D$4*提成!$E$4,$D3427/提成!$D$3*提成!$E$3),2)</f>
        <v>0.21</v>
      </c>
      <c r="F3427" s="5" t="str">
        <f ca="1">IFERROR(LOOKUP(1,0/((B3427=名单!B:B)*(VALUE(AW3427)&gt;=名单!E:E)*(VALUE(AW3427)&lt;=名单!G:G)*(Y3427="正常走货")),名单!H:H),"否")</f>
        <v>否</v>
      </c>
      <c r="G3427" s="71" t="s">
        <v>10295</v>
      </c>
      <c r="H3427" s="71" t="s">
        <v>10297</v>
      </c>
      <c r="J3427" s="72" t="s">
        <v>17</v>
      </c>
      <c r="L3427" s="71" t="s">
        <v>18</v>
      </c>
      <c r="M3427" s="73"/>
      <c r="N3427" s="73"/>
      <c r="R3427" s="73"/>
      <c r="S3427" s="72" t="s">
        <v>390</v>
      </c>
      <c r="T3427" s="72" t="s">
        <v>14386</v>
      </c>
      <c r="U3427" s="73"/>
      <c r="W3427" s="73"/>
      <c r="X3427" s="73"/>
      <c r="Y3427" s="72" t="s">
        <v>14379</v>
      </c>
      <c r="AO3427" s="71">
        <v>104.11</v>
      </c>
      <c r="AT3427" s="73"/>
      <c r="AV3427" s="73"/>
      <c r="AW3427" s="74" t="s">
        <v>17822</v>
      </c>
      <c r="BC3427" s="73"/>
    </row>
    <row r="3428" spans="1:56">
      <c r="A3428" s="70" t="str">
        <f t="shared" si="107"/>
        <v>2026-01</v>
      </c>
      <c r="B3428" s="5" t="str">
        <f>_xlfn.XLOOKUP(G3428,过机服务商重量差!A:A,过机服务商重量差!G:G)</f>
        <v>帅时莹</v>
      </c>
      <c r="C3428" s="32" t="str">
        <f t="shared" si="106"/>
        <v>渠道</v>
      </c>
      <c r="D3428" s="63">
        <f>ROUND(IF(AND(AO3428&gt;=0,Y3428="正常走货"),_xlfn.XLOOKUP(G3428,过机服务商重量差!A:A,过机服务商重量差!L:L),"0"),2)</f>
        <v>7</v>
      </c>
      <c r="E3428" s="64">
        <f>ROUND(IF(B3428="小旋风",$D3428/提成!$D$4*提成!$E$4,$D3428/提成!$D$3*提成!$E$3),2)</f>
        <v>0.07</v>
      </c>
      <c r="F3428" s="5" t="str">
        <f ca="1">IFERROR(LOOKUP(1,0/((B3428=名单!B:B)*(VALUE(AW3428)&gt;=名单!E:E)*(VALUE(AW3428)&lt;=名单!G:G)*(Y3428="正常走货")),名单!H:H),"否")</f>
        <v>否</v>
      </c>
      <c r="G3428" s="71" t="s">
        <v>10298</v>
      </c>
      <c r="H3428" s="71" t="s">
        <v>10300</v>
      </c>
      <c r="J3428" s="72" t="s">
        <v>140</v>
      </c>
      <c r="L3428" s="71" t="s">
        <v>18</v>
      </c>
      <c r="M3428" s="73"/>
      <c r="N3428" s="73"/>
      <c r="R3428" s="73"/>
      <c r="S3428" s="72" t="s">
        <v>199</v>
      </c>
      <c r="T3428" s="72" t="s">
        <v>14439</v>
      </c>
      <c r="U3428" s="73"/>
      <c r="W3428" s="73"/>
      <c r="X3428" s="73"/>
      <c r="Y3428" s="72" t="s">
        <v>14379</v>
      </c>
      <c r="AO3428" s="71">
        <v>216.51</v>
      </c>
      <c r="AT3428" s="73"/>
      <c r="AV3428" s="73"/>
      <c r="AW3428" s="74" t="s">
        <v>17823</v>
      </c>
      <c r="BC3428" s="73"/>
    </row>
    <row r="3429" spans="1:56">
      <c r="A3429" s="70" t="str">
        <f t="shared" si="107"/>
        <v>2026-01</v>
      </c>
      <c r="B3429" s="5" t="str">
        <f>_xlfn.XLOOKUP(G3429,过机服务商重量差!A:A,过机服务商重量差!G:G)</f>
        <v>玉麒麟</v>
      </c>
      <c r="C3429" s="32" t="str">
        <f t="shared" si="106"/>
        <v>渠道</v>
      </c>
      <c r="D3429" s="63">
        <f>ROUND(IF(AND(AO3429&gt;=0,Y3429="正常走货"),_xlfn.XLOOKUP(G3429,过机服务商重量差!A:A,过机服务商重量差!L:L),"0"),2)</f>
        <v>1.5</v>
      </c>
      <c r="E3429" s="64">
        <f>ROUND(IF(B3429="小旋风",$D3429/提成!$D$4*提成!$E$4,$D3429/提成!$D$3*提成!$E$3),2)</f>
        <v>0.02</v>
      </c>
      <c r="F3429" s="5" t="str">
        <f ca="1">IFERROR(LOOKUP(1,0/((B3429=名单!B:B)*(VALUE(AW3429)&gt;=名单!E:E)*(VALUE(AW3429)&lt;=名单!G:G)*(Y3429="正常走货")),名单!H:H),"否")</f>
        <v>否</v>
      </c>
      <c r="G3429" s="71" t="s">
        <v>10301</v>
      </c>
      <c r="H3429" s="71" t="s">
        <v>10303</v>
      </c>
      <c r="J3429" s="72" t="s">
        <v>24</v>
      </c>
      <c r="L3429" s="71" t="s">
        <v>18</v>
      </c>
      <c r="M3429" s="73"/>
      <c r="N3429" s="73"/>
      <c r="R3429" s="73"/>
      <c r="S3429" s="72" t="s">
        <v>199</v>
      </c>
      <c r="T3429" s="72" t="s">
        <v>14439</v>
      </c>
      <c r="U3429" s="73"/>
      <c r="W3429" s="73"/>
      <c r="X3429" s="73"/>
      <c r="Y3429" s="72" t="s">
        <v>14379</v>
      </c>
      <c r="AO3429" s="71">
        <v>84.8</v>
      </c>
      <c r="AT3429" s="73"/>
      <c r="AV3429" s="73"/>
      <c r="AW3429" s="74" t="s">
        <v>17824</v>
      </c>
      <c r="BC3429" s="73"/>
    </row>
    <row r="3430" spans="1:56">
      <c r="A3430" s="70" t="str">
        <f t="shared" si="107"/>
        <v>2026-01</v>
      </c>
      <c r="B3430" s="5" t="str">
        <f>_xlfn.XLOOKUP(G3430,过机服务商重量差!A:A,过机服务商重量差!G:G)</f>
        <v>玉麒麟</v>
      </c>
      <c r="C3430" s="32" t="str">
        <f t="shared" si="106"/>
        <v>渠道</v>
      </c>
      <c r="D3430" s="63">
        <f>ROUND(IF(AND(AO3430&gt;=0,Y3430="正常走货"),_xlfn.XLOOKUP(G3430,过机服务商重量差!A:A,过机服务商重量差!L:L),"0"),2)</f>
        <v>1</v>
      </c>
      <c r="E3430" s="64">
        <f>ROUND(IF(B3430="小旋风",$D3430/提成!$D$4*提成!$E$4,$D3430/提成!$D$3*提成!$E$3),2)</f>
        <v>0.01</v>
      </c>
      <c r="F3430" s="5" t="str">
        <f ca="1">IFERROR(LOOKUP(1,0/((B3430=名单!B:B)*(VALUE(AW3430)&gt;=名单!E:E)*(VALUE(AW3430)&lt;=名单!G:G)*(Y3430="正常走货")),名单!H:H),"否")</f>
        <v>否</v>
      </c>
      <c r="G3430" s="71" t="s">
        <v>10304</v>
      </c>
      <c r="H3430" s="71" t="s">
        <v>10306</v>
      </c>
      <c r="J3430" s="72" t="s">
        <v>17</v>
      </c>
      <c r="L3430" s="71" t="s">
        <v>18</v>
      </c>
      <c r="M3430" s="73"/>
      <c r="N3430" s="73"/>
      <c r="R3430" s="73"/>
      <c r="S3430" s="72" t="s">
        <v>156</v>
      </c>
      <c r="T3430" s="72" t="s">
        <v>14386</v>
      </c>
      <c r="U3430" s="73"/>
      <c r="W3430" s="73"/>
      <c r="X3430" s="73"/>
      <c r="Y3430" s="72" t="s">
        <v>14379</v>
      </c>
      <c r="AO3430" s="71">
        <v>100.5</v>
      </c>
      <c r="AS3430" s="73"/>
      <c r="AT3430" s="73"/>
      <c r="AU3430" s="73"/>
      <c r="AV3430" s="73"/>
      <c r="AW3430" s="74" t="s">
        <v>17825</v>
      </c>
      <c r="BC3430" s="73"/>
    </row>
    <row r="3431" spans="1:56">
      <c r="A3431" s="70" t="str">
        <f t="shared" si="107"/>
        <v>2026-01</v>
      </c>
      <c r="B3431" s="5" t="str">
        <f>_xlfn.XLOOKUP(G3431,过机服务商重量差!A:A,过机服务商重量差!G:G)</f>
        <v>玉麒麟</v>
      </c>
      <c r="C3431" s="32" t="str">
        <f t="shared" si="106"/>
        <v>渠道</v>
      </c>
      <c r="D3431" s="63">
        <f>ROUND(IF(AND(AO3431&gt;=0,Y3431="正常走货"),_xlfn.XLOOKUP(G3431,过机服务商重量差!A:A,过机服务商重量差!L:L),"0"),2)</f>
        <v>13</v>
      </c>
      <c r="E3431" s="64">
        <f>ROUND(IF(B3431="小旋风",$D3431/提成!$D$4*提成!$E$4,$D3431/提成!$D$3*提成!$E$3),2)</f>
        <v>0.13</v>
      </c>
      <c r="F3431" s="5" t="str">
        <f ca="1">IFERROR(LOOKUP(1,0/((B3431=名单!B:B)*(VALUE(AW3431)&gt;=名单!E:E)*(VALUE(AW3431)&lt;=名单!G:G)*(Y3431="正常走货")),名单!H:H),"否")</f>
        <v>否</v>
      </c>
      <c r="G3431" s="71" t="s">
        <v>10307</v>
      </c>
      <c r="H3431" s="71" t="s">
        <v>10309</v>
      </c>
      <c r="J3431" s="72" t="s">
        <v>17</v>
      </c>
      <c r="L3431" s="71" t="s">
        <v>18</v>
      </c>
      <c r="M3431" s="73"/>
      <c r="N3431" s="73"/>
      <c r="R3431" s="73"/>
      <c r="S3431" s="72" t="s">
        <v>191</v>
      </c>
      <c r="T3431" s="72" t="s">
        <v>14410</v>
      </c>
      <c r="U3431" s="73"/>
      <c r="W3431" s="73"/>
      <c r="X3431" s="73"/>
      <c r="Y3431" s="72" t="s">
        <v>14379</v>
      </c>
      <c r="AO3431" s="71">
        <v>226</v>
      </c>
      <c r="AS3431" s="73"/>
      <c r="AT3431" s="73"/>
      <c r="AU3431" s="73"/>
      <c r="AV3431" s="73"/>
      <c r="AW3431" s="74" t="s">
        <v>17826</v>
      </c>
      <c r="BC3431" s="73"/>
    </row>
    <row r="3432" spans="1:56">
      <c r="A3432" s="70" t="str">
        <f t="shared" si="107"/>
        <v>2026-01</v>
      </c>
      <c r="B3432" s="5" t="str">
        <f>_xlfn.XLOOKUP(G3432,过机服务商重量差!A:A,过机服务商重量差!G:G)</f>
        <v>玉麒麟</v>
      </c>
      <c r="C3432" s="32" t="str">
        <f t="shared" si="106"/>
        <v>渠道</v>
      </c>
      <c r="D3432" s="63">
        <f>ROUND(IF(AND(AO3432&gt;=0,Y3432="正常走货"),_xlfn.XLOOKUP(G3432,过机服务商重量差!A:A,过机服务商重量差!L:L),"0"),2)</f>
        <v>22</v>
      </c>
      <c r="E3432" s="64">
        <f>ROUND(IF(B3432="小旋风",$D3432/提成!$D$4*提成!$E$4,$D3432/提成!$D$3*提成!$E$3),2)</f>
        <v>0.22</v>
      </c>
      <c r="F3432" s="5" t="str">
        <f ca="1">IFERROR(LOOKUP(1,0/((B3432=名单!B:B)*(VALUE(AW3432)&gt;=名单!E:E)*(VALUE(AW3432)&lt;=名单!G:G)*(Y3432="正常走货")),名单!H:H),"否")</f>
        <v>否</v>
      </c>
      <c r="G3432" s="71" t="s">
        <v>10310</v>
      </c>
      <c r="H3432" s="71" t="s">
        <v>10312</v>
      </c>
      <c r="J3432" s="72" t="s">
        <v>17</v>
      </c>
      <c r="L3432" s="71" t="s">
        <v>18</v>
      </c>
      <c r="M3432" s="73"/>
      <c r="N3432" s="73"/>
      <c r="R3432" s="73"/>
      <c r="S3432" s="72" t="s">
        <v>390</v>
      </c>
      <c r="T3432" s="72" t="s">
        <v>14386</v>
      </c>
      <c r="U3432" s="73"/>
      <c r="W3432" s="73"/>
      <c r="X3432" s="73"/>
      <c r="Y3432" s="72" t="s">
        <v>14379</v>
      </c>
      <c r="AO3432" s="71">
        <v>315.04</v>
      </c>
      <c r="AS3432" s="73"/>
      <c r="AT3432" s="73"/>
      <c r="AU3432" s="73"/>
      <c r="AV3432" s="73"/>
      <c r="AW3432" s="74" t="s">
        <v>17827</v>
      </c>
      <c r="BC3432" s="73"/>
    </row>
    <row r="3433" spans="1:56">
      <c r="A3433" s="70" t="str">
        <f t="shared" si="107"/>
        <v>2026-01</v>
      </c>
      <c r="B3433" s="5" t="str">
        <f>_xlfn.XLOOKUP(G3433,过机服务商重量差!A:A,过机服务商重量差!G:G)</f>
        <v>007</v>
      </c>
      <c r="C3433" s="32" t="str">
        <f t="shared" si="106"/>
        <v>渠道</v>
      </c>
      <c r="D3433" s="63">
        <f>ROUND(IF(AND(AO3433&gt;=0,Y3433="正常走货"),_xlfn.XLOOKUP(G3433,过机服务商重量差!A:A,过机服务商重量差!L:L),"0"),2)</f>
        <v>41</v>
      </c>
      <c r="E3433" s="64">
        <f>ROUND(IF(B3433="小旋风",$D3433/提成!$D$4*提成!$E$4,$D3433/提成!$D$3*提成!$E$3),2)</f>
        <v>0.41</v>
      </c>
      <c r="F3433" s="5" t="str">
        <f ca="1">IFERROR(LOOKUP(1,0/((B3433=名单!B:B)*(VALUE(AW3433)&gt;=名单!E:E)*(VALUE(AW3433)&lt;=名单!G:G)*(Y3433="正常走货")),名单!H:H),"否")</f>
        <v>否</v>
      </c>
      <c r="G3433" s="71" t="s">
        <v>10313</v>
      </c>
      <c r="H3433" s="71" t="s">
        <v>10315</v>
      </c>
      <c r="J3433" s="72" t="s">
        <v>168</v>
      </c>
      <c r="L3433" s="71" t="s">
        <v>18</v>
      </c>
      <c r="M3433" s="73"/>
      <c r="N3433" s="73"/>
      <c r="R3433" s="73"/>
      <c r="S3433" s="72" t="s">
        <v>199</v>
      </c>
      <c r="T3433" s="71" t="s">
        <v>14439</v>
      </c>
      <c r="U3433" s="73"/>
      <c r="W3433" s="73"/>
      <c r="X3433" s="73"/>
      <c r="Y3433" s="72" t="s">
        <v>14379</v>
      </c>
      <c r="AO3433" s="71">
        <v>143.5</v>
      </c>
      <c r="AS3433" s="73"/>
      <c r="AT3433" s="73"/>
      <c r="AV3433" s="73"/>
      <c r="AW3433" s="74" t="s">
        <v>17828</v>
      </c>
      <c r="BC3433" s="73"/>
    </row>
    <row r="3434" spans="1:56">
      <c r="A3434" s="70" t="str">
        <f t="shared" si="107"/>
        <v>2026-01</v>
      </c>
      <c r="B3434" s="5" t="str">
        <f>_xlfn.XLOOKUP(G3434,过机服务商重量差!A:A,过机服务商重量差!G:G)</f>
        <v>帅时莹</v>
      </c>
      <c r="C3434" s="32" t="str">
        <f t="shared" si="106"/>
        <v>渠道</v>
      </c>
      <c r="D3434" s="63">
        <f>ROUND(IF(AND(AO3434&gt;=0,Y3434="正常走货"),_xlfn.XLOOKUP(G3434,过机服务商重量差!A:A,过机服务商重量差!L:L),"0"),2)</f>
        <v>21</v>
      </c>
      <c r="E3434" s="64">
        <f>ROUND(IF(B3434="小旋风",$D3434/提成!$D$4*提成!$E$4,$D3434/提成!$D$3*提成!$E$3),2)</f>
        <v>0.21</v>
      </c>
      <c r="F3434" s="5" t="str">
        <f ca="1">IFERROR(LOOKUP(1,0/((B3434=名单!B:B)*(VALUE(AW3434)&gt;=名单!E:E)*(VALUE(AW3434)&lt;=名单!G:G)*(Y3434="正常走货")),名单!H:H),"否")</f>
        <v>否</v>
      </c>
      <c r="G3434" s="71" t="s">
        <v>10316</v>
      </c>
      <c r="H3434" s="71" t="s">
        <v>10318</v>
      </c>
      <c r="J3434" s="72" t="s">
        <v>97</v>
      </c>
      <c r="L3434" s="71" t="s">
        <v>18</v>
      </c>
      <c r="M3434" s="73"/>
      <c r="N3434" s="73"/>
      <c r="R3434" s="73"/>
      <c r="S3434" s="72" t="s">
        <v>199</v>
      </c>
      <c r="T3434" s="72" t="s">
        <v>14439</v>
      </c>
      <c r="U3434" s="73"/>
      <c r="W3434" s="73"/>
      <c r="X3434" s="73"/>
      <c r="Y3434" s="72" t="s">
        <v>14379</v>
      </c>
      <c r="AO3434" s="71">
        <v>192</v>
      </c>
      <c r="AT3434" s="73"/>
      <c r="AV3434" s="73"/>
      <c r="AW3434" s="74" t="s">
        <v>17829</v>
      </c>
      <c r="BC3434" s="73"/>
    </row>
    <row r="3435" spans="1:56">
      <c r="A3435" s="70" t="str">
        <f t="shared" si="107"/>
        <v>2026-01</v>
      </c>
      <c r="B3435" s="5" t="str">
        <f>_xlfn.XLOOKUP(G3435,过机服务商重量差!A:A,过机服务商重量差!G:G)</f>
        <v>玉麒麟</v>
      </c>
      <c r="C3435" s="32" t="str">
        <f t="shared" si="106"/>
        <v>渠道</v>
      </c>
      <c r="D3435" s="63">
        <f>ROUND(IF(AND(AO3435&gt;=0,Y3435="正常走货"),_xlfn.XLOOKUP(G3435,过机服务商重量差!A:A,过机服务商重量差!L:L),"0"),2)</f>
        <v>2.5</v>
      </c>
      <c r="E3435" s="64">
        <f>ROUND(IF(B3435="小旋风",$D3435/提成!$D$4*提成!$E$4,$D3435/提成!$D$3*提成!$E$3),2)</f>
        <v>0.03</v>
      </c>
      <c r="F3435" s="5" t="str">
        <f ca="1">IFERROR(LOOKUP(1,0/((B3435=名单!B:B)*(VALUE(AW3435)&gt;=名单!E:E)*(VALUE(AW3435)&lt;=名单!G:G)*(Y3435="正常走货")),名单!H:H),"否")</f>
        <v>否</v>
      </c>
      <c r="G3435" s="71" t="s">
        <v>10319</v>
      </c>
      <c r="H3435" s="71" t="s">
        <v>10321</v>
      </c>
      <c r="J3435" s="72" t="s">
        <v>17</v>
      </c>
      <c r="L3435" s="71" t="s">
        <v>18</v>
      </c>
      <c r="M3435" s="73"/>
      <c r="N3435" s="73"/>
      <c r="R3435" s="73"/>
      <c r="S3435" s="72" t="s">
        <v>90</v>
      </c>
      <c r="T3435" s="72" t="s">
        <v>14407</v>
      </c>
      <c r="U3435" s="73"/>
      <c r="W3435" s="73"/>
      <c r="X3435" s="73"/>
      <c r="Y3435" s="72" t="s">
        <v>14379</v>
      </c>
      <c r="AO3435" s="71">
        <v>48.48</v>
      </c>
      <c r="AS3435" s="73"/>
      <c r="AT3435" s="73"/>
      <c r="AU3435" s="73"/>
      <c r="AV3435" s="73"/>
      <c r="AW3435" s="74" t="s">
        <v>17830</v>
      </c>
      <c r="BA3435" s="73"/>
      <c r="BC3435" s="73"/>
    </row>
    <row r="3436" spans="1:56">
      <c r="A3436" s="70" t="str">
        <f t="shared" si="107"/>
        <v>2026-01</v>
      </c>
      <c r="B3436" s="5" t="str">
        <f>_xlfn.XLOOKUP(G3436,过机服务商重量差!A:A,过机服务商重量差!G:G)</f>
        <v>玉麒麟</v>
      </c>
      <c r="C3436" s="32" t="str">
        <f t="shared" si="106"/>
        <v>渠道</v>
      </c>
      <c r="D3436" s="63">
        <f>ROUND(IF(AND(AO3436&gt;=0,Y3436="正常走货"),_xlfn.XLOOKUP(G3436,过机服务商重量差!A:A,过机服务商重量差!L:L),"0"),2)</f>
        <v>44</v>
      </c>
      <c r="E3436" s="64">
        <f>ROUND(IF(B3436="小旋风",$D3436/提成!$D$4*提成!$E$4,$D3436/提成!$D$3*提成!$E$3),2)</f>
        <v>0.44</v>
      </c>
      <c r="F3436" s="5" t="str">
        <f ca="1">IFERROR(LOOKUP(1,0/((B3436=名单!B:B)*(VALUE(AW3436)&gt;=名单!E:E)*(VALUE(AW3436)&lt;=名单!G:G)*(Y3436="正常走货")),名单!H:H),"否")</f>
        <v>否</v>
      </c>
      <c r="G3436" s="71" t="s">
        <v>10322</v>
      </c>
      <c r="H3436" s="71" t="s">
        <v>10324</v>
      </c>
      <c r="J3436" s="72" t="s">
        <v>17</v>
      </c>
      <c r="L3436" s="71" t="s">
        <v>18</v>
      </c>
      <c r="M3436" s="73"/>
      <c r="N3436" s="73"/>
      <c r="R3436" s="73"/>
      <c r="S3436" s="72" t="s">
        <v>99</v>
      </c>
      <c r="T3436" s="72" t="s">
        <v>14410</v>
      </c>
      <c r="U3436" s="73"/>
      <c r="W3436" s="73"/>
      <c r="X3436" s="73"/>
      <c r="Y3436" s="72" t="s">
        <v>14379</v>
      </c>
      <c r="AO3436" s="71">
        <v>223.6</v>
      </c>
      <c r="AT3436" s="73"/>
      <c r="AV3436" s="73"/>
      <c r="AW3436" s="74" t="s">
        <v>17831</v>
      </c>
      <c r="BC3436" s="73"/>
      <c r="BD3436" s="73"/>
    </row>
    <row r="3437" spans="1:56">
      <c r="A3437" s="70" t="str">
        <f t="shared" si="107"/>
        <v>2026-01</v>
      </c>
      <c r="B3437" s="5" t="str">
        <f>_xlfn.XLOOKUP(G3437,过机服务商重量差!A:A,过机服务商重量差!G:G)</f>
        <v>玉麒麟</v>
      </c>
      <c r="C3437" s="32" t="str">
        <f t="shared" si="106"/>
        <v>渠道</v>
      </c>
      <c r="D3437" s="63">
        <f>ROUND(IF(AND(AO3437&gt;=0,Y3437="正常走货"),_xlfn.XLOOKUP(G3437,过机服务商重量差!A:A,过机服务商重量差!L:L),"0"),2)</f>
        <v>30</v>
      </c>
      <c r="E3437" s="64">
        <f>ROUND(IF(B3437="小旋风",$D3437/提成!$D$4*提成!$E$4,$D3437/提成!$D$3*提成!$E$3),2)</f>
        <v>0.3</v>
      </c>
      <c r="F3437" s="5" t="str">
        <f ca="1">IFERROR(LOOKUP(1,0/((B3437=名单!B:B)*(VALUE(AW3437)&gt;=名单!E:E)*(VALUE(AW3437)&lt;=名单!G:G)*(Y3437="正常走货")),名单!H:H),"否")</f>
        <v>否</v>
      </c>
      <c r="G3437" s="71" t="s">
        <v>10325</v>
      </c>
      <c r="H3437" s="71" t="s">
        <v>10327</v>
      </c>
      <c r="J3437" s="72" t="s">
        <v>17</v>
      </c>
      <c r="L3437" s="71" t="s">
        <v>18</v>
      </c>
      <c r="M3437" s="73"/>
      <c r="N3437" s="73"/>
      <c r="R3437" s="73"/>
      <c r="S3437" s="72" t="s">
        <v>152</v>
      </c>
      <c r="T3437" s="72" t="s">
        <v>14382</v>
      </c>
      <c r="U3437" s="73"/>
      <c r="W3437" s="73"/>
      <c r="X3437" s="73"/>
      <c r="Y3437" s="72" t="s">
        <v>14379</v>
      </c>
      <c r="AO3437" s="71">
        <v>259.5</v>
      </c>
      <c r="AS3437" s="73"/>
      <c r="AT3437" s="73"/>
      <c r="AV3437" s="73"/>
      <c r="AW3437" s="74" t="s">
        <v>17832</v>
      </c>
      <c r="BC3437" s="73"/>
    </row>
    <row r="3438" spans="1:56">
      <c r="A3438" s="70" t="str">
        <f t="shared" si="107"/>
        <v>2026-01</v>
      </c>
      <c r="B3438" s="5" t="str">
        <f>_xlfn.XLOOKUP(G3438,过机服务商重量差!A:A,过机服务商重量差!G:G)</f>
        <v>小旋风</v>
      </c>
      <c r="C3438" s="32" t="str">
        <f t="shared" si="106"/>
        <v>渠道</v>
      </c>
      <c r="D3438" s="63">
        <f>ROUND(IF(AND(AO3438&gt;=0,Y3438="正常走货"),_xlfn.XLOOKUP(G3438,过机服务商重量差!A:A,过机服务商重量差!L:L),"0"),2)</f>
        <v>22</v>
      </c>
      <c r="E3438" s="64">
        <f>ROUND(IF(B3438="小旋风",$D3438/提成!$D$4*提成!$E$4,$D3438/提成!$D$3*提成!$E$3),2)</f>
        <v>0.22</v>
      </c>
      <c r="F3438" s="5" t="str">
        <f ca="1">IFERROR(LOOKUP(1,0/((B3438=名单!B:B)*(VALUE(AW3438)&gt;=名单!E:E)*(VALUE(AW3438)&lt;=名单!G:G)*(Y3438="正常走货")),名单!H:H),"否")</f>
        <v>是</v>
      </c>
      <c r="G3438" s="71" t="s">
        <v>10328</v>
      </c>
      <c r="H3438" s="71" t="s">
        <v>10330</v>
      </c>
      <c r="J3438" s="72" t="s">
        <v>274</v>
      </c>
      <c r="L3438" s="72" t="s">
        <v>18</v>
      </c>
      <c r="M3438" s="73"/>
      <c r="N3438" s="73"/>
      <c r="R3438" s="73"/>
      <c r="S3438" s="72" t="s">
        <v>820</v>
      </c>
      <c r="T3438" s="72" t="s">
        <v>14407</v>
      </c>
      <c r="U3438" s="73"/>
      <c r="W3438" s="73"/>
      <c r="X3438" s="73"/>
      <c r="Y3438" s="72" t="s">
        <v>14379</v>
      </c>
      <c r="AO3438" s="71">
        <v>33</v>
      </c>
      <c r="AT3438" s="73"/>
      <c r="AV3438" s="73"/>
      <c r="AW3438" s="74" t="s">
        <v>17833</v>
      </c>
      <c r="BC3438" s="73"/>
    </row>
    <row r="3439" spans="1:56">
      <c r="A3439" s="70" t="str">
        <f t="shared" si="107"/>
        <v>2026-01</v>
      </c>
      <c r="B3439" s="5" t="str">
        <f>_xlfn.XLOOKUP(G3439,过机服务商重量差!A:A,过机服务商重量差!G:G)</f>
        <v>无崖子</v>
      </c>
      <c r="C3439" s="32" t="str">
        <f t="shared" si="106"/>
        <v>渠道</v>
      </c>
      <c r="D3439" s="63">
        <f>ROUND(IF(AND(AO3439&gt;=0,Y3439="正常走货"),_xlfn.XLOOKUP(G3439,过机服务商重量差!A:A,过机服务商重量差!L:L),"0"),2)</f>
        <v>9</v>
      </c>
      <c r="E3439" s="64">
        <f>ROUND(IF(B3439="小旋风",$D3439/提成!$D$4*提成!$E$4,$D3439/提成!$D$3*提成!$E$3),2)</f>
        <v>0.09</v>
      </c>
      <c r="F3439" s="5" t="str">
        <f ca="1">IFERROR(LOOKUP(1,0/((B3439=名单!B:B)*(VALUE(AW3439)&gt;=名单!E:E)*(VALUE(AW3439)&lt;=名单!G:G)*(Y3439="正常走货")),名单!H:H),"否")</f>
        <v>否</v>
      </c>
      <c r="G3439" s="71" t="s">
        <v>10331</v>
      </c>
      <c r="H3439" s="71" t="s">
        <v>10333</v>
      </c>
      <c r="J3439" s="72" t="s">
        <v>128</v>
      </c>
      <c r="L3439" s="72" t="s">
        <v>18</v>
      </c>
      <c r="M3439" s="73"/>
      <c r="N3439" s="73"/>
      <c r="R3439" s="73"/>
      <c r="S3439" s="72" t="s">
        <v>191</v>
      </c>
      <c r="T3439" s="72" t="s">
        <v>14410</v>
      </c>
      <c r="U3439" s="73"/>
      <c r="W3439" s="73"/>
      <c r="X3439" s="73"/>
      <c r="Y3439" s="72" t="s">
        <v>14379</v>
      </c>
      <c r="AO3439" s="71">
        <v>120.6</v>
      </c>
      <c r="AS3439" s="73"/>
      <c r="AT3439" s="73"/>
      <c r="AU3439" s="73"/>
      <c r="AV3439" s="73"/>
      <c r="AW3439" s="74" t="s">
        <v>17834</v>
      </c>
      <c r="BC3439" s="73"/>
    </row>
    <row r="3440" spans="1:56">
      <c r="A3440" s="70" t="str">
        <f t="shared" si="107"/>
        <v>2026-01</v>
      </c>
      <c r="B3440" s="5" t="str">
        <f>_xlfn.XLOOKUP(G3440,过机服务商重量差!A:A,过机服务商重量差!G:G)</f>
        <v>玉麒麟</v>
      </c>
      <c r="C3440" s="32" t="str">
        <f t="shared" si="106"/>
        <v>渠道</v>
      </c>
      <c r="D3440" s="63">
        <f>ROUND(IF(AND(AO3440&gt;=0,Y3440="正常走货"),_xlfn.XLOOKUP(G3440,过机服务商重量差!A:A,过机服务商重量差!L:L),"0"),2)</f>
        <v>26</v>
      </c>
      <c r="E3440" s="64">
        <f>ROUND(IF(B3440="小旋风",$D3440/提成!$D$4*提成!$E$4,$D3440/提成!$D$3*提成!$E$3),2)</f>
        <v>0.26</v>
      </c>
      <c r="F3440" s="5" t="str">
        <f ca="1">IFERROR(LOOKUP(1,0/((B3440=名单!B:B)*(VALUE(AW3440)&gt;=名单!E:E)*(VALUE(AW3440)&lt;=名单!G:G)*(Y3440="正常走货")),名单!H:H),"否")</f>
        <v>否</v>
      </c>
      <c r="G3440" s="71" t="s">
        <v>10334</v>
      </c>
      <c r="H3440" s="71" t="s">
        <v>10336</v>
      </c>
      <c r="J3440" s="72" t="s">
        <v>17</v>
      </c>
      <c r="L3440" s="71" t="s">
        <v>18</v>
      </c>
      <c r="M3440" s="73"/>
      <c r="N3440" s="73"/>
      <c r="R3440" s="73"/>
      <c r="S3440" s="72" t="s">
        <v>191</v>
      </c>
      <c r="T3440" s="72" t="s">
        <v>14410</v>
      </c>
      <c r="U3440" s="73"/>
      <c r="W3440" s="73"/>
      <c r="X3440" s="73"/>
      <c r="Y3440" s="72" t="s">
        <v>14379</v>
      </c>
      <c r="AO3440" s="71">
        <v>195.6</v>
      </c>
      <c r="AS3440" s="73"/>
      <c r="AT3440" s="73"/>
      <c r="AU3440" s="73"/>
      <c r="AV3440" s="73"/>
      <c r="AW3440" s="74" t="s">
        <v>17835</v>
      </c>
      <c r="BC3440" s="73"/>
    </row>
    <row r="3441" spans="1:56">
      <c r="A3441" s="70" t="str">
        <f t="shared" si="107"/>
        <v>2026-01</v>
      </c>
      <c r="B3441" s="5" t="str">
        <f>_xlfn.XLOOKUP(G3441,过机服务商重量差!A:A,过机服务商重量差!G:G)</f>
        <v>玉麒麟</v>
      </c>
      <c r="C3441" s="32" t="str">
        <f t="shared" si="106"/>
        <v>渠道</v>
      </c>
      <c r="D3441" s="63">
        <f>ROUND(IF(AND(AO3441&gt;=0,Y3441="正常走货"),_xlfn.XLOOKUP(G3441,过机服务商重量差!A:A,过机服务商重量差!L:L),"0"),2)</f>
        <v>3</v>
      </c>
      <c r="E3441" s="64">
        <f>ROUND(IF(B3441="小旋风",$D3441/提成!$D$4*提成!$E$4,$D3441/提成!$D$3*提成!$E$3),2)</f>
        <v>0.03</v>
      </c>
      <c r="F3441" s="5" t="str">
        <f ca="1">IFERROR(LOOKUP(1,0/((B3441=名单!B:B)*(VALUE(AW3441)&gt;=名单!E:E)*(VALUE(AW3441)&lt;=名单!G:G)*(Y3441="正常走货")),名单!H:H),"否")</f>
        <v>否</v>
      </c>
      <c r="G3441" s="71" t="s">
        <v>10337</v>
      </c>
      <c r="H3441" s="71" t="s">
        <v>10339</v>
      </c>
      <c r="J3441" s="72" t="s">
        <v>17</v>
      </c>
      <c r="L3441" s="71" t="s">
        <v>18</v>
      </c>
      <c r="M3441" s="73"/>
      <c r="N3441" s="73"/>
      <c r="R3441" s="73"/>
      <c r="S3441" s="72" t="s">
        <v>664</v>
      </c>
      <c r="T3441" s="72" t="s">
        <v>14407</v>
      </c>
      <c r="U3441" s="73"/>
      <c r="W3441" s="73"/>
      <c r="X3441" s="73"/>
      <c r="Y3441" s="72" t="s">
        <v>14379</v>
      </c>
      <c r="AO3441" s="71">
        <v>50.6</v>
      </c>
      <c r="AT3441" s="73"/>
      <c r="AU3441" s="73"/>
      <c r="AV3441" s="73"/>
      <c r="AW3441" s="74" t="s">
        <v>17836</v>
      </c>
      <c r="BC3441" s="73"/>
    </row>
    <row r="3442" spans="1:56">
      <c r="A3442" s="70" t="str">
        <f t="shared" si="107"/>
        <v>2026-01</v>
      </c>
      <c r="B3442" s="5" t="str">
        <f>_xlfn.XLOOKUP(G3442,过机服务商重量差!A:A,过机服务商重量差!G:G)</f>
        <v>玉麒麟</v>
      </c>
      <c r="C3442" s="32" t="str">
        <f t="shared" si="106"/>
        <v>渠道</v>
      </c>
      <c r="D3442" s="63">
        <f>ROUND(IF(AND(AO3442&gt;=0,Y3442="正常走货"),_xlfn.XLOOKUP(G3442,过机服务商重量差!A:A,过机服务商重量差!L:L),"0"),2)</f>
        <v>3</v>
      </c>
      <c r="E3442" s="64">
        <f>ROUND(IF(B3442="小旋风",$D3442/提成!$D$4*提成!$E$4,$D3442/提成!$D$3*提成!$E$3),2)</f>
        <v>0.03</v>
      </c>
      <c r="F3442" s="5" t="str">
        <f ca="1">IFERROR(LOOKUP(1,0/((B3442=名单!B:B)*(VALUE(AW3442)&gt;=名单!E:E)*(VALUE(AW3442)&lt;=名单!G:G)*(Y3442="正常走货")),名单!H:H),"否")</f>
        <v>否</v>
      </c>
      <c r="G3442" s="71" t="s">
        <v>10340</v>
      </c>
      <c r="H3442" s="71" t="s">
        <v>10342</v>
      </c>
      <c r="J3442" s="72" t="s">
        <v>17</v>
      </c>
      <c r="L3442" s="71" t="s">
        <v>18</v>
      </c>
      <c r="M3442" s="73"/>
      <c r="N3442" s="73"/>
      <c r="R3442" s="73"/>
      <c r="S3442" s="72" t="s">
        <v>227</v>
      </c>
      <c r="T3442" s="72" t="s">
        <v>14410</v>
      </c>
      <c r="U3442" s="73"/>
      <c r="W3442" s="73"/>
      <c r="X3442" s="73"/>
      <c r="Y3442" s="72" t="s">
        <v>14379</v>
      </c>
      <c r="AO3442" s="71">
        <v>83.71</v>
      </c>
      <c r="AS3442" s="73"/>
      <c r="AT3442" s="73"/>
      <c r="AV3442" s="73"/>
      <c r="AW3442" s="74" t="s">
        <v>17837</v>
      </c>
      <c r="BA3442" s="73"/>
      <c r="BC3442" s="73"/>
    </row>
    <row r="3443" spans="1:56">
      <c r="A3443" s="70" t="str">
        <f t="shared" si="107"/>
        <v>2026-01</v>
      </c>
      <c r="B3443" s="5" t="str">
        <f>_xlfn.XLOOKUP(G3443,过机服务商重量差!A:A,过机服务商重量差!G:G)</f>
        <v>玉麒麟</v>
      </c>
      <c r="C3443" s="32" t="str">
        <f t="shared" si="106"/>
        <v>渠道</v>
      </c>
      <c r="D3443" s="63">
        <f>ROUND(IF(AND(AO3443&gt;=0,Y3443="正常走货"),_xlfn.XLOOKUP(G3443,过机服务商重量差!A:A,过机服务商重量差!L:L),"0"),2)</f>
        <v>42</v>
      </c>
      <c r="E3443" s="64">
        <f>ROUND(IF(B3443="小旋风",$D3443/提成!$D$4*提成!$E$4,$D3443/提成!$D$3*提成!$E$3),2)</f>
        <v>0.42</v>
      </c>
      <c r="F3443" s="5" t="str">
        <f ca="1">IFERROR(LOOKUP(1,0/((B3443=名单!B:B)*(VALUE(AW3443)&gt;=名单!E:E)*(VALUE(AW3443)&lt;=名单!G:G)*(Y3443="正常走货")),名单!H:H),"否")</f>
        <v>否</v>
      </c>
      <c r="G3443" s="71" t="s">
        <v>10343</v>
      </c>
      <c r="H3443" s="71" t="s">
        <v>10345</v>
      </c>
      <c r="J3443" s="72" t="s">
        <v>17</v>
      </c>
      <c r="L3443" s="72" t="s">
        <v>18</v>
      </c>
      <c r="M3443" s="73"/>
      <c r="N3443" s="73"/>
      <c r="R3443" s="73"/>
      <c r="S3443" s="72" t="s">
        <v>7799</v>
      </c>
      <c r="T3443" s="72" t="s">
        <v>14382</v>
      </c>
      <c r="U3443" s="73"/>
      <c r="W3443" s="73"/>
      <c r="X3443" s="73"/>
      <c r="Y3443" s="72" t="s">
        <v>14379</v>
      </c>
      <c r="AO3443" s="71">
        <v>222.6</v>
      </c>
      <c r="AT3443" s="73"/>
      <c r="AU3443" s="73"/>
      <c r="AV3443" s="73"/>
      <c r="AW3443" s="74" t="s">
        <v>17838</v>
      </c>
      <c r="BC3443" s="73"/>
    </row>
    <row r="3444" spans="1:56">
      <c r="A3444" s="70" t="str">
        <f t="shared" si="107"/>
        <v>2026-01</v>
      </c>
      <c r="B3444" s="5" t="str">
        <f>_xlfn.XLOOKUP(G3444,过机服务商重量差!A:A,过机服务商重量差!G:G)</f>
        <v>无崖子</v>
      </c>
      <c r="C3444" s="32" t="str">
        <f t="shared" si="106"/>
        <v>渠道</v>
      </c>
      <c r="D3444" s="63">
        <f>ROUND(IF(AND(AO3444&gt;=0,Y3444="正常走货"),_xlfn.XLOOKUP(G3444,过机服务商重量差!A:A,过机服务商重量差!L:L),"0"),2)</f>
        <v>6.5</v>
      </c>
      <c r="E3444" s="64">
        <f>ROUND(IF(B3444="小旋风",$D3444/提成!$D$4*提成!$E$4,$D3444/提成!$D$3*提成!$E$3),2)</f>
        <v>0.07</v>
      </c>
      <c r="F3444" s="5" t="str">
        <f ca="1">IFERROR(LOOKUP(1,0/((B3444=名单!B:B)*(VALUE(AW3444)&gt;=名单!E:E)*(VALUE(AW3444)&lt;=名单!G:G)*(Y3444="正常走货")),名单!H:H),"否")</f>
        <v>否</v>
      </c>
      <c r="G3444" s="71" t="s">
        <v>10346</v>
      </c>
      <c r="H3444" s="71" t="s">
        <v>10348</v>
      </c>
      <c r="J3444" s="72" t="s">
        <v>2292</v>
      </c>
      <c r="L3444" s="71" t="s">
        <v>18</v>
      </c>
      <c r="M3444" s="73"/>
      <c r="N3444" s="73"/>
      <c r="R3444" s="73"/>
      <c r="S3444" s="72" t="s">
        <v>7799</v>
      </c>
      <c r="T3444" s="71" t="s">
        <v>14382</v>
      </c>
      <c r="U3444" s="73"/>
      <c r="W3444" s="73"/>
      <c r="X3444" s="73"/>
      <c r="Y3444" s="72" t="s">
        <v>14379</v>
      </c>
      <c r="AO3444" s="71">
        <v>1.58999999999997</v>
      </c>
      <c r="AS3444" s="73"/>
      <c r="AT3444" s="73"/>
      <c r="AU3444" s="73"/>
      <c r="AV3444" s="73"/>
      <c r="AW3444" s="74" t="s">
        <v>17839</v>
      </c>
      <c r="BC3444" s="73"/>
    </row>
    <row r="3445" spans="1:56">
      <c r="A3445" s="70" t="str">
        <f t="shared" si="107"/>
        <v>2026-01</v>
      </c>
      <c r="B3445" s="5" t="str">
        <f>_xlfn.XLOOKUP(G3445,过机服务商重量差!A:A,过机服务商重量差!G:G)</f>
        <v>无崖子</v>
      </c>
      <c r="C3445" s="32" t="str">
        <f t="shared" si="106"/>
        <v>渠道</v>
      </c>
      <c r="D3445" s="63">
        <f>ROUND(IF(AND(AO3445&gt;=0,Y3445="正常走货"),_xlfn.XLOOKUP(G3445,过机服务商重量差!A:A,过机服务商重量差!L:L),"0"),2)</f>
        <v>1.5</v>
      </c>
      <c r="E3445" s="64">
        <f>ROUND(IF(B3445="小旋风",$D3445/提成!$D$4*提成!$E$4,$D3445/提成!$D$3*提成!$E$3),2)</f>
        <v>0.02</v>
      </c>
      <c r="F3445" s="5" t="str">
        <f ca="1">IFERROR(LOOKUP(1,0/((B3445=名单!B:B)*(VALUE(AW3445)&gt;=名单!E:E)*(VALUE(AW3445)&lt;=名单!G:G)*(Y3445="正常走货")),名单!H:H),"否")</f>
        <v>否</v>
      </c>
      <c r="G3445" s="71" t="s">
        <v>10349</v>
      </c>
      <c r="H3445" s="71" t="s">
        <v>10351</v>
      </c>
      <c r="J3445" s="72" t="s">
        <v>160</v>
      </c>
      <c r="L3445" s="71" t="s">
        <v>18</v>
      </c>
      <c r="M3445" s="73"/>
      <c r="N3445" s="73"/>
      <c r="R3445" s="73"/>
      <c r="S3445" s="72" t="s">
        <v>7799</v>
      </c>
      <c r="T3445" s="72" t="s">
        <v>14382</v>
      </c>
      <c r="U3445" s="73"/>
      <c r="W3445" s="73"/>
      <c r="X3445" s="73"/>
      <c r="Y3445" s="72" t="s">
        <v>14379</v>
      </c>
      <c r="AO3445" s="71">
        <v>0</v>
      </c>
      <c r="AS3445" s="73"/>
      <c r="AT3445" s="73"/>
      <c r="AU3445" s="73"/>
      <c r="AV3445" s="73"/>
      <c r="AW3445" s="74" t="s">
        <v>17840</v>
      </c>
      <c r="BC3445" s="73"/>
      <c r="BD3445" s="73"/>
    </row>
    <row r="3446" spans="1:56">
      <c r="A3446" s="70" t="str">
        <f t="shared" si="107"/>
        <v>2026-01</v>
      </c>
      <c r="B3446" s="5" t="str">
        <f>_xlfn.XLOOKUP(G3446,过机服务商重量差!A:A,过机服务商重量差!G:G)</f>
        <v>玉麒麟</v>
      </c>
      <c r="C3446" s="32" t="str">
        <f t="shared" si="106"/>
        <v>渠道</v>
      </c>
      <c r="D3446" s="63">
        <f>ROUND(IF(AND(AO3446&gt;=0,Y3446="正常走货"),_xlfn.XLOOKUP(G3446,过机服务商重量差!A:A,过机服务商重量差!L:L),"0"),2)</f>
        <v>69</v>
      </c>
      <c r="E3446" s="64">
        <f>ROUND(IF(B3446="小旋风",$D3446/提成!$D$4*提成!$E$4,$D3446/提成!$D$3*提成!$E$3),2)</f>
        <v>0.69</v>
      </c>
      <c r="F3446" s="5" t="str">
        <f ca="1">IFERROR(LOOKUP(1,0/((B3446=名单!B:B)*(VALUE(AW3446)&gt;=名单!E:E)*(VALUE(AW3446)&lt;=名单!G:G)*(Y3446="正常走货")),名单!H:H),"否")</f>
        <v>否</v>
      </c>
      <c r="G3446" s="71" t="s">
        <v>10352</v>
      </c>
      <c r="H3446" s="71" t="s">
        <v>10354</v>
      </c>
      <c r="J3446" s="72" t="s">
        <v>17</v>
      </c>
      <c r="L3446" s="71" t="s">
        <v>18</v>
      </c>
      <c r="M3446" s="73"/>
      <c r="N3446" s="73"/>
      <c r="R3446" s="73"/>
      <c r="S3446" s="72" t="s">
        <v>99</v>
      </c>
      <c r="T3446" s="72" t="s">
        <v>14410</v>
      </c>
      <c r="U3446" s="73"/>
      <c r="W3446" s="73"/>
      <c r="X3446" s="73"/>
      <c r="Y3446" s="72" t="s">
        <v>14379</v>
      </c>
      <c r="AO3446" s="71">
        <v>416.1</v>
      </c>
      <c r="AT3446" s="73"/>
      <c r="AU3446" s="73"/>
      <c r="AV3446" s="73"/>
      <c r="AW3446" s="74" t="s">
        <v>17841</v>
      </c>
      <c r="BC3446" s="73"/>
    </row>
    <row r="3447" spans="1:56">
      <c r="A3447" s="70" t="str">
        <f t="shared" si="107"/>
        <v>2026-01</v>
      </c>
      <c r="B3447" s="5" t="str">
        <f>_xlfn.XLOOKUP(G3447,过机服务商重量差!A:A,过机服务商重量差!G:G)</f>
        <v>玉麒麟</v>
      </c>
      <c r="C3447" s="32" t="str">
        <f t="shared" si="106"/>
        <v>渠道</v>
      </c>
      <c r="D3447" s="63">
        <f>ROUND(IF(AND(AO3447&gt;=0,Y3447="正常走货"),_xlfn.XLOOKUP(G3447,过机服务商重量差!A:A,过机服务商重量差!L:L),"0"),2)</f>
        <v>66</v>
      </c>
      <c r="E3447" s="64">
        <f>ROUND(IF(B3447="小旋风",$D3447/提成!$D$4*提成!$E$4,$D3447/提成!$D$3*提成!$E$3),2)</f>
        <v>0.66</v>
      </c>
      <c r="F3447" s="5" t="str">
        <f ca="1">IFERROR(LOOKUP(1,0/((B3447=名单!B:B)*(VALUE(AW3447)&gt;=名单!E:E)*(VALUE(AW3447)&lt;=名单!G:G)*(Y3447="正常走货")),名单!H:H),"否")</f>
        <v>否</v>
      </c>
      <c r="G3447" s="71" t="s">
        <v>10355</v>
      </c>
      <c r="H3447" s="71" t="s">
        <v>10357</v>
      </c>
      <c r="J3447" s="72" t="s">
        <v>17</v>
      </c>
      <c r="L3447" s="71" t="s">
        <v>18</v>
      </c>
      <c r="M3447" s="73"/>
      <c r="N3447" s="73"/>
      <c r="R3447" s="73"/>
      <c r="S3447" s="72" t="s">
        <v>99</v>
      </c>
      <c r="T3447" s="72" t="s">
        <v>14410</v>
      </c>
      <c r="U3447" s="73"/>
      <c r="W3447" s="73"/>
      <c r="X3447" s="73"/>
      <c r="Y3447" s="72" t="s">
        <v>14379</v>
      </c>
      <c r="AO3447" s="71">
        <v>509.6</v>
      </c>
      <c r="AT3447" s="73"/>
      <c r="AU3447" s="73"/>
      <c r="AV3447" s="73"/>
      <c r="AW3447" s="74" t="s">
        <v>17842</v>
      </c>
      <c r="BC3447" s="73"/>
    </row>
    <row r="3448" spans="1:56">
      <c r="A3448" s="70" t="str">
        <f t="shared" si="107"/>
        <v>2026-01</v>
      </c>
      <c r="B3448" s="5" t="str">
        <f>_xlfn.XLOOKUP(G3448,过机服务商重量差!A:A,过机服务商重量差!G:G)</f>
        <v>玉麒麟</v>
      </c>
      <c r="C3448" s="32" t="str">
        <f t="shared" si="106"/>
        <v>渠道</v>
      </c>
      <c r="D3448" s="63">
        <f>ROUND(IF(AND(AO3448&gt;=0,Y3448="正常走货"),_xlfn.XLOOKUP(G3448,过机服务商重量差!A:A,过机服务商重量差!L:L),"0"),2)</f>
        <v>22</v>
      </c>
      <c r="E3448" s="64">
        <f>ROUND(IF(B3448="小旋风",$D3448/提成!$D$4*提成!$E$4,$D3448/提成!$D$3*提成!$E$3),2)</f>
        <v>0.22</v>
      </c>
      <c r="F3448" s="5" t="str">
        <f ca="1">IFERROR(LOOKUP(1,0/((B3448=名单!B:B)*(VALUE(AW3448)&gt;=名单!E:E)*(VALUE(AW3448)&lt;=名单!G:G)*(Y3448="正常走货")),名单!H:H),"否")</f>
        <v>否</v>
      </c>
      <c r="G3448" s="71" t="s">
        <v>10358</v>
      </c>
      <c r="H3448" s="71" t="s">
        <v>10360</v>
      </c>
      <c r="J3448" s="72" t="s">
        <v>17</v>
      </c>
      <c r="L3448" s="71" t="s">
        <v>18</v>
      </c>
      <c r="M3448" s="73"/>
      <c r="N3448" s="73"/>
      <c r="R3448" s="73"/>
      <c r="S3448" s="72" t="s">
        <v>99</v>
      </c>
      <c r="T3448" s="72" t="s">
        <v>14410</v>
      </c>
      <c r="U3448" s="73"/>
      <c r="W3448" s="73"/>
      <c r="X3448" s="73"/>
      <c r="Y3448" s="72" t="s">
        <v>14379</v>
      </c>
      <c r="AO3448" s="71">
        <v>267.6</v>
      </c>
      <c r="AS3448" s="73"/>
      <c r="AT3448" s="73"/>
      <c r="AU3448" s="73"/>
      <c r="AV3448" s="73"/>
      <c r="AW3448" s="74" t="s">
        <v>17843</v>
      </c>
      <c r="BA3448" s="73"/>
      <c r="BC3448" s="73"/>
    </row>
    <row r="3449" spans="1:56">
      <c r="A3449" s="70" t="str">
        <f t="shared" si="107"/>
        <v>2026-01</v>
      </c>
      <c r="B3449" s="5" t="str">
        <f>_xlfn.XLOOKUP(G3449,过机服务商重量差!A:A,过机服务商重量差!G:G)</f>
        <v>玉麒麟</v>
      </c>
      <c r="C3449" s="32" t="str">
        <f t="shared" si="106"/>
        <v>渠道</v>
      </c>
      <c r="D3449" s="63">
        <f>ROUND(IF(AND(AO3449&gt;=0,Y3449="正常走货"),_xlfn.XLOOKUP(G3449,过机服务商重量差!A:A,过机服务商重量差!L:L),"0"),2)</f>
        <v>46</v>
      </c>
      <c r="E3449" s="64">
        <f>ROUND(IF(B3449="小旋风",$D3449/提成!$D$4*提成!$E$4,$D3449/提成!$D$3*提成!$E$3),2)</f>
        <v>0.46</v>
      </c>
      <c r="F3449" s="5" t="str">
        <f ca="1">IFERROR(LOOKUP(1,0/((B3449=名单!B:B)*(VALUE(AW3449)&gt;=名单!E:E)*(VALUE(AW3449)&lt;=名单!G:G)*(Y3449="正常走货")),名单!H:H),"否")</f>
        <v>否</v>
      </c>
      <c r="G3449" s="71" t="s">
        <v>10361</v>
      </c>
      <c r="H3449" s="71" t="s">
        <v>10363</v>
      </c>
      <c r="J3449" s="72" t="s">
        <v>17</v>
      </c>
      <c r="L3449" s="71" t="s">
        <v>18</v>
      </c>
      <c r="M3449" s="73"/>
      <c r="N3449" s="73"/>
      <c r="R3449" s="73"/>
      <c r="S3449" s="72" t="s">
        <v>99</v>
      </c>
      <c r="T3449" s="72" t="s">
        <v>14410</v>
      </c>
      <c r="U3449" s="73"/>
      <c r="W3449" s="73"/>
      <c r="X3449" s="73"/>
      <c r="Y3449" s="72" t="s">
        <v>14379</v>
      </c>
      <c r="AO3449" s="71">
        <v>234.6</v>
      </c>
      <c r="AS3449" s="73"/>
      <c r="AT3449" s="73"/>
      <c r="AU3449" s="73"/>
      <c r="AV3449" s="73"/>
      <c r="AW3449" s="74" t="s">
        <v>17844</v>
      </c>
    </row>
    <row r="3450" spans="1:56">
      <c r="A3450" s="70" t="str">
        <f t="shared" si="107"/>
        <v>2026-01</v>
      </c>
      <c r="B3450" s="5" t="str">
        <f>_xlfn.XLOOKUP(G3450,过机服务商重量差!A:A,过机服务商重量差!G:G)</f>
        <v>玉麒麟</v>
      </c>
      <c r="C3450" s="32" t="str">
        <f t="shared" si="106"/>
        <v>渠道</v>
      </c>
      <c r="D3450" s="63">
        <f>ROUND(IF(AND(AO3450&gt;=0,Y3450="正常走货"),_xlfn.XLOOKUP(G3450,过机服务商重量差!A:A,过机服务商重量差!L:L),"0"),2)</f>
        <v>45</v>
      </c>
      <c r="E3450" s="64">
        <f>ROUND(IF(B3450="小旋风",$D3450/提成!$D$4*提成!$E$4,$D3450/提成!$D$3*提成!$E$3),2)</f>
        <v>0.45</v>
      </c>
      <c r="F3450" s="5" t="str">
        <f ca="1">IFERROR(LOOKUP(1,0/((B3450=名单!B:B)*(VALUE(AW3450)&gt;=名单!E:E)*(VALUE(AW3450)&lt;=名单!G:G)*(Y3450="正常走货")),名单!H:H),"否")</f>
        <v>否</v>
      </c>
      <c r="G3450" s="71" t="s">
        <v>10364</v>
      </c>
      <c r="H3450" s="71" t="s">
        <v>10366</v>
      </c>
      <c r="J3450" s="71" t="s">
        <v>17</v>
      </c>
      <c r="L3450" s="71" t="s">
        <v>18</v>
      </c>
      <c r="M3450" s="73"/>
      <c r="N3450" s="73"/>
      <c r="R3450" s="73"/>
      <c r="S3450" s="72" t="s">
        <v>99</v>
      </c>
      <c r="T3450" s="71" t="s">
        <v>14410</v>
      </c>
      <c r="U3450" s="73"/>
      <c r="W3450" s="73"/>
      <c r="X3450" s="73"/>
      <c r="Y3450" s="72" t="s">
        <v>14379</v>
      </c>
      <c r="AO3450" s="71">
        <v>284.1</v>
      </c>
      <c r="AT3450" s="73"/>
      <c r="AU3450" s="73"/>
      <c r="AV3450" s="73"/>
      <c r="AW3450" s="74" t="s">
        <v>17845</v>
      </c>
      <c r="BA3450" s="73"/>
      <c r="BC3450" s="73"/>
      <c r="BD3450" s="73"/>
    </row>
    <row r="3451" spans="1:56">
      <c r="A3451" s="70" t="str">
        <f t="shared" si="107"/>
        <v>2026-01</v>
      </c>
      <c r="B3451" s="5" t="str">
        <f>_xlfn.XLOOKUP(G3451,过机服务商重量差!A:A,过机服务商重量差!G:G)</f>
        <v>玉麒麟</v>
      </c>
      <c r="C3451" s="32" t="str">
        <f t="shared" si="106"/>
        <v>渠道</v>
      </c>
      <c r="D3451" s="63">
        <f>ROUND(IF(AND(AO3451&gt;=0,Y3451="正常走货"),_xlfn.XLOOKUP(G3451,过机服务商重量差!A:A,过机服务商重量差!L:L),"0"),2)</f>
        <v>44</v>
      </c>
      <c r="E3451" s="64">
        <f>ROUND(IF(B3451="小旋风",$D3451/提成!$D$4*提成!$E$4,$D3451/提成!$D$3*提成!$E$3),2)</f>
        <v>0.44</v>
      </c>
      <c r="F3451" s="5" t="str">
        <f ca="1">IFERROR(LOOKUP(1,0/((B3451=名单!B:B)*(VALUE(AW3451)&gt;=名单!E:E)*(VALUE(AW3451)&lt;=名单!G:G)*(Y3451="正常走货")),名单!H:H),"否")</f>
        <v>否</v>
      </c>
      <c r="G3451" s="71" t="s">
        <v>10367</v>
      </c>
      <c r="H3451" s="71" t="s">
        <v>10369</v>
      </c>
      <c r="J3451" s="72" t="s">
        <v>17</v>
      </c>
      <c r="L3451" s="72" t="s">
        <v>18</v>
      </c>
      <c r="M3451" s="73"/>
      <c r="N3451" s="73"/>
      <c r="R3451" s="73"/>
      <c r="S3451" s="72" t="s">
        <v>99</v>
      </c>
      <c r="T3451" s="71" t="s">
        <v>14410</v>
      </c>
      <c r="U3451" s="73"/>
      <c r="W3451" s="73"/>
      <c r="X3451" s="73"/>
      <c r="Y3451" s="72" t="s">
        <v>14379</v>
      </c>
      <c r="AO3451" s="71">
        <v>223.6</v>
      </c>
      <c r="AS3451" s="73"/>
      <c r="AT3451" s="73"/>
      <c r="AU3451" s="73"/>
      <c r="AV3451" s="73"/>
      <c r="AW3451" s="74" t="s">
        <v>17846</v>
      </c>
      <c r="BC3451" s="73"/>
    </row>
    <row r="3452" spans="1:56">
      <c r="A3452" s="70" t="str">
        <f t="shared" si="107"/>
        <v>2026-01</v>
      </c>
      <c r="B3452" s="5" t="str">
        <f>_xlfn.XLOOKUP(G3452,过机服务商重量差!A:A,过机服务商重量差!G:G)</f>
        <v>玉麒麟</v>
      </c>
      <c r="C3452" s="32" t="str">
        <f t="shared" si="106"/>
        <v>渠道</v>
      </c>
      <c r="D3452" s="63">
        <f>ROUND(IF(AND(AO3452&gt;=0,Y3452="正常走货"),_xlfn.XLOOKUP(G3452,过机服务商重量差!A:A,过机服务商重量差!L:L),"0"),2)</f>
        <v>22</v>
      </c>
      <c r="E3452" s="64">
        <f>ROUND(IF(B3452="小旋风",$D3452/提成!$D$4*提成!$E$4,$D3452/提成!$D$3*提成!$E$3),2)</f>
        <v>0.22</v>
      </c>
      <c r="F3452" s="5" t="str">
        <f ca="1">IFERROR(LOOKUP(1,0/((B3452=名单!B:B)*(VALUE(AW3452)&gt;=名单!E:E)*(VALUE(AW3452)&lt;=名单!G:G)*(Y3452="正常走货")),名单!H:H),"否")</f>
        <v>否</v>
      </c>
      <c r="G3452" s="71" t="s">
        <v>10370</v>
      </c>
      <c r="H3452" s="71" t="s">
        <v>10372</v>
      </c>
      <c r="J3452" s="72" t="s">
        <v>17</v>
      </c>
      <c r="L3452" s="71" t="s">
        <v>18</v>
      </c>
      <c r="M3452" s="73"/>
      <c r="N3452" s="73"/>
      <c r="R3452" s="73"/>
      <c r="S3452" s="72" t="s">
        <v>99</v>
      </c>
      <c r="T3452" s="72" t="s">
        <v>14410</v>
      </c>
      <c r="U3452" s="73"/>
      <c r="W3452" s="73"/>
      <c r="X3452" s="73"/>
      <c r="Y3452" s="72" t="s">
        <v>14379</v>
      </c>
      <c r="AO3452" s="71">
        <v>102.6</v>
      </c>
      <c r="AT3452" s="73"/>
      <c r="AU3452" s="73"/>
      <c r="AV3452" s="73"/>
      <c r="AW3452" s="74" t="s">
        <v>17847</v>
      </c>
      <c r="BC3452" s="73"/>
    </row>
    <row r="3453" spans="1:56">
      <c r="A3453" s="70" t="str">
        <f t="shared" si="107"/>
        <v>2026-01</v>
      </c>
      <c r="B3453" s="5" t="str">
        <f>_xlfn.XLOOKUP(G3453,过机服务商重量差!A:A,过机服务商重量差!G:G)</f>
        <v>玉麒麟</v>
      </c>
      <c r="C3453" s="32" t="str">
        <f t="shared" si="106"/>
        <v>渠道</v>
      </c>
      <c r="D3453" s="63">
        <f>ROUND(IF(AND(AO3453&gt;=0,Y3453="正常走货"),_xlfn.XLOOKUP(G3453,过机服务商重量差!A:A,过机服务商重量差!L:L),"0"),2)</f>
        <v>62</v>
      </c>
      <c r="E3453" s="64">
        <f>ROUND(IF(B3453="小旋风",$D3453/提成!$D$4*提成!$E$4,$D3453/提成!$D$3*提成!$E$3),2)</f>
        <v>0.62</v>
      </c>
      <c r="F3453" s="5" t="str">
        <f ca="1">IFERROR(LOOKUP(1,0/((B3453=名单!B:B)*(VALUE(AW3453)&gt;=名单!E:E)*(VALUE(AW3453)&lt;=名单!G:G)*(Y3453="正常走货")),名单!H:H),"否")</f>
        <v>否</v>
      </c>
      <c r="G3453" s="71" t="s">
        <v>10373</v>
      </c>
      <c r="H3453" s="71" t="s">
        <v>10375</v>
      </c>
      <c r="J3453" s="72" t="s">
        <v>17</v>
      </c>
      <c r="L3453" s="71" t="s">
        <v>18</v>
      </c>
      <c r="M3453" s="73"/>
      <c r="N3453" s="73"/>
      <c r="R3453" s="73"/>
      <c r="S3453" s="72" t="s">
        <v>99</v>
      </c>
      <c r="T3453" s="72" t="s">
        <v>14410</v>
      </c>
      <c r="U3453" s="73"/>
      <c r="W3453" s="73"/>
      <c r="X3453" s="73"/>
      <c r="Y3453" s="72" t="s">
        <v>14379</v>
      </c>
      <c r="AO3453" s="71">
        <v>322.6</v>
      </c>
      <c r="AT3453" s="73"/>
      <c r="AU3453" s="73"/>
      <c r="AV3453" s="73"/>
      <c r="AW3453" s="74" t="s">
        <v>17848</v>
      </c>
      <c r="BC3453" s="73"/>
    </row>
    <row r="3454" spans="1:56">
      <c r="A3454" s="70" t="str">
        <f t="shared" si="107"/>
        <v>2026-01</v>
      </c>
      <c r="B3454" s="5" t="str">
        <f>_xlfn.XLOOKUP(G3454,过机服务商重量差!A:A,过机服务商重量差!G:G)</f>
        <v>玉麒麟</v>
      </c>
      <c r="C3454" s="32" t="str">
        <f t="shared" si="106"/>
        <v>渠道</v>
      </c>
      <c r="D3454" s="63">
        <f>ROUND(IF(AND(AO3454&gt;=0,Y3454="正常走货"),_xlfn.XLOOKUP(G3454,过机服务商重量差!A:A,过机服务商重量差!L:L),"0"),2)</f>
        <v>22</v>
      </c>
      <c r="E3454" s="64">
        <f>ROUND(IF(B3454="小旋风",$D3454/提成!$D$4*提成!$E$4,$D3454/提成!$D$3*提成!$E$3),2)</f>
        <v>0.22</v>
      </c>
      <c r="F3454" s="5" t="str">
        <f ca="1">IFERROR(LOOKUP(1,0/((B3454=名单!B:B)*(VALUE(AW3454)&gt;=名单!E:E)*(VALUE(AW3454)&lt;=名单!G:G)*(Y3454="正常走货")),名单!H:H),"否")</f>
        <v>否</v>
      </c>
      <c r="G3454" s="71" t="s">
        <v>10376</v>
      </c>
      <c r="H3454" s="71" t="s">
        <v>10378</v>
      </c>
      <c r="J3454" s="72" t="s">
        <v>17</v>
      </c>
      <c r="L3454" s="71" t="s">
        <v>18</v>
      </c>
      <c r="M3454" s="73"/>
      <c r="N3454" s="73"/>
      <c r="R3454" s="73"/>
      <c r="S3454" s="72" t="s">
        <v>99</v>
      </c>
      <c r="T3454" s="72" t="s">
        <v>14410</v>
      </c>
      <c r="U3454" s="73"/>
      <c r="W3454" s="73"/>
      <c r="X3454" s="73"/>
      <c r="Y3454" s="72" t="s">
        <v>14379</v>
      </c>
      <c r="AO3454" s="71">
        <v>102.6</v>
      </c>
      <c r="AS3454" s="73"/>
      <c r="AT3454" s="73"/>
      <c r="AU3454" s="73"/>
      <c r="AV3454" s="73"/>
      <c r="AW3454" s="74" t="s">
        <v>17849</v>
      </c>
      <c r="BC3454" s="73"/>
    </row>
    <row r="3455" spans="1:56">
      <c r="A3455" s="70" t="str">
        <f t="shared" si="107"/>
        <v>2026-01</v>
      </c>
      <c r="B3455" s="5" t="str">
        <f>_xlfn.XLOOKUP(G3455,过机服务商重量差!A:A,过机服务商重量差!G:G)</f>
        <v>玉麒麟</v>
      </c>
      <c r="C3455" s="32" t="str">
        <f t="shared" si="106"/>
        <v>渠道</v>
      </c>
      <c r="D3455" s="63">
        <f>ROUND(IF(AND(AO3455&gt;=0,Y3455="正常走货"),_xlfn.XLOOKUP(G3455,过机服务商重量差!A:A,过机服务商重量差!L:L),"0"),2)</f>
        <v>44</v>
      </c>
      <c r="E3455" s="64">
        <f>ROUND(IF(B3455="小旋风",$D3455/提成!$D$4*提成!$E$4,$D3455/提成!$D$3*提成!$E$3),2)</f>
        <v>0.44</v>
      </c>
      <c r="F3455" s="5" t="str">
        <f ca="1">IFERROR(LOOKUP(1,0/((B3455=名单!B:B)*(VALUE(AW3455)&gt;=名单!E:E)*(VALUE(AW3455)&lt;=名单!G:G)*(Y3455="正常走货")),名单!H:H),"否")</f>
        <v>否</v>
      </c>
      <c r="G3455" s="71" t="s">
        <v>10379</v>
      </c>
      <c r="H3455" s="71" t="s">
        <v>10381</v>
      </c>
      <c r="J3455" s="72" t="s">
        <v>17</v>
      </c>
      <c r="L3455" s="72" t="s">
        <v>18</v>
      </c>
      <c r="M3455" s="73"/>
      <c r="N3455" s="73"/>
      <c r="R3455" s="73"/>
      <c r="S3455" s="72" t="s">
        <v>99</v>
      </c>
      <c r="T3455" s="72" t="s">
        <v>14410</v>
      </c>
      <c r="U3455" s="73"/>
      <c r="W3455" s="73"/>
      <c r="X3455" s="73"/>
      <c r="Y3455" s="72" t="s">
        <v>14379</v>
      </c>
      <c r="AO3455" s="71">
        <v>223.6</v>
      </c>
      <c r="AS3455" s="73"/>
      <c r="AT3455" s="73"/>
      <c r="AU3455" s="73"/>
      <c r="AV3455" s="73"/>
      <c r="AW3455" s="74" t="s">
        <v>17850</v>
      </c>
      <c r="BC3455" s="73"/>
    </row>
    <row r="3456" spans="1:56">
      <c r="A3456" s="70" t="str">
        <f t="shared" si="107"/>
        <v>2026-01</v>
      </c>
      <c r="B3456" s="5" t="str">
        <f>_xlfn.XLOOKUP(G3456,过机服务商重量差!A:A,过机服务商重量差!G:G)</f>
        <v>玉麒麟</v>
      </c>
      <c r="C3456" s="32" t="str">
        <f t="shared" si="106"/>
        <v>渠道</v>
      </c>
      <c r="D3456" s="63">
        <f>ROUND(IF(AND(AO3456&gt;=0,Y3456="正常走货"),_xlfn.XLOOKUP(G3456,过机服务商重量差!A:A,过机服务商重量差!L:L),"0"),2)</f>
        <v>22</v>
      </c>
      <c r="E3456" s="64">
        <f>ROUND(IF(B3456="小旋风",$D3456/提成!$D$4*提成!$E$4,$D3456/提成!$D$3*提成!$E$3),2)</f>
        <v>0.22</v>
      </c>
      <c r="F3456" s="5" t="str">
        <f ca="1">IFERROR(LOOKUP(1,0/((B3456=名单!B:B)*(VALUE(AW3456)&gt;=名单!E:E)*(VALUE(AW3456)&lt;=名单!G:G)*(Y3456="正常走货")),名单!H:H),"否")</f>
        <v>否</v>
      </c>
      <c r="G3456" s="71" t="s">
        <v>10382</v>
      </c>
      <c r="H3456" s="71" t="s">
        <v>10384</v>
      </c>
      <c r="J3456" s="72" t="s">
        <v>17</v>
      </c>
      <c r="L3456" s="71" t="s">
        <v>18</v>
      </c>
      <c r="M3456" s="73"/>
      <c r="N3456" s="73"/>
      <c r="R3456" s="73"/>
      <c r="S3456" s="72" t="s">
        <v>99</v>
      </c>
      <c r="T3456" s="72" t="s">
        <v>14410</v>
      </c>
      <c r="U3456" s="73"/>
      <c r="W3456" s="73"/>
      <c r="X3456" s="73"/>
      <c r="Y3456" s="72" t="s">
        <v>14379</v>
      </c>
      <c r="AO3456" s="71">
        <v>102.6</v>
      </c>
      <c r="AW3456" s="74" t="s">
        <v>17851</v>
      </c>
    </row>
    <row r="3457" spans="1:49">
      <c r="A3457" s="70" t="str">
        <f t="shared" si="107"/>
        <v>2026-01</v>
      </c>
      <c r="B3457" s="5" t="str">
        <f>_xlfn.XLOOKUP(G3457,过机服务商重量差!A:A,过机服务商重量差!G:G)</f>
        <v>玉麒麟</v>
      </c>
      <c r="C3457" s="32" t="str">
        <f t="shared" si="106"/>
        <v>渠道</v>
      </c>
      <c r="D3457" s="63">
        <f>ROUND(IF(AND(AO3457&gt;=0,Y3457="正常走货"),_xlfn.XLOOKUP(G3457,过机服务商重量差!A:A,过机服务商重量差!L:L),"0"),2)</f>
        <v>22</v>
      </c>
      <c r="E3457" s="64">
        <f>ROUND(IF(B3457="小旋风",$D3457/提成!$D$4*提成!$E$4,$D3457/提成!$D$3*提成!$E$3),2)</f>
        <v>0.22</v>
      </c>
      <c r="F3457" s="5" t="str">
        <f ca="1">IFERROR(LOOKUP(1,0/((B3457=名单!B:B)*(VALUE(AW3457)&gt;=名单!E:E)*(VALUE(AW3457)&lt;=名单!G:G)*(Y3457="正常走货")),名单!H:H),"否")</f>
        <v>否</v>
      </c>
      <c r="G3457" s="71" t="s">
        <v>10385</v>
      </c>
      <c r="H3457" s="71" t="s">
        <v>10387</v>
      </c>
      <c r="J3457" s="72" t="s">
        <v>17</v>
      </c>
      <c r="L3457" s="71" t="s">
        <v>18</v>
      </c>
      <c r="M3457" s="73"/>
      <c r="N3457" s="73"/>
      <c r="R3457" s="73"/>
      <c r="S3457" s="72" t="s">
        <v>99</v>
      </c>
      <c r="T3457" s="72" t="s">
        <v>14410</v>
      </c>
      <c r="U3457" s="73"/>
      <c r="W3457" s="73"/>
      <c r="X3457" s="73"/>
      <c r="Y3457" s="72" t="s">
        <v>14379</v>
      </c>
      <c r="AO3457" s="71">
        <v>102.6</v>
      </c>
      <c r="AW3457" s="74" t="s">
        <v>17852</v>
      </c>
    </row>
    <row r="3458" spans="1:49">
      <c r="A3458" s="70" t="str">
        <f t="shared" si="107"/>
        <v>2026-01</v>
      </c>
      <c r="B3458" s="5" t="str">
        <f>_xlfn.XLOOKUP(G3458,过机服务商重量差!A:A,过机服务商重量差!G:G)</f>
        <v>玉麒麟</v>
      </c>
      <c r="C3458" s="32" t="str">
        <f t="shared" ref="C3458:C3521" si="108">IF(OR(AO3458&lt;0,L3458="FBA海运"),"","渠道")</f>
        <v>渠道</v>
      </c>
      <c r="D3458" s="63">
        <f>ROUND(IF(AND(AO3458&gt;=0,Y3458="正常走货"),_xlfn.XLOOKUP(G3458,过机服务商重量差!A:A,过机服务商重量差!L:L),"0"),2)</f>
        <v>40</v>
      </c>
      <c r="E3458" s="64">
        <f>ROUND(IF(B3458="小旋风",$D3458/提成!$D$4*提成!$E$4,$D3458/提成!$D$3*提成!$E$3),2)</f>
        <v>0.4</v>
      </c>
      <c r="F3458" s="5" t="str">
        <f ca="1">IFERROR(LOOKUP(1,0/((B3458=名单!B:B)*(VALUE(AW3458)&gt;=名单!E:E)*(VALUE(AW3458)&lt;=名单!G:G)*(Y3458="正常走货")),名单!H:H),"否")</f>
        <v>否</v>
      </c>
      <c r="G3458" s="71" t="s">
        <v>10388</v>
      </c>
      <c r="H3458" s="71" t="s">
        <v>10390</v>
      </c>
      <c r="J3458" s="71" t="s">
        <v>17</v>
      </c>
      <c r="L3458" s="71" t="s">
        <v>18</v>
      </c>
      <c r="M3458" s="73"/>
      <c r="N3458" s="73"/>
      <c r="R3458" s="73"/>
      <c r="S3458" s="72" t="s">
        <v>99</v>
      </c>
      <c r="T3458" s="72" t="s">
        <v>14410</v>
      </c>
      <c r="U3458" s="73"/>
      <c r="W3458" s="73"/>
      <c r="X3458" s="73"/>
      <c r="Y3458" s="72" t="s">
        <v>14379</v>
      </c>
      <c r="AO3458" s="71">
        <v>201.6</v>
      </c>
      <c r="AW3458" s="74" t="s">
        <v>17853</v>
      </c>
    </row>
    <row r="3459" spans="1:49">
      <c r="A3459" s="70" t="str">
        <f t="shared" ref="A3459:A3522" si="109">MID(AW3459,1,7)</f>
        <v>2026-01</v>
      </c>
      <c r="B3459" s="5" t="str">
        <f>_xlfn.XLOOKUP(G3459,过机服务商重量差!A:A,过机服务商重量差!G:G)</f>
        <v>玉麒麟</v>
      </c>
      <c r="C3459" s="32" t="str">
        <f t="shared" si="108"/>
        <v>渠道</v>
      </c>
      <c r="D3459" s="63">
        <f>ROUND(IF(AND(AO3459&gt;=0,Y3459="正常走货"),_xlfn.XLOOKUP(G3459,过机服务商重量差!A:A,过机服务商重量差!L:L),"0"),2)</f>
        <v>40</v>
      </c>
      <c r="E3459" s="64">
        <f>ROUND(IF(B3459="小旋风",$D3459/提成!$D$4*提成!$E$4,$D3459/提成!$D$3*提成!$E$3),2)</f>
        <v>0.4</v>
      </c>
      <c r="F3459" s="5" t="str">
        <f ca="1">IFERROR(LOOKUP(1,0/((B3459=名单!B:B)*(VALUE(AW3459)&gt;=名单!E:E)*(VALUE(AW3459)&lt;=名单!G:G)*(Y3459="正常走货")),名单!H:H),"否")</f>
        <v>否</v>
      </c>
      <c r="G3459" s="71" t="s">
        <v>10391</v>
      </c>
      <c r="H3459" s="71" t="s">
        <v>10393</v>
      </c>
      <c r="J3459" s="72" t="s">
        <v>17</v>
      </c>
      <c r="L3459" s="71" t="s">
        <v>18</v>
      </c>
      <c r="M3459" s="73"/>
      <c r="N3459" s="73"/>
      <c r="R3459" s="73"/>
      <c r="S3459" s="72" t="s">
        <v>99</v>
      </c>
      <c r="T3459" s="72" t="s">
        <v>14410</v>
      </c>
      <c r="U3459" s="73"/>
      <c r="W3459" s="73"/>
      <c r="X3459" s="73"/>
      <c r="Y3459" s="72" t="s">
        <v>14379</v>
      </c>
      <c r="AO3459" s="71">
        <v>201.6</v>
      </c>
      <c r="AW3459" s="74" t="s">
        <v>17854</v>
      </c>
    </row>
    <row r="3460" spans="1:49">
      <c r="A3460" s="70" t="str">
        <f t="shared" si="109"/>
        <v>2026-01</v>
      </c>
      <c r="B3460" s="5" t="str">
        <f>_xlfn.XLOOKUP(G3460,过机服务商重量差!A:A,过机服务商重量差!G:G)</f>
        <v>玉麒麟</v>
      </c>
      <c r="C3460" s="32" t="str">
        <f t="shared" si="108"/>
        <v>渠道</v>
      </c>
      <c r="D3460" s="63">
        <f>ROUND(IF(AND(AO3460&gt;=0,Y3460="正常走货"),_xlfn.XLOOKUP(G3460,过机服务商重量差!A:A,过机服务商重量差!L:L),"0"),2)</f>
        <v>40</v>
      </c>
      <c r="E3460" s="64">
        <f>ROUND(IF(B3460="小旋风",$D3460/提成!$D$4*提成!$E$4,$D3460/提成!$D$3*提成!$E$3),2)</f>
        <v>0.4</v>
      </c>
      <c r="F3460" s="5" t="str">
        <f ca="1">IFERROR(LOOKUP(1,0/((B3460=名单!B:B)*(VALUE(AW3460)&gt;=名单!E:E)*(VALUE(AW3460)&lt;=名单!G:G)*(Y3460="正常走货")),名单!H:H),"否")</f>
        <v>否</v>
      </c>
      <c r="G3460" s="71" t="s">
        <v>10394</v>
      </c>
      <c r="H3460" s="71" t="s">
        <v>10396</v>
      </c>
      <c r="J3460" s="72" t="s">
        <v>17</v>
      </c>
      <c r="L3460" s="71" t="s">
        <v>18</v>
      </c>
      <c r="M3460" s="73"/>
      <c r="N3460" s="73"/>
      <c r="R3460" s="73"/>
      <c r="S3460" s="72" t="s">
        <v>99</v>
      </c>
      <c r="T3460" s="72" t="s">
        <v>14410</v>
      </c>
      <c r="U3460" s="73"/>
      <c r="W3460" s="73"/>
      <c r="X3460" s="73"/>
      <c r="Y3460" s="72" t="s">
        <v>14379</v>
      </c>
      <c r="AO3460" s="71">
        <v>201.6</v>
      </c>
      <c r="AW3460" s="74" t="s">
        <v>17855</v>
      </c>
    </row>
    <row r="3461" spans="1:49">
      <c r="A3461" s="70" t="str">
        <f t="shared" si="109"/>
        <v>2026-01</v>
      </c>
      <c r="B3461" s="5" t="str">
        <f>_xlfn.XLOOKUP(G3461,过机服务商重量差!A:A,过机服务商重量差!G:G)</f>
        <v>玉麒麟</v>
      </c>
      <c r="C3461" s="32" t="str">
        <f t="shared" si="108"/>
        <v>渠道</v>
      </c>
      <c r="D3461" s="63">
        <f>ROUND(IF(AND(AO3461&gt;=0,Y3461="正常走货"),_xlfn.XLOOKUP(G3461,过机服务商重量差!A:A,过机服务商重量差!L:L),"0"),2)</f>
        <v>22</v>
      </c>
      <c r="E3461" s="64">
        <f>ROUND(IF(B3461="小旋风",$D3461/提成!$D$4*提成!$E$4,$D3461/提成!$D$3*提成!$E$3),2)</f>
        <v>0.22</v>
      </c>
      <c r="F3461" s="5" t="str">
        <f ca="1">IFERROR(LOOKUP(1,0/((B3461=名单!B:B)*(VALUE(AW3461)&gt;=名单!E:E)*(VALUE(AW3461)&lt;=名单!G:G)*(Y3461="正常走货")),名单!H:H),"否")</f>
        <v>否</v>
      </c>
      <c r="G3461" s="71" t="s">
        <v>10397</v>
      </c>
      <c r="H3461" s="71" t="s">
        <v>10399</v>
      </c>
      <c r="J3461" s="72" t="s">
        <v>17</v>
      </c>
      <c r="L3461" s="71" t="s">
        <v>18</v>
      </c>
      <c r="M3461" s="73"/>
      <c r="N3461" s="73"/>
      <c r="R3461" s="73"/>
      <c r="S3461" s="72" t="s">
        <v>99</v>
      </c>
      <c r="T3461" s="72" t="s">
        <v>14410</v>
      </c>
      <c r="U3461" s="73"/>
      <c r="W3461" s="73"/>
      <c r="X3461" s="73"/>
      <c r="Y3461" s="72" t="s">
        <v>14379</v>
      </c>
      <c r="AO3461" s="71">
        <v>102.6</v>
      </c>
      <c r="AW3461" s="74" t="s">
        <v>17856</v>
      </c>
    </row>
    <row r="3462" spans="1:49">
      <c r="A3462" s="70" t="str">
        <f t="shared" si="109"/>
        <v>2026-01</v>
      </c>
      <c r="B3462" s="5" t="str">
        <f>_xlfn.XLOOKUP(G3462,过机服务商重量差!A:A,过机服务商重量差!G:G)</f>
        <v>玉麒麟</v>
      </c>
      <c r="C3462" s="32" t="str">
        <f t="shared" si="108"/>
        <v>渠道</v>
      </c>
      <c r="D3462" s="63">
        <f>ROUND(IF(AND(AO3462&gt;=0,Y3462="正常走货"),_xlfn.XLOOKUP(G3462,过机服务商重量差!A:A,过机服务商重量差!L:L),"0"),2)</f>
        <v>44</v>
      </c>
      <c r="E3462" s="64">
        <f>ROUND(IF(B3462="小旋风",$D3462/提成!$D$4*提成!$E$4,$D3462/提成!$D$3*提成!$E$3),2)</f>
        <v>0.44</v>
      </c>
      <c r="F3462" s="5" t="str">
        <f ca="1">IFERROR(LOOKUP(1,0/((B3462=名单!B:B)*(VALUE(AW3462)&gt;=名单!E:E)*(VALUE(AW3462)&lt;=名单!G:G)*(Y3462="正常走货")),名单!H:H),"否")</f>
        <v>否</v>
      </c>
      <c r="G3462" s="71" t="s">
        <v>10400</v>
      </c>
      <c r="H3462" s="71" t="s">
        <v>10402</v>
      </c>
      <c r="J3462" s="72" t="s">
        <v>17</v>
      </c>
      <c r="L3462" s="71" t="s">
        <v>18</v>
      </c>
      <c r="M3462" s="73"/>
      <c r="N3462" s="73"/>
      <c r="R3462" s="73"/>
      <c r="S3462" s="72" t="s">
        <v>99</v>
      </c>
      <c r="T3462" s="71" t="s">
        <v>14410</v>
      </c>
      <c r="U3462" s="73"/>
      <c r="W3462" s="73"/>
      <c r="X3462" s="73"/>
      <c r="Y3462" s="72" t="s">
        <v>14379</v>
      </c>
      <c r="AO3462" s="71">
        <v>223.6</v>
      </c>
      <c r="AW3462" s="74" t="s">
        <v>17857</v>
      </c>
    </row>
    <row r="3463" spans="1:49">
      <c r="A3463" s="70" t="str">
        <f t="shared" si="109"/>
        <v>2026-01</v>
      </c>
      <c r="B3463" s="5" t="str">
        <f>_xlfn.XLOOKUP(G3463,过机服务商重量差!A:A,过机服务商重量差!G:G)</f>
        <v>玉麒麟</v>
      </c>
      <c r="C3463" s="32" t="str">
        <f t="shared" si="108"/>
        <v>渠道</v>
      </c>
      <c r="D3463" s="63">
        <f>ROUND(IF(AND(AO3463&gt;=0,Y3463="正常走货"),_xlfn.XLOOKUP(G3463,过机服务商重量差!A:A,过机服务商重量差!L:L),"0"),2)</f>
        <v>40</v>
      </c>
      <c r="E3463" s="64">
        <f>ROUND(IF(B3463="小旋风",$D3463/提成!$D$4*提成!$E$4,$D3463/提成!$D$3*提成!$E$3),2)</f>
        <v>0.4</v>
      </c>
      <c r="F3463" s="5" t="str">
        <f ca="1">IFERROR(LOOKUP(1,0/((B3463=名单!B:B)*(VALUE(AW3463)&gt;=名单!E:E)*(VALUE(AW3463)&lt;=名单!G:G)*(Y3463="正常走货")),名单!H:H),"否")</f>
        <v>否</v>
      </c>
      <c r="G3463" s="71" t="s">
        <v>10403</v>
      </c>
      <c r="H3463" s="71" t="s">
        <v>10405</v>
      </c>
      <c r="J3463" s="72" t="s">
        <v>17</v>
      </c>
      <c r="L3463" s="71" t="s">
        <v>18</v>
      </c>
      <c r="M3463" s="73"/>
      <c r="N3463" s="73"/>
      <c r="R3463" s="73"/>
      <c r="S3463" s="72" t="s">
        <v>99</v>
      </c>
      <c r="T3463" s="71" t="s">
        <v>14410</v>
      </c>
      <c r="U3463" s="73"/>
      <c r="W3463" s="73"/>
      <c r="X3463" s="73"/>
      <c r="Y3463" s="72" t="s">
        <v>14379</v>
      </c>
      <c r="AO3463" s="71">
        <v>201.6</v>
      </c>
      <c r="AW3463" s="74" t="s">
        <v>17858</v>
      </c>
    </row>
    <row r="3464" spans="1:49">
      <c r="A3464" s="70" t="str">
        <f t="shared" si="109"/>
        <v>2026-01</v>
      </c>
      <c r="B3464" s="5" t="str">
        <f>_xlfn.XLOOKUP(G3464,过机服务商重量差!A:A,过机服务商重量差!G:G)</f>
        <v>小旋风</v>
      </c>
      <c r="C3464" s="32" t="str">
        <f t="shared" si="108"/>
        <v>渠道</v>
      </c>
      <c r="D3464" s="63">
        <f>ROUND(IF(AND(AO3464&gt;=0,Y3464="正常走货"),_xlfn.XLOOKUP(G3464,过机服务商重量差!A:A,过机服务商重量差!L:L),"0"),2)</f>
        <v>83</v>
      </c>
      <c r="E3464" s="64">
        <f>ROUND(IF(B3464="小旋风",$D3464/提成!$D$4*提成!$E$4,$D3464/提成!$D$3*提成!$E$3),2)</f>
        <v>0.83</v>
      </c>
      <c r="F3464" s="5" t="str">
        <f ca="1">IFERROR(LOOKUP(1,0/((B3464=名单!B:B)*(VALUE(AW3464)&gt;=名单!E:E)*(VALUE(AW3464)&lt;=名单!G:G)*(Y3464="正常走货")),名单!H:H),"否")</f>
        <v>是</v>
      </c>
      <c r="G3464" s="71" t="s">
        <v>10406</v>
      </c>
      <c r="H3464" s="71" t="s">
        <v>10408</v>
      </c>
      <c r="J3464" s="72" t="s">
        <v>85</v>
      </c>
      <c r="L3464" s="71" t="s">
        <v>18</v>
      </c>
      <c r="M3464" s="73"/>
      <c r="N3464" s="73"/>
      <c r="R3464" s="73"/>
      <c r="S3464" s="72" t="s">
        <v>90</v>
      </c>
      <c r="T3464" s="72" t="s">
        <v>14407</v>
      </c>
      <c r="U3464" s="73"/>
      <c r="W3464" s="73"/>
      <c r="X3464" s="73"/>
      <c r="Y3464" s="72" t="s">
        <v>14379</v>
      </c>
      <c r="AO3464" s="71">
        <v>431.6</v>
      </c>
      <c r="AW3464" s="74" t="s">
        <v>17859</v>
      </c>
    </row>
    <row r="3465" spans="1:49">
      <c r="A3465" s="70" t="str">
        <f t="shared" si="109"/>
        <v>2026-01</v>
      </c>
      <c r="B3465" s="5" t="str">
        <f>_xlfn.XLOOKUP(G3465,过机服务商重量差!A:A,过机服务商重量差!G:G)</f>
        <v>玉麒麟</v>
      </c>
      <c r="C3465" s="32" t="str">
        <f t="shared" si="108"/>
        <v>渠道</v>
      </c>
      <c r="D3465" s="63">
        <f>ROUND(IF(AND(AO3465&gt;=0,Y3465="正常走货"),_xlfn.XLOOKUP(G3465,过机服务商重量差!A:A,过机服务商重量差!L:L),"0"),2)</f>
        <v>5</v>
      </c>
      <c r="E3465" s="64">
        <f>ROUND(IF(B3465="小旋风",$D3465/提成!$D$4*提成!$E$4,$D3465/提成!$D$3*提成!$E$3),2)</f>
        <v>0.05</v>
      </c>
      <c r="F3465" s="5" t="str">
        <f ca="1">IFERROR(LOOKUP(1,0/((B3465=名单!B:B)*(VALUE(AW3465)&gt;=名单!E:E)*(VALUE(AW3465)&lt;=名单!G:G)*(Y3465="正常走货")),名单!H:H),"否")</f>
        <v>否</v>
      </c>
      <c r="G3465" s="71" t="s">
        <v>10409</v>
      </c>
      <c r="H3465" s="71" t="s">
        <v>10411</v>
      </c>
      <c r="J3465" s="72" t="s">
        <v>17</v>
      </c>
      <c r="L3465" s="71" t="s">
        <v>18</v>
      </c>
      <c r="M3465" s="73"/>
      <c r="N3465" s="73"/>
      <c r="R3465" s="73"/>
      <c r="S3465" s="72" t="s">
        <v>7799</v>
      </c>
      <c r="T3465" s="72" t="s">
        <v>14382</v>
      </c>
      <c r="U3465" s="73"/>
      <c r="W3465" s="73"/>
      <c r="X3465" s="73"/>
      <c r="Y3465" s="72" t="s">
        <v>14379</v>
      </c>
      <c r="AO3465" s="71">
        <v>32.3</v>
      </c>
      <c r="AW3465" s="74" t="s">
        <v>17860</v>
      </c>
    </row>
    <row r="3466" spans="1:49">
      <c r="A3466" s="70" t="str">
        <f t="shared" si="109"/>
        <v>2026-01</v>
      </c>
      <c r="B3466" s="5" t="str">
        <f>_xlfn.XLOOKUP(G3466,过机服务商重量差!A:A,过机服务商重量差!G:G)</f>
        <v>玉麒麟</v>
      </c>
      <c r="C3466" s="32" t="str">
        <f t="shared" si="108"/>
        <v>渠道</v>
      </c>
      <c r="D3466" s="63">
        <f>ROUND(IF(AND(AO3466&gt;=0,Y3466="正常走货"),_xlfn.XLOOKUP(G3466,过机服务商重量差!A:A,过机服务商重量差!L:L),"0"),2)</f>
        <v>28</v>
      </c>
      <c r="E3466" s="64">
        <f>ROUND(IF(B3466="小旋风",$D3466/提成!$D$4*提成!$E$4,$D3466/提成!$D$3*提成!$E$3),2)</f>
        <v>0.28</v>
      </c>
      <c r="F3466" s="5" t="str">
        <f ca="1">IFERROR(LOOKUP(1,0/((B3466=名单!B:B)*(VALUE(AW3466)&gt;=名单!E:E)*(VALUE(AW3466)&lt;=名单!G:G)*(Y3466="正常走货")),名单!H:H),"否")</f>
        <v>否</v>
      </c>
      <c r="G3466" s="71" t="s">
        <v>10412</v>
      </c>
      <c r="H3466" s="71" t="s">
        <v>10414</v>
      </c>
      <c r="J3466" s="72" t="s">
        <v>17</v>
      </c>
      <c r="L3466" s="71" t="s">
        <v>18</v>
      </c>
      <c r="M3466" s="73"/>
      <c r="N3466" s="73"/>
      <c r="R3466" s="73"/>
      <c r="S3466" s="72" t="s">
        <v>86</v>
      </c>
      <c r="T3466" s="72" t="s">
        <v>14378</v>
      </c>
      <c r="U3466" s="73"/>
      <c r="W3466" s="73"/>
      <c r="X3466" s="73"/>
      <c r="Y3466" s="72" t="s">
        <v>14379</v>
      </c>
      <c r="AO3466" s="71">
        <v>198.96</v>
      </c>
      <c r="AW3466" s="74" t="s">
        <v>17861</v>
      </c>
    </row>
    <row r="3467" spans="1:49">
      <c r="A3467" s="70" t="str">
        <f t="shared" si="109"/>
        <v>2026-01</v>
      </c>
      <c r="B3467" s="5" t="str">
        <f>_xlfn.XLOOKUP(G3467,过机服务商重量差!A:A,过机服务商重量差!G:G)</f>
        <v>玉麒麟</v>
      </c>
      <c r="C3467" s="32" t="str">
        <f t="shared" si="108"/>
        <v>渠道</v>
      </c>
      <c r="D3467" s="63">
        <f>ROUND(IF(AND(AO3467&gt;=0,Y3467="正常走货"),_xlfn.XLOOKUP(G3467,过机服务商重量差!A:A,过机服务商重量差!L:L),"0"),2)</f>
        <v>24</v>
      </c>
      <c r="E3467" s="64">
        <f>ROUND(IF(B3467="小旋风",$D3467/提成!$D$4*提成!$E$4,$D3467/提成!$D$3*提成!$E$3),2)</f>
        <v>0.24</v>
      </c>
      <c r="F3467" s="5" t="str">
        <f ca="1">IFERROR(LOOKUP(1,0/((B3467=名单!B:B)*(VALUE(AW3467)&gt;=名单!E:E)*(VALUE(AW3467)&lt;=名单!G:G)*(Y3467="正常走货")),名单!H:H),"否")</f>
        <v>否</v>
      </c>
      <c r="G3467" s="71" t="s">
        <v>10415</v>
      </c>
      <c r="H3467" s="71" t="s">
        <v>10417</v>
      </c>
      <c r="J3467" s="72" t="s">
        <v>17</v>
      </c>
      <c r="L3467" s="71" t="s">
        <v>18</v>
      </c>
      <c r="M3467" s="73"/>
      <c r="N3467" s="73"/>
      <c r="R3467" s="73"/>
      <c r="S3467" s="72" t="s">
        <v>86</v>
      </c>
      <c r="T3467" s="72" t="s">
        <v>14378</v>
      </c>
      <c r="U3467" s="73"/>
      <c r="W3467" s="73"/>
      <c r="X3467" s="73"/>
      <c r="Y3467" s="72" t="s">
        <v>14379</v>
      </c>
      <c r="AO3467" s="71">
        <v>231.96</v>
      </c>
      <c r="AW3467" s="74" t="s">
        <v>17862</v>
      </c>
    </row>
    <row r="3468" spans="1:49">
      <c r="A3468" s="70" t="str">
        <f t="shared" si="109"/>
        <v>2026-01</v>
      </c>
      <c r="B3468" s="5" t="str">
        <f>_xlfn.XLOOKUP(G3468,过机服务商重量差!A:A,过机服务商重量差!G:G)</f>
        <v>玉麒麟</v>
      </c>
      <c r="C3468" s="32" t="str">
        <f t="shared" si="108"/>
        <v>渠道</v>
      </c>
      <c r="D3468" s="63">
        <f>ROUND(IF(AND(AO3468&gt;=0,Y3468="正常走货"),_xlfn.XLOOKUP(G3468,过机服务商重量差!A:A,过机服务商重量差!L:L),"0"),2)</f>
        <v>0.5</v>
      </c>
      <c r="E3468" s="64">
        <f>ROUND(IF(B3468="小旋风",$D3468/提成!$D$4*提成!$E$4,$D3468/提成!$D$3*提成!$E$3),2)</f>
        <v>0.01</v>
      </c>
      <c r="F3468" s="5" t="str">
        <f ca="1">IFERROR(LOOKUP(1,0/((B3468=名单!B:B)*(VALUE(AW3468)&gt;=名单!E:E)*(VALUE(AW3468)&lt;=名单!G:G)*(Y3468="正常走货")),名单!H:H),"否")</f>
        <v>否</v>
      </c>
      <c r="G3468" s="71" t="s">
        <v>10418</v>
      </c>
      <c r="H3468" s="71" t="s">
        <v>10420</v>
      </c>
      <c r="J3468" s="72" t="s">
        <v>17</v>
      </c>
      <c r="L3468" s="71" t="s">
        <v>18</v>
      </c>
      <c r="M3468" s="73"/>
      <c r="N3468" s="73"/>
      <c r="R3468" s="73"/>
      <c r="S3468" s="72" t="s">
        <v>90</v>
      </c>
      <c r="T3468" s="72" t="s">
        <v>14407</v>
      </c>
      <c r="U3468" s="73"/>
      <c r="W3468" s="73"/>
      <c r="X3468" s="73"/>
      <c r="Y3468" s="72" t="s">
        <v>14379</v>
      </c>
      <c r="AO3468" s="71">
        <v>47.77</v>
      </c>
      <c r="AW3468" s="74" t="s">
        <v>17863</v>
      </c>
    </row>
    <row r="3469" spans="1:49">
      <c r="A3469" s="70" t="str">
        <f t="shared" si="109"/>
        <v>2026-01</v>
      </c>
      <c r="B3469" s="5" t="str">
        <f>_xlfn.XLOOKUP(G3469,过机服务商重量差!A:A,过机服务商重量差!G:G)</f>
        <v>帅时莹</v>
      </c>
      <c r="C3469" s="32" t="str">
        <f t="shared" si="108"/>
        <v>渠道</v>
      </c>
      <c r="D3469" s="63">
        <f>ROUND(IF(AND(AO3469&gt;=0,Y3469="正常走货"),_xlfn.XLOOKUP(G3469,过机服务商重量差!A:A,过机服务商重量差!L:L),"0"),2)</f>
        <v>1</v>
      </c>
      <c r="E3469" s="64">
        <f>ROUND(IF(B3469="小旋风",$D3469/提成!$D$4*提成!$E$4,$D3469/提成!$D$3*提成!$E$3),2)</f>
        <v>0.01</v>
      </c>
      <c r="F3469" s="5" t="str">
        <f ca="1">IFERROR(LOOKUP(1,0/((B3469=名单!B:B)*(VALUE(AW3469)&gt;=名单!E:E)*(VALUE(AW3469)&lt;=名单!G:G)*(Y3469="正常走货")),名单!H:H),"否")</f>
        <v>否</v>
      </c>
      <c r="G3469" s="71" t="s">
        <v>10421</v>
      </c>
      <c r="H3469" s="71" t="s">
        <v>10423</v>
      </c>
      <c r="J3469" s="72" t="s">
        <v>586</v>
      </c>
      <c r="L3469" s="71" t="s">
        <v>18</v>
      </c>
      <c r="M3469" s="73"/>
      <c r="N3469" s="73"/>
      <c r="R3469" s="73"/>
      <c r="S3469" s="72" t="s">
        <v>99</v>
      </c>
      <c r="T3469" s="72" t="s">
        <v>14410</v>
      </c>
      <c r="U3469" s="73"/>
      <c r="W3469" s="73"/>
      <c r="X3469" s="73"/>
      <c r="Y3469" s="72" t="s">
        <v>14379</v>
      </c>
      <c r="AO3469" s="71">
        <v>82.76</v>
      </c>
      <c r="AW3469" s="74" t="s">
        <v>17864</v>
      </c>
    </row>
    <row r="3470" spans="1:49">
      <c r="A3470" s="70" t="str">
        <f t="shared" si="109"/>
        <v>2026-01</v>
      </c>
      <c r="B3470" s="5" t="str">
        <f>_xlfn.XLOOKUP(G3470,过机服务商重量差!A:A,过机服务商重量差!G:G)</f>
        <v>帅时莹</v>
      </c>
      <c r="C3470" s="32" t="str">
        <f t="shared" si="108"/>
        <v>渠道</v>
      </c>
      <c r="D3470" s="63">
        <f>ROUND(IF(AND(AO3470&gt;=0,Y3470="正常走货"),_xlfn.XLOOKUP(G3470,过机服务商重量差!A:A,过机服务商重量差!L:L),"0"),2)</f>
        <v>527</v>
      </c>
      <c r="E3470" s="64">
        <f>ROUND(IF(B3470="小旋风",$D3470/提成!$D$4*提成!$E$4,$D3470/提成!$D$3*提成!$E$3),2)</f>
        <v>5.27</v>
      </c>
      <c r="F3470" s="5" t="str">
        <f ca="1">IFERROR(LOOKUP(1,0/((B3470=名单!B:B)*(VALUE(AW3470)&gt;=名单!E:E)*(VALUE(AW3470)&lt;=名单!G:G)*(Y3470="正常走货")),名单!H:H),"否")</f>
        <v>否</v>
      </c>
      <c r="G3470" s="71" t="s">
        <v>10424</v>
      </c>
      <c r="H3470" s="71" t="s">
        <v>10426</v>
      </c>
      <c r="J3470" s="72" t="s">
        <v>287</v>
      </c>
      <c r="L3470" s="71" t="s">
        <v>18</v>
      </c>
      <c r="M3470" s="73"/>
      <c r="N3470" s="73"/>
      <c r="R3470" s="73"/>
      <c r="S3470" s="72" t="s">
        <v>442</v>
      </c>
      <c r="T3470" s="72" t="s">
        <v>14410</v>
      </c>
      <c r="U3470" s="73"/>
      <c r="W3470" s="73"/>
      <c r="X3470" s="73"/>
      <c r="Y3470" s="72" t="s">
        <v>14379</v>
      </c>
      <c r="AO3470" s="71">
        <v>4719.5</v>
      </c>
      <c r="AW3470" s="74" t="s">
        <v>17865</v>
      </c>
    </row>
    <row r="3471" spans="1:49">
      <c r="A3471" s="70" t="str">
        <f t="shared" si="109"/>
        <v>2026-01</v>
      </c>
      <c r="B3471" s="5" t="str">
        <f>_xlfn.XLOOKUP(G3471,过机服务商重量差!A:A,过机服务商重量差!G:G)</f>
        <v>帅时莹</v>
      </c>
      <c r="C3471" s="32" t="str">
        <f t="shared" si="108"/>
        <v>渠道</v>
      </c>
      <c r="D3471" s="63">
        <f>ROUND(IF(AND(AO3471&gt;=0,Y3471="正常走货"),_xlfn.XLOOKUP(G3471,过机服务商重量差!A:A,过机服务商重量差!L:L),"0"),2)</f>
        <v>369</v>
      </c>
      <c r="E3471" s="64">
        <f>ROUND(IF(B3471="小旋风",$D3471/提成!$D$4*提成!$E$4,$D3471/提成!$D$3*提成!$E$3),2)</f>
        <v>3.69</v>
      </c>
      <c r="F3471" s="5" t="str">
        <f ca="1">IFERROR(LOOKUP(1,0/((B3471=名单!B:B)*(VALUE(AW3471)&gt;=名单!E:E)*(VALUE(AW3471)&lt;=名单!G:G)*(Y3471="正常走货")),名单!H:H),"否")</f>
        <v>否</v>
      </c>
      <c r="G3471" s="71" t="s">
        <v>10427</v>
      </c>
      <c r="H3471" s="71" t="s">
        <v>10429</v>
      </c>
      <c r="J3471" s="72" t="s">
        <v>186</v>
      </c>
      <c r="L3471" s="71" t="s">
        <v>18</v>
      </c>
      <c r="M3471" s="73"/>
      <c r="N3471" s="73"/>
      <c r="R3471" s="73"/>
      <c r="S3471" s="72" t="s">
        <v>191</v>
      </c>
      <c r="T3471" s="72" t="s">
        <v>14410</v>
      </c>
      <c r="U3471" s="73"/>
      <c r="W3471" s="73"/>
      <c r="X3471" s="73"/>
      <c r="Y3471" s="72" t="s">
        <v>14379</v>
      </c>
      <c r="AO3471" s="71">
        <v>2782.9</v>
      </c>
      <c r="AW3471" s="74" t="s">
        <v>17866</v>
      </c>
    </row>
    <row r="3472" spans="1:49">
      <c r="A3472" s="70" t="str">
        <f t="shared" si="109"/>
        <v>2026-01</v>
      </c>
      <c r="B3472" s="5" t="str">
        <f>_xlfn.XLOOKUP(G3472,过机服务商重量差!A:A,过机服务商重量差!G:G)</f>
        <v>风清扬</v>
      </c>
      <c r="C3472" s="32" t="str">
        <f t="shared" si="108"/>
        <v>渠道</v>
      </c>
      <c r="D3472" s="63">
        <f>ROUND(IF(AND(AO3472&gt;=0,Y3472="正常走货"),_xlfn.XLOOKUP(G3472,过机服务商重量差!A:A,过机服务商重量差!L:L),"0"),2)</f>
        <v>214</v>
      </c>
      <c r="E3472" s="64">
        <f>ROUND(IF(B3472="小旋风",$D3472/提成!$D$4*提成!$E$4,$D3472/提成!$D$3*提成!$E$3),2)</f>
        <v>2.14</v>
      </c>
      <c r="F3472" s="5" t="str">
        <f ca="1">IFERROR(LOOKUP(1,0/((B3472=名单!B:B)*(VALUE(AW3472)&gt;=名单!E:E)*(VALUE(AW3472)&lt;=名单!G:G)*(Y3472="正常走货")),名单!H:H),"否")</f>
        <v>是</v>
      </c>
      <c r="G3472" s="71" t="s">
        <v>10430</v>
      </c>
      <c r="H3472" s="71" t="s">
        <v>10432</v>
      </c>
      <c r="J3472" s="72" t="s">
        <v>51</v>
      </c>
      <c r="L3472" s="71" t="s">
        <v>18</v>
      </c>
      <c r="M3472" s="73"/>
      <c r="N3472" s="73"/>
      <c r="R3472" s="73"/>
      <c r="S3472" s="72" t="s">
        <v>39</v>
      </c>
      <c r="T3472" s="72" t="s">
        <v>14386</v>
      </c>
      <c r="U3472" s="73"/>
      <c r="W3472" s="73"/>
      <c r="X3472" s="73"/>
      <c r="Y3472" s="72" t="s">
        <v>14379</v>
      </c>
      <c r="AO3472" s="71">
        <v>292.8</v>
      </c>
      <c r="AW3472" s="74" t="s">
        <v>17867</v>
      </c>
    </row>
    <row r="3473" spans="1:49">
      <c r="A3473" s="70" t="str">
        <f t="shared" si="109"/>
        <v>2026-01</v>
      </c>
      <c r="B3473" s="5" t="str">
        <f>_xlfn.XLOOKUP(G3473,过机服务商重量差!A:A,过机服务商重量差!G:G)</f>
        <v>玉麒麟</v>
      </c>
      <c r="C3473" s="32" t="str">
        <f t="shared" si="108"/>
        <v>渠道</v>
      </c>
      <c r="D3473" s="63">
        <f>ROUND(IF(AND(AO3473&gt;=0,Y3473="正常走货"),_xlfn.XLOOKUP(G3473,过机服务商重量差!A:A,过机服务商重量差!L:L),"0"),2)</f>
        <v>2</v>
      </c>
      <c r="E3473" s="64">
        <f>ROUND(IF(B3473="小旋风",$D3473/提成!$D$4*提成!$E$4,$D3473/提成!$D$3*提成!$E$3),2)</f>
        <v>0.02</v>
      </c>
      <c r="F3473" s="5" t="str">
        <f ca="1">IFERROR(LOOKUP(1,0/((B3473=名单!B:B)*(VALUE(AW3473)&gt;=名单!E:E)*(VALUE(AW3473)&lt;=名单!G:G)*(Y3473="正常走货")),名单!H:H),"否")</f>
        <v>否</v>
      </c>
      <c r="G3473" s="71" t="s">
        <v>10433</v>
      </c>
      <c r="H3473" s="71" t="s">
        <v>10435</v>
      </c>
      <c r="J3473" s="72" t="s">
        <v>17</v>
      </c>
      <c r="L3473" s="71" t="s">
        <v>18</v>
      </c>
      <c r="M3473" s="73"/>
      <c r="N3473" s="73"/>
      <c r="R3473" s="73"/>
      <c r="S3473" s="72" t="s">
        <v>239</v>
      </c>
      <c r="T3473" s="72" t="s">
        <v>14386</v>
      </c>
      <c r="U3473" s="73"/>
      <c r="W3473" s="73"/>
      <c r="X3473" s="73"/>
      <c r="Y3473" s="72" t="s">
        <v>14379</v>
      </c>
      <c r="AO3473" s="71">
        <v>76.7</v>
      </c>
      <c r="AW3473" s="74" t="s">
        <v>17868</v>
      </c>
    </row>
    <row r="3474" spans="1:49">
      <c r="A3474" s="70" t="str">
        <f t="shared" si="109"/>
        <v>2026-01</v>
      </c>
      <c r="B3474" s="5" t="str">
        <f>_xlfn.XLOOKUP(G3474,过机服务商重量差!A:A,过机服务商重量差!G:G)</f>
        <v>玉麒麟</v>
      </c>
      <c r="C3474" s="32" t="str">
        <f t="shared" si="108"/>
        <v>渠道</v>
      </c>
      <c r="D3474" s="63">
        <f>ROUND(IF(AND(AO3474&gt;=0,Y3474="正常走货"),_xlfn.XLOOKUP(G3474,过机服务商重量差!A:A,过机服务商重量差!L:L),"0"),2)</f>
        <v>0.5</v>
      </c>
      <c r="E3474" s="64">
        <f>ROUND(IF(B3474="小旋风",$D3474/提成!$D$4*提成!$E$4,$D3474/提成!$D$3*提成!$E$3),2)</f>
        <v>0.01</v>
      </c>
      <c r="F3474" s="5" t="str">
        <f ca="1">IFERROR(LOOKUP(1,0/((B3474=名单!B:B)*(VALUE(AW3474)&gt;=名单!E:E)*(VALUE(AW3474)&lt;=名单!G:G)*(Y3474="正常走货")),名单!H:H),"否")</f>
        <v>否</v>
      </c>
      <c r="G3474" s="71" t="s">
        <v>10436</v>
      </c>
      <c r="H3474" s="71" t="s">
        <v>10438</v>
      </c>
      <c r="J3474" s="72" t="s">
        <v>17</v>
      </c>
      <c r="L3474" s="71" t="s">
        <v>18</v>
      </c>
      <c r="M3474" s="73"/>
      <c r="N3474" s="73"/>
      <c r="R3474" s="73"/>
      <c r="S3474" s="72" t="s">
        <v>1262</v>
      </c>
      <c r="T3474" s="72" t="s">
        <v>14382</v>
      </c>
      <c r="U3474" s="73"/>
      <c r="W3474" s="73"/>
      <c r="X3474" s="73"/>
      <c r="Y3474" s="72" t="s">
        <v>14379</v>
      </c>
      <c r="AO3474" s="71">
        <v>570</v>
      </c>
      <c r="AW3474" s="74" t="s">
        <v>17869</v>
      </c>
    </row>
    <row r="3475" spans="1:49">
      <c r="A3475" s="70" t="str">
        <f t="shared" si="109"/>
        <v>2026-01</v>
      </c>
      <c r="B3475" s="5" t="str">
        <f>_xlfn.XLOOKUP(G3475,过机服务商重量差!A:A,过机服务商重量差!G:G)</f>
        <v>玉麒麟</v>
      </c>
      <c r="C3475" s="32" t="str">
        <f t="shared" si="108"/>
        <v>渠道</v>
      </c>
      <c r="D3475" s="63">
        <f>ROUND(IF(AND(AO3475&gt;=0,Y3475="正常走货"),_xlfn.XLOOKUP(G3475,过机服务商重量差!A:A,过机服务商重量差!L:L),"0"),2)</f>
        <v>51</v>
      </c>
      <c r="E3475" s="64">
        <f>ROUND(IF(B3475="小旋风",$D3475/提成!$D$4*提成!$E$4,$D3475/提成!$D$3*提成!$E$3),2)</f>
        <v>0.51</v>
      </c>
      <c r="F3475" s="5" t="str">
        <f ca="1">IFERROR(LOOKUP(1,0/((B3475=名单!B:B)*(VALUE(AW3475)&gt;=名单!E:E)*(VALUE(AW3475)&lt;=名单!G:G)*(Y3475="正常走货")),名单!H:H),"否")</f>
        <v>否</v>
      </c>
      <c r="G3475" s="71" t="s">
        <v>10439</v>
      </c>
      <c r="H3475" s="71" t="s">
        <v>10441</v>
      </c>
      <c r="J3475" s="72" t="s">
        <v>17</v>
      </c>
      <c r="L3475" s="71" t="s">
        <v>18</v>
      </c>
      <c r="M3475" s="73"/>
      <c r="N3475" s="73"/>
      <c r="R3475" s="73"/>
      <c r="S3475" s="72" t="s">
        <v>558</v>
      </c>
      <c r="T3475" s="72" t="s">
        <v>14410</v>
      </c>
      <c r="U3475" s="73"/>
      <c r="W3475" s="73"/>
      <c r="X3475" s="73"/>
      <c r="Y3475" s="72" t="s">
        <v>14379</v>
      </c>
      <c r="AO3475" s="71">
        <v>215.5</v>
      </c>
      <c r="AW3475" s="74" t="s">
        <v>17870</v>
      </c>
    </row>
    <row r="3476" spans="1:49">
      <c r="A3476" s="70" t="str">
        <f t="shared" si="109"/>
        <v>2026-01</v>
      </c>
      <c r="B3476" s="5" t="str">
        <f>_xlfn.XLOOKUP(G3476,过机服务商重量差!A:A,过机服务商重量差!G:G)</f>
        <v>玉麒麟</v>
      </c>
      <c r="C3476" s="32" t="str">
        <f t="shared" si="108"/>
        <v>渠道</v>
      </c>
      <c r="D3476" s="63">
        <f>ROUND(IF(AND(AO3476&gt;=0,Y3476="正常走货"),_xlfn.XLOOKUP(G3476,过机服务商重量差!A:A,过机服务商重量差!L:L),"0"),2)</f>
        <v>3</v>
      </c>
      <c r="E3476" s="64">
        <f>ROUND(IF(B3476="小旋风",$D3476/提成!$D$4*提成!$E$4,$D3476/提成!$D$3*提成!$E$3),2)</f>
        <v>0.03</v>
      </c>
      <c r="F3476" s="5" t="str">
        <f ca="1">IFERROR(LOOKUP(1,0/((B3476=名单!B:B)*(VALUE(AW3476)&gt;=名单!E:E)*(VALUE(AW3476)&lt;=名单!G:G)*(Y3476="正常走货")),名单!H:H),"否")</f>
        <v>否</v>
      </c>
      <c r="G3476" s="71" t="s">
        <v>10442</v>
      </c>
      <c r="H3476" s="71" t="s">
        <v>10444</v>
      </c>
      <c r="J3476" s="72" t="s">
        <v>17</v>
      </c>
      <c r="L3476" s="71" t="s">
        <v>18</v>
      </c>
      <c r="M3476" s="73"/>
      <c r="N3476" s="73"/>
      <c r="R3476" s="73"/>
      <c r="S3476" s="72" t="s">
        <v>390</v>
      </c>
      <c r="T3476" s="71" t="s">
        <v>14386</v>
      </c>
      <c r="U3476" s="73"/>
      <c r="W3476" s="73"/>
      <c r="X3476" s="73"/>
      <c r="Y3476" s="72" t="s">
        <v>14379</v>
      </c>
      <c r="AO3476" s="71">
        <v>111.6</v>
      </c>
      <c r="AW3476" s="74" t="s">
        <v>17871</v>
      </c>
    </row>
    <row r="3477" spans="1:49">
      <c r="A3477" s="70" t="str">
        <f t="shared" si="109"/>
        <v>2026-01</v>
      </c>
      <c r="B3477" s="5" t="str">
        <f>_xlfn.XLOOKUP(G3477,过机服务商重量差!A:A,过机服务商重量差!G:G)</f>
        <v>风清扬</v>
      </c>
      <c r="C3477" s="32" t="str">
        <f t="shared" si="108"/>
        <v>渠道</v>
      </c>
      <c r="D3477" s="63">
        <f>ROUND(IF(AND(AO3477&gt;=0,Y3477="正常走货"),_xlfn.XLOOKUP(G3477,过机服务商重量差!A:A,过机服务商重量差!L:L),"0"),2)</f>
        <v>64</v>
      </c>
      <c r="E3477" s="64">
        <f>ROUND(IF(B3477="小旋风",$D3477/提成!$D$4*提成!$E$4,$D3477/提成!$D$3*提成!$E$3),2)</f>
        <v>0.64</v>
      </c>
      <c r="F3477" s="5" t="str">
        <f ca="1">IFERROR(LOOKUP(1,0/((B3477=名单!B:B)*(VALUE(AW3477)&gt;=名单!E:E)*(VALUE(AW3477)&lt;=名单!G:G)*(Y3477="正常走货")),名单!H:H),"否")</f>
        <v>是</v>
      </c>
      <c r="G3477" s="71" t="s">
        <v>10445</v>
      </c>
      <c r="H3477" s="71" t="s">
        <v>10447</v>
      </c>
      <c r="J3477" s="72" t="s">
        <v>144</v>
      </c>
      <c r="L3477" s="71" t="s">
        <v>18</v>
      </c>
      <c r="M3477" s="73"/>
      <c r="N3477" s="73"/>
      <c r="R3477" s="73"/>
      <c r="S3477" s="72" t="s">
        <v>120</v>
      </c>
      <c r="T3477" s="71" t="s">
        <v>14382</v>
      </c>
      <c r="U3477" s="73"/>
      <c r="W3477" s="73"/>
      <c r="X3477" s="73"/>
      <c r="Y3477" s="72" t="s">
        <v>14379</v>
      </c>
      <c r="AO3477" s="71">
        <v>160</v>
      </c>
      <c r="AW3477" s="74" t="s">
        <v>17872</v>
      </c>
    </row>
    <row r="3478" spans="1:49">
      <c r="A3478" s="70" t="str">
        <f t="shared" si="109"/>
        <v>2026-01</v>
      </c>
      <c r="B3478" s="5" t="str">
        <f>_xlfn.XLOOKUP(G3478,过机服务商重量差!A:A,过机服务商重量差!G:G)</f>
        <v>小旋风</v>
      </c>
      <c r="C3478" s="32" t="str">
        <f t="shared" si="108"/>
        <v>渠道</v>
      </c>
      <c r="D3478" s="63">
        <f>ROUND(IF(AND(AO3478&gt;=0,Y3478="正常走货"),_xlfn.XLOOKUP(G3478,过机服务商重量差!A:A,过机服务商重量差!L:L),"0"),2)</f>
        <v>65</v>
      </c>
      <c r="E3478" s="64">
        <f>ROUND(IF(B3478="小旋风",$D3478/提成!$D$4*提成!$E$4,$D3478/提成!$D$3*提成!$E$3),2)</f>
        <v>0.65</v>
      </c>
      <c r="F3478" s="5" t="str">
        <f ca="1">IFERROR(LOOKUP(1,0/((B3478=名单!B:B)*(VALUE(AW3478)&gt;=名单!E:E)*(VALUE(AW3478)&lt;=名单!G:G)*(Y3478="正常走货")),名单!H:H),"否")</f>
        <v>是</v>
      </c>
      <c r="G3478" s="71" t="s">
        <v>10448</v>
      </c>
      <c r="H3478" s="71" t="s">
        <v>10450</v>
      </c>
      <c r="J3478" s="72" t="s">
        <v>78</v>
      </c>
      <c r="L3478" s="71" t="s">
        <v>18</v>
      </c>
      <c r="M3478" s="73"/>
      <c r="N3478" s="73"/>
      <c r="R3478" s="73"/>
      <c r="S3478" s="72" t="s">
        <v>120</v>
      </c>
      <c r="T3478" s="72" t="s">
        <v>14382</v>
      </c>
      <c r="U3478" s="73"/>
      <c r="W3478" s="73"/>
      <c r="X3478" s="73"/>
      <c r="Y3478" s="72" t="s">
        <v>14379</v>
      </c>
      <c r="AO3478" s="71">
        <v>175.5</v>
      </c>
      <c r="AW3478" s="74" t="s">
        <v>17873</v>
      </c>
    </row>
    <row r="3479" spans="1:49">
      <c r="A3479" s="70" t="str">
        <f t="shared" si="109"/>
        <v>2026-01</v>
      </c>
      <c r="B3479" s="5" t="str">
        <f>_xlfn.XLOOKUP(G3479,过机服务商重量差!A:A,过机服务商重量差!G:G)</f>
        <v>玉麒麟</v>
      </c>
      <c r="C3479" s="32" t="str">
        <f t="shared" si="108"/>
        <v>渠道</v>
      </c>
      <c r="D3479" s="63">
        <f>ROUND(IF(AND(AO3479&gt;=0,Y3479="正常走货"),_xlfn.XLOOKUP(G3479,过机服务商重量差!A:A,过机服务商重量差!L:L),"0"),2)</f>
        <v>33</v>
      </c>
      <c r="E3479" s="64">
        <f>ROUND(IF(B3479="小旋风",$D3479/提成!$D$4*提成!$E$4,$D3479/提成!$D$3*提成!$E$3),2)</f>
        <v>0.33</v>
      </c>
      <c r="F3479" s="5" t="str">
        <f ca="1">IFERROR(LOOKUP(1,0/((B3479=名单!B:B)*(VALUE(AW3479)&gt;=名单!E:E)*(VALUE(AW3479)&lt;=名单!G:G)*(Y3479="正常走货")),名单!H:H),"否")</f>
        <v>否</v>
      </c>
      <c r="G3479" s="71" t="s">
        <v>10451</v>
      </c>
      <c r="H3479" s="71" t="s">
        <v>10453</v>
      </c>
      <c r="J3479" s="72" t="s">
        <v>17</v>
      </c>
      <c r="L3479" s="71" t="s">
        <v>18</v>
      </c>
      <c r="M3479" s="73"/>
      <c r="N3479" s="73"/>
      <c r="R3479" s="73"/>
      <c r="S3479" s="72" t="s">
        <v>152</v>
      </c>
      <c r="T3479" s="72" t="s">
        <v>14382</v>
      </c>
      <c r="U3479" s="73"/>
      <c r="W3479" s="73"/>
      <c r="X3479" s="73"/>
      <c r="Y3479" s="72" t="s">
        <v>14379</v>
      </c>
      <c r="AO3479" s="71">
        <v>406.6</v>
      </c>
      <c r="AW3479" s="74" t="s">
        <v>17874</v>
      </c>
    </row>
    <row r="3480" spans="1:49">
      <c r="A3480" s="70" t="str">
        <f t="shared" si="109"/>
        <v>2026-01</v>
      </c>
      <c r="B3480" s="5" t="str">
        <f>_xlfn.XLOOKUP(G3480,过机服务商重量差!A:A,过机服务商重量差!G:G)</f>
        <v>无崖子</v>
      </c>
      <c r="C3480" s="32" t="str">
        <f t="shared" si="108"/>
        <v/>
      </c>
      <c r="D3480" s="63">
        <f>ROUND(IF(AND(AO3480&gt;=0,Y3480="正常走货"),_xlfn.XLOOKUP(G3480,过机服务商重量差!A:A,过机服务商重量差!L:L),"0"),2)</f>
        <v>0</v>
      </c>
      <c r="E3480" s="64">
        <f>ROUND(IF(B3480="小旋风",$D3480/提成!$D$4*提成!$E$4,$D3480/提成!$D$3*提成!$E$3),2)</f>
        <v>0</v>
      </c>
      <c r="F3480" s="5" t="str">
        <f ca="1">IFERROR(LOOKUP(1,0/((B3480=名单!B:B)*(VALUE(AW3480)&gt;=名单!E:E)*(VALUE(AW3480)&lt;=名单!G:G)*(Y3480="正常走货")),名单!H:H),"否")</f>
        <v>否</v>
      </c>
      <c r="G3480" s="71" t="s">
        <v>10454</v>
      </c>
      <c r="H3480" s="71" t="s">
        <v>10456</v>
      </c>
      <c r="J3480" s="72" t="s">
        <v>611</v>
      </c>
      <c r="L3480" s="71" t="s">
        <v>18</v>
      </c>
      <c r="M3480" s="73"/>
      <c r="N3480" s="73"/>
      <c r="R3480" s="73"/>
      <c r="S3480" s="72" t="s">
        <v>203</v>
      </c>
      <c r="T3480" s="72" t="s">
        <v>14378</v>
      </c>
      <c r="U3480" s="73"/>
      <c r="W3480" s="73"/>
      <c r="X3480" s="73"/>
      <c r="Y3480" s="72" t="s">
        <v>14379</v>
      </c>
      <c r="AO3480" s="71">
        <v>-0.900000000000091</v>
      </c>
      <c r="AW3480" s="74" t="s">
        <v>17875</v>
      </c>
    </row>
    <row r="3481" spans="1:49">
      <c r="A3481" s="70" t="str">
        <f t="shared" si="109"/>
        <v>2026-01</v>
      </c>
      <c r="B3481" s="5" t="str">
        <f>_xlfn.XLOOKUP(G3481,过机服务商重量差!A:A,过机服务商重量差!G:G)</f>
        <v>无崖子</v>
      </c>
      <c r="C3481" s="32" t="str">
        <f t="shared" si="108"/>
        <v/>
      </c>
      <c r="D3481" s="63">
        <f>ROUND(IF(AND(AO3481&gt;=0,Y3481="正常走货"),_xlfn.XLOOKUP(G3481,过机服务商重量差!A:A,过机服务商重量差!L:L),"0"),2)</f>
        <v>0</v>
      </c>
      <c r="E3481" s="64">
        <f>ROUND(IF(B3481="小旋风",$D3481/提成!$D$4*提成!$E$4,$D3481/提成!$D$3*提成!$E$3),2)</f>
        <v>0</v>
      </c>
      <c r="F3481" s="5" t="str">
        <f ca="1">IFERROR(LOOKUP(1,0/((B3481=名单!B:B)*(VALUE(AW3481)&gt;=名单!E:E)*(VALUE(AW3481)&lt;=名单!G:G)*(Y3481="正常走货")),名单!H:H),"否")</f>
        <v>否</v>
      </c>
      <c r="G3481" s="71" t="s">
        <v>10457</v>
      </c>
      <c r="H3481" s="71" t="s">
        <v>10459</v>
      </c>
      <c r="J3481" s="72" t="s">
        <v>611</v>
      </c>
      <c r="L3481" s="71" t="s">
        <v>18</v>
      </c>
      <c r="M3481" s="73"/>
      <c r="N3481" s="73"/>
      <c r="R3481" s="73"/>
      <c r="S3481" s="72" t="s">
        <v>203</v>
      </c>
      <c r="T3481" s="72" t="s">
        <v>14378</v>
      </c>
      <c r="U3481" s="73"/>
      <c r="W3481" s="73"/>
      <c r="X3481" s="73"/>
      <c r="Y3481" s="72" t="s">
        <v>14379</v>
      </c>
      <c r="AO3481" s="71">
        <v>-0.900000000000091</v>
      </c>
      <c r="AW3481" s="74" t="s">
        <v>17876</v>
      </c>
    </row>
    <row r="3482" spans="1:49">
      <c r="A3482" s="70" t="str">
        <f t="shared" si="109"/>
        <v>2026-01</v>
      </c>
      <c r="B3482" s="5" t="str">
        <f>_xlfn.XLOOKUP(G3482,过机服务商重量差!A:A,过机服务商重量差!G:G)</f>
        <v>无崖子</v>
      </c>
      <c r="C3482" s="32" t="str">
        <f t="shared" si="108"/>
        <v/>
      </c>
      <c r="D3482" s="63">
        <f>ROUND(IF(AND(AO3482&gt;=0,Y3482="正常走货"),_xlfn.XLOOKUP(G3482,过机服务商重量差!A:A,过机服务商重量差!L:L),"0"),2)</f>
        <v>0</v>
      </c>
      <c r="E3482" s="64">
        <f>ROUND(IF(B3482="小旋风",$D3482/提成!$D$4*提成!$E$4,$D3482/提成!$D$3*提成!$E$3),2)</f>
        <v>0</v>
      </c>
      <c r="F3482" s="5" t="str">
        <f ca="1">IFERROR(LOOKUP(1,0/((B3482=名单!B:B)*(VALUE(AW3482)&gt;=名单!E:E)*(VALUE(AW3482)&lt;=名单!G:G)*(Y3482="正常走货")),名单!H:H),"否")</f>
        <v>否</v>
      </c>
      <c r="G3482" s="71" t="s">
        <v>10460</v>
      </c>
      <c r="H3482" s="71" t="s">
        <v>10462</v>
      </c>
      <c r="J3482" s="72" t="s">
        <v>611</v>
      </c>
      <c r="L3482" s="71" t="s">
        <v>18</v>
      </c>
      <c r="M3482" s="73"/>
      <c r="N3482" s="73"/>
      <c r="R3482" s="73"/>
      <c r="S3482" s="72" t="s">
        <v>203</v>
      </c>
      <c r="T3482" s="72" t="s">
        <v>14378</v>
      </c>
      <c r="U3482" s="73"/>
      <c r="W3482" s="73"/>
      <c r="X3482" s="73"/>
      <c r="Y3482" s="72" t="s">
        <v>14379</v>
      </c>
      <c r="AO3482" s="71">
        <v>-0.900000000000091</v>
      </c>
      <c r="AW3482" s="74" t="s">
        <v>17877</v>
      </c>
    </row>
    <row r="3483" spans="1:49">
      <c r="A3483" s="70" t="str">
        <f t="shared" si="109"/>
        <v>2026-01</v>
      </c>
      <c r="B3483" s="5" t="str">
        <f>_xlfn.XLOOKUP(G3483,过机服务商重量差!A:A,过机服务商重量差!G:G)</f>
        <v>无崖子</v>
      </c>
      <c r="C3483" s="32" t="str">
        <f t="shared" si="108"/>
        <v/>
      </c>
      <c r="D3483" s="63">
        <f>ROUND(IF(AND(AO3483&gt;=0,Y3483="正常走货"),_xlfn.XLOOKUP(G3483,过机服务商重量差!A:A,过机服务商重量差!L:L),"0"),2)</f>
        <v>0</v>
      </c>
      <c r="E3483" s="64">
        <f>ROUND(IF(B3483="小旋风",$D3483/提成!$D$4*提成!$E$4,$D3483/提成!$D$3*提成!$E$3),2)</f>
        <v>0</v>
      </c>
      <c r="F3483" s="5" t="str">
        <f ca="1">IFERROR(LOOKUP(1,0/((B3483=名单!B:B)*(VALUE(AW3483)&gt;=名单!E:E)*(VALUE(AW3483)&lt;=名单!G:G)*(Y3483="正常走货")),名单!H:H),"否")</f>
        <v>否</v>
      </c>
      <c r="G3483" s="71" t="s">
        <v>10463</v>
      </c>
      <c r="H3483" s="71" t="s">
        <v>10465</v>
      </c>
      <c r="J3483" s="72" t="s">
        <v>611</v>
      </c>
      <c r="L3483" s="71" t="s">
        <v>18</v>
      </c>
      <c r="M3483" s="73"/>
      <c r="N3483" s="73"/>
      <c r="R3483" s="73"/>
      <c r="S3483" s="72" t="s">
        <v>203</v>
      </c>
      <c r="T3483" s="72" t="s">
        <v>14378</v>
      </c>
      <c r="U3483" s="73"/>
      <c r="W3483" s="73"/>
      <c r="X3483" s="73"/>
      <c r="Y3483" s="72" t="s">
        <v>14379</v>
      </c>
      <c r="AO3483" s="71">
        <v>-0.900000000000091</v>
      </c>
      <c r="AW3483" s="74" t="s">
        <v>17878</v>
      </c>
    </row>
    <row r="3484" spans="1:49">
      <c r="A3484" s="70" t="str">
        <f t="shared" si="109"/>
        <v>2026-01</v>
      </c>
      <c r="B3484" s="5" t="str">
        <f>_xlfn.XLOOKUP(G3484,过机服务商重量差!A:A,过机服务商重量差!G:G)</f>
        <v>无崖子</v>
      </c>
      <c r="C3484" s="32" t="str">
        <f t="shared" si="108"/>
        <v/>
      </c>
      <c r="D3484" s="63">
        <f>ROUND(IF(AND(AO3484&gt;=0,Y3484="正常走货"),_xlfn.XLOOKUP(G3484,过机服务商重量差!A:A,过机服务商重量差!L:L),"0"),2)</f>
        <v>0</v>
      </c>
      <c r="E3484" s="64">
        <f>ROUND(IF(B3484="小旋风",$D3484/提成!$D$4*提成!$E$4,$D3484/提成!$D$3*提成!$E$3),2)</f>
        <v>0</v>
      </c>
      <c r="F3484" s="5" t="str">
        <f ca="1">IFERROR(LOOKUP(1,0/((B3484=名单!B:B)*(VALUE(AW3484)&gt;=名单!E:E)*(VALUE(AW3484)&lt;=名单!G:G)*(Y3484="正常走货")),名单!H:H),"否")</f>
        <v>否</v>
      </c>
      <c r="G3484" s="71" t="s">
        <v>10466</v>
      </c>
      <c r="H3484" s="71" t="s">
        <v>10468</v>
      </c>
      <c r="J3484" s="72" t="s">
        <v>611</v>
      </c>
      <c r="L3484" s="71" t="s">
        <v>18</v>
      </c>
      <c r="M3484" s="73"/>
      <c r="N3484" s="73"/>
      <c r="R3484" s="73"/>
      <c r="S3484" s="72" t="s">
        <v>203</v>
      </c>
      <c r="T3484" s="72" t="s">
        <v>14378</v>
      </c>
      <c r="U3484" s="73"/>
      <c r="W3484" s="73"/>
      <c r="X3484" s="73"/>
      <c r="Y3484" s="72" t="s">
        <v>14379</v>
      </c>
      <c r="AO3484" s="71">
        <v>-0.900000000000091</v>
      </c>
      <c r="AW3484" s="74" t="s">
        <v>17879</v>
      </c>
    </row>
    <row r="3485" spans="1:49">
      <c r="A3485" s="70" t="str">
        <f t="shared" si="109"/>
        <v>2026-01</v>
      </c>
      <c r="B3485" s="5" t="str">
        <f>_xlfn.XLOOKUP(G3485,过机服务商重量差!A:A,过机服务商重量差!G:G)</f>
        <v>无崖子</v>
      </c>
      <c r="C3485" s="32" t="str">
        <f t="shared" si="108"/>
        <v>渠道</v>
      </c>
      <c r="D3485" s="63">
        <f>ROUND(IF(AND(AO3485&gt;=0,Y3485="正常走货"),_xlfn.XLOOKUP(G3485,过机服务商重量差!A:A,过机服务商重量差!L:L),"0"),2)</f>
        <v>0.5</v>
      </c>
      <c r="E3485" s="64">
        <f>ROUND(IF(B3485="小旋风",$D3485/提成!$D$4*提成!$E$4,$D3485/提成!$D$3*提成!$E$3),2)</f>
        <v>0.01</v>
      </c>
      <c r="F3485" s="5" t="str">
        <f ca="1">IFERROR(LOOKUP(1,0/((B3485=名单!B:B)*(VALUE(AW3485)&gt;=名单!E:E)*(VALUE(AW3485)&lt;=名单!G:G)*(Y3485="正常走货")),名单!H:H),"否")</f>
        <v>否</v>
      </c>
      <c r="G3485" s="71" t="s">
        <v>10469</v>
      </c>
      <c r="H3485" s="71" t="s">
        <v>10471</v>
      </c>
      <c r="J3485" s="72" t="s">
        <v>160</v>
      </c>
      <c r="L3485" s="71" t="s">
        <v>18</v>
      </c>
      <c r="M3485" s="73"/>
      <c r="N3485" s="73"/>
      <c r="R3485" s="73"/>
      <c r="S3485" s="72" t="s">
        <v>145</v>
      </c>
      <c r="T3485" s="72" t="s">
        <v>14407</v>
      </c>
      <c r="U3485" s="73"/>
      <c r="W3485" s="73"/>
      <c r="X3485" s="73"/>
      <c r="Y3485" s="72" t="s">
        <v>14379</v>
      </c>
      <c r="AO3485" s="71">
        <v>0</v>
      </c>
      <c r="AW3485" s="74" t="s">
        <v>17880</v>
      </c>
    </row>
    <row r="3486" spans="1:49">
      <c r="A3486" s="70" t="str">
        <f t="shared" si="109"/>
        <v>2026-01</v>
      </c>
      <c r="B3486" s="5" t="str">
        <f>_xlfn.XLOOKUP(G3486,过机服务商重量差!A:A,过机服务商重量差!G:G)</f>
        <v>风清扬</v>
      </c>
      <c r="C3486" s="32" t="str">
        <f t="shared" si="108"/>
        <v/>
      </c>
      <c r="D3486" s="63">
        <f>ROUND(IF(AND(AO3486&gt;=0,Y3486="正常走货"),_xlfn.XLOOKUP(G3486,过机服务商重量差!A:A,过机服务商重量差!L:L),"0"),2)</f>
        <v>0</v>
      </c>
      <c r="E3486" s="64">
        <f>ROUND(IF(B3486="小旋风",$D3486/提成!$D$4*提成!$E$4,$D3486/提成!$D$3*提成!$E$3),2)</f>
        <v>0</v>
      </c>
      <c r="F3486" s="5" t="str">
        <f ca="1">IFERROR(LOOKUP(1,0/((B3486=名单!B:B)*(VALUE(AW3486)&gt;=名单!E:E)*(VALUE(AW3486)&lt;=名单!G:G)*(Y3486="正常走货")),名单!H:H),"否")</f>
        <v>是</v>
      </c>
      <c r="G3486" s="71" t="s">
        <v>10472</v>
      </c>
      <c r="H3486" s="71" t="s">
        <v>50</v>
      </c>
      <c r="J3486" s="71" t="s">
        <v>51</v>
      </c>
      <c r="L3486" s="71" t="s">
        <v>18</v>
      </c>
      <c r="M3486" s="73"/>
      <c r="N3486" s="73"/>
      <c r="R3486" s="73"/>
      <c r="S3486" s="72" t="s">
        <v>39</v>
      </c>
      <c r="T3486" s="72" t="s">
        <v>14386</v>
      </c>
      <c r="U3486" s="73"/>
      <c r="W3486" s="73"/>
      <c r="X3486" s="73"/>
      <c r="Y3486" s="72" t="s">
        <v>14379</v>
      </c>
      <c r="AO3486" s="71">
        <v>-176</v>
      </c>
      <c r="AW3486" s="74" t="s">
        <v>17881</v>
      </c>
    </row>
    <row r="3487" spans="1:49">
      <c r="A3487" s="70" t="str">
        <f t="shared" si="109"/>
        <v>2026-01</v>
      </c>
      <c r="B3487" s="5" t="str">
        <f>_xlfn.XLOOKUP(G3487,过机服务商重量差!A:A,过机服务商重量差!G:G)</f>
        <v>风清扬</v>
      </c>
      <c r="C3487" s="32" t="str">
        <f t="shared" si="108"/>
        <v/>
      </c>
      <c r="D3487" s="63">
        <f>ROUND(IF(AND(AO3487&gt;=0,Y3487="正常走货"),_xlfn.XLOOKUP(G3487,过机服务商重量差!A:A,过机服务商重量差!L:L),"0"),2)</f>
        <v>0</v>
      </c>
      <c r="E3487" s="64">
        <f>ROUND(IF(B3487="小旋风",$D3487/提成!$D$4*提成!$E$4,$D3487/提成!$D$3*提成!$E$3),2)</f>
        <v>0</v>
      </c>
      <c r="F3487" s="5" t="str">
        <f ca="1">IFERROR(LOOKUP(1,0/((B3487=名单!B:B)*(VALUE(AW3487)&gt;=名单!E:E)*(VALUE(AW3487)&lt;=名单!G:G)*(Y3487="正常走货")),名单!H:H),"否")</f>
        <v>是</v>
      </c>
      <c r="G3487" s="71" t="s">
        <v>10474</v>
      </c>
      <c r="H3487" s="71" t="s">
        <v>50</v>
      </c>
      <c r="J3487" s="72" t="s">
        <v>51</v>
      </c>
      <c r="L3487" s="71" t="s">
        <v>18</v>
      </c>
      <c r="M3487" s="73"/>
      <c r="N3487" s="73"/>
      <c r="R3487" s="73"/>
      <c r="S3487" s="72" t="s">
        <v>39</v>
      </c>
      <c r="T3487" s="72" t="s">
        <v>14386</v>
      </c>
      <c r="U3487" s="73"/>
      <c r="W3487" s="73"/>
      <c r="X3487" s="73"/>
      <c r="Y3487" s="72" t="s">
        <v>14379</v>
      </c>
      <c r="AO3487" s="71">
        <v>-16</v>
      </c>
      <c r="AW3487" s="74" t="s">
        <v>17882</v>
      </c>
    </row>
    <row r="3488" spans="1:49">
      <c r="A3488" s="70" t="str">
        <f t="shared" si="109"/>
        <v>2026-01</v>
      </c>
      <c r="B3488" s="5" t="str">
        <f>_xlfn.XLOOKUP(G3488,过机服务商重量差!A:A,过机服务商重量差!G:G)</f>
        <v>风清扬</v>
      </c>
      <c r="C3488" s="32" t="str">
        <f t="shared" si="108"/>
        <v>渠道</v>
      </c>
      <c r="D3488" s="63">
        <f>ROUND(IF(AND(AO3488&gt;=0,Y3488="正常走货"),_xlfn.XLOOKUP(G3488,过机服务商重量差!A:A,过机服务商重量差!L:L),"0"),2)</f>
        <v>422</v>
      </c>
      <c r="E3488" s="64">
        <f>ROUND(IF(B3488="小旋风",$D3488/提成!$D$4*提成!$E$4,$D3488/提成!$D$3*提成!$E$3),2)</f>
        <v>4.22</v>
      </c>
      <c r="F3488" s="5" t="str">
        <f ca="1">IFERROR(LOOKUP(1,0/((B3488=名单!B:B)*(VALUE(AW3488)&gt;=名单!E:E)*(VALUE(AW3488)&lt;=名单!G:G)*(Y3488="正常走货")),名单!H:H),"否")</f>
        <v>是</v>
      </c>
      <c r="G3488" s="71" t="s">
        <v>10476</v>
      </c>
      <c r="H3488" s="71" t="s">
        <v>50</v>
      </c>
      <c r="J3488" s="72" t="s">
        <v>51</v>
      </c>
      <c r="L3488" s="71" t="s">
        <v>18</v>
      </c>
      <c r="M3488" s="73"/>
      <c r="N3488" s="73"/>
      <c r="R3488" s="73"/>
      <c r="S3488" s="72" t="s">
        <v>39</v>
      </c>
      <c r="T3488" s="72" t="s">
        <v>14386</v>
      </c>
      <c r="U3488" s="73"/>
      <c r="W3488" s="73"/>
      <c r="X3488" s="73"/>
      <c r="Y3488" s="72" t="s">
        <v>14379</v>
      </c>
      <c r="AO3488" s="71">
        <v>397.2</v>
      </c>
      <c r="AW3488" s="74" t="s">
        <v>17883</v>
      </c>
    </row>
    <row r="3489" spans="1:49">
      <c r="A3489" s="70" t="str">
        <f t="shared" si="109"/>
        <v>2026-01</v>
      </c>
      <c r="B3489" s="5" t="str">
        <f>_xlfn.XLOOKUP(G3489,过机服务商重量差!A:A,过机服务商重量差!G:G)</f>
        <v>风清扬</v>
      </c>
      <c r="C3489" s="32" t="str">
        <f t="shared" si="108"/>
        <v>渠道</v>
      </c>
      <c r="D3489" s="63">
        <f>ROUND(IF(AND(AO3489&gt;=0,Y3489="正常走货"),_xlfn.XLOOKUP(G3489,过机服务商重量差!A:A,过机服务商重量差!L:L),"0"),2)</f>
        <v>61</v>
      </c>
      <c r="E3489" s="64">
        <f>ROUND(IF(B3489="小旋风",$D3489/提成!$D$4*提成!$E$4,$D3489/提成!$D$3*提成!$E$3),2)</f>
        <v>0.61</v>
      </c>
      <c r="F3489" s="5" t="str">
        <f ca="1">IFERROR(LOOKUP(1,0/((B3489=名单!B:B)*(VALUE(AW3489)&gt;=名单!E:E)*(VALUE(AW3489)&lt;=名单!G:G)*(Y3489="正常走货")),名单!H:H),"否")</f>
        <v>是</v>
      </c>
      <c r="G3489" s="71" t="s">
        <v>10478</v>
      </c>
      <c r="H3489" s="71" t="s">
        <v>50</v>
      </c>
      <c r="J3489" s="71" t="s">
        <v>51</v>
      </c>
      <c r="L3489" s="71" t="s">
        <v>18</v>
      </c>
      <c r="M3489" s="73"/>
      <c r="N3489" s="73"/>
      <c r="R3489" s="73"/>
      <c r="S3489" s="72" t="s">
        <v>39</v>
      </c>
      <c r="T3489" s="72" t="s">
        <v>14386</v>
      </c>
      <c r="U3489" s="73"/>
      <c r="W3489" s="73"/>
      <c r="X3489" s="73"/>
      <c r="Y3489" s="72" t="s">
        <v>14379</v>
      </c>
      <c r="AO3489" s="71">
        <v>48.8</v>
      </c>
      <c r="AW3489" s="74" t="s">
        <v>17884</v>
      </c>
    </row>
    <row r="3490" spans="1:49">
      <c r="A3490" s="70" t="str">
        <f t="shared" si="109"/>
        <v>2026-01</v>
      </c>
      <c r="B3490" s="5" t="str">
        <f>_xlfn.XLOOKUP(G3490,过机服务商重量差!A:A,过机服务商重量差!G:G)</f>
        <v>风清扬</v>
      </c>
      <c r="C3490" s="32" t="str">
        <f t="shared" si="108"/>
        <v>渠道</v>
      </c>
      <c r="D3490" s="63">
        <f>ROUND(IF(AND(AO3490&gt;=0,Y3490="正常走货"),_xlfn.XLOOKUP(G3490,过机服务商重量差!A:A,过机服务商重量差!L:L),"0"),2)</f>
        <v>38</v>
      </c>
      <c r="E3490" s="64">
        <f>ROUND(IF(B3490="小旋风",$D3490/提成!$D$4*提成!$E$4,$D3490/提成!$D$3*提成!$E$3),2)</f>
        <v>0.38</v>
      </c>
      <c r="F3490" s="5" t="str">
        <f ca="1">IFERROR(LOOKUP(1,0/((B3490=名单!B:B)*(VALUE(AW3490)&gt;=名单!E:E)*(VALUE(AW3490)&lt;=名单!G:G)*(Y3490="正常走货")),名单!H:H),"否")</f>
        <v>是</v>
      </c>
      <c r="G3490" s="71" t="s">
        <v>10480</v>
      </c>
      <c r="H3490" s="71" t="s">
        <v>50</v>
      </c>
      <c r="J3490" s="71" t="s">
        <v>51</v>
      </c>
      <c r="L3490" s="71" t="s">
        <v>18</v>
      </c>
      <c r="M3490" s="73"/>
      <c r="N3490" s="73"/>
      <c r="R3490" s="73"/>
      <c r="S3490" s="72" t="s">
        <v>39</v>
      </c>
      <c r="T3490" s="72" t="s">
        <v>14386</v>
      </c>
      <c r="U3490" s="73"/>
      <c r="W3490" s="73"/>
      <c r="X3490" s="73"/>
      <c r="Y3490" s="72" t="s">
        <v>14379</v>
      </c>
      <c r="AO3490" s="71">
        <v>30.4000000000001</v>
      </c>
      <c r="AW3490" s="74" t="s">
        <v>17885</v>
      </c>
    </row>
    <row r="3491" spans="1:49">
      <c r="A3491" s="70" t="str">
        <f t="shared" si="109"/>
        <v>2026-01</v>
      </c>
      <c r="B3491" s="5" t="str">
        <f>_xlfn.XLOOKUP(G3491,过机服务商重量差!A:A,过机服务商重量差!G:G)</f>
        <v>风清扬</v>
      </c>
      <c r="C3491" s="32" t="str">
        <f t="shared" si="108"/>
        <v/>
      </c>
      <c r="D3491" s="63">
        <f>ROUND(IF(AND(AO3491&gt;=0,Y3491="正常走货"),_xlfn.XLOOKUP(G3491,过机服务商重量差!A:A,过机服务商重量差!L:L),"0"),2)</f>
        <v>0</v>
      </c>
      <c r="E3491" s="64">
        <f>ROUND(IF(B3491="小旋风",$D3491/提成!$D$4*提成!$E$4,$D3491/提成!$D$3*提成!$E$3),2)</f>
        <v>0</v>
      </c>
      <c r="F3491" s="5" t="str">
        <f ca="1">IFERROR(LOOKUP(1,0/((B3491=名单!B:B)*(VALUE(AW3491)&gt;=名单!E:E)*(VALUE(AW3491)&lt;=名单!G:G)*(Y3491="正常走货")),名单!H:H),"否")</f>
        <v>是</v>
      </c>
      <c r="G3491" s="71" t="s">
        <v>10482</v>
      </c>
      <c r="H3491" s="71" t="s">
        <v>50</v>
      </c>
      <c r="J3491" s="71" t="s">
        <v>51</v>
      </c>
      <c r="L3491" s="71" t="s">
        <v>18</v>
      </c>
      <c r="M3491" s="73"/>
      <c r="N3491" s="73"/>
      <c r="R3491" s="73"/>
      <c r="S3491" s="72" t="s">
        <v>39</v>
      </c>
      <c r="T3491" s="72" t="s">
        <v>14386</v>
      </c>
      <c r="U3491" s="73"/>
      <c r="W3491" s="73"/>
      <c r="X3491" s="73"/>
      <c r="Y3491" s="72" t="s">
        <v>14379</v>
      </c>
      <c r="AO3491" s="71">
        <v>-209.2</v>
      </c>
      <c r="AW3491" s="74" t="s">
        <v>17886</v>
      </c>
    </row>
    <row r="3492" spans="1:49">
      <c r="A3492" s="70" t="str">
        <f t="shared" si="109"/>
        <v>2026-01</v>
      </c>
      <c r="B3492" s="5" t="str">
        <f>_xlfn.XLOOKUP(G3492,过机服务商重量差!A:A,过机服务商重量差!G:G)</f>
        <v>风清扬</v>
      </c>
      <c r="C3492" s="32" t="str">
        <f t="shared" si="108"/>
        <v>渠道</v>
      </c>
      <c r="D3492" s="63">
        <f>ROUND(IF(AND(AO3492&gt;=0,Y3492="正常走货"),_xlfn.XLOOKUP(G3492,过机服务商重量差!A:A,过机服务商重量差!L:L),"0"),2)</f>
        <v>38</v>
      </c>
      <c r="E3492" s="64">
        <f>ROUND(IF(B3492="小旋风",$D3492/提成!$D$4*提成!$E$4,$D3492/提成!$D$3*提成!$E$3),2)</f>
        <v>0.38</v>
      </c>
      <c r="F3492" s="5" t="str">
        <f ca="1">IFERROR(LOOKUP(1,0/((B3492=名单!B:B)*(VALUE(AW3492)&gt;=名单!E:E)*(VALUE(AW3492)&lt;=名单!G:G)*(Y3492="正常走货")),名单!H:H),"否")</f>
        <v>是</v>
      </c>
      <c r="G3492" s="71" t="s">
        <v>10484</v>
      </c>
      <c r="H3492" s="71" t="s">
        <v>50</v>
      </c>
      <c r="J3492" s="71" t="s">
        <v>51</v>
      </c>
      <c r="L3492" s="71" t="s">
        <v>18</v>
      </c>
      <c r="M3492" s="73"/>
      <c r="N3492" s="73"/>
      <c r="R3492" s="73"/>
      <c r="S3492" s="72" t="s">
        <v>39</v>
      </c>
      <c r="T3492" s="72" t="s">
        <v>14386</v>
      </c>
      <c r="U3492" s="73"/>
      <c r="W3492" s="73"/>
      <c r="X3492" s="73"/>
      <c r="Y3492" s="72" t="s">
        <v>14379</v>
      </c>
      <c r="AO3492" s="71">
        <v>30.4000000000001</v>
      </c>
      <c r="AW3492" s="74" t="s">
        <v>17887</v>
      </c>
    </row>
    <row r="3493" spans="1:49">
      <c r="A3493" s="70" t="str">
        <f t="shared" si="109"/>
        <v>2026-01</v>
      </c>
      <c r="B3493" s="5" t="str">
        <f>_xlfn.XLOOKUP(G3493,过机服务商重量差!A:A,过机服务商重量差!G:G)</f>
        <v>风清扬</v>
      </c>
      <c r="C3493" s="32" t="str">
        <f t="shared" si="108"/>
        <v>渠道</v>
      </c>
      <c r="D3493" s="63">
        <f>ROUND(IF(AND(AO3493&gt;=0,Y3493="正常走货"),_xlfn.XLOOKUP(G3493,过机服务商重量差!A:A,过机服务商重量差!L:L),"0"),2)</f>
        <v>141</v>
      </c>
      <c r="E3493" s="64">
        <f>ROUND(IF(B3493="小旋风",$D3493/提成!$D$4*提成!$E$4,$D3493/提成!$D$3*提成!$E$3),2)</f>
        <v>1.41</v>
      </c>
      <c r="F3493" s="5" t="str">
        <f ca="1">IFERROR(LOOKUP(1,0/((B3493=名单!B:B)*(VALUE(AW3493)&gt;=名单!E:E)*(VALUE(AW3493)&lt;=名单!G:G)*(Y3493="正常走货")),名单!H:H),"否")</f>
        <v>是</v>
      </c>
      <c r="G3493" s="71" t="s">
        <v>10486</v>
      </c>
      <c r="H3493" s="71" t="s">
        <v>50</v>
      </c>
      <c r="J3493" s="71" t="s">
        <v>51</v>
      </c>
      <c r="L3493" s="71" t="s">
        <v>18</v>
      </c>
      <c r="M3493" s="73"/>
      <c r="N3493" s="73"/>
      <c r="R3493" s="73"/>
      <c r="S3493" s="72" t="s">
        <v>39</v>
      </c>
      <c r="T3493" s="72" t="s">
        <v>14386</v>
      </c>
      <c r="U3493" s="73"/>
      <c r="W3493" s="73"/>
      <c r="X3493" s="73"/>
      <c r="Y3493" s="72" t="s">
        <v>14379</v>
      </c>
      <c r="AO3493" s="71">
        <v>141</v>
      </c>
      <c r="AW3493" s="74" t="s">
        <v>17888</v>
      </c>
    </row>
    <row r="3494" spans="1:49">
      <c r="A3494" s="70" t="str">
        <f t="shared" si="109"/>
        <v>2026-01</v>
      </c>
      <c r="B3494" s="5" t="str">
        <f>_xlfn.XLOOKUP(G3494,过机服务商重量差!A:A,过机服务商重量差!G:G)</f>
        <v>风清扬</v>
      </c>
      <c r="C3494" s="32" t="str">
        <f t="shared" si="108"/>
        <v>渠道</v>
      </c>
      <c r="D3494" s="63">
        <f>ROUND(IF(AND(AO3494&gt;=0,Y3494="正常走货"),_xlfn.XLOOKUP(G3494,过机服务商重量差!A:A,过机服务商重量差!L:L),"0"),2)</f>
        <v>93</v>
      </c>
      <c r="E3494" s="64">
        <f>ROUND(IF(B3494="小旋风",$D3494/提成!$D$4*提成!$E$4,$D3494/提成!$D$3*提成!$E$3),2)</f>
        <v>0.93</v>
      </c>
      <c r="F3494" s="5" t="str">
        <f ca="1">IFERROR(LOOKUP(1,0/((B3494=名单!B:B)*(VALUE(AW3494)&gt;=名单!E:E)*(VALUE(AW3494)&lt;=名单!G:G)*(Y3494="正常走货")),名单!H:H),"否")</f>
        <v>是</v>
      </c>
      <c r="G3494" s="71" t="s">
        <v>10488</v>
      </c>
      <c r="H3494" s="71" t="s">
        <v>50</v>
      </c>
      <c r="J3494" s="72" t="s">
        <v>51</v>
      </c>
      <c r="L3494" s="71" t="s">
        <v>18</v>
      </c>
      <c r="M3494" s="73"/>
      <c r="N3494" s="73"/>
      <c r="R3494" s="73"/>
      <c r="S3494" s="72" t="s">
        <v>39</v>
      </c>
      <c r="T3494" s="72" t="s">
        <v>14386</v>
      </c>
      <c r="U3494" s="73"/>
      <c r="W3494" s="73"/>
      <c r="X3494" s="73"/>
      <c r="Y3494" s="72" t="s">
        <v>14379</v>
      </c>
      <c r="AO3494" s="71">
        <v>74.4000000000001</v>
      </c>
      <c r="AW3494" s="74" t="s">
        <v>17889</v>
      </c>
    </row>
    <row r="3495" spans="1:49">
      <c r="A3495" s="70" t="str">
        <f t="shared" si="109"/>
        <v>2026-01</v>
      </c>
      <c r="B3495" s="5" t="str">
        <f>_xlfn.XLOOKUP(G3495,过机服务商重量差!A:A,过机服务商重量差!G:G)</f>
        <v>玉麒麟</v>
      </c>
      <c r="C3495" s="32" t="str">
        <f t="shared" si="108"/>
        <v>渠道</v>
      </c>
      <c r="D3495" s="63">
        <f>ROUND(IF(AND(AO3495&gt;=0,Y3495="正常走货"),_xlfn.XLOOKUP(G3495,过机服务商重量差!A:A,过机服务商重量差!L:L),"0"),2)</f>
        <v>49</v>
      </c>
      <c r="E3495" s="64">
        <f>ROUND(IF(B3495="小旋风",$D3495/提成!$D$4*提成!$E$4,$D3495/提成!$D$3*提成!$E$3),2)</f>
        <v>0.49</v>
      </c>
      <c r="F3495" s="5" t="str">
        <f ca="1">IFERROR(LOOKUP(1,0/((B3495=名单!B:B)*(VALUE(AW3495)&gt;=名单!E:E)*(VALUE(AW3495)&lt;=名单!G:G)*(Y3495="正常走货")),名单!H:H),"否")</f>
        <v>否</v>
      </c>
      <c r="G3495" s="71" t="s">
        <v>10490</v>
      </c>
      <c r="H3495" s="71" t="s">
        <v>10492</v>
      </c>
      <c r="J3495" s="71" t="s">
        <v>17</v>
      </c>
      <c r="L3495" s="71" t="s">
        <v>18</v>
      </c>
      <c r="M3495" s="73"/>
      <c r="N3495" s="73"/>
      <c r="R3495" s="73"/>
      <c r="S3495" s="72" t="s">
        <v>152</v>
      </c>
      <c r="T3495" s="72" t="s">
        <v>14382</v>
      </c>
      <c r="U3495" s="73"/>
      <c r="W3495" s="73"/>
      <c r="X3495" s="73"/>
      <c r="Y3495" s="72" t="s">
        <v>14379</v>
      </c>
      <c r="AO3495" s="71">
        <v>98</v>
      </c>
      <c r="AW3495" s="74" t="s">
        <v>17890</v>
      </c>
    </row>
    <row r="3496" spans="1:49">
      <c r="A3496" s="70" t="str">
        <f t="shared" si="109"/>
        <v>2026-01</v>
      </c>
      <c r="B3496" s="5" t="str">
        <f>_xlfn.XLOOKUP(G3496,过机服务商重量差!A:A,过机服务商重量差!G:G)</f>
        <v>玉麒麟</v>
      </c>
      <c r="C3496" s="32" t="str">
        <f t="shared" si="108"/>
        <v>渠道</v>
      </c>
      <c r="D3496" s="63">
        <f>ROUND(IF(AND(AO3496&gt;=0,Y3496="正常走货"),_xlfn.XLOOKUP(G3496,过机服务商重量差!A:A,过机服务商重量差!L:L),"0"),2)</f>
        <v>3.5</v>
      </c>
      <c r="E3496" s="64">
        <f>ROUND(IF(B3496="小旋风",$D3496/提成!$D$4*提成!$E$4,$D3496/提成!$D$3*提成!$E$3),2)</f>
        <v>0.04</v>
      </c>
      <c r="F3496" s="5" t="str">
        <f ca="1">IFERROR(LOOKUP(1,0/((B3496=名单!B:B)*(VALUE(AW3496)&gt;=名单!E:E)*(VALUE(AW3496)&lt;=名单!G:G)*(Y3496="正常走货")),名单!H:H),"否")</f>
        <v>否</v>
      </c>
      <c r="G3496" s="71" t="s">
        <v>10493</v>
      </c>
      <c r="H3496" s="71" t="s">
        <v>10495</v>
      </c>
      <c r="J3496" s="72" t="s">
        <v>17</v>
      </c>
      <c r="L3496" s="71" t="s">
        <v>18</v>
      </c>
      <c r="M3496" s="73"/>
      <c r="N3496" s="73"/>
      <c r="R3496" s="73"/>
      <c r="S3496" s="72" t="s">
        <v>199</v>
      </c>
      <c r="T3496" s="72" t="s">
        <v>14439</v>
      </c>
      <c r="U3496" s="73"/>
      <c r="W3496" s="73"/>
      <c r="X3496" s="73"/>
      <c r="Y3496" s="72" t="s">
        <v>14379</v>
      </c>
      <c r="AO3496" s="71">
        <v>79.6</v>
      </c>
      <c r="AW3496" s="74" t="s">
        <v>17891</v>
      </c>
    </row>
    <row r="3497" spans="1:49">
      <c r="A3497" s="70" t="str">
        <f t="shared" si="109"/>
        <v>2026-01</v>
      </c>
      <c r="B3497" s="5" t="str">
        <f>_xlfn.XLOOKUP(G3497,过机服务商重量差!A:A,过机服务商重量差!G:G)</f>
        <v>小旋风</v>
      </c>
      <c r="C3497" s="32" t="str">
        <f t="shared" si="108"/>
        <v>渠道</v>
      </c>
      <c r="D3497" s="63">
        <f>ROUND(IF(AND(AO3497&gt;=0,Y3497="正常走货"),_xlfn.XLOOKUP(G3497,过机服务商重量差!A:A,过机服务商重量差!L:L),"0"),2)</f>
        <v>31</v>
      </c>
      <c r="E3497" s="64">
        <f>ROUND(IF(B3497="小旋风",$D3497/提成!$D$4*提成!$E$4,$D3497/提成!$D$3*提成!$E$3),2)</f>
        <v>0.31</v>
      </c>
      <c r="F3497" s="5" t="str">
        <f ca="1">IFERROR(LOOKUP(1,0/((B3497=名单!B:B)*(VALUE(AW3497)&gt;=名单!E:E)*(VALUE(AW3497)&lt;=名单!G:G)*(Y3497="正常走货")),名单!H:H),"否")</f>
        <v>是</v>
      </c>
      <c r="G3497" s="71" t="s">
        <v>10496</v>
      </c>
      <c r="H3497" s="71" t="s">
        <v>10498</v>
      </c>
      <c r="J3497" s="72" t="s">
        <v>453</v>
      </c>
      <c r="L3497" s="71" t="s">
        <v>18</v>
      </c>
      <c r="M3497" s="73"/>
      <c r="N3497" s="73"/>
      <c r="R3497" s="73"/>
      <c r="S3497" s="72" t="s">
        <v>227</v>
      </c>
      <c r="T3497" s="72" t="s">
        <v>14410</v>
      </c>
      <c r="U3497" s="73"/>
      <c r="W3497" s="73"/>
      <c r="X3497" s="73"/>
      <c r="Y3497" s="72" t="s">
        <v>14379</v>
      </c>
      <c r="AO3497" s="71">
        <v>6.19999999999999</v>
      </c>
      <c r="AW3497" s="74" t="s">
        <v>17892</v>
      </c>
    </row>
    <row r="3498" spans="1:49">
      <c r="A3498" s="70" t="str">
        <f t="shared" si="109"/>
        <v>2026-01</v>
      </c>
      <c r="B3498" s="5" t="str">
        <f>_xlfn.XLOOKUP(G3498,过机服务商重量差!A:A,过机服务商重量差!G:G)</f>
        <v>玉麒麟</v>
      </c>
      <c r="C3498" s="32" t="str">
        <f t="shared" si="108"/>
        <v>渠道</v>
      </c>
      <c r="D3498" s="63">
        <f>ROUND(IF(AND(AO3498&gt;=0,Y3498="正常走货"),_xlfn.XLOOKUP(G3498,过机服务商重量差!A:A,过机服务商重量差!L:L),"0"),2)</f>
        <v>1</v>
      </c>
      <c r="E3498" s="64">
        <f>ROUND(IF(B3498="小旋风",$D3498/提成!$D$4*提成!$E$4,$D3498/提成!$D$3*提成!$E$3),2)</f>
        <v>0.01</v>
      </c>
      <c r="F3498" s="5" t="str">
        <f ca="1">IFERROR(LOOKUP(1,0/((B3498=名单!B:B)*(VALUE(AW3498)&gt;=名单!E:E)*(VALUE(AW3498)&lt;=名单!G:G)*(Y3498="正常走货")),名单!H:H),"否")</f>
        <v>否</v>
      </c>
      <c r="G3498" s="71" t="s">
        <v>10499</v>
      </c>
      <c r="H3498" s="71" t="s">
        <v>10501</v>
      </c>
      <c r="J3498" s="72" t="s">
        <v>17</v>
      </c>
      <c r="L3498" s="71" t="s">
        <v>18</v>
      </c>
      <c r="M3498" s="73"/>
      <c r="N3498" s="73"/>
      <c r="R3498" s="73"/>
      <c r="S3498" s="72" t="s">
        <v>152</v>
      </c>
      <c r="T3498" s="72" t="s">
        <v>14382</v>
      </c>
      <c r="U3498" s="73"/>
      <c r="W3498" s="73"/>
      <c r="X3498" s="73"/>
      <c r="Y3498" s="72" t="s">
        <v>14379</v>
      </c>
      <c r="AO3498" s="71">
        <v>18.21</v>
      </c>
      <c r="AW3498" s="74" t="s">
        <v>17893</v>
      </c>
    </row>
    <row r="3499" spans="1:49">
      <c r="A3499" s="70" t="str">
        <f t="shared" si="109"/>
        <v>2026-01</v>
      </c>
      <c r="B3499" s="5" t="str">
        <f>_xlfn.XLOOKUP(G3499,过机服务商重量差!A:A,过机服务商重量差!G:G)</f>
        <v>玉麒麟</v>
      </c>
      <c r="C3499" s="32" t="str">
        <f t="shared" si="108"/>
        <v>渠道</v>
      </c>
      <c r="D3499" s="63">
        <f>ROUND(IF(AND(AO3499&gt;=0,Y3499="正常走货"),_xlfn.XLOOKUP(G3499,过机服务商重量差!A:A,过机服务商重量差!L:L),"0"),2)</f>
        <v>28</v>
      </c>
      <c r="E3499" s="64">
        <f>ROUND(IF(B3499="小旋风",$D3499/提成!$D$4*提成!$E$4,$D3499/提成!$D$3*提成!$E$3),2)</f>
        <v>0.28</v>
      </c>
      <c r="F3499" s="5" t="str">
        <f ca="1">IFERROR(LOOKUP(1,0/((B3499=名单!B:B)*(VALUE(AW3499)&gt;=名单!E:E)*(VALUE(AW3499)&lt;=名单!G:G)*(Y3499="正常走货")),名单!H:H),"否")</f>
        <v>否</v>
      </c>
      <c r="G3499" s="71" t="s">
        <v>10502</v>
      </c>
      <c r="H3499" s="71" t="s">
        <v>10504</v>
      </c>
      <c r="J3499" s="72" t="s">
        <v>17</v>
      </c>
      <c r="L3499" s="71" t="s">
        <v>18</v>
      </c>
      <c r="M3499" s="73"/>
      <c r="N3499" s="73"/>
      <c r="R3499" s="73"/>
      <c r="S3499" s="72" t="s">
        <v>145</v>
      </c>
      <c r="T3499" s="72" t="s">
        <v>14407</v>
      </c>
      <c r="U3499" s="73"/>
      <c r="W3499" s="73"/>
      <c r="X3499" s="73"/>
      <c r="Y3499" s="72" t="s">
        <v>14379</v>
      </c>
      <c r="AO3499" s="71">
        <v>364.86</v>
      </c>
      <c r="AW3499" s="74" t="s">
        <v>17894</v>
      </c>
    </row>
    <row r="3500" spans="1:49">
      <c r="A3500" s="70" t="str">
        <f t="shared" si="109"/>
        <v>2026-01</v>
      </c>
      <c r="B3500" s="5" t="str">
        <f>_xlfn.XLOOKUP(G3500,过机服务商重量差!A:A,过机服务商重量差!G:G)</f>
        <v>无崖子</v>
      </c>
      <c r="C3500" s="32" t="str">
        <f t="shared" si="108"/>
        <v>渠道</v>
      </c>
      <c r="D3500" s="63">
        <f>ROUND(IF(AND(AO3500&gt;=0,Y3500="正常走货"),_xlfn.XLOOKUP(G3500,过机服务商重量差!A:A,过机服务商重量差!L:L),"0"),2)</f>
        <v>0.5</v>
      </c>
      <c r="E3500" s="64">
        <f>ROUND(IF(B3500="小旋风",$D3500/提成!$D$4*提成!$E$4,$D3500/提成!$D$3*提成!$E$3),2)</f>
        <v>0.01</v>
      </c>
      <c r="F3500" s="5" t="str">
        <f ca="1">IFERROR(LOOKUP(1,0/((B3500=名单!B:B)*(VALUE(AW3500)&gt;=名单!E:E)*(VALUE(AW3500)&lt;=名单!G:G)*(Y3500="正常走货")),名单!H:H),"否")</f>
        <v>否</v>
      </c>
      <c r="G3500" s="71" t="s">
        <v>10505</v>
      </c>
      <c r="H3500" s="71" t="s">
        <v>10507</v>
      </c>
      <c r="J3500" s="72" t="s">
        <v>198</v>
      </c>
      <c r="L3500" s="71" t="s">
        <v>18</v>
      </c>
      <c r="M3500" s="73"/>
      <c r="N3500" s="73"/>
      <c r="R3500" s="73"/>
      <c r="S3500" s="72" t="s">
        <v>191</v>
      </c>
      <c r="T3500" s="72" t="s">
        <v>14410</v>
      </c>
      <c r="U3500" s="73"/>
      <c r="W3500" s="73"/>
      <c r="X3500" s="73"/>
      <c r="Y3500" s="72" t="s">
        <v>14379</v>
      </c>
      <c r="AO3500" s="71">
        <v>0.740000000000009</v>
      </c>
      <c r="AW3500" s="74" t="s">
        <v>17895</v>
      </c>
    </row>
    <row r="3501" spans="1:49">
      <c r="A3501" s="70" t="str">
        <f t="shared" si="109"/>
        <v>2026-01</v>
      </c>
      <c r="B3501" s="5" t="str">
        <f>_xlfn.XLOOKUP(G3501,过机服务商重量差!A:A,过机服务商重量差!G:G)</f>
        <v>玉麒麟</v>
      </c>
      <c r="C3501" s="32" t="str">
        <f t="shared" si="108"/>
        <v>渠道</v>
      </c>
      <c r="D3501" s="63">
        <f>ROUND(IF(AND(AO3501&gt;=0,Y3501="正常走货"),_xlfn.XLOOKUP(G3501,过机服务商重量差!A:A,过机服务商重量差!L:L),"0"),2)</f>
        <v>0.5</v>
      </c>
      <c r="E3501" s="64">
        <f>ROUND(IF(B3501="小旋风",$D3501/提成!$D$4*提成!$E$4,$D3501/提成!$D$3*提成!$E$3),2)</f>
        <v>0.01</v>
      </c>
      <c r="F3501" s="5" t="str">
        <f ca="1">IFERROR(LOOKUP(1,0/((B3501=名单!B:B)*(VALUE(AW3501)&gt;=名单!E:E)*(VALUE(AW3501)&lt;=名单!G:G)*(Y3501="正常走货")),名单!H:H),"否")</f>
        <v>否</v>
      </c>
      <c r="G3501" s="71" t="s">
        <v>10508</v>
      </c>
      <c r="H3501" s="71" t="s">
        <v>10510</v>
      </c>
      <c r="J3501" s="72" t="s">
        <v>17</v>
      </c>
      <c r="L3501" s="71" t="s">
        <v>18</v>
      </c>
      <c r="M3501" s="73"/>
      <c r="N3501" s="73"/>
      <c r="R3501" s="73"/>
      <c r="S3501" s="72" t="s">
        <v>1593</v>
      </c>
      <c r="T3501" s="72" t="s">
        <v>14407</v>
      </c>
      <c r="U3501" s="73"/>
      <c r="W3501" s="73"/>
      <c r="X3501" s="73"/>
      <c r="Y3501" s="72" t="s">
        <v>14379</v>
      </c>
      <c r="AO3501" s="71">
        <v>100.5</v>
      </c>
      <c r="AW3501" s="74" t="s">
        <v>17896</v>
      </c>
    </row>
    <row r="3502" spans="1:49">
      <c r="A3502" s="70" t="str">
        <f t="shared" si="109"/>
        <v>2026-01</v>
      </c>
      <c r="B3502" s="5" t="str">
        <f>_xlfn.XLOOKUP(G3502,过机服务商重量差!A:A,过机服务商重量差!G:G)</f>
        <v>帅时莹</v>
      </c>
      <c r="C3502" s="32" t="str">
        <f t="shared" si="108"/>
        <v>渠道</v>
      </c>
      <c r="D3502" s="63">
        <f>ROUND(IF(AND(AO3502&gt;=0,Y3502="正常走货"),_xlfn.XLOOKUP(G3502,过机服务商重量差!A:A,过机服务商重量差!L:L),"0"),2)</f>
        <v>1</v>
      </c>
      <c r="E3502" s="64">
        <f>ROUND(IF(B3502="小旋风",$D3502/提成!$D$4*提成!$E$4,$D3502/提成!$D$3*提成!$E$3),2)</f>
        <v>0.01</v>
      </c>
      <c r="F3502" s="5" t="str">
        <f ca="1">IFERROR(LOOKUP(1,0/((B3502=名单!B:B)*(VALUE(AW3502)&gt;=名单!E:E)*(VALUE(AW3502)&lt;=名单!G:G)*(Y3502="正常走货")),名单!H:H),"否")</f>
        <v>否</v>
      </c>
      <c r="G3502" s="71" t="s">
        <v>10511</v>
      </c>
      <c r="H3502" s="71" t="s">
        <v>10513</v>
      </c>
      <c r="J3502" s="72" t="s">
        <v>586</v>
      </c>
      <c r="L3502" s="71" t="s">
        <v>18</v>
      </c>
      <c r="M3502" s="73"/>
      <c r="N3502" s="73"/>
      <c r="R3502" s="73"/>
      <c r="S3502" s="72" t="s">
        <v>562</v>
      </c>
      <c r="T3502" s="72" t="s">
        <v>14410</v>
      </c>
      <c r="U3502" s="73"/>
      <c r="W3502" s="73"/>
      <c r="X3502" s="73"/>
      <c r="Y3502" s="72" t="s">
        <v>14379</v>
      </c>
      <c r="AO3502" s="71">
        <v>60.43</v>
      </c>
      <c r="AW3502" s="74" t="s">
        <v>17897</v>
      </c>
    </row>
    <row r="3503" spans="1:49">
      <c r="A3503" s="70" t="str">
        <f t="shared" si="109"/>
        <v>2026-01</v>
      </c>
      <c r="B3503" s="5" t="str">
        <f>_xlfn.XLOOKUP(G3503,过机服务商重量差!A:A,过机服务商重量差!G:G)</f>
        <v>风清扬</v>
      </c>
      <c r="C3503" s="32" t="str">
        <f t="shared" si="108"/>
        <v>渠道</v>
      </c>
      <c r="D3503" s="63">
        <f>ROUND(IF(AND(AO3503&gt;=0,Y3503="正常走货"),_xlfn.XLOOKUP(G3503,过机服务商重量差!A:A,过机服务商重量差!L:L),"0"),2)</f>
        <v>542</v>
      </c>
      <c r="E3503" s="64">
        <f>ROUND(IF(B3503="小旋风",$D3503/提成!$D$4*提成!$E$4,$D3503/提成!$D$3*提成!$E$3),2)</f>
        <v>5.42</v>
      </c>
      <c r="F3503" s="5" t="str">
        <f ca="1">IFERROR(LOOKUP(1,0/((B3503=名单!B:B)*(VALUE(AW3503)&gt;=名单!E:E)*(VALUE(AW3503)&lt;=名单!G:G)*(Y3503="正常走货")),名单!H:H),"否")</f>
        <v>是</v>
      </c>
      <c r="G3503" s="71" t="s">
        <v>10514</v>
      </c>
      <c r="H3503" s="71" t="s">
        <v>10516</v>
      </c>
      <c r="J3503" s="72" t="s">
        <v>231</v>
      </c>
      <c r="L3503" s="71" t="s">
        <v>18</v>
      </c>
      <c r="M3503" s="73"/>
      <c r="N3503" s="73"/>
      <c r="R3503" s="73"/>
      <c r="S3503" s="72" t="s">
        <v>152</v>
      </c>
      <c r="T3503" s="72" t="s">
        <v>14382</v>
      </c>
      <c r="U3503" s="73"/>
      <c r="W3503" s="73"/>
      <c r="X3503" s="73"/>
      <c r="Y3503" s="72" t="s">
        <v>14379</v>
      </c>
      <c r="AO3503" s="71">
        <v>379.4</v>
      </c>
      <c r="AW3503" s="74" t="s">
        <v>17898</v>
      </c>
    </row>
    <row r="3504" spans="1:49">
      <c r="A3504" s="70" t="str">
        <f t="shared" si="109"/>
        <v>2026-01</v>
      </c>
      <c r="B3504" s="5" t="str">
        <f>_xlfn.XLOOKUP(G3504,过机服务商重量差!A:A,过机服务商重量差!G:G)</f>
        <v>玉麒麟</v>
      </c>
      <c r="C3504" s="32" t="str">
        <f t="shared" si="108"/>
        <v>渠道</v>
      </c>
      <c r="D3504" s="63">
        <f>ROUND(IF(AND(AO3504&gt;=0,Y3504="正常走货"),_xlfn.XLOOKUP(G3504,过机服务商重量差!A:A,过机服务商重量差!L:L),"0"),2)</f>
        <v>1</v>
      </c>
      <c r="E3504" s="64">
        <f>ROUND(IF(B3504="小旋风",$D3504/提成!$D$4*提成!$E$4,$D3504/提成!$D$3*提成!$E$3),2)</f>
        <v>0.01</v>
      </c>
      <c r="F3504" s="5" t="str">
        <f ca="1">IFERROR(LOOKUP(1,0/((B3504=名单!B:B)*(VALUE(AW3504)&gt;=名单!E:E)*(VALUE(AW3504)&lt;=名单!G:G)*(Y3504="正常走货")),名单!H:H),"否")</f>
        <v>否</v>
      </c>
      <c r="G3504" s="71" t="s">
        <v>10517</v>
      </c>
      <c r="H3504" s="71" t="s">
        <v>10519</v>
      </c>
      <c r="J3504" s="72" t="s">
        <v>17</v>
      </c>
      <c r="L3504" s="71" t="s">
        <v>18</v>
      </c>
      <c r="M3504" s="73"/>
      <c r="N3504" s="73"/>
      <c r="R3504" s="73"/>
      <c r="S3504" s="72" t="s">
        <v>152</v>
      </c>
      <c r="T3504" s="72" t="s">
        <v>14382</v>
      </c>
      <c r="U3504" s="73"/>
      <c r="W3504" s="73"/>
      <c r="X3504" s="73"/>
      <c r="Y3504" s="72" t="s">
        <v>14379</v>
      </c>
      <c r="AO3504" s="71">
        <v>72.5</v>
      </c>
      <c r="AW3504" s="74" t="s">
        <v>17899</v>
      </c>
    </row>
    <row r="3505" spans="1:49">
      <c r="A3505" s="70" t="str">
        <f t="shared" si="109"/>
        <v>2026-01</v>
      </c>
      <c r="B3505" s="5" t="str">
        <f>_xlfn.XLOOKUP(G3505,过机服务商重量差!A:A,过机服务商重量差!G:G)</f>
        <v>玉麒麟</v>
      </c>
      <c r="C3505" s="32" t="str">
        <f t="shared" si="108"/>
        <v>渠道</v>
      </c>
      <c r="D3505" s="63">
        <f>ROUND(IF(AND(AO3505&gt;=0,Y3505="正常走货"),_xlfn.XLOOKUP(G3505,过机服务商重量差!A:A,过机服务商重量差!L:L),"0"),2)</f>
        <v>2.5</v>
      </c>
      <c r="E3505" s="64">
        <f>ROUND(IF(B3505="小旋风",$D3505/提成!$D$4*提成!$E$4,$D3505/提成!$D$3*提成!$E$3),2)</f>
        <v>0.03</v>
      </c>
      <c r="F3505" s="5" t="str">
        <f ca="1">IFERROR(LOOKUP(1,0/((B3505=名单!B:B)*(VALUE(AW3505)&gt;=名单!E:E)*(VALUE(AW3505)&lt;=名单!G:G)*(Y3505="正常走货")),名单!H:H),"否")</f>
        <v>否</v>
      </c>
      <c r="G3505" s="71" t="s">
        <v>10520</v>
      </c>
      <c r="H3505" s="71" t="s">
        <v>10522</v>
      </c>
      <c r="J3505" s="72" t="s">
        <v>17</v>
      </c>
      <c r="L3505" s="71" t="s">
        <v>18</v>
      </c>
      <c r="M3505" s="73"/>
      <c r="N3505" s="73"/>
      <c r="R3505" s="73"/>
      <c r="S3505" s="72" t="s">
        <v>152</v>
      </c>
      <c r="T3505" s="72" t="s">
        <v>14382</v>
      </c>
      <c r="U3505" s="73"/>
      <c r="W3505" s="73"/>
      <c r="X3505" s="73"/>
      <c r="Y3505" s="72" t="s">
        <v>14379</v>
      </c>
      <c r="AO3505" s="71">
        <v>39.67</v>
      </c>
      <c r="AW3505" s="74" t="s">
        <v>17900</v>
      </c>
    </row>
    <row r="3506" spans="1:49">
      <c r="A3506" s="70" t="str">
        <f t="shared" si="109"/>
        <v>2026-01</v>
      </c>
      <c r="B3506" s="5" t="str">
        <f>_xlfn.XLOOKUP(G3506,过机服务商重量差!A:A,过机服务商重量差!G:G)</f>
        <v>玉麒麟</v>
      </c>
      <c r="C3506" s="32" t="str">
        <f t="shared" si="108"/>
        <v>渠道</v>
      </c>
      <c r="D3506" s="63">
        <f>ROUND(IF(AND(AO3506&gt;=0,Y3506="正常走货"),_xlfn.XLOOKUP(G3506,过机服务商重量差!A:A,过机服务商重量差!L:L),"0"),2)</f>
        <v>27</v>
      </c>
      <c r="E3506" s="64">
        <f>ROUND(IF(B3506="小旋风",$D3506/提成!$D$4*提成!$E$4,$D3506/提成!$D$3*提成!$E$3),2)</f>
        <v>0.27</v>
      </c>
      <c r="F3506" s="5" t="str">
        <f ca="1">IFERROR(LOOKUP(1,0/((B3506=名单!B:B)*(VALUE(AW3506)&gt;=名单!E:E)*(VALUE(AW3506)&lt;=名单!G:G)*(Y3506="正常走货")),名单!H:H),"否")</f>
        <v>否</v>
      </c>
      <c r="G3506" s="71" t="s">
        <v>10523</v>
      </c>
      <c r="H3506" s="71" t="s">
        <v>10525</v>
      </c>
      <c r="J3506" s="72" t="s">
        <v>24</v>
      </c>
      <c r="L3506" s="71" t="s">
        <v>18</v>
      </c>
      <c r="M3506" s="73"/>
      <c r="N3506" s="73"/>
      <c r="R3506" s="73"/>
      <c r="S3506" s="72" t="s">
        <v>120</v>
      </c>
      <c r="T3506" s="72" t="s">
        <v>14382</v>
      </c>
      <c r="U3506" s="73"/>
      <c r="W3506" s="73"/>
      <c r="X3506" s="73"/>
      <c r="Y3506" s="72" t="s">
        <v>14379</v>
      </c>
      <c r="AO3506" s="71">
        <v>135</v>
      </c>
      <c r="AW3506" s="74" t="s">
        <v>17901</v>
      </c>
    </row>
    <row r="3507" spans="1:49">
      <c r="A3507" s="70" t="str">
        <f t="shared" si="109"/>
        <v>2026-01</v>
      </c>
      <c r="B3507" s="5" t="str">
        <f>_xlfn.XLOOKUP(G3507,过机服务商重量差!A:A,过机服务商重量差!G:G)</f>
        <v>玉麒麟</v>
      </c>
      <c r="C3507" s="32" t="str">
        <f t="shared" si="108"/>
        <v>渠道</v>
      </c>
      <c r="D3507" s="63">
        <f>ROUND(IF(AND(AO3507&gt;=0,Y3507="正常走货"),_xlfn.XLOOKUP(G3507,过机服务商重量差!A:A,过机服务商重量差!L:L),"0"),2)</f>
        <v>8.5</v>
      </c>
      <c r="E3507" s="64">
        <f>ROUND(IF(B3507="小旋风",$D3507/提成!$D$4*提成!$E$4,$D3507/提成!$D$3*提成!$E$3),2)</f>
        <v>0.09</v>
      </c>
      <c r="F3507" s="5" t="str">
        <f ca="1">IFERROR(LOOKUP(1,0/((B3507=名单!B:B)*(VALUE(AW3507)&gt;=名单!E:E)*(VALUE(AW3507)&lt;=名单!G:G)*(Y3507="正常走货")),名单!H:H),"否")</f>
        <v>否</v>
      </c>
      <c r="G3507" s="71" t="s">
        <v>10526</v>
      </c>
      <c r="H3507" s="71" t="s">
        <v>10528</v>
      </c>
      <c r="J3507" s="72" t="s">
        <v>17</v>
      </c>
      <c r="L3507" s="71" t="s">
        <v>18</v>
      </c>
      <c r="M3507" s="73"/>
      <c r="N3507" s="73"/>
      <c r="R3507" s="73"/>
      <c r="S3507" s="72" t="s">
        <v>1006</v>
      </c>
      <c r="T3507" s="72" t="s">
        <v>14382</v>
      </c>
      <c r="U3507" s="73"/>
      <c r="W3507" s="73"/>
      <c r="X3507" s="73"/>
      <c r="Y3507" s="72" t="s">
        <v>14379</v>
      </c>
      <c r="AO3507" s="71">
        <v>70</v>
      </c>
      <c r="AW3507" s="74" t="s">
        <v>17902</v>
      </c>
    </row>
    <row r="3508" spans="1:49">
      <c r="A3508" s="70" t="str">
        <f t="shared" si="109"/>
        <v>2026-01</v>
      </c>
      <c r="B3508" s="5" t="str">
        <f>_xlfn.XLOOKUP(G3508,过机服务商重量差!A:A,过机服务商重量差!G:G)</f>
        <v>小旋风</v>
      </c>
      <c r="C3508" s="32" t="str">
        <f t="shared" si="108"/>
        <v>渠道</v>
      </c>
      <c r="D3508" s="63">
        <f>ROUND(IF(AND(AO3508&gt;=0,Y3508="正常走货"),_xlfn.XLOOKUP(G3508,过机服务商重量差!A:A,过机服务商重量差!L:L),"0"),2)</f>
        <v>4.5</v>
      </c>
      <c r="E3508" s="64">
        <f>ROUND(IF(B3508="小旋风",$D3508/提成!$D$4*提成!$E$4,$D3508/提成!$D$3*提成!$E$3),2)</f>
        <v>0.04</v>
      </c>
      <c r="F3508" s="5" t="str">
        <f ca="1">IFERROR(LOOKUP(1,0/((B3508=名单!B:B)*(VALUE(AW3508)&gt;=名单!E:E)*(VALUE(AW3508)&lt;=名单!G:G)*(Y3508="正常走货")),名单!H:H),"否")</f>
        <v>是</v>
      </c>
      <c r="G3508" s="71" t="s">
        <v>10529</v>
      </c>
      <c r="H3508" s="71" t="s">
        <v>10531</v>
      </c>
      <c r="J3508" s="72" t="s">
        <v>310</v>
      </c>
      <c r="L3508" s="71" t="s">
        <v>18</v>
      </c>
      <c r="M3508" s="73"/>
      <c r="N3508" s="73"/>
      <c r="R3508" s="73"/>
      <c r="S3508" s="72" t="s">
        <v>90</v>
      </c>
      <c r="T3508" s="72" t="s">
        <v>14407</v>
      </c>
      <c r="U3508" s="73"/>
      <c r="W3508" s="73"/>
      <c r="X3508" s="73"/>
      <c r="Y3508" s="72" t="s">
        <v>14379</v>
      </c>
      <c r="AO3508" s="71">
        <v>81</v>
      </c>
      <c r="AW3508" s="74" t="s">
        <v>17903</v>
      </c>
    </row>
    <row r="3509" spans="1:49">
      <c r="A3509" s="70" t="str">
        <f t="shared" si="109"/>
        <v>2026-01</v>
      </c>
      <c r="B3509" s="5" t="str">
        <f>_xlfn.XLOOKUP(G3509,过机服务商重量差!A:A,过机服务商重量差!G:G)</f>
        <v>玉麒麟</v>
      </c>
      <c r="C3509" s="32" t="str">
        <f t="shared" si="108"/>
        <v>渠道</v>
      </c>
      <c r="D3509" s="63">
        <f>ROUND(IF(AND(AO3509&gt;=0,Y3509="正常走货"),_xlfn.XLOOKUP(G3509,过机服务商重量差!A:A,过机服务商重量差!L:L),"0"),2)</f>
        <v>25</v>
      </c>
      <c r="E3509" s="64">
        <f>ROUND(IF(B3509="小旋风",$D3509/提成!$D$4*提成!$E$4,$D3509/提成!$D$3*提成!$E$3),2)</f>
        <v>0.25</v>
      </c>
      <c r="F3509" s="5" t="str">
        <f ca="1">IFERROR(LOOKUP(1,0/((B3509=名单!B:B)*(VALUE(AW3509)&gt;=名单!E:E)*(VALUE(AW3509)&lt;=名单!G:G)*(Y3509="正常走货")),名单!H:H),"否")</f>
        <v>否</v>
      </c>
      <c r="G3509" s="71" t="s">
        <v>10532</v>
      </c>
      <c r="H3509" s="71" t="s">
        <v>10534</v>
      </c>
      <c r="J3509" s="71" t="s">
        <v>17</v>
      </c>
      <c r="L3509" s="71" t="s">
        <v>18</v>
      </c>
      <c r="M3509" s="73"/>
      <c r="N3509" s="73"/>
      <c r="R3509" s="73"/>
      <c r="S3509" s="72" t="s">
        <v>558</v>
      </c>
      <c r="T3509" s="72" t="s">
        <v>14410</v>
      </c>
      <c r="U3509" s="73"/>
      <c r="W3509" s="73"/>
      <c r="X3509" s="73"/>
      <c r="Y3509" s="72" t="s">
        <v>14379</v>
      </c>
      <c r="AO3509" s="71">
        <v>141.97</v>
      </c>
      <c r="AW3509" s="74" t="s">
        <v>17904</v>
      </c>
    </row>
    <row r="3510" spans="1:49">
      <c r="A3510" s="70" t="str">
        <f t="shared" si="109"/>
        <v>2026-01</v>
      </c>
      <c r="B3510" s="5" t="str">
        <f>_xlfn.XLOOKUP(G3510,过机服务商重量差!A:A,过机服务商重量差!G:G)</f>
        <v>玉麒麟</v>
      </c>
      <c r="C3510" s="32" t="str">
        <f t="shared" si="108"/>
        <v>渠道</v>
      </c>
      <c r="D3510" s="63">
        <f>ROUND(IF(AND(AO3510&gt;=0,Y3510="正常走货"),_xlfn.XLOOKUP(G3510,过机服务商重量差!A:A,过机服务商重量差!L:L),"0"),2)</f>
        <v>25</v>
      </c>
      <c r="E3510" s="64">
        <f>ROUND(IF(B3510="小旋风",$D3510/提成!$D$4*提成!$E$4,$D3510/提成!$D$3*提成!$E$3),2)</f>
        <v>0.25</v>
      </c>
      <c r="F3510" s="5" t="str">
        <f ca="1">IFERROR(LOOKUP(1,0/((B3510=名单!B:B)*(VALUE(AW3510)&gt;=名单!E:E)*(VALUE(AW3510)&lt;=名单!G:G)*(Y3510="正常走货")),名单!H:H),"否")</f>
        <v>否</v>
      </c>
      <c r="G3510" s="71" t="s">
        <v>10535</v>
      </c>
      <c r="H3510" s="71" t="s">
        <v>10537</v>
      </c>
      <c r="J3510" s="72" t="s">
        <v>17</v>
      </c>
      <c r="L3510" s="71" t="s">
        <v>18</v>
      </c>
      <c r="M3510" s="73"/>
      <c r="N3510" s="73"/>
      <c r="R3510" s="73"/>
      <c r="S3510" s="72" t="s">
        <v>191</v>
      </c>
      <c r="T3510" s="72" t="s">
        <v>14410</v>
      </c>
      <c r="U3510" s="73"/>
      <c r="W3510" s="73"/>
      <c r="X3510" s="73"/>
      <c r="Y3510" s="72" t="s">
        <v>14379</v>
      </c>
      <c r="AO3510" s="71">
        <v>433</v>
      </c>
      <c r="AW3510" s="74" t="s">
        <v>17905</v>
      </c>
    </row>
    <row r="3511" spans="1:49">
      <c r="A3511" s="70" t="str">
        <f t="shared" si="109"/>
        <v>2026-01</v>
      </c>
      <c r="B3511" s="5" t="str">
        <f>_xlfn.XLOOKUP(G3511,过机服务商重量差!A:A,过机服务商重量差!G:G)</f>
        <v>风清扬</v>
      </c>
      <c r="C3511" s="32" t="str">
        <f t="shared" si="108"/>
        <v>渠道</v>
      </c>
      <c r="D3511" s="63">
        <f>ROUND(IF(AND(AO3511&gt;=0,Y3511="正常走货"),_xlfn.XLOOKUP(G3511,过机服务商重量差!A:A,过机服务商重量差!L:L),"0"),2)</f>
        <v>176</v>
      </c>
      <c r="E3511" s="64">
        <f>ROUND(IF(B3511="小旋风",$D3511/提成!$D$4*提成!$E$4,$D3511/提成!$D$3*提成!$E$3),2)</f>
        <v>1.76</v>
      </c>
      <c r="F3511" s="5" t="str">
        <f ca="1">IFERROR(LOOKUP(1,0/((B3511=名单!B:B)*(VALUE(AW3511)&gt;=名单!E:E)*(VALUE(AW3511)&lt;=名单!G:G)*(Y3511="正常走货")),名单!H:H),"否")</f>
        <v>是</v>
      </c>
      <c r="G3511" s="71" t="s">
        <v>10538</v>
      </c>
      <c r="H3511" s="71" t="s">
        <v>50</v>
      </c>
      <c r="J3511" s="71" t="s">
        <v>51</v>
      </c>
      <c r="L3511" s="71" t="s">
        <v>18</v>
      </c>
      <c r="M3511" s="73"/>
      <c r="N3511" s="73"/>
      <c r="R3511" s="73"/>
      <c r="S3511" s="72" t="s">
        <v>471</v>
      </c>
      <c r="T3511" s="72" t="s">
        <v>14386</v>
      </c>
      <c r="U3511" s="73"/>
      <c r="W3511" s="73"/>
      <c r="X3511" s="73"/>
      <c r="Y3511" s="72" t="s">
        <v>14379</v>
      </c>
      <c r="AO3511" s="71">
        <v>422.4</v>
      </c>
      <c r="AW3511" s="74" t="s">
        <v>17906</v>
      </c>
    </row>
    <row r="3512" spans="1:49">
      <c r="A3512" s="70" t="str">
        <f t="shared" si="109"/>
        <v>2026-01</v>
      </c>
      <c r="B3512" s="5" t="str">
        <f>_xlfn.XLOOKUP(G3512,过机服务商重量差!A:A,过机服务商重量差!G:G)</f>
        <v>无崖子</v>
      </c>
      <c r="C3512" s="32" t="str">
        <f t="shared" si="108"/>
        <v>渠道</v>
      </c>
      <c r="D3512" s="63">
        <f>ROUND(IF(AND(AO3512&gt;=0,Y3512="正常走货"),_xlfn.XLOOKUP(G3512,过机服务商重量差!A:A,过机服务商重量差!L:L),"0"),2)</f>
        <v>27</v>
      </c>
      <c r="E3512" s="64">
        <f>ROUND(IF(B3512="小旋风",$D3512/提成!$D$4*提成!$E$4,$D3512/提成!$D$3*提成!$E$3),2)</f>
        <v>0.27</v>
      </c>
      <c r="F3512" s="5" t="str">
        <f ca="1">IFERROR(LOOKUP(1,0/((B3512=名单!B:B)*(VALUE(AW3512)&gt;=名单!E:E)*(VALUE(AW3512)&lt;=名单!G:G)*(Y3512="正常走货")),名单!H:H),"否")</f>
        <v>否</v>
      </c>
      <c r="G3512" s="71" t="s">
        <v>10540</v>
      </c>
      <c r="H3512" s="71" t="s">
        <v>10542</v>
      </c>
      <c r="J3512" s="71" t="s">
        <v>590</v>
      </c>
      <c r="L3512" s="71" t="s">
        <v>18</v>
      </c>
      <c r="M3512" s="73"/>
      <c r="N3512" s="73"/>
      <c r="R3512" s="73"/>
      <c r="S3512" s="72" t="s">
        <v>20</v>
      </c>
      <c r="T3512" s="72" t="s">
        <v>14378</v>
      </c>
      <c r="U3512" s="73"/>
      <c r="W3512" s="73"/>
      <c r="X3512" s="73"/>
      <c r="Y3512" s="72" t="s">
        <v>14379</v>
      </c>
      <c r="AO3512" s="71">
        <v>310.5</v>
      </c>
      <c r="AW3512" s="74" t="s">
        <v>17907</v>
      </c>
    </row>
    <row r="3513" spans="1:49">
      <c r="A3513" s="70" t="str">
        <f t="shared" si="109"/>
        <v>2026-01</v>
      </c>
      <c r="B3513" s="5" t="str">
        <f>_xlfn.XLOOKUP(G3513,过机服务商重量差!A:A,过机服务商重量差!G:G)</f>
        <v>玉麒麟</v>
      </c>
      <c r="C3513" s="32" t="str">
        <f t="shared" si="108"/>
        <v>渠道</v>
      </c>
      <c r="D3513" s="63">
        <f>ROUND(IF(AND(AO3513&gt;=0,Y3513="正常走货"),_xlfn.XLOOKUP(G3513,过机服务商重量差!A:A,过机服务商重量差!L:L),"0"),2)</f>
        <v>3.5</v>
      </c>
      <c r="E3513" s="64">
        <f>ROUND(IF(B3513="小旋风",$D3513/提成!$D$4*提成!$E$4,$D3513/提成!$D$3*提成!$E$3),2)</f>
        <v>0.04</v>
      </c>
      <c r="F3513" s="5" t="str">
        <f ca="1">IFERROR(LOOKUP(1,0/((B3513=名单!B:B)*(VALUE(AW3513)&gt;=名单!E:E)*(VALUE(AW3513)&lt;=名单!G:G)*(Y3513="正常走货")),名单!H:H),"否")</f>
        <v>否</v>
      </c>
      <c r="G3513" s="71" t="s">
        <v>10543</v>
      </c>
      <c r="H3513" s="71" t="s">
        <v>10545</v>
      </c>
      <c r="J3513" s="72" t="s">
        <v>17</v>
      </c>
      <c r="L3513" s="71" t="s">
        <v>18</v>
      </c>
      <c r="M3513" s="73"/>
      <c r="N3513" s="73"/>
      <c r="R3513" s="73"/>
      <c r="S3513" s="72" t="s">
        <v>199</v>
      </c>
      <c r="T3513" s="72" t="s">
        <v>14439</v>
      </c>
      <c r="U3513" s="73"/>
      <c r="W3513" s="73"/>
      <c r="X3513" s="73"/>
      <c r="Y3513" s="72" t="s">
        <v>14379</v>
      </c>
      <c r="AO3513" s="71">
        <v>111.45</v>
      </c>
      <c r="AW3513" s="74" t="s">
        <v>17908</v>
      </c>
    </row>
    <row r="3514" spans="1:49">
      <c r="A3514" s="70" t="str">
        <f t="shared" si="109"/>
        <v>2026-01</v>
      </c>
      <c r="B3514" s="5" t="str">
        <f>_xlfn.XLOOKUP(G3514,过机服务商重量差!A:A,过机服务商重量差!G:G)</f>
        <v>玉麒麟</v>
      </c>
      <c r="C3514" s="32" t="str">
        <f t="shared" si="108"/>
        <v>渠道</v>
      </c>
      <c r="D3514" s="63">
        <f>ROUND(IF(AND(AO3514&gt;=0,Y3514="正常走货"),_xlfn.XLOOKUP(G3514,过机服务商重量差!A:A,过机服务商重量差!L:L),"0"),2)</f>
        <v>12</v>
      </c>
      <c r="E3514" s="64">
        <f>ROUND(IF(B3514="小旋风",$D3514/提成!$D$4*提成!$E$4,$D3514/提成!$D$3*提成!$E$3),2)</f>
        <v>0.12</v>
      </c>
      <c r="F3514" s="5" t="str">
        <f ca="1">IFERROR(LOOKUP(1,0/((B3514=名单!B:B)*(VALUE(AW3514)&gt;=名单!E:E)*(VALUE(AW3514)&lt;=名单!G:G)*(Y3514="正常走货")),名单!H:H),"否")</f>
        <v>否</v>
      </c>
      <c r="G3514" s="71" t="s">
        <v>10546</v>
      </c>
      <c r="H3514" s="71" t="s">
        <v>10548</v>
      </c>
      <c r="J3514" s="71" t="s">
        <v>17</v>
      </c>
      <c r="L3514" s="71" t="s">
        <v>18</v>
      </c>
      <c r="M3514" s="73"/>
      <c r="N3514" s="73"/>
      <c r="R3514" s="73"/>
      <c r="S3514" s="72" t="s">
        <v>1269</v>
      </c>
      <c r="T3514" s="72" t="s">
        <v>14386</v>
      </c>
      <c r="U3514" s="73"/>
      <c r="W3514" s="73"/>
      <c r="X3514" s="73"/>
      <c r="Y3514" s="72" t="s">
        <v>14379</v>
      </c>
      <c r="AO3514" s="71">
        <v>252.4</v>
      </c>
      <c r="AW3514" s="74" t="s">
        <v>17909</v>
      </c>
    </row>
    <row r="3515" spans="1:49">
      <c r="A3515" s="70" t="str">
        <f t="shared" si="109"/>
        <v>2026-01</v>
      </c>
      <c r="B3515" s="5" t="str">
        <f>_xlfn.XLOOKUP(G3515,过机服务商重量差!A:A,过机服务商重量差!G:G)</f>
        <v>无崖子</v>
      </c>
      <c r="C3515" s="32" t="str">
        <f t="shared" si="108"/>
        <v>渠道</v>
      </c>
      <c r="D3515" s="63">
        <f>ROUND(IF(AND(AO3515&gt;=0,Y3515="正常走货"),_xlfn.XLOOKUP(G3515,过机服务商重量差!A:A,过机服务商重量差!L:L),"0"),2)</f>
        <v>4</v>
      </c>
      <c r="E3515" s="64">
        <f>ROUND(IF(B3515="小旋风",$D3515/提成!$D$4*提成!$E$4,$D3515/提成!$D$3*提成!$E$3),2)</f>
        <v>0.04</v>
      </c>
      <c r="F3515" s="5" t="str">
        <f ca="1">IFERROR(LOOKUP(1,0/((B3515=名单!B:B)*(VALUE(AW3515)&gt;=名单!E:E)*(VALUE(AW3515)&lt;=名单!G:G)*(Y3515="正常走货")),名单!H:H),"否")</f>
        <v>否</v>
      </c>
      <c r="G3515" s="71" t="s">
        <v>10549</v>
      </c>
      <c r="H3515" s="71" t="s">
        <v>10551</v>
      </c>
      <c r="J3515" s="72" t="s">
        <v>2334</v>
      </c>
      <c r="L3515" s="71" t="s">
        <v>18</v>
      </c>
      <c r="M3515" s="73"/>
      <c r="N3515" s="73"/>
      <c r="R3515" s="73"/>
      <c r="S3515" s="72" t="s">
        <v>211</v>
      </c>
      <c r="T3515" s="72" t="s">
        <v>14407</v>
      </c>
      <c r="U3515" s="73"/>
      <c r="W3515" s="73"/>
      <c r="X3515" s="73"/>
      <c r="Y3515" s="72" t="s">
        <v>14379</v>
      </c>
      <c r="AO3515" s="71">
        <v>1.26000000000005</v>
      </c>
      <c r="AW3515" s="74" t="s">
        <v>17910</v>
      </c>
    </row>
    <row r="3516" spans="1:49">
      <c r="A3516" s="70" t="str">
        <f t="shared" si="109"/>
        <v>2026-01</v>
      </c>
      <c r="B3516" s="5" t="str">
        <f>_xlfn.XLOOKUP(G3516,过机服务商重量差!A:A,过机服务商重量差!G:G)</f>
        <v>无崖子</v>
      </c>
      <c r="C3516" s="32" t="str">
        <f t="shared" si="108"/>
        <v>渠道</v>
      </c>
      <c r="D3516" s="63">
        <f>ROUND(IF(AND(AO3516&gt;=0,Y3516="正常走货"),_xlfn.XLOOKUP(G3516,过机服务商重量差!A:A,过机服务商重量差!L:L),"0"),2)</f>
        <v>1.5</v>
      </c>
      <c r="E3516" s="64">
        <f>ROUND(IF(B3516="小旋风",$D3516/提成!$D$4*提成!$E$4,$D3516/提成!$D$3*提成!$E$3),2)</f>
        <v>0.02</v>
      </c>
      <c r="F3516" s="5" t="str">
        <f ca="1">IFERROR(LOOKUP(1,0/((B3516=名单!B:B)*(VALUE(AW3516)&gt;=名单!E:E)*(VALUE(AW3516)&lt;=名单!G:G)*(Y3516="正常走货")),名单!H:H),"否")</f>
        <v>否</v>
      </c>
      <c r="G3516" s="71" t="s">
        <v>10552</v>
      </c>
      <c r="H3516" s="71" t="s">
        <v>10554</v>
      </c>
      <c r="J3516" s="72" t="s">
        <v>160</v>
      </c>
      <c r="L3516" s="71" t="s">
        <v>18</v>
      </c>
      <c r="M3516" s="73"/>
      <c r="N3516" s="73"/>
      <c r="R3516" s="73"/>
      <c r="S3516" s="72" t="s">
        <v>408</v>
      </c>
      <c r="T3516" s="72" t="s">
        <v>14378</v>
      </c>
      <c r="U3516" s="73"/>
      <c r="W3516" s="73"/>
      <c r="X3516" s="73"/>
      <c r="Y3516" s="72" t="s">
        <v>14379</v>
      </c>
      <c r="AO3516" s="71">
        <v>0</v>
      </c>
      <c r="AW3516" s="74" t="s">
        <v>17911</v>
      </c>
    </row>
    <row r="3517" spans="1:49">
      <c r="A3517" s="70" t="str">
        <f t="shared" si="109"/>
        <v>2026-01</v>
      </c>
      <c r="B3517" s="5" t="str">
        <f>_xlfn.XLOOKUP(G3517,过机服务商重量差!A:A,过机服务商重量差!G:G)</f>
        <v>玉麒麟</v>
      </c>
      <c r="C3517" s="32" t="str">
        <f t="shared" si="108"/>
        <v>渠道</v>
      </c>
      <c r="D3517" s="63">
        <f>ROUND(IF(AND(AO3517&gt;=0,Y3517="正常走货"),_xlfn.XLOOKUP(G3517,过机服务商重量差!A:A,过机服务商重量差!L:L),"0"),2)</f>
        <v>1</v>
      </c>
      <c r="E3517" s="64">
        <f>ROUND(IF(B3517="小旋风",$D3517/提成!$D$4*提成!$E$4,$D3517/提成!$D$3*提成!$E$3),2)</f>
        <v>0.01</v>
      </c>
      <c r="F3517" s="5" t="str">
        <f ca="1">IFERROR(LOOKUP(1,0/((B3517=名单!B:B)*(VALUE(AW3517)&gt;=名单!E:E)*(VALUE(AW3517)&lt;=名单!G:G)*(Y3517="正常走货")),名单!H:H),"否")</f>
        <v>否</v>
      </c>
      <c r="G3517" s="71" t="s">
        <v>10555</v>
      </c>
      <c r="H3517" s="71" t="s">
        <v>10557</v>
      </c>
      <c r="J3517" s="72" t="s">
        <v>17</v>
      </c>
      <c r="L3517" s="71" t="s">
        <v>18</v>
      </c>
      <c r="M3517" s="73"/>
      <c r="N3517" s="73"/>
      <c r="R3517" s="73"/>
      <c r="S3517" s="72" t="s">
        <v>398</v>
      </c>
      <c r="T3517" s="71" t="s">
        <v>14382</v>
      </c>
      <c r="U3517" s="73"/>
      <c r="W3517" s="73"/>
      <c r="X3517" s="73"/>
      <c r="Y3517" s="72" t="s">
        <v>14379</v>
      </c>
      <c r="AO3517" s="71">
        <v>58.22</v>
      </c>
      <c r="AW3517" s="74" t="s">
        <v>17912</v>
      </c>
    </row>
    <row r="3518" spans="1:49">
      <c r="A3518" s="70" t="str">
        <f t="shared" si="109"/>
        <v>2026-01</v>
      </c>
      <c r="B3518" s="5" t="str">
        <f>_xlfn.XLOOKUP(G3518,过机服务商重量差!A:A,过机服务商重量差!G:G)</f>
        <v>帅时莹</v>
      </c>
      <c r="C3518" s="32" t="str">
        <f t="shared" si="108"/>
        <v>渠道</v>
      </c>
      <c r="D3518" s="63">
        <f>ROUND(IF(AND(AO3518&gt;=0,Y3518="正常走货"),_xlfn.XLOOKUP(G3518,过机服务商重量差!A:A,过机服务商重量差!L:L),"0"),2)</f>
        <v>24</v>
      </c>
      <c r="E3518" s="64">
        <f>ROUND(IF(B3518="小旋风",$D3518/提成!$D$4*提成!$E$4,$D3518/提成!$D$3*提成!$E$3),2)</f>
        <v>0.24</v>
      </c>
      <c r="F3518" s="5" t="str">
        <f ca="1">IFERROR(LOOKUP(1,0/((B3518=名单!B:B)*(VALUE(AW3518)&gt;=名单!E:E)*(VALUE(AW3518)&lt;=名单!G:G)*(Y3518="正常走货")),名单!H:H),"否")</f>
        <v>否</v>
      </c>
      <c r="G3518" s="71" t="s">
        <v>10558</v>
      </c>
      <c r="H3518" s="71" t="s">
        <v>10560</v>
      </c>
      <c r="J3518" s="72" t="s">
        <v>97</v>
      </c>
      <c r="L3518" s="71" t="s">
        <v>18</v>
      </c>
      <c r="M3518" s="73"/>
      <c r="N3518" s="73"/>
      <c r="R3518" s="73"/>
      <c r="S3518" s="72" t="s">
        <v>187</v>
      </c>
      <c r="T3518" s="71" t="s">
        <v>14410</v>
      </c>
      <c r="U3518" s="73"/>
      <c r="W3518" s="73"/>
      <c r="X3518" s="73"/>
      <c r="Y3518" s="72" t="s">
        <v>14379</v>
      </c>
      <c r="AO3518" s="71">
        <v>50.8</v>
      </c>
      <c r="AW3518" s="74" t="s">
        <v>17913</v>
      </c>
    </row>
    <row r="3519" spans="1:49">
      <c r="A3519" s="70" t="str">
        <f t="shared" si="109"/>
        <v>2026-01</v>
      </c>
      <c r="B3519" s="5" t="str">
        <f>_xlfn.XLOOKUP(G3519,过机服务商重量差!A:A,过机服务商重量差!G:G)</f>
        <v>帅时莹</v>
      </c>
      <c r="C3519" s="32" t="str">
        <f t="shared" si="108"/>
        <v>渠道</v>
      </c>
      <c r="D3519" s="63">
        <f>ROUND(IF(AND(AO3519&gt;=0,Y3519="正常走货"),_xlfn.XLOOKUP(G3519,过机服务商重量差!A:A,过机服务商重量差!L:L),"0"),2)</f>
        <v>78</v>
      </c>
      <c r="E3519" s="64">
        <f>ROUND(IF(B3519="小旋风",$D3519/提成!$D$4*提成!$E$4,$D3519/提成!$D$3*提成!$E$3),2)</f>
        <v>0.78</v>
      </c>
      <c r="F3519" s="5" t="str">
        <f ca="1">IFERROR(LOOKUP(1,0/((B3519=名单!B:B)*(VALUE(AW3519)&gt;=名单!E:E)*(VALUE(AW3519)&lt;=名单!G:G)*(Y3519="正常走货")),名单!H:H),"否")</f>
        <v>否</v>
      </c>
      <c r="G3519" s="71" t="s">
        <v>10561</v>
      </c>
      <c r="H3519" s="71" t="s">
        <v>10563</v>
      </c>
      <c r="J3519" s="72" t="s">
        <v>97</v>
      </c>
      <c r="L3519" s="71" t="s">
        <v>18</v>
      </c>
      <c r="M3519" s="73"/>
      <c r="N3519" s="73"/>
      <c r="R3519" s="73"/>
      <c r="S3519" s="72" t="s">
        <v>535</v>
      </c>
      <c r="T3519" s="71" t="s">
        <v>14410</v>
      </c>
      <c r="U3519" s="73"/>
      <c r="W3519" s="73"/>
      <c r="X3519" s="73"/>
      <c r="Y3519" s="72" t="s">
        <v>14379</v>
      </c>
      <c r="AO3519" s="71">
        <v>223</v>
      </c>
      <c r="AW3519" s="74" t="s">
        <v>17914</v>
      </c>
    </row>
    <row r="3520" spans="1:49">
      <c r="A3520" s="70" t="str">
        <f t="shared" si="109"/>
        <v>2026-01</v>
      </c>
      <c r="B3520" s="5" t="str">
        <f>_xlfn.XLOOKUP(G3520,过机服务商重量差!A:A,过机服务商重量差!G:G)</f>
        <v>帅时莹</v>
      </c>
      <c r="C3520" s="32" t="str">
        <f t="shared" si="108"/>
        <v>渠道</v>
      </c>
      <c r="D3520" s="63">
        <f>ROUND(IF(AND(AO3520&gt;=0,Y3520="正常走货"),_xlfn.XLOOKUP(G3520,过机服务商重量差!A:A,过机服务商重量差!L:L),"0"),2)</f>
        <v>25</v>
      </c>
      <c r="E3520" s="64">
        <f>ROUND(IF(B3520="小旋风",$D3520/提成!$D$4*提成!$E$4,$D3520/提成!$D$3*提成!$E$3),2)</f>
        <v>0.25</v>
      </c>
      <c r="F3520" s="5" t="str">
        <f ca="1">IFERROR(LOOKUP(1,0/((B3520=名单!B:B)*(VALUE(AW3520)&gt;=名单!E:E)*(VALUE(AW3520)&lt;=名单!G:G)*(Y3520="正常走货")),名单!H:H),"否")</f>
        <v>否</v>
      </c>
      <c r="G3520" s="71" t="s">
        <v>10564</v>
      </c>
      <c r="H3520" s="71" t="s">
        <v>10566</v>
      </c>
      <c r="J3520" s="71" t="s">
        <v>1452</v>
      </c>
      <c r="L3520" s="71" t="s">
        <v>18</v>
      </c>
      <c r="M3520" s="73"/>
      <c r="N3520" s="73"/>
      <c r="R3520" s="73"/>
      <c r="S3520" s="72" t="s">
        <v>199</v>
      </c>
      <c r="T3520" s="72" t="s">
        <v>14439</v>
      </c>
      <c r="U3520" s="73"/>
      <c r="W3520" s="73"/>
      <c r="X3520" s="73"/>
      <c r="Y3520" s="72" t="s">
        <v>14379</v>
      </c>
      <c r="AO3520" s="71">
        <v>440</v>
      </c>
      <c r="AW3520" s="74" t="s">
        <v>17915</v>
      </c>
    </row>
    <row r="3521" spans="1:49">
      <c r="A3521" s="70" t="str">
        <f t="shared" si="109"/>
        <v>2026-01</v>
      </c>
      <c r="B3521" s="5" t="str">
        <f>_xlfn.XLOOKUP(G3521,过机服务商重量差!A:A,过机服务商重量差!G:G)</f>
        <v>玉麒麟</v>
      </c>
      <c r="C3521" s="32" t="str">
        <f t="shared" si="108"/>
        <v>渠道</v>
      </c>
      <c r="D3521" s="63">
        <f>ROUND(IF(AND(AO3521&gt;=0,Y3521="正常走货"),_xlfn.XLOOKUP(G3521,过机服务商重量差!A:A,过机服务商重量差!L:L),"0"),2)</f>
        <v>19</v>
      </c>
      <c r="E3521" s="64">
        <f>ROUND(IF(B3521="小旋风",$D3521/提成!$D$4*提成!$E$4,$D3521/提成!$D$3*提成!$E$3),2)</f>
        <v>0.19</v>
      </c>
      <c r="F3521" s="5" t="str">
        <f ca="1">IFERROR(LOOKUP(1,0/((B3521=名单!B:B)*(VALUE(AW3521)&gt;=名单!E:E)*(VALUE(AW3521)&lt;=名单!G:G)*(Y3521="正常走货")),名单!H:H),"否")</f>
        <v>否</v>
      </c>
      <c r="G3521" s="71" t="s">
        <v>10567</v>
      </c>
      <c r="H3521" s="71" t="s">
        <v>10569</v>
      </c>
      <c r="J3521" s="72" t="s">
        <v>17</v>
      </c>
      <c r="L3521" s="71" t="s">
        <v>18</v>
      </c>
      <c r="M3521" s="73"/>
      <c r="N3521" s="73"/>
      <c r="R3521" s="73"/>
      <c r="S3521" s="72" t="s">
        <v>421</v>
      </c>
      <c r="T3521" s="72" t="s">
        <v>14382</v>
      </c>
      <c r="U3521" s="73"/>
      <c r="W3521" s="73"/>
      <c r="X3521" s="73"/>
      <c r="Y3521" s="72" t="s">
        <v>14379</v>
      </c>
      <c r="AO3521" s="71">
        <v>49.22</v>
      </c>
      <c r="AW3521" s="74" t="s">
        <v>17916</v>
      </c>
    </row>
    <row r="3522" spans="1:49">
      <c r="A3522" s="70" t="str">
        <f t="shared" si="109"/>
        <v>2026-01</v>
      </c>
      <c r="B3522" s="5" t="str">
        <f>_xlfn.XLOOKUP(G3522,过机服务商重量差!A:A,过机服务商重量差!G:G)</f>
        <v>风清扬</v>
      </c>
      <c r="C3522" s="32" t="str">
        <f t="shared" ref="C3522:C3585" si="110">IF(OR(AO3522&lt;0,L3522="FBA海运"),"","渠道")</f>
        <v>渠道</v>
      </c>
      <c r="D3522" s="63">
        <f>ROUND(IF(AND(AO3522&gt;=0,Y3522="正常走货"),_xlfn.XLOOKUP(G3522,过机服务商重量差!A:A,过机服务商重量差!L:L),"0"),2)</f>
        <v>115</v>
      </c>
      <c r="E3522" s="64">
        <f>ROUND(IF(B3522="小旋风",$D3522/提成!$D$4*提成!$E$4,$D3522/提成!$D$3*提成!$E$3),2)</f>
        <v>1.15</v>
      </c>
      <c r="F3522" s="5" t="str">
        <f ca="1">IFERROR(LOOKUP(1,0/((B3522=名单!B:B)*(VALUE(AW3522)&gt;=名单!E:E)*(VALUE(AW3522)&lt;=名单!G:G)*(Y3522="正常走货")),名单!H:H),"否")</f>
        <v>是</v>
      </c>
      <c r="G3522" s="71" t="s">
        <v>10570</v>
      </c>
      <c r="H3522" s="71" t="s">
        <v>10572</v>
      </c>
      <c r="J3522" s="72" t="s">
        <v>231</v>
      </c>
      <c r="L3522" s="71" t="s">
        <v>18</v>
      </c>
      <c r="M3522" s="73"/>
      <c r="N3522" s="73"/>
      <c r="R3522" s="73"/>
      <c r="S3522" s="72" t="s">
        <v>398</v>
      </c>
      <c r="T3522" s="72" t="s">
        <v>14382</v>
      </c>
      <c r="U3522" s="73"/>
      <c r="W3522" s="73"/>
      <c r="X3522" s="73"/>
      <c r="Y3522" s="72" t="s">
        <v>14379</v>
      </c>
      <c r="AO3522" s="71">
        <v>690</v>
      </c>
      <c r="AW3522" s="74" t="s">
        <v>17917</v>
      </c>
    </row>
    <row r="3523" spans="1:49">
      <c r="A3523" s="70" t="str">
        <f t="shared" ref="A3523:A3586" si="111">MID(AW3523,1,7)</f>
        <v>2026-01</v>
      </c>
      <c r="B3523" s="5" t="str">
        <f>_xlfn.XLOOKUP(G3523,过机服务商重量差!A:A,过机服务商重量差!G:G)</f>
        <v>玉麒麟</v>
      </c>
      <c r="C3523" s="32" t="str">
        <f t="shared" si="110"/>
        <v>渠道</v>
      </c>
      <c r="D3523" s="63">
        <f>ROUND(IF(AND(AO3523&gt;=0,Y3523="正常走货"),_xlfn.XLOOKUP(G3523,过机服务商重量差!A:A,过机服务商重量差!L:L),"0"),2)</f>
        <v>3.5</v>
      </c>
      <c r="E3523" s="64">
        <f>ROUND(IF(B3523="小旋风",$D3523/提成!$D$4*提成!$E$4,$D3523/提成!$D$3*提成!$E$3),2)</f>
        <v>0.04</v>
      </c>
      <c r="F3523" s="5" t="str">
        <f ca="1">IFERROR(LOOKUP(1,0/((B3523=名单!B:B)*(VALUE(AW3523)&gt;=名单!E:E)*(VALUE(AW3523)&lt;=名单!G:G)*(Y3523="正常走货")),名单!H:H),"否")</f>
        <v>否</v>
      </c>
      <c r="G3523" s="71" t="s">
        <v>10573</v>
      </c>
      <c r="H3523" s="71" t="s">
        <v>10575</v>
      </c>
      <c r="J3523" s="72" t="s">
        <v>17</v>
      </c>
      <c r="L3523" s="71" t="s">
        <v>18</v>
      </c>
      <c r="M3523" s="73"/>
      <c r="N3523" s="73"/>
      <c r="R3523" s="73"/>
      <c r="S3523" s="72" t="s">
        <v>152</v>
      </c>
      <c r="T3523" s="72" t="s">
        <v>14382</v>
      </c>
      <c r="U3523" s="73"/>
      <c r="W3523" s="73"/>
      <c r="X3523" s="73"/>
      <c r="Y3523" s="72" t="s">
        <v>14379</v>
      </c>
      <c r="AO3523" s="71">
        <v>40</v>
      </c>
      <c r="AW3523" s="74" t="s">
        <v>17918</v>
      </c>
    </row>
    <row r="3524" spans="1:49">
      <c r="A3524" s="70" t="str">
        <f t="shared" si="111"/>
        <v>2026-01</v>
      </c>
      <c r="B3524" s="5" t="str">
        <f>_xlfn.XLOOKUP(G3524,过机服务商重量差!A:A,过机服务商重量差!G:G)</f>
        <v>小旋风</v>
      </c>
      <c r="C3524" s="32" t="str">
        <f t="shared" si="110"/>
        <v>渠道</v>
      </c>
      <c r="D3524" s="63">
        <f>ROUND(IF(AND(AO3524&gt;=0,Y3524="正常走货"),_xlfn.XLOOKUP(G3524,过机服务商重量差!A:A,过机服务商重量差!L:L),"0"),2)</f>
        <v>33</v>
      </c>
      <c r="E3524" s="64">
        <f>ROUND(IF(B3524="小旋风",$D3524/提成!$D$4*提成!$E$4,$D3524/提成!$D$3*提成!$E$3),2)</f>
        <v>0.33</v>
      </c>
      <c r="F3524" s="5" t="str">
        <f ca="1">IFERROR(LOOKUP(1,0/((B3524=名单!B:B)*(VALUE(AW3524)&gt;=名单!E:E)*(VALUE(AW3524)&lt;=名单!G:G)*(Y3524="正常走货")),名单!H:H),"否")</f>
        <v>是</v>
      </c>
      <c r="G3524" s="71" t="s">
        <v>10576</v>
      </c>
      <c r="H3524" s="71" t="s">
        <v>10578</v>
      </c>
      <c r="J3524" s="71" t="s">
        <v>85</v>
      </c>
      <c r="L3524" s="71" t="s">
        <v>18</v>
      </c>
      <c r="M3524" s="73"/>
      <c r="N3524" s="73"/>
      <c r="R3524" s="73"/>
      <c r="S3524" s="72" t="s">
        <v>398</v>
      </c>
      <c r="T3524" s="72" t="s">
        <v>14382</v>
      </c>
      <c r="U3524" s="73"/>
      <c r="W3524" s="73"/>
      <c r="X3524" s="73"/>
      <c r="Y3524" s="72" t="s">
        <v>14379</v>
      </c>
      <c r="AO3524" s="71">
        <v>713.1</v>
      </c>
      <c r="AW3524" s="74" t="s">
        <v>17919</v>
      </c>
    </row>
    <row r="3525" spans="1:49">
      <c r="A3525" s="70" t="str">
        <f t="shared" si="111"/>
        <v>2026-01</v>
      </c>
      <c r="B3525" s="5" t="str">
        <f>_xlfn.XLOOKUP(G3525,过机服务商重量差!A:A,过机服务商重量差!G:G)</f>
        <v>小旋风</v>
      </c>
      <c r="C3525" s="32" t="str">
        <f t="shared" si="110"/>
        <v>渠道</v>
      </c>
      <c r="D3525" s="63">
        <f>ROUND(IF(AND(AO3525&gt;=0,Y3525="正常走货"),_xlfn.XLOOKUP(G3525,过机服务商重量差!A:A,过机服务商重量差!L:L),"0"),2)</f>
        <v>115</v>
      </c>
      <c r="E3525" s="64">
        <f>ROUND(IF(B3525="小旋风",$D3525/提成!$D$4*提成!$E$4,$D3525/提成!$D$3*提成!$E$3),2)</f>
        <v>1.15</v>
      </c>
      <c r="F3525" s="5" t="str">
        <f ca="1">IFERROR(LOOKUP(1,0/((B3525=名单!B:B)*(VALUE(AW3525)&gt;=名单!E:E)*(VALUE(AW3525)&lt;=名单!G:G)*(Y3525="正常走货")),名单!H:H),"否")</f>
        <v>是</v>
      </c>
      <c r="G3525" s="71" t="s">
        <v>10579</v>
      </c>
      <c r="H3525" s="71" t="s">
        <v>10581</v>
      </c>
      <c r="J3525" s="72" t="s">
        <v>85</v>
      </c>
      <c r="L3525" s="71" t="s">
        <v>18</v>
      </c>
      <c r="M3525" s="73"/>
      <c r="N3525" s="73"/>
      <c r="R3525" s="73"/>
      <c r="S3525" s="72" t="s">
        <v>398</v>
      </c>
      <c r="T3525" s="72" t="s">
        <v>14382</v>
      </c>
      <c r="U3525" s="73"/>
      <c r="W3525" s="73"/>
      <c r="X3525" s="73"/>
      <c r="Y3525" s="72" t="s">
        <v>14379</v>
      </c>
      <c r="AO3525" s="71">
        <v>1413</v>
      </c>
      <c r="AW3525" s="74" t="s">
        <v>17920</v>
      </c>
    </row>
    <row r="3526" spans="1:49">
      <c r="A3526" s="70" t="str">
        <f t="shared" si="111"/>
        <v>2026-01</v>
      </c>
      <c r="B3526" s="5" t="str">
        <f>_xlfn.XLOOKUP(G3526,过机服务商重量差!A:A,过机服务商重量差!G:G)</f>
        <v>帅时莹</v>
      </c>
      <c r="C3526" s="32" t="str">
        <f t="shared" si="110"/>
        <v>渠道</v>
      </c>
      <c r="D3526" s="63">
        <f>ROUND(IF(AND(AO3526&gt;=0,Y3526="正常走货"),_xlfn.XLOOKUP(G3526,过机服务商重量差!A:A,过机服务商重量差!L:L),"0"),2)</f>
        <v>123</v>
      </c>
      <c r="E3526" s="64">
        <f>ROUND(IF(B3526="小旋风",$D3526/提成!$D$4*提成!$E$4,$D3526/提成!$D$3*提成!$E$3),2)</f>
        <v>1.23</v>
      </c>
      <c r="F3526" s="5" t="str">
        <f ca="1">IFERROR(LOOKUP(1,0/((B3526=名单!B:B)*(VALUE(AW3526)&gt;=名单!E:E)*(VALUE(AW3526)&lt;=名单!G:G)*(Y3526="正常走货")),名单!H:H),"否")</f>
        <v>否</v>
      </c>
      <c r="G3526" s="71" t="s">
        <v>10582</v>
      </c>
      <c r="H3526" s="71" t="s">
        <v>10584</v>
      </c>
      <c r="J3526" s="72" t="s">
        <v>97</v>
      </c>
      <c r="L3526" s="71" t="s">
        <v>18</v>
      </c>
      <c r="M3526" s="73"/>
      <c r="N3526" s="73"/>
      <c r="R3526" s="73"/>
      <c r="S3526" s="72" t="s">
        <v>199</v>
      </c>
      <c r="T3526" s="72" t="s">
        <v>14439</v>
      </c>
      <c r="U3526" s="73"/>
      <c r="W3526" s="73"/>
      <c r="X3526" s="73"/>
      <c r="Y3526" s="72" t="s">
        <v>14379</v>
      </c>
      <c r="AO3526" s="71">
        <v>147.6</v>
      </c>
      <c r="AW3526" s="74" t="s">
        <v>17921</v>
      </c>
    </row>
    <row r="3527" spans="1:49">
      <c r="A3527" s="70" t="str">
        <f t="shared" si="111"/>
        <v>2026-01</v>
      </c>
      <c r="B3527" s="5" t="str">
        <f>_xlfn.XLOOKUP(G3527,过机服务商重量差!A:A,过机服务商重量差!G:G)</f>
        <v>无崖子</v>
      </c>
      <c r="C3527" s="32" t="str">
        <f t="shared" si="110"/>
        <v>渠道</v>
      </c>
      <c r="D3527" s="63">
        <f>ROUND(IF(AND(AO3527&gt;=0,Y3527="正常走货"),_xlfn.XLOOKUP(G3527,过机服务商重量差!A:A,过机服务商重量差!L:L),"0"),2)</f>
        <v>11</v>
      </c>
      <c r="E3527" s="64">
        <f>ROUND(IF(B3527="小旋风",$D3527/提成!$D$4*提成!$E$4,$D3527/提成!$D$3*提成!$E$3),2)</f>
        <v>0.11</v>
      </c>
      <c r="F3527" s="5" t="str">
        <f ca="1">IFERROR(LOOKUP(1,0/((B3527=名单!B:B)*(VALUE(AW3527)&gt;=名单!E:E)*(VALUE(AW3527)&lt;=名单!G:G)*(Y3527="正常走货")),名单!H:H),"否")</f>
        <v>否</v>
      </c>
      <c r="G3527" s="71" t="s">
        <v>10585</v>
      </c>
      <c r="H3527" s="71" t="s">
        <v>10587</v>
      </c>
      <c r="J3527" s="72" t="s">
        <v>539</v>
      </c>
      <c r="L3527" s="71" t="s">
        <v>18</v>
      </c>
      <c r="M3527" s="73"/>
      <c r="N3527" s="73"/>
      <c r="R3527" s="73"/>
      <c r="S3527" s="72" t="s">
        <v>199</v>
      </c>
      <c r="T3527" s="72" t="s">
        <v>14439</v>
      </c>
      <c r="U3527" s="73"/>
      <c r="W3527" s="73"/>
      <c r="X3527" s="73"/>
      <c r="Y3527" s="72" t="s">
        <v>14379</v>
      </c>
      <c r="AO3527" s="71">
        <v>83.64</v>
      </c>
      <c r="AW3527" s="74" t="s">
        <v>17922</v>
      </c>
    </row>
    <row r="3528" spans="1:49">
      <c r="A3528" s="70" t="str">
        <f t="shared" si="111"/>
        <v>2026-01</v>
      </c>
      <c r="B3528" s="5" t="str">
        <f>_xlfn.XLOOKUP(G3528,过机服务商重量差!A:A,过机服务商重量差!G:G)</f>
        <v>小旋风</v>
      </c>
      <c r="C3528" s="32" t="str">
        <f t="shared" si="110"/>
        <v>渠道</v>
      </c>
      <c r="D3528" s="63">
        <f>ROUND(IF(AND(AO3528&gt;=0,Y3528="正常走货"),_xlfn.XLOOKUP(G3528,过机服务商重量差!A:A,过机服务商重量差!L:L),"0"),2)</f>
        <v>127</v>
      </c>
      <c r="E3528" s="64">
        <f>ROUND(IF(B3528="小旋风",$D3528/提成!$D$4*提成!$E$4,$D3528/提成!$D$3*提成!$E$3),2)</f>
        <v>1.27</v>
      </c>
      <c r="F3528" s="5" t="str">
        <f ca="1">IFERROR(LOOKUP(1,0/((B3528=名单!B:B)*(VALUE(AW3528)&gt;=名单!E:E)*(VALUE(AW3528)&lt;=名单!G:G)*(Y3528="正常走货")),名单!H:H),"否")</f>
        <v>是</v>
      </c>
      <c r="G3528" s="71" t="s">
        <v>10588</v>
      </c>
      <c r="H3528" s="71" t="s">
        <v>10590</v>
      </c>
      <c r="J3528" s="72" t="s">
        <v>3059</v>
      </c>
      <c r="L3528" s="72" t="s">
        <v>18</v>
      </c>
      <c r="M3528" s="73"/>
      <c r="N3528" s="73"/>
      <c r="R3528" s="73"/>
      <c r="S3528" s="72" t="s">
        <v>1269</v>
      </c>
      <c r="T3528" s="72" t="s">
        <v>14386</v>
      </c>
      <c r="U3528" s="73"/>
      <c r="W3528" s="73"/>
      <c r="X3528" s="73"/>
      <c r="Y3528" s="72" t="s">
        <v>14379</v>
      </c>
      <c r="AO3528" s="71">
        <v>616</v>
      </c>
      <c r="AW3528" s="74" t="s">
        <v>17923</v>
      </c>
    </row>
    <row r="3529" spans="1:49">
      <c r="A3529" s="70" t="str">
        <f t="shared" si="111"/>
        <v>2026-01</v>
      </c>
      <c r="B3529" s="5" t="str">
        <f>_xlfn.XLOOKUP(G3529,过机服务商重量差!A:A,过机服务商重量差!G:G)</f>
        <v>007</v>
      </c>
      <c r="C3529" s="32" t="str">
        <f t="shared" si="110"/>
        <v>渠道</v>
      </c>
      <c r="D3529" s="63">
        <f>ROUND(IF(AND(AO3529&gt;=0,Y3529="正常走货"),_xlfn.XLOOKUP(G3529,过机服务商重量差!A:A,过机服务商重量差!L:L),"0"),2)</f>
        <v>280</v>
      </c>
      <c r="E3529" s="64">
        <f>ROUND(IF(B3529="小旋风",$D3529/提成!$D$4*提成!$E$4,$D3529/提成!$D$3*提成!$E$3),2)</f>
        <v>2.8</v>
      </c>
      <c r="F3529" s="5" t="str">
        <f ca="1">IFERROR(LOOKUP(1,0/((B3529=名单!B:B)*(VALUE(AW3529)&gt;=名单!E:E)*(VALUE(AW3529)&lt;=名单!G:G)*(Y3529="正常走货")),名单!H:H),"否")</f>
        <v>否</v>
      </c>
      <c r="G3529" s="71" t="s">
        <v>10591</v>
      </c>
      <c r="H3529" s="71" t="s">
        <v>10593</v>
      </c>
      <c r="J3529" s="72" t="s">
        <v>266</v>
      </c>
      <c r="L3529" s="71" t="s">
        <v>18</v>
      </c>
      <c r="M3529" s="73"/>
      <c r="N3529" s="73"/>
      <c r="R3529" s="73"/>
      <c r="S3529" s="72" t="s">
        <v>215</v>
      </c>
      <c r="T3529" s="72" t="s">
        <v>14378</v>
      </c>
      <c r="U3529" s="73"/>
      <c r="W3529" s="73"/>
      <c r="X3529" s="73"/>
      <c r="Y3529" s="72" t="s">
        <v>14379</v>
      </c>
      <c r="AO3529" s="71">
        <v>84</v>
      </c>
      <c r="AW3529" s="74" t="s">
        <v>17924</v>
      </c>
    </row>
    <row r="3530" spans="1:49">
      <c r="A3530" s="70" t="str">
        <f t="shared" si="111"/>
        <v>2026-01</v>
      </c>
      <c r="B3530" s="5" t="str">
        <f>_xlfn.XLOOKUP(G3530,过机服务商重量差!A:A,过机服务商重量差!G:G)</f>
        <v>007</v>
      </c>
      <c r="C3530" s="32" t="str">
        <f t="shared" si="110"/>
        <v>渠道</v>
      </c>
      <c r="D3530" s="63">
        <f>ROUND(IF(AND(AO3530&gt;=0,Y3530="正常走货"),_xlfn.XLOOKUP(G3530,过机服务商重量差!A:A,过机服务商重量差!L:L),"0"),2)</f>
        <v>521</v>
      </c>
      <c r="E3530" s="64">
        <f>ROUND(IF(B3530="小旋风",$D3530/提成!$D$4*提成!$E$4,$D3530/提成!$D$3*提成!$E$3),2)</f>
        <v>5.21</v>
      </c>
      <c r="F3530" s="5" t="str">
        <f ca="1">IFERROR(LOOKUP(1,0/((B3530=名单!B:B)*(VALUE(AW3530)&gt;=名单!E:E)*(VALUE(AW3530)&lt;=名单!G:G)*(Y3530="正常走货")),名单!H:H),"否")</f>
        <v>否</v>
      </c>
      <c r="G3530" s="71" t="s">
        <v>10594</v>
      </c>
      <c r="H3530" s="71" t="s">
        <v>2787</v>
      </c>
      <c r="J3530" s="72" t="s">
        <v>2788</v>
      </c>
      <c r="L3530" s="71" t="s">
        <v>18</v>
      </c>
      <c r="M3530" s="73"/>
      <c r="N3530" s="73"/>
      <c r="R3530" s="73"/>
      <c r="S3530" s="72" t="s">
        <v>215</v>
      </c>
      <c r="T3530" s="71" t="s">
        <v>14378</v>
      </c>
      <c r="U3530" s="73"/>
      <c r="W3530" s="73"/>
      <c r="X3530" s="73"/>
      <c r="Y3530" s="72" t="s">
        <v>14379</v>
      </c>
      <c r="AO3530" s="71">
        <v>156.3</v>
      </c>
      <c r="AW3530" s="74" t="s">
        <v>17925</v>
      </c>
    </row>
    <row r="3531" spans="1:49">
      <c r="A3531" s="70" t="str">
        <f t="shared" si="111"/>
        <v>2026-01</v>
      </c>
      <c r="B3531" s="5" t="str">
        <f>_xlfn.XLOOKUP(G3531,过机服务商重量差!A:A,过机服务商重量差!G:G)</f>
        <v>玉麒麟</v>
      </c>
      <c r="C3531" s="32" t="str">
        <f t="shared" si="110"/>
        <v>渠道</v>
      </c>
      <c r="D3531" s="63">
        <f>ROUND(IF(AND(AO3531&gt;=0,Y3531="正常走货"),_xlfn.XLOOKUP(G3531,过机服务商重量差!A:A,过机服务商重量差!L:L),"0"),2)</f>
        <v>25</v>
      </c>
      <c r="E3531" s="64">
        <f>ROUND(IF(B3531="小旋风",$D3531/提成!$D$4*提成!$E$4,$D3531/提成!$D$3*提成!$E$3),2)</f>
        <v>0.25</v>
      </c>
      <c r="F3531" s="5" t="str">
        <f ca="1">IFERROR(LOOKUP(1,0/((B3531=名单!B:B)*(VALUE(AW3531)&gt;=名单!E:E)*(VALUE(AW3531)&lt;=名单!G:G)*(Y3531="正常走货")),名单!H:H),"否")</f>
        <v>否</v>
      </c>
      <c r="G3531" s="71" t="s">
        <v>10596</v>
      </c>
      <c r="H3531" s="71" t="s">
        <v>10598</v>
      </c>
      <c r="J3531" s="72" t="s">
        <v>24</v>
      </c>
      <c r="L3531" s="71" t="s">
        <v>18</v>
      </c>
      <c r="M3531" s="73"/>
      <c r="N3531" s="73"/>
      <c r="R3531" s="73"/>
      <c r="S3531" s="72" t="s">
        <v>246</v>
      </c>
      <c r="T3531" s="71" t="s">
        <v>14386</v>
      </c>
      <c r="U3531" s="73"/>
      <c r="W3531" s="73"/>
      <c r="X3531" s="73"/>
      <c r="Y3531" s="72" t="s">
        <v>14379</v>
      </c>
      <c r="AO3531" s="71">
        <v>409.1</v>
      </c>
      <c r="AW3531" s="74" t="s">
        <v>17926</v>
      </c>
    </row>
    <row r="3532" spans="1:49">
      <c r="A3532" s="70" t="str">
        <f t="shared" si="111"/>
        <v>2026-01</v>
      </c>
      <c r="B3532" s="5" t="str">
        <f>_xlfn.XLOOKUP(G3532,过机服务商重量差!A:A,过机服务商重量差!G:G)</f>
        <v>玉麒麟</v>
      </c>
      <c r="C3532" s="32" t="str">
        <f t="shared" si="110"/>
        <v>渠道</v>
      </c>
      <c r="D3532" s="63">
        <f>ROUND(IF(AND(AO3532&gt;=0,Y3532="正常走货"),_xlfn.XLOOKUP(G3532,过机服务商重量差!A:A,过机服务商重量差!L:L),"0"),2)</f>
        <v>25</v>
      </c>
      <c r="E3532" s="64">
        <f>ROUND(IF(B3532="小旋风",$D3532/提成!$D$4*提成!$E$4,$D3532/提成!$D$3*提成!$E$3),2)</f>
        <v>0.25</v>
      </c>
      <c r="F3532" s="5" t="str">
        <f ca="1">IFERROR(LOOKUP(1,0/((B3532=名单!B:B)*(VALUE(AW3532)&gt;=名单!E:E)*(VALUE(AW3532)&lt;=名单!G:G)*(Y3532="正常走货")),名单!H:H),"否")</f>
        <v>否</v>
      </c>
      <c r="G3532" s="71" t="s">
        <v>10599</v>
      </c>
      <c r="H3532" s="71" t="s">
        <v>10601</v>
      </c>
      <c r="J3532" s="72" t="s">
        <v>24</v>
      </c>
      <c r="L3532" s="71" t="s">
        <v>18</v>
      </c>
      <c r="M3532" s="73"/>
      <c r="N3532" s="73"/>
      <c r="R3532" s="73"/>
      <c r="S3532" s="72" t="s">
        <v>246</v>
      </c>
      <c r="T3532" s="71" t="s">
        <v>14386</v>
      </c>
      <c r="U3532" s="73"/>
      <c r="W3532" s="73"/>
      <c r="X3532" s="73"/>
      <c r="Y3532" s="72" t="s">
        <v>14379</v>
      </c>
      <c r="AO3532" s="71">
        <v>351.1</v>
      </c>
      <c r="AW3532" s="74" t="s">
        <v>17927</v>
      </c>
    </row>
    <row r="3533" spans="1:49">
      <c r="A3533" s="70" t="str">
        <f t="shared" si="111"/>
        <v>2026-01</v>
      </c>
      <c r="B3533" s="5" t="str">
        <f>_xlfn.XLOOKUP(G3533,过机服务商重量差!A:A,过机服务商重量差!G:G)</f>
        <v>玉麒麟</v>
      </c>
      <c r="C3533" s="32" t="str">
        <f t="shared" si="110"/>
        <v>渠道</v>
      </c>
      <c r="D3533" s="63">
        <f>ROUND(IF(AND(AO3533&gt;=0,Y3533="正常走货"),_xlfn.XLOOKUP(G3533,过机服务商重量差!A:A,过机服务商重量差!L:L),"0"),2)</f>
        <v>25</v>
      </c>
      <c r="E3533" s="64">
        <f>ROUND(IF(B3533="小旋风",$D3533/提成!$D$4*提成!$E$4,$D3533/提成!$D$3*提成!$E$3),2)</f>
        <v>0.25</v>
      </c>
      <c r="F3533" s="5" t="str">
        <f ca="1">IFERROR(LOOKUP(1,0/((B3533=名单!B:B)*(VALUE(AW3533)&gt;=名单!E:E)*(VALUE(AW3533)&lt;=名单!G:G)*(Y3533="正常走货")),名单!H:H),"否")</f>
        <v>否</v>
      </c>
      <c r="G3533" s="71" t="s">
        <v>10602</v>
      </c>
      <c r="H3533" s="71" t="s">
        <v>10604</v>
      </c>
      <c r="J3533" s="71" t="s">
        <v>24</v>
      </c>
      <c r="L3533" s="71" t="s">
        <v>18</v>
      </c>
      <c r="M3533" s="73"/>
      <c r="N3533" s="73"/>
      <c r="R3533" s="73"/>
      <c r="S3533" s="72" t="s">
        <v>246</v>
      </c>
      <c r="T3533" s="72" t="s">
        <v>14386</v>
      </c>
      <c r="U3533" s="73"/>
      <c r="W3533" s="73"/>
      <c r="X3533" s="73"/>
      <c r="Y3533" s="72" t="s">
        <v>14379</v>
      </c>
      <c r="AO3533" s="71">
        <v>351.1</v>
      </c>
      <c r="AW3533" s="74" t="s">
        <v>17928</v>
      </c>
    </row>
    <row r="3534" spans="1:49">
      <c r="A3534" s="70" t="str">
        <f t="shared" si="111"/>
        <v>2026-01</v>
      </c>
      <c r="B3534" s="5" t="str">
        <f>_xlfn.XLOOKUP(G3534,过机服务商重量差!A:A,过机服务商重量差!G:G)</f>
        <v>玉麒麟</v>
      </c>
      <c r="C3534" s="32" t="str">
        <f t="shared" si="110"/>
        <v>渠道</v>
      </c>
      <c r="D3534" s="63">
        <f>ROUND(IF(AND(AO3534&gt;=0,Y3534="正常走货"),_xlfn.XLOOKUP(G3534,过机服务商重量差!A:A,过机服务商重量差!L:L),"0"),2)</f>
        <v>26</v>
      </c>
      <c r="E3534" s="64">
        <f>ROUND(IF(B3534="小旋风",$D3534/提成!$D$4*提成!$E$4,$D3534/提成!$D$3*提成!$E$3),2)</f>
        <v>0.26</v>
      </c>
      <c r="F3534" s="5" t="str">
        <f ca="1">IFERROR(LOOKUP(1,0/((B3534=名单!B:B)*(VALUE(AW3534)&gt;=名单!E:E)*(VALUE(AW3534)&lt;=名单!G:G)*(Y3534="正常走货")),名单!H:H),"否")</f>
        <v>否</v>
      </c>
      <c r="G3534" s="71" t="s">
        <v>10605</v>
      </c>
      <c r="H3534" s="71" t="s">
        <v>10607</v>
      </c>
      <c r="J3534" s="71" t="s">
        <v>24</v>
      </c>
      <c r="L3534" s="71" t="s">
        <v>18</v>
      </c>
      <c r="M3534" s="73"/>
      <c r="N3534" s="73"/>
      <c r="R3534" s="73"/>
      <c r="S3534" s="72" t="s">
        <v>246</v>
      </c>
      <c r="T3534" s="72" t="s">
        <v>14386</v>
      </c>
      <c r="U3534" s="73"/>
      <c r="W3534" s="73"/>
      <c r="X3534" s="73"/>
      <c r="Y3534" s="72" t="s">
        <v>14379</v>
      </c>
      <c r="AO3534" s="71">
        <v>356.6</v>
      </c>
      <c r="AW3534" s="74" t="s">
        <v>17929</v>
      </c>
    </row>
    <row r="3535" spans="1:49">
      <c r="A3535" s="70" t="str">
        <f t="shared" si="111"/>
        <v>2026-01</v>
      </c>
      <c r="B3535" s="5" t="str">
        <f>_xlfn.XLOOKUP(G3535,过机服务商重量差!A:A,过机服务商重量差!G:G)</f>
        <v>玉麒麟</v>
      </c>
      <c r="C3535" s="32" t="str">
        <f t="shared" si="110"/>
        <v>渠道</v>
      </c>
      <c r="D3535" s="63">
        <f>ROUND(IF(AND(AO3535&gt;=0,Y3535="正常走货"),_xlfn.XLOOKUP(G3535,过机服务商重量差!A:A,过机服务商重量差!L:L),"0"),2)</f>
        <v>25</v>
      </c>
      <c r="E3535" s="64">
        <f>ROUND(IF(B3535="小旋风",$D3535/提成!$D$4*提成!$E$4,$D3535/提成!$D$3*提成!$E$3),2)</f>
        <v>0.25</v>
      </c>
      <c r="F3535" s="5" t="str">
        <f ca="1">IFERROR(LOOKUP(1,0/((B3535=名单!B:B)*(VALUE(AW3535)&gt;=名单!E:E)*(VALUE(AW3535)&lt;=名单!G:G)*(Y3535="正常走货")),名单!H:H),"否")</f>
        <v>否</v>
      </c>
      <c r="G3535" s="71" t="s">
        <v>10608</v>
      </c>
      <c r="H3535" s="71" t="s">
        <v>10610</v>
      </c>
      <c r="J3535" s="72" t="s">
        <v>24</v>
      </c>
      <c r="L3535" s="71" t="s">
        <v>18</v>
      </c>
      <c r="M3535" s="73"/>
      <c r="N3535" s="73"/>
      <c r="R3535" s="73"/>
      <c r="S3535" s="72" t="s">
        <v>246</v>
      </c>
      <c r="T3535" s="72" t="s">
        <v>14386</v>
      </c>
      <c r="U3535" s="73"/>
      <c r="W3535" s="73"/>
      <c r="X3535" s="73"/>
      <c r="Y3535" s="72" t="s">
        <v>14379</v>
      </c>
      <c r="AO3535" s="71">
        <v>409.1</v>
      </c>
      <c r="AW3535" s="74" t="s">
        <v>17930</v>
      </c>
    </row>
    <row r="3536" spans="1:49">
      <c r="A3536" s="70" t="str">
        <f t="shared" si="111"/>
        <v>2026-01</v>
      </c>
      <c r="B3536" s="5" t="str">
        <f>_xlfn.XLOOKUP(G3536,过机服务商重量差!A:A,过机服务商重量差!G:G)</f>
        <v>玉麒麟</v>
      </c>
      <c r="C3536" s="32" t="str">
        <f t="shared" si="110"/>
        <v>渠道</v>
      </c>
      <c r="D3536" s="63">
        <f>ROUND(IF(AND(AO3536&gt;=0,Y3536="正常走货"),_xlfn.XLOOKUP(G3536,过机服务商重量差!A:A,过机服务商重量差!L:L),"0"),2)</f>
        <v>25</v>
      </c>
      <c r="E3536" s="64">
        <f>ROUND(IF(B3536="小旋风",$D3536/提成!$D$4*提成!$E$4,$D3536/提成!$D$3*提成!$E$3),2)</f>
        <v>0.25</v>
      </c>
      <c r="F3536" s="5" t="str">
        <f ca="1">IFERROR(LOOKUP(1,0/((B3536=名单!B:B)*(VALUE(AW3536)&gt;=名单!E:E)*(VALUE(AW3536)&lt;=名单!G:G)*(Y3536="正常走货")),名单!H:H),"否")</f>
        <v>否</v>
      </c>
      <c r="G3536" s="71" t="s">
        <v>10611</v>
      </c>
      <c r="H3536" s="71" t="s">
        <v>10613</v>
      </c>
      <c r="J3536" s="71" t="s">
        <v>24</v>
      </c>
      <c r="L3536" s="71" t="s">
        <v>18</v>
      </c>
      <c r="M3536" s="73"/>
      <c r="N3536" s="73"/>
      <c r="R3536" s="73"/>
      <c r="S3536" s="72" t="s">
        <v>246</v>
      </c>
      <c r="T3536" s="72" t="s">
        <v>14386</v>
      </c>
      <c r="U3536" s="73"/>
      <c r="W3536" s="73"/>
      <c r="X3536" s="73"/>
      <c r="Y3536" s="72" t="s">
        <v>14379</v>
      </c>
      <c r="AO3536" s="71">
        <v>409.1</v>
      </c>
      <c r="AW3536" s="74" t="s">
        <v>17931</v>
      </c>
    </row>
    <row r="3537" spans="1:49">
      <c r="A3537" s="70" t="str">
        <f t="shared" si="111"/>
        <v>2026-01</v>
      </c>
      <c r="B3537" s="5" t="str">
        <f>_xlfn.XLOOKUP(G3537,过机服务商重量差!A:A,过机服务商重量差!G:G)</f>
        <v>玉麒麟</v>
      </c>
      <c r="C3537" s="32" t="str">
        <f t="shared" si="110"/>
        <v>渠道</v>
      </c>
      <c r="D3537" s="63">
        <f>ROUND(IF(AND(AO3537&gt;=0,Y3537="正常走货"),_xlfn.XLOOKUP(G3537,过机服务商重量差!A:A,过机服务商重量差!L:L),"0"),2)</f>
        <v>26</v>
      </c>
      <c r="E3537" s="64">
        <f>ROUND(IF(B3537="小旋风",$D3537/提成!$D$4*提成!$E$4,$D3537/提成!$D$3*提成!$E$3),2)</f>
        <v>0.26</v>
      </c>
      <c r="F3537" s="5" t="str">
        <f ca="1">IFERROR(LOOKUP(1,0/((B3537=名单!B:B)*(VALUE(AW3537)&gt;=名单!E:E)*(VALUE(AW3537)&lt;=名单!G:G)*(Y3537="正常走货")),名单!H:H),"否")</f>
        <v>否</v>
      </c>
      <c r="G3537" s="71" t="s">
        <v>10614</v>
      </c>
      <c r="H3537" s="71" t="s">
        <v>10616</v>
      </c>
      <c r="J3537" s="72" t="s">
        <v>24</v>
      </c>
      <c r="L3537" s="71" t="s">
        <v>18</v>
      </c>
      <c r="M3537" s="73"/>
      <c r="N3537" s="73"/>
      <c r="R3537" s="73"/>
      <c r="S3537" s="72" t="s">
        <v>246</v>
      </c>
      <c r="T3537" s="72" t="s">
        <v>14386</v>
      </c>
      <c r="U3537" s="73"/>
      <c r="W3537" s="73"/>
      <c r="X3537" s="73"/>
      <c r="Y3537" s="72" t="s">
        <v>14379</v>
      </c>
      <c r="AO3537" s="71">
        <v>414.6</v>
      </c>
      <c r="AW3537" s="74" t="s">
        <v>17932</v>
      </c>
    </row>
    <row r="3538" spans="1:49">
      <c r="A3538" s="70" t="str">
        <f t="shared" si="111"/>
        <v>2026-01</v>
      </c>
      <c r="B3538" s="5" t="str">
        <f>_xlfn.XLOOKUP(G3538,过机服务商重量差!A:A,过机服务商重量差!G:G)</f>
        <v>玉麒麟</v>
      </c>
      <c r="C3538" s="32" t="str">
        <f t="shared" si="110"/>
        <v>渠道</v>
      </c>
      <c r="D3538" s="63">
        <f>ROUND(IF(AND(AO3538&gt;=0,Y3538="正常走货"),_xlfn.XLOOKUP(G3538,过机服务商重量差!A:A,过机服务商重量差!L:L),"0"),2)</f>
        <v>25</v>
      </c>
      <c r="E3538" s="64">
        <f>ROUND(IF(B3538="小旋风",$D3538/提成!$D$4*提成!$E$4,$D3538/提成!$D$3*提成!$E$3),2)</f>
        <v>0.25</v>
      </c>
      <c r="F3538" s="5" t="str">
        <f ca="1">IFERROR(LOOKUP(1,0/((B3538=名单!B:B)*(VALUE(AW3538)&gt;=名单!E:E)*(VALUE(AW3538)&lt;=名单!G:G)*(Y3538="正常走货")),名单!H:H),"否")</f>
        <v>否</v>
      </c>
      <c r="G3538" s="71" t="s">
        <v>10617</v>
      </c>
      <c r="H3538" s="71" t="s">
        <v>10619</v>
      </c>
      <c r="J3538" s="72" t="s">
        <v>24</v>
      </c>
      <c r="L3538" s="71" t="s">
        <v>18</v>
      </c>
      <c r="M3538" s="73"/>
      <c r="N3538" s="73"/>
      <c r="R3538" s="73"/>
      <c r="S3538" s="72" t="s">
        <v>246</v>
      </c>
      <c r="T3538" s="72" t="s">
        <v>14386</v>
      </c>
      <c r="U3538" s="73"/>
      <c r="W3538" s="73"/>
      <c r="X3538" s="73"/>
      <c r="Y3538" s="72" t="s">
        <v>14379</v>
      </c>
      <c r="AO3538" s="71">
        <v>351.1</v>
      </c>
      <c r="AW3538" s="74" t="s">
        <v>17933</v>
      </c>
    </row>
    <row r="3539" spans="1:49">
      <c r="A3539" s="70" t="str">
        <f t="shared" si="111"/>
        <v>2026-01</v>
      </c>
      <c r="B3539" s="5" t="str">
        <f>_xlfn.XLOOKUP(G3539,过机服务商重量差!A:A,过机服务商重量差!G:G)</f>
        <v>玉麒麟</v>
      </c>
      <c r="C3539" s="32" t="str">
        <f t="shared" si="110"/>
        <v>渠道</v>
      </c>
      <c r="D3539" s="63">
        <f>ROUND(IF(AND(AO3539&gt;=0,Y3539="正常走货"),_xlfn.XLOOKUP(G3539,过机服务商重量差!A:A,过机服务商重量差!L:L),"0"),2)</f>
        <v>25</v>
      </c>
      <c r="E3539" s="64">
        <f>ROUND(IF(B3539="小旋风",$D3539/提成!$D$4*提成!$E$4,$D3539/提成!$D$3*提成!$E$3),2)</f>
        <v>0.25</v>
      </c>
      <c r="F3539" s="5" t="str">
        <f ca="1">IFERROR(LOOKUP(1,0/((B3539=名单!B:B)*(VALUE(AW3539)&gt;=名单!E:E)*(VALUE(AW3539)&lt;=名单!G:G)*(Y3539="正常走货")),名单!H:H),"否")</f>
        <v>否</v>
      </c>
      <c r="G3539" s="71" t="s">
        <v>10620</v>
      </c>
      <c r="H3539" s="71" t="s">
        <v>10622</v>
      </c>
      <c r="J3539" s="72" t="s">
        <v>24</v>
      </c>
      <c r="L3539" s="71" t="s">
        <v>18</v>
      </c>
      <c r="M3539" s="73"/>
      <c r="N3539" s="73"/>
      <c r="R3539" s="73"/>
      <c r="S3539" s="72" t="s">
        <v>246</v>
      </c>
      <c r="T3539" s="71" t="s">
        <v>14386</v>
      </c>
      <c r="U3539" s="73"/>
      <c r="W3539" s="73"/>
      <c r="X3539" s="73"/>
      <c r="Y3539" s="72" t="s">
        <v>14379</v>
      </c>
      <c r="AO3539" s="71">
        <v>351.1</v>
      </c>
      <c r="AW3539" s="74" t="s">
        <v>17934</v>
      </c>
    </row>
    <row r="3540" spans="1:49">
      <c r="A3540" s="70" t="str">
        <f t="shared" si="111"/>
        <v>2026-01</v>
      </c>
      <c r="B3540" s="5" t="str">
        <f>_xlfn.XLOOKUP(G3540,过机服务商重量差!A:A,过机服务商重量差!G:G)</f>
        <v>玉麒麟</v>
      </c>
      <c r="C3540" s="32" t="str">
        <f t="shared" si="110"/>
        <v>渠道</v>
      </c>
      <c r="D3540" s="63">
        <f>ROUND(IF(AND(AO3540&gt;=0,Y3540="正常走货"),_xlfn.XLOOKUP(G3540,过机服务商重量差!A:A,过机服务商重量差!L:L),"0"),2)</f>
        <v>25</v>
      </c>
      <c r="E3540" s="64">
        <f>ROUND(IF(B3540="小旋风",$D3540/提成!$D$4*提成!$E$4,$D3540/提成!$D$3*提成!$E$3),2)</f>
        <v>0.25</v>
      </c>
      <c r="F3540" s="5" t="str">
        <f ca="1">IFERROR(LOOKUP(1,0/((B3540=名单!B:B)*(VALUE(AW3540)&gt;=名单!E:E)*(VALUE(AW3540)&lt;=名单!G:G)*(Y3540="正常走货")),名单!H:H),"否")</f>
        <v>否</v>
      </c>
      <c r="G3540" s="71" t="s">
        <v>10623</v>
      </c>
      <c r="H3540" s="71" t="s">
        <v>10625</v>
      </c>
      <c r="J3540" s="72" t="s">
        <v>24</v>
      </c>
      <c r="L3540" s="71" t="s">
        <v>18</v>
      </c>
      <c r="M3540" s="73"/>
      <c r="N3540" s="73"/>
      <c r="R3540" s="73"/>
      <c r="S3540" s="72" t="s">
        <v>246</v>
      </c>
      <c r="T3540" s="72" t="s">
        <v>14386</v>
      </c>
      <c r="U3540" s="73"/>
      <c r="W3540" s="73"/>
      <c r="X3540" s="73"/>
      <c r="Y3540" s="72" t="s">
        <v>14379</v>
      </c>
      <c r="AO3540" s="71">
        <v>351.1</v>
      </c>
      <c r="AW3540" s="74" t="s">
        <v>17935</v>
      </c>
    </row>
    <row r="3541" spans="1:49">
      <c r="A3541" s="70" t="str">
        <f t="shared" si="111"/>
        <v>2026-01</v>
      </c>
      <c r="B3541" s="5" t="str">
        <f>_xlfn.XLOOKUP(G3541,过机服务商重量差!A:A,过机服务商重量差!G:G)</f>
        <v>帅时莹</v>
      </c>
      <c r="C3541" s="32" t="str">
        <f t="shared" si="110"/>
        <v>渠道</v>
      </c>
      <c r="D3541" s="63">
        <f>ROUND(IF(AND(AO3541&gt;=0,Y3541="正常走货"),_xlfn.XLOOKUP(G3541,过机服务商重量差!A:A,过机服务商重量差!L:L),"0"),2)</f>
        <v>1235</v>
      </c>
      <c r="E3541" s="64">
        <f>ROUND(IF(B3541="小旋风",$D3541/提成!$D$4*提成!$E$4,$D3541/提成!$D$3*提成!$E$3),2)</f>
        <v>12.35</v>
      </c>
      <c r="F3541" s="5" t="str">
        <f ca="1">IFERROR(LOOKUP(1,0/((B3541=名单!B:B)*(VALUE(AW3541)&gt;=名单!E:E)*(VALUE(AW3541)&lt;=名单!G:G)*(Y3541="正常走货")),名单!H:H),"否")</f>
        <v>否</v>
      </c>
      <c r="G3541" s="71" t="s">
        <v>10626</v>
      </c>
      <c r="H3541" s="71" t="s">
        <v>10628</v>
      </c>
      <c r="J3541" s="72" t="s">
        <v>97</v>
      </c>
      <c r="L3541" s="71" t="s">
        <v>18</v>
      </c>
      <c r="M3541" s="73"/>
      <c r="N3541" s="73"/>
      <c r="R3541" s="73"/>
      <c r="S3541" s="72" t="s">
        <v>223</v>
      </c>
      <c r="T3541" s="72" t="s">
        <v>14410</v>
      </c>
      <c r="U3541" s="73"/>
      <c r="W3541" s="73"/>
      <c r="X3541" s="73"/>
      <c r="Y3541" s="72" t="s">
        <v>14379</v>
      </c>
      <c r="AO3541" s="71">
        <v>1600.5</v>
      </c>
      <c r="AW3541" s="74" t="s">
        <v>17936</v>
      </c>
    </row>
    <row r="3542" spans="1:49">
      <c r="A3542" s="70" t="str">
        <f t="shared" si="111"/>
        <v>2026-01</v>
      </c>
      <c r="B3542" s="5" t="str">
        <f>_xlfn.XLOOKUP(G3542,过机服务商重量差!A:A,过机服务商重量差!G:G)</f>
        <v>帅时莹</v>
      </c>
      <c r="C3542" s="32" t="str">
        <f t="shared" si="110"/>
        <v>渠道</v>
      </c>
      <c r="D3542" s="63">
        <f>ROUND(IF(AND(AO3542&gt;=0,Y3542="正常走货"),_xlfn.XLOOKUP(G3542,过机服务商重量差!A:A,过机服务商重量差!L:L),"0"),2)</f>
        <v>301</v>
      </c>
      <c r="E3542" s="64">
        <f>ROUND(IF(B3542="小旋风",$D3542/提成!$D$4*提成!$E$4,$D3542/提成!$D$3*提成!$E$3),2)</f>
        <v>3.01</v>
      </c>
      <c r="F3542" s="5" t="str">
        <f ca="1">IFERROR(LOOKUP(1,0/((B3542=名单!B:B)*(VALUE(AW3542)&gt;=名单!E:E)*(VALUE(AW3542)&lt;=名单!G:G)*(Y3542="正常走货")),名单!H:H),"否")</f>
        <v>否</v>
      </c>
      <c r="G3542" s="71" t="s">
        <v>10629</v>
      </c>
      <c r="H3542" s="71" t="s">
        <v>10631</v>
      </c>
      <c r="J3542" s="71" t="s">
        <v>287</v>
      </c>
      <c r="L3542" s="71" t="s">
        <v>18</v>
      </c>
      <c r="M3542" s="73"/>
      <c r="N3542" s="73"/>
      <c r="R3542" s="73"/>
      <c r="S3542" s="72" t="s">
        <v>99</v>
      </c>
      <c r="T3542" s="72" t="s">
        <v>14410</v>
      </c>
      <c r="U3542" s="73"/>
      <c r="W3542" s="73"/>
      <c r="X3542" s="73"/>
      <c r="Y3542" s="72" t="s">
        <v>14379</v>
      </c>
      <c r="AO3542" s="71">
        <v>1119.7</v>
      </c>
      <c r="AW3542" s="74" t="s">
        <v>17937</v>
      </c>
    </row>
    <row r="3543" spans="1:49">
      <c r="A3543" s="70" t="str">
        <f t="shared" si="111"/>
        <v>2026-01</v>
      </c>
      <c r="B3543" s="5" t="str">
        <f>_xlfn.XLOOKUP(G3543,过机服务商重量差!A:A,过机服务商重量差!G:G)</f>
        <v>风清扬</v>
      </c>
      <c r="C3543" s="32" t="str">
        <f t="shared" si="110"/>
        <v>渠道</v>
      </c>
      <c r="D3543" s="63">
        <f>ROUND(IF(AND(AO3543&gt;=0,Y3543="正常走货"),_xlfn.XLOOKUP(G3543,过机服务商重量差!A:A,过机服务商重量差!L:L),"0"),2)</f>
        <v>396</v>
      </c>
      <c r="E3543" s="64">
        <f>ROUND(IF(B3543="小旋风",$D3543/提成!$D$4*提成!$E$4,$D3543/提成!$D$3*提成!$E$3),2)</f>
        <v>3.96</v>
      </c>
      <c r="F3543" s="5" t="str">
        <f ca="1">IFERROR(LOOKUP(1,0/((B3543=名单!B:B)*(VALUE(AW3543)&gt;=名单!E:E)*(VALUE(AW3543)&lt;=名单!G:G)*(Y3543="正常走货")),名单!H:H),"否")</f>
        <v>是</v>
      </c>
      <c r="G3543" s="71" t="s">
        <v>10632</v>
      </c>
      <c r="H3543" s="71" t="s">
        <v>10634</v>
      </c>
      <c r="J3543" s="72" t="s">
        <v>880</v>
      </c>
      <c r="L3543" s="71" t="s">
        <v>18</v>
      </c>
      <c r="M3543" s="73"/>
      <c r="N3543" s="73"/>
      <c r="R3543" s="73"/>
      <c r="S3543" s="72" t="s">
        <v>145</v>
      </c>
      <c r="T3543" s="72" t="s">
        <v>14407</v>
      </c>
      <c r="U3543" s="73"/>
      <c r="W3543" s="73"/>
      <c r="X3543" s="73"/>
      <c r="Y3543" s="72" t="s">
        <v>14379</v>
      </c>
      <c r="AO3543" s="71">
        <v>1237.5</v>
      </c>
      <c r="AW3543" s="74" t="s">
        <v>17938</v>
      </c>
    </row>
    <row r="3544" spans="1:49">
      <c r="A3544" s="70" t="str">
        <f t="shared" si="111"/>
        <v>2026-01</v>
      </c>
      <c r="B3544" s="5" t="str">
        <f>_xlfn.XLOOKUP(G3544,过机服务商重量差!A:A,过机服务商重量差!G:G)</f>
        <v>无崖子</v>
      </c>
      <c r="C3544" s="32" t="str">
        <f t="shared" si="110"/>
        <v>渠道</v>
      </c>
      <c r="D3544" s="63">
        <f>ROUND(IF(AND(AO3544&gt;=0,Y3544="正常走货"),_xlfn.XLOOKUP(G3544,过机服务商重量差!A:A,过机服务商重量差!L:L),"0"),2)</f>
        <v>4</v>
      </c>
      <c r="E3544" s="64">
        <f>ROUND(IF(B3544="小旋风",$D3544/提成!$D$4*提成!$E$4,$D3544/提成!$D$3*提成!$E$3),2)</f>
        <v>0.04</v>
      </c>
      <c r="F3544" s="5" t="str">
        <f ca="1">IFERROR(LOOKUP(1,0/((B3544=名单!B:B)*(VALUE(AW3544)&gt;=名单!E:E)*(VALUE(AW3544)&lt;=名单!G:G)*(Y3544="正常走货")),名单!H:H),"否")</f>
        <v>否</v>
      </c>
      <c r="G3544" s="71" t="s">
        <v>10635</v>
      </c>
      <c r="H3544" s="71" t="s">
        <v>10637</v>
      </c>
      <c r="J3544" s="72" t="s">
        <v>2309</v>
      </c>
      <c r="L3544" s="71" t="s">
        <v>18</v>
      </c>
      <c r="M3544" s="73"/>
      <c r="N3544" s="73"/>
      <c r="R3544" s="73"/>
      <c r="S3544" s="72" t="s">
        <v>191</v>
      </c>
      <c r="T3544" s="72" t="s">
        <v>14410</v>
      </c>
      <c r="U3544" s="73"/>
      <c r="W3544" s="73"/>
      <c r="X3544" s="73"/>
      <c r="Y3544" s="72" t="s">
        <v>14379</v>
      </c>
      <c r="AO3544" s="71">
        <v>304.1</v>
      </c>
      <c r="AW3544" s="74" t="s">
        <v>17939</v>
      </c>
    </row>
    <row r="3545" spans="1:49">
      <c r="A3545" s="70" t="str">
        <f t="shared" si="111"/>
        <v>2026-01</v>
      </c>
      <c r="B3545" s="5" t="str">
        <f>_xlfn.XLOOKUP(G3545,过机服务商重量差!A:A,过机服务商重量差!G:G)</f>
        <v>007</v>
      </c>
      <c r="C3545" s="32" t="str">
        <f t="shared" si="110"/>
        <v>渠道</v>
      </c>
      <c r="D3545" s="63">
        <f>ROUND(IF(AND(AO3545&gt;=0,Y3545="正常走货"),_xlfn.XLOOKUP(G3545,过机服务商重量差!A:A,过机服务商重量差!L:L),"0"),2)</f>
        <v>79</v>
      </c>
      <c r="E3545" s="64">
        <f>ROUND(IF(B3545="小旋风",$D3545/提成!$D$4*提成!$E$4,$D3545/提成!$D$3*提成!$E$3),2)</f>
        <v>0.79</v>
      </c>
      <c r="F3545" s="5" t="str">
        <f ca="1">IFERROR(LOOKUP(1,0/((B3545=名单!B:B)*(VALUE(AW3545)&gt;=名单!E:E)*(VALUE(AW3545)&lt;=名单!G:G)*(Y3545="正常走货")),名单!H:H),"否")</f>
        <v>否</v>
      </c>
      <c r="G3545" s="71" t="s">
        <v>10638</v>
      </c>
      <c r="H3545" s="71" t="s">
        <v>10640</v>
      </c>
      <c r="J3545" s="72" t="s">
        <v>168</v>
      </c>
      <c r="L3545" s="72" t="s">
        <v>18</v>
      </c>
      <c r="M3545" s="73"/>
      <c r="N3545" s="73"/>
      <c r="R3545" s="73"/>
      <c r="S3545" s="72" t="s">
        <v>2376</v>
      </c>
      <c r="T3545" s="71" t="s">
        <v>14578</v>
      </c>
      <c r="U3545" s="73"/>
      <c r="W3545" s="73"/>
      <c r="X3545" s="73"/>
      <c r="Y3545" s="72" t="s">
        <v>14379</v>
      </c>
      <c r="AO3545" s="71">
        <v>39.5</v>
      </c>
      <c r="AW3545" s="74" t="s">
        <v>17940</v>
      </c>
    </row>
    <row r="3546" spans="1:49">
      <c r="A3546" s="70" t="str">
        <f t="shared" si="111"/>
        <v>2026-01</v>
      </c>
      <c r="B3546" s="5" t="str">
        <f>_xlfn.XLOOKUP(G3546,过机服务商重量差!A:A,过机服务商重量差!G:G)</f>
        <v>玉麒麟</v>
      </c>
      <c r="C3546" s="32" t="str">
        <f t="shared" si="110"/>
        <v>渠道</v>
      </c>
      <c r="D3546" s="63">
        <f>ROUND(IF(AND(AO3546&gt;=0,Y3546="正常走货"),_xlfn.XLOOKUP(G3546,过机服务商重量差!A:A,过机服务商重量差!L:L),"0"),2)</f>
        <v>1.5</v>
      </c>
      <c r="E3546" s="64">
        <f>ROUND(IF(B3546="小旋风",$D3546/提成!$D$4*提成!$E$4,$D3546/提成!$D$3*提成!$E$3),2)</f>
        <v>0.02</v>
      </c>
      <c r="F3546" s="5" t="str">
        <f ca="1">IFERROR(LOOKUP(1,0/((B3546=名单!B:B)*(VALUE(AW3546)&gt;=名单!E:E)*(VALUE(AW3546)&lt;=名单!G:G)*(Y3546="正常走货")),名单!H:H),"否")</f>
        <v>否</v>
      </c>
      <c r="G3546" s="71" t="s">
        <v>10641</v>
      </c>
      <c r="H3546" s="71" t="s">
        <v>10643</v>
      </c>
      <c r="J3546" s="72" t="s">
        <v>17</v>
      </c>
      <c r="L3546" s="71" t="s">
        <v>18</v>
      </c>
      <c r="M3546" s="73"/>
      <c r="N3546" s="73"/>
      <c r="R3546" s="73"/>
      <c r="S3546" s="72" t="s">
        <v>99</v>
      </c>
      <c r="T3546" s="72" t="s">
        <v>14410</v>
      </c>
      <c r="U3546" s="73"/>
      <c r="W3546" s="73"/>
      <c r="X3546" s="73"/>
      <c r="Y3546" s="72" t="s">
        <v>14379</v>
      </c>
      <c r="AO3546" s="71">
        <v>112.5</v>
      </c>
      <c r="AW3546" s="74" t="s">
        <v>17941</v>
      </c>
    </row>
    <row r="3547" spans="1:49">
      <c r="A3547" s="70" t="str">
        <f t="shared" si="111"/>
        <v>2026-01</v>
      </c>
      <c r="B3547" s="5" t="str">
        <f>_xlfn.XLOOKUP(G3547,过机服务商重量差!A:A,过机服务商重量差!G:G)</f>
        <v>帅时莹</v>
      </c>
      <c r="C3547" s="32" t="str">
        <f t="shared" si="110"/>
        <v>渠道</v>
      </c>
      <c r="D3547" s="63">
        <f>ROUND(IF(AND(AO3547&gt;=0,Y3547="正常走货"),_xlfn.XLOOKUP(G3547,过机服务商重量差!A:A,过机服务商重量差!L:L),"0"),2)</f>
        <v>84</v>
      </c>
      <c r="E3547" s="64">
        <f>ROUND(IF(B3547="小旋风",$D3547/提成!$D$4*提成!$E$4,$D3547/提成!$D$3*提成!$E$3),2)</f>
        <v>0.84</v>
      </c>
      <c r="F3547" s="5" t="str">
        <f ca="1">IFERROR(LOOKUP(1,0/((B3547=名单!B:B)*(VALUE(AW3547)&gt;=名单!E:E)*(VALUE(AW3547)&lt;=名单!G:G)*(Y3547="正常走货")),名单!H:H),"否")</f>
        <v>否</v>
      </c>
      <c r="G3547" s="71" t="s">
        <v>10644</v>
      </c>
      <c r="H3547" s="71" t="s">
        <v>10646</v>
      </c>
      <c r="J3547" s="72" t="s">
        <v>287</v>
      </c>
      <c r="L3547" s="71" t="s">
        <v>18</v>
      </c>
      <c r="M3547" s="73"/>
      <c r="N3547" s="73"/>
      <c r="R3547" s="73"/>
      <c r="S3547" s="72" t="s">
        <v>99</v>
      </c>
      <c r="T3547" s="72" t="s">
        <v>14410</v>
      </c>
      <c r="U3547" s="73"/>
      <c r="W3547" s="73"/>
      <c r="X3547" s="73"/>
      <c r="Y3547" s="72" t="s">
        <v>14379</v>
      </c>
      <c r="AO3547" s="71">
        <v>495.6</v>
      </c>
      <c r="AW3547" s="74" t="s">
        <v>17942</v>
      </c>
    </row>
    <row r="3548" spans="1:49">
      <c r="A3548" s="70" t="str">
        <f t="shared" si="111"/>
        <v>2026-01</v>
      </c>
      <c r="B3548" s="5" t="str">
        <f>_xlfn.XLOOKUP(G3548,过机服务商重量差!A:A,过机服务商重量差!G:G)</f>
        <v>无崖子</v>
      </c>
      <c r="C3548" s="32" t="str">
        <f t="shared" si="110"/>
        <v>渠道</v>
      </c>
      <c r="D3548" s="63">
        <f>ROUND(IF(AND(AO3548&gt;=0,Y3548="正常走货"),_xlfn.XLOOKUP(G3548,过机服务商重量差!A:A,过机服务商重量差!L:L),"0"),2)</f>
        <v>3.46</v>
      </c>
      <c r="E3548" s="64">
        <f>ROUND(IF(B3548="小旋风",$D3548/提成!$D$4*提成!$E$4,$D3548/提成!$D$3*提成!$E$3),2)</f>
        <v>0.03</v>
      </c>
      <c r="F3548" s="5" t="str">
        <f ca="1">IFERROR(LOOKUP(1,0/((B3548=名单!B:B)*(VALUE(AW3548)&gt;=名单!E:E)*(VALUE(AW3548)&lt;=名单!G:G)*(Y3548="正常走货")),名单!H:H),"否")</f>
        <v>否</v>
      </c>
      <c r="G3548" s="71" t="s">
        <v>10647</v>
      </c>
      <c r="H3548" s="71" t="s">
        <v>10649</v>
      </c>
      <c r="J3548" s="71" t="s">
        <v>590</v>
      </c>
      <c r="L3548" s="71" t="s">
        <v>18</v>
      </c>
      <c r="M3548" s="73"/>
      <c r="N3548" s="73"/>
      <c r="R3548" s="73"/>
      <c r="S3548" s="72" t="s">
        <v>306</v>
      </c>
      <c r="T3548" s="72" t="s">
        <v>14410</v>
      </c>
      <c r="U3548" s="73"/>
      <c r="W3548" s="73"/>
      <c r="X3548" s="73"/>
      <c r="Y3548" s="72" t="s">
        <v>14379</v>
      </c>
      <c r="AO3548" s="71">
        <v>233.14</v>
      </c>
      <c r="AW3548" s="74" t="s">
        <v>17943</v>
      </c>
    </row>
    <row r="3549" spans="1:49">
      <c r="A3549" s="70" t="str">
        <f t="shared" si="111"/>
        <v>2026-01</v>
      </c>
      <c r="B3549" s="5" t="str">
        <f>_xlfn.XLOOKUP(G3549,过机服务商重量差!A:A,过机服务商重量差!G:G)</f>
        <v>玉麒麟</v>
      </c>
      <c r="C3549" s="32" t="str">
        <f t="shared" si="110"/>
        <v>渠道</v>
      </c>
      <c r="D3549" s="63">
        <f>ROUND(IF(AND(AO3549&gt;=0,Y3549="正常走货"),_xlfn.XLOOKUP(G3549,过机服务商重量差!A:A,过机服务商重量差!L:L),"0"),2)</f>
        <v>3</v>
      </c>
      <c r="E3549" s="64">
        <f>ROUND(IF(B3549="小旋风",$D3549/提成!$D$4*提成!$E$4,$D3549/提成!$D$3*提成!$E$3),2)</f>
        <v>0.03</v>
      </c>
      <c r="F3549" s="5" t="str">
        <f ca="1">IFERROR(LOOKUP(1,0/((B3549=名单!B:B)*(VALUE(AW3549)&gt;=名单!E:E)*(VALUE(AW3549)&lt;=名单!G:G)*(Y3549="正常走货")),名单!H:H),"否")</f>
        <v>否</v>
      </c>
      <c r="G3549" s="71" t="s">
        <v>10650</v>
      </c>
      <c r="H3549" s="71" t="s">
        <v>10652</v>
      </c>
      <c r="J3549" s="71" t="s">
        <v>24</v>
      </c>
      <c r="L3549" s="71" t="s">
        <v>18</v>
      </c>
      <c r="M3549" s="73"/>
      <c r="N3549" s="73"/>
      <c r="R3549" s="73"/>
      <c r="S3549" s="72" t="s">
        <v>223</v>
      </c>
      <c r="T3549" s="72" t="s">
        <v>14410</v>
      </c>
      <c r="U3549" s="73"/>
      <c r="W3549" s="73"/>
      <c r="X3549" s="73"/>
      <c r="Y3549" s="72" t="s">
        <v>14379</v>
      </c>
      <c r="AO3549" s="71">
        <v>49.25</v>
      </c>
      <c r="AW3549" s="74" t="s">
        <v>17944</v>
      </c>
    </row>
    <row r="3550" spans="1:49">
      <c r="A3550" s="70" t="str">
        <f t="shared" si="111"/>
        <v>2026-01</v>
      </c>
      <c r="B3550" s="5" t="str">
        <f>_xlfn.XLOOKUP(G3550,过机服务商重量差!A:A,过机服务商重量差!G:G)</f>
        <v>帅时莹</v>
      </c>
      <c r="C3550" s="32" t="str">
        <f t="shared" si="110"/>
        <v>渠道</v>
      </c>
      <c r="D3550" s="63">
        <f>ROUND(IF(AND(AO3550&gt;=0,Y3550="正常走货"),_xlfn.XLOOKUP(G3550,过机服务商重量差!A:A,过机服务商重量差!L:L),"0"),2)</f>
        <v>53</v>
      </c>
      <c r="E3550" s="64">
        <f>ROUND(IF(B3550="小旋风",$D3550/提成!$D$4*提成!$E$4,$D3550/提成!$D$3*提成!$E$3),2)</f>
        <v>0.53</v>
      </c>
      <c r="F3550" s="5" t="str">
        <f ca="1">IFERROR(LOOKUP(1,0/((B3550=名单!B:B)*(VALUE(AW3550)&gt;=名单!E:E)*(VALUE(AW3550)&lt;=名单!G:G)*(Y3550="正常走货")),名单!H:H),"否")</f>
        <v>否</v>
      </c>
      <c r="G3550" s="71" t="s">
        <v>10653</v>
      </c>
      <c r="H3550" s="71" t="s">
        <v>10655</v>
      </c>
      <c r="J3550" s="71" t="s">
        <v>738</v>
      </c>
      <c r="L3550" s="71" t="s">
        <v>18</v>
      </c>
      <c r="M3550" s="73"/>
      <c r="N3550" s="73"/>
      <c r="R3550" s="73"/>
      <c r="S3550" s="72" t="s">
        <v>679</v>
      </c>
      <c r="T3550" s="72" t="s">
        <v>14419</v>
      </c>
      <c r="U3550" s="73"/>
      <c r="W3550" s="73"/>
      <c r="X3550" s="73"/>
      <c r="Y3550" s="72" t="s">
        <v>14379</v>
      </c>
      <c r="AO3550" s="71">
        <v>460.8</v>
      </c>
      <c r="AW3550" s="74" t="s">
        <v>17945</v>
      </c>
    </row>
    <row r="3551" spans="1:49">
      <c r="A3551" s="70" t="str">
        <f t="shared" si="111"/>
        <v>2026-01</v>
      </c>
      <c r="B3551" s="5" t="str">
        <f>_xlfn.XLOOKUP(G3551,过机服务商重量差!A:A,过机服务商重量差!G:G)</f>
        <v>风清扬</v>
      </c>
      <c r="C3551" s="32" t="str">
        <f t="shared" si="110"/>
        <v>渠道</v>
      </c>
      <c r="D3551" s="63">
        <f>ROUND(IF(AND(AO3551&gt;=0,Y3551="正常走货"),_xlfn.XLOOKUP(G3551,过机服务商重量差!A:A,过机服务商重量差!L:L),"0"),2)</f>
        <v>22</v>
      </c>
      <c r="E3551" s="64">
        <f>ROUND(IF(B3551="小旋风",$D3551/提成!$D$4*提成!$E$4,$D3551/提成!$D$3*提成!$E$3),2)</f>
        <v>0.22</v>
      </c>
      <c r="F3551" s="5" t="str">
        <f ca="1">IFERROR(LOOKUP(1,0/((B3551=名单!B:B)*(VALUE(AW3551)&gt;=名单!E:E)*(VALUE(AW3551)&lt;=名单!G:G)*(Y3551="正常走货")),名单!H:H),"否")</f>
        <v>是</v>
      </c>
      <c r="G3551" s="71" t="s">
        <v>10656</v>
      </c>
      <c r="H3551" s="71" t="s">
        <v>10658</v>
      </c>
      <c r="J3551" s="71" t="s">
        <v>6531</v>
      </c>
      <c r="L3551" s="71" t="s">
        <v>18</v>
      </c>
      <c r="M3551" s="73"/>
      <c r="N3551" s="73"/>
      <c r="R3551" s="73"/>
      <c r="S3551" s="72" t="s">
        <v>2305</v>
      </c>
      <c r="T3551" s="72" t="s">
        <v>14410</v>
      </c>
      <c r="U3551" s="73"/>
      <c r="W3551" s="73"/>
      <c r="X3551" s="73"/>
      <c r="Y3551" s="72" t="s">
        <v>14379</v>
      </c>
      <c r="AO3551" s="71">
        <v>100</v>
      </c>
      <c r="AW3551" s="74" t="s">
        <v>17946</v>
      </c>
    </row>
    <row r="3552" spans="1:49">
      <c r="A3552" s="70" t="str">
        <f t="shared" si="111"/>
        <v>2026-01</v>
      </c>
      <c r="B3552" s="5" t="str">
        <f>_xlfn.XLOOKUP(G3552,过机服务商重量差!A:A,过机服务商重量差!G:G)</f>
        <v>帅时莹</v>
      </c>
      <c r="C3552" s="32" t="str">
        <f t="shared" si="110"/>
        <v>渠道</v>
      </c>
      <c r="D3552" s="63">
        <f>ROUND(IF(AND(AO3552&gt;=0,Y3552="正常走货"),_xlfn.XLOOKUP(G3552,过机服务商重量差!A:A,过机服务商重量差!L:L),"0"),2)</f>
        <v>7.5</v>
      </c>
      <c r="E3552" s="64">
        <f>ROUND(IF(B3552="小旋风",$D3552/提成!$D$4*提成!$E$4,$D3552/提成!$D$3*提成!$E$3),2)</f>
        <v>0.08</v>
      </c>
      <c r="F3552" s="5" t="str">
        <f ca="1">IFERROR(LOOKUP(1,0/((B3552=名单!B:B)*(VALUE(AW3552)&gt;=名单!E:E)*(VALUE(AW3552)&lt;=名单!G:G)*(Y3552="正常走货")),名单!H:H),"否")</f>
        <v>否</v>
      </c>
      <c r="G3552" s="71" t="s">
        <v>10659</v>
      </c>
      <c r="H3552" s="71" t="s">
        <v>10661</v>
      </c>
      <c r="J3552" s="71" t="s">
        <v>140</v>
      </c>
      <c r="L3552" s="71" t="s">
        <v>18</v>
      </c>
      <c r="M3552" s="73"/>
      <c r="N3552" s="73"/>
      <c r="R3552" s="73"/>
      <c r="S3552" s="72" t="s">
        <v>535</v>
      </c>
      <c r="T3552" s="72" t="s">
        <v>14410</v>
      </c>
      <c r="U3552" s="73"/>
      <c r="W3552" s="73"/>
      <c r="X3552" s="73"/>
      <c r="Y3552" s="72" t="s">
        <v>14379</v>
      </c>
      <c r="AO3552" s="71">
        <v>88.56</v>
      </c>
      <c r="AW3552" s="74" t="s">
        <v>17947</v>
      </c>
    </row>
    <row r="3553" spans="1:49">
      <c r="A3553" s="70" t="str">
        <f t="shared" si="111"/>
        <v>2026-01</v>
      </c>
      <c r="B3553" s="5" t="str">
        <f>_xlfn.XLOOKUP(G3553,过机服务商重量差!A:A,过机服务商重量差!G:G)</f>
        <v>玉麒麟</v>
      </c>
      <c r="C3553" s="32" t="str">
        <f t="shared" si="110"/>
        <v>渠道</v>
      </c>
      <c r="D3553" s="63">
        <f>ROUND(IF(AND(AO3553&gt;=0,Y3553="正常走货"),_xlfn.XLOOKUP(G3553,过机服务商重量差!A:A,过机服务商重量差!L:L),"0"),2)</f>
        <v>1</v>
      </c>
      <c r="E3553" s="64">
        <f>ROUND(IF(B3553="小旋风",$D3553/提成!$D$4*提成!$E$4,$D3553/提成!$D$3*提成!$E$3),2)</f>
        <v>0.01</v>
      </c>
      <c r="F3553" s="5" t="str">
        <f ca="1">IFERROR(LOOKUP(1,0/((B3553=名单!B:B)*(VALUE(AW3553)&gt;=名单!E:E)*(VALUE(AW3553)&lt;=名单!G:G)*(Y3553="正常走货")),名单!H:H),"否")</f>
        <v>否</v>
      </c>
      <c r="G3553" s="71" t="s">
        <v>10662</v>
      </c>
      <c r="H3553" s="71" t="s">
        <v>10664</v>
      </c>
      <c r="J3553" s="72" t="s">
        <v>24</v>
      </c>
      <c r="L3553" s="71" t="s">
        <v>18</v>
      </c>
      <c r="M3553" s="73"/>
      <c r="N3553" s="73"/>
      <c r="R3553" s="73"/>
      <c r="S3553" s="72" t="s">
        <v>223</v>
      </c>
      <c r="T3553" s="72" t="s">
        <v>14410</v>
      </c>
      <c r="U3553" s="73"/>
      <c r="W3553" s="73"/>
      <c r="X3553" s="73"/>
      <c r="Y3553" s="72" t="s">
        <v>14379</v>
      </c>
      <c r="AO3553" s="71">
        <v>38.95</v>
      </c>
      <c r="AW3553" s="74" t="s">
        <v>17948</v>
      </c>
    </row>
    <row r="3554" spans="1:49">
      <c r="A3554" s="70" t="str">
        <f t="shared" si="111"/>
        <v>2026-01</v>
      </c>
      <c r="B3554" s="5" t="str">
        <f>_xlfn.XLOOKUP(G3554,过机服务商重量差!A:A,过机服务商重量差!G:G)</f>
        <v>无崖子</v>
      </c>
      <c r="C3554" s="32" t="str">
        <f t="shared" si="110"/>
        <v>渠道</v>
      </c>
      <c r="D3554" s="63">
        <f>ROUND(IF(AND(AO3554&gt;=0,Y3554="正常走货"),_xlfn.XLOOKUP(G3554,过机服务商重量差!A:A,过机服务商重量差!L:L),"0"),2)</f>
        <v>9.5</v>
      </c>
      <c r="E3554" s="64">
        <f>ROUND(IF(B3554="小旋风",$D3554/提成!$D$4*提成!$E$4,$D3554/提成!$D$3*提成!$E$3),2)</f>
        <v>0.1</v>
      </c>
      <c r="F3554" s="5" t="str">
        <f ca="1">IFERROR(LOOKUP(1,0/((B3554=名单!B:B)*(VALUE(AW3554)&gt;=名单!E:E)*(VALUE(AW3554)&lt;=名单!G:G)*(Y3554="正常走货")),名单!H:H),"否")</f>
        <v>否</v>
      </c>
      <c r="G3554" s="71" t="s">
        <v>10665</v>
      </c>
      <c r="H3554" s="71" t="s">
        <v>10667</v>
      </c>
      <c r="J3554" s="72" t="s">
        <v>590</v>
      </c>
      <c r="L3554" s="71" t="s">
        <v>18</v>
      </c>
      <c r="M3554" s="73"/>
      <c r="N3554" s="73"/>
      <c r="R3554" s="73"/>
      <c r="S3554" s="72" t="s">
        <v>187</v>
      </c>
      <c r="T3554" s="72" t="s">
        <v>14410</v>
      </c>
      <c r="U3554" s="73"/>
      <c r="W3554" s="73"/>
      <c r="X3554" s="73"/>
      <c r="Y3554" s="72" t="s">
        <v>14379</v>
      </c>
      <c r="AO3554" s="71">
        <v>127.8</v>
      </c>
      <c r="AW3554" s="74" t="s">
        <v>17949</v>
      </c>
    </row>
    <row r="3555" spans="1:49">
      <c r="A3555" s="70" t="str">
        <f t="shared" si="111"/>
        <v>2026-01</v>
      </c>
      <c r="B3555" s="5" t="str">
        <f>_xlfn.XLOOKUP(G3555,过机服务商重量差!A:A,过机服务商重量差!G:G)</f>
        <v>玉麒麟</v>
      </c>
      <c r="C3555" s="32" t="str">
        <f t="shared" si="110"/>
        <v>渠道</v>
      </c>
      <c r="D3555" s="63">
        <f>ROUND(IF(AND(AO3555&gt;=0,Y3555="正常走货"),_xlfn.XLOOKUP(G3555,过机服务商重量差!A:A,过机服务商重量差!L:L),"0"),2)</f>
        <v>1</v>
      </c>
      <c r="E3555" s="64">
        <f>ROUND(IF(B3555="小旋风",$D3555/提成!$D$4*提成!$E$4,$D3555/提成!$D$3*提成!$E$3),2)</f>
        <v>0.01</v>
      </c>
      <c r="F3555" s="5" t="str">
        <f ca="1">IFERROR(LOOKUP(1,0/((B3555=名单!B:B)*(VALUE(AW3555)&gt;=名单!E:E)*(VALUE(AW3555)&lt;=名单!G:G)*(Y3555="正常走货")),名单!H:H),"否")</f>
        <v>否</v>
      </c>
      <c r="G3555" s="71" t="s">
        <v>10668</v>
      </c>
      <c r="H3555" s="71" t="s">
        <v>10670</v>
      </c>
      <c r="J3555" s="71" t="s">
        <v>17</v>
      </c>
      <c r="L3555" s="71" t="s">
        <v>18</v>
      </c>
      <c r="M3555" s="73"/>
      <c r="N3555" s="73"/>
      <c r="R3555" s="73"/>
      <c r="S3555" s="72" t="s">
        <v>187</v>
      </c>
      <c r="T3555" s="72" t="s">
        <v>14410</v>
      </c>
      <c r="U3555" s="73"/>
      <c r="W3555" s="73"/>
      <c r="X3555" s="73"/>
      <c r="Y3555" s="72" t="s">
        <v>14379</v>
      </c>
      <c r="AO3555" s="71">
        <v>60.65</v>
      </c>
      <c r="AW3555" s="74" t="s">
        <v>17950</v>
      </c>
    </row>
    <row r="3556" spans="1:49">
      <c r="A3556" s="70" t="str">
        <f t="shared" si="111"/>
        <v>2026-01</v>
      </c>
      <c r="B3556" s="5" t="str">
        <f>_xlfn.XLOOKUP(G3556,过机服务商重量差!A:A,过机服务商重量差!G:G)</f>
        <v>无崖子</v>
      </c>
      <c r="C3556" s="32" t="str">
        <f t="shared" si="110"/>
        <v>渠道</v>
      </c>
      <c r="D3556" s="63">
        <f>ROUND(IF(AND(AO3556&gt;=0,Y3556="正常走货"),_xlfn.XLOOKUP(G3556,过机服务商重量差!A:A,过机服务商重量差!L:L),"0"),2)</f>
        <v>0.5</v>
      </c>
      <c r="E3556" s="64">
        <f>ROUND(IF(B3556="小旋风",$D3556/提成!$D$4*提成!$E$4,$D3556/提成!$D$3*提成!$E$3),2)</f>
        <v>0.01</v>
      </c>
      <c r="F3556" s="5" t="str">
        <f ca="1">IFERROR(LOOKUP(1,0/((B3556=名单!B:B)*(VALUE(AW3556)&gt;=名单!E:E)*(VALUE(AW3556)&lt;=名单!G:G)*(Y3556="正常走货")),名单!H:H),"否")</f>
        <v>否</v>
      </c>
      <c r="G3556" s="71" t="s">
        <v>10671</v>
      </c>
      <c r="H3556" s="71" t="s">
        <v>10673</v>
      </c>
      <c r="J3556" s="72" t="s">
        <v>8708</v>
      </c>
      <c r="L3556" s="71" t="s">
        <v>18</v>
      </c>
      <c r="M3556" s="73"/>
      <c r="N3556" s="73"/>
      <c r="R3556" s="73"/>
      <c r="S3556" s="72" t="s">
        <v>1113</v>
      </c>
      <c r="T3556" s="72" t="s">
        <v>14410</v>
      </c>
      <c r="U3556" s="73"/>
      <c r="W3556" s="73"/>
      <c r="X3556" s="73"/>
      <c r="Y3556" s="72" t="s">
        <v>14379</v>
      </c>
      <c r="AO3556" s="71">
        <v>198.7</v>
      </c>
      <c r="AW3556" s="74" t="s">
        <v>17951</v>
      </c>
    </row>
    <row r="3557" spans="1:49">
      <c r="A3557" s="70" t="str">
        <f t="shared" si="111"/>
        <v>2026-01</v>
      </c>
      <c r="B3557" s="5" t="str">
        <f>_xlfn.XLOOKUP(G3557,过机服务商重量差!A:A,过机服务商重量差!G:G)</f>
        <v>帅时莹</v>
      </c>
      <c r="C3557" s="32" t="str">
        <f t="shared" si="110"/>
        <v>渠道</v>
      </c>
      <c r="D3557" s="63">
        <f>ROUND(IF(AND(AO3557&gt;=0,Y3557="正常走货"),_xlfn.XLOOKUP(G3557,过机服务商重量差!A:A,过机服务商重量差!L:L),"0"),2)</f>
        <v>101</v>
      </c>
      <c r="E3557" s="64">
        <f>ROUND(IF(B3557="小旋风",$D3557/提成!$D$4*提成!$E$4,$D3557/提成!$D$3*提成!$E$3),2)</f>
        <v>1.01</v>
      </c>
      <c r="F3557" s="5" t="str">
        <f ca="1">IFERROR(LOOKUP(1,0/((B3557=名单!B:B)*(VALUE(AW3557)&gt;=名单!E:E)*(VALUE(AW3557)&lt;=名单!G:G)*(Y3557="正常走货")),名单!H:H),"否")</f>
        <v>否</v>
      </c>
      <c r="G3557" s="71" t="s">
        <v>10674</v>
      </c>
      <c r="H3557" s="71" t="s">
        <v>10676</v>
      </c>
      <c r="J3557" s="72" t="s">
        <v>97</v>
      </c>
      <c r="L3557" s="71" t="s">
        <v>18</v>
      </c>
      <c r="M3557" s="73"/>
      <c r="N3557" s="73"/>
      <c r="R3557" s="73"/>
      <c r="S3557" s="72" t="s">
        <v>223</v>
      </c>
      <c r="T3557" s="72" t="s">
        <v>14410</v>
      </c>
      <c r="U3557" s="73"/>
      <c r="W3557" s="73"/>
      <c r="X3557" s="73"/>
      <c r="Y3557" s="72" t="s">
        <v>14379</v>
      </c>
      <c r="AO3557" s="71">
        <v>398.8</v>
      </c>
      <c r="AW3557" s="74" t="s">
        <v>17952</v>
      </c>
    </row>
    <row r="3558" spans="1:49">
      <c r="A3558" s="70" t="str">
        <f t="shared" si="111"/>
        <v>2026-01</v>
      </c>
      <c r="B3558" s="5" t="str">
        <f>_xlfn.XLOOKUP(G3558,过机服务商重量差!A:A,过机服务商重量差!G:G)</f>
        <v/>
      </c>
      <c r="C3558" s="32" t="str">
        <f t="shared" si="110"/>
        <v>渠道</v>
      </c>
      <c r="D3558" s="63">
        <f>ROUND(IF(AND(AO3558&gt;=0,Y3558="正常走货"),_xlfn.XLOOKUP(G3558,过机服务商重量差!A:A,过机服务商重量差!L:L),"0"),2)</f>
        <v>145</v>
      </c>
      <c r="E3558" s="64">
        <f>ROUND(IF(B3558="小旋风",$D3558/提成!$D$4*提成!$E$4,$D3558/提成!$D$3*提成!$E$3),2)</f>
        <v>1.45</v>
      </c>
      <c r="F3558" s="5" t="str">
        <f ca="1">IFERROR(LOOKUP(1,0/((B3558=名单!B:B)*(VALUE(AW3558)&gt;=名单!E:E)*(VALUE(AW3558)&lt;=名单!G:G)*(Y3558="正常走货")),名单!H:H),"否")</f>
        <v>否</v>
      </c>
      <c r="G3558" s="71" t="s">
        <v>10677</v>
      </c>
      <c r="H3558" s="71" t="s">
        <v>36</v>
      </c>
      <c r="J3558" s="72" t="s">
        <v>10679</v>
      </c>
      <c r="L3558" s="72" t="s">
        <v>18</v>
      </c>
      <c r="M3558" s="73"/>
      <c r="N3558" s="73"/>
      <c r="R3558" s="73"/>
      <c r="S3558" s="72" t="s">
        <v>223</v>
      </c>
      <c r="T3558" s="71" t="s">
        <v>14410</v>
      </c>
      <c r="U3558" s="73"/>
      <c r="W3558" s="73"/>
      <c r="X3558" s="73"/>
      <c r="Y3558" s="72" t="s">
        <v>14379</v>
      </c>
      <c r="AO3558" s="71">
        <v>325</v>
      </c>
      <c r="AW3558" s="74" t="s">
        <v>17953</v>
      </c>
    </row>
    <row r="3559" spans="1:49">
      <c r="A3559" s="70" t="str">
        <f t="shared" si="111"/>
        <v>2026-01</v>
      </c>
      <c r="B3559" s="5" t="str">
        <f>_xlfn.XLOOKUP(G3559,过机服务商重量差!A:A,过机服务商重量差!G:G)</f>
        <v>无崖子</v>
      </c>
      <c r="C3559" s="32" t="str">
        <f t="shared" si="110"/>
        <v>渠道</v>
      </c>
      <c r="D3559" s="63">
        <f>ROUND(IF(AND(AO3559&gt;=0,Y3559="正常走货"),_xlfn.XLOOKUP(G3559,过机服务商重量差!A:A,过机服务商重量差!L:L),"0"),2)</f>
        <v>8.1</v>
      </c>
      <c r="E3559" s="64">
        <f>ROUND(IF(B3559="小旋风",$D3559/提成!$D$4*提成!$E$4,$D3559/提成!$D$3*提成!$E$3),2)</f>
        <v>0.08</v>
      </c>
      <c r="F3559" s="5" t="str">
        <f ca="1">IFERROR(LOOKUP(1,0/((B3559=名单!B:B)*(VALUE(AW3559)&gt;=名单!E:E)*(VALUE(AW3559)&lt;=名单!G:G)*(Y3559="正常走货")),名单!H:H),"否")</f>
        <v>否</v>
      </c>
      <c r="G3559" s="71" t="s">
        <v>10680</v>
      </c>
      <c r="H3559" s="71" t="s">
        <v>10682</v>
      </c>
      <c r="J3559" s="71" t="s">
        <v>590</v>
      </c>
      <c r="L3559" s="71" t="s">
        <v>18</v>
      </c>
      <c r="M3559" s="73"/>
      <c r="N3559" s="73"/>
      <c r="R3559" s="73"/>
      <c r="S3559" s="72" t="s">
        <v>99</v>
      </c>
      <c r="T3559" s="72" t="s">
        <v>14410</v>
      </c>
      <c r="U3559" s="73"/>
      <c r="W3559" s="73"/>
      <c r="X3559" s="73"/>
      <c r="Y3559" s="72" t="s">
        <v>14379</v>
      </c>
      <c r="AO3559" s="71">
        <v>170.14</v>
      </c>
      <c r="AW3559" s="74" t="s">
        <v>17954</v>
      </c>
    </row>
    <row r="3560" spans="1:49">
      <c r="A3560" s="70" t="str">
        <f t="shared" si="111"/>
        <v>2026-01</v>
      </c>
      <c r="B3560" s="5" t="str">
        <f>_xlfn.XLOOKUP(G3560,过机服务商重量差!A:A,过机服务商重量差!G:G)</f>
        <v>无崖子</v>
      </c>
      <c r="C3560" s="32" t="str">
        <f t="shared" si="110"/>
        <v>渠道</v>
      </c>
      <c r="D3560" s="63">
        <f>ROUND(IF(AND(AO3560&gt;=0,Y3560="正常走货"),_xlfn.XLOOKUP(G3560,过机服务商重量差!A:A,过机服务商重量差!L:L),"0"),2)</f>
        <v>2.7</v>
      </c>
      <c r="E3560" s="64">
        <f>ROUND(IF(B3560="小旋风",$D3560/提成!$D$4*提成!$E$4,$D3560/提成!$D$3*提成!$E$3),2)</f>
        <v>0.03</v>
      </c>
      <c r="F3560" s="5" t="str">
        <f ca="1">IFERROR(LOOKUP(1,0/((B3560=名单!B:B)*(VALUE(AW3560)&gt;=名单!E:E)*(VALUE(AW3560)&lt;=名单!G:G)*(Y3560="正常走货")),名单!H:H),"否")</f>
        <v>否</v>
      </c>
      <c r="G3560" s="71" t="s">
        <v>10683</v>
      </c>
      <c r="H3560" s="71" t="s">
        <v>10685</v>
      </c>
      <c r="J3560" s="72" t="s">
        <v>590</v>
      </c>
      <c r="L3560" s="71" t="s">
        <v>18</v>
      </c>
      <c r="M3560" s="73"/>
      <c r="N3560" s="73"/>
      <c r="R3560" s="73"/>
      <c r="S3560" s="72" t="s">
        <v>120</v>
      </c>
      <c r="T3560" s="72" t="s">
        <v>14382</v>
      </c>
      <c r="U3560" s="73"/>
      <c r="W3560" s="73"/>
      <c r="X3560" s="73"/>
      <c r="Y3560" s="72" t="s">
        <v>14379</v>
      </c>
      <c r="AO3560" s="71">
        <v>70.08</v>
      </c>
      <c r="AW3560" s="74" t="s">
        <v>17955</v>
      </c>
    </row>
    <row r="3561" spans="1:49">
      <c r="A3561" s="70" t="str">
        <f t="shared" si="111"/>
        <v>2026-01</v>
      </c>
      <c r="B3561" s="5" t="str">
        <f>_xlfn.XLOOKUP(G3561,过机服务商重量差!A:A,过机服务商重量差!G:G)</f>
        <v>无崖子</v>
      </c>
      <c r="C3561" s="32" t="str">
        <f t="shared" si="110"/>
        <v>渠道</v>
      </c>
      <c r="D3561" s="63">
        <f>ROUND(IF(AND(AO3561&gt;=0,Y3561="正常走货"),_xlfn.XLOOKUP(G3561,过机服务商重量差!A:A,过机服务商重量差!L:L),"0"),2)</f>
        <v>0.4</v>
      </c>
      <c r="E3561" s="64">
        <f>ROUND(IF(B3561="小旋风",$D3561/提成!$D$4*提成!$E$4,$D3561/提成!$D$3*提成!$E$3),2)</f>
        <v>0</v>
      </c>
      <c r="F3561" s="5" t="str">
        <f ca="1">IFERROR(LOOKUP(1,0/((B3561=名单!B:B)*(VALUE(AW3561)&gt;=名单!E:E)*(VALUE(AW3561)&lt;=名单!G:G)*(Y3561="正常走货")),名单!H:H),"否")</f>
        <v>否</v>
      </c>
      <c r="G3561" s="71" t="s">
        <v>10686</v>
      </c>
      <c r="H3561" s="71" t="s">
        <v>10688</v>
      </c>
      <c r="J3561" s="72" t="s">
        <v>590</v>
      </c>
      <c r="L3561" s="71" t="s">
        <v>18</v>
      </c>
      <c r="M3561" s="73"/>
      <c r="N3561" s="73"/>
      <c r="R3561" s="73"/>
      <c r="S3561" s="72" t="s">
        <v>120</v>
      </c>
      <c r="T3561" s="72" t="s">
        <v>14382</v>
      </c>
      <c r="U3561" s="73"/>
      <c r="W3561" s="73"/>
      <c r="X3561" s="73"/>
      <c r="Y3561" s="72" t="s">
        <v>14379</v>
      </c>
      <c r="AO3561" s="71">
        <v>138.76</v>
      </c>
      <c r="AW3561" s="74" t="s">
        <v>17956</v>
      </c>
    </row>
    <row r="3562" spans="1:49">
      <c r="A3562" s="70" t="str">
        <f t="shared" si="111"/>
        <v>2026-01</v>
      </c>
      <c r="B3562" s="5" t="str">
        <f>_xlfn.XLOOKUP(G3562,过机服务商重量差!A:A,过机服务商重量差!G:G)</f>
        <v>无崖子</v>
      </c>
      <c r="C3562" s="32" t="str">
        <f t="shared" si="110"/>
        <v>渠道</v>
      </c>
      <c r="D3562" s="63">
        <f>ROUND(IF(AND(AO3562&gt;=0,Y3562="正常走货"),_xlfn.XLOOKUP(G3562,过机服务商重量差!A:A,过机服务商重量差!L:L),"0"),2)</f>
        <v>3</v>
      </c>
      <c r="E3562" s="64">
        <f>ROUND(IF(B3562="小旋风",$D3562/提成!$D$4*提成!$E$4,$D3562/提成!$D$3*提成!$E$3),2)</f>
        <v>0.03</v>
      </c>
      <c r="F3562" s="5" t="str">
        <f ca="1">IFERROR(LOOKUP(1,0/((B3562=名单!B:B)*(VALUE(AW3562)&gt;=名单!E:E)*(VALUE(AW3562)&lt;=名单!G:G)*(Y3562="正常走货")),名单!H:H),"否")</f>
        <v>否</v>
      </c>
      <c r="G3562" s="71" t="s">
        <v>10689</v>
      </c>
      <c r="H3562" s="71" t="s">
        <v>10691</v>
      </c>
      <c r="J3562" s="72" t="s">
        <v>128</v>
      </c>
      <c r="L3562" s="71" t="s">
        <v>18</v>
      </c>
      <c r="M3562" s="73"/>
      <c r="N3562" s="73"/>
      <c r="R3562" s="73"/>
      <c r="S3562" s="72" t="s">
        <v>227</v>
      </c>
      <c r="T3562" s="72" t="s">
        <v>14410</v>
      </c>
      <c r="U3562" s="73"/>
      <c r="W3562" s="73"/>
      <c r="X3562" s="73"/>
      <c r="Y3562" s="72" t="s">
        <v>14379</v>
      </c>
      <c r="AO3562" s="71">
        <v>89.06</v>
      </c>
      <c r="AW3562" s="74" t="s">
        <v>17957</v>
      </c>
    </row>
    <row r="3563" spans="1:49">
      <c r="A3563" s="70" t="str">
        <f t="shared" si="111"/>
        <v>2026-01</v>
      </c>
      <c r="B3563" s="5" t="str">
        <f>_xlfn.XLOOKUP(G3563,过机服务商重量差!A:A,过机服务商重量差!G:G)</f>
        <v>小旋风</v>
      </c>
      <c r="C3563" s="32" t="str">
        <f t="shared" si="110"/>
        <v>渠道</v>
      </c>
      <c r="D3563" s="63">
        <f>ROUND(IF(AND(AO3563&gt;=0,Y3563="正常走货"),_xlfn.XLOOKUP(G3563,过机服务商重量差!A:A,过机服务商重量差!L:L),"0"),2)</f>
        <v>127</v>
      </c>
      <c r="E3563" s="64">
        <f>ROUND(IF(B3563="小旋风",$D3563/提成!$D$4*提成!$E$4,$D3563/提成!$D$3*提成!$E$3),2)</f>
        <v>1.27</v>
      </c>
      <c r="F3563" s="5" t="str">
        <f ca="1">IFERROR(LOOKUP(1,0/((B3563=名单!B:B)*(VALUE(AW3563)&gt;=名单!E:E)*(VALUE(AW3563)&lt;=名单!G:G)*(Y3563="正常走货")),名单!H:H),"否")</f>
        <v>是</v>
      </c>
      <c r="G3563" s="71" t="s">
        <v>10692</v>
      </c>
      <c r="H3563" s="71" t="s">
        <v>10694</v>
      </c>
      <c r="J3563" s="72" t="s">
        <v>1993</v>
      </c>
      <c r="L3563" s="71" t="s">
        <v>18</v>
      </c>
      <c r="M3563" s="73"/>
      <c r="N3563" s="73"/>
      <c r="R3563" s="73"/>
      <c r="S3563" s="72" t="s">
        <v>191</v>
      </c>
      <c r="T3563" s="71" t="s">
        <v>14410</v>
      </c>
      <c r="U3563" s="73"/>
      <c r="W3563" s="73"/>
      <c r="X3563" s="73"/>
      <c r="Y3563" s="72" t="s">
        <v>14379</v>
      </c>
      <c r="AO3563" s="71">
        <v>236.5</v>
      </c>
      <c r="AW3563" s="74" t="s">
        <v>17958</v>
      </c>
    </row>
    <row r="3564" spans="1:49">
      <c r="A3564" s="70" t="str">
        <f t="shared" si="111"/>
        <v>2026-01</v>
      </c>
      <c r="B3564" s="5" t="str">
        <f>_xlfn.XLOOKUP(G3564,过机服务商重量差!A:A,过机服务商重量差!G:G)</f>
        <v>帅时莹</v>
      </c>
      <c r="C3564" s="32" t="str">
        <f t="shared" si="110"/>
        <v>渠道</v>
      </c>
      <c r="D3564" s="63">
        <f>ROUND(IF(AND(AO3564&gt;=0,Y3564="正常走货"),_xlfn.XLOOKUP(G3564,过机服务商重量差!A:A,过机服务商重量差!L:L),"0"),2)</f>
        <v>8.5</v>
      </c>
      <c r="E3564" s="64">
        <f>ROUND(IF(B3564="小旋风",$D3564/提成!$D$4*提成!$E$4,$D3564/提成!$D$3*提成!$E$3),2)</f>
        <v>0.09</v>
      </c>
      <c r="F3564" s="5" t="str">
        <f ca="1">IFERROR(LOOKUP(1,0/((B3564=名单!B:B)*(VALUE(AW3564)&gt;=名单!E:E)*(VALUE(AW3564)&lt;=名单!G:G)*(Y3564="正常走货")),名单!H:H),"否")</f>
        <v>否</v>
      </c>
      <c r="G3564" s="71" t="s">
        <v>10695</v>
      </c>
      <c r="H3564" s="71" t="s">
        <v>10697</v>
      </c>
      <c r="J3564" s="71" t="s">
        <v>140</v>
      </c>
      <c r="L3564" s="71" t="s">
        <v>18</v>
      </c>
      <c r="M3564" s="73"/>
      <c r="N3564" s="73"/>
      <c r="R3564" s="73"/>
      <c r="S3564" s="72" t="s">
        <v>191</v>
      </c>
      <c r="T3564" s="72" t="s">
        <v>14410</v>
      </c>
      <c r="U3564" s="73"/>
      <c r="W3564" s="73"/>
      <c r="X3564" s="73"/>
      <c r="Y3564" s="72" t="s">
        <v>14379</v>
      </c>
      <c r="AO3564" s="71">
        <v>108.4</v>
      </c>
      <c r="AW3564" s="74" t="s">
        <v>17959</v>
      </c>
    </row>
    <row r="3565" spans="1:49">
      <c r="A3565" s="70" t="str">
        <f t="shared" si="111"/>
        <v>2026-01</v>
      </c>
      <c r="B3565" s="5" t="str">
        <f>_xlfn.XLOOKUP(G3565,过机服务商重量差!A:A,过机服务商重量差!G:G)</f>
        <v>玉麒麟</v>
      </c>
      <c r="C3565" s="32" t="str">
        <f t="shared" si="110"/>
        <v>渠道</v>
      </c>
      <c r="D3565" s="63">
        <f>ROUND(IF(AND(AO3565&gt;=0,Y3565="正常走货"),_xlfn.XLOOKUP(G3565,过机服务商重量差!A:A,过机服务商重量差!L:L),"0"),2)</f>
        <v>12</v>
      </c>
      <c r="E3565" s="64">
        <f>ROUND(IF(B3565="小旋风",$D3565/提成!$D$4*提成!$E$4,$D3565/提成!$D$3*提成!$E$3),2)</f>
        <v>0.12</v>
      </c>
      <c r="F3565" s="5" t="str">
        <f ca="1">IFERROR(LOOKUP(1,0/((B3565=名单!B:B)*(VALUE(AW3565)&gt;=名单!E:E)*(VALUE(AW3565)&lt;=名单!G:G)*(Y3565="正常走货")),名单!H:H),"否")</f>
        <v>否</v>
      </c>
      <c r="G3565" s="71" t="s">
        <v>10698</v>
      </c>
      <c r="H3565" s="71" t="s">
        <v>10700</v>
      </c>
      <c r="J3565" s="72" t="s">
        <v>17</v>
      </c>
      <c r="L3565" s="71" t="s">
        <v>18</v>
      </c>
      <c r="M3565" s="73"/>
      <c r="N3565" s="73"/>
      <c r="R3565" s="73"/>
      <c r="S3565" s="72" t="s">
        <v>558</v>
      </c>
      <c r="T3565" s="72" t="s">
        <v>14410</v>
      </c>
      <c r="U3565" s="73"/>
      <c r="W3565" s="73"/>
      <c r="X3565" s="73"/>
      <c r="Y3565" s="72" t="s">
        <v>14379</v>
      </c>
      <c r="AO3565" s="71">
        <v>75</v>
      </c>
      <c r="AW3565" s="74" t="s">
        <v>17960</v>
      </c>
    </row>
    <row r="3566" spans="1:49">
      <c r="A3566" s="70" t="str">
        <f t="shared" si="111"/>
        <v>2026-01</v>
      </c>
      <c r="B3566" s="5" t="str">
        <f>_xlfn.XLOOKUP(G3566,过机服务商重量差!A:A,过机服务商重量差!G:G)</f>
        <v>玉麒麟</v>
      </c>
      <c r="C3566" s="32" t="str">
        <f t="shared" si="110"/>
        <v>渠道</v>
      </c>
      <c r="D3566" s="63">
        <f>ROUND(IF(AND(AO3566&gt;=0,Y3566="正常走货"),_xlfn.XLOOKUP(G3566,过机服务商重量差!A:A,过机服务商重量差!L:L),"0"),2)</f>
        <v>1.5</v>
      </c>
      <c r="E3566" s="64">
        <f>ROUND(IF(B3566="小旋风",$D3566/提成!$D$4*提成!$E$4,$D3566/提成!$D$3*提成!$E$3),2)</f>
        <v>0.02</v>
      </c>
      <c r="F3566" s="5" t="str">
        <f ca="1">IFERROR(LOOKUP(1,0/((B3566=名单!B:B)*(VALUE(AW3566)&gt;=名单!E:E)*(VALUE(AW3566)&lt;=名单!G:G)*(Y3566="正常走货")),名单!H:H),"否")</f>
        <v>否</v>
      </c>
      <c r="G3566" s="71" t="s">
        <v>10701</v>
      </c>
      <c r="H3566" s="71" t="s">
        <v>10703</v>
      </c>
      <c r="J3566" s="72" t="s">
        <v>24</v>
      </c>
      <c r="L3566" s="71" t="s">
        <v>18</v>
      </c>
      <c r="M3566" s="73"/>
      <c r="N3566" s="73"/>
      <c r="R3566" s="73"/>
      <c r="S3566" s="72" t="s">
        <v>187</v>
      </c>
      <c r="T3566" s="72" t="s">
        <v>14410</v>
      </c>
      <c r="U3566" s="73"/>
      <c r="W3566" s="73"/>
      <c r="X3566" s="73"/>
      <c r="Y3566" s="72" t="s">
        <v>14379</v>
      </c>
      <c r="AO3566" s="71">
        <v>37.54</v>
      </c>
      <c r="AW3566" s="74" t="s">
        <v>17961</v>
      </c>
    </row>
    <row r="3567" spans="1:49">
      <c r="A3567" s="70" t="str">
        <f t="shared" si="111"/>
        <v>2026-01</v>
      </c>
      <c r="B3567" s="5" t="str">
        <f>_xlfn.XLOOKUP(G3567,过机服务商重量差!A:A,过机服务商重量差!G:G)</f>
        <v>玉麒麟</v>
      </c>
      <c r="C3567" s="32" t="str">
        <f t="shared" si="110"/>
        <v>渠道</v>
      </c>
      <c r="D3567" s="63">
        <f>ROUND(IF(AND(AO3567&gt;=0,Y3567="正常走货"),_xlfn.XLOOKUP(G3567,过机服务商重量差!A:A,过机服务商重量差!L:L),"0"),2)</f>
        <v>3.5</v>
      </c>
      <c r="E3567" s="64">
        <f>ROUND(IF(B3567="小旋风",$D3567/提成!$D$4*提成!$E$4,$D3567/提成!$D$3*提成!$E$3),2)</f>
        <v>0.04</v>
      </c>
      <c r="F3567" s="5" t="str">
        <f ca="1">IFERROR(LOOKUP(1,0/((B3567=名单!B:B)*(VALUE(AW3567)&gt;=名单!E:E)*(VALUE(AW3567)&lt;=名单!G:G)*(Y3567="正常走货")),名单!H:H),"否")</f>
        <v>否</v>
      </c>
      <c r="G3567" s="71" t="s">
        <v>10704</v>
      </c>
      <c r="H3567" s="71" t="s">
        <v>10706</v>
      </c>
      <c r="J3567" s="71" t="s">
        <v>17</v>
      </c>
      <c r="L3567" s="71" t="s">
        <v>18</v>
      </c>
      <c r="M3567" s="73"/>
      <c r="N3567" s="73"/>
      <c r="R3567" s="73"/>
      <c r="S3567" s="72" t="s">
        <v>152</v>
      </c>
      <c r="T3567" s="72" t="s">
        <v>14382</v>
      </c>
      <c r="U3567" s="73"/>
      <c r="W3567" s="73"/>
      <c r="X3567" s="73"/>
      <c r="Y3567" s="72" t="s">
        <v>14379</v>
      </c>
      <c r="AO3567" s="71">
        <v>40</v>
      </c>
      <c r="AW3567" s="74" t="s">
        <v>17962</v>
      </c>
    </row>
    <row r="3568" spans="1:49">
      <c r="A3568" s="70" t="str">
        <f t="shared" si="111"/>
        <v>2026-01</v>
      </c>
      <c r="B3568" s="5" t="str">
        <f>_xlfn.XLOOKUP(G3568,过机服务商重量差!A:A,过机服务商重量差!G:G)</f>
        <v>小旋风</v>
      </c>
      <c r="C3568" s="32" t="str">
        <f t="shared" si="110"/>
        <v>渠道</v>
      </c>
      <c r="D3568" s="63">
        <f>ROUND(IF(AND(AO3568&gt;=0,Y3568="正常走货"),_xlfn.XLOOKUP(G3568,过机服务商重量差!A:A,过机服务商重量差!L:L),"0"),2)</f>
        <v>21</v>
      </c>
      <c r="E3568" s="64">
        <f>ROUND(IF(B3568="小旋风",$D3568/提成!$D$4*提成!$E$4,$D3568/提成!$D$3*提成!$E$3),2)</f>
        <v>0.21</v>
      </c>
      <c r="F3568" s="5" t="str">
        <f ca="1">IFERROR(LOOKUP(1,0/((B3568=名单!B:B)*(VALUE(AW3568)&gt;=名单!E:E)*(VALUE(AW3568)&lt;=名单!G:G)*(Y3568="正常走货")),名单!H:H),"否")</f>
        <v>是</v>
      </c>
      <c r="G3568" s="71" t="s">
        <v>10707</v>
      </c>
      <c r="H3568" s="71" t="s">
        <v>10709</v>
      </c>
      <c r="J3568" s="71" t="s">
        <v>85</v>
      </c>
      <c r="L3568" s="71" t="s">
        <v>18</v>
      </c>
      <c r="M3568" s="73"/>
      <c r="N3568" s="73"/>
      <c r="R3568" s="73"/>
      <c r="S3568" s="72" t="s">
        <v>558</v>
      </c>
      <c r="T3568" s="72" t="s">
        <v>14410</v>
      </c>
      <c r="U3568" s="73"/>
      <c r="W3568" s="73"/>
      <c r="X3568" s="73"/>
      <c r="Y3568" s="72" t="s">
        <v>14379</v>
      </c>
      <c r="AO3568" s="71">
        <v>120.2</v>
      </c>
      <c r="AW3568" s="74" t="s">
        <v>17963</v>
      </c>
    </row>
    <row r="3569" spans="1:49">
      <c r="A3569" s="70" t="str">
        <f t="shared" si="111"/>
        <v>2026-01</v>
      </c>
      <c r="B3569" s="5" t="str">
        <f>_xlfn.XLOOKUP(G3569,过机服务商重量差!A:A,过机服务商重量差!G:G)</f>
        <v>无崖子</v>
      </c>
      <c r="C3569" s="32" t="str">
        <f t="shared" si="110"/>
        <v>渠道</v>
      </c>
      <c r="D3569" s="63">
        <f>ROUND(IF(AND(AO3569&gt;=0,Y3569="正常走货"),_xlfn.XLOOKUP(G3569,过机服务商重量差!A:A,过机服务商重量差!L:L),"0"),2)</f>
        <v>61</v>
      </c>
      <c r="E3569" s="64">
        <f>ROUND(IF(B3569="小旋风",$D3569/提成!$D$4*提成!$E$4,$D3569/提成!$D$3*提成!$E$3),2)</f>
        <v>0.61</v>
      </c>
      <c r="F3569" s="5" t="str">
        <f ca="1">IFERROR(LOOKUP(1,0/((B3569=名单!B:B)*(VALUE(AW3569)&gt;=名单!E:E)*(VALUE(AW3569)&lt;=名单!G:G)*(Y3569="正常走货")),名单!H:H),"否")</f>
        <v>否</v>
      </c>
      <c r="G3569" s="71" t="s">
        <v>10710</v>
      </c>
      <c r="H3569" s="71" t="s">
        <v>10712</v>
      </c>
      <c r="J3569" s="72" t="s">
        <v>2864</v>
      </c>
      <c r="L3569" s="71" t="s">
        <v>18</v>
      </c>
      <c r="M3569" s="73"/>
      <c r="N3569" s="73"/>
      <c r="R3569" s="73"/>
      <c r="S3569" s="72" t="s">
        <v>687</v>
      </c>
      <c r="T3569" s="71" t="s">
        <v>14407</v>
      </c>
      <c r="U3569" s="73"/>
      <c r="W3569" s="73"/>
      <c r="X3569" s="73"/>
      <c r="Y3569" s="72" t="s">
        <v>14379</v>
      </c>
      <c r="AO3569" s="71">
        <v>532.33</v>
      </c>
      <c r="AW3569" s="74" t="s">
        <v>17964</v>
      </c>
    </row>
    <row r="3570" spans="1:49">
      <c r="A3570" s="70" t="str">
        <f t="shared" si="111"/>
        <v>2026-01</v>
      </c>
      <c r="B3570" s="5" t="str">
        <f>_xlfn.XLOOKUP(G3570,过机服务商重量差!A:A,过机服务商重量差!G:G)</f>
        <v>玉麒麟</v>
      </c>
      <c r="C3570" s="32" t="str">
        <f t="shared" si="110"/>
        <v/>
      </c>
      <c r="D3570" s="63">
        <f>ROUND(IF(AND(AO3570&gt;=0,Y3570="正常走货"),_xlfn.XLOOKUP(G3570,过机服务商重量差!A:A,过机服务商重量差!L:L),"0"),2)</f>
        <v>0</v>
      </c>
      <c r="E3570" s="64">
        <f>ROUND(IF(B3570="小旋风",$D3570/提成!$D$4*提成!$E$4,$D3570/提成!$D$3*提成!$E$3),2)</f>
        <v>0</v>
      </c>
      <c r="F3570" s="5" t="str">
        <f ca="1">IFERROR(LOOKUP(1,0/((B3570=名单!B:B)*(VALUE(AW3570)&gt;=名单!E:E)*(VALUE(AW3570)&lt;=名单!G:G)*(Y3570="正常走货")),名单!H:H),"否")</f>
        <v>否</v>
      </c>
      <c r="G3570" s="71" t="s">
        <v>10713</v>
      </c>
      <c r="H3570" s="71" t="s">
        <v>10715</v>
      </c>
      <c r="J3570" s="71" t="s">
        <v>17</v>
      </c>
      <c r="L3570" s="71" t="s">
        <v>18</v>
      </c>
      <c r="M3570" s="73"/>
      <c r="N3570" s="73"/>
      <c r="R3570" s="73"/>
      <c r="S3570" s="72" t="s">
        <v>390</v>
      </c>
      <c r="T3570" s="71" t="s">
        <v>14386</v>
      </c>
      <c r="U3570" s="73"/>
      <c r="W3570" s="73"/>
      <c r="X3570" s="73"/>
      <c r="Y3570" s="72" t="s">
        <v>14379</v>
      </c>
      <c r="Z3570" s="73"/>
      <c r="AO3570" s="71">
        <v>-94.4000000000001</v>
      </c>
      <c r="AW3570" s="74" t="s">
        <v>17965</v>
      </c>
    </row>
    <row r="3571" spans="1:49">
      <c r="A3571" s="70" t="str">
        <f t="shared" si="111"/>
        <v>2026-01</v>
      </c>
      <c r="B3571" s="5" t="str">
        <f>_xlfn.XLOOKUP(G3571,过机服务商重量差!A:A,过机服务商重量差!G:G)</f>
        <v>玉麒麟</v>
      </c>
      <c r="C3571" s="32" t="str">
        <f t="shared" si="110"/>
        <v>渠道</v>
      </c>
      <c r="D3571" s="63">
        <f>ROUND(IF(AND(AO3571&gt;=0,Y3571="正常走货"),_xlfn.XLOOKUP(G3571,过机服务商重量差!A:A,过机服务商重量差!L:L),"0"),2)</f>
        <v>46</v>
      </c>
      <c r="E3571" s="64">
        <f>ROUND(IF(B3571="小旋风",$D3571/提成!$D$4*提成!$E$4,$D3571/提成!$D$3*提成!$E$3),2)</f>
        <v>0.46</v>
      </c>
      <c r="F3571" s="5" t="str">
        <f ca="1">IFERROR(LOOKUP(1,0/((B3571=名单!B:B)*(VALUE(AW3571)&gt;=名单!E:E)*(VALUE(AW3571)&lt;=名单!G:G)*(Y3571="正常走货")),名单!H:H),"否")</f>
        <v>否</v>
      </c>
      <c r="G3571" s="71" t="s">
        <v>10716</v>
      </c>
      <c r="H3571" s="71" t="s">
        <v>10718</v>
      </c>
      <c r="J3571" s="72" t="s">
        <v>17</v>
      </c>
      <c r="L3571" s="71" t="s">
        <v>18</v>
      </c>
      <c r="M3571" s="73"/>
      <c r="N3571" s="73"/>
      <c r="R3571" s="73"/>
      <c r="S3571" s="72" t="s">
        <v>1269</v>
      </c>
      <c r="T3571" s="72" t="s">
        <v>14386</v>
      </c>
      <c r="U3571" s="73"/>
      <c r="W3571" s="73"/>
      <c r="X3571" s="73"/>
      <c r="Y3571" s="72" t="s">
        <v>14379</v>
      </c>
      <c r="AO3571" s="71">
        <v>706.6</v>
      </c>
      <c r="AW3571" s="74" t="s">
        <v>17966</v>
      </c>
    </row>
    <row r="3572" spans="1:49">
      <c r="A3572" s="70" t="str">
        <f t="shared" si="111"/>
        <v>2026-01</v>
      </c>
      <c r="B3572" s="5" t="str">
        <f>_xlfn.XLOOKUP(G3572,过机服务商重量差!A:A,过机服务商重量差!G:G)</f>
        <v>玉麒麟</v>
      </c>
      <c r="C3572" s="32" t="str">
        <f t="shared" si="110"/>
        <v>渠道</v>
      </c>
      <c r="D3572" s="63">
        <f>ROUND(IF(AND(AO3572&gt;=0,Y3572="正常走货"),_xlfn.XLOOKUP(G3572,过机服务商重量差!A:A,过机服务商重量差!L:L),"0"),2)</f>
        <v>1.5</v>
      </c>
      <c r="E3572" s="64">
        <f>ROUND(IF(B3572="小旋风",$D3572/提成!$D$4*提成!$E$4,$D3572/提成!$D$3*提成!$E$3),2)</f>
        <v>0.02</v>
      </c>
      <c r="F3572" s="5" t="str">
        <f ca="1">IFERROR(LOOKUP(1,0/((B3572=名单!B:B)*(VALUE(AW3572)&gt;=名单!E:E)*(VALUE(AW3572)&lt;=名单!G:G)*(Y3572="正常走货")),名单!H:H),"否")</f>
        <v>否</v>
      </c>
      <c r="G3572" s="71" t="s">
        <v>10719</v>
      </c>
      <c r="H3572" s="71" t="s">
        <v>10721</v>
      </c>
      <c r="J3572" s="72" t="s">
        <v>24</v>
      </c>
      <c r="L3572" s="71" t="s">
        <v>18</v>
      </c>
      <c r="M3572" s="73"/>
      <c r="N3572" s="73"/>
      <c r="R3572" s="73"/>
      <c r="S3572" s="72" t="s">
        <v>152</v>
      </c>
      <c r="T3572" s="72" t="s">
        <v>14382</v>
      </c>
      <c r="U3572" s="73"/>
      <c r="W3572" s="73"/>
      <c r="X3572" s="73"/>
      <c r="Y3572" s="72" t="s">
        <v>14379</v>
      </c>
      <c r="AO3572" s="71">
        <v>120</v>
      </c>
      <c r="AW3572" s="74" t="s">
        <v>17967</v>
      </c>
    </row>
    <row r="3573" spans="1:49">
      <c r="A3573" s="70" t="str">
        <f t="shared" si="111"/>
        <v>2026-01</v>
      </c>
      <c r="B3573" s="5" t="str">
        <f>_xlfn.XLOOKUP(G3573,过机服务商重量差!A:A,过机服务商重量差!G:G)</f>
        <v>风清扬</v>
      </c>
      <c r="C3573" s="32" t="str">
        <f t="shared" si="110"/>
        <v>渠道</v>
      </c>
      <c r="D3573" s="63">
        <f>ROUND(IF(AND(AO3573&gt;=0,Y3573="正常走货"),_xlfn.XLOOKUP(G3573,过机服务商重量差!A:A,过机服务商重量差!L:L),"0"),2)</f>
        <v>300</v>
      </c>
      <c r="E3573" s="64">
        <f>ROUND(IF(B3573="小旋风",$D3573/提成!$D$4*提成!$E$4,$D3573/提成!$D$3*提成!$E$3),2)</f>
        <v>3</v>
      </c>
      <c r="F3573" s="5" t="str">
        <f ca="1">IFERROR(LOOKUP(1,0/((B3573=名单!B:B)*(VALUE(AW3573)&gt;=名单!E:E)*(VALUE(AW3573)&lt;=名单!G:G)*(Y3573="正常走货")),名单!H:H),"否")</f>
        <v>是</v>
      </c>
      <c r="G3573" s="71" t="s">
        <v>10722</v>
      </c>
      <c r="H3573" s="71" t="s">
        <v>10724</v>
      </c>
      <c r="J3573" s="71" t="s">
        <v>1784</v>
      </c>
      <c r="L3573" s="71" t="s">
        <v>18</v>
      </c>
      <c r="M3573" s="73"/>
      <c r="N3573" s="73"/>
      <c r="R3573" s="73"/>
      <c r="S3573" s="72" t="s">
        <v>120</v>
      </c>
      <c r="T3573" s="72" t="s">
        <v>14382</v>
      </c>
      <c r="U3573" s="73"/>
      <c r="W3573" s="73"/>
      <c r="X3573" s="73"/>
      <c r="Y3573" s="72" t="s">
        <v>14379</v>
      </c>
      <c r="AO3573" s="71">
        <v>1040</v>
      </c>
      <c r="AW3573" s="74" t="s">
        <v>17968</v>
      </c>
    </row>
    <row r="3574" spans="1:49">
      <c r="A3574" s="70" t="str">
        <f t="shared" si="111"/>
        <v>2026-01</v>
      </c>
      <c r="B3574" s="5" t="str">
        <f>_xlfn.XLOOKUP(G3574,过机服务商重量差!A:A,过机服务商重量差!G:G)</f>
        <v>帅时莹</v>
      </c>
      <c r="C3574" s="32" t="str">
        <f t="shared" si="110"/>
        <v>渠道</v>
      </c>
      <c r="D3574" s="63">
        <f>ROUND(IF(AND(AO3574&gt;=0,Y3574="正常走货"),_xlfn.XLOOKUP(G3574,过机服务商重量差!A:A,过机服务商重量差!L:L),"0"),2)</f>
        <v>6</v>
      </c>
      <c r="E3574" s="64">
        <f>ROUND(IF(B3574="小旋风",$D3574/提成!$D$4*提成!$E$4,$D3574/提成!$D$3*提成!$E$3),2)</f>
        <v>0.06</v>
      </c>
      <c r="F3574" s="5" t="str">
        <f ca="1">IFERROR(LOOKUP(1,0/((B3574=名单!B:B)*(VALUE(AW3574)&gt;=名单!E:E)*(VALUE(AW3574)&lt;=名单!G:G)*(Y3574="正常走货")),名单!H:H),"否")</f>
        <v>否</v>
      </c>
      <c r="G3574" s="71" t="s">
        <v>10725</v>
      </c>
      <c r="H3574" s="71" t="s">
        <v>10727</v>
      </c>
      <c r="J3574" s="72" t="s">
        <v>586</v>
      </c>
      <c r="L3574" s="71" t="s">
        <v>18</v>
      </c>
      <c r="M3574" s="73"/>
      <c r="N3574" s="73"/>
      <c r="R3574" s="73"/>
      <c r="S3574" s="72" t="s">
        <v>99</v>
      </c>
      <c r="T3574" s="71" t="s">
        <v>14410</v>
      </c>
      <c r="U3574" s="73"/>
      <c r="W3574" s="73"/>
      <c r="X3574" s="73"/>
      <c r="Y3574" s="72" t="s">
        <v>14379</v>
      </c>
      <c r="AO3574" s="71">
        <v>116</v>
      </c>
      <c r="AW3574" s="74" t="s">
        <v>17969</v>
      </c>
    </row>
    <row r="3575" spans="1:49">
      <c r="A3575" s="70" t="str">
        <f t="shared" si="111"/>
        <v>2026-01</v>
      </c>
      <c r="B3575" s="5" t="str">
        <f>_xlfn.XLOOKUP(G3575,过机服务商重量差!A:A,过机服务商重量差!G:G)</f>
        <v>玉麒麟</v>
      </c>
      <c r="C3575" s="32" t="str">
        <f t="shared" si="110"/>
        <v>渠道</v>
      </c>
      <c r="D3575" s="63">
        <f>ROUND(IF(AND(AO3575&gt;=0,Y3575="正常走货"),_xlfn.XLOOKUP(G3575,过机服务商重量差!A:A,过机服务商重量差!L:L),"0"),2)</f>
        <v>19.5</v>
      </c>
      <c r="E3575" s="64">
        <f>ROUND(IF(B3575="小旋风",$D3575/提成!$D$4*提成!$E$4,$D3575/提成!$D$3*提成!$E$3),2)</f>
        <v>0.2</v>
      </c>
      <c r="F3575" s="5" t="str">
        <f ca="1">IFERROR(LOOKUP(1,0/((B3575=名单!B:B)*(VALUE(AW3575)&gt;=名单!E:E)*(VALUE(AW3575)&lt;=名单!G:G)*(Y3575="正常走货")),名单!H:H),"否")</f>
        <v>否</v>
      </c>
      <c r="G3575" s="71" t="s">
        <v>10728</v>
      </c>
      <c r="H3575" s="71" t="s">
        <v>10730</v>
      </c>
      <c r="J3575" s="72" t="s">
        <v>1283</v>
      </c>
      <c r="L3575" s="71" t="s">
        <v>18</v>
      </c>
      <c r="M3575" s="73"/>
      <c r="N3575" s="73"/>
      <c r="R3575" s="73"/>
      <c r="S3575" s="72" t="s">
        <v>2365</v>
      </c>
      <c r="T3575" s="71" t="s">
        <v>14473</v>
      </c>
      <c r="U3575" s="73"/>
      <c r="W3575" s="73"/>
      <c r="X3575" s="73"/>
      <c r="Y3575" s="72" t="s">
        <v>14379</v>
      </c>
      <c r="AO3575" s="71">
        <v>0</v>
      </c>
      <c r="AW3575" s="74" t="s">
        <v>17970</v>
      </c>
    </row>
    <row r="3576" spans="1:49">
      <c r="A3576" s="70" t="str">
        <f t="shared" si="111"/>
        <v>2026-01</v>
      </c>
      <c r="B3576" s="5" t="str">
        <f>_xlfn.XLOOKUP(G3576,过机服务商重量差!A:A,过机服务商重量差!G:G)</f>
        <v>玉麒麟</v>
      </c>
      <c r="C3576" s="32" t="str">
        <f t="shared" si="110"/>
        <v>渠道</v>
      </c>
      <c r="D3576" s="63">
        <f>ROUND(IF(AND(AO3576&gt;=0,Y3576="正常走货"),_xlfn.XLOOKUP(G3576,过机服务商重量差!A:A,过机服务商重量差!L:L),"0"),2)</f>
        <v>5.5</v>
      </c>
      <c r="E3576" s="64">
        <f>ROUND(IF(B3576="小旋风",$D3576/提成!$D$4*提成!$E$4,$D3576/提成!$D$3*提成!$E$3),2)</f>
        <v>0.06</v>
      </c>
      <c r="F3576" s="5" t="str">
        <f ca="1">IFERROR(LOOKUP(1,0/((B3576=名单!B:B)*(VALUE(AW3576)&gt;=名单!E:E)*(VALUE(AW3576)&lt;=名单!G:G)*(Y3576="正常走货")),名单!H:H),"否")</f>
        <v>否</v>
      </c>
      <c r="G3576" s="71" t="s">
        <v>10731</v>
      </c>
      <c r="H3576" s="71" t="s">
        <v>10733</v>
      </c>
      <c r="J3576" s="72" t="s">
        <v>24</v>
      </c>
      <c r="L3576" s="71" t="s">
        <v>18</v>
      </c>
      <c r="M3576" s="73"/>
      <c r="N3576" s="73"/>
      <c r="R3576" s="73"/>
      <c r="S3576" s="72" t="s">
        <v>604</v>
      </c>
      <c r="T3576" s="71" t="s">
        <v>14407</v>
      </c>
      <c r="U3576" s="73"/>
      <c r="W3576" s="73"/>
      <c r="X3576" s="73"/>
      <c r="Y3576" s="72" t="s">
        <v>14379</v>
      </c>
      <c r="AO3576" s="71">
        <v>90.58</v>
      </c>
      <c r="AW3576" s="74" t="s">
        <v>17971</v>
      </c>
    </row>
    <row r="3577" spans="1:49">
      <c r="A3577" s="70" t="str">
        <f t="shared" si="111"/>
        <v>2026-01</v>
      </c>
      <c r="B3577" s="5" t="str">
        <f>_xlfn.XLOOKUP(G3577,过机服务商重量差!A:A,过机服务商重量差!G:G)</f>
        <v>无崖子</v>
      </c>
      <c r="C3577" s="32" t="str">
        <f t="shared" si="110"/>
        <v>渠道</v>
      </c>
      <c r="D3577" s="63">
        <f>ROUND(IF(AND(AO3577&gt;=0,Y3577="正常走货"),_xlfn.XLOOKUP(G3577,过机服务商重量差!A:A,过机服务商重量差!L:L),"0"),2)</f>
        <v>1</v>
      </c>
      <c r="E3577" s="64">
        <f>ROUND(IF(B3577="小旋风",$D3577/提成!$D$4*提成!$E$4,$D3577/提成!$D$3*提成!$E$3),2)</f>
        <v>0.01</v>
      </c>
      <c r="F3577" s="5" t="str">
        <f ca="1">IFERROR(LOOKUP(1,0/((B3577=名单!B:B)*(VALUE(AW3577)&gt;=名单!E:E)*(VALUE(AW3577)&lt;=名单!G:G)*(Y3577="正常走货")),名单!H:H),"否")</f>
        <v>否</v>
      </c>
      <c r="G3577" s="71" t="s">
        <v>10734</v>
      </c>
      <c r="H3577" s="71" t="s">
        <v>10736</v>
      </c>
      <c r="J3577" s="72" t="s">
        <v>2864</v>
      </c>
      <c r="L3577" s="71" t="s">
        <v>18</v>
      </c>
      <c r="M3577" s="73"/>
      <c r="N3577" s="73"/>
      <c r="R3577" s="73"/>
      <c r="S3577" s="72" t="s">
        <v>1701</v>
      </c>
      <c r="T3577" s="72" t="s">
        <v>14410</v>
      </c>
      <c r="U3577" s="73"/>
      <c r="W3577" s="73"/>
      <c r="X3577" s="73"/>
      <c r="Y3577" s="72" t="s">
        <v>14379</v>
      </c>
      <c r="AO3577" s="71">
        <v>44.17</v>
      </c>
      <c r="AW3577" s="74" t="s">
        <v>17972</v>
      </c>
    </row>
    <row r="3578" spans="1:49">
      <c r="A3578" s="70" t="str">
        <f t="shared" si="111"/>
        <v>2026-01</v>
      </c>
      <c r="B3578" s="5" t="str">
        <f>_xlfn.XLOOKUP(G3578,过机服务商重量差!A:A,过机服务商重量差!G:G)</f>
        <v>帅时莹</v>
      </c>
      <c r="C3578" s="32" t="str">
        <f t="shared" si="110"/>
        <v>渠道</v>
      </c>
      <c r="D3578" s="63">
        <f>ROUND(IF(AND(AO3578&gt;=0,Y3578="正常走货"),_xlfn.XLOOKUP(G3578,过机服务商重量差!A:A,过机服务商重量差!L:L),"0"),2)</f>
        <v>149</v>
      </c>
      <c r="E3578" s="64">
        <f>ROUND(IF(B3578="小旋风",$D3578/提成!$D$4*提成!$E$4,$D3578/提成!$D$3*提成!$E$3),2)</f>
        <v>1.49</v>
      </c>
      <c r="F3578" s="5" t="str">
        <f ca="1">IFERROR(LOOKUP(1,0/((B3578=名单!B:B)*(VALUE(AW3578)&gt;=名单!E:E)*(VALUE(AW3578)&lt;=名单!G:G)*(Y3578="正常走货")),名单!H:H),"否")</f>
        <v>否</v>
      </c>
      <c r="G3578" s="71" t="s">
        <v>10737</v>
      </c>
      <c r="H3578" s="71" t="s">
        <v>10739</v>
      </c>
      <c r="J3578" s="71" t="s">
        <v>97</v>
      </c>
      <c r="L3578" s="71" t="s">
        <v>18</v>
      </c>
      <c r="M3578" s="73"/>
      <c r="N3578" s="73"/>
      <c r="R3578" s="73"/>
      <c r="S3578" s="72" t="s">
        <v>535</v>
      </c>
      <c r="T3578" s="72" t="s">
        <v>14410</v>
      </c>
      <c r="U3578" s="73"/>
      <c r="W3578" s="73"/>
      <c r="X3578" s="73"/>
      <c r="Y3578" s="72" t="s">
        <v>14379</v>
      </c>
      <c r="AO3578" s="71">
        <v>273.5</v>
      </c>
      <c r="AW3578" s="74" t="s">
        <v>17973</v>
      </c>
    </row>
    <row r="3579" spans="1:49">
      <c r="A3579" s="70" t="str">
        <f t="shared" si="111"/>
        <v>2026-01</v>
      </c>
      <c r="B3579" s="5" t="str">
        <f>_xlfn.XLOOKUP(G3579,过机服务商重量差!A:A,过机服务商重量差!G:G)</f>
        <v>帅时莹</v>
      </c>
      <c r="C3579" s="32" t="str">
        <f t="shared" si="110"/>
        <v>渠道</v>
      </c>
      <c r="D3579" s="63">
        <f>ROUND(IF(AND(AO3579&gt;=0,Y3579="正常走货"),_xlfn.XLOOKUP(G3579,过机服务商重量差!A:A,过机服务商重量差!L:L),"0"),2)</f>
        <v>0</v>
      </c>
      <c r="E3579" s="64">
        <f>ROUND(IF(B3579="小旋风",$D3579/提成!$D$4*提成!$E$4,$D3579/提成!$D$3*提成!$E$3),2)</f>
        <v>0</v>
      </c>
      <c r="F3579" s="5" t="str">
        <f ca="1">IFERROR(LOOKUP(1,0/((B3579=名单!B:B)*(VALUE(AW3579)&gt;=名单!E:E)*(VALUE(AW3579)&lt;=名单!G:G)*(Y3579="正常走货")),名单!H:H),"否")</f>
        <v>否</v>
      </c>
      <c r="G3579" s="71" t="s">
        <v>10740</v>
      </c>
      <c r="H3579" s="71" t="s">
        <v>36</v>
      </c>
      <c r="J3579" s="72" t="s">
        <v>140</v>
      </c>
      <c r="L3579" s="71" t="s">
        <v>18</v>
      </c>
      <c r="M3579" s="73"/>
      <c r="N3579" s="73"/>
      <c r="R3579" s="73"/>
      <c r="S3579" s="72" t="s">
        <v>191</v>
      </c>
      <c r="T3579" s="72" t="s">
        <v>14410</v>
      </c>
      <c r="U3579" s="73"/>
      <c r="W3579" s="73"/>
      <c r="X3579" s="73"/>
      <c r="Y3579" s="72" t="s">
        <v>14434</v>
      </c>
      <c r="AO3579" s="71">
        <v>0</v>
      </c>
      <c r="AW3579" s="74" t="s">
        <v>17974</v>
      </c>
    </row>
    <row r="3580" spans="1:49">
      <c r="A3580" s="70" t="str">
        <f t="shared" si="111"/>
        <v>2026-01</v>
      </c>
      <c r="B3580" s="5" t="str">
        <f>_xlfn.XLOOKUP(G3580,过机服务商重量差!A:A,过机服务商重量差!G:G)</f>
        <v>无崖子</v>
      </c>
      <c r="C3580" s="32" t="str">
        <f t="shared" si="110"/>
        <v>渠道</v>
      </c>
      <c r="D3580" s="63">
        <f>ROUND(IF(AND(AO3580&gt;=0,Y3580="正常走货"),_xlfn.XLOOKUP(G3580,过机服务商重量差!A:A,过机服务商重量差!L:L),"0"),2)</f>
        <v>3</v>
      </c>
      <c r="E3580" s="64">
        <f>ROUND(IF(B3580="小旋风",$D3580/提成!$D$4*提成!$E$4,$D3580/提成!$D$3*提成!$E$3),2)</f>
        <v>0.03</v>
      </c>
      <c r="F3580" s="5" t="str">
        <f ca="1">IFERROR(LOOKUP(1,0/((B3580=名单!B:B)*(VALUE(AW3580)&gt;=名单!E:E)*(VALUE(AW3580)&lt;=名单!G:G)*(Y3580="正常走货")),名单!H:H),"否")</f>
        <v>否</v>
      </c>
      <c r="G3580" s="71" t="s">
        <v>10742</v>
      </c>
      <c r="H3580" s="71" t="s">
        <v>10744</v>
      </c>
      <c r="J3580" s="72" t="s">
        <v>128</v>
      </c>
      <c r="L3580" s="71" t="s">
        <v>18</v>
      </c>
      <c r="M3580" s="73"/>
      <c r="N3580" s="73"/>
      <c r="R3580" s="73"/>
      <c r="S3580" s="72" t="s">
        <v>687</v>
      </c>
      <c r="T3580" s="71" t="s">
        <v>14407</v>
      </c>
      <c r="U3580" s="73"/>
      <c r="W3580" s="73"/>
      <c r="X3580" s="73"/>
      <c r="Y3580" s="72" t="s">
        <v>14379</v>
      </c>
      <c r="AO3580" s="71">
        <v>48.2</v>
      </c>
      <c r="AW3580" s="74" t="s">
        <v>17975</v>
      </c>
    </row>
    <row r="3581" spans="1:49">
      <c r="A3581" s="70" t="str">
        <f t="shared" si="111"/>
        <v>2026-01</v>
      </c>
      <c r="B3581" s="5" t="str">
        <f>_xlfn.XLOOKUP(G3581,过机服务商重量差!A:A,过机服务商重量差!G:G)</f>
        <v>玉麒麟</v>
      </c>
      <c r="C3581" s="32" t="str">
        <f t="shared" si="110"/>
        <v>渠道</v>
      </c>
      <c r="D3581" s="63">
        <f>ROUND(IF(AND(AO3581&gt;=0,Y3581="正常走货"),_xlfn.XLOOKUP(G3581,过机服务商重量差!A:A,过机服务商重量差!L:L),"0"),2)</f>
        <v>0.5</v>
      </c>
      <c r="E3581" s="64">
        <f>ROUND(IF(B3581="小旋风",$D3581/提成!$D$4*提成!$E$4,$D3581/提成!$D$3*提成!$E$3),2)</f>
        <v>0.01</v>
      </c>
      <c r="F3581" s="5" t="str">
        <f ca="1">IFERROR(LOOKUP(1,0/((B3581=名单!B:B)*(VALUE(AW3581)&gt;=名单!E:E)*(VALUE(AW3581)&lt;=名单!G:G)*(Y3581="正常走货")),名单!H:H),"否")</f>
        <v>否</v>
      </c>
      <c r="G3581" s="71" t="s">
        <v>10745</v>
      </c>
      <c r="H3581" s="71" t="s">
        <v>10747</v>
      </c>
      <c r="J3581" s="71" t="s">
        <v>17</v>
      </c>
      <c r="L3581" s="71" t="s">
        <v>18</v>
      </c>
      <c r="M3581" s="73"/>
      <c r="N3581" s="73"/>
      <c r="R3581" s="73"/>
      <c r="S3581" s="72" t="s">
        <v>191</v>
      </c>
      <c r="T3581" s="71" t="s">
        <v>14410</v>
      </c>
      <c r="U3581" s="73"/>
      <c r="W3581" s="73"/>
      <c r="X3581" s="73"/>
      <c r="Y3581" s="72" t="s">
        <v>14379</v>
      </c>
      <c r="AO3581" s="71">
        <v>59.9</v>
      </c>
      <c r="AW3581" s="74" t="s">
        <v>17976</v>
      </c>
    </row>
    <row r="3582" spans="1:49">
      <c r="A3582" s="70" t="str">
        <f t="shared" si="111"/>
        <v>2026-01</v>
      </c>
      <c r="B3582" s="5" t="str">
        <f>_xlfn.XLOOKUP(G3582,过机服务商重量差!A:A,过机服务商重量差!G:G)</f>
        <v>风清扬</v>
      </c>
      <c r="C3582" s="32" t="str">
        <f t="shared" si="110"/>
        <v>渠道</v>
      </c>
      <c r="D3582" s="63">
        <f>ROUND(IF(AND(AO3582&gt;=0,Y3582="正常走货"),_xlfn.XLOOKUP(G3582,过机服务商重量差!A:A,过机服务商重量差!L:L),"0"),2)</f>
        <v>65</v>
      </c>
      <c r="E3582" s="64">
        <f>ROUND(IF(B3582="小旋风",$D3582/提成!$D$4*提成!$E$4,$D3582/提成!$D$3*提成!$E$3),2)</f>
        <v>0.65</v>
      </c>
      <c r="F3582" s="5" t="str">
        <f ca="1">IFERROR(LOOKUP(1,0/((B3582=名单!B:B)*(VALUE(AW3582)&gt;=名单!E:E)*(VALUE(AW3582)&lt;=名单!G:G)*(Y3582="正常走货")),名单!H:H),"否")</f>
        <v>是</v>
      </c>
      <c r="G3582" s="71" t="s">
        <v>10748</v>
      </c>
      <c r="H3582" s="71" t="s">
        <v>50</v>
      </c>
      <c r="J3582" s="71" t="s">
        <v>633</v>
      </c>
      <c r="L3582" s="71" t="s">
        <v>18</v>
      </c>
      <c r="M3582" s="73"/>
      <c r="N3582" s="73"/>
      <c r="R3582" s="73"/>
      <c r="S3582" s="72" t="s">
        <v>6557</v>
      </c>
      <c r="T3582" s="72" t="s">
        <v>14473</v>
      </c>
      <c r="U3582" s="73"/>
      <c r="W3582" s="73"/>
      <c r="X3582" s="73"/>
      <c r="Y3582" s="72" t="s">
        <v>14379</v>
      </c>
      <c r="AO3582" s="71">
        <v>84.8</v>
      </c>
      <c r="AW3582" s="74" t="s">
        <v>17977</v>
      </c>
    </row>
    <row r="3583" spans="1:49">
      <c r="A3583" s="70" t="str">
        <f t="shared" si="111"/>
        <v>2026-01</v>
      </c>
      <c r="B3583" s="5" t="str">
        <f>_xlfn.XLOOKUP(G3583,过机服务商重量差!A:A,过机服务商重量差!G:G)</f>
        <v>玉麒麟</v>
      </c>
      <c r="C3583" s="32" t="str">
        <f t="shared" si="110"/>
        <v>渠道</v>
      </c>
      <c r="D3583" s="63">
        <f>ROUND(IF(AND(AO3583&gt;=0,Y3583="正常走货"),_xlfn.XLOOKUP(G3583,过机服务商重量差!A:A,过机服务商重量差!L:L),"0"),2)</f>
        <v>3.5</v>
      </c>
      <c r="E3583" s="64">
        <f>ROUND(IF(B3583="小旋风",$D3583/提成!$D$4*提成!$E$4,$D3583/提成!$D$3*提成!$E$3),2)</f>
        <v>0.04</v>
      </c>
      <c r="F3583" s="5" t="str">
        <f ca="1">IFERROR(LOOKUP(1,0/((B3583=名单!B:B)*(VALUE(AW3583)&gt;=名单!E:E)*(VALUE(AW3583)&lt;=名单!G:G)*(Y3583="正常走货")),名单!H:H),"否")</f>
        <v>否</v>
      </c>
      <c r="G3583" s="71" t="s">
        <v>10750</v>
      </c>
      <c r="H3583" s="71" t="s">
        <v>10752</v>
      </c>
      <c r="J3583" s="72" t="s">
        <v>256</v>
      </c>
      <c r="L3583" s="71" t="s">
        <v>18</v>
      </c>
      <c r="M3583" s="73"/>
      <c r="N3583" s="73"/>
      <c r="R3583" s="73"/>
      <c r="S3583" s="72" t="s">
        <v>120</v>
      </c>
      <c r="T3583" s="72" t="s">
        <v>14382</v>
      </c>
      <c r="U3583" s="73"/>
      <c r="W3583" s="73"/>
      <c r="X3583" s="73"/>
      <c r="Y3583" s="72" t="s">
        <v>14379</v>
      </c>
      <c r="AO3583" s="71">
        <v>48.5</v>
      </c>
      <c r="AW3583" s="74" t="s">
        <v>17978</v>
      </c>
    </row>
    <row r="3584" spans="1:49">
      <c r="A3584" s="70" t="str">
        <f t="shared" si="111"/>
        <v>2026-01</v>
      </c>
      <c r="B3584" s="5" t="str">
        <f>_xlfn.XLOOKUP(G3584,过机服务商重量差!A:A,过机服务商重量差!G:G)</f>
        <v>玉麒麟</v>
      </c>
      <c r="C3584" s="32" t="str">
        <f t="shared" si="110"/>
        <v>渠道</v>
      </c>
      <c r="D3584" s="63">
        <f>ROUND(IF(AND(AO3584&gt;=0,Y3584="正常走货"),_xlfn.XLOOKUP(G3584,过机服务商重量差!A:A,过机服务商重量差!L:L),"0"),2)</f>
        <v>22</v>
      </c>
      <c r="E3584" s="64">
        <f>ROUND(IF(B3584="小旋风",$D3584/提成!$D$4*提成!$E$4,$D3584/提成!$D$3*提成!$E$3),2)</f>
        <v>0.22</v>
      </c>
      <c r="F3584" s="5" t="str">
        <f ca="1">IFERROR(LOOKUP(1,0/((B3584=名单!B:B)*(VALUE(AW3584)&gt;=名单!E:E)*(VALUE(AW3584)&lt;=名单!G:G)*(Y3584="正常走货")),名单!H:H),"否")</f>
        <v>否</v>
      </c>
      <c r="G3584" s="71" t="s">
        <v>10753</v>
      </c>
      <c r="H3584" s="71" t="s">
        <v>10755</v>
      </c>
      <c r="J3584" s="72" t="s">
        <v>17</v>
      </c>
      <c r="L3584" s="72" t="s">
        <v>18</v>
      </c>
      <c r="M3584" s="73"/>
      <c r="N3584" s="73"/>
      <c r="R3584" s="73"/>
      <c r="S3584" s="72" t="s">
        <v>99</v>
      </c>
      <c r="T3584" s="71" t="s">
        <v>14410</v>
      </c>
      <c r="U3584" s="73"/>
      <c r="W3584" s="73"/>
      <c r="X3584" s="73"/>
      <c r="Y3584" s="72" t="s">
        <v>14379</v>
      </c>
      <c r="AO3584" s="71">
        <v>91.5999999999999</v>
      </c>
      <c r="AW3584" s="74" t="s">
        <v>17979</v>
      </c>
    </row>
    <row r="3585" spans="1:49">
      <c r="A3585" s="70" t="str">
        <f t="shared" si="111"/>
        <v>2026-01</v>
      </c>
      <c r="B3585" s="5" t="str">
        <f>_xlfn.XLOOKUP(G3585,过机服务商重量差!A:A,过机服务商重量差!G:G)</f>
        <v>玉麒麟</v>
      </c>
      <c r="C3585" s="32" t="str">
        <f t="shared" si="110"/>
        <v>渠道</v>
      </c>
      <c r="D3585" s="63">
        <f>ROUND(IF(AND(AO3585&gt;=0,Y3585="正常走货"),_xlfn.XLOOKUP(G3585,过机服务商重量差!A:A,过机服务商重量差!L:L),"0"),2)</f>
        <v>44</v>
      </c>
      <c r="E3585" s="64">
        <f>ROUND(IF(B3585="小旋风",$D3585/提成!$D$4*提成!$E$4,$D3585/提成!$D$3*提成!$E$3),2)</f>
        <v>0.44</v>
      </c>
      <c r="F3585" s="5" t="str">
        <f ca="1">IFERROR(LOOKUP(1,0/((B3585=名单!B:B)*(VALUE(AW3585)&gt;=名单!E:E)*(VALUE(AW3585)&lt;=名单!G:G)*(Y3585="正常走货")),名单!H:H),"否")</f>
        <v>否</v>
      </c>
      <c r="G3585" s="71" t="s">
        <v>10756</v>
      </c>
      <c r="H3585" s="71" t="s">
        <v>10758</v>
      </c>
      <c r="J3585" s="72" t="s">
        <v>17</v>
      </c>
      <c r="L3585" s="72" t="s">
        <v>18</v>
      </c>
      <c r="M3585" s="73"/>
      <c r="N3585" s="73"/>
      <c r="R3585" s="73"/>
      <c r="S3585" s="72" t="s">
        <v>99</v>
      </c>
      <c r="T3585" s="72" t="s">
        <v>14410</v>
      </c>
      <c r="U3585" s="73"/>
      <c r="W3585" s="73"/>
      <c r="X3585" s="73"/>
      <c r="Y3585" s="72" t="s">
        <v>14379</v>
      </c>
      <c r="AO3585" s="71">
        <v>201.6</v>
      </c>
      <c r="AW3585" s="74" t="s">
        <v>17980</v>
      </c>
    </row>
    <row r="3586" spans="1:49">
      <c r="A3586" s="70" t="str">
        <f t="shared" si="111"/>
        <v>2026-01</v>
      </c>
      <c r="B3586" s="5" t="str">
        <f>_xlfn.XLOOKUP(G3586,过机服务商重量差!A:A,过机服务商重量差!G:G)</f>
        <v>玉麒麟</v>
      </c>
      <c r="C3586" s="32" t="str">
        <f t="shared" ref="C3586:C3649" si="112">IF(OR(AO3586&lt;0,L3586="FBA海运"),"","渠道")</f>
        <v>渠道</v>
      </c>
      <c r="D3586" s="63">
        <f>ROUND(IF(AND(AO3586&gt;=0,Y3586="正常走货"),_xlfn.XLOOKUP(G3586,过机服务商重量差!A:A,过机服务商重量差!L:L),"0"),2)</f>
        <v>44</v>
      </c>
      <c r="E3586" s="64">
        <f>ROUND(IF(B3586="小旋风",$D3586/提成!$D$4*提成!$E$4,$D3586/提成!$D$3*提成!$E$3),2)</f>
        <v>0.44</v>
      </c>
      <c r="F3586" s="5" t="str">
        <f ca="1">IFERROR(LOOKUP(1,0/((B3586=名单!B:B)*(VALUE(AW3586)&gt;=名单!E:E)*(VALUE(AW3586)&lt;=名单!G:G)*(Y3586="正常走货")),名单!H:H),"否")</f>
        <v>否</v>
      </c>
      <c r="G3586" s="71" t="s">
        <v>10759</v>
      </c>
      <c r="H3586" s="71" t="s">
        <v>10761</v>
      </c>
      <c r="J3586" s="71" t="s">
        <v>17</v>
      </c>
      <c r="L3586" s="71" t="s">
        <v>18</v>
      </c>
      <c r="M3586" s="73"/>
      <c r="N3586" s="73"/>
      <c r="R3586" s="73"/>
      <c r="S3586" s="72" t="s">
        <v>99</v>
      </c>
      <c r="T3586" s="71" t="s">
        <v>14410</v>
      </c>
      <c r="U3586" s="73"/>
      <c r="W3586" s="73"/>
      <c r="X3586" s="73"/>
      <c r="Y3586" s="72" t="s">
        <v>14379</v>
      </c>
      <c r="AO3586" s="71">
        <v>201.6</v>
      </c>
      <c r="AW3586" s="74" t="s">
        <v>17981</v>
      </c>
    </row>
    <row r="3587" spans="1:49">
      <c r="A3587" s="70" t="str">
        <f t="shared" ref="A3587:A3650" si="113">MID(AW3587,1,7)</f>
        <v>2026-01</v>
      </c>
      <c r="B3587" s="5" t="str">
        <f>_xlfn.XLOOKUP(G3587,过机服务商重量差!A:A,过机服务商重量差!G:G)</f>
        <v>玉麒麟</v>
      </c>
      <c r="C3587" s="32" t="str">
        <f t="shared" si="112"/>
        <v>渠道</v>
      </c>
      <c r="D3587" s="63">
        <f>ROUND(IF(AND(AO3587&gt;=0,Y3587="正常走货"),_xlfn.XLOOKUP(G3587,过机服务商重量差!A:A,过机服务商重量差!L:L),"0"),2)</f>
        <v>22</v>
      </c>
      <c r="E3587" s="64">
        <f>ROUND(IF(B3587="小旋风",$D3587/提成!$D$4*提成!$E$4,$D3587/提成!$D$3*提成!$E$3),2)</f>
        <v>0.22</v>
      </c>
      <c r="F3587" s="5" t="str">
        <f ca="1">IFERROR(LOOKUP(1,0/((B3587=名单!B:B)*(VALUE(AW3587)&gt;=名单!E:E)*(VALUE(AW3587)&lt;=名单!G:G)*(Y3587="正常走货")),名单!H:H),"否")</f>
        <v>否</v>
      </c>
      <c r="G3587" s="71" t="s">
        <v>10762</v>
      </c>
      <c r="H3587" s="71" t="s">
        <v>10764</v>
      </c>
      <c r="J3587" s="72" t="s">
        <v>17</v>
      </c>
      <c r="L3587" s="71" t="s">
        <v>18</v>
      </c>
      <c r="M3587" s="73"/>
      <c r="N3587" s="73"/>
      <c r="R3587" s="73"/>
      <c r="S3587" s="72" t="s">
        <v>99</v>
      </c>
      <c r="T3587" s="72" t="s">
        <v>14410</v>
      </c>
      <c r="U3587" s="73"/>
      <c r="W3587" s="73"/>
      <c r="X3587" s="73"/>
      <c r="Y3587" s="72" t="s">
        <v>14379</v>
      </c>
      <c r="AO3587" s="71">
        <v>91.5999999999999</v>
      </c>
      <c r="AW3587" s="74" t="s">
        <v>17982</v>
      </c>
    </row>
    <row r="3588" spans="1:49">
      <c r="A3588" s="70" t="str">
        <f t="shared" si="113"/>
        <v>2026-01</v>
      </c>
      <c r="B3588" s="5" t="str">
        <f>_xlfn.XLOOKUP(G3588,过机服务商重量差!A:A,过机服务商重量差!G:G)</f>
        <v>玉麒麟</v>
      </c>
      <c r="C3588" s="32" t="str">
        <f t="shared" si="112"/>
        <v>渠道</v>
      </c>
      <c r="D3588" s="63">
        <f>ROUND(IF(AND(AO3588&gt;=0,Y3588="正常走货"),_xlfn.XLOOKUP(G3588,过机服务商重量差!A:A,过机服务商重量差!L:L),"0"),2)</f>
        <v>55</v>
      </c>
      <c r="E3588" s="64">
        <f>ROUND(IF(B3588="小旋风",$D3588/提成!$D$4*提成!$E$4,$D3588/提成!$D$3*提成!$E$3),2)</f>
        <v>0.55</v>
      </c>
      <c r="F3588" s="5" t="str">
        <f ca="1">IFERROR(LOOKUP(1,0/((B3588=名单!B:B)*(VALUE(AW3588)&gt;=名单!E:E)*(VALUE(AW3588)&lt;=名单!G:G)*(Y3588="正常走货")),名单!H:H),"否")</f>
        <v>否</v>
      </c>
      <c r="G3588" s="71" t="s">
        <v>10765</v>
      </c>
      <c r="H3588" s="71" t="s">
        <v>10767</v>
      </c>
      <c r="J3588" s="72" t="s">
        <v>17</v>
      </c>
      <c r="L3588" s="72" t="s">
        <v>18</v>
      </c>
      <c r="M3588" s="73"/>
      <c r="N3588" s="73"/>
      <c r="R3588" s="73"/>
      <c r="S3588" s="72" t="s">
        <v>99</v>
      </c>
      <c r="T3588" s="72" t="s">
        <v>14410</v>
      </c>
      <c r="U3588" s="73"/>
      <c r="W3588" s="73"/>
      <c r="X3588" s="73"/>
      <c r="Y3588" s="72" t="s">
        <v>14379</v>
      </c>
      <c r="AO3588" s="71">
        <v>201.6</v>
      </c>
      <c r="AW3588" s="74" t="s">
        <v>17983</v>
      </c>
    </row>
    <row r="3589" spans="1:49">
      <c r="A3589" s="70" t="str">
        <f t="shared" si="113"/>
        <v>2026-01</v>
      </c>
      <c r="B3589" s="5" t="str">
        <f>_xlfn.XLOOKUP(G3589,过机服务商重量差!A:A,过机服务商重量差!G:G)</f>
        <v>玉麒麟</v>
      </c>
      <c r="C3589" s="32" t="str">
        <f t="shared" si="112"/>
        <v>渠道</v>
      </c>
      <c r="D3589" s="63">
        <f>ROUND(IF(AND(AO3589&gt;=0,Y3589="正常走货"),_xlfn.XLOOKUP(G3589,过机服务商重量差!A:A,过机服务商重量差!L:L),"0"),2)</f>
        <v>25</v>
      </c>
      <c r="E3589" s="64">
        <f>ROUND(IF(B3589="小旋风",$D3589/提成!$D$4*提成!$E$4,$D3589/提成!$D$3*提成!$E$3),2)</f>
        <v>0.25</v>
      </c>
      <c r="F3589" s="5" t="str">
        <f ca="1">IFERROR(LOOKUP(1,0/((B3589=名单!B:B)*(VALUE(AW3589)&gt;=名单!E:E)*(VALUE(AW3589)&lt;=名单!G:G)*(Y3589="正常走货")),名单!H:H),"否")</f>
        <v>否</v>
      </c>
      <c r="G3589" s="71" t="s">
        <v>10768</v>
      </c>
      <c r="H3589" s="71" t="s">
        <v>10770</v>
      </c>
      <c r="J3589" s="72" t="s">
        <v>17</v>
      </c>
      <c r="L3589" s="71" t="s">
        <v>18</v>
      </c>
      <c r="M3589" s="73"/>
      <c r="N3589" s="73"/>
      <c r="R3589" s="73"/>
      <c r="S3589" s="72" t="s">
        <v>99</v>
      </c>
      <c r="T3589" s="72" t="s">
        <v>14410</v>
      </c>
      <c r="U3589" s="73"/>
      <c r="W3589" s="73"/>
      <c r="X3589" s="73"/>
      <c r="Y3589" s="72" t="s">
        <v>14379</v>
      </c>
      <c r="AO3589" s="71">
        <v>271.6</v>
      </c>
      <c r="AW3589" s="74" t="s">
        <v>17984</v>
      </c>
    </row>
    <row r="3590" spans="1:49">
      <c r="A3590" s="70" t="str">
        <f t="shared" si="113"/>
        <v>2026-01</v>
      </c>
      <c r="B3590" s="5" t="str">
        <f>_xlfn.XLOOKUP(G3590,过机服务商重量差!A:A,过机服务商重量差!G:G)</f>
        <v>玉麒麟</v>
      </c>
      <c r="C3590" s="32" t="str">
        <f t="shared" si="112"/>
        <v>渠道</v>
      </c>
      <c r="D3590" s="63">
        <f>ROUND(IF(AND(AO3590&gt;=0,Y3590="正常走货"),_xlfn.XLOOKUP(G3590,过机服务商重量差!A:A,过机服务商重量差!L:L),"0"),2)</f>
        <v>25</v>
      </c>
      <c r="E3590" s="64">
        <f>ROUND(IF(B3590="小旋风",$D3590/提成!$D$4*提成!$E$4,$D3590/提成!$D$3*提成!$E$3),2)</f>
        <v>0.25</v>
      </c>
      <c r="F3590" s="5" t="str">
        <f ca="1">IFERROR(LOOKUP(1,0/((B3590=名单!B:B)*(VALUE(AW3590)&gt;=名单!E:E)*(VALUE(AW3590)&lt;=名单!G:G)*(Y3590="正常走货")),名单!H:H),"否")</f>
        <v>否</v>
      </c>
      <c r="G3590" s="71" t="s">
        <v>10771</v>
      </c>
      <c r="H3590" s="71" t="s">
        <v>10773</v>
      </c>
      <c r="J3590" s="72" t="s">
        <v>17</v>
      </c>
      <c r="L3590" s="71" t="s">
        <v>18</v>
      </c>
      <c r="M3590" s="73"/>
      <c r="N3590" s="73"/>
      <c r="R3590" s="73"/>
      <c r="S3590" s="72" t="s">
        <v>99</v>
      </c>
      <c r="T3590" s="72" t="s">
        <v>14410</v>
      </c>
      <c r="U3590" s="73"/>
      <c r="W3590" s="73"/>
      <c r="X3590" s="73"/>
      <c r="Y3590" s="72" t="s">
        <v>14379</v>
      </c>
      <c r="AO3590" s="71">
        <v>271.6</v>
      </c>
      <c r="AW3590" s="74" t="s">
        <v>17985</v>
      </c>
    </row>
    <row r="3591" spans="1:49">
      <c r="A3591" s="70" t="str">
        <f t="shared" si="113"/>
        <v>2026-01</v>
      </c>
      <c r="B3591" s="5" t="str">
        <f>_xlfn.XLOOKUP(G3591,过机服务商重量差!A:A,过机服务商重量差!G:G)</f>
        <v>风清扬</v>
      </c>
      <c r="C3591" s="32" t="str">
        <f t="shared" si="112"/>
        <v>渠道</v>
      </c>
      <c r="D3591" s="63">
        <f>ROUND(IF(AND(AO3591&gt;=0,Y3591="正常走货"),_xlfn.XLOOKUP(G3591,过机服务商重量差!A:A,过机服务商重量差!L:L),"0"),2)</f>
        <v>25</v>
      </c>
      <c r="E3591" s="64">
        <f>ROUND(IF(B3591="小旋风",$D3591/提成!$D$4*提成!$E$4,$D3591/提成!$D$3*提成!$E$3),2)</f>
        <v>0.25</v>
      </c>
      <c r="F3591" s="5" t="str">
        <f ca="1">IFERROR(LOOKUP(1,0/((B3591=名单!B:B)*(VALUE(AW3591)&gt;=名单!E:E)*(VALUE(AW3591)&lt;=名单!G:G)*(Y3591="正常走货")),名单!H:H),"否")</f>
        <v>是</v>
      </c>
      <c r="G3591" s="71" t="s">
        <v>10774</v>
      </c>
      <c r="H3591" s="71" t="s">
        <v>50</v>
      </c>
      <c r="J3591" s="72" t="s">
        <v>51</v>
      </c>
      <c r="L3591" s="71" t="s">
        <v>18</v>
      </c>
      <c r="M3591" s="73"/>
      <c r="N3591" s="73"/>
      <c r="R3591" s="73"/>
      <c r="S3591" s="72" t="s">
        <v>1218</v>
      </c>
      <c r="T3591" s="72" t="s">
        <v>14578</v>
      </c>
      <c r="U3591" s="73"/>
      <c r="W3591" s="73"/>
      <c r="X3591" s="73"/>
      <c r="Y3591" s="72" t="s">
        <v>14379</v>
      </c>
      <c r="AO3591" s="71">
        <v>55</v>
      </c>
      <c r="AW3591" s="74" t="s">
        <v>17986</v>
      </c>
    </row>
    <row r="3592" spans="1:49">
      <c r="A3592" s="70" t="str">
        <f t="shared" si="113"/>
        <v>2026-01</v>
      </c>
      <c r="B3592" s="5" t="str">
        <f>_xlfn.XLOOKUP(G3592,过机服务商重量差!A:A,过机服务商重量差!G:G)</f>
        <v>玉麒麟</v>
      </c>
      <c r="C3592" s="32" t="str">
        <f t="shared" si="112"/>
        <v>渠道</v>
      </c>
      <c r="D3592" s="63">
        <f>ROUND(IF(AND(AO3592&gt;=0,Y3592="正常走货"),_xlfn.XLOOKUP(G3592,过机服务商重量差!A:A,过机服务商重量差!L:L),"0"),2)</f>
        <v>44</v>
      </c>
      <c r="E3592" s="64">
        <f>ROUND(IF(B3592="小旋风",$D3592/提成!$D$4*提成!$E$4,$D3592/提成!$D$3*提成!$E$3),2)</f>
        <v>0.44</v>
      </c>
      <c r="F3592" s="5" t="str">
        <f ca="1">IFERROR(LOOKUP(1,0/((B3592=名单!B:B)*(VALUE(AW3592)&gt;=名单!E:E)*(VALUE(AW3592)&lt;=名单!G:G)*(Y3592="正常走货")),名单!H:H),"否")</f>
        <v>否</v>
      </c>
      <c r="G3592" s="71" t="s">
        <v>10776</v>
      </c>
      <c r="H3592" s="71" t="s">
        <v>10778</v>
      </c>
      <c r="J3592" s="72" t="s">
        <v>17</v>
      </c>
      <c r="L3592" s="71" t="s">
        <v>18</v>
      </c>
      <c r="M3592" s="73"/>
      <c r="N3592" s="73"/>
      <c r="R3592" s="73"/>
      <c r="S3592" s="72" t="s">
        <v>99</v>
      </c>
      <c r="T3592" s="72" t="s">
        <v>14410</v>
      </c>
      <c r="U3592" s="73"/>
      <c r="W3592" s="73"/>
      <c r="X3592" s="73"/>
      <c r="Y3592" s="72" t="s">
        <v>14379</v>
      </c>
      <c r="AO3592" s="71">
        <v>201.6</v>
      </c>
      <c r="AW3592" s="74" t="s">
        <v>17987</v>
      </c>
    </row>
    <row r="3593" spans="1:49">
      <c r="A3593" s="70" t="str">
        <f t="shared" si="113"/>
        <v>2026-01</v>
      </c>
      <c r="B3593" s="5" t="str">
        <f>_xlfn.XLOOKUP(G3593,过机服务商重量差!A:A,过机服务商重量差!G:G)</f>
        <v>玉麒麟</v>
      </c>
      <c r="C3593" s="32" t="str">
        <f t="shared" si="112"/>
        <v>渠道</v>
      </c>
      <c r="D3593" s="63">
        <f>ROUND(IF(AND(AO3593&gt;=0,Y3593="正常走货"),_xlfn.XLOOKUP(G3593,过机服务商重量差!A:A,过机服务商重量差!L:L),"0"),2)</f>
        <v>22</v>
      </c>
      <c r="E3593" s="64">
        <f>ROUND(IF(B3593="小旋风",$D3593/提成!$D$4*提成!$E$4,$D3593/提成!$D$3*提成!$E$3),2)</f>
        <v>0.22</v>
      </c>
      <c r="F3593" s="5" t="str">
        <f ca="1">IFERROR(LOOKUP(1,0/((B3593=名单!B:B)*(VALUE(AW3593)&gt;=名单!E:E)*(VALUE(AW3593)&lt;=名单!G:G)*(Y3593="正常走货")),名单!H:H),"否")</f>
        <v>否</v>
      </c>
      <c r="G3593" s="71" t="s">
        <v>10779</v>
      </c>
      <c r="H3593" s="71" t="s">
        <v>10781</v>
      </c>
      <c r="J3593" s="72" t="s">
        <v>17</v>
      </c>
      <c r="L3593" s="72" t="s">
        <v>18</v>
      </c>
      <c r="M3593" s="73"/>
      <c r="N3593" s="73"/>
      <c r="R3593" s="73"/>
      <c r="S3593" s="72" t="s">
        <v>99</v>
      </c>
      <c r="T3593" s="72" t="s">
        <v>14410</v>
      </c>
      <c r="U3593" s="73"/>
      <c r="W3593" s="73"/>
      <c r="X3593" s="73"/>
      <c r="Y3593" s="72" t="s">
        <v>14379</v>
      </c>
      <c r="AO3593" s="71">
        <v>256.6</v>
      </c>
      <c r="AW3593" s="74" t="s">
        <v>17988</v>
      </c>
    </row>
    <row r="3594" spans="1:49">
      <c r="A3594" s="70" t="str">
        <f t="shared" si="113"/>
        <v>2026-01</v>
      </c>
      <c r="B3594" s="5" t="str">
        <f>_xlfn.XLOOKUP(G3594,过机服务商重量差!A:A,过机服务商重量差!G:G)</f>
        <v>玉麒麟</v>
      </c>
      <c r="C3594" s="32" t="str">
        <f t="shared" si="112"/>
        <v>渠道</v>
      </c>
      <c r="D3594" s="63">
        <f>ROUND(IF(AND(AO3594&gt;=0,Y3594="正常走货"),_xlfn.XLOOKUP(G3594,过机服务商重量差!A:A,过机服务商重量差!L:L),"0"),2)</f>
        <v>25</v>
      </c>
      <c r="E3594" s="64">
        <f>ROUND(IF(B3594="小旋风",$D3594/提成!$D$4*提成!$E$4,$D3594/提成!$D$3*提成!$E$3),2)</f>
        <v>0.25</v>
      </c>
      <c r="F3594" s="5" t="str">
        <f ca="1">IFERROR(LOOKUP(1,0/((B3594=名单!B:B)*(VALUE(AW3594)&gt;=名单!E:E)*(VALUE(AW3594)&lt;=名单!G:G)*(Y3594="正常走货")),名单!H:H),"否")</f>
        <v>否</v>
      </c>
      <c r="G3594" s="71" t="s">
        <v>10782</v>
      </c>
      <c r="H3594" s="71" t="s">
        <v>10784</v>
      </c>
      <c r="J3594" s="72" t="s">
        <v>17</v>
      </c>
      <c r="L3594" s="71" t="s">
        <v>18</v>
      </c>
      <c r="M3594" s="73"/>
      <c r="N3594" s="73"/>
      <c r="R3594" s="73"/>
      <c r="S3594" s="72" t="s">
        <v>99</v>
      </c>
      <c r="T3594" s="72" t="s">
        <v>14410</v>
      </c>
      <c r="U3594" s="73"/>
      <c r="W3594" s="73"/>
      <c r="X3594" s="73"/>
      <c r="Y3594" s="72" t="s">
        <v>14379</v>
      </c>
      <c r="AO3594" s="71">
        <v>106.6</v>
      </c>
      <c r="AW3594" s="74" t="s">
        <v>17989</v>
      </c>
    </row>
    <row r="3595" spans="1:49">
      <c r="A3595" s="70" t="str">
        <f t="shared" si="113"/>
        <v>2026-01</v>
      </c>
      <c r="B3595" s="5" t="str">
        <f>_xlfn.XLOOKUP(G3595,过机服务商重量差!A:A,过机服务商重量差!G:G)</f>
        <v>玉麒麟</v>
      </c>
      <c r="C3595" s="32" t="str">
        <f t="shared" si="112"/>
        <v>渠道</v>
      </c>
      <c r="D3595" s="63">
        <f>ROUND(IF(AND(AO3595&gt;=0,Y3595="正常走货"),_xlfn.XLOOKUP(G3595,过机服务商重量差!A:A,过机服务商重量差!L:L),"0"),2)</f>
        <v>25</v>
      </c>
      <c r="E3595" s="64">
        <f>ROUND(IF(B3595="小旋风",$D3595/提成!$D$4*提成!$E$4,$D3595/提成!$D$3*提成!$E$3),2)</f>
        <v>0.25</v>
      </c>
      <c r="F3595" s="5" t="str">
        <f ca="1">IFERROR(LOOKUP(1,0/((B3595=名单!B:B)*(VALUE(AW3595)&gt;=名单!E:E)*(VALUE(AW3595)&lt;=名单!G:G)*(Y3595="正常走货")),名单!H:H),"否")</f>
        <v>否</v>
      </c>
      <c r="G3595" s="71" t="s">
        <v>10785</v>
      </c>
      <c r="H3595" s="71" t="s">
        <v>10787</v>
      </c>
      <c r="J3595" s="72" t="s">
        <v>17</v>
      </c>
      <c r="L3595" s="71" t="s">
        <v>18</v>
      </c>
      <c r="M3595" s="73"/>
      <c r="N3595" s="73"/>
      <c r="R3595" s="73"/>
      <c r="S3595" s="72" t="s">
        <v>99</v>
      </c>
      <c r="T3595" s="72" t="s">
        <v>14410</v>
      </c>
      <c r="U3595" s="73"/>
      <c r="W3595" s="73"/>
      <c r="X3595" s="73"/>
      <c r="Y3595" s="72" t="s">
        <v>14379</v>
      </c>
      <c r="AO3595" s="71">
        <v>271.6</v>
      </c>
      <c r="AW3595" s="74" t="s">
        <v>17990</v>
      </c>
    </row>
    <row r="3596" spans="1:49">
      <c r="A3596" s="70" t="str">
        <f t="shared" si="113"/>
        <v>2026-01</v>
      </c>
      <c r="B3596" s="5" t="str">
        <f>_xlfn.XLOOKUP(G3596,过机服务商重量差!A:A,过机服务商重量差!G:G)</f>
        <v>玉麒麟</v>
      </c>
      <c r="C3596" s="32" t="str">
        <f t="shared" si="112"/>
        <v>渠道</v>
      </c>
      <c r="D3596" s="63">
        <f>ROUND(IF(AND(AO3596&gt;=0,Y3596="正常走货"),_xlfn.XLOOKUP(G3596,过机服务商重量差!A:A,过机服务商重量差!L:L),"0"),2)</f>
        <v>25</v>
      </c>
      <c r="E3596" s="64">
        <f>ROUND(IF(B3596="小旋风",$D3596/提成!$D$4*提成!$E$4,$D3596/提成!$D$3*提成!$E$3),2)</f>
        <v>0.25</v>
      </c>
      <c r="F3596" s="5" t="str">
        <f ca="1">IFERROR(LOOKUP(1,0/((B3596=名单!B:B)*(VALUE(AW3596)&gt;=名单!E:E)*(VALUE(AW3596)&lt;=名单!G:G)*(Y3596="正常走货")),名单!H:H),"否")</f>
        <v>否</v>
      </c>
      <c r="G3596" s="71" t="s">
        <v>10788</v>
      </c>
      <c r="H3596" s="71" t="s">
        <v>10790</v>
      </c>
      <c r="J3596" s="72" t="s">
        <v>17</v>
      </c>
      <c r="L3596" s="72" t="s">
        <v>18</v>
      </c>
      <c r="M3596" s="73"/>
      <c r="N3596" s="73"/>
      <c r="R3596" s="73"/>
      <c r="S3596" s="72" t="s">
        <v>99</v>
      </c>
      <c r="T3596" s="72" t="s">
        <v>14410</v>
      </c>
      <c r="U3596" s="73"/>
      <c r="W3596" s="73"/>
      <c r="X3596" s="73"/>
      <c r="Y3596" s="72" t="s">
        <v>14379</v>
      </c>
      <c r="AO3596" s="71">
        <v>271.6</v>
      </c>
      <c r="AW3596" s="74" t="s">
        <v>17991</v>
      </c>
    </row>
    <row r="3597" spans="1:49">
      <c r="A3597" s="70" t="str">
        <f t="shared" si="113"/>
        <v>2026-01</v>
      </c>
      <c r="B3597" s="5" t="str">
        <f>_xlfn.XLOOKUP(G3597,过机服务商重量差!A:A,过机服务商重量差!G:G)</f>
        <v>玉麒麟</v>
      </c>
      <c r="C3597" s="32" t="str">
        <f t="shared" si="112"/>
        <v>渠道</v>
      </c>
      <c r="D3597" s="63">
        <f>ROUND(IF(AND(AO3597&gt;=0,Y3597="正常走货"),_xlfn.XLOOKUP(G3597,过机服务商重量差!A:A,过机服务商重量差!L:L),"0"),2)</f>
        <v>44</v>
      </c>
      <c r="E3597" s="64">
        <f>ROUND(IF(B3597="小旋风",$D3597/提成!$D$4*提成!$E$4,$D3597/提成!$D$3*提成!$E$3),2)</f>
        <v>0.44</v>
      </c>
      <c r="F3597" s="5" t="str">
        <f ca="1">IFERROR(LOOKUP(1,0/((B3597=名单!B:B)*(VALUE(AW3597)&gt;=名单!E:E)*(VALUE(AW3597)&lt;=名单!G:G)*(Y3597="正常走货")),名单!H:H),"否")</f>
        <v>否</v>
      </c>
      <c r="G3597" s="71" t="s">
        <v>10791</v>
      </c>
      <c r="H3597" s="71" t="s">
        <v>10793</v>
      </c>
      <c r="J3597" s="72" t="s">
        <v>17</v>
      </c>
      <c r="L3597" s="71" t="s">
        <v>18</v>
      </c>
      <c r="M3597" s="73"/>
      <c r="N3597" s="73"/>
      <c r="R3597" s="73"/>
      <c r="S3597" s="72" t="s">
        <v>99</v>
      </c>
      <c r="T3597" s="71" t="s">
        <v>14410</v>
      </c>
      <c r="U3597" s="73"/>
      <c r="W3597" s="73"/>
      <c r="X3597" s="73"/>
      <c r="Y3597" s="72" t="s">
        <v>14379</v>
      </c>
      <c r="AO3597" s="71">
        <v>201.6</v>
      </c>
      <c r="AW3597" s="74" t="s">
        <v>17992</v>
      </c>
    </row>
    <row r="3598" spans="1:49">
      <c r="A3598" s="70" t="str">
        <f t="shared" si="113"/>
        <v>2026-01</v>
      </c>
      <c r="B3598" s="5" t="str">
        <f>_xlfn.XLOOKUP(G3598,过机服务商重量差!A:A,过机服务商重量差!G:G)</f>
        <v>玉麒麟</v>
      </c>
      <c r="C3598" s="32" t="str">
        <f t="shared" si="112"/>
        <v>渠道</v>
      </c>
      <c r="D3598" s="63">
        <f>ROUND(IF(AND(AO3598&gt;=0,Y3598="正常走货"),_xlfn.XLOOKUP(G3598,过机服务商重量差!A:A,过机服务商重量差!L:L),"0"),2)</f>
        <v>22</v>
      </c>
      <c r="E3598" s="64">
        <f>ROUND(IF(B3598="小旋风",$D3598/提成!$D$4*提成!$E$4,$D3598/提成!$D$3*提成!$E$3),2)</f>
        <v>0.22</v>
      </c>
      <c r="F3598" s="5" t="str">
        <f ca="1">IFERROR(LOOKUP(1,0/((B3598=名单!B:B)*(VALUE(AW3598)&gt;=名单!E:E)*(VALUE(AW3598)&lt;=名单!G:G)*(Y3598="正常走货")),名单!H:H),"否")</f>
        <v>否</v>
      </c>
      <c r="G3598" s="71" t="s">
        <v>10794</v>
      </c>
      <c r="H3598" s="71" t="s">
        <v>10796</v>
      </c>
      <c r="J3598" s="72" t="s">
        <v>17</v>
      </c>
      <c r="L3598" s="71" t="s">
        <v>18</v>
      </c>
      <c r="M3598" s="73"/>
      <c r="N3598" s="73"/>
      <c r="R3598" s="73"/>
      <c r="S3598" s="72" t="s">
        <v>99</v>
      </c>
      <c r="T3598" s="72" t="s">
        <v>14410</v>
      </c>
      <c r="U3598" s="73"/>
      <c r="W3598" s="73"/>
      <c r="X3598" s="73"/>
      <c r="Y3598" s="72" t="s">
        <v>14379</v>
      </c>
      <c r="AO3598" s="71">
        <v>256.6</v>
      </c>
      <c r="AW3598" s="74" t="s">
        <v>17993</v>
      </c>
    </row>
    <row r="3599" spans="1:49">
      <c r="A3599" s="70" t="str">
        <f t="shared" si="113"/>
        <v>2026-01</v>
      </c>
      <c r="B3599" s="5" t="str">
        <f>_xlfn.XLOOKUP(G3599,过机服务商重量差!A:A,过机服务商重量差!G:G)</f>
        <v>玉麒麟</v>
      </c>
      <c r="C3599" s="32" t="str">
        <f t="shared" si="112"/>
        <v>渠道</v>
      </c>
      <c r="D3599" s="63">
        <f>ROUND(IF(AND(AO3599&gt;=0,Y3599="正常走货"),_xlfn.XLOOKUP(G3599,过机服务商重量差!A:A,过机服务商重量差!L:L),"0"),2)</f>
        <v>22</v>
      </c>
      <c r="E3599" s="64">
        <f>ROUND(IF(B3599="小旋风",$D3599/提成!$D$4*提成!$E$4,$D3599/提成!$D$3*提成!$E$3),2)</f>
        <v>0.22</v>
      </c>
      <c r="F3599" s="5" t="str">
        <f ca="1">IFERROR(LOOKUP(1,0/((B3599=名单!B:B)*(VALUE(AW3599)&gt;=名单!E:E)*(VALUE(AW3599)&lt;=名单!G:G)*(Y3599="正常走货")),名单!H:H),"否")</f>
        <v>否</v>
      </c>
      <c r="G3599" s="71" t="s">
        <v>10797</v>
      </c>
      <c r="H3599" s="71" t="s">
        <v>10799</v>
      </c>
      <c r="J3599" s="71" t="s">
        <v>17</v>
      </c>
      <c r="L3599" s="71" t="s">
        <v>18</v>
      </c>
      <c r="M3599" s="73"/>
      <c r="N3599" s="73"/>
      <c r="R3599" s="73"/>
      <c r="S3599" s="72" t="s">
        <v>99</v>
      </c>
      <c r="T3599" s="71" t="s">
        <v>14410</v>
      </c>
      <c r="U3599" s="73"/>
      <c r="W3599" s="73"/>
      <c r="X3599" s="73"/>
      <c r="Y3599" s="72" t="s">
        <v>14379</v>
      </c>
      <c r="AO3599" s="71">
        <v>256.6</v>
      </c>
      <c r="AW3599" s="74" t="s">
        <v>17994</v>
      </c>
    </row>
    <row r="3600" spans="1:49">
      <c r="A3600" s="70" t="str">
        <f t="shared" si="113"/>
        <v>2026-01</v>
      </c>
      <c r="B3600" s="5" t="str">
        <f>_xlfn.XLOOKUP(G3600,过机服务商重量差!A:A,过机服务商重量差!G:G)</f>
        <v>玉麒麟</v>
      </c>
      <c r="C3600" s="32" t="str">
        <f t="shared" si="112"/>
        <v>渠道</v>
      </c>
      <c r="D3600" s="63">
        <f>ROUND(IF(AND(AO3600&gt;=0,Y3600="正常走货"),_xlfn.XLOOKUP(G3600,过机服务商重量差!A:A,过机服务商重量差!L:L),"0"),2)</f>
        <v>22</v>
      </c>
      <c r="E3600" s="64">
        <f>ROUND(IF(B3600="小旋风",$D3600/提成!$D$4*提成!$E$4,$D3600/提成!$D$3*提成!$E$3),2)</f>
        <v>0.22</v>
      </c>
      <c r="F3600" s="5" t="str">
        <f ca="1">IFERROR(LOOKUP(1,0/((B3600=名单!B:B)*(VALUE(AW3600)&gt;=名单!E:E)*(VALUE(AW3600)&lt;=名单!G:G)*(Y3600="正常走货")),名单!H:H),"否")</f>
        <v>否</v>
      </c>
      <c r="G3600" s="71" t="s">
        <v>10800</v>
      </c>
      <c r="H3600" s="71" t="s">
        <v>10802</v>
      </c>
      <c r="J3600" s="72" t="s">
        <v>17</v>
      </c>
      <c r="L3600" s="71" t="s">
        <v>18</v>
      </c>
      <c r="M3600" s="73"/>
      <c r="N3600" s="73"/>
      <c r="R3600" s="73"/>
      <c r="S3600" s="72" t="s">
        <v>99</v>
      </c>
      <c r="T3600" s="72" t="s">
        <v>14410</v>
      </c>
      <c r="U3600" s="73"/>
      <c r="W3600" s="73"/>
      <c r="X3600" s="73"/>
      <c r="Y3600" s="72" t="s">
        <v>14379</v>
      </c>
      <c r="AO3600" s="71">
        <v>91.5999999999999</v>
      </c>
      <c r="AW3600" s="74" t="s">
        <v>17995</v>
      </c>
    </row>
    <row r="3601" spans="1:49">
      <c r="A3601" s="70" t="str">
        <f t="shared" si="113"/>
        <v>2026-01</v>
      </c>
      <c r="B3601" s="5" t="str">
        <f>_xlfn.XLOOKUP(G3601,过机服务商重量差!A:A,过机服务商重量差!G:G)</f>
        <v>帅时莹</v>
      </c>
      <c r="C3601" s="32" t="str">
        <f t="shared" si="112"/>
        <v>渠道</v>
      </c>
      <c r="D3601" s="63">
        <f>ROUND(IF(AND(AO3601&gt;=0,Y3601="正常走货"),_xlfn.XLOOKUP(G3601,过机服务商重量差!A:A,过机服务商重量差!L:L),"0"),2)</f>
        <v>17.5</v>
      </c>
      <c r="E3601" s="64">
        <f>ROUND(IF(B3601="小旋风",$D3601/提成!$D$4*提成!$E$4,$D3601/提成!$D$3*提成!$E$3),2)</f>
        <v>0.18</v>
      </c>
      <c r="F3601" s="5" t="str">
        <f ca="1">IFERROR(LOOKUP(1,0/((B3601=名单!B:B)*(VALUE(AW3601)&gt;=名单!E:E)*(VALUE(AW3601)&lt;=名单!G:G)*(Y3601="正常走货")),名单!H:H),"否")</f>
        <v>否</v>
      </c>
      <c r="G3601" s="71" t="s">
        <v>10803</v>
      </c>
      <c r="H3601" s="71" t="s">
        <v>10805</v>
      </c>
      <c r="J3601" s="72" t="s">
        <v>140</v>
      </c>
      <c r="L3601" s="71" t="s">
        <v>18</v>
      </c>
      <c r="M3601" s="73"/>
      <c r="N3601" s="73"/>
      <c r="R3601" s="73"/>
      <c r="S3601" s="72" t="s">
        <v>191</v>
      </c>
      <c r="T3601" s="71" t="s">
        <v>14410</v>
      </c>
      <c r="U3601" s="73"/>
      <c r="W3601" s="73"/>
      <c r="X3601" s="73"/>
      <c r="Y3601" s="72" t="s">
        <v>14379</v>
      </c>
      <c r="AO3601" s="71">
        <v>268.4</v>
      </c>
      <c r="AW3601" s="74" t="s">
        <v>17996</v>
      </c>
    </row>
    <row r="3602" spans="1:49">
      <c r="A3602" s="70" t="str">
        <f t="shared" si="113"/>
        <v>2026-01</v>
      </c>
      <c r="B3602" s="5" t="str">
        <f>_xlfn.XLOOKUP(G3602,过机服务商重量差!A:A,过机服务商重量差!G:G)</f>
        <v>玉麒麟</v>
      </c>
      <c r="C3602" s="32" t="str">
        <f t="shared" si="112"/>
        <v>渠道</v>
      </c>
      <c r="D3602" s="63">
        <f>ROUND(IF(AND(AO3602&gt;=0,Y3602="正常走货"),_xlfn.XLOOKUP(G3602,过机服务商重量差!A:A,过机服务商重量差!L:L),"0"),2)</f>
        <v>40</v>
      </c>
      <c r="E3602" s="64">
        <f>ROUND(IF(B3602="小旋风",$D3602/提成!$D$4*提成!$E$4,$D3602/提成!$D$3*提成!$E$3),2)</f>
        <v>0.4</v>
      </c>
      <c r="F3602" s="5" t="str">
        <f ca="1">IFERROR(LOOKUP(1,0/((B3602=名单!B:B)*(VALUE(AW3602)&gt;=名单!E:E)*(VALUE(AW3602)&lt;=名单!G:G)*(Y3602="正常走货")),名单!H:H),"否")</f>
        <v>否</v>
      </c>
      <c r="G3602" s="71" t="s">
        <v>10806</v>
      </c>
      <c r="H3602" s="71" t="s">
        <v>10808</v>
      </c>
      <c r="J3602" s="72" t="s">
        <v>24</v>
      </c>
      <c r="L3602" s="71" t="s">
        <v>18</v>
      </c>
      <c r="M3602" s="73"/>
      <c r="N3602" s="73"/>
      <c r="R3602" s="73"/>
      <c r="S3602" s="72" t="s">
        <v>191</v>
      </c>
      <c r="T3602" s="72" t="s">
        <v>14410</v>
      </c>
      <c r="U3602" s="73"/>
      <c r="W3602" s="73"/>
      <c r="X3602" s="73"/>
      <c r="Y3602" s="72" t="s">
        <v>14379</v>
      </c>
      <c r="AO3602" s="71">
        <v>879.6</v>
      </c>
      <c r="AW3602" s="74" t="s">
        <v>17997</v>
      </c>
    </row>
    <row r="3603" spans="1:49">
      <c r="A3603" s="70" t="str">
        <f t="shared" si="113"/>
        <v>2026-01</v>
      </c>
      <c r="B3603" s="5" t="str">
        <f>_xlfn.XLOOKUP(G3603,过机服务商重量差!A:A,过机服务商重量差!G:G)</f>
        <v>帅时莹</v>
      </c>
      <c r="C3603" s="32" t="str">
        <f t="shared" si="112"/>
        <v>渠道</v>
      </c>
      <c r="D3603" s="63">
        <f>ROUND(IF(AND(AO3603&gt;=0,Y3603="正常走货"),_xlfn.XLOOKUP(G3603,过机服务商重量差!A:A,过机服务商重量差!L:L),"0"),2)</f>
        <v>17</v>
      </c>
      <c r="E3603" s="64">
        <f>ROUND(IF(B3603="小旋风",$D3603/提成!$D$4*提成!$E$4,$D3603/提成!$D$3*提成!$E$3),2)</f>
        <v>0.17</v>
      </c>
      <c r="F3603" s="5" t="str">
        <f ca="1">IFERROR(LOOKUP(1,0/((B3603=名单!B:B)*(VALUE(AW3603)&gt;=名单!E:E)*(VALUE(AW3603)&lt;=名单!G:G)*(Y3603="正常走货")),名单!H:H),"否")</f>
        <v>否</v>
      </c>
      <c r="G3603" s="71" t="s">
        <v>10809</v>
      </c>
      <c r="H3603" s="71" t="s">
        <v>10811</v>
      </c>
      <c r="J3603" s="72" t="s">
        <v>140</v>
      </c>
      <c r="L3603" s="72" t="s">
        <v>18</v>
      </c>
      <c r="M3603" s="73"/>
      <c r="N3603" s="73"/>
      <c r="R3603" s="73"/>
      <c r="S3603" s="72" t="s">
        <v>191</v>
      </c>
      <c r="T3603" s="72" t="s">
        <v>14410</v>
      </c>
      <c r="U3603" s="73"/>
      <c r="W3603" s="73"/>
      <c r="X3603" s="73"/>
      <c r="Y3603" s="72" t="s">
        <v>14379</v>
      </c>
      <c r="AO3603" s="71">
        <v>437.34</v>
      </c>
      <c r="AW3603" s="74" t="s">
        <v>17998</v>
      </c>
    </row>
    <row r="3604" spans="1:49">
      <c r="A3604" s="70" t="str">
        <f t="shared" si="113"/>
        <v>2026-01</v>
      </c>
      <c r="B3604" s="5" t="str">
        <f>_xlfn.XLOOKUP(G3604,过机服务商重量差!A:A,过机服务商重量差!G:G)</f>
        <v>玉麒麟</v>
      </c>
      <c r="C3604" s="32" t="str">
        <f t="shared" si="112"/>
        <v>渠道</v>
      </c>
      <c r="D3604" s="63">
        <f>ROUND(IF(AND(AO3604&gt;=0,Y3604="正常走货"),_xlfn.XLOOKUP(G3604,过机服务商重量差!A:A,过机服务商重量差!L:L),"0"),2)</f>
        <v>66</v>
      </c>
      <c r="E3604" s="64">
        <f>ROUND(IF(B3604="小旋风",$D3604/提成!$D$4*提成!$E$4,$D3604/提成!$D$3*提成!$E$3),2)</f>
        <v>0.66</v>
      </c>
      <c r="F3604" s="5" t="str">
        <f ca="1">IFERROR(LOOKUP(1,0/((B3604=名单!B:B)*(VALUE(AW3604)&gt;=名单!E:E)*(VALUE(AW3604)&lt;=名单!G:G)*(Y3604="正常走货")),名单!H:H),"否")</f>
        <v>否</v>
      </c>
      <c r="G3604" s="71" t="s">
        <v>10812</v>
      </c>
      <c r="H3604" s="71" t="s">
        <v>10814</v>
      </c>
      <c r="J3604" s="71" t="s">
        <v>256</v>
      </c>
      <c r="L3604" s="71" t="s">
        <v>18</v>
      </c>
      <c r="M3604" s="73"/>
      <c r="N3604" s="73"/>
      <c r="R3604" s="73"/>
      <c r="S3604" s="72" t="s">
        <v>191</v>
      </c>
      <c r="T3604" s="72" t="s">
        <v>14410</v>
      </c>
      <c r="U3604" s="73"/>
      <c r="W3604" s="73"/>
      <c r="X3604" s="73"/>
      <c r="Y3604" s="72" t="s">
        <v>14379</v>
      </c>
      <c r="AO3604" s="71">
        <v>701.6</v>
      </c>
      <c r="AW3604" s="74" t="s">
        <v>17999</v>
      </c>
    </row>
    <row r="3605" spans="1:49">
      <c r="A3605" s="70" t="str">
        <f t="shared" si="113"/>
        <v>2026-01</v>
      </c>
      <c r="B3605" s="5" t="str">
        <f>_xlfn.XLOOKUP(G3605,过机服务商重量差!A:A,过机服务商重量差!G:G)</f>
        <v>玉麒麟</v>
      </c>
      <c r="C3605" s="32" t="str">
        <f t="shared" si="112"/>
        <v>渠道</v>
      </c>
      <c r="D3605" s="63">
        <f>ROUND(IF(AND(AO3605&gt;=0,Y3605="正常走货"),_xlfn.XLOOKUP(G3605,过机服务商重量差!A:A,过机服务商重量差!L:L),"0"),2)</f>
        <v>5</v>
      </c>
      <c r="E3605" s="64">
        <f>ROUND(IF(B3605="小旋风",$D3605/提成!$D$4*提成!$E$4,$D3605/提成!$D$3*提成!$E$3),2)</f>
        <v>0.05</v>
      </c>
      <c r="F3605" s="5" t="str">
        <f ca="1">IFERROR(LOOKUP(1,0/((B3605=名单!B:B)*(VALUE(AW3605)&gt;=名单!E:E)*(VALUE(AW3605)&lt;=名单!G:G)*(Y3605="正常走货")),名单!H:H),"否")</f>
        <v>否</v>
      </c>
      <c r="G3605" s="71" t="s">
        <v>10815</v>
      </c>
      <c r="H3605" s="71" t="s">
        <v>10817</v>
      </c>
      <c r="J3605" s="72" t="s">
        <v>24</v>
      </c>
      <c r="L3605" s="71" t="s">
        <v>18</v>
      </c>
      <c r="M3605" s="73"/>
      <c r="N3605" s="73"/>
      <c r="R3605" s="73"/>
      <c r="S3605" s="72" t="s">
        <v>540</v>
      </c>
      <c r="T3605" s="72" t="s">
        <v>14410</v>
      </c>
      <c r="U3605" s="73"/>
      <c r="W3605" s="73"/>
      <c r="X3605" s="73"/>
      <c r="Y3605" s="72" t="s">
        <v>14379</v>
      </c>
      <c r="AO3605" s="71">
        <v>141.67</v>
      </c>
      <c r="AW3605" s="74" t="s">
        <v>18000</v>
      </c>
    </row>
    <row r="3606" spans="1:49">
      <c r="A3606" s="70" t="str">
        <f t="shared" si="113"/>
        <v>2026-01</v>
      </c>
      <c r="B3606" s="5" t="str">
        <f>_xlfn.XLOOKUP(G3606,过机服务商重量差!A:A,过机服务商重量差!G:G)</f>
        <v>玉麒麟</v>
      </c>
      <c r="C3606" s="32" t="str">
        <f t="shared" si="112"/>
        <v>渠道</v>
      </c>
      <c r="D3606" s="63">
        <f>ROUND(IF(AND(AO3606&gt;=0,Y3606="正常走货"),_xlfn.XLOOKUP(G3606,过机服务商重量差!A:A,过机服务商重量差!L:L),"0"),2)</f>
        <v>1</v>
      </c>
      <c r="E3606" s="64">
        <f>ROUND(IF(B3606="小旋风",$D3606/提成!$D$4*提成!$E$4,$D3606/提成!$D$3*提成!$E$3),2)</f>
        <v>0.01</v>
      </c>
      <c r="F3606" s="5" t="str">
        <f ca="1">IFERROR(LOOKUP(1,0/((B3606=名单!B:B)*(VALUE(AW3606)&gt;=名单!E:E)*(VALUE(AW3606)&lt;=名单!G:G)*(Y3606="正常走货")),名单!H:H),"否")</f>
        <v>否</v>
      </c>
      <c r="G3606" s="71" t="s">
        <v>10818</v>
      </c>
      <c r="H3606" s="71" t="s">
        <v>10820</v>
      </c>
      <c r="J3606" s="72" t="s">
        <v>17</v>
      </c>
      <c r="L3606" s="71" t="s">
        <v>18</v>
      </c>
      <c r="M3606" s="73"/>
      <c r="N3606" s="73"/>
      <c r="R3606" s="73"/>
      <c r="S3606" s="72" t="s">
        <v>820</v>
      </c>
      <c r="T3606" s="72" t="s">
        <v>14407</v>
      </c>
      <c r="U3606" s="73"/>
      <c r="W3606" s="73"/>
      <c r="X3606" s="73"/>
      <c r="Y3606" s="72" t="s">
        <v>14379</v>
      </c>
      <c r="AO3606" s="71">
        <v>80.8</v>
      </c>
      <c r="AW3606" s="74" t="s">
        <v>18001</v>
      </c>
    </row>
    <row r="3607" spans="1:49">
      <c r="A3607" s="70" t="str">
        <f t="shared" si="113"/>
        <v>2026-01</v>
      </c>
      <c r="B3607" s="5" t="str">
        <f>_xlfn.XLOOKUP(G3607,过机服务商重量差!A:A,过机服务商重量差!G:G)</f>
        <v>玉麒麟</v>
      </c>
      <c r="C3607" s="32" t="str">
        <f t="shared" si="112"/>
        <v>渠道</v>
      </c>
      <c r="D3607" s="63">
        <f>ROUND(IF(AND(AO3607&gt;=0,Y3607="正常走货"),_xlfn.XLOOKUP(G3607,过机服务商重量差!A:A,过机服务商重量差!L:L),"0"),2)</f>
        <v>10.5</v>
      </c>
      <c r="E3607" s="64">
        <f>ROUND(IF(B3607="小旋风",$D3607/提成!$D$4*提成!$E$4,$D3607/提成!$D$3*提成!$E$3),2)</f>
        <v>0.11</v>
      </c>
      <c r="F3607" s="5" t="str">
        <f ca="1">IFERROR(LOOKUP(1,0/((B3607=名单!B:B)*(VALUE(AW3607)&gt;=名单!E:E)*(VALUE(AW3607)&lt;=名单!G:G)*(Y3607="正常走货")),名单!H:H),"否")</f>
        <v>否</v>
      </c>
      <c r="G3607" s="71" t="s">
        <v>10821</v>
      </c>
      <c r="H3607" s="71" t="s">
        <v>10823</v>
      </c>
      <c r="J3607" s="72" t="s">
        <v>17</v>
      </c>
      <c r="L3607" s="71" t="s">
        <v>18</v>
      </c>
      <c r="M3607" s="73"/>
      <c r="N3607" s="73"/>
      <c r="R3607" s="73"/>
      <c r="S3607" s="72" t="s">
        <v>152</v>
      </c>
      <c r="T3607" s="72" t="s">
        <v>14382</v>
      </c>
      <c r="U3607" s="73"/>
      <c r="W3607" s="73"/>
      <c r="X3607" s="73"/>
      <c r="Y3607" s="72" t="s">
        <v>14379</v>
      </c>
      <c r="AO3607" s="71">
        <v>150.9</v>
      </c>
      <c r="AW3607" s="74" t="s">
        <v>18002</v>
      </c>
    </row>
    <row r="3608" spans="1:49">
      <c r="A3608" s="70" t="str">
        <f t="shared" si="113"/>
        <v>2026-01</v>
      </c>
      <c r="B3608" s="5" t="str">
        <f>_xlfn.XLOOKUP(G3608,过机服务商重量差!A:A,过机服务商重量差!G:G)</f>
        <v>玉麒麟</v>
      </c>
      <c r="C3608" s="32" t="str">
        <f t="shared" si="112"/>
        <v>渠道</v>
      </c>
      <c r="D3608" s="63">
        <f>ROUND(IF(AND(AO3608&gt;=0,Y3608="正常走货"),_xlfn.XLOOKUP(G3608,过机服务商重量差!A:A,过机服务商重量差!L:L),"0"),2)</f>
        <v>4.5</v>
      </c>
      <c r="E3608" s="64">
        <f>ROUND(IF(B3608="小旋风",$D3608/提成!$D$4*提成!$E$4,$D3608/提成!$D$3*提成!$E$3),2)</f>
        <v>0.05</v>
      </c>
      <c r="F3608" s="5" t="str">
        <f ca="1">IFERROR(LOOKUP(1,0/((B3608=名单!B:B)*(VALUE(AW3608)&gt;=名单!E:E)*(VALUE(AW3608)&lt;=名单!G:G)*(Y3608="正常走货")),名单!H:H),"否")</f>
        <v>否</v>
      </c>
      <c r="G3608" s="71" t="s">
        <v>10824</v>
      </c>
      <c r="H3608" s="71" t="s">
        <v>10826</v>
      </c>
      <c r="J3608" s="71" t="s">
        <v>24</v>
      </c>
      <c r="L3608" s="71" t="s">
        <v>18</v>
      </c>
      <c r="M3608" s="73"/>
      <c r="N3608" s="73"/>
      <c r="R3608" s="73"/>
      <c r="S3608" s="72" t="s">
        <v>211</v>
      </c>
      <c r="T3608" s="72" t="s">
        <v>14407</v>
      </c>
      <c r="U3608" s="73"/>
      <c r="W3608" s="73"/>
      <c r="X3608" s="73"/>
      <c r="Y3608" s="72" t="s">
        <v>14379</v>
      </c>
      <c r="AO3608" s="71">
        <v>101</v>
      </c>
      <c r="AW3608" s="74" t="s">
        <v>18003</v>
      </c>
    </row>
    <row r="3609" spans="1:49">
      <c r="A3609" s="70" t="str">
        <f t="shared" si="113"/>
        <v>2026-01</v>
      </c>
      <c r="B3609" s="5" t="str">
        <f>_xlfn.XLOOKUP(G3609,过机服务商重量差!A:A,过机服务商重量差!G:G)</f>
        <v>小旋风</v>
      </c>
      <c r="C3609" s="32" t="str">
        <f t="shared" si="112"/>
        <v>渠道</v>
      </c>
      <c r="D3609" s="63">
        <f>ROUND(IF(AND(AO3609&gt;=0,Y3609="正常走货"),_xlfn.XLOOKUP(G3609,过机服务商重量差!A:A,过机服务商重量差!L:L),"0"),2)</f>
        <v>40</v>
      </c>
      <c r="E3609" s="64">
        <f>ROUND(IF(B3609="小旋风",$D3609/提成!$D$4*提成!$E$4,$D3609/提成!$D$3*提成!$E$3),2)</f>
        <v>0.4</v>
      </c>
      <c r="F3609" s="5" t="str">
        <f ca="1">IFERROR(LOOKUP(1,0/((B3609=名单!B:B)*(VALUE(AW3609)&gt;=名单!E:E)*(VALUE(AW3609)&lt;=名单!G:G)*(Y3609="正常走货")),名单!H:H),"否")</f>
        <v>是</v>
      </c>
      <c r="G3609" s="71" t="s">
        <v>10827</v>
      </c>
      <c r="H3609" s="71" t="s">
        <v>10829</v>
      </c>
      <c r="J3609" s="72" t="s">
        <v>3059</v>
      </c>
      <c r="L3609" s="71" t="s">
        <v>18</v>
      </c>
      <c r="M3609" s="73"/>
      <c r="N3609" s="73"/>
      <c r="R3609" s="73"/>
      <c r="S3609" s="72" t="s">
        <v>90</v>
      </c>
      <c r="T3609" s="72" t="s">
        <v>14407</v>
      </c>
      <c r="U3609" s="73"/>
      <c r="W3609" s="73"/>
      <c r="X3609" s="73"/>
      <c r="Y3609" s="72" t="s">
        <v>14379</v>
      </c>
      <c r="AO3609" s="71">
        <v>560</v>
      </c>
      <c r="AW3609" s="74" t="s">
        <v>18004</v>
      </c>
    </row>
    <row r="3610" spans="1:49">
      <c r="A3610" s="70" t="str">
        <f t="shared" si="113"/>
        <v>2026-01</v>
      </c>
      <c r="B3610" s="5" t="str">
        <f>_xlfn.XLOOKUP(G3610,过机服务商重量差!A:A,过机服务商重量差!G:G)</f>
        <v>玉麒麟</v>
      </c>
      <c r="C3610" s="32" t="str">
        <f t="shared" si="112"/>
        <v>渠道</v>
      </c>
      <c r="D3610" s="63">
        <f>ROUND(IF(AND(AO3610&gt;=0,Y3610="正常走货"),_xlfn.XLOOKUP(G3610,过机服务商重量差!A:A,过机服务商重量差!L:L),"0"),2)</f>
        <v>0.5</v>
      </c>
      <c r="E3610" s="64">
        <f>ROUND(IF(B3610="小旋风",$D3610/提成!$D$4*提成!$E$4,$D3610/提成!$D$3*提成!$E$3),2)</f>
        <v>0.01</v>
      </c>
      <c r="F3610" s="5" t="str">
        <f ca="1">IFERROR(LOOKUP(1,0/((B3610=名单!B:B)*(VALUE(AW3610)&gt;=名单!E:E)*(VALUE(AW3610)&lt;=名单!G:G)*(Y3610="正常走货")),名单!H:H),"否")</f>
        <v>否</v>
      </c>
      <c r="G3610" s="71" t="s">
        <v>10830</v>
      </c>
      <c r="H3610" s="71" t="s">
        <v>10832</v>
      </c>
      <c r="J3610" s="71" t="s">
        <v>17</v>
      </c>
      <c r="L3610" s="71" t="s">
        <v>18</v>
      </c>
      <c r="M3610" s="73"/>
      <c r="N3610" s="73"/>
      <c r="R3610" s="73"/>
      <c r="S3610" s="72" t="s">
        <v>337</v>
      </c>
      <c r="T3610" s="72" t="s">
        <v>14378</v>
      </c>
      <c r="U3610" s="73"/>
      <c r="W3610" s="73"/>
      <c r="X3610" s="73"/>
      <c r="Y3610" s="72" t="s">
        <v>14379</v>
      </c>
      <c r="AO3610" s="71">
        <v>105.6</v>
      </c>
      <c r="AW3610" s="74" t="s">
        <v>18005</v>
      </c>
    </row>
    <row r="3611" spans="1:49">
      <c r="A3611" s="70" t="str">
        <f t="shared" si="113"/>
        <v>2026-01</v>
      </c>
      <c r="B3611" s="5" t="str">
        <f>_xlfn.XLOOKUP(G3611,过机服务商重量差!A:A,过机服务商重量差!G:G)</f>
        <v>玉麒麟</v>
      </c>
      <c r="C3611" s="32" t="str">
        <f t="shared" si="112"/>
        <v>渠道</v>
      </c>
      <c r="D3611" s="63">
        <f>ROUND(IF(AND(AO3611&gt;=0,Y3611="正常走货"),_xlfn.XLOOKUP(G3611,过机服务商重量差!A:A,过机服务商重量差!L:L),"0"),2)</f>
        <v>6.5</v>
      </c>
      <c r="E3611" s="64">
        <f>ROUND(IF(B3611="小旋风",$D3611/提成!$D$4*提成!$E$4,$D3611/提成!$D$3*提成!$E$3),2)</f>
        <v>0.07</v>
      </c>
      <c r="F3611" s="5" t="str">
        <f ca="1">IFERROR(LOOKUP(1,0/((B3611=名单!B:B)*(VALUE(AW3611)&gt;=名单!E:E)*(VALUE(AW3611)&lt;=名单!G:G)*(Y3611="正常走货")),名单!H:H),"否")</f>
        <v>否</v>
      </c>
      <c r="G3611" s="71" t="s">
        <v>10833</v>
      </c>
      <c r="H3611" s="71" t="s">
        <v>10835</v>
      </c>
      <c r="J3611" s="72" t="s">
        <v>17</v>
      </c>
      <c r="L3611" s="71" t="s">
        <v>18</v>
      </c>
      <c r="M3611" s="73"/>
      <c r="N3611" s="73"/>
      <c r="R3611" s="73"/>
      <c r="S3611" s="72" t="s">
        <v>103</v>
      </c>
      <c r="T3611" s="72" t="s">
        <v>14382</v>
      </c>
      <c r="U3611" s="73"/>
      <c r="W3611" s="73"/>
      <c r="X3611" s="73"/>
      <c r="Y3611" s="72" t="s">
        <v>14379</v>
      </c>
      <c r="AO3611" s="71">
        <v>131.4</v>
      </c>
      <c r="AW3611" s="74" t="s">
        <v>18006</v>
      </c>
    </row>
    <row r="3612" spans="1:49">
      <c r="A3612" s="70" t="str">
        <f t="shared" si="113"/>
        <v>2026-01</v>
      </c>
      <c r="B3612" s="5" t="str">
        <f>_xlfn.XLOOKUP(G3612,过机服务商重量差!A:A,过机服务商重量差!G:G)</f>
        <v>玉麒麟</v>
      </c>
      <c r="C3612" s="32" t="str">
        <f t="shared" si="112"/>
        <v>渠道</v>
      </c>
      <c r="D3612" s="63">
        <f>ROUND(IF(AND(AO3612&gt;=0,Y3612="正常走货"),_xlfn.XLOOKUP(G3612,过机服务商重量差!A:A,过机服务商重量差!L:L),"0"),2)</f>
        <v>1</v>
      </c>
      <c r="E3612" s="64">
        <f>ROUND(IF(B3612="小旋风",$D3612/提成!$D$4*提成!$E$4,$D3612/提成!$D$3*提成!$E$3),2)</f>
        <v>0.01</v>
      </c>
      <c r="F3612" s="5" t="str">
        <f ca="1">IFERROR(LOOKUP(1,0/((B3612=名单!B:B)*(VALUE(AW3612)&gt;=名单!E:E)*(VALUE(AW3612)&lt;=名单!G:G)*(Y3612="正常走货")),名单!H:H),"否")</f>
        <v>否</v>
      </c>
      <c r="G3612" s="71" t="s">
        <v>10836</v>
      </c>
      <c r="H3612" s="71" t="s">
        <v>10838</v>
      </c>
      <c r="J3612" s="72" t="s">
        <v>17</v>
      </c>
      <c r="L3612" s="71" t="s">
        <v>18</v>
      </c>
      <c r="M3612" s="73"/>
      <c r="N3612" s="73"/>
      <c r="R3612" s="73"/>
      <c r="S3612" s="72" t="s">
        <v>215</v>
      </c>
      <c r="T3612" s="72" t="s">
        <v>14378</v>
      </c>
      <c r="U3612" s="73"/>
      <c r="W3612" s="73"/>
      <c r="X3612" s="73"/>
      <c r="Y3612" s="72" t="s">
        <v>14379</v>
      </c>
      <c r="AO3612" s="71">
        <v>64.4</v>
      </c>
      <c r="AW3612" s="74" t="s">
        <v>18007</v>
      </c>
    </row>
    <row r="3613" spans="1:49">
      <c r="A3613" s="70" t="str">
        <f t="shared" si="113"/>
        <v>2026-01</v>
      </c>
      <c r="B3613" s="5" t="str">
        <f>_xlfn.XLOOKUP(G3613,过机服务商重量差!A:A,过机服务商重量差!G:G)</f>
        <v>无崖子</v>
      </c>
      <c r="C3613" s="32" t="str">
        <f t="shared" si="112"/>
        <v>渠道</v>
      </c>
      <c r="D3613" s="63">
        <f>ROUND(IF(AND(AO3613&gt;=0,Y3613="正常走货"),_xlfn.XLOOKUP(G3613,过机服务商重量差!A:A,过机服务商重量差!L:L),"0"),2)</f>
        <v>0.5</v>
      </c>
      <c r="E3613" s="64">
        <f>ROUND(IF(B3613="小旋风",$D3613/提成!$D$4*提成!$E$4,$D3613/提成!$D$3*提成!$E$3),2)</f>
        <v>0.01</v>
      </c>
      <c r="F3613" s="5" t="str">
        <f ca="1">IFERROR(LOOKUP(1,0/((B3613=名单!B:B)*(VALUE(AW3613)&gt;=名单!E:E)*(VALUE(AW3613)&lt;=名单!G:G)*(Y3613="正常走货")),名单!H:H),"否")</f>
        <v>否</v>
      </c>
      <c r="G3613" s="71" t="s">
        <v>10839</v>
      </c>
      <c r="H3613" s="71" t="s">
        <v>10841</v>
      </c>
      <c r="J3613" s="72" t="s">
        <v>160</v>
      </c>
      <c r="L3613" s="71" t="s">
        <v>18</v>
      </c>
      <c r="M3613" s="73"/>
      <c r="N3613" s="73"/>
      <c r="R3613" s="73"/>
      <c r="S3613" s="72" t="s">
        <v>215</v>
      </c>
      <c r="T3613" s="72" t="s">
        <v>14378</v>
      </c>
      <c r="U3613" s="73"/>
      <c r="W3613" s="73"/>
      <c r="X3613" s="73"/>
      <c r="Y3613" s="72" t="s">
        <v>14379</v>
      </c>
      <c r="AO3613" s="71">
        <v>0</v>
      </c>
      <c r="AW3613" s="74" t="s">
        <v>18008</v>
      </c>
    </row>
    <row r="3614" spans="1:49">
      <c r="A3614" s="70" t="str">
        <f t="shared" si="113"/>
        <v>2026-01</v>
      </c>
      <c r="B3614" s="5" t="str">
        <f>_xlfn.XLOOKUP(G3614,过机服务商重量差!A:A,过机服务商重量差!G:G)</f>
        <v>玉麒麟</v>
      </c>
      <c r="C3614" s="32" t="str">
        <f t="shared" si="112"/>
        <v>渠道</v>
      </c>
      <c r="D3614" s="63">
        <f>ROUND(IF(AND(AO3614&gt;=0,Y3614="正常走货"),_xlfn.XLOOKUP(G3614,过机服务商重量差!A:A,过机服务商重量差!L:L),"0"),2)</f>
        <v>0.5</v>
      </c>
      <c r="E3614" s="64">
        <f>ROUND(IF(B3614="小旋风",$D3614/提成!$D$4*提成!$E$4,$D3614/提成!$D$3*提成!$E$3),2)</f>
        <v>0.01</v>
      </c>
      <c r="F3614" s="5" t="str">
        <f ca="1">IFERROR(LOOKUP(1,0/((B3614=名单!B:B)*(VALUE(AW3614)&gt;=名单!E:E)*(VALUE(AW3614)&lt;=名单!G:G)*(Y3614="正常走货")),名单!H:H),"否")</f>
        <v>否</v>
      </c>
      <c r="G3614" s="71" t="s">
        <v>10842</v>
      </c>
      <c r="H3614" s="71" t="s">
        <v>10844</v>
      </c>
      <c r="J3614" s="72" t="s">
        <v>17</v>
      </c>
      <c r="L3614" s="71" t="s">
        <v>18</v>
      </c>
      <c r="M3614" s="73"/>
      <c r="N3614" s="73"/>
      <c r="R3614" s="73"/>
      <c r="S3614" s="72" t="s">
        <v>215</v>
      </c>
      <c r="T3614" s="72" t="s">
        <v>14378</v>
      </c>
      <c r="U3614" s="73"/>
      <c r="W3614" s="73"/>
      <c r="X3614" s="73"/>
      <c r="Y3614" s="72" t="s">
        <v>14379</v>
      </c>
      <c r="AO3614" s="71">
        <v>35.6</v>
      </c>
      <c r="AW3614" s="74" t="s">
        <v>18009</v>
      </c>
    </row>
    <row r="3615" spans="1:49">
      <c r="A3615" s="70" t="str">
        <f t="shared" si="113"/>
        <v>2026-01</v>
      </c>
      <c r="B3615" s="5" t="str">
        <f>_xlfn.XLOOKUP(G3615,过机服务商重量差!A:A,过机服务商重量差!G:G)</f>
        <v>无崖子</v>
      </c>
      <c r="C3615" s="32" t="str">
        <f t="shared" si="112"/>
        <v>渠道</v>
      </c>
      <c r="D3615" s="63">
        <f>ROUND(IF(AND(AO3615&gt;=0,Y3615="正常走货"),_xlfn.XLOOKUP(G3615,过机服务商重量差!A:A,过机服务商重量差!L:L),"0"),2)</f>
        <v>1.5</v>
      </c>
      <c r="E3615" s="64">
        <f>ROUND(IF(B3615="小旋风",$D3615/提成!$D$4*提成!$E$4,$D3615/提成!$D$3*提成!$E$3),2)</f>
        <v>0.02</v>
      </c>
      <c r="F3615" s="5" t="str">
        <f ca="1">IFERROR(LOOKUP(1,0/((B3615=名单!B:B)*(VALUE(AW3615)&gt;=名单!E:E)*(VALUE(AW3615)&lt;=名单!G:G)*(Y3615="正常走货")),名单!H:H),"否")</f>
        <v>否</v>
      </c>
      <c r="G3615" s="71" t="s">
        <v>10845</v>
      </c>
      <c r="H3615" s="71" t="s">
        <v>10847</v>
      </c>
      <c r="J3615" s="72" t="s">
        <v>336</v>
      </c>
      <c r="L3615" s="71" t="s">
        <v>18</v>
      </c>
      <c r="M3615" s="73"/>
      <c r="N3615" s="73"/>
      <c r="R3615" s="73"/>
      <c r="S3615" s="72" t="s">
        <v>161</v>
      </c>
      <c r="T3615" s="72" t="s">
        <v>14378</v>
      </c>
      <c r="U3615" s="73"/>
      <c r="W3615" s="73"/>
      <c r="X3615" s="73"/>
      <c r="Y3615" s="72" t="s">
        <v>14379</v>
      </c>
      <c r="AO3615" s="71">
        <v>0</v>
      </c>
      <c r="AW3615" s="74" t="s">
        <v>18010</v>
      </c>
    </row>
    <row r="3616" spans="1:49">
      <c r="A3616" s="70" t="str">
        <f t="shared" si="113"/>
        <v>2026-01</v>
      </c>
      <c r="B3616" s="5" t="str">
        <f>_xlfn.XLOOKUP(G3616,过机服务商重量差!A:A,过机服务商重量差!G:G)</f>
        <v>无崖子</v>
      </c>
      <c r="C3616" s="32" t="str">
        <f t="shared" si="112"/>
        <v>渠道</v>
      </c>
      <c r="D3616" s="63">
        <f>ROUND(IF(AND(AO3616&gt;=0,Y3616="正常走货"),_xlfn.XLOOKUP(G3616,过机服务商重量差!A:A,过机服务商重量差!L:L),"0"),2)</f>
        <v>1.5</v>
      </c>
      <c r="E3616" s="64">
        <f>ROUND(IF(B3616="小旋风",$D3616/提成!$D$4*提成!$E$4,$D3616/提成!$D$3*提成!$E$3),2)</f>
        <v>0.02</v>
      </c>
      <c r="F3616" s="5" t="str">
        <f ca="1">IFERROR(LOOKUP(1,0/((B3616=名单!B:B)*(VALUE(AW3616)&gt;=名单!E:E)*(VALUE(AW3616)&lt;=名单!G:G)*(Y3616="正常走货")),名单!H:H),"否")</f>
        <v>否</v>
      </c>
      <c r="G3616" s="71" t="s">
        <v>10848</v>
      </c>
      <c r="H3616" s="71" t="s">
        <v>10850</v>
      </c>
      <c r="J3616" s="72" t="s">
        <v>336</v>
      </c>
      <c r="L3616" s="71" t="s">
        <v>18</v>
      </c>
      <c r="M3616" s="73"/>
      <c r="N3616" s="73"/>
      <c r="R3616" s="73"/>
      <c r="S3616" s="72" t="s">
        <v>161</v>
      </c>
      <c r="T3616" s="72" t="s">
        <v>14378</v>
      </c>
      <c r="U3616" s="73"/>
      <c r="W3616" s="73"/>
      <c r="X3616" s="73"/>
      <c r="Y3616" s="72" t="s">
        <v>14379</v>
      </c>
      <c r="AO3616" s="71">
        <v>0</v>
      </c>
      <c r="AW3616" s="74" t="s">
        <v>18011</v>
      </c>
    </row>
    <row r="3617" spans="1:49">
      <c r="A3617" s="70" t="str">
        <f t="shared" si="113"/>
        <v>2026-01</v>
      </c>
      <c r="B3617" s="5" t="str">
        <f>_xlfn.XLOOKUP(G3617,过机服务商重量差!A:A,过机服务商重量差!G:G)</f>
        <v>无崖子</v>
      </c>
      <c r="C3617" s="32" t="str">
        <f t="shared" si="112"/>
        <v>渠道</v>
      </c>
      <c r="D3617" s="63">
        <f>ROUND(IF(AND(AO3617&gt;=0,Y3617="正常走货"),_xlfn.XLOOKUP(G3617,过机服务商重量差!A:A,过机服务商重量差!L:L),"0"),2)</f>
        <v>2.5</v>
      </c>
      <c r="E3617" s="64">
        <f>ROUND(IF(B3617="小旋风",$D3617/提成!$D$4*提成!$E$4,$D3617/提成!$D$3*提成!$E$3),2)</f>
        <v>0.03</v>
      </c>
      <c r="F3617" s="5" t="str">
        <f ca="1">IFERROR(LOOKUP(1,0/((B3617=名单!B:B)*(VALUE(AW3617)&gt;=名单!E:E)*(VALUE(AW3617)&lt;=名单!G:G)*(Y3617="正常走货")),名单!H:H),"否")</f>
        <v>否</v>
      </c>
      <c r="G3617" s="71" t="s">
        <v>10851</v>
      </c>
      <c r="H3617" s="71" t="s">
        <v>10853</v>
      </c>
      <c r="J3617" s="72" t="s">
        <v>336</v>
      </c>
      <c r="L3617" s="71" t="s">
        <v>18</v>
      </c>
      <c r="M3617" s="73"/>
      <c r="N3617" s="73"/>
      <c r="R3617" s="73"/>
      <c r="S3617" s="72" t="s">
        <v>161</v>
      </c>
      <c r="T3617" s="72" t="s">
        <v>14378</v>
      </c>
      <c r="U3617" s="73"/>
      <c r="W3617" s="73"/>
      <c r="X3617" s="73"/>
      <c r="Y3617" s="72" t="s">
        <v>14379</v>
      </c>
      <c r="AO3617" s="71">
        <v>0</v>
      </c>
      <c r="AW3617" s="74" t="s">
        <v>18012</v>
      </c>
    </row>
    <row r="3618" spans="1:49">
      <c r="A3618" s="70" t="str">
        <f t="shared" si="113"/>
        <v>2026-01</v>
      </c>
      <c r="B3618" s="5" t="str">
        <f>_xlfn.XLOOKUP(G3618,过机服务商重量差!A:A,过机服务商重量差!G:G)</f>
        <v>无崖子</v>
      </c>
      <c r="C3618" s="32" t="str">
        <f t="shared" si="112"/>
        <v>渠道</v>
      </c>
      <c r="D3618" s="63">
        <f>ROUND(IF(AND(AO3618&gt;=0,Y3618="正常走货"),_xlfn.XLOOKUP(G3618,过机服务商重量差!A:A,过机服务商重量差!L:L),"0"),2)</f>
        <v>1.5</v>
      </c>
      <c r="E3618" s="64">
        <f>ROUND(IF(B3618="小旋风",$D3618/提成!$D$4*提成!$E$4,$D3618/提成!$D$3*提成!$E$3),2)</f>
        <v>0.02</v>
      </c>
      <c r="F3618" s="5" t="str">
        <f ca="1">IFERROR(LOOKUP(1,0/((B3618=名单!B:B)*(VALUE(AW3618)&gt;=名单!E:E)*(VALUE(AW3618)&lt;=名单!G:G)*(Y3618="正常走货")),名单!H:H),"否")</f>
        <v>否</v>
      </c>
      <c r="G3618" s="71" t="s">
        <v>10854</v>
      </c>
      <c r="H3618" s="71" t="s">
        <v>10856</v>
      </c>
      <c r="J3618" s="72" t="s">
        <v>160</v>
      </c>
      <c r="L3618" s="71" t="s">
        <v>18</v>
      </c>
      <c r="M3618" s="73"/>
      <c r="N3618" s="73"/>
      <c r="R3618" s="73"/>
      <c r="S3618" s="72" t="s">
        <v>161</v>
      </c>
      <c r="T3618" s="72" t="s">
        <v>14378</v>
      </c>
      <c r="U3618" s="73"/>
      <c r="W3618" s="73"/>
      <c r="X3618" s="73"/>
      <c r="Y3618" s="72" t="s">
        <v>14379</v>
      </c>
      <c r="AO3618" s="71">
        <v>0</v>
      </c>
      <c r="AW3618" s="74" t="s">
        <v>18013</v>
      </c>
    </row>
    <row r="3619" spans="1:49">
      <c r="A3619" s="70" t="str">
        <f t="shared" si="113"/>
        <v>2026-01</v>
      </c>
      <c r="B3619" s="5" t="str">
        <f>_xlfn.XLOOKUP(G3619,过机服务商重量差!A:A,过机服务商重量差!G:G)</f>
        <v>帅时莹</v>
      </c>
      <c r="C3619" s="32" t="str">
        <f t="shared" si="112"/>
        <v>渠道</v>
      </c>
      <c r="D3619" s="63">
        <f>ROUND(IF(AND(AO3619&gt;=0,Y3619="正常走货"),_xlfn.XLOOKUP(G3619,过机服务商重量差!A:A,过机服务商重量差!L:L),"0"),2)</f>
        <v>22</v>
      </c>
      <c r="E3619" s="64">
        <f>ROUND(IF(B3619="小旋风",$D3619/提成!$D$4*提成!$E$4,$D3619/提成!$D$3*提成!$E$3),2)</f>
        <v>0.22</v>
      </c>
      <c r="F3619" s="5" t="str">
        <f ca="1">IFERROR(LOOKUP(1,0/((B3619=名单!B:B)*(VALUE(AW3619)&gt;=名单!E:E)*(VALUE(AW3619)&lt;=名单!G:G)*(Y3619="正常走货")),名单!H:H),"否")</f>
        <v>否</v>
      </c>
      <c r="G3619" s="71" t="s">
        <v>10857</v>
      </c>
      <c r="H3619" s="71" t="s">
        <v>10859</v>
      </c>
      <c r="J3619" s="72" t="s">
        <v>586</v>
      </c>
      <c r="L3619" s="71" t="s">
        <v>18</v>
      </c>
      <c r="M3619" s="73"/>
      <c r="N3619" s="73"/>
      <c r="R3619" s="73"/>
      <c r="S3619" s="72" t="s">
        <v>99</v>
      </c>
      <c r="T3619" s="72" t="s">
        <v>14410</v>
      </c>
      <c r="U3619" s="73"/>
      <c r="W3619" s="73"/>
      <c r="X3619" s="73"/>
      <c r="Y3619" s="72" t="s">
        <v>14379</v>
      </c>
      <c r="AO3619" s="71">
        <v>124.6</v>
      </c>
      <c r="AW3619" s="74" t="s">
        <v>18014</v>
      </c>
    </row>
    <row r="3620" spans="1:49">
      <c r="A3620" s="70" t="str">
        <f t="shared" si="113"/>
        <v>2026-01</v>
      </c>
      <c r="B3620" s="5" t="str">
        <f>_xlfn.XLOOKUP(G3620,过机服务商重量差!A:A,过机服务商重量差!G:G)</f>
        <v>无崖子</v>
      </c>
      <c r="C3620" s="32" t="str">
        <f t="shared" si="112"/>
        <v>渠道</v>
      </c>
      <c r="D3620" s="63">
        <f>ROUND(IF(AND(AO3620&gt;=0,Y3620="正常走货"),_xlfn.XLOOKUP(G3620,过机服务商重量差!A:A,过机服务商重量差!L:L),"0"),2)</f>
        <v>8.97</v>
      </c>
      <c r="E3620" s="64">
        <f>ROUND(IF(B3620="小旋风",$D3620/提成!$D$4*提成!$E$4,$D3620/提成!$D$3*提成!$E$3),2)</f>
        <v>0.09</v>
      </c>
      <c r="F3620" s="5" t="str">
        <f ca="1">IFERROR(LOOKUP(1,0/((B3620=名单!B:B)*(VALUE(AW3620)&gt;=名单!E:E)*(VALUE(AW3620)&lt;=名单!G:G)*(Y3620="正常走货")),名单!H:H),"否")</f>
        <v>否</v>
      </c>
      <c r="G3620" s="71" t="s">
        <v>10860</v>
      </c>
      <c r="H3620" s="71" t="s">
        <v>10862</v>
      </c>
      <c r="J3620" s="72" t="s">
        <v>590</v>
      </c>
      <c r="L3620" s="71" t="s">
        <v>18</v>
      </c>
      <c r="M3620" s="73"/>
      <c r="N3620" s="73"/>
      <c r="R3620" s="73"/>
      <c r="S3620" s="72" t="s">
        <v>223</v>
      </c>
      <c r="T3620" s="71" t="s">
        <v>14410</v>
      </c>
      <c r="U3620" s="73"/>
      <c r="W3620" s="73"/>
      <c r="X3620" s="73"/>
      <c r="Y3620" s="72" t="s">
        <v>14379</v>
      </c>
      <c r="AO3620" s="71">
        <v>180.88</v>
      </c>
      <c r="AW3620" s="74" t="s">
        <v>18015</v>
      </c>
    </row>
    <row r="3621" spans="1:49">
      <c r="A3621" s="70" t="str">
        <f t="shared" si="113"/>
        <v>2026-01</v>
      </c>
      <c r="B3621" s="5" t="str">
        <f>_xlfn.XLOOKUP(G3621,过机服务商重量差!A:A,过机服务商重量差!G:G)</f>
        <v>无崖子</v>
      </c>
      <c r="C3621" s="32" t="str">
        <f t="shared" si="112"/>
        <v>渠道</v>
      </c>
      <c r="D3621" s="63">
        <f>ROUND(IF(AND(AO3621&gt;=0,Y3621="正常走货"),_xlfn.XLOOKUP(G3621,过机服务商重量差!A:A,过机服务商重量差!L:L),"0"),2)</f>
        <v>8.32</v>
      </c>
      <c r="E3621" s="64">
        <f>ROUND(IF(B3621="小旋风",$D3621/提成!$D$4*提成!$E$4,$D3621/提成!$D$3*提成!$E$3),2)</f>
        <v>0.08</v>
      </c>
      <c r="F3621" s="5" t="str">
        <f ca="1">IFERROR(LOOKUP(1,0/((B3621=名单!B:B)*(VALUE(AW3621)&gt;=名单!E:E)*(VALUE(AW3621)&lt;=名单!G:G)*(Y3621="正常走货")),名单!H:H),"否")</f>
        <v>否</v>
      </c>
      <c r="G3621" s="71" t="s">
        <v>10863</v>
      </c>
      <c r="H3621" s="71" t="s">
        <v>10865</v>
      </c>
      <c r="J3621" s="72" t="s">
        <v>590</v>
      </c>
      <c r="L3621" s="71" t="s">
        <v>18</v>
      </c>
      <c r="M3621" s="73"/>
      <c r="N3621" s="73"/>
      <c r="R3621" s="73"/>
      <c r="S3621" s="72" t="s">
        <v>223</v>
      </c>
      <c r="T3621" s="72" t="s">
        <v>14410</v>
      </c>
      <c r="U3621" s="73"/>
      <c r="W3621" s="73"/>
      <c r="X3621" s="73"/>
      <c r="Y3621" s="72" t="s">
        <v>14379</v>
      </c>
      <c r="AO3621" s="71">
        <v>174.57</v>
      </c>
      <c r="AW3621" s="74" t="s">
        <v>18016</v>
      </c>
    </row>
    <row r="3622" spans="1:49">
      <c r="A3622" s="70" t="str">
        <f t="shared" si="113"/>
        <v>2026-01</v>
      </c>
      <c r="B3622" s="5" t="str">
        <f>_xlfn.XLOOKUP(G3622,过机服务商重量差!A:A,过机服务商重量差!G:G)</f>
        <v>无崖子</v>
      </c>
      <c r="C3622" s="32" t="str">
        <f t="shared" si="112"/>
        <v>渠道</v>
      </c>
      <c r="D3622" s="63">
        <f>ROUND(IF(AND(AO3622&gt;=0,Y3622="正常走货"),_xlfn.XLOOKUP(G3622,过机服务商重量差!A:A,过机服务商重量差!L:L),"0"),2)</f>
        <v>17.3</v>
      </c>
      <c r="E3622" s="64">
        <f>ROUND(IF(B3622="小旋风",$D3622/提成!$D$4*提成!$E$4,$D3622/提成!$D$3*提成!$E$3),2)</f>
        <v>0.17</v>
      </c>
      <c r="F3622" s="5" t="str">
        <f ca="1">IFERROR(LOOKUP(1,0/((B3622=名单!B:B)*(VALUE(AW3622)&gt;=名单!E:E)*(VALUE(AW3622)&lt;=名单!G:G)*(Y3622="正常走货")),名单!H:H),"否")</f>
        <v>否</v>
      </c>
      <c r="G3622" s="71" t="s">
        <v>10866</v>
      </c>
      <c r="H3622" s="71" t="s">
        <v>10868</v>
      </c>
      <c r="J3622" s="72" t="s">
        <v>2864</v>
      </c>
      <c r="L3622" s="71" t="s">
        <v>18</v>
      </c>
      <c r="M3622" s="73"/>
      <c r="N3622" s="73"/>
      <c r="R3622" s="73"/>
      <c r="S3622" s="72" t="s">
        <v>103</v>
      </c>
      <c r="T3622" s="72" t="s">
        <v>14382</v>
      </c>
      <c r="U3622" s="73"/>
      <c r="W3622" s="73"/>
      <c r="X3622" s="73"/>
      <c r="Y3622" s="72" t="s">
        <v>14379</v>
      </c>
      <c r="AO3622" s="71">
        <v>150.62</v>
      </c>
      <c r="AW3622" s="74" t="s">
        <v>18017</v>
      </c>
    </row>
    <row r="3623" spans="1:49">
      <c r="A3623" s="70" t="str">
        <f t="shared" si="113"/>
        <v>2026-01</v>
      </c>
      <c r="B3623" s="5" t="str">
        <f>_xlfn.XLOOKUP(G3623,过机服务商重量差!A:A,过机服务商重量差!G:G)</f>
        <v>玉麒麟</v>
      </c>
      <c r="C3623" s="32" t="str">
        <f t="shared" si="112"/>
        <v>渠道</v>
      </c>
      <c r="D3623" s="63">
        <f>ROUND(IF(AND(AO3623&gt;=0,Y3623="正常走货"),_xlfn.XLOOKUP(G3623,过机服务商重量差!A:A,过机服务商重量差!L:L),"0"),2)</f>
        <v>7.5</v>
      </c>
      <c r="E3623" s="64">
        <f>ROUND(IF(B3623="小旋风",$D3623/提成!$D$4*提成!$E$4,$D3623/提成!$D$3*提成!$E$3),2)</f>
        <v>0.08</v>
      </c>
      <c r="F3623" s="5" t="str">
        <f ca="1">IFERROR(LOOKUP(1,0/((B3623=名单!B:B)*(VALUE(AW3623)&gt;=名单!E:E)*(VALUE(AW3623)&lt;=名单!G:G)*(Y3623="正常走货")),名单!H:H),"否")</f>
        <v>否</v>
      </c>
      <c r="G3623" s="71" t="s">
        <v>10869</v>
      </c>
      <c r="H3623" s="71" t="s">
        <v>10871</v>
      </c>
      <c r="J3623" s="72" t="s">
        <v>17</v>
      </c>
      <c r="L3623" s="71" t="s">
        <v>18</v>
      </c>
      <c r="M3623" s="73"/>
      <c r="N3623" s="73"/>
      <c r="R3623" s="73"/>
      <c r="S3623" s="72" t="s">
        <v>116</v>
      </c>
      <c r="T3623" s="72" t="s">
        <v>14382</v>
      </c>
      <c r="U3623" s="73"/>
      <c r="W3623" s="73"/>
      <c r="X3623" s="73"/>
      <c r="Y3623" s="72" t="s">
        <v>14379</v>
      </c>
      <c r="AO3623" s="71">
        <v>146.53</v>
      </c>
      <c r="AW3623" s="74" t="s">
        <v>18018</v>
      </c>
    </row>
    <row r="3624" spans="1:49">
      <c r="A3624" s="70" t="str">
        <f t="shared" si="113"/>
        <v>2026-01</v>
      </c>
      <c r="B3624" s="5" t="str">
        <f>_xlfn.XLOOKUP(G3624,过机服务商重量差!A:A,过机服务商重量差!G:G)</f>
        <v>风清扬</v>
      </c>
      <c r="C3624" s="32" t="str">
        <f t="shared" si="112"/>
        <v>渠道</v>
      </c>
      <c r="D3624" s="63">
        <f>ROUND(IF(AND(AO3624&gt;=0,Y3624="正常走货"),_xlfn.XLOOKUP(G3624,过机服务商重量差!A:A,过机服务商重量差!L:L),"0"),2)</f>
        <v>41</v>
      </c>
      <c r="E3624" s="64">
        <f>ROUND(IF(B3624="小旋风",$D3624/提成!$D$4*提成!$E$4,$D3624/提成!$D$3*提成!$E$3),2)</f>
        <v>0.41</v>
      </c>
      <c r="F3624" s="5" t="str">
        <f ca="1">IFERROR(LOOKUP(1,0/((B3624=名单!B:B)*(VALUE(AW3624)&gt;=名单!E:E)*(VALUE(AW3624)&lt;=名单!G:G)*(Y3624="正常走货")),名单!H:H),"否")</f>
        <v>是</v>
      </c>
      <c r="G3624" s="71" t="s">
        <v>10872</v>
      </c>
      <c r="H3624" s="71" t="s">
        <v>10874</v>
      </c>
      <c r="J3624" s="72" t="s">
        <v>51</v>
      </c>
      <c r="L3624" s="71" t="s">
        <v>18</v>
      </c>
      <c r="M3624" s="73"/>
      <c r="N3624" s="73"/>
      <c r="R3624" s="73"/>
      <c r="S3624" s="72" t="s">
        <v>103</v>
      </c>
      <c r="T3624" s="72" t="s">
        <v>14382</v>
      </c>
      <c r="U3624" s="73"/>
      <c r="W3624" s="73"/>
      <c r="X3624" s="73"/>
      <c r="Y3624" s="72" t="s">
        <v>14379</v>
      </c>
      <c r="AO3624" s="71">
        <v>205</v>
      </c>
      <c r="AW3624" s="74" t="s">
        <v>18019</v>
      </c>
    </row>
    <row r="3625" spans="1:49">
      <c r="A3625" s="70" t="str">
        <f t="shared" si="113"/>
        <v>2026-01</v>
      </c>
      <c r="B3625" s="5" t="str">
        <f>_xlfn.XLOOKUP(G3625,过机服务商重量差!A:A,过机服务商重量差!G:G)</f>
        <v>无崖子</v>
      </c>
      <c r="C3625" s="32" t="str">
        <f t="shared" si="112"/>
        <v>渠道</v>
      </c>
      <c r="D3625" s="63">
        <f>ROUND(IF(AND(AO3625&gt;=0,Y3625="正常走货"),_xlfn.XLOOKUP(G3625,过机服务商重量差!A:A,过机服务商重量差!L:L),"0"),2)</f>
        <v>44</v>
      </c>
      <c r="E3625" s="64">
        <f>ROUND(IF(B3625="小旋风",$D3625/提成!$D$4*提成!$E$4,$D3625/提成!$D$3*提成!$E$3),2)</f>
        <v>0.44</v>
      </c>
      <c r="F3625" s="5" t="str">
        <f ca="1">IFERROR(LOOKUP(1,0/((B3625=名单!B:B)*(VALUE(AW3625)&gt;=名单!E:E)*(VALUE(AW3625)&lt;=名单!G:G)*(Y3625="正常走货")),名单!H:H),"否")</f>
        <v>否</v>
      </c>
      <c r="G3625" s="71" t="s">
        <v>10875</v>
      </c>
      <c r="H3625" s="71" t="s">
        <v>10877</v>
      </c>
      <c r="J3625" s="72" t="s">
        <v>603</v>
      </c>
      <c r="L3625" s="71" t="s">
        <v>18</v>
      </c>
      <c r="M3625" s="73"/>
      <c r="N3625" s="73"/>
      <c r="R3625" s="73"/>
      <c r="S3625" s="72" t="s">
        <v>223</v>
      </c>
      <c r="T3625" s="72" t="s">
        <v>14410</v>
      </c>
      <c r="U3625" s="73"/>
      <c r="W3625" s="73"/>
      <c r="X3625" s="73"/>
      <c r="Y3625" s="72" t="s">
        <v>14379</v>
      </c>
      <c r="AO3625" s="71">
        <v>222.55</v>
      </c>
      <c r="AW3625" s="74" t="s">
        <v>18020</v>
      </c>
    </row>
    <row r="3626" spans="1:49">
      <c r="A3626" s="70" t="str">
        <f t="shared" si="113"/>
        <v>2026-01</v>
      </c>
      <c r="B3626" s="5" t="str">
        <f>_xlfn.XLOOKUP(G3626,过机服务商重量差!A:A,过机服务商重量差!G:G)</f>
        <v>帅时莹</v>
      </c>
      <c r="C3626" s="32" t="str">
        <f t="shared" si="112"/>
        <v>渠道</v>
      </c>
      <c r="D3626" s="63">
        <f>ROUND(IF(AND(AO3626&gt;=0,Y3626="正常走货"),_xlfn.XLOOKUP(G3626,过机服务商重量差!A:A,过机服务商重量差!L:L),"0"),2)</f>
        <v>30</v>
      </c>
      <c r="E3626" s="64">
        <f>ROUND(IF(B3626="小旋风",$D3626/提成!$D$4*提成!$E$4,$D3626/提成!$D$3*提成!$E$3),2)</f>
        <v>0.3</v>
      </c>
      <c r="F3626" s="5" t="str">
        <f ca="1">IFERROR(LOOKUP(1,0/((B3626=名单!B:B)*(VALUE(AW3626)&gt;=名单!E:E)*(VALUE(AW3626)&lt;=名单!G:G)*(Y3626="正常走货")),名单!H:H),"否")</f>
        <v>否</v>
      </c>
      <c r="G3626" s="71" t="s">
        <v>10878</v>
      </c>
      <c r="H3626" s="71" t="s">
        <v>10880</v>
      </c>
      <c r="J3626" s="72" t="s">
        <v>140</v>
      </c>
      <c r="L3626" s="71" t="s">
        <v>18</v>
      </c>
      <c r="M3626" s="73"/>
      <c r="N3626" s="73"/>
      <c r="R3626" s="73"/>
      <c r="S3626" s="72" t="s">
        <v>191</v>
      </c>
      <c r="T3626" s="72" t="s">
        <v>14410</v>
      </c>
      <c r="U3626" s="73"/>
      <c r="W3626" s="73"/>
      <c r="X3626" s="73"/>
      <c r="Y3626" s="72" t="s">
        <v>14379</v>
      </c>
      <c r="AO3626" s="71">
        <v>1956</v>
      </c>
      <c r="AW3626" s="74" t="s">
        <v>18021</v>
      </c>
    </row>
    <row r="3627" spans="1:49">
      <c r="A3627" s="70" t="str">
        <f t="shared" si="113"/>
        <v>2026-01</v>
      </c>
      <c r="B3627" s="5" t="str">
        <f>_xlfn.XLOOKUP(G3627,过机服务商重量差!A:A,过机服务商重量差!G:G)</f>
        <v>玉麒麟</v>
      </c>
      <c r="C3627" s="32" t="str">
        <f t="shared" si="112"/>
        <v>渠道</v>
      </c>
      <c r="D3627" s="63">
        <f>ROUND(IF(AND(AO3627&gt;=0,Y3627="正常走货"),_xlfn.XLOOKUP(G3627,过机服务商重量差!A:A,过机服务商重量差!L:L),"0"),2)</f>
        <v>7</v>
      </c>
      <c r="E3627" s="64">
        <f>ROUND(IF(B3627="小旋风",$D3627/提成!$D$4*提成!$E$4,$D3627/提成!$D$3*提成!$E$3),2)</f>
        <v>0.07</v>
      </c>
      <c r="F3627" s="5" t="str">
        <f ca="1">IFERROR(LOOKUP(1,0/((B3627=名单!B:B)*(VALUE(AW3627)&gt;=名单!E:E)*(VALUE(AW3627)&lt;=名单!G:G)*(Y3627="正常走货")),名单!H:H),"否")</f>
        <v>否</v>
      </c>
      <c r="G3627" s="71" t="s">
        <v>10881</v>
      </c>
      <c r="H3627" s="71" t="s">
        <v>10883</v>
      </c>
      <c r="J3627" s="72" t="s">
        <v>256</v>
      </c>
      <c r="L3627" s="71" t="s">
        <v>18</v>
      </c>
      <c r="M3627" s="73"/>
      <c r="N3627" s="73"/>
      <c r="R3627" s="73"/>
      <c r="S3627" s="72" t="s">
        <v>191</v>
      </c>
      <c r="T3627" s="72" t="s">
        <v>14410</v>
      </c>
      <c r="U3627" s="73"/>
      <c r="W3627" s="73"/>
      <c r="X3627" s="73"/>
      <c r="Y3627" s="72" t="s">
        <v>14379</v>
      </c>
      <c r="AO3627" s="71">
        <v>177</v>
      </c>
      <c r="AW3627" s="74" t="s">
        <v>18022</v>
      </c>
    </row>
    <row r="3628" spans="1:49">
      <c r="A3628" s="70" t="str">
        <f t="shared" si="113"/>
        <v>2026-01</v>
      </c>
      <c r="B3628" s="5" t="str">
        <f>_xlfn.XLOOKUP(G3628,过机服务商重量差!A:A,过机服务商重量差!G:G)</f>
        <v>007</v>
      </c>
      <c r="C3628" s="32" t="str">
        <f t="shared" si="112"/>
        <v>渠道</v>
      </c>
      <c r="D3628" s="63">
        <f>ROUND(IF(AND(AO3628&gt;=0,Y3628="正常走货"),_xlfn.XLOOKUP(G3628,过机服务商重量差!A:A,过机服务商重量差!L:L),"0"),2)</f>
        <v>93</v>
      </c>
      <c r="E3628" s="64">
        <f>ROUND(IF(B3628="小旋风",$D3628/提成!$D$4*提成!$E$4,$D3628/提成!$D$3*提成!$E$3),2)</f>
        <v>0.93</v>
      </c>
      <c r="F3628" s="5" t="str">
        <f ca="1">IFERROR(LOOKUP(1,0/((B3628=名单!B:B)*(VALUE(AW3628)&gt;=名单!E:E)*(VALUE(AW3628)&lt;=名单!G:G)*(Y3628="正常走货")),名单!H:H),"否")</f>
        <v>否</v>
      </c>
      <c r="G3628" s="71" t="s">
        <v>10884</v>
      </c>
      <c r="H3628" s="71" t="s">
        <v>10886</v>
      </c>
      <c r="J3628" s="72" t="s">
        <v>168</v>
      </c>
      <c r="L3628" s="72" t="s">
        <v>18</v>
      </c>
      <c r="M3628" s="73"/>
      <c r="N3628" s="73"/>
      <c r="R3628" s="73"/>
      <c r="S3628" s="72" t="s">
        <v>215</v>
      </c>
      <c r="T3628" s="72" t="s">
        <v>14378</v>
      </c>
      <c r="U3628" s="73"/>
      <c r="W3628" s="73"/>
      <c r="X3628" s="73"/>
      <c r="Y3628" s="72" t="s">
        <v>14379</v>
      </c>
      <c r="AO3628" s="71">
        <v>46.5</v>
      </c>
      <c r="AW3628" s="74" t="s">
        <v>18023</v>
      </c>
    </row>
    <row r="3629" spans="1:49">
      <c r="A3629" s="70" t="str">
        <f t="shared" si="113"/>
        <v>2026-01</v>
      </c>
      <c r="B3629" s="5" t="str">
        <f>_xlfn.XLOOKUP(G3629,过机服务商重量差!A:A,过机服务商重量差!G:G)</f>
        <v>无崖子</v>
      </c>
      <c r="C3629" s="32" t="str">
        <f t="shared" si="112"/>
        <v>渠道</v>
      </c>
      <c r="D3629" s="63">
        <f>ROUND(IF(AND(AO3629&gt;=0,Y3629="正常走货"),_xlfn.XLOOKUP(G3629,过机服务商重量差!A:A,过机服务商重量差!L:L),"0"),2)</f>
        <v>16.5</v>
      </c>
      <c r="E3629" s="64">
        <f>ROUND(IF(B3629="小旋风",$D3629/提成!$D$4*提成!$E$4,$D3629/提成!$D$3*提成!$E$3),2)</f>
        <v>0.17</v>
      </c>
      <c r="F3629" s="5" t="str">
        <f ca="1">IFERROR(LOOKUP(1,0/((B3629=名单!B:B)*(VALUE(AW3629)&gt;=名单!E:E)*(VALUE(AW3629)&lt;=名单!G:G)*(Y3629="正常走货")),名单!H:H),"否")</f>
        <v>否</v>
      </c>
      <c r="G3629" s="71" t="s">
        <v>10887</v>
      </c>
      <c r="H3629" s="71" t="s">
        <v>10889</v>
      </c>
      <c r="J3629" s="72" t="s">
        <v>845</v>
      </c>
      <c r="L3629" s="71" t="s">
        <v>18</v>
      </c>
      <c r="M3629" s="73"/>
      <c r="N3629" s="73"/>
      <c r="R3629" s="73"/>
      <c r="S3629" s="72" t="s">
        <v>215</v>
      </c>
      <c r="T3629" s="72" t="s">
        <v>14378</v>
      </c>
      <c r="U3629" s="73"/>
      <c r="W3629" s="73"/>
      <c r="X3629" s="73"/>
      <c r="Y3629" s="72" t="s">
        <v>14379</v>
      </c>
      <c r="AO3629" s="71">
        <v>0</v>
      </c>
      <c r="AW3629" s="74" t="s">
        <v>18024</v>
      </c>
    </row>
    <row r="3630" spans="1:49">
      <c r="A3630" s="70" t="str">
        <f t="shared" si="113"/>
        <v>2026-01</v>
      </c>
      <c r="B3630" s="5" t="str">
        <f>_xlfn.XLOOKUP(G3630,过机服务商重量差!A:A,过机服务商重量差!G:G)</f>
        <v>玉麒麟</v>
      </c>
      <c r="C3630" s="32" t="str">
        <f t="shared" si="112"/>
        <v>渠道</v>
      </c>
      <c r="D3630" s="63">
        <f>ROUND(IF(AND(AO3630&gt;=0,Y3630="正常走货"),_xlfn.XLOOKUP(G3630,过机服务商重量差!A:A,过机服务商重量差!L:L),"0"),2)</f>
        <v>23</v>
      </c>
      <c r="E3630" s="64">
        <f>ROUND(IF(B3630="小旋风",$D3630/提成!$D$4*提成!$E$4,$D3630/提成!$D$3*提成!$E$3),2)</f>
        <v>0.23</v>
      </c>
      <c r="F3630" s="5" t="str">
        <f ca="1">IFERROR(LOOKUP(1,0/((B3630=名单!B:B)*(VALUE(AW3630)&gt;=名单!E:E)*(VALUE(AW3630)&lt;=名单!G:G)*(Y3630="正常走货")),名单!H:H),"否")</f>
        <v>否</v>
      </c>
      <c r="G3630" s="71" t="s">
        <v>10890</v>
      </c>
      <c r="H3630" s="71" t="s">
        <v>10892</v>
      </c>
      <c r="J3630" s="72" t="s">
        <v>17</v>
      </c>
      <c r="L3630" s="71" t="s">
        <v>18</v>
      </c>
      <c r="M3630" s="73"/>
      <c r="N3630" s="73"/>
      <c r="R3630" s="73"/>
      <c r="S3630" s="72" t="s">
        <v>408</v>
      </c>
      <c r="T3630" s="72" t="s">
        <v>14378</v>
      </c>
      <c r="U3630" s="73"/>
      <c r="W3630" s="73"/>
      <c r="X3630" s="73"/>
      <c r="Y3630" s="72" t="s">
        <v>14379</v>
      </c>
      <c r="AO3630" s="71">
        <v>55.3099999999999</v>
      </c>
      <c r="AW3630" s="74" t="s">
        <v>18025</v>
      </c>
    </row>
    <row r="3631" spans="1:49">
      <c r="A3631" s="70" t="str">
        <f t="shared" si="113"/>
        <v>2026-01</v>
      </c>
      <c r="B3631" s="5" t="str">
        <f>_xlfn.XLOOKUP(G3631,过机服务商重量差!A:A,过机服务商重量差!G:G)</f>
        <v>无崖子</v>
      </c>
      <c r="C3631" s="32" t="str">
        <f t="shared" si="112"/>
        <v>渠道</v>
      </c>
      <c r="D3631" s="63">
        <f>ROUND(IF(AND(AO3631&gt;=0,Y3631="正常走货"),_xlfn.XLOOKUP(G3631,过机服务商重量差!A:A,过机服务商重量差!L:L),"0"),2)</f>
        <v>1</v>
      </c>
      <c r="E3631" s="64">
        <f>ROUND(IF(B3631="小旋风",$D3631/提成!$D$4*提成!$E$4,$D3631/提成!$D$3*提成!$E$3),2)</f>
        <v>0.01</v>
      </c>
      <c r="F3631" s="5" t="str">
        <f ca="1">IFERROR(LOOKUP(1,0/((B3631=名单!B:B)*(VALUE(AW3631)&gt;=名单!E:E)*(VALUE(AW3631)&lt;=名单!G:G)*(Y3631="正常走货")),名单!H:H),"否")</f>
        <v>否</v>
      </c>
      <c r="G3631" s="71" t="s">
        <v>10893</v>
      </c>
      <c r="H3631" s="71" t="s">
        <v>10895</v>
      </c>
      <c r="J3631" s="72" t="s">
        <v>160</v>
      </c>
      <c r="L3631" s="72" t="s">
        <v>18</v>
      </c>
      <c r="M3631" s="73"/>
      <c r="N3631" s="73"/>
      <c r="R3631" s="73"/>
      <c r="S3631" s="72" t="s">
        <v>215</v>
      </c>
      <c r="T3631" s="72" t="s">
        <v>14378</v>
      </c>
      <c r="U3631" s="73"/>
      <c r="W3631" s="73"/>
      <c r="X3631" s="73"/>
      <c r="Y3631" s="72" t="s">
        <v>14379</v>
      </c>
      <c r="AO3631" s="71">
        <v>0</v>
      </c>
      <c r="AW3631" s="74" t="s">
        <v>18026</v>
      </c>
    </row>
    <row r="3632" spans="1:49">
      <c r="A3632" s="70" t="str">
        <f t="shared" si="113"/>
        <v>2026-01</v>
      </c>
      <c r="B3632" s="5" t="str">
        <f>_xlfn.XLOOKUP(G3632,过机服务商重量差!A:A,过机服务商重量差!G:G)</f>
        <v>玉麒麟</v>
      </c>
      <c r="C3632" s="32" t="str">
        <f t="shared" si="112"/>
        <v>渠道</v>
      </c>
      <c r="D3632" s="63">
        <f>ROUND(IF(AND(AO3632&gt;=0,Y3632="正常走货"),_xlfn.XLOOKUP(G3632,过机服务商重量差!A:A,过机服务商重量差!L:L),"0"),2)</f>
        <v>1</v>
      </c>
      <c r="E3632" s="64">
        <f>ROUND(IF(B3632="小旋风",$D3632/提成!$D$4*提成!$E$4,$D3632/提成!$D$3*提成!$E$3),2)</f>
        <v>0.01</v>
      </c>
      <c r="F3632" s="5" t="str">
        <f ca="1">IFERROR(LOOKUP(1,0/((B3632=名单!B:B)*(VALUE(AW3632)&gt;=名单!E:E)*(VALUE(AW3632)&lt;=名单!G:G)*(Y3632="正常走货")),名单!H:H),"否")</f>
        <v>否</v>
      </c>
      <c r="G3632" s="71" t="s">
        <v>10896</v>
      </c>
      <c r="H3632" s="71" t="s">
        <v>10898</v>
      </c>
      <c r="J3632" s="72" t="s">
        <v>17</v>
      </c>
      <c r="L3632" s="71" t="s">
        <v>18</v>
      </c>
      <c r="M3632" s="73"/>
      <c r="N3632" s="73"/>
      <c r="R3632" s="73"/>
      <c r="S3632" s="72" t="s">
        <v>767</v>
      </c>
      <c r="T3632" s="72" t="s">
        <v>14382</v>
      </c>
      <c r="U3632" s="73"/>
      <c r="W3632" s="73"/>
      <c r="X3632" s="73"/>
      <c r="Y3632" s="72" t="s">
        <v>14379</v>
      </c>
      <c r="AO3632" s="71">
        <v>16.2</v>
      </c>
      <c r="AW3632" s="74" t="s">
        <v>18027</v>
      </c>
    </row>
    <row r="3633" spans="1:49">
      <c r="A3633" s="70" t="str">
        <f t="shared" si="113"/>
        <v>2026-01</v>
      </c>
      <c r="B3633" s="5" t="str">
        <f>_xlfn.XLOOKUP(G3633,过机服务商重量差!A:A,过机服务商重量差!G:G)</f>
        <v>帅时莹</v>
      </c>
      <c r="C3633" s="32" t="str">
        <f t="shared" si="112"/>
        <v>渠道</v>
      </c>
      <c r="D3633" s="63">
        <f>ROUND(IF(AND(AO3633&gt;=0,Y3633="正常走货"),_xlfn.XLOOKUP(G3633,过机服务商重量差!A:A,过机服务商重量差!L:L),"0"),2)</f>
        <v>37</v>
      </c>
      <c r="E3633" s="64">
        <f>ROUND(IF(B3633="小旋风",$D3633/提成!$D$4*提成!$E$4,$D3633/提成!$D$3*提成!$E$3),2)</f>
        <v>0.37</v>
      </c>
      <c r="F3633" s="5" t="str">
        <f ca="1">IFERROR(LOOKUP(1,0/((B3633=名单!B:B)*(VALUE(AW3633)&gt;=名单!E:E)*(VALUE(AW3633)&lt;=名单!G:G)*(Y3633="正常走货")),名单!H:H),"否")</f>
        <v>否</v>
      </c>
      <c r="G3633" s="71" t="s">
        <v>10899</v>
      </c>
      <c r="H3633" s="71" t="s">
        <v>10901</v>
      </c>
      <c r="J3633" s="72" t="s">
        <v>186</v>
      </c>
      <c r="L3633" s="71" t="s">
        <v>18</v>
      </c>
      <c r="M3633" s="73"/>
      <c r="N3633" s="73"/>
      <c r="R3633" s="73"/>
      <c r="S3633" s="72" t="s">
        <v>191</v>
      </c>
      <c r="T3633" s="71" t="s">
        <v>14410</v>
      </c>
      <c r="U3633" s="73"/>
      <c r="W3633" s="73"/>
      <c r="X3633" s="73"/>
      <c r="Y3633" s="72" t="s">
        <v>14379</v>
      </c>
      <c r="AO3633" s="71">
        <v>597.7</v>
      </c>
      <c r="AW3633" s="74" t="s">
        <v>18028</v>
      </c>
    </row>
    <row r="3634" spans="1:49">
      <c r="A3634" s="70" t="str">
        <f t="shared" si="113"/>
        <v>2026-01</v>
      </c>
      <c r="B3634" s="5" t="str">
        <f>_xlfn.XLOOKUP(G3634,过机服务商重量差!A:A,过机服务商重量差!G:G)</f>
        <v>风清扬</v>
      </c>
      <c r="C3634" s="32" t="str">
        <f t="shared" si="112"/>
        <v>渠道</v>
      </c>
      <c r="D3634" s="63">
        <f>ROUND(IF(AND(AO3634&gt;=0,Y3634="正常走货"),_xlfn.XLOOKUP(G3634,过机服务商重量差!A:A,过机服务商重量差!L:L),"0"),2)</f>
        <v>17</v>
      </c>
      <c r="E3634" s="64">
        <f>ROUND(IF(B3634="小旋风",$D3634/提成!$D$4*提成!$E$4,$D3634/提成!$D$3*提成!$E$3),2)</f>
        <v>0.17</v>
      </c>
      <c r="F3634" s="5" t="str">
        <f ca="1">IFERROR(LOOKUP(1,0/((B3634=名单!B:B)*(VALUE(AW3634)&gt;=名单!E:E)*(VALUE(AW3634)&lt;=名单!G:G)*(Y3634="正常走货")),名单!H:H),"否")</f>
        <v>是</v>
      </c>
      <c r="G3634" s="71" t="s">
        <v>10902</v>
      </c>
      <c r="H3634" s="71" t="s">
        <v>10904</v>
      </c>
      <c r="J3634" s="72" t="s">
        <v>332</v>
      </c>
      <c r="L3634" s="71" t="s">
        <v>18</v>
      </c>
      <c r="M3634" s="73"/>
      <c r="N3634" s="73"/>
      <c r="R3634" s="73"/>
      <c r="S3634" s="72" t="s">
        <v>337</v>
      </c>
      <c r="T3634" s="72" t="s">
        <v>14378</v>
      </c>
      <c r="U3634" s="73"/>
      <c r="W3634" s="73"/>
      <c r="X3634" s="73"/>
      <c r="Y3634" s="72" t="s">
        <v>14379</v>
      </c>
      <c r="AO3634" s="71">
        <v>0</v>
      </c>
      <c r="AW3634" s="74" t="s">
        <v>18029</v>
      </c>
    </row>
    <row r="3635" spans="1:49">
      <c r="A3635" s="70" t="str">
        <f t="shared" si="113"/>
        <v>2026-01</v>
      </c>
      <c r="B3635" s="5" t="str">
        <f>_xlfn.XLOOKUP(G3635,过机服务商重量差!A:A,过机服务商重量差!G:G)</f>
        <v>风清扬</v>
      </c>
      <c r="C3635" s="32" t="str">
        <f t="shared" si="112"/>
        <v>渠道</v>
      </c>
      <c r="D3635" s="63">
        <f>ROUND(IF(AND(AO3635&gt;=0,Y3635="正常走货"),_xlfn.XLOOKUP(G3635,过机服务商重量差!A:A,过机服务商重量差!L:L),"0"),2)</f>
        <v>148</v>
      </c>
      <c r="E3635" s="64">
        <f>ROUND(IF(B3635="小旋风",$D3635/提成!$D$4*提成!$E$4,$D3635/提成!$D$3*提成!$E$3),2)</f>
        <v>1.48</v>
      </c>
      <c r="F3635" s="5" t="str">
        <f ca="1">IFERROR(LOOKUP(1,0/((B3635=名单!B:B)*(VALUE(AW3635)&gt;=名单!E:E)*(VALUE(AW3635)&lt;=名单!G:G)*(Y3635="正常走货")),名单!H:H),"否")</f>
        <v>是</v>
      </c>
      <c r="G3635" s="71" t="s">
        <v>10905</v>
      </c>
      <c r="H3635" s="71" t="s">
        <v>10907</v>
      </c>
      <c r="J3635" s="72" t="s">
        <v>683</v>
      </c>
      <c r="L3635" s="71" t="s">
        <v>18</v>
      </c>
      <c r="M3635" s="73"/>
      <c r="N3635" s="73"/>
      <c r="R3635" s="73"/>
      <c r="S3635" s="72" t="s">
        <v>20</v>
      </c>
      <c r="T3635" s="72" t="s">
        <v>14378</v>
      </c>
      <c r="U3635" s="73"/>
      <c r="W3635" s="73"/>
      <c r="X3635" s="73"/>
      <c r="Y3635" s="72" t="s">
        <v>14379</v>
      </c>
      <c r="AO3635" s="71">
        <v>74</v>
      </c>
      <c r="AW3635" s="74" t="s">
        <v>18030</v>
      </c>
    </row>
    <row r="3636" spans="1:49">
      <c r="A3636" s="70" t="str">
        <f t="shared" si="113"/>
        <v>2026-01</v>
      </c>
      <c r="B3636" s="5" t="str">
        <f>_xlfn.XLOOKUP(G3636,过机服务商重量差!A:A,过机服务商重量差!G:G)</f>
        <v>玉麒麟</v>
      </c>
      <c r="C3636" s="32" t="str">
        <f t="shared" si="112"/>
        <v>渠道</v>
      </c>
      <c r="D3636" s="63">
        <f>ROUND(IF(AND(AO3636&gt;=0,Y3636="正常走货"),_xlfn.XLOOKUP(G3636,过机服务商重量差!A:A,过机服务商重量差!L:L),"0"),2)</f>
        <v>2.5</v>
      </c>
      <c r="E3636" s="64">
        <f>ROUND(IF(B3636="小旋风",$D3636/提成!$D$4*提成!$E$4,$D3636/提成!$D$3*提成!$E$3),2)</f>
        <v>0.03</v>
      </c>
      <c r="F3636" s="5" t="str">
        <f ca="1">IFERROR(LOOKUP(1,0/((B3636=名单!B:B)*(VALUE(AW3636)&gt;=名单!E:E)*(VALUE(AW3636)&lt;=名单!G:G)*(Y3636="正常走货")),名单!H:H),"否")</f>
        <v>否</v>
      </c>
      <c r="G3636" s="71" t="s">
        <v>10908</v>
      </c>
      <c r="H3636" s="71" t="s">
        <v>10910</v>
      </c>
      <c r="J3636" s="72" t="s">
        <v>17</v>
      </c>
      <c r="L3636" s="71" t="s">
        <v>18</v>
      </c>
      <c r="M3636" s="73"/>
      <c r="N3636" s="73"/>
      <c r="R3636" s="73"/>
      <c r="S3636" s="72" t="s">
        <v>239</v>
      </c>
      <c r="T3636" s="72" t="s">
        <v>14386</v>
      </c>
      <c r="U3636" s="73"/>
      <c r="W3636" s="73"/>
      <c r="X3636" s="73"/>
      <c r="Y3636" s="72" t="s">
        <v>14379</v>
      </c>
      <c r="AO3636" s="71">
        <v>27.79</v>
      </c>
      <c r="AW3636" s="74" t="s">
        <v>18031</v>
      </c>
    </row>
    <row r="3637" spans="1:49">
      <c r="A3637" s="70" t="str">
        <f t="shared" si="113"/>
        <v>2026-01</v>
      </c>
      <c r="B3637" s="5" t="str">
        <f>_xlfn.XLOOKUP(G3637,过机服务商重量差!A:A,过机服务商重量差!G:G)</f>
        <v>玉麒麟</v>
      </c>
      <c r="C3637" s="32" t="str">
        <f t="shared" si="112"/>
        <v>渠道</v>
      </c>
      <c r="D3637" s="63">
        <f>ROUND(IF(AND(AO3637&gt;=0,Y3637="正常走货"),_xlfn.XLOOKUP(G3637,过机服务商重量差!A:A,过机服务商重量差!L:L),"0"),2)</f>
        <v>9</v>
      </c>
      <c r="E3637" s="64">
        <f>ROUND(IF(B3637="小旋风",$D3637/提成!$D$4*提成!$E$4,$D3637/提成!$D$3*提成!$E$3),2)</f>
        <v>0.09</v>
      </c>
      <c r="F3637" s="5" t="str">
        <f ca="1">IFERROR(LOOKUP(1,0/((B3637=名单!B:B)*(VALUE(AW3637)&gt;=名单!E:E)*(VALUE(AW3637)&lt;=名单!G:G)*(Y3637="正常走货")),名单!H:H),"否")</f>
        <v>否</v>
      </c>
      <c r="G3637" s="71" t="s">
        <v>10911</v>
      </c>
      <c r="H3637" s="71" t="s">
        <v>10913</v>
      </c>
      <c r="J3637" s="72" t="s">
        <v>17</v>
      </c>
      <c r="L3637" s="71" t="s">
        <v>18</v>
      </c>
      <c r="M3637" s="73"/>
      <c r="N3637" s="73"/>
      <c r="R3637" s="73"/>
      <c r="S3637" s="72" t="s">
        <v>239</v>
      </c>
      <c r="T3637" s="72" t="s">
        <v>14386</v>
      </c>
      <c r="U3637" s="73"/>
      <c r="W3637" s="73"/>
      <c r="X3637" s="73"/>
      <c r="Y3637" s="72" t="s">
        <v>14379</v>
      </c>
      <c r="AO3637" s="71">
        <v>180.46</v>
      </c>
      <c r="AW3637" s="74" t="s">
        <v>18032</v>
      </c>
    </row>
    <row r="3638" spans="1:49">
      <c r="A3638" s="70" t="str">
        <f t="shared" si="113"/>
        <v>2026-01</v>
      </c>
      <c r="B3638" s="5" t="str">
        <f>_xlfn.XLOOKUP(G3638,过机服务商重量差!A:A,过机服务商重量差!G:G)</f>
        <v>小旋风</v>
      </c>
      <c r="C3638" s="32" t="str">
        <f t="shared" si="112"/>
        <v>渠道</v>
      </c>
      <c r="D3638" s="63">
        <f>ROUND(IF(AND(AO3638&gt;=0,Y3638="正常走货"),_xlfn.XLOOKUP(G3638,过机服务商重量差!A:A,过机服务商重量差!L:L),"0"),2)</f>
        <v>50</v>
      </c>
      <c r="E3638" s="64">
        <f>ROUND(IF(B3638="小旋风",$D3638/提成!$D$4*提成!$E$4,$D3638/提成!$D$3*提成!$E$3),2)</f>
        <v>0.5</v>
      </c>
      <c r="F3638" s="5" t="str">
        <f ca="1">IFERROR(LOOKUP(1,0/((B3638=名单!B:B)*(VALUE(AW3638)&gt;=名单!E:E)*(VALUE(AW3638)&lt;=名单!G:G)*(Y3638="正常走货")),名单!H:H),"否")</f>
        <v>是</v>
      </c>
      <c r="G3638" s="71" t="s">
        <v>10914</v>
      </c>
      <c r="H3638" s="71" t="s">
        <v>10916</v>
      </c>
      <c r="J3638" s="72" t="s">
        <v>85</v>
      </c>
      <c r="L3638" s="71" t="s">
        <v>18</v>
      </c>
      <c r="M3638" s="73"/>
      <c r="N3638" s="73"/>
      <c r="R3638" s="73"/>
      <c r="S3638" s="72" t="s">
        <v>558</v>
      </c>
      <c r="T3638" s="72" t="s">
        <v>14410</v>
      </c>
      <c r="U3638" s="73"/>
      <c r="W3638" s="73"/>
      <c r="X3638" s="73"/>
      <c r="Y3638" s="72" t="s">
        <v>14379</v>
      </c>
      <c r="AO3638" s="71">
        <v>330</v>
      </c>
      <c r="AW3638" s="74" t="s">
        <v>18033</v>
      </c>
    </row>
    <row r="3639" spans="1:49">
      <c r="A3639" s="70" t="str">
        <f t="shared" si="113"/>
        <v>2026-01</v>
      </c>
      <c r="B3639" s="5" t="str">
        <f>_xlfn.XLOOKUP(G3639,过机服务商重量差!A:A,过机服务商重量差!G:G)</f>
        <v>风清扬</v>
      </c>
      <c r="C3639" s="32" t="str">
        <f t="shared" si="112"/>
        <v>渠道</v>
      </c>
      <c r="D3639" s="63">
        <f>ROUND(IF(AND(AO3639&gt;=0,Y3639="正常走货"),_xlfn.XLOOKUP(G3639,过机服务商重量差!A:A,过机服务商重量差!L:L),"0"),2)</f>
        <v>49</v>
      </c>
      <c r="E3639" s="64">
        <f>ROUND(IF(B3639="小旋风",$D3639/提成!$D$4*提成!$E$4,$D3639/提成!$D$3*提成!$E$3),2)</f>
        <v>0.49</v>
      </c>
      <c r="F3639" s="5" t="str">
        <f ca="1">IFERROR(LOOKUP(1,0/((B3639=名单!B:B)*(VALUE(AW3639)&gt;=名单!E:E)*(VALUE(AW3639)&lt;=名单!G:G)*(Y3639="正常走货")),名单!H:H),"否")</f>
        <v>是</v>
      </c>
      <c r="G3639" s="71" t="s">
        <v>10917</v>
      </c>
      <c r="H3639" s="71" t="s">
        <v>10919</v>
      </c>
      <c r="J3639" s="72" t="s">
        <v>144</v>
      </c>
      <c r="L3639" s="71" t="s">
        <v>18</v>
      </c>
      <c r="M3639" s="73"/>
      <c r="N3639" s="73"/>
      <c r="R3639" s="73"/>
      <c r="S3639" s="72" t="s">
        <v>558</v>
      </c>
      <c r="T3639" s="72" t="s">
        <v>14410</v>
      </c>
      <c r="U3639" s="73"/>
      <c r="W3639" s="73"/>
      <c r="X3639" s="73"/>
      <c r="Y3639" s="72" t="s">
        <v>14379</v>
      </c>
      <c r="AO3639" s="71">
        <v>100.5</v>
      </c>
      <c r="AW3639" s="74" t="s">
        <v>18034</v>
      </c>
    </row>
    <row r="3640" spans="1:49">
      <c r="A3640" s="70" t="str">
        <f t="shared" si="113"/>
        <v>2026-01</v>
      </c>
      <c r="B3640" s="5" t="str">
        <f>_xlfn.XLOOKUP(G3640,过机服务商重量差!A:A,过机服务商重量差!G:G)</f>
        <v>玉麒麟</v>
      </c>
      <c r="C3640" s="32" t="str">
        <f t="shared" si="112"/>
        <v>渠道</v>
      </c>
      <c r="D3640" s="63">
        <f>ROUND(IF(AND(AO3640&gt;=0,Y3640="正常走货"),_xlfn.XLOOKUP(G3640,过机服务商重量差!A:A,过机服务商重量差!L:L),"0"),2)</f>
        <v>12</v>
      </c>
      <c r="E3640" s="64">
        <f>ROUND(IF(B3640="小旋风",$D3640/提成!$D$4*提成!$E$4,$D3640/提成!$D$3*提成!$E$3),2)</f>
        <v>0.12</v>
      </c>
      <c r="F3640" s="5" t="str">
        <f ca="1">IFERROR(LOOKUP(1,0/((B3640=名单!B:B)*(VALUE(AW3640)&gt;=名单!E:E)*(VALUE(AW3640)&lt;=名单!G:G)*(Y3640="正常走货")),名单!H:H),"否")</f>
        <v>否</v>
      </c>
      <c r="G3640" s="71" t="s">
        <v>10920</v>
      </c>
      <c r="H3640" s="71" t="s">
        <v>10922</v>
      </c>
      <c r="J3640" s="72" t="s">
        <v>17</v>
      </c>
      <c r="L3640" s="71" t="s">
        <v>18</v>
      </c>
      <c r="M3640" s="73"/>
      <c r="N3640" s="73"/>
      <c r="R3640" s="73"/>
      <c r="S3640" s="72" t="s">
        <v>558</v>
      </c>
      <c r="T3640" s="72" t="s">
        <v>14410</v>
      </c>
      <c r="U3640" s="73"/>
      <c r="W3640" s="73"/>
      <c r="X3640" s="73"/>
      <c r="Y3640" s="72" t="s">
        <v>14379</v>
      </c>
      <c r="AO3640" s="71">
        <v>57.45</v>
      </c>
      <c r="AW3640" s="74" t="s">
        <v>18035</v>
      </c>
    </row>
    <row r="3641" spans="1:49">
      <c r="A3641" s="70" t="str">
        <f t="shared" si="113"/>
        <v>2026-01</v>
      </c>
      <c r="B3641" s="5" t="str">
        <f>_xlfn.XLOOKUP(G3641,过机服务商重量差!A:A,过机服务商重量差!G:G)</f>
        <v>玉麒麟</v>
      </c>
      <c r="C3641" s="32" t="str">
        <f t="shared" si="112"/>
        <v>渠道</v>
      </c>
      <c r="D3641" s="63">
        <f>ROUND(IF(AND(AO3641&gt;=0,Y3641="正常走货"),_xlfn.XLOOKUP(G3641,过机服务商重量差!A:A,过机服务商重量差!L:L),"0"),2)</f>
        <v>6.5</v>
      </c>
      <c r="E3641" s="64">
        <f>ROUND(IF(B3641="小旋风",$D3641/提成!$D$4*提成!$E$4,$D3641/提成!$D$3*提成!$E$3),2)</f>
        <v>0.07</v>
      </c>
      <c r="F3641" s="5" t="str">
        <f ca="1">IFERROR(LOOKUP(1,0/((B3641=名单!B:B)*(VALUE(AW3641)&gt;=名单!E:E)*(VALUE(AW3641)&lt;=名单!G:G)*(Y3641="正常走货")),名单!H:H),"否")</f>
        <v>否</v>
      </c>
      <c r="G3641" s="71" t="s">
        <v>10923</v>
      </c>
      <c r="H3641" s="71" t="s">
        <v>10925</v>
      </c>
      <c r="J3641" s="72" t="s">
        <v>256</v>
      </c>
      <c r="L3641" s="71" t="s">
        <v>18</v>
      </c>
      <c r="M3641" s="73"/>
      <c r="N3641" s="73"/>
      <c r="R3641" s="73"/>
      <c r="S3641" s="72" t="s">
        <v>540</v>
      </c>
      <c r="T3641" s="72" t="s">
        <v>14410</v>
      </c>
      <c r="U3641" s="73"/>
      <c r="W3641" s="73"/>
      <c r="X3641" s="73"/>
      <c r="Y3641" s="72" t="s">
        <v>14379</v>
      </c>
      <c r="AO3641" s="71">
        <v>98.99</v>
      </c>
      <c r="AW3641" s="74" t="s">
        <v>18036</v>
      </c>
    </row>
    <row r="3642" spans="1:49">
      <c r="A3642" s="70" t="str">
        <f t="shared" si="113"/>
        <v>2026-01</v>
      </c>
      <c r="B3642" s="5" t="str">
        <f>_xlfn.XLOOKUP(G3642,过机服务商重量差!A:A,过机服务商重量差!G:G)</f>
        <v>007</v>
      </c>
      <c r="C3642" s="32" t="str">
        <f t="shared" si="112"/>
        <v>渠道</v>
      </c>
      <c r="D3642" s="63">
        <f>ROUND(IF(AND(AO3642&gt;=0,Y3642="正常走货"),_xlfn.XLOOKUP(G3642,过机服务商重量差!A:A,过机服务商重量差!L:L),"0"),2)</f>
        <v>95</v>
      </c>
      <c r="E3642" s="64">
        <f>ROUND(IF(B3642="小旋风",$D3642/提成!$D$4*提成!$E$4,$D3642/提成!$D$3*提成!$E$3),2)</f>
        <v>0.95</v>
      </c>
      <c r="F3642" s="5" t="str">
        <f ca="1">IFERROR(LOOKUP(1,0/((B3642=名单!B:B)*(VALUE(AW3642)&gt;=名单!E:E)*(VALUE(AW3642)&lt;=名单!G:G)*(Y3642="正常走货")),名单!H:H),"否")</f>
        <v>否</v>
      </c>
      <c r="G3642" s="71" t="s">
        <v>10926</v>
      </c>
      <c r="H3642" s="71" t="s">
        <v>10928</v>
      </c>
      <c r="J3642" s="72" t="s">
        <v>266</v>
      </c>
      <c r="L3642" s="71" t="s">
        <v>18</v>
      </c>
      <c r="M3642" s="73"/>
      <c r="N3642" s="73"/>
      <c r="R3642" s="73"/>
      <c r="S3642" s="72" t="s">
        <v>79</v>
      </c>
      <c r="T3642" s="72" t="s">
        <v>14378</v>
      </c>
      <c r="U3642" s="73"/>
      <c r="W3642" s="73"/>
      <c r="X3642" s="73"/>
      <c r="Y3642" s="72" t="s">
        <v>14379</v>
      </c>
      <c r="AO3642" s="71">
        <v>171</v>
      </c>
      <c r="AW3642" s="74" t="s">
        <v>18037</v>
      </c>
    </row>
    <row r="3643" spans="1:49">
      <c r="A3643" s="70" t="str">
        <f t="shared" si="113"/>
        <v>2026-01</v>
      </c>
      <c r="B3643" s="5" t="str">
        <f>_xlfn.XLOOKUP(G3643,过机服务商重量差!A:A,过机服务商重量差!G:G)</f>
        <v>玉麒麟</v>
      </c>
      <c r="C3643" s="32" t="str">
        <f t="shared" si="112"/>
        <v>渠道</v>
      </c>
      <c r="D3643" s="63">
        <f>ROUND(IF(AND(AO3643&gt;=0,Y3643="正常走货"),_xlfn.XLOOKUP(G3643,过机服务商重量差!A:A,过机服务商重量差!L:L),"0"),2)</f>
        <v>1</v>
      </c>
      <c r="E3643" s="64">
        <f>ROUND(IF(B3643="小旋风",$D3643/提成!$D$4*提成!$E$4,$D3643/提成!$D$3*提成!$E$3),2)</f>
        <v>0.01</v>
      </c>
      <c r="F3643" s="5" t="str">
        <f ca="1">IFERROR(LOOKUP(1,0/((B3643=名单!B:B)*(VALUE(AW3643)&gt;=名单!E:E)*(VALUE(AW3643)&lt;=名单!G:G)*(Y3643="正常走货")),名单!H:H),"否")</f>
        <v>否</v>
      </c>
      <c r="G3643" s="71" t="s">
        <v>10929</v>
      </c>
      <c r="H3643" s="71" t="s">
        <v>10931</v>
      </c>
      <c r="J3643" s="72" t="s">
        <v>17</v>
      </c>
      <c r="L3643" s="71" t="s">
        <v>18</v>
      </c>
      <c r="M3643" s="73"/>
      <c r="N3643" s="73"/>
      <c r="R3643" s="73"/>
      <c r="S3643" s="72" t="s">
        <v>292</v>
      </c>
      <c r="T3643" s="72" t="s">
        <v>14410</v>
      </c>
      <c r="U3643" s="73"/>
      <c r="W3643" s="73"/>
      <c r="X3643" s="73"/>
      <c r="Y3643" s="72" t="s">
        <v>14379</v>
      </c>
      <c r="AO3643" s="71">
        <v>64.38</v>
      </c>
      <c r="AW3643" s="74" t="s">
        <v>18038</v>
      </c>
    </row>
    <row r="3644" spans="1:49">
      <c r="A3644" s="70" t="str">
        <f t="shared" si="113"/>
        <v>2026-01</v>
      </c>
      <c r="B3644" s="5" t="str">
        <f>_xlfn.XLOOKUP(G3644,过机服务商重量差!A:A,过机服务商重量差!G:G)</f>
        <v>帅时莹</v>
      </c>
      <c r="C3644" s="32" t="str">
        <f t="shared" si="112"/>
        <v>渠道</v>
      </c>
      <c r="D3644" s="63">
        <f>ROUND(IF(AND(AO3644&gt;=0,Y3644="正常走货"),_xlfn.XLOOKUP(G3644,过机服务商重量差!A:A,过机服务商重量差!L:L),"0"),2)</f>
        <v>37</v>
      </c>
      <c r="E3644" s="64">
        <f>ROUND(IF(B3644="小旋风",$D3644/提成!$D$4*提成!$E$4,$D3644/提成!$D$3*提成!$E$3),2)</f>
        <v>0.37</v>
      </c>
      <c r="F3644" s="5" t="str">
        <f ca="1">IFERROR(LOOKUP(1,0/((B3644=名单!B:B)*(VALUE(AW3644)&gt;=名单!E:E)*(VALUE(AW3644)&lt;=名单!G:G)*(Y3644="正常走货")),名单!H:H),"否")</f>
        <v>否</v>
      </c>
      <c r="G3644" s="71" t="s">
        <v>10932</v>
      </c>
      <c r="H3644" s="71" t="s">
        <v>10934</v>
      </c>
      <c r="J3644" s="72" t="s">
        <v>287</v>
      </c>
      <c r="L3644" s="71" t="s">
        <v>18</v>
      </c>
      <c r="M3644" s="73"/>
      <c r="N3644" s="73"/>
      <c r="R3644" s="73"/>
      <c r="S3644" s="71" t="s">
        <v>227</v>
      </c>
      <c r="T3644" s="71" t="s">
        <v>14410</v>
      </c>
      <c r="U3644" s="73"/>
      <c r="W3644" s="73"/>
      <c r="X3644" s="73"/>
      <c r="Y3644" s="72" t="s">
        <v>14379</v>
      </c>
      <c r="AO3644" s="71">
        <v>159.1</v>
      </c>
      <c r="AW3644" s="74" t="s">
        <v>18039</v>
      </c>
    </row>
    <row r="3645" spans="1:49">
      <c r="A3645" s="70" t="str">
        <f t="shared" si="113"/>
        <v>2026-01</v>
      </c>
      <c r="B3645" s="5" t="str">
        <f>_xlfn.XLOOKUP(G3645,过机服务商重量差!A:A,过机服务商重量差!G:G)</f>
        <v>玉麒麟</v>
      </c>
      <c r="C3645" s="32" t="str">
        <f t="shared" si="112"/>
        <v>渠道</v>
      </c>
      <c r="D3645" s="63">
        <f>ROUND(IF(AND(AO3645&gt;=0,Y3645="正常走货"),_xlfn.XLOOKUP(G3645,过机服务商重量差!A:A,过机服务商重量差!L:L),"0"),2)</f>
        <v>33</v>
      </c>
      <c r="E3645" s="64">
        <f>ROUND(IF(B3645="小旋风",$D3645/提成!$D$4*提成!$E$4,$D3645/提成!$D$3*提成!$E$3),2)</f>
        <v>0.33</v>
      </c>
      <c r="F3645" s="5" t="str">
        <f ca="1">IFERROR(LOOKUP(1,0/((B3645=名单!B:B)*(VALUE(AW3645)&gt;=名单!E:E)*(VALUE(AW3645)&lt;=名单!G:G)*(Y3645="正常走货")),名单!H:H),"否")</f>
        <v>否</v>
      </c>
      <c r="G3645" s="71" t="s">
        <v>10935</v>
      </c>
      <c r="H3645" s="71" t="s">
        <v>10937</v>
      </c>
      <c r="J3645" s="72" t="s">
        <v>17</v>
      </c>
      <c r="L3645" s="71" t="s">
        <v>18</v>
      </c>
      <c r="M3645" s="73"/>
      <c r="N3645" s="73"/>
      <c r="R3645" s="73"/>
      <c r="S3645" s="71" t="s">
        <v>2305</v>
      </c>
      <c r="T3645" s="71" t="s">
        <v>14410</v>
      </c>
      <c r="U3645" s="73"/>
      <c r="W3645" s="73"/>
      <c r="X3645" s="73"/>
      <c r="Y3645" s="72" t="s">
        <v>14379</v>
      </c>
      <c r="AO3645" s="71">
        <v>361.6</v>
      </c>
      <c r="AW3645" s="74" t="s">
        <v>18040</v>
      </c>
    </row>
    <row r="3646" spans="1:49">
      <c r="A3646" s="70" t="str">
        <f t="shared" si="113"/>
        <v>2026-01</v>
      </c>
      <c r="B3646" s="5" t="str">
        <f>_xlfn.XLOOKUP(G3646,过机服务商重量差!A:A,过机服务商重量差!G:G)</f>
        <v>小旋风</v>
      </c>
      <c r="C3646" s="32" t="str">
        <f t="shared" si="112"/>
        <v>渠道</v>
      </c>
      <c r="D3646" s="63">
        <f>ROUND(IF(AND(AO3646&gt;=0,Y3646="正常走货"),_xlfn.XLOOKUP(G3646,过机服务商重量差!A:A,过机服务商重量差!L:L),"0"),2)</f>
        <v>22</v>
      </c>
      <c r="E3646" s="64">
        <f>ROUND(IF(B3646="小旋风",$D3646/提成!$D$4*提成!$E$4,$D3646/提成!$D$3*提成!$E$3),2)</f>
        <v>0.22</v>
      </c>
      <c r="F3646" s="5" t="str">
        <f ca="1">IFERROR(LOOKUP(1,0/((B3646=名单!B:B)*(VALUE(AW3646)&gt;=名单!E:E)*(VALUE(AW3646)&lt;=名单!G:G)*(Y3646="正常走货")),名单!H:H),"否")</f>
        <v>是</v>
      </c>
      <c r="G3646" s="71" t="s">
        <v>10938</v>
      </c>
      <c r="H3646" s="71" t="s">
        <v>10940</v>
      </c>
      <c r="J3646" s="72" t="s">
        <v>453</v>
      </c>
      <c r="L3646" s="71" t="s">
        <v>18</v>
      </c>
      <c r="M3646" s="73"/>
      <c r="N3646" s="73"/>
      <c r="R3646" s="73"/>
      <c r="S3646" s="72" t="s">
        <v>99</v>
      </c>
      <c r="T3646" s="72" t="s">
        <v>14410</v>
      </c>
      <c r="U3646" s="73"/>
      <c r="W3646" s="73"/>
      <c r="X3646" s="73"/>
      <c r="Y3646" s="72" t="s">
        <v>14379</v>
      </c>
      <c r="AO3646" s="71">
        <v>4.40000000000001</v>
      </c>
      <c r="AW3646" s="74" t="s">
        <v>18041</v>
      </c>
    </row>
    <row r="3647" spans="1:49">
      <c r="A3647" s="70" t="str">
        <f t="shared" si="113"/>
        <v>2026-01</v>
      </c>
      <c r="B3647" s="5" t="str">
        <f>_xlfn.XLOOKUP(G3647,过机服务商重量差!A:A,过机服务商重量差!G:G)</f>
        <v>小旋风</v>
      </c>
      <c r="C3647" s="32" t="str">
        <f t="shared" si="112"/>
        <v>渠道</v>
      </c>
      <c r="D3647" s="63">
        <f>ROUND(IF(AND(AO3647&gt;=0,Y3647="正常走货"),_xlfn.XLOOKUP(G3647,过机服务商重量差!A:A,过机服务商重量差!L:L),"0"),2)</f>
        <v>24</v>
      </c>
      <c r="E3647" s="64">
        <f>ROUND(IF(B3647="小旋风",$D3647/提成!$D$4*提成!$E$4,$D3647/提成!$D$3*提成!$E$3),2)</f>
        <v>0.24</v>
      </c>
      <c r="F3647" s="5" t="str">
        <f ca="1">IFERROR(LOOKUP(1,0/((B3647=名单!B:B)*(VALUE(AW3647)&gt;=名单!E:E)*(VALUE(AW3647)&lt;=名单!G:G)*(Y3647="正常走货")),名单!H:H),"否")</f>
        <v>是</v>
      </c>
      <c r="G3647" s="71" t="s">
        <v>10941</v>
      </c>
      <c r="H3647" s="71" t="s">
        <v>10943</v>
      </c>
      <c r="J3647" s="72" t="s">
        <v>274</v>
      </c>
      <c r="L3647" s="71" t="s">
        <v>18</v>
      </c>
      <c r="M3647" s="73"/>
      <c r="N3647" s="73"/>
      <c r="R3647" s="73"/>
      <c r="S3647" s="72" t="s">
        <v>442</v>
      </c>
      <c r="T3647" s="72" t="s">
        <v>14410</v>
      </c>
      <c r="U3647" s="73"/>
      <c r="W3647" s="73"/>
      <c r="X3647" s="73"/>
      <c r="Y3647" s="72" t="s">
        <v>14379</v>
      </c>
      <c r="AO3647" s="71">
        <v>36</v>
      </c>
      <c r="AW3647" s="74" t="s">
        <v>18042</v>
      </c>
    </row>
    <row r="3648" spans="1:49">
      <c r="A3648" s="70" t="str">
        <f t="shared" si="113"/>
        <v>2026-01</v>
      </c>
      <c r="B3648" s="5" t="str">
        <f>_xlfn.XLOOKUP(G3648,过机服务商重量差!A:A,过机服务商重量差!G:G)</f>
        <v>玉麒麟</v>
      </c>
      <c r="C3648" s="32" t="str">
        <f t="shared" si="112"/>
        <v>渠道</v>
      </c>
      <c r="D3648" s="63">
        <f>ROUND(IF(AND(AO3648&gt;=0,Y3648="正常走货"),_xlfn.XLOOKUP(G3648,过机服务商重量差!A:A,过机服务商重量差!L:L),"0"),2)</f>
        <v>16</v>
      </c>
      <c r="E3648" s="64">
        <f>ROUND(IF(B3648="小旋风",$D3648/提成!$D$4*提成!$E$4,$D3648/提成!$D$3*提成!$E$3),2)</f>
        <v>0.16</v>
      </c>
      <c r="F3648" s="5" t="str">
        <f ca="1">IFERROR(LOOKUP(1,0/((B3648=名单!B:B)*(VALUE(AW3648)&gt;=名单!E:E)*(VALUE(AW3648)&lt;=名单!G:G)*(Y3648="正常走货")),名单!H:H),"否")</f>
        <v>否</v>
      </c>
      <c r="G3648" s="71" t="s">
        <v>10944</v>
      </c>
      <c r="H3648" s="71" t="s">
        <v>10946</v>
      </c>
      <c r="J3648" s="72" t="s">
        <v>17</v>
      </c>
      <c r="L3648" s="71" t="s">
        <v>18</v>
      </c>
      <c r="M3648" s="73"/>
      <c r="N3648" s="73"/>
      <c r="R3648" s="73"/>
      <c r="S3648" s="72" t="s">
        <v>99</v>
      </c>
      <c r="T3648" s="72" t="s">
        <v>14410</v>
      </c>
      <c r="U3648" s="73"/>
      <c r="W3648" s="73"/>
      <c r="X3648" s="73"/>
      <c r="Y3648" s="72" t="s">
        <v>14379</v>
      </c>
      <c r="AO3648" s="71">
        <v>83</v>
      </c>
      <c r="AW3648" s="74" t="s">
        <v>18043</v>
      </c>
    </row>
    <row r="3649" spans="1:49">
      <c r="A3649" s="70" t="str">
        <f t="shared" si="113"/>
        <v>2026-01</v>
      </c>
      <c r="B3649" s="5" t="str">
        <f>_xlfn.XLOOKUP(G3649,过机服务商重量差!A:A,过机服务商重量差!G:G)</f>
        <v>玉麒麟</v>
      </c>
      <c r="C3649" s="32" t="str">
        <f t="shared" si="112"/>
        <v/>
      </c>
      <c r="D3649" s="63">
        <f>ROUND(IF(AND(AO3649&gt;=0,Y3649="正常走货"),_xlfn.XLOOKUP(G3649,过机服务商重量差!A:A,过机服务商重量差!L:L),"0"),2)</f>
        <v>0</v>
      </c>
      <c r="E3649" s="64">
        <f>ROUND(IF(B3649="小旋风",$D3649/提成!$D$4*提成!$E$4,$D3649/提成!$D$3*提成!$E$3),2)</f>
        <v>0</v>
      </c>
      <c r="F3649" s="5" t="str">
        <f ca="1">IFERROR(LOOKUP(1,0/((B3649=名单!B:B)*(VALUE(AW3649)&gt;=名单!E:E)*(VALUE(AW3649)&lt;=名单!G:G)*(Y3649="正常走货")),名单!H:H),"否")</f>
        <v>否</v>
      </c>
      <c r="G3649" s="71" t="s">
        <v>10947</v>
      </c>
      <c r="H3649" s="71" t="s">
        <v>10949</v>
      </c>
      <c r="J3649" s="72" t="s">
        <v>17</v>
      </c>
      <c r="L3649" s="71" t="s">
        <v>18</v>
      </c>
      <c r="M3649" s="73"/>
      <c r="N3649" s="73"/>
      <c r="R3649" s="73"/>
      <c r="S3649" s="72" t="s">
        <v>203</v>
      </c>
      <c r="T3649" s="72" t="s">
        <v>14378</v>
      </c>
      <c r="U3649" s="73"/>
      <c r="W3649" s="73"/>
      <c r="X3649" s="73"/>
      <c r="Y3649" s="72" t="s">
        <v>14379</v>
      </c>
      <c r="AO3649" s="71">
        <v>-104</v>
      </c>
      <c r="AW3649" s="74" t="s">
        <v>18044</v>
      </c>
    </row>
    <row r="3650" spans="1:49">
      <c r="A3650" s="70" t="str">
        <f t="shared" si="113"/>
        <v>2026-01</v>
      </c>
      <c r="B3650" s="5" t="str">
        <f>_xlfn.XLOOKUP(G3650,过机服务商重量差!A:A,过机服务商重量差!G:G)</f>
        <v>玉麒麟</v>
      </c>
      <c r="C3650" s="32" t="str">
        <f t="shared" ref="C3650:C3713" si="114">IF(OR(AO3650&lt;0,L3650="FBA海运"),"","渠道")</f>
        <v>渠道</v>
      </c>
      <c r="D3650" s="63">
        <f>ROUND(IF(AND(AO3650&gt;=0,Y3650="正常走货"),_xlfn.XLOOKUP(G3650,过机服务商重量差!A:A,过机服务商重量差!L:L),"0"),2)</f>
        <v>72</v>
      </c>
      <c r="E3650" s="64">
        <f>ROUND(IF(B3650="小旋风",$D3650/提成!$D$4*提成!$E$4,$D3650/提成!$D$3*提成!$E$3),2)</f>
        <v>0.72</v>
      </c>
      <c r="F3650" s="5" t="str">
        <f ca="1">IFERROR(LOOKUP(1,0/((B3650=名单!B:B)*(VALUE(AW3650)&gt;=名单!E:E)*(VALUE(AW3650)&lt;=名单!G:G)*(Y3650="正常走货")),名单!H:H),"否")</f>
        <v>否</v>
      </c>
      <c r="G3650" s="71" t="s">
        <v>10950</v>
      </c>
      <c r="H3650" s="71" t="s">
        <v>10952</v>
      </c>
      <c r="J3650" s="72" t="s">
        <v>17</v>
      </c>
      <c r="L3650" s="71" t="s">
        <v>18</v>
      </c>
      <c r="M3650" s="73"/>
      <c r="N3650" s="73"/>
      <c r="R3650" s="73"/>
      <c r="S3650" s="72" t="s">
        <v>558</v>
      </c>
      <c r="T3650" s="72" t="s">
        <v>14410</v>
      </c>
      <c r="U3650" s="73"/>
      <c r="W3650" s="73"/>
      <c r="X3650" s="73"/>
      <c r="Y3650" s="72" t="s">
        <v>14379</v>
      </c>
      <c r="Z3650" s="73"/>
      <c r="AO3650" s="71">
        <v>483.2</v>
      </c>
      <c r="AW3650" s="74" t="s">
        <v>18045</v>
      </c>
    </row>
    <row r="3651" spans="1:49">
      <c r="A3651" s="70" t="str">
        <f t="shared" ref="A3651:A3714" si="115">MID(AW3651,1,7)</f>
        <v>2026-01</v>
      </c>
      <c r="B3651" s="5" t="str">
        <f>_xlfn.XLOOKUP(G3651,过机服务商重量差!A:A,过机服务商重量差!G:G)</f>
        <v>玉麒麟</v>
      </c>
      <c r="C3651" s="32" t="str">
        <f t="shared" si="114"/>
        <v>渠道</v>
      </c>
      <c r="D3651" s="63">
        <f>ROUND(IF(AND(AO3651&gt;=0,Y3651="正常走货"),_xlfn.XLOOKUP(G3651,过机服务商重量差!A:A,过机服务商重量差!L:L),"0"),2)</f>
        <v>198</v>
      </c>
      <c r="E3651" s="64">
        <f>ROUND(IF(B3651="小旋风",$D3651/提成!$D$4*提成!$E$4,$D3651/提成!$D$3*提成!$E$3),2)</f>
        <v>1.98</v>
      </c>
      <c r="F3651" s="5" t="str">
        <f ca="1">IFERROR(LOOKUP(1,0/((B3651=名单!B:B)*(VALUE(AW3651)&gt;=名单!E:E)*(VALUE(AW3651)&lt;=名单!G:G)*(Y3651="正常走货")),名单!H:H),"否")</f>
        <v>否</v>
      </c>
      <c r="G3651" s="71" t="s">
        <v>10953</v>
      </c>
      <c r="H3651" s="71" t="s">
        <v>10955</v>
      </c>
      <c r="J3651" s="72" t="s">
        <v>17</v>
      </c>
      <c r="L3651" s="71" t="s">
        <v>18</v>
      </c>
      <c r="M3651" s="73"/>
      <c r="N3651" s="73"/>
      <c r="R3651" s="73"/>
      <c r="S3651" s="72" t="s">
        <v>292</v>
      </c>
      <c r="T3651" s="72" t="s">
        <v>14410</v>
      </c>
      <c r="U3651" s="73"/>
      <c r="W3651" s="73"/>
      <c r="X3651" s="73"/>
      <c r="Y3651" s="72" t="s">
        <v>14379</v>
      </c>
      <c r="Z3651" s="73"/>
      <c r="AO3651" s="71">
        <v>1316</v>
      </c>
      <c r="AW3651" s="74" t="s">
        <v>18046</v>
      </c>
    </row>
    <row r="3652" spans="1:49">
      <c r="A3652" s="70" t="str">
        <f t="shared" si="115"/>
        <v>2026-01</v>
      </c>
      <c r="B3652" s="5" t="str">
        <f>_xlfn.XLOOKUP(G3652,过机服务商重量差!A:A,过机服务商重量差!G:G)</f>
        <v>玉麒麟</v>
      </c>
      <c r="C3652" s="32" t="str">
        <f t="shared" si="114"/>
        <v>渠道</v>
      </c>
      <c r="D3652" s="63">
        <f>ROUND(IF(AND(AO3652&gt;=0,Y3652="正常走货"),_xlfn.XLOOKUP(G3652,过机服务商重量差!A:A,过机服务商重量差!L:L),"0"),2)</f>
        <v>32</v>
      </c>
      <c r="E3652" s="64">
        <f>ROUND(IF(B3652="小旋风",$D3652/提成!$D$4*提成!$E$4,$D3652/提成!$D$3*提成!$E$3),2)</f>
        <v>0.32</v>
      </c>
      <c r="F3652" s="5" t="str">
        <f ca="1">IFERROR(LOOKUP(1,0/((B3652=名单!B:B)*(VALUE(AW3652)&gt;=名单!E:E)*(VALUE(AW3652)&lt;=名单!G:G)*(Y3652="正常走货")),名单!H:H),"否")</f>
        <v>否</v>
      </c>
      <c r="G3652" s="71" t="s">
        <v>10956</v>
      </c>
      <c r="H3652" s="71" t="s">
        <v>10958</v>
      </c>
      <c r="J3652" s="72" t="s">
        <v>17</v>
      </c>
      <c r="L3652" s="71" t="s">
        <v>18</v>
      </c>
      <c r="M3652" s="73"/>
      <c r="N3652" s="73"/>
      <c r="R3652" s="73"/>
      <c r="S3652" s="72" t="s">
        <v>7799</v>
      </c>
      <c r="T3652" s="72" t="s">
        <v>14382</v>
      </c>
      <c r="U3652" s="73"/>
      <c r="W3652" s="73"/>
      <c r="X3652" s="73"/>
      <c r="Y3652" s="72" t="s">
        <v>14379</v>
      </c>
      <c r="AO3652" s="71">
        <v>177</v>
      </c>
      <c r="AW3652" s="74" t="s">
        <v>18047</v>
      </c>
    </row>
    <row r="3653" spans="1:49">
      <c r="A3653" s="70" t="str">
        <f t="shared" si="115"/>
        <v>2026-01</v>
      </c>
      <c r="B3653" s="5" t="str">
        <f>_xlfn.XLOOKUP(G3653,过机服务商重量差!A:A,过机服务商重量差!G:G)</f>
        <v>帅时莹</v>
      </c>
      <c r="C3653" s="32" t="str">
        <f t="shared" si="114"/>
        <v>渠道</v>
      </c>
      <c r="D3653" s="63">
        <f>ROUND(IF(AND(AO3653&gt;=0,Y3653="正常走货"),_xlfn.XLOOKUP(G3653,过机服务商重量差!A:A,过机服务商重量差!L:L),"0"),2)</f>
        <v>13.5</v>
      </c>
      <c r="E3653" s="64">
        <f>ROUND(IF(B3653="小旋风",$D3653/提成!$D$4*提成!$E$4,$D3653/提成!$D$3*提成!$E$3),2)</f>
        <v>0.14</v>
      </c>
      <c r="F3653" s="5" t="str">
        <f ca="1">IFERROR(LOOKUP(1,0/((B3653=名单!B:B)*(VALUE(AW3653)&gt;=名单!E:E)*(VALUE(AW3653)&lt;=名单!G:G)*(Y3653="正常走货")),名单!H:H),"否")</f>
        <v>否</v>
      </c>
      <c r="G3653" s="71" t="s">
        <v>10959</v>
      </c>
      <c r="H3653" s="71" t="s">
        <v>10961</v>
      </c>
      <c r="J3653" s="72" t="s">
        <v>140</v>
      </c>
      <c r="L3653" s="71" t="s">
        <v>18</v>
      </c>
      <c r="M3653" s="73"/>
      <c r="N3653" s="73"/>
      <c r="R3653" s="73"/>
      <c r="S3653" s="72" t="s">
        <v>562</v>
      </c>
      <c r="T3653" s="72" t="s">
        <v>14410</v>
      </c>
      <c r="U3653" s="73"/>
      <c r="W3653" s="73"/>
      <c r="X3653" s="73"/>
      <c r="Y3653" s="72" t="s">
        <v>14379</v>
      </c>
      <c r="AO3653" s="71">
        <v>65.22</v>
      </c>
      <c r="AW3653" s="74" t="s">
        <v>18048</v>
      </c>
    </row>
    <row r="3654" spans="1:49">
      <c r="A3654" s="70" t="str">
        <f t="shared" si="115"/>
        <v>2026-01</v>
      </c>
      <c r="B3654" s="5" t="str">
        <f>_xlfn.XLOOKUP(G3654,过机服务商重量差!A:A,过机服务商重量差!G:G)</f>
        <v>玉麒麟</v>
      </c>
      <c r="C3654" s="32" t="str">
        <f t="shared" si="114"/>
        <v>渠道</v>
      </c>
      <c r="D3654" s="63">
        <f>ROUND(IF(AND(AO3654&gt;=0,Y3654="正常走货"),_xlfn.XLOOKUP(G3654,过机服务商重量差!A:A,过机服务商重量差!L:L),"0"),2)</f>
        <v>38</v>
      </c>
      <c r="E3654" s="64">
        <f>ROUND(IF(B3654="小旋风",$D3654/提成!$D$4*提成!$E$4,$D3654/提成!$D$3*提成!$E$3),2)</f>
        <v>0.38</v>
      </c>
      <c r="F3654" s="5" t="str">
        <f ca="1">IFERROR(LOOKUP(1,0/((B3654=名单!B:B)*(VALUE(AW3654)&gt;=名单!E:E)*(VALUE(AW3654)&lt;=名单!G:G)*(Y3654="正常走货")),名单!H:H),"否")</f>
        <v>否</v>
      </c>
      <c r="G3654" s="71" t="s">
        <v>10962</v>
      </c>
      <c r="H3654" s="71" t="s">
        <v>10964</v>
      </c>
      <c r="J3654" s="72" t="s">
        <v>256</v>
      </c>
      <c r="L3654" s="71" t="s">
        <v>18</v>
      </c>
      <c r="M3654" s="73"/>
      <c r="N3654" s="73"/>
      <c r="R3654" s="73"/>
      <c r="S3654" s="72" t="s">
        <v>191</v>
      </c>
      <c r="T3654" s="72" t="s">
        <v>14410</v>
      </c>
      <c r="U3654" s="73"/>
      <c r="W3654" s="73"/>
      <c r="X3654" s="73"/>
      <c r="Y3654" s="72" t="s">
        <v>14379</v>
      </c>
      <c r="AO3654" s="71">
        <v>324</v>
      </c>
      <c r="AW3654" s="74" t="s">
        <v>18049</v>
      </c>
    </row>
    <row r="3655" spans="1:49">
      <c r="A3655" s="70" t="str">
        <f t="shared" si="115"/>
        <v>2026-01</v>
      </c>
      <c r="B3655" s="5" t="str">
        <f>_xlfn.XLOOKUP(G3655,过机服务商重量差!A:A,过机服务商重量差!G:G)</f>
        <v>风清扬</v>
      </c>
      <c r="C3655" s="32" t="str">
        <f t="shared" si="114"/>
        <v>渠道</v>
      </c>
      <c r="D3655" s="63">
        <f>ROUND(IF(AND(AO3655&gt;=0,Y3655="正常走货"),_xlfn.XLOOKUP(G3655,过机服务商重量差!A:A,过机服务商重量差!L:L),"0"),2)</f>
        <v>395</v>
      </c>
      <c r="E3655" s="64">
        <f>ROUND(IF(B3655="小旋风",$D3655/提成!$D$4*提成!$E$4,$D3655/提成!$D$3*提成!$E$3),2)</f>
        <v>3.95</v>
      </c>
      <c r="F3655" s="5" t="str">
        <f ca="1">IFERROR(LOOKUP(1,0/((B3655=名单!B:B)*(VALUE(AW3655)&gt;=名单!E:E)*(VALUE(AW3655)&lt;=名单!G:G)*(Y3655="正常走货")),名单!H:H),"否")</f>
        <v>是</v>
      </c>
      <c r="G3655" s="71" t="s">
        <v>10965</v>
      </c>
      <c r="H3655" s="71" t="s">
        <v>10967</v>
      </c>
      <c r="J3655" s="72" t="s">
        <v>231</v>
      </c>
      <c r="L3655" s="71" t="s">
        <v>18</v>
      </c>
      <c r="M3655" s="73"/>
      <c r="N3655" s="73"/>
      <c r="R3655" s="73"/>
      <c r="S3655" s="72" t="s">
        <v>604</v>
      </c>
      <c r="T3655" s="72" t="s">
        <v>14407</v>
      </c>
      <c r="U3655" s="73"/>
      <c r="W3655" s="73"/>
      <c r="X3655" s="73"/>
      <c r="Y3655" s="72" t="s">
        <v>14379</v>
      </c>
      <c r="AO3655" s="71">
        <v>158</v>
      </c>
      <c r="AW3655" s="74" t="s">
        <v>18050</v>
      </c>
    </row>
    <row r="3656" spans="1:49">
      <c r="A3656" s="70" t="str">
        <f t="shared" si="115"/>
        <v>2026-01</v>
      </c>
      <c r="B3656" s="5" t="str">
        <f>_xlfn.XLOOKUP(G3656,过机服务商重量差!A:A,过机服务商重量差!G:G)</f>
        <v>玉麒麟</v>
      </c>
      <c r="C3656" s="32" t="str">
        <f t="shared" si="114"/>
        <v>渠道</v>
      </c>
      <c r="D3656" s="63">
        <f>ROUND(IF(AND(AO3656&gt;=0,Y3656="正常走货"),_xlfn.XLOOKUP(G3656,过机服务商重量差!A:A,过机服务商重量差!L:L),"0"),2)</f>
        <v>8</v>
      </c>
      <c r="E3656" s="64">
        <f>ROUND(IF(B3656="小旋风",$D3656/提成!$D$4*提成!$E$4,$D3656/提成!$D$3*提成!$E$3),2)</f>
        <v>0.08</v>
      </c>
      <c r="F3656" s="5" t="str">
        <f ca="1">IFERROR(LOOKUP(1,0/((B3656=名单!B:B)*(VALUE(AW3656)&gt;=名单!E:E)*(VALUE(AW3656)&lt;=名单!G:G)*(Y3656="正常走货")),名单!H:H),"否")</f>
        <v>否</v>
      </c>
      <c r="G3656" s="71" t="s">
        <v>10968</v>
      </c>
      <c r="H3656" s="71" t="s">
        <v>10970</v>
      </c>
      <c r="J3656" s="72" t="s">
        <v>17</v>
      </c>
      <c r="L3656" s="71" t="s">
        <v>18</v>
      </c>
      <c r="M3656" s="73"/>
      <c r="N3656" s="73"/>
      <c r="R3656" s="73"/>
      <c r="S3656" s="72" t="s">
        <v>328</v>
      </c>
      <c r="T3656" s="72" t="s">
        <v>14382</v>
      </c>
      <c r="U3656" s="73"/>
      <c r="W3656" s="73"/>
      <c r="X3656" s="73"/>
      <c r="Y3656" s="72" t="s">
        <v>14379</v>
      </c>
      <c r="AO3656" s="71">
        <v>68.4</v>
      </c>
      <c r="AW3656" s="74" t="s">
        <v>18051</v>
      </c>
    </row>
    <row r="3657" spans="1:49">
      <c r="A3657" s="70" t="str">
        <f t="shared" si="115"/>
        <v>2026-01</v>
      </c>
      <c r="B3657" s="5" t="str">
        <f>_xlfn.XLOOKUP(G3657,过机服务商重量差!A:A,过机服务商重量差!G:G)</f>
        <v>小旋风</v>
      </c>
      <c r="C3657" s="32" t="str">
        <f t="shared" si="114"/>
        <v>渠道</v>
      </c>
      <c r="D3657" s="63">
        <f>ROUND(IF(AND(AO3657&gt;=0,Y3657="正常走货"),_xlfn.XLOOKUP(G3657,过机服务商重量差!A:A,过机服务商重量差!L:L),"0"),2)</f>
        <v>0</v>
      </c>
      <c r="E3657" s="64">
        <f>ROUND(IF(B3657="小旋风",$D3657/提成!$D$4*提成!$E$4,$D3657/提成!$D$3*提成!$E$3),2)</f>
        <v>0</v>
      </c>
      <c r="F3657" s="5" t="str">
        <f ca="1">IFERROR(LOOKUP(1,0/((B3657=名单!B:B)*(VALUE(AW3657)&gt;=名单!E:E)*(VALUE(AW3657)&lt;=名单!G:G)*(Y3657="正常走货")),名单!H:H),"否")</f>
        <v>否</v>
      </c>
      <c r="G3657" s="71" t="s">
        <v>10971</v>
      </c>
      <c r="H3657" s="71" t="s">
        <v>10973</v>
      </c>
      <c r="J3657" s="72" t="s">
        <v>449</v>
      </c>
      <c r="L3657" s="71" t="s">
        <v>18</v>
      </c>
      <c r="M3657" s="73"/>
      <c r="N3657" s="73"/>
      <c r="R3657" s="73"/>
      <c r="S3657" s="72" t="s">
        <v>1262</v>
      </c>
      <c r="T3657" s="72" t="s">
        <v>14382</v>
      </c>
      <c r="U3657" s="73"/>
      <c r="W3657" s="73"/>
      <c r="X3657" s="73"/>
      <c r="Y3657" s="72" t="s">
        <v>14434</v>
      </c>
      <c r="AO3657" s="71">
        <v>0</v>
      </c>
      <c r="AW3657" s="74" t="s">
        <v>18052</v>
      </c>
    </row>
    <row r="3658" spans="1:49">
      <c r="A3658" s="70" t="str">
        <f t="shared" si="115"/>
        <v>2026-01</v>
      </c>
      <c r="B3658" s="5" t="str">
        <f>_xlfn.XLOOKUP(G3658,过机服务商重量差!A:A,过机服务商重量差!G:G)</f>
        <v>玉麒麟</v>
      </c>
      <c r="C3658" s="32" t="str">
        <f t="shared" si="114"/>
        <v>渠道</v>
      </c>
      <c r="D3658" s="63">
        <f>ROUND(IF(AND(AO3658&gt;=0,Y3658="正常走货"),_xlfn.XLOOKUP(G3658,过机服务商重量差!A:A,过机服务商重量差!L:L),"0"),2)</f>
        <v>5.5</v>
      </c>
      <c r="E3658" s="64">
        <f>ROUND(IF(B3658="小旋风",$D3658/提成!$D$4*提成!$E$4,$D3658/提成!$D$3*提成!$E$3),2)</f>
        <v>0.06</v>
      </c>
      <c r="F3658" s="5" t="str">
        <f ca="1">IFERROR(LOOKUP(1,0/((B3658=名单!B:B)*(VALUE(AW3658)&gt;=名单!E:E)*(VALUE(AW3658)&lt;=名单!G:G)*(Y3658="正常走货")),名单!H:H),"否")</f>
        <v>否</v>
      </c>
      <c r="G3658" s="71" t="s">
        <v>10974</v>
      </c>
      <c r="H3658" s="71" t="s">
        <v>10976</v>
      </c>
      <c r="J3658" s="72" t="s">
        <v>24</v>
      </c>
      <c r="L3658" s="71" t="s">
        <v>18</v>
      </c>
      <c r="M3658" s="73"/>
      <c r="N3658" s="73"/>
      <c r="R3658" s="73"/>
      <c r="S3658" s="72" t="s">
        <v>211</v>
      </c>
      <c r="T3658" s="72" t="s">
        <v>14407</v>
      </c>
      <c r="U3658" s="73"/>
      <c r="W3658" s="73"/>
      <c r="X3658" s="73"/>
      <c r="Y3658" s="72" t="s">
        <v>14379</v>
      </c>
      <c r="AO3658" s="71">
        <v>88.8</v>
      </c>
      <c r="AW3658" s="74" t="s">
        <v>18053</v>
      </c>
    </row>
    <row r="3659" spans="1:49">
      <c r="A3659" s="70" t="str">
        <f t="shared" si="115"/>
        <v>2026-01</v>
      </c>
      <c r="B3659" s="5" t="str">
        <f>_xlfn.XLOOKUP(G3659,过机服务商重量差!A:A,过机服务商重量差!G:G)</f>
        <v>风清扬</v>
      </c>
      <c r="C3659" s="32" t="str">
        <f t="shared" si="114"/>
        <v>渠道</v>
      </c>
      <c r="D3659" s="63">
        <f>ROUND(IF(AND(AO3659&gt;=0,Y3659="正常走货"),_xlfn.XLOOKUP(G3659,过机服务商重量差!A:A,过机服务商重量差!L:L),"0"),2)</f>
        <v>24</v>
      </c>
      <c r="E3659" s="64">
        <f>ROUND(IF(B3659="小旋风",$D3659/提成!$D$4*提成!$E$4,$D3659/提成!$D$3*提成!$E$3),2)</f>
        <v>0.24</v>
      </c>
      <c r="F3659" s="5" t="str">
        <f ca="1">IFERROR(LOOKUP(1,0/((B3659=名单!B:B)*(VALUE(AW3659)&gt;=名单!E:E)*(VALUE(AW3659)&lt;=名单!G:G)*(Y3659="正常走货")),名单!H:H),"否")</f>
        <v>是</v>
      </c>
      <c r="G3659" s="71" t="s">
        <v>10977</v>
      </c>
      <c r="H3659" s="71" t="s">
        <v>10979</v>
      </c>
      <c r="J3659" s="72" t="s">
        <v>317</v>
      </c>
      <c r="L3659" s="71" t="s">
        <v>18</v>
      </c>
      <c r="M3659" s="73"/>
      <c r="N3659" s="73"/>
      <c r="R3659" s="73"/>
      <c r="S3659" s="72" t="s">
        <v>604</v>
      </c>
      <c r="T3659" s="72" t="s">
        <v>14407</v>
      </c>
      <c r="U3659" s="73"/>
      <c r="W3659" s="73"/>
      <c r="X3659" s="73"/>
      <c r="Y3659" s="72" t="s">
        <v>14379</v>
      </c>
      <c r="AO3659" s="71">
        <v>100</v>
      </c>
      <c r="AW3659" s="74" t="s">
        <v>18054</v>
      </c>
    </row>
    <row r="3660" spans="1:49">
      <c r="A3660" s="70" t="str">
        <f t="shared" si="115"/>
        <v>2026-01</v>
      </c>
      <c r="B3660" s="5" t="str">
        <f>_xlfn.XLOOKUP(G3660,过机服务商重量差!A:A,过机服务商重量差!G:G)</f>
        <v>风清扬</v>
      </c>
      <c r="C3660" s="32" t="str">
        <f t="shared" si="114"/>
        <v>渠道</v>
      </c>
      <c r="D3660" s="63">
        <f>ROUND(IF(AND(AO3660&gt;=0,Y3660="正常走货"),_xlfn.XLOOKUP(G3660,过机服务商重量差!A:A,过机服务商重量差!L:L),"0"),2)</f>
        <v>136</v>
      </c>
      <c r="E3660" s="64">
        <f>ROUND(IF(B3660="小旋风",$D3660/提成!$D$4*提成!$E$4,$D3660/提成!$D$3*提成!$E$3),2)</f>
        <v>1.36</v>
      </c>
      <c r="F3660" s="5" t="str">
        <f ca="1">IFERROR(LOOKUP(1,0/((B3660=名单!B:B)*(VALUE(AW3660)&gt;=名单!E:E)*(VALUE(AW3660)&lt;=名单!G:G)*(Y3660="正常走货")),名单!H:H),"否")</f>
        <v>是</v>
      </c>
      <c r="G3660" s="71" t="s">
        <v>10980</v>
      </c>
      <c r="H3660" s="71" t="s">
        <v>50</v>
      </c>
      <c r="J3660" s="72" t="s">
        <v>51</v>
      </c>
      <c r="L3660" s="71" t="s">
        <v>18</v>
      </c>
      <c r="M3660" s="73"/>
      <c r="N3660" s="73"/>
      <c r="R3660" s="73"/>
      <c r="S3660" s="72" t="s">
        <v>6088</v>
      </c>
      <c r="T3660" s="72" t="s">
        <v>16393</v>
      </c>
      <c r="U3660" s="73"/>
      <c r="W3660" s="73"/>
      <c r="X3660" s="73"/>
      <c r="Y3660" s="72" t="s">
        <v>14379</v>
      </c>
      <c r="AO3660" s="71">
        <v>272</v>
      </c>
      <c r="AW3660" s="74" t="s">
        <v>18055</v>
      </c>
    </row>
    <row r="3661" spans="1:49">
      <c r="A3661" s="70" t="str">
        <f t="shared" si="115"/>
        <v>2026-01</v>
      </c>
      <c r="B3661" s="5" t="str">
        <f>_xlfn.XLOOKUP(G3661,过机服务商重量差!A:A,过机服务商重量差!G:G)</f>
        <v>无崖子</v>
      </c>
      <c r="C3661" s="32" t="str">
        <f t="shared" si="114"/>
        <v>渠道</v>
      </c>
      <c r="D3661" s="63">
        <f>ROUND(IF(AND(AO3661&gt;=0,Y3661="正常走货"),_xlfn.XLOOKUP(G3661,过机服务商重量差!A:A,过机服务商重量差!L:L),"0"),2)</f>
        <v>4</v>
      </c>
      <c r="E3661" s="64">
        <f>ROUND(IF(B3661="小旋风",$D3661/提成!$D$4*提成!$E$4,$D3661/提成!$D$3*提成!$E$3),2)</f>
        <v>0.04</v>
      </c>
      <c r="F3661" s="5" t="str">
        <f ca="1">IFERROR(LOOKUP(1,0/((B3661=名单!B:B)*(VALUE(AW3661)&gt;=名单!E:E)*(VALUE(AW3661)&lt;=名单!G:G)*(Y3661="正常走货")),名单!H:H),"否")</f>
        <v>否</v>
      </c>
      <c r="G3661" s="71" t="s">
        <v>10982</v>
      </c>
      <c r="H3661" s="71" t="s">
        <v>10984</v>
      </c>
      <c r="J3661" s="72" t="s">
        <v>2864</v>
      </c>
      <c r="L3661" s="71" t="s">
        <v>18</v>
      </c>
      <c r="M3661" s="73"/>
      <c r="N3661" s="73"/>
      <c r="R3661" s="73"/>
      <c r="S3661" s="72" t="s">
        <v>2305</v>
      </c>
      <c r="T3661" s="72" t="s">
        <v>14410</v>
      </c>
      <c r="U3661" s="73"/>
      <c r="W3661" s="73"/>
      <c r="X3661" s="73"/>
      <c r="Y3661" s="72" t="s">
        <v>14379</v>
      </c>
      <c r="AO3661" s="71">
        <v>135.9</v>
      </c>
      <c r="AW3661" s="74" t="s">
        <v>18056</v>
      </c>
    </row>
    <row r="3662" spans="1:49">
      <c r="A3662" s="70" t="str">
        <f t="shared" si="115"/>
        <v>2026-01</v>
      </c>
      <c r="B3662" s="5" t="str">
        <f>_xlfn.XLOOKUP(G3662,过机服务商重量差!A:A,过机服务商重量差!G:G)</f>
        <v>帅时莹</v>
      </c>
      <c r="C3662" s="32" t="str">
        <f t="shared" si="114"/>
        <v>渠道</v>
      </c>
      <c r="D3662" s="63">
        <f>ROUND(IF(AND(AO3662&gt;=0,Y3662="正常走货"),_xlfn.XLOOKUP(G3662,过机服务商重量差!A:A,过机服务商重量差!L:L),"0"),2)</f>
        <v>1</v>
      </c>
      <c r="E3662" s="64">
        <f>ROUND(IF(B3662="小旋风",$D3662/提成!$D$4*提成!$E$4,$D3662/提成!$D$3*提成!$E$3),2)</f>
        <v>0.01</v>
      </c>
      <c r="F3662" s="5" t="str">
        <f ca="1">IFERROR(LOOKUP(1,0/((B3662=名单!B:B)*(VALUE(AW3662)&gt;=名单!E:E)*(VALUE(AW3662)&lt;=名单!G:G)*(Y3662="正常走货")),名单!H:H),"否")</f>
        <v>否</v>
      </c>
      <c r="G3662" s="71" t="s">
        <v>10985</v>
      </c>
      <c r="H3662" s="71" t="s">
        <v>10987</v>
      </c>
      <c r="J3662" s="72" t="s">
        <v>586</v>
      </c>
      <c r="L3662" s="72" t="s">
        <v>18</v>
      </c>
      <c r="M3662" s="73"/>
      <c r="N3662" s="73"/>
      <c r="R3662" s="73"/>
      <c r="S3662" s="72" t="s">
        <v>562</v>
      </c>
      <c r="T3662" s="72" t="s">
        <v>14410</v>
      </c>
      <c r="U3662" s="73"/>
      <c r="W3662" s="73"/>
      <c r="X3662" s="73"/>
      <c r="Y3662" s="72" t="s">
        <v>14379</v>
      </c>
      <c r="AO3662" s="71">
        <v>17.86</v>
      </c>
      <c r="AW3662" s="74" t="s">
        <v>18057</v>
      </c>
    </row>
    <row r="3663" spans="1:49">
      <c r="A3663" s="70" t="str">
        <f t="shared" si="115"/>
        <v>2026-01</v>
      </c>
      <c r="B3663" s="5" t="str">
        <f>_xlfn.XLOOKUP(G3663,过机服务商重量差!A:A,过机服务商重量差!G:G)</f>
        <v>帅时莹</v>
      </c>
      <c r="C3663" s="32" t="str">
        <f t="shared" si="114"/>
        <v>渠道</v>
      </c>
      <c r="D3663" s="63">
        <f>ROUND(IF(AND(AO3663&gt;=0,Y3663="正常走货"),_xlfn.XLOOKUP(G3663,过机服务商重量差!A:A,过机服务商重量差!L:L),"0"),2)</f>
        <v>42</v>
      </c>
      <c r="E3663" s="64">
        <f>ROUND(IF(B3663="小旋风",$D3663/提成!$D$4*提成!$E$4,$D3663/提成!$D$3*提成!$E$3),2)</f>
        <v>0.42</v>
      </c>
      <c r="F3663" s="5" t="str">
        <f ca="1">IFERROR(LOOKUP(1,0/((B3663=名单!B:B)*(VALUE(AW3663)&gt;=名单!E:E)*(VALUE(AW3663)&lt;=名单!G:G)*(Y3663="正常走货")),名单!H:H),"否")</f>
        <v>否</v>
      </c>
      <c r="G3663" s="71" t="s">
        <v>10988</v>
      </c>
      <c r="H3663" s="71" t="s">
        <v>10990</v>
      </c>
      <c r="J3663" s="72" t="s">
        <v>186</v>
      </c>
      <c r="L3663" s="71" t="s">
        <v>18</v>
      </c>
      <c r="M3663" s="73"/>
      <c r="N3663" s="73"/>
      <c r="R3663" s="73"/>
      <c r="S3663" s="72" t="s">
        <v>191</v>
      </c>
      <c r="T3663" s="72" t="s">
        <v>14410</v>
      </c>
      <c r="U3663" s="73"/>
      <c r="W3663" s="73"/>
      <c r="X3663" s="73"/>
      <c r="Y3663" s="72" t="s">
        <v>14379</v>
      </c>
      <c r="AO3663" s="71">
        <v>668.2</v>
      </c>
      <c r="AW3663" s="74" t="s">
        <v>18058</v>
      </c>
    </row>
    <row r="3664" spans="1:49">
      <c r="A3664" s="70" t="str">
        <f t="shared" si="115"/>
        <v>2026-01</v>
      </c>
      <c r="B3664" s="5" t="str">
        <f>_xlfn.XLOOKUP(G3664,过机服务商重量差!A:A,过机服务商重量差!G:G)</f>
        <v>玉麒麟</v>
      </c>
      <c r="C3664" s="32" t="str">
        <f t="shared" si="114"/>
        <v>渠道</v>
      </c>
      <c r="D3664" s="63">
        <f>ROUND(IF(AND(AO3664&gt;=0,Y3664="正常走货"),_xlfn.XLOOKUP(G3664,过机服务商重量差!A:A,过机服务商重量差!L:L),"0"),2)</f>
        <v>3.5</v>
      </c>
      <c r="E3664" s="64">
        <f>ROUND(IF(B3664="小旋风",$D3664/提成!$D$4*提成!$E$4,$D3664/提成!$D$3*提成!$E$3),2)</f>
        <v>0.04</v>
      </c>
      <c r="F3664" s="5" t="str">
        <f ca="1">IFERROR(LOOKUP(1,0/((B3664=名单!B:B)*(VALUE(AW3664)&gt;=名单!E:E)*(VALUE(AW3664)&lt;=名单!G:G)*(Y3664="正常走货")),名单!H:H),"否")</f>
        <v>否</v>
      </c>
      <c r="G3664" s="71" t="s">
        <v>10991</v>
      </c>
      <c r="H3664" s="71" t="s">
        <v>10993</v>
      </c>
      <c r="J3664" s="72" t="s">
        <v>17</v>
      </c>
      <c r="L3664" s="71" t="s">
        <v>18</v>
      </c>
      <c r="M3664" s="73"/>
      <c r="N3664" s="73"/>
      <c r="R3664" s="73"/>
      <c r="S3664" s="72" t="s">
        <v>1038</v>
      </c>
      <c r="T3664" s="72" t="s">
        <v>14407</v>
      </c>
      <c r="U3664" s="73"/>
      <c r="W3664" s="73"/>
      <c r="X3664" s="73"/>
      <c r="Y3664" s="72" t="s">
        <v>14379</v>
      </c>
      <c r="AO3664" s="71">
        <v>236</v>
      </c>
      <c r="AW3664" s="74" t="s">
        <v>18059</v>
      </c>
    </row>
    <row r="3665" spans="1:49">
      <c r="A3665" s="70" t="str">
        <f t="shared" si="115"/>
        <v>2026-01</v>
      </c>
      <c r="B3665" s="5" t="str">
        <f>_xlfn.XLOOKUP(G3665,过机服务商重量差!A:A,过机服务商重量差!G:G)</f>
        <v>玉麒麟</v>
      </c>
      <c r="C3665" s="32" t="str">
        <f t="shared" si="114"/>
        <v>渠道</v>
      </c>
      <c r="D3665" s="63">
        <f>ROUND(IF(AND(AO3665&gt;=0,Y3665="正常走货"),_xlfn.XLOOKUP(G3665,过机服务商重量差!A:A,过机服务商重量差!L:L),"0"),2)</f>
        <v>44</v>
      </c>
      <c r="E3665" s="64">
        <f>ROUND(IF(B3665="小旋风",$D3665/提成!$D$4*提成!$E$4,$D3665/提成!$D$3*提成!$E$3),2)</f>
        <v>0.44</v>
      </c>
      <c r="F3665" s="5" t="str">
        <f ca="1">IFERROR(LOOKUP(1,0/((B3665=名单!B:B)*(VALUE(AW3665)&gt;=名单!E:E)*(VALUE(AW3665)&lt;=名单!G:G)*(Y3665="正常走货")),名单!H:H),"否")</f>
        <v>否</v>
      </c>
      <c r="G3665" s="71" t="s">
        <v>10994</v>
      </c>
      <c r="H3665" s="71" t="s">
        <v>10996</v>
      </c>
      <c r="J3665" s="72" t="s">
        <v>17</v>
      </c>
      <c r="L3665" s="71" t="s">
        <v>18</v>
      </c>
      <c r="M3665" s="73"/>
      <c r="N3665" s="73"/>
      <c r="R3665" s="73"/>
      <c r="S3665" s="72" t="s">
        <v>353</v>
      </c>
      <c r="T3665" s="72" t="s">
        <v>14386</v>
      </c>
      <c r="U3665" s="73"/>
      <c r="W3665" s="73"/>
      <c r="X3665" s="73"/>
      <c r="Y3665" s="72" t="s">
        <v>14379</v>
      </c>
      <c r="AO3665" s="71">
        <v>201.6</v>
      </c>
      <c r="AW3665" s="74" t="s">
        <v>18060</v>
      </c>
    </row>
    <row r="3666" spans="1:49">
      <c r="A3666" s="70" t="str">
        <f t="shared" si="115"/>
        <v>2026-01</v>
      </c>
      <c r="B3666" s="5" t="str">
        <f>_xlfn.XLOOKUP(G3666,过机服务商重量差!A:A,过机服务商重量差!G:G)</f>
        <v>玉麒麟</v>
      </c>
      <c r="C3666" s="32" t="str">
        <f t="shared" si="114"/>
        <v>渠道</v>
      </c>
      <c r="D3666" s="63">
        <f>ROUND(IF(AND(AO3666&gt;=0,Y3666="正常走货"),_xlfn.XLOOKUP(G3666,过机服务商重量差!A:A,过机服务商重量差!L:L),"0"),2)</f>
        <v>37</v>
      </c>
      <c r="E3666" s="64">
        <f>ROUND(IF(B3666="小旋风",$D3666/提成!$D$4*提成!$E$4,$D3666/提成!$D$3*提成!$E$3),2)</f>
        <v>0.37</v>
      </c>
      <c r="F3666" s="5" t="str">
        <f ca="1">IFERROR(LOOKUP(1,0/((B3666=名单!B:B)*(VALUE(AW3666)&gt;=名单!E:E)*(VALUE(AW3666)&lt;=名单!G:G)*(Y3666="正常走货")),名单!H:H),"否")</f>
        <v>否</v>
      </c>
      <c r="G3666" s="71" t="s">
        <v>10997</v>
      </c>
      <c r="H3666" s="71" t="s">
        <v>10999</v>
      </c>
      <c r="J3666" s="72" t="s">
        <v>17</v>
      </c>
      <c r="L3666" s="71" t="s">
        <v>18</v>
      </c>
      <c r="M3666" s="73"/>
      <c r="N3666" s="73"/>
      <c r="R3666" s="73"/>
      <c r="S3666" s="72" t="s">
        <v>353</v>
      </c>
      <c r="T3666" s="72" t="s">
        <v>14386</v>
      </c>
      <c r="U3666" s="73"/>
      <c r="W3666" s="73"/>
      <c r="X3666" s="73"/>
      <c r="Y3666" s="72" t="s">
        <v>14379</v>
      </c>
      <c r="AO3666" s="71">
        <v>166.6</v>
      </c>
      <c r="AW3666" s="74" t="s">
        <v>18061</v>
      </c>
    </row>
    <row r="3667" spans="1:49">
      <c r="A3667" s="70" t="str">
        <f t="shared" si="115"/>
        <v>2026-01</v>
      </c>
      <c r="B3667" s="5" t="str">
        <f>_xlfn.XLOOKUP(G3667,过机服务商重量差!A:A,过机服务商重量差!G:G)</f>
        <v>玉麒麟</v>
      </c>
      <c r="C3667" s="32" t="str">
        <f t="shared" si="114"/>
        <v>渠道</v>
      </c>
      <c r="D3667" s="63">
        <f>ROUND(IF(AND(AO3667&gt;=0,Y3667="正常走货"),_xlfn.XLOOKUP(G3667,过机服务商重量差!A:A,过机服务商重量差!L:L),"0"),2)</f>
        <v>37</v>
      </c>
      <c r="E3667" s="64">
        <f>ROUND(IF(B3667="小旋风",$D3667/提成!$D$4*提成!$E$4,$D3667/提成!$D$3*提成!$E$3),2)</f>
        <v>0.37</v>
      </c>
      <c r="F3667" s="5" t="str">
        <f ca="1">IFERROR(LOOKUP(1,0/((B3667=名单!B:B)*(VALUE(AW3667)&gt;=名单!E:E)*(VALUE(AW3667)&lt;=名单!G:G)*(Y3667="正常走货")),名单!H:H),"否")</f>
        <v>否</v>
      </c>
      <c r="G3667" s="71" t="s">
        <v>11000</v>
      </c>
      <c r="H3667" s="71" t="s">
        <v>11002</v>
      </c>
      <c r="J3667" s="72" t="s">
        <v>17</v>
      </c>
      <c r="L3667" s="71" t="s">
        <v>18</v>
      </c>
      <c r="M3667" s="73"/>
      <c r="N3667" s="73"/>
      <c r="R3667" s="73"/>
      <c r="S3667" s="72" t="s">
        <v>353</v>
      </c>
      <c r="T3667" s="71" t="s">
        <v>14386</v>
      </c>
      <c r="U3667" s="73"/>
      <c r="W3667" s="73"/>
      <c r="X3667" s="73"/>
      <c r="Y3667" s="72" t="s">
        <v>14379</v>
      </c>
      <c r="AO3667" s="71">
        <v>166.6</v>
      </c>
      <c r="AW3667" s="74" t="s">
        <v>18062</v>
      </c>
    </row>
    <row r="3668" spans="1:49">
      <c r="A3668" s="70" t="str">
        <f t="shared" si="115"/>
        <v>2026-01</v>
      </c>
      <c r="B3668" s="5" t="str">
        <f>_xlfn.XLOOKUP(G3668,过机服务商重量差!A:A,过机服务商重量差!G:G)</f>
        <v>玉麒麟</v>
      </c>
      <c r="C3668" s="32" t="str">
        <f t="shared" si="114"/>
        <v>渠道</v>
      </c>
      <c r="D3668" s="63">
        <f>ROUND(IF(AND(AO3668&gt;=0,Y3668="正常走货"),_xlfn.XLOOKUP(G3668,过机服务商重量差!A:A,过机服务商重量差!L:L),"0"),2)</f>
        <v>30</v>
      </c>
      <c r="E3668" s="64">
        <f>ROUND(IF(B3668="小旋风",$D3668/提成!$D$4*提成!$E$4,$D3668/提成!$D$3*提成!$E$3),2)</f>
        <v>0.3</v>
      </c>
      <c r="F3668" s="5" t="str">
        <f ca="1">IFERROR(LOOKUP(1,0/((B3668=名单!B:B)*(VALUE(AW3668)&gt;=名单!E:E)*(VALUE(AW3668)&lt;=名单!G:G)*(Y3668="正常走货")),名单!H:H),"否")</f>
        <v>否</v>
      </c>
      <c r="G3668" s="71" t="s">
        <v>11003</v>
      </c>
      <c r="H3668" s="71" t="s">
        <v>11005</v>
      </c>
      <c r="J3668" s="72" t="s">
        <v>17</v>
      </c>
      <c r="L3668" s="71" t="s">
        <v>18</v>
      </c>
      <c r="M3668" s="73"/>
      <c r="N3668" s="73"/>
      <c r="R3668" s="73"/>
      <c r="S3668" s="72" t="s">
        <v>353</v>
      </c>
      <c r="T3668" s="72" t="s">
        <v>14386</v>
      </c>
      <c r="U3668" s="73"/>
      <c r="W3668" s="73"/>
      <c r="X3668" s="73"/>
      <c r="Y3668" s="72" t="s">
        <v>14379</v>
      </c>
      <c r="AO3668" s="71">
        <v>131.6</v>
      </c>
      <c r="AW3668" s="74" t="s">
        <v>18063</v>
      </c>
    </row>
    <row r="3669" spans="1:49">
      <c r="A3669" s="70" t="str">
        <f t="shared" si="115"/>
        <v>2026-01</v>
      </c>
      <c r="B3669" s="5" t="str">
        <f>_xlfn.XLOOKUP(G3669,过机服务商重量差!A:A,过机服务商重量差!G:G)</f>
        <v>无崖子</v>
      </c>
      <c r="C3669" s="32" t="str">
        <f t="shared" si="114"/>
        <v>渠道</v>
      </c>
      <c r="D3669" s="63">
        <f>ROUND(IF(AND(AO3669&gt;=0,Y3669="正常走货"),_xlfn.XLOOKUP(G3669,过机服务商重量差!A:A,过机服务商重量差!L:L),"0"),2)</f>
        <v>1.5</v>
      </c>
      <c r="E3669" s="64">
        <f>ROUND(IF(B3669="小旋风",$D3669/提成!$D$4*提成!$E$4,$D3669/提成!$D$3*提成!$E$3),2)</f>
        <v>0.02</v>
      </c>
      <c r="F3669" s="5" t="str">
        <f ca="1">IFERROR(LOOKUP(1,0/((B3669=名单!B:B)*(VALUE(AW3669)&gt;=名单!E:E)*(VALUE(AW3669)&lt;=名单!G:G)*(Y3669="正常走货")),名单!H:H),"否")</f>
        <v>否</v>
      </c>
      <c r="G3669" s="71" t="s">
        <v>11006</v>
      </c>
      <c r="H3669" s="71" t="s">
        <v>11008</v>
      </c>
      <c r="J3669" s="72" t="s">
        <v>160</v>
      </c>
      <c r="L3669" s="71" t="s">
        <v>18</v>
      </c>
      <c r="M3669" s="73"/>
      <c r="N3669" s="73"/>
      <c r="R3669" s="73"/>
      <c r="S3669" s="72" t="s">
        <v>408</v>
      </c>
      <c r="T3669" s="72" t="s">
        <v>14378</v>
      </c>
      <c r="U3669" s="73"/>
      <c r="W3669" s="73"/>
      <c r="X3669" s="73"/>
      <c r="Y3669" s="72" t="s">
        <v>14379</v>
      </c>
      <c r="AO3669" s="71">
        <v>0</v>
      </c>
      <c r="AW3669" s="74" t="s">
        <v>18064</v>
      </c>
    </row>
    <row r="3670" spans="1:49">
      <c r="A3670" s="70" t="str">
        <f t="shared" si="115"/>
        <v>2026-01</v>
      </c>
      <c r="B3670" s="5" t="str">
        <f>_xlfn.XLOOKUP(G3670,过机服务商重量差!A:A,过机服务商重量差!G:G)</f>
        <v>小旋风</v>
      </c>
      <c r="C3670" s="32" t="str">
        <f t="shared" si="114"/>
        <v>渠道</v>
      </c>
      <c r="D3670" s="63">
        <f>ROUND(IF(AND(AO3670&gt;=0,Y3670="正常走货"),_xlfn.XLOOKUP(G3670,过机服务商重量差!A:A,过机服务商重量差!L:L),"0"),2)</f>
        <v>36</v>
      </c>
      <c r="E3670" s="64">
        <f>ROUND(IF(B3670="小旋风",$D3670/提成!$D$4*提成!$E$4,$D3670/提成!$D$3*提成!$E$3),2)</f>
        <v>0.36</v>
      </c>
      <c r="F3670" s="5" t="str">
        <f ca="1">IFERROR(LOOKUP(1,0/((B3670=名单!B:B)*(VALUE(AW3670)&gt;=名单!E:E)*(VALUE(AW3670)&lt;=名单!G:G)*(Y3670="正常走货")),名单!H:H),"否")</f>
        <v>是</v>
      </c>
      <c r="G3670" s="71" t="s">
        <v>11009</v>
      </c>
      <c r="H3670" s="71" t="s">
        <v>11011</v>
      </c>
      <c r="J3670" s="72" t="s">
        <v>3059</v>
      </c>
      <c r="L3670" s="71" t="s">
        <v>18</v>
      </c>
      <c r="M3670" s="73"/>
      <c r="N3670" s="73"/>
      <c r="R3670" s="73"/>
      <c r="S3670" s="72" t="s">
        <v>306</v>
      </c>
      <c r="T3670" s="72" t="s">
        <v>14410</v>
      </c>
      <c r="U3670" s="73"/>
      <c r="W3670" s="73"/>
      <c r="X3670" s="73"/>
      <c r="Y3670" s="72" t="s">
        <v>14379</v>
      </c>
      <c r="AO3670" s="71">
        <v>470</v>
      </c>
      <c r="AW3670" s="74" t="s">
        <v>18065</v>
      </c>
    </row>
    <row r="3671" spans="1:49">
      <c r="A3671" s="70" t="str">
        <f t="shared" si="115"/>
        <v>2026-01</v>
      </c>
      <c r="B3671" s="5" t="str">
        <f>_xlfn.XLOOKUP(G3671,过机服务商重量差!A:A,过机服务商重量差!G:G)</f>
        <v>风清扬</v>
      </c>
      <c r="C3671" s="32" t="str">
        <f t="shared" si="114"/>
        <v>渠道</v>
      </c>
      <c r="D3671" s="63">
        <f>ROUND(IF(AND(AO3671&gt;=0,Y3671="正常走货"),_xlfn.XLOOKUP(G3671,过机服务商重量差!A:A,过机服务商重量差!L:L),"0"),2)</f>
        <v>36</v>
      </c>
      <c r="E3671" s="64">
        <f>ROUND(IF(B3671="小旋风",$D3671/提成!$D$4*提成!$E$4,$D3671/提成!$D$3*提成!$E$3),2)</f>
        <v>0.36</v>
      </c>
      <c r="F3671" s="5" t="str">
        <f ca="1">IFERROR(LOOKUP(1,0/((B3671=名单!B:B)*(VALUE(AW3671)&gt;=名单!E:E)*(VALUE(AW3671)&lt;=名单!G:G)*(Y3671="正常走货")),名单!H:H),"否")</f>
        <v>是</v>
      </c>
      <c r="G3671" s="71" t="s">
        <v>11012</v>
      </c>
      <c r="H3671" s="71" t="s">
        <v>11014</v>
      </c>
      <c r="J3671" s="72" t="s">
        <v>1592</v>
      </c>
      <c r="L3671" s="71" t="s">
        <v>18</v>
      </c>
      <c r="M3671" s="73"/>
      <c r="N3671" s="73"/>
      <c r="R3671" s="73"/>
      <c r="S3671" s="72" t="s">
        <v>540</v>
      </c>
      <c r="T3671" s="72" t="s">
        <v>14410</v>
      </c>
      <c r="U3671" s="73"/>
      <c r="W3671" s="73"/>
      <c r="X3671" s="73"/>
      <c r="Y3671" s="72" t="s">
        <v>14379</v>
      </c>
      <c r="AO3671" s="71">
        <v>18</v>
      </c>
      <c r="AW3671" s="74" t="s">
        <v>18066</v>
      </c>
    </row>
    <row r="3672" spans="1:49">
      <c r="A3672" s="70" t="str">
        <f t="shared" si="115"/>
        <v>2026-01</v>
      </c>
      <c r="B3672" s="5" t="str">
        <f>_xlfn.XLOOKUP(G3672,过机服务商重量差!A:A,过机服务商重量差!G:G)</f>
        <v>玉麒麟</v>
      </c>
      <c r="C3672" s="32" t="str">
        <f t="shared" si="114"/>
        <v>渠道</v>
      </c>
      <c r="D3672" s="63">
        <f>ROUND(IF(AND(AO3672&gt;=0,Y3672="正常走货"),_xlfn.XLOOKUP(G3672,过机服务商重量差!A:A,过机服务商重量差!L:L),"0"),2)</f>
        <v>25</v>
      </c>
      <c r="E3672" s="64">
        <f>ROUND(IF(B3672="小旋风",$D3672/提成!$D$4*提成!$E$4,$D3672/提成!$D$3*提成!$E$3),2)</f>
        <v>0.25</v>
      </c>
      <c r="F3672" s="5" t="str">
        <f ca="1">IFERROR(LOOKUP(1,0/((B3672=名单!B:B)*(VALUE(AW3672)&gt;=名单!E:E)*(VALUE(AW3672)&lt;=名单!G:G)*(Y3672="正常走货")),名单!H:H),"否")</f>
        <v>否</v>
      </c>
      <c r="G3672" s="71" t="s">
        <v>11015</v>
      </c>
      <c r="H3672" s="71" t="s">
        <v>11017</v>
      </c>
      <c r="J3672" s="72" t="s">
        <v>256</v>
      </c>
      <c r="L3672" s="71" t="s">
        <v>18</v>
      </c>
      <c r="M3672" s="73"/>
      <c r="N3672" s="73"/>
      <c r="R3672" s="73"/>
      <c r="S3672" s="72" t="s">
        <v>540</v>
      </c>
      <c r="T3672" s="72" t="s">
        <v>14410</v>
      </c>
      <c r="U3672" s="73"/>
      <c r="W3672" s="73"/>
      <c r="X3672" s="73"/>
      <c r="Y3672" s="72" t="s">
        <v>14379</v>
      </c>
      <c r="AO3672" s="71">
        <v>52.5</v>
      </c>
      <c r="AW3672" s="74" t="s">
        <v>18067</v>
      </c>
    </row>
    <row r="3673" spans="1:49">
      <c r="A3673" s="70" t="str">
        <f t="shared" si="115"/>
        <v>2026-01</v>
      </c>
      <c r="B3673" s="5" t="str">
        <f>_xlfn.XLOOKUP(G3673,过机服务商重量差!A:A,过机服务商重量差!G:G)</f>
        <v>小旋风</v>
      </c>
      <c r="C3673" s="32" t="str">
        <f t="shared" si="114"/>
        <v>渠道</v>
      </c>
      <c r="D3673" s="63">
        <f>ROUND(IF(AND(AO3673&gt;=0,Y3673="正常走货"),_xlfn.XLOOKUP(G3673,过机服务商重量差!A:A,过机服务商重量差!L:L),"0"),2)</f>
        <v>379</v>
      </c>
      <c r="E3673" s="64">
        <f>ROUND(IF(B3673="小旋风",$D3673/提成!$D$4*提成!$E$4,$D3673/提成!$D$3*提成!$E$3),2)</f>
        <v>3.79</v>
      </c>
      <c r="F3673" s="5" t="str">
        <f ca="1">IFERROR(LOOKUP(1,0/((B3673=名单!B:B)*(VALUE(AW3673)&gt;=名单!E:E)*(VALUE(AW3673)&lt;=名单!G:G)*(Y3673="正常走货")),名单!H:H),"否")</f>
        <v>是</v>
      </c>
      <c r="G3673" s="71" t="s">
        <v>11018</v>
      </c>
      <c r="H3673" s="71" t="s">
        <v>11020</v>
      </c>
      <c r="J3673" s="72" t="s">
        <v>274</v>
      </c>
      <c r="L3673" s="71" t="s">
        <v>18</v>
      </c>
      <c r="M3673" s="73"/>
      <c r="N3673" s="73"/>
      <c r="R3673" s="73"/>
      <c r="S3673" s="72" t="s">
        <v>7799</v>
      </c>
      <c r="T3673" s="72" t="s">
        <v>14382</v>
      </c>
      <c r="U3673" s="73"/>
      <c r="W3673" s="73"/>
      <c r="X3673" s="73"/>
      <c r="Y3673" s="72" t="s">
        <v>14379</v>
      </c>
      <c r="AO3673" s="71">
        <v>189.5</v>
      </c>
      <c r="AW3673" s="74" t="s">
        <v>18068</v>
      </c>
    </row>
    <row r="3674" spans="1:49">
      <c r="A3674" s="70" t="str">
        <f t="shared" si="115"/>
        <v>2026-01</v>
      </c>
      <c r="B3674" s="5" t="str">
        <f>_xlfn.XLOOKUP(G3674,过机服务商重量差!A:A,过机服务商重量差!G:G)</f>
        <v>玉麒麟</v>
      </c>
      <c r="C3674" s="32" t="str">
        <f t="shared" si="114"/>
        <v>渠道</v>
      </c>
      <c r="D3674" s="63">
        <f>ROUND(IF(AND(AO3674&gt;=0,Y3674="正常走货"),_xlfn.XLOOKUP(G3674,过机服务商重量差!A:A,过机服务商重量差!L:L),"0"),2)</f>
        <v>24</v>
      </c>
      <c r="E3674" s="64">
        <f>ROUND(IF(B3674="小旋风",$D3674/提成!$D$4*提成!$E$4,$D3674/提成!$D$3*提成!$E$3),2)</f>
        <v>0.24</v>
      </c>
      <c r="F3674" s="5" t="str">
        <f ca="1">IFERROR(LOOKUP(1,0/((B3674=名单!B:B)*(VALUE(AW3674)&gt;=名单!E:E)*(VALUE(AW3674)&lt;=名单!G:G)*(Y3674="正常走货")),名单!H:H),"否")</f>
        <v>否</v>
      </c>
      <c r="G3674" s="71" t="s">
        <v>11021</v>
      </c>
      <c r="H3674" s="71" t="s">
        <v>11023</v>
      </c>
      <c r="J3674" s="72" t="s">
        <v>17</v>
      </c>
      <c r="L3674" s="71" t="s">
        <v>18</v>
      </c>
      <c r="M3674" s="73"/>
      <c r="N3674" s="73"/>
      <c r="R3674" s="73"/>
      <c r="S3674" s="72" t="s">
        <v>86</v>
      </c>
      <c r="T3674" s="72" t="s">
        <v>14378</v>
      </c>
      <c r="U3674" s="73"/>
      <c r="W3674" s="73"/>
      <c r="X3674" s="73"/>
      <c r="Y3674" s="72" t="s">
        <v>14379</v>
      </c>
      <c r="AO3674" s="71">
        <v>231.96</v>
      </c>
      <c r="AW3674" s="74" t="s">
        <v>18069</v>
      </c>
    </row>
    <row r="3675" spans="1:49">
      <c r="A3675" s="70" t="str">
        <f t="shared" si="115"/>
        <v>2026-01</v>
      </c>
      <c r="B3675" s="5" t="str">
        <f>_xlfn.XLOOKUP(G3675,过机服务商重量差!A:A,过机服务商重量差!G:G)</f>
        <v>风清扬</v>
      </c>
      <c r="C3675" s="32" t="str">
        <f t="shared" si="114"/>
        <v>渠道</v>
      </c>
      <c r="D3675" s="63">
        <f>ROUND(IF(AND(AO3675&gt;=0,Y3675="正常走货"),_xlfn.XLOOKUP(G3675,过机服务商重量差!A:A,过机服务商重量差!L:L),"0"),2)</f>
        <v>22</v>
      </c>
      <c r="E3675" s="64">
        <f>ROUND(IF(B3675="小旋风",$D3675/提成!$D$4*提成!$E$4,$D3675/提成!$D$3*提成!$E$3),2)</f>
        <v>0.22</v>
      </c>
      <c r="F3675" s="5" t="str">
        <f ca="1">IFERROR(LOOKUP(1,0/((B3675=名单!B:B)*(VALUE(AW3675)&gt;=名单!E:E)*(VALUE(AW3675)&lt;=名单!G:G)*(Y3675="正常走货")),名单!H:H),"否")</f>
        <v>是</v>
      </c>
      <c r="G3675" s="71" t="s">
        <v>11024</v>
      </c>
      <c r="H3675" s="71" t="s">
        <v>50</v>
      </c>
      <c r="J3675" s="72" t="s">
        <v>51</v>
      </c>
      <c r="L3675" s="71" t="s">
        <v>18</v>
      </c>
      <c r="M3675" s="73"/>
      <c r="N3675" s="73"/>
      <c r="R3675" s="73"/>
      <c r="S3675" s="72" t="s">
        <v>1218</v>
      </c>
      <c r="T3675" s="72" t="s">
        <v>14578</v>
      </c>
      <c r="U3675" s="73"/>
      <c r="W3675" s="73"/>
      <c r="X3675" s="73"/>
      <c r="Y3675" s="72" t="s">
        <v>14379</v>
      </c>
      <c r="AO3675" s="71">
        <v>48.4</v>
      </c>
      <c r="AW3675" s="74" t="s">
        <v>18070</v>
      </c>
    </row>
    <row r="3676" spans="1:49">
      <c r="A3676" s="70" t="str">
        <f t="shared" si="115"/>
        <v>2026-01</v>
      </c>
      <c r="B3676" s="5" t="str">
        <f>_xlfn.XLOOKUP(G3676,过机服务商重量差!A:A,过机服务商重量差!G:G)</f>
        <v>风清扬</v>
      </c>
      <c r="C3676" s="32" t="str">
        <f t="shared" si="114"/>
        <v>渠道</v>
      </c>
      <c r="D3676" s="63">
        <f>ROUND(IF(AND(AO3676&gt;=0,Y3676="正常走货"),_xlfn.XLOOKUP(G3676,过机服务商重量差!A:A,过机服务商重量差!L:L),"0"),2)</f>
        <v>22</v>
      </c>
      <c r="E3676" s="64">
        <f>ROUND(IF(B3676="小旋风",$D3676/提成!$D$4*提成!$E$4,$D3676/提成!$D$3*提成!$E$3),2)</f>
        <v>0.22</v>
      </c>
      <c r="F3676" s="5" t="str">
        <f ca="1">IFERROR(LOOKUP(1,0/((B3676=名单!B:B)*(VALUE(AW3676)&gt;=名单!E:E)*(VALUE(AW3676)&lt;=名单!G:G)*(Y3676="正常走货")),名单!H:H),"否")</f>
        <v>是</v>
      </c>
      <c r="G3676" s="71" t="s">
        <v>11026</v>
      </c>
      <c r="H3676" s="71" t="s">
        <v>50</v>
      </c>
      <c r="J3676" s="72" t="s">
        <v>51</v>
      </c>
      <c r="L3676" s="71" t="s">
        <v>18</v>
      </c>
      <c r="M3676" s="73"/>
      <c r="N3676" s="73"/>
      <c r="R3676" s="73"/>
      <c r="S3676" s="72" t="s">
        <v>1218</v>
      </c>
      <c r="T3676" s="72" t="s">
        <v>14578</v>
      </c>
      <c r="U3676" s="73"/>
      <c r="W3676" s="73"/>
      <c r="X3676" s="73"/>
      <c r="Y3676" s="72" t="s">
        <v>14379</v>
      </c>
      <c r="AO3676" s="71">
        <v>44</v>
      </c>
      <c r="AW3676" s="74" t="s">
        <v>18071</v>
      </c>
    </row>
    <row r="3677" spans="1:49">
      <c r="A3677" s="70" t="str">
        <f t="shared" si="115"/>
        <v>2026-01</v>
      </c>
      <c r="B3677" s="5" t="str">
        <f>_xlfn.XLOOKUP(G3677,过机服务商重量差!A:A,过机服务商重量差!G:G)</f>
        <v>风清扬</v>
      </c>
      <c r="C3677" s="32" t="str">
        <f t="shared" si="114"/>
        <v>渠道</v>
      </c>
      <c r="D3677" s="63">
        <f>ROUND(IF(AND(AO3677&gt;=0,Y3677="正常走货"),_xlfn.XLOOKUP(G3677,过机服务商重量差!A:A,过机服务商重量差!L:L),"0"),2)</f>
        <v>276</v>
      </c>
      <c r="E3677" s="64">
        <f>ROUND(IF(B3677="小旋风",$D3677/提成!$D$4*提成!$E$4,$D3677/提成!$D$3*提成!$E$3),2)</f>
        <v>2.76</v>
      </c>
      <c r="F3677" s="5" t="str">
        <f ca="1">IFERROR(LOOKUP(1,0/((B3677=名单!B:B)*(VALUE(AW3677)&gt;=名单!E:E)*(VALUE(AW3677)&lt;=名单!G:G)*(Y3677="正常走货")),名单!H:H),"否")</f>
        <v>是</v>
      </c>
      <c r="G3677" s="71" t="s">
        <v>11028</v>
      </c>
      <c r="H3677" s="71" t="s">
        <v>11030</v>
      </c>
      <c r="J3677" s="72" t="s">
        <v>880</v>
      </c>
      <c r="L3677" s="71" t="s">
        <v>18</v>
      </c>
      <c r="M3677" s="73"/>
      <c r="N3677" s="73"/>
      <c r="R3677" s="73"/>
      <c r="S3677" s="72" t="s">
        <v>398</v>
      </c>
      <c r="T3677" s="72" t="s">
        <v>14382</v>
      </c>
      <c r="U3677" s="73"/>
      <c r="W3677" s="73"/>
      <c r="X3677" s="73"/>
      <c r="Y3677" s="72" t="s">
        <v>14379</v>
      </c>
      <c r="AO3677" s="71">
        <v>1288</v>
      </c>
      <c r="AW3677" s="74" t="s">
        <v>18072</v>
      </c>
    </row>
    <row r="3678" spans="1:49">
      <c r="A3678" s="70" t="str">
        <f t="shared" si="115"/>
        <v>2026-01</v>
      </c>
      <c r="B3678" s="5" t="str">
        <f>_xlfn.XLOOKUP(G3678,过机服务商重量差!A:A,过机服务商重量差!G:G)</f>
        <v>无崖子</v>
      </c>
      <c r="C3678" s="32" t="str">
        <f t="shared" si="114"/>
        <v>渠道</v>
      </c>
      <c r="D3678" s="63">
        <f>ROUND(IF(AND(AO3678&gt;=0,Y3678="正常走货"),_xlfn.XLOOKUP(G3678,过机服务商重量差!A:A,过机服务商重量差!L:L),"0"),2)</f>
        <v>0.5</v>
      </c>
      <c r="E3678" s="64">
        <f>ROUND(IF(B3678="小旋风",$D3678/提成!$D$4*提成!$E$4,$D3678/提成!$D$3*提成!$E$3),2)</f>
        <v>0.01</v>
      </c>
      <c r="F3678" s="5" t="str">
        <f ca="1">IFERROR(LOOKUP(1,0/((B3678=名单!B:B)*(VALUE(AW3678)&gt;=名单!E:E)*(VALUE(AW3678)&lt;=名单!G:G)*(Y3678="正常走货")),名单!H:H),"否")</f>
        <v>否</v>
      </c>
      <c r="G3678" s="71" t="s">
        <v>11031</v>
      </c>
      <c r="H3678" s="71" t="s">
        <v>11033</v>
      </c>
      <c r="J3678" s="72" t="s">
        <v>160</v>
      </c>
      <c r="L3678" s="71" t="s">
        <v>18</v>
      </c>
      <c r="M3678" s="73"/>
      <c r="N3678" s="73"/>
      <c r="R3678" s="73"/>
      <c r="S3678" s="72" t="s">
        <v>408</v>
      </c>
      <c r="T3678" s="72" t="s">
        <v>14378</v>
      </c>
      <c r="U3678" s="73"/>
      <c r="W3678" s="73"/>
      <c r="X3678" s="73"/>
      <c r="Y3678" s="72" t="s">
        <v>14379</v>
      </c>
      <c r="AO3678" s="71">
        <v>0</v>
      </c>
      <c r="AW3678" s="74" t="s">
        <v>18073</v>
      </c>
    </row>
    <row r="3679" spans="1:49">
      <c r="A3679" s="70" t="str">
        <f t="shared" si="115"/>
        <v>2026-01</v>
      </c>
      <c r="B3679" s="5" t="str">
        <f>_xlfn.XLOOKUP(G3679,过机服务商重量差!A:A,过机服务商重量差!G:G)</f>
        <v>风清扬</v>
      </c>
      <c r="C3679" s="32" t="str">
        <f t="shared" si="114"/>
        <v>渠道</v>
      </c>
      <c r="D3679" s="63">
        <f>ROUND(IF(AND(AO3679&gt;=0,Y3679="正常走货"),_xlfn.XLOOKUP(G3679,过机服务商重量差!A:A,过机服务商重量差!L:L),"0"),2)</f>
        <v>26</v>
      </c>
      <c r="E3679" s="64">
        <f>ROUND(IF(B3679="小旋风",$D3679/提成!$D$4*提成!$E$4,$D3679/提成!$D$3*提成!$E$3),2)</f>
        <v>0.26</v>
      </c>
      <c r="F3679" s="5" t="str">
        <f ca="1">IFERROR(LOOKUP(1,0/((B3679=名单!B:B)*(VALUE(AW3679)&gt;=名单!E:E)*(VALUE(AW3679)&lt;=名单!G:G)*(Y3679="正常走货")),名单!H:H),"否")</f>
        <v>是</v>
      </c>
      <c r="G3679" s="71" t="s">
        <v>11034</v>
      </c>
      <c r="H3679" s="71" t="s">
        <v>11036</v>
      </c>
      <c r="J3679" s="72" t="s">
        <v>880</v>
      </c>
      <c r="L3679" s="71" t="s">
        <v>18</v>
      </c>
      <c r="M3679" s="73"/>
      <c r="N3679" s="73"/>
      <c r="R3679" s="73"/>
      <c r="S3679" s="72" t="s">
        <v>398</v>
      </c>
      <c r="T3679" s="72" t="s">
        <v>14382</v>
      </c>
      <c r="U3679" s="73"/>
      <c r="W3679" s="73"/>
      <c r="X3679" s="73"/>
      <c r="Y3679" s="72" t="s">
        <v>14379</v>
      </c>
      <c r="AO3679" s="71">
        <v>177</v>
      </c>
      <c r="AW3679" s="74" t="s">
        <v>18074</v>
      </c>
    </row>
    <row r="3680" spans="1:49">
      <c r="A3680" s="70" t="str">
        <f t="shared" si="115"/>
        <v>2026-01</v>
      </c>
      <c r="B3680" s="5" t="str">
        <f>_xlfn.XLOOKUP(G3680,过机服务商重量差!A:A,过机服务商重量差!G:G)</f>
        <v>玉麒麟</v>
      </c>
      <c r="C3680" s="32" t="str">
        <f t="shared" si="114"/>
        <v>渠道</v>
      </c>
      <c r="D3680" s="63">
        <f>ROUND(IF(AND(AO3680&gt;=0,Y3680="正常走货"),_xlfn.XLOOKUP(G3680,过机服务商重量差!A:A,过机服务商重量差!L:L),"0"),2)</f>
        <v>31</v>
      </c>
      <c r="E3680" s="64">
        <f>ROUND(IF(B3680="小旋风",$D3680/提成!$D$4*提成!$E$4,$D3680/提成!$D$3*提成!$E$3),2)</f>
        <v>0.31</v>
      </c>
      <c r="F3680" s="5" t="str">
        <f ca="1">IFERROR(LOOKUP(1,0/((B3680=名单!B:B)*(VALUE(AW3680)&gt;=名单!E:E)*(VALUE(AW3680)&lt;=名单!G:G)*(Y3680="正常走货")),名单!H:H),"否")</f>
        <v>否</v>
      </c>
      <c r="G3680" s="71" t="s">
        <v>11037</v>
      </c>
      <c r="H3680" s="71" t="s">
        <v>11039</v>
      </c>
      <c r="J3680" s="72" t="s">
        <v>17</v>
      </c>
      <c r="L3680" s="71" t="s">
        <v>18</v>
      </c>
      <c r="M3680" s="73"/>
      <c r="N3680" s="73"/>
      <c r="R3680" s="73"/>
      <c r="S3680" s="72" t="s">
        <v>2305</v>
      </c>
      <c r="T3680" s="72" t="s">
        <v>14410</v>
      </c>
      <c r="U3680" s="73"/>
      <c r="W3680" s="73"/>
      <c r="X3680" s="73"/>
      <c r="Y3680" s="72" t="s">
        <v>14379</v>
      </c>
      <c r="AO3680" s="71">
        <v>355.6</v>
      </c>
      <c r="AW3680" s="74" t="s">
        <v>18075</v>
      </c>
    </row>
    <row r="3681" spans="1:49">
      <c r="A3681" s="70" t="str">
        <f t="shared" si="115"/>
        <v>2026-01</v>
      </c>
      <c r="B3681" s="5" t="str">
        <f>_xlfn.XLOOKUP(G3681,过机服务商重量差!A:A,过机服务商重量差!G:G)</f>
        <v>玉麒麟</v>
      </c>
      <c r="C3681" s="32" t="str">
        <f t="shared" si="114"/>
        <v>渠道</v>
      </c>
      <c r="D3681" s="63">
        <f>ROUND(IF(AND(AO3681&gt;=0,Y3681="正常走货"),_xlfn.XLOOKUP(G3681,过机服务商重量差!A:A,过机服务商重量差!L:L),"0"),2)</f>
        <v>0.5</v>
      </c>
      <c r="E3681" s="64">
        <f>ROUND(IF(B3681="小旋风",$D3681/提成!$D$4*提成!$E$4,$D3681/提成!$D$3*提成!$E$3),2)</f>
        <v>0.01</v>
      </c>
      <c r="F3681" s="5" t="str">
        <f ca="1">IFERROR(LOOKUP(1,0/((B3681=名单!B:B)*(VALUE(AW3681)&gt;=名单!E:E)*(VALUE(AW3681)&lt;=名单!G:G)*(Y3681="正常走货")),名单!H:H),"否")</f>
        <v>否</v>
      </c>
      <c r="G3681" s="71" t="s">
        <v>11040</v>
      </c>
      <c r="H3681" s="71" t="s">
        <v>11042</v>
      </c>
      <c r="J3681" s="72" t="s">
        <v>17</v>
      </c>
      <c r="L3681" s="71" t="s">
        <v>18</v>
      </c>
      <c r="M3681" s="73"/>
      <c r="N3681" s="73"/>
      <c r="R3681" s="73"/>
      <c r="S3681" s="72" t="s">
        <v>152</v>
      </c>
      <c r="T3681" s="72" t="s">
        <v>14382</v>
      </c>
      <c r="U3681" s="73"/>
      <c r="W3681" s="73"/>
      <c r="X3681" s="73"/>
      <c r="Y3681" s="72" t="s">
        <v>14379</v>
      </c>
      <c r="AO3681" s="71">
        <v>39.5</v>
      </c>
      <c r="AW3681" s="74" t="s">
        <v>18076</v>
      </c>
    </row>
    <row r="3682" spans="1:49">
      <c r="A3682" s="70" t="str">
        <f t="shared" si="115"/>
        <v>2026-01</v>
      </c>
      <c r="B3682" s="5" t="str">
        <f>_xlfn.XLOOKUP(G3682,过机服务商重量差!A:A,过机服务商重量差!G:G)</f>
        <v>玉麒麟</v>
      </c>
      <c r="C3682" s="32" t="str">
        <f t="shared" si="114"/>
        <v>渠道</v>
      </c>
      <c r="D3682" s="63">
        <f>ROUND(IF(AND(AO3682&gt;=0,Y3682="正常走货"),_xlfn.XLOOKUP(G3682,过机服务商重量差!A:A,过机服务商重量差!L:L),"0"),2)</f>
        <v>26</v>
      </c>
      <c r="E3682" s="64">
        <f>ROUND(IF(B3682="小旋风",$D3682/提成!$D$4*提成!$E$4,$D3682/提成!$D$3*提成!$E$3),2)</f>
        <v>0.26</v>
      </c>
      <c r="F3682" s="5" t="str">
        <f ca="1">IFERROR(LOOKUP(1,0/((B3682=名单!B:B)*(VALUE(AW3682)&gt;=名单!E:E)*(VALUE(AW3682)&lt;=名单!G:G)*(Y3682="正常走货")),名单!H:H),"否")</f>
        <v>否</v>
      </c>
      <c r="G3682" s="71" t="s">
        <v>11043</v>
      </c>
      <c r="H3682" s="71" t="s">
        <v>11045</v>
      </c>
      <c r="J3682" s="72" t="s">
        <v>17</v>
      </c>
      <c r="L3682" s="71" t="s">
        <v>18</v>
      </c>
      <c r="M3682" s="73"/>
      <c r="N3682" s="73"/>
      <c r="R3682" s="73"/>
      <c r="S3682" s="72" t="s">
        <v>454</v>
      </c>
      <c r="T3682" s="72" t="s">
        <v>14407</v>
      </c>
      <c r="U3682" s="73"/>
      <c r="W3682" s="73"/>
      <c r="X3682" s="73"/>
      <c r="Y3682" s="72" t="s">
        <v>14379</v>
      </c>
      <c r="AO3682" s="71">
        <v>505.85</v>
      </c>
      <c r="AW3682" s="74" t="s">
        <v>18077</v>
      </c>
    </row>
    <row r="3683" spans="1:49">
      <c r="A3683" s="70" t="str">
        <f t="shared" si="115"/>
        <v>2026-01</v>
      </c>
      <c r="B3683" s="5" t="str">
        <f>_xlfn.XLOOKUP(G3683,过机服务商重量差!A:A,过机服务商重量差!G:G)</f>
        <v>玉麒麟</v>
      </c>
      <c r="C3683" s="32" t="str">
        <f t="shared" si="114"/>
        <v>渠道</v>
      </c>
      <c r="D3683" s="63">
        <f>ROUND(IF(AND(AO3683&gt;=0,Y3683="正常走货"),_xlfn.XLOOKUP(G3683,过机服务商重量差!A:A,过机服务商重量差!L:L),"0"),2)</f>
        <v>4.5</v>
      </c>
      <c r="E3683" s="64">
        <f>ROUND(IF(B3683="小旋风",$D3683/提成!$D$4*提成!$E$4,$D3683/提成!$D$3*提成!$E$3),2)</f>
        <v>0.05</v>
      </c>
      <c r="F3683" s="5" t="str">
        <f ca="1">IFERROR(LOOKUP(1,0/((B3683=名单!B:B)*(VALUE(AW3683)&gt;=名单!E:E)*(VALUE(AW3683)&lt;=名单!G:G)*(Y3683="正常走货")),名单!H:H),"否")</f>
        <v>否</v>
      </c>
      <c r="G3683" s="71" t="s">
        <v>11046</v>
      </c>
      <c r="H3683" s="71" t="s">
        <v>11048</v>
      </c>
      <c r="J3683" s="71" t="s">
        <v>17</v>
      </c>
      <c r="L3683" s="71" t="s">
        <v>18</v>
      </c>
      <c r="M3683" s="73"/>
      <c r="N3683" s="73"/>
      <c r="R3683" s="73"/>
      <c r="S3683" s="72" t="s">
        <v>227</v>
      </c>
      <c r="T3683" s="72" t="s">
        <v>14410</v>
      </c>
      <c r="U3683" s="73"/>
      <c r="W3683" s="73"/>
      <c r="X3683" s="73"/>
      <c r="Y3683" s="72" t="s">
        <v>14379</v>
      </c>
      <c r="AO3683" s="71">
        <v>144.7</v>
      </c>
      <c r="AW3683" s="74" t="s">
        <v>18078</v>
      </c>
    </row>
    <row r="3684" spans="1:49">
      <c r="A3684" s="70" t="str">
        <f t="shared" si="115"/>
        <v>2026-01</v>
      </c>
      <c r="B3684" s="5" t="str">
        <f>_xlfn.XLOOKUP(G3684,过机服务商重量差!A:A,过机服务商重量差!G:G)</f>
        <v>帅时莹</v>
      </c>
      <c r="C3684" s="32" t="str">
        <f t="shared" si="114"/>
        <v>渠道</v>
      </c>
      <c r="D3684" s="63">
        <f>ROUND(IF(AND(AO3684&gt;=0,Y3684="正常走货"),_xlfn.XLOOKUP(G3684,过机服务商重量差!A:A,过机服务商重量差!L:L),"0"),2)</f>
        <v>81</v>
      </c>
      <c r="E3684" s="64">
        <f>ROUND(IF(B3684="小旋风",$D3684/提成!$D$4*提成!$E$4,$D3684/提成!$D$3*提成!$E$3),2)</f>
        <v>0.81</v>
      </c>
      <c r="F3684" s="5" t="str">
        <f ca="1">IFERROR(LOOKUP(1,0/((B3684=名单!B:B)*(VALUE(AW3684)&gt;=名单!E:E)*(VALUE(AW3684)&lt;=名单!G:G)*(Y3684="正常走货")),名单!H:H),"否")</f>
        <v>否</v>
      </c>
      <c r="G3684" s="71" t="s">
        <v>11049</v>
      </c>
      <c r="H3684" s="71" t="s">
        <v>11051</v>
      </c>
      <c r="J3684" s="72" t="s">
        <v>287</v>
      </c>
      <c r="L3684" s="71" t="s">
        <v>18</v>
      </c>
      <c r="M3684" s="73"/>
      <c r="N3684" s="73"/>
      <c r="R3684" s="73"/>
      <c r="S3684" s="72" t="s">
        <v>558</v>
      </c>
      <c r="T3684" s="72" t="s">
        <v>14410</v>
      </c>
      <c r="U3684" s="73"/>
      <c r="W3684" s="73"/>
      <c r="X3684" s="73"/>
      <c r="Y3684" s="72" t="s">
        <v>14379</v>
      </c>
      <c r="AO3684" s="71">
        <v>159</v>
      </c>
      <c r="AW3684" s="74" t="s">
        <v>18079</v>
      </c>
    </row>
    <row r="3685" spans="1:49">
      <c r="A3685" s="70" t="str">
        <f t="shared" si="115"/>
        <v>2026-01</v>
      </c>
      <c r="B3685" s="5" t="str">
        <f>_xlfn.XLOOKUP(G3685,过机服务商重量差!A:A,过机服务商重量差!G:G)</f>
        <v>无崖子</v>
      </c>
      <c r="C3685" s="32" t="str">
        <f t="shared" si="114"/>
        <v>渠道</v>
      </c>
      <c r="D3685" s="63">
        <f>ROUND(IF(AND(AO3685&gt;=0,Y3685="正常走货"),_xlfn.XLOOKUP(G3685,过机服务商重量差!A:A,过机服务商重量差!L:L),"0"),2)</f>
        <v>5</v>
      </c>
      <c r="E3685" s="64">
        <f>ROUND(IF(B3685="小旋风",$D3685/提成!$D$4*提成!$E$4,$D3685/提成!$D$3*提成!$E$3),2)</f>
        <v>0.05</v>
      </c>
      <c r="F3685" s="5" t="str">
        <f ca="1">IFERROR(LOOKUP(1,0/((B3685=名单!B:B)*(VALUE(AW3685)&gt;=名单!E:E)*(VALUE(AW3685)&lt;=名单!G:G)*(Y3685="正常走货")),名单!H:H),"否")</f>
        <v>否</v>
      </c>
      <c r="G3685" s="71" t="s">
        <v>11052</v>
      </c>
      <c r="H3685" s="71" t="s">
        <v>11054</v>
      </c>
      <c r="J3685" s="72" t="s">
        <v>1188</v>
      </c>
      <c r="L3685" s="71" t="s">
        <v>18</v>
      </c>
      <c r="M3685" s="73"/>
      <c r="N3685" s="73"/>
      <c r="R3685" s="73"/>
      <c r="S3685" s="72" t="s">
        <v>442</v>
      </c>
      <c r="T3685" s="72" t="s">
        <v>14410</v>
      </c>
      <c r="U3685" s="73"/>
      <c r="W3685" s="73"/>
      <c r="X3685" s="73"/>
      <c r="Y3685" s="72" t="s">
        <v>14379</v>
      </c>
      <c r="AO3685" s="71">
        <v>118.03</v>
      </c>
      <c r="AW3685" s="74" t="s">
        <v>18080</v>
      </c>
    </row>
    <row r="3686" spans="1:49">
      <c r="A3686" s="70" t="str">
        <f t="shared" si="115"/>
        <v>2026-01</v>
      </c>
      <c r="B3686" s="5" t="str">
        <f>_xlfn.XLOOKUP(G3686,过机服务商重量差!A:A,过机服务商重量差!G:G)</f>
        <v>帅时莹</v>
      </c>
      <c r="C3686" s="32" t="str">
        <f t="shared" si="114"/>
        <v>渠道</v>
      </c>
      <c r="D3686" s="63">
        <f>ROUND(IF(AND(AO3686&gt;=0,Y3686="正常走货"),_xlfn.XLOOKUP(G3686,过机服务商重量差!A:A,过机服务商重量差!L:L),"0"),2)</f>
        <v>13</v>
      </c>
      <c r="E3686" s="64">
        <f>ROUND(IF(B3686="小旋风",$D3686/提成!$D$4*提成!$E$4,$D3686/提成!$D$3*提成!$E$3),2)</f>
        <v>0.13</v>
      </c>
      <c r="F3686" s="5" t="str">
        <f ca="1">IFERROR(LOOKUP(1,0/((B3686=名单!B:B)*(VALUE(AW3686)&gt;=名单!E:E)*(VALUE(AW3686)&lt;=名单!G:G)*(Y3686="正常走货")),名单!H:H),"否")</f>
        <v>否</v>
      </c>
      <c r="G3686" s="71" t="s">
        <v>11055</v>
      </c>
      <c r="H3686" s="71" t="s">
        <v>11057</v>
      </c>
      <c r="J3686" s="72" t="s">
        <v>1184</v>
      </c>
      <c r="L3686" s="71" t="s">
        <v>18</v>
      </c>
      <c r="M3686" s="73"/>
      <c r="N3686" s="73"/>
      <c r="R3686" s="73"/>
      <c r="S3686" s="72" t="s">
        <v>442</v>
      </c>
      <c r="T3686" s="72" t="s">
        <v>14410</v>
      </c>
      <c r="U3686" s="73"/>
      <c r="W3686" s="73"/>
      <c r="X3686" s="73"/>
      <c r="Y3686" s="72" t="s">
        <v>14379</v>
      </c>
      <c r="AO3686" s="71">
        <v>78</v>
      </c>
      <c r="AW3686" s="74" t="s">
        <v>18081</v>
      </c>
    </row>
    <row r="3687" spans="1:49">
      <c r="A3687" s="70" t="str">
        <f t="shared" si="115"/>
        <v>2026-01</v>
      </c>
      <c r="B3687" s="5" t="str">
        <f>_xlfn.XLOOKUP(G3687,过机服务商重量差!A:A,过机服务商重量差!G:G)</f>
        <v>玉麒麟</v>
      </c>
      <c r="C3687" s="32" t="str">
        <f t="shared" si="114"/>
        <v>渠道</v>
      </c>
      <c r="D3687" s="63">
        <f>ROUND(IF(AND(AO3687&gt;=0,Y3687="正常走货"),_xlfn.XLOOKUP(G3687,过机服务商重量差!A:A,过机服务商重量差!L:L),"0"),2)</f>
        <v>0.5</v>
      </c>
      <c r="E3687" s="64">
        <f>ROUND(IF(B3687="小旋风",$D3687/提成!$D$4*提成!$E$4,$D3687/提成!$D$3*提成!$E$3),2)</f>
        <v>0.01</v>
      </c>
      <c r="F3687" s="5" t="str">
        <f ca="1">IFERROR(LOOKUP(1,0/((B3687=名单!B:B)*(VALUE(AW3687)&gt;=名单!E:E)*(VALUE(AW3687)&lt;=名单!G:G)*(Y3687="正常走货")),名单!H:H),"否")</f>
        <v>否</v>
      </c>
      <c r="G3687" s="71" t="s">
        <v>11058</v>
      </c>
      <c r="H3687" s="71" t="s">
        <v>11060</v>
      </c>
      <c r="J3687" s="72" t="s">
        <v>17</v>
      </c>
      <c r="L3687" s="71" t="s">
        <v>18</v>
      </c>
      <c r="M3687" s="73"/>
      <c r="N3687" s="73"/>
      <c r="R3687" s="73"/>
      <c r="S3687" s="72" t="s">
        <v>227</v>
      </c>
      <c r="T3687" s="72" t="s">
        <v>14410</v>
      </c>
      <c r="U3687" s="73"/>
      <c r="W3687" s="73"/>
      <c r="X3687" s="73"/>
      <c r="Y3687" s="72" t="s">
        <v>14379</v>
      </c>
      <c r="AO3687" s="71">
        <v>191.5</v>
      </c>
      <c r="AW3687" s="74" t="s">
        <v>18082</v>
      </c>
    </row>
    <row r="3688" spans="1:49">
      <c r="A3688" s="70" t="str">
        <f t="shared" si="115"/>
        <v>2026-01</v>
      </c>
      <c r="B3688" s="5" t="str">
        <f>_xlfn.XLOOKUP(G3688,过机服务商重量差!A:A,过机服务商重量差!G:G)</f>
        <v>风清扬</v>
      </c>
      <c r="C3688" s="32" t="str">
        <f t="shared" si="114"/>
        <v/>
      </c>
      <c r="D3688" s="63">
        <f>ROUND(IF(AND(AO3688&gt;=0,Y3688="正常走货"),_xlfn.XLOOKUP(G3688,过机服务商重量差!A:A,过机服务商重量差!L:L),"0"),2)</f>
        <v>0</v>
      </c>
      <c r="E3688" s="64">
        <f>ROUND(IF(B3688="小旋风",$D3688/提成!$D$4*提成!$E$4,$D3688/提成!$D$3*提成!$E$3),2)</f>
        <v>0</v>
      </c>
      <c r="F3688" s="5" t="str">
        <f ca="1">IFERROR(LOOKUP(1,0/((B3688=名单!B:B)*(VALUE(AW3688)&gt;=名单!E:E)*(VALUE(AW3688)&lt;=名单!G:G)*(Y3688="正常走货")),名单!H:H),"否")</f>
        <v>是</v>
      </c>
      <c r="G3688" s="71" t="s">
        <v>11061</v>
      </c>
      <c r="H3688" s="71" t="s">
        <v>11063</v>
      </c>
      <c r="J3688" s="72" t="s">
        <v>231</v>
      </c>
      <c r="L3688" s="71" t="s">
        <v>18</v>
      </c>
      <c r="M3688" s="73"/>
      <c r="N3688" s="73"/>
      <c r="R3688" s="73"/>
      <c r="S3688" s="72" t="s">
        <v>39</v>
      </c>
      <c r="T3688" s="72" t="s">
        <v>14386</v>
      </c>
      <c r="U3688" s="73"/>
      <c r="W3688" s="73"/>
      <c r="X3688" s="73"/>
      <c r="Y3688" s="72" t="s">
        <v>14379</v>
      </c>
      <c r="AO3688" s="71">
        <v>-37.8</v>
      </c>
      <c r="AW3688" s="74" t="s">
        <v>18083</v>
      </c>
    </row>
    <row r="3689" spans="1:49">
      <c r="A3689" s="70" t="str">
        <f t="shared" si="115"/>
        <v>2026-01</v>
      </c>
      <c r="B3689" s="5" t="str">
        <f>_xlfn.XLOOKUP(G3689,过机服务商重量差!A:A,过机服务商重量差!G:G)</f>
        <v>小旋风</v>
      </c>
      <c r="C3689" s="32" t="str">
        <f t="shared" si="114"/>
        <v>渠道</v>
      </c>
      <c r="D3689" s="63">
        <f>ROUND(IF(AND(AO3689&gt;=0,Y3689="正常走货"),_xlfn.XLOOKUP(G3689,过机服务商重量差!A:A,过机服务商重量差!L:L),"0"),2)</f>
        <v>21</v>
      </c>
      <c r="E3689" s="64">
        <f>ROUND(IF(B3689="小旋风",$D3689/提成!$D$4*提成!$E$4,$D3689/提成!$D$3*提成!$E$3),2)</f>
        <v>0.21</v>
      </c>
      <c r="F3689" s="5" t="str">
        <f ca="1">IFERROR(LOOKUP(1,0/((B3689=名单!B:B)*(VALUE(AW3689)&gt;=名单!E:E)*(VALUE(AW3689)&lt;=名单!G:G)*(Y3689="正常走货")),名单!H:H),"否")</f>
        <v>是</v>
      </c>
      <c r="G3689" s="71" t="s">
        <v>11064</v>
      </c>
      <c r="H3689" s="71" t="s">
        <v>11066</v>
      </c>
      <c r="J3689" s="72" t="s">
        <v>85</v>
      </c>
      <c r="L3689" s="71" t="s">
        <v>18</v>
      </c>
      <c r="M3689" s="73"/>
      <c r="N3689" s="73"/>
      <c r="R3689" s="73"/>
      <c r="S3689" s="72" t="s">
        <v>39</v>
      </c>
      <c r="T3689" s="72" t="s">
        <v>14386</v>
      </c>
      <c r="U3689" s="73"/>
      <c r="W3689" s="73"/>
      <c r="X3689" s="73"/>
      <c r="Y3689" s="72" t="s">
        <v>14379</v>
      </c>
      <c r="AO3689" s="71">
        <v>147</v>
      </c>
      <c r="AW3689" s="74" t="s">
        <v>18084</v>
      </c>
    </row>
    <row r="3690" spans="1:49">
      <c r="A3690" s="70" t="str">
        <f t="shared" si="115"/>
        <v>2026-01</v>
      </c>
      <c r="B3690" s="5" t="str">
        <f>_xlfn.XLOOKUP(G3690,过机服务商重量差!A:A,过机服务商重量差!G:G)</f>
        <v>风清扬</v>
      </c>
      <c r="C3690" s="32" t="str">
        <f t="shared" si="114"/>
        <v>渠道</v>
      </c>
      <c r="D3690" s="63">
        <f>ROUND(IF(AND(AO3690&gt;=0,Y3690="正常走货"),_xlfn.XLOOKUP(G3690,过机服务商重量差!A:A,过机服务商重量差!L:L),"0"),2)</f>
        <v>177</v>
      </c>
      <c r="E3690" s="64">
        <f>ROUND(IF(B3690="小旋风",$D3690/提成!$D$4*提成!$E$4,$D3690/提成!$D$3*提成!$E$3),2)</f>
        <v>1.77</v>
      </c>
      <c r="F3690" s="5" t="str">
        <f ca="1">IFERROR(LOOKUP(1,0/((B3690=名单!B:B)*(VALUE(AW3690)&gt;=名单!E:E)*(VALUE(AW3690)&lt;=名单!G:G)*(Y3690="正常走货")),名单!H:H),"否")</f>
        <v>是</v>
      </c>
      <c r="G3690" s="71" t="s">
        <v>11067</v>
      </c>
      <c r="H3690" s="71" t="s">
        <v>11069</v>
      </c>
      <c r="J3690" s="72" t="s">
        <v>144</v>
      </c>
      <c r="L3690" s="71" t="s">
        <v>18</v>
      </c>
      <c r="M3690" s="73"/>
      <c r="N3690" s="73"/>
      <c r="R3690" s="73"/>
      <c r="S3690" s="72" t="s">
        <v>227</v>
      </c>
      <c r="T3690" s="72" t="s">
        <v>14410</v>
      </c>
      <c r="U3690" s="73"/>
      <c r="W3690" s="73"/>
      <c r="X3690" s="73"/>
      <c r="Y3690" s="72" t="s">
        <v>14379</v>
      </c>
      <c r="AO3690" s="71">
        <v>165</v>
      </c>
      <c r="AW3690" s="74" t="s">
        <v>18085</v>
      </c>
    </row>
    <row r="3691" spans="1:49">
      <c r="A3691" s="70" t="str">
        <f t="shared" si="115"/>
        <v>2026-01</v>
      </c>
      <c r="B3691" s="5" t="str">
        <f>_xlfn.XLOOKUP(G3691,过机服务商重量差!A:A,过机服务商重量差!G:G)</f>
        <v>帅时莹</v>
      </c>
      <c r="C3691" s="32" t="str">
        <f t="shared" si="114"/>
        <v>渠道</v>
      </c>
      <c r="D3691" s="63">
        <f>ROUND(IF(AND(AO3691&gt;=0,Y3691="正常走货"),_xlfn.XLOOKUP(G3691,过机服务商重量差!A:A,过机服务商重量差!L:L),"0"),2)</f>
        <v>33</v>
      </c>
      <c r="E3691" s="64">
        <f>ROUND(IF(B3691="小旋风",$D3691/提成!$D$4*提成!$E$4,$D3691/提成!$D$3*提成!$E$3),2)</f>
        <v>0.33</v>
      </c>
      <c r="F3691" s="5" t="str">
        <f ca="1">IFERROR(LOOKUP(1,0/((B3691=名单!B:B)*(VALUE(AW3691)&gt;=名单!E:E)*(VALUE(AW3691)&lt;=名单!G:G)*(Y3691="正常走货")),名单!H:H),"否")</f>
        <v>否</v>
      </c>
      <c r="G3691" s="71" t="s">
        <v>11070</v>
      </c>
      <c r="H3691" s="71" t="s">
        <v>11072</v>
      </c>
      <c r="J3691" s="72" t="s">
        <v>1452</v>
      </c>
      <c r="L3691" s="71" t="s">
        <v>18</v>
      </c>
      <c r="M3691" s="73"/>
      <c r="N3691" s="73"/>
      <c r="R3691" s="73"/>
      <c r="S3691" s="72" t="s">
        <v>540</v>
      </c>
      <c r="T3691" s="72" t="s">
        <v>14410</v>
      </c>
      <c r="U3691" s="73"/>
      <c r="W3691" s="73"/>
      <c r="X3691" s="73"/>
      <c r="Y3691" s="72" t="s">
        <v>14379</v>
      </c>
      <c r="AO3691" s="71">
        <v>675.5</v>
      </c>
      <c r="AW3691" s="74" t="s">
        <v>18086</v>
      </c>
    </row>
    <row r="3692" spans="1:49">
      <c r="A3692" s="70" t="str">
        <f t="shared" si="115"/>
        <v>2026-01</v>
      </c>
      <c r="B3692" s="5" t="str">
        <f>_xlfn.XLOOKUP(G3692,过机服务商重量差!A:A,过机服务商重量差!G:G)</f>
        <v>帅时莹</v>
      </c>
      <c r="C3692" s="32" t="str">
        <f t="shared" si="114"/>
        <v>渠道</v>
      </c>
      <c r="D3692" s="63">
        <f>ROUND(IF(AND(AO3692&gt;=0,Y3692="正常走货"),_xlfn.XLOOKUP(G3692,过机服务商重量差!A:A,过机服务商重量差!L:L),"0"),2)</f>
        <v>24</v>
      </c>
      <c r="E3692" s="64">
        <f>ROUND(IF(B3692="小旋风",$D3692/提成!$D$4*提成!$E$4,$D3692/提成!$D$3*提成!$E$3),2)</f>
        <v>0.24</v>
      </c>
      <c r="F3692" s="5" t="str">
        <f ca="1">IFERROR(LOOKUP(1,0/((B3692=名单!B:B)*(VALUE(AW3692)&gt;=名单!E:E)*(VALUE(AW3692)&lt;=名单!G:G)*(Y3692="正常走货")),名单!H:H),"否")</f>
        <v>否</v>
      </c>
      <c r="G3692" s="71" t="s">
        <v>11073</v>
      </c>
      <c r="H3692" s="71" t="s">
        <v>11075</v>
      </c>
      <c r="J3692" s="72" t="s">
        <v>140</v>
      </c>
      <c r="L3692" s="71" t="s">
        <v>18</v>
      </c>
      <c r="M3692" s="73"/>
      <c r="N3692" s="73"/>
      <c r="R3692" s="73"/>
      <c r="S3692" s="72" t="s">
        <v>191</v>
      </c>
      <c r="T3692" s="72" t="s">
        <v>14410</v>
      </c>
      <c r="U3692" s="73"/>
      <c r="W3692" s="73"/>
      <c r="X3692" s="73"/>
      <c r="Y3692" s="72" t="s">
        <v>14379</v>
      </c>
      <c r="AO3692" s="71">
        <v>484.8</v>
      </c>
      <c r="AW3692" s="74" t="s">
        <v>18087</v>
      </c>
    </row>
    <row r="3693" spans="1:49">
      <c r="A3693" s="70" t="str">
        <f t="shared" si="115"/>
        <v>2026-01</v>
      </c>
      <c r="B3693" s="5" t="str">
        <f>_xlfn.XLOOKUP(G3693,过机服务商重量差!A:A,过机服务商重量差!G:G)</f>
        <v>帅时莹</v>
      </c>
      <c r="C3693" s="32" t="str">
        <f t="shared" si="114"/>
        <v>渠道</v>
      </c>
      <c r="D3693" s="63">
        <f>ROUND(IF(AND(AO3693&gt;=0,Y3693="正常走货"),_xlfn.XLOOKUP(G3693,过机服务商重量差!A:A,过机服务商重量差!L:L),"0"),2)</f>
        <v>24</v>
      </c>
      <c r="E3693" s="64">
        <f>ROUND(IF(B3693="小旋风",$D3693/提成!$D$4*提成!$E$4,$D3693/提成!$D$3*提成!$E$3),2)</f>
        <v>0.24</v>
      </c>
      <c r="F3693" s="5" t="str">
        <f ca="1">IFERROR(LOOKUP(1,0/((B3693=名单!B:B)*(VALUE(AW3693)&gt;=名单!E:E)*(VALUE(AW3693)&lt;=名单!G:G)*(Y3693="正常走货")),名单!H:H),"否")</f>
        <v>否</v>
      </c>
      <c r="G3693" s="71" t="s">
        <v>11076</v>
      </c>
      <c r="H3693" s="71" t="s">
        <v>11078</v>
      </c>
      <c r="J3693" s="71" t="s">
        <v>140</v>
      </c>
      <c r="L3693" s="71" t="s">
        <v>18</v>
      </c>
      <c r="M3693" s="73"/>
      <c r="N3693" s="73"/>
      <c r="R3693" s="73"/>
      <c r="S3693" s="72" t="s">
        <v>191</v>
      </c>
      <c r="T3693" s="72" t="s">
        <v>14410</v>
      </c>
      <c r="U3693" s="73"/>
      <c r="W3693" s="73"/>
      <c r="X3693" s="73"/>
      <c r="Y3693" s="72" t="s">
        <v>14379</v>
      </c>
      <c r="AO3693" s="71">
        <v>484.8</v>
      </c>
      <c r="AW3693" s="74" t="s">
        <v>18088</v>
      </c>
    </row>
    <row r="3694" spans="1:49">
      <c r="A3694" s="70" t="str">
        <f t="shared" si="115"/>
        <v>2026-01</v>
      </c>
      <c r="B3694" s="5" t="str">
        <f>_xlfn.XLOOKUP(G3694,过机服务商重量差!A:A,过机服务商重量差!G:G)</f>
        <v>帅时莹</v>
      </c>
      <c r="C3694" s="32" t="str">
        <f t="shared" si="114"/>
        <v>渠道</v>
      </c>
      <c r="D3694" s="63">
        <f>ROUND(IF(AND(AO3694&gt;=0,Y3694="正常走货"),_xlfn.XLOOKUP(G3694,过机服务商重量差!A:A,过机服务商重量差!L:L),"0"),2)</f>
        <v>24</v>
      </c>
      <c r="E3694" s="64">
        <f>ROUND(IF(B3694="小旋风",$D3694/提成!$D$4*提成!$E$4,$D3694/提成!$D$3*提成!$E$3),2)</f>
        <v>0.24</v>
      </c>
      <c r="F3694" s="5" t="str">
        <f ca="1">IFERROR(LOOKUP(1,0/((B3694=名单!B:B)*(VALUE(AW3694)&gt;=名单!E:E)*(VALUE(AW3694)&lt;=名单!G:G)*(Y3694="正常走货")),名单!H:H),"否")</f>
        <v>否</v>
      </c>
      <c r="G3694" s="71" t="s">
        <v>11079</v>
      </c>
      <c r="H3694" s="71" t="s">
        <v>11081</v>
      </c>
      <c r="J3694" s="72" t="s">
        <v>140</v>
      </c>
      <c r="L3694" s="71" t="s">
        <v>18</v>
      </c>
      <c r="M3694" s="73"/>
      <c r="N3694" s="73"/>
      <c r="R3694" s="73"/>
      <c r="S3694" s="72" t="s">
        <v>191</v>
      </c>
      <c r="T3694" s="72" t="s">
        <v>14410</v>
      </c>
      <c r="U3694" s="73"/>
      <c r="W3694" s="73"/>
      <c r="X3694" s="73"/>
      <c r="Y3694" s="72" t="s">
        <v>14379</v>
      </c>
      <c r="AO3694" s="71">
        <v>484.8</v>
      </c>
      <c r="AW3694" s="74" t="s">
        <v>18089</v>
      </c>
    </row>
    <row r="3695" spans="1:49">
      <c r="A3695" s="70" t="str">
        <f t="shared" si="115"/>
        <v>2026-01</v>
      </c>
      <c r="B3695" s="5" t="str">
        <f>_xlfn.XLOOKUP(G3695,过机服务商重量差!A:A,过机服务商重量差!G:G)</f>
        <v>帅时莹</v>
      </c>
      <c r="C3695" s="32" t="str">
        <f t="shared" si="114"/>
        <v>渠道</v>
      </c>
      <c r="D3695" s="63">
        <f>ROUND(IF(AND(AO3695&gt;=0,Y3695="正常走货"),_xlfn.XLOOKUP(G3695,过机服务商重量差!A:A,过机服务商重量差!L:L),"0"),2)</f>
        <v>24</v>
      </c>
      <c r="E3695" s="64">
        <f>ROUND(IF(B3695="小旋风",$D3695/提成!$D$4*提成!$E$4,$D3695/提成!$D$3*提成!$E$3),2)</f>
        <v>0.24</v>
      </c>
      <c r="F3695" s="5" t="str">
        <f ca="1">IFERROR(LOOKUP(1,0/((B3695=名单!B:B)*(VALUE(AW3695)&gt;=名单!E:E)*(VALUE(AW3695)&lt;=名单!G:G)*(Y3695="正常走货")),名单!H:H),"否")</f>
        <v>否</v>
      </c>
      <c r="G3695" s="71" t="s">
        <v>11082</v>
      </c>
      <c r="H3695" s="71" t="s">
        <v>11084</v>
      </c>
      <c r="J3695" s="72" t="s">
        <v>140</v>
      </c>
      <c r="L3695" s="72" t="s">
        <v>18</v>
      </c>
      <c r="M3695" s="73"/>
      <c r="N3695" s="73"/>
      <c r="R3695" s="73"/>
      <c r="S3695" s="72" t="s">
        <v>191</v>
      </c>
      <c r="T3695" s="71" t="s">
        <v>14410</v>
      </c>
      <c r="U3695" s="73"/>
      <c r="W3695" s="73"/>
      <c r="X3695" s="73"/>
      <c r="Y3695" s="72" t="s">
        <v>14379</v>
      </c>
      <c r="AO3695" s="71">
        <v>484.8</v>
      </c>
      <c r="AW3695" s="74" t="s">
        <v>18090</v>
      </c>
    </row>
    <row r="3696" spans="1:49">
      <c r="A3696" s="70" t="str">
        <f t="shared" si="115"/>
        <v>2026-01</v>
      </c>
      <c r="B3696" s="5" t="str">
        <f>_xlfn.XLOOKUP(G3696,过机服务商重量差!A:A,过机服务商重量差!G:G)</f>
        <v>风清扬</v>
      </c>
      <c r="C3696" s="32" t="str">
        <f t="shared" si="114"/>
        <v>渠道</v>
      </c>
      <c r="D3696" s="63">
        <f>ROUND(IF(AND(AO3696&gt;=0,Y3696="正常走货"),_xlfn.XLOOKUP(G3696,过机服务商重量差!A:A,过机服务商重量差!L:L),"0"),2)</f>
        <v>179</v>
      </c>
      <c r="E3696" s="64">
        <f>ROUND(IF(B3696="小旋风",$D3696/提成!$D$4*提成!$E$4,$D3696/提成!$D$3*提成!$E$3),2)</f>
        <v>1.79</v>
      </c>
      <c r="F3696" s="5" t="str">
        <f ca="1">IFERROR(LOOKUP(1,0/((B3696=名单!B:B)*(VALUE(AW3696)&gt;=名单!E:E)*(VALUE(AW3696)&lt;=名单!G:G)*(Y3696="正常走货")),名单!H:H),"否")</f>
        <v>是</v>
      </c>
      <c r="G3696" s="71" t="s">
        <v>11085</v>
      </c>
      <c r="H3696" s="71" t="s">
        <v>50</v>
      </c>
      <c r="J3696" s="72" t="s">
        <v>633</v>
      </c>
      <c r="L3696" s="71" t="s">
        <v>18</v>
      </c>
      <c r="M3696" s="73"/>
      <c r="N3696" s="73"/>
      <c r="R3696" s="73"/>
      <c r="S3696" s="72" t="s">
        <v>10131</v>
      </c>
      <c r="T3696" s="72" t="s">
        <v>14578</v>
      </c>
      <c r="U3696" s="73"/>
      <c r="W3696" s="73"/>
      <c r="X3696" s="73"/>
      <c r="Y3696" s="72" t="s">
        <v>14379</v>
      </c>
      <c r="AO3696" s="71">
        <v>375.9</v>
      </c>
      <c r="AW3696" s="74" t="s">
        <v>18091</v>
      </c>
    </row>
    <row r="3697" spans="1:49">
      <c r="A3697" s="70" t="str">
        <f t="shared" si="115"/>
        <v>2026-01</v>
      </c>
      <c r="B3697" s="5" t="str">
        <f>_xlfn.XLOOKUP(G3697,过机服务商重量差!A:A,过机服务商重量差!G:G)</f>
        <v>玉麒麟</v>
      </c>
      <c r="C3697" s="32" t="str">
        <f t="shared" si="114"/>
        <v>渠道</v>
      </c>
      <c r="D3697" s="63">
        <f>ROUND(IF(AND(AO3697&gt;=0,Y3697="正常走货"),_xlfn.XLOOKUP(G3697,过机服务商重量差!A:A,过机服务商重量差!L:L),"0"),2)</f>
        <v>34</v>
      </c>
      <c r="E3697" s="64">
        <f>ROUND(IF(B3697="小旋风",$D3697/提成!$D$4*提成!$E$4,$D3697/提成!$D$3*提成!$E$3),2)</f>
        <v>0.34</v>
      </c>
      <c r="F3697" s="5" t="str">
        <f ca="1">IFERROR(LOOKUP(1,0/((B3697=名单!B:B)*(VALUE(AW3697)&gt;=名单!E:E)*(VALUE(AW3697)&lt;=名单!G:G)*(Y3697="正常走货")),名单!H:H),"否")</f>
        <v>否</v>
      </c>
      <c r="G3697" s="71" t="s">
        <v>11087</v>
      </c>
      <c r="H3697" s="71" t="s">
        <v>11089</v>
      </c>
      <c r="J3697" s="72" t="s">
        <v>17</v>
      </c>
      <c r="L3697" s="71" t="s">
        <v>18</v>
      </c>
      <c r="M3697" s="73"/>
      <c r="N3697" s="73"/>
      <c r="R3697" s="73"/>
      <c r="S3697" s="72" t="s">
        <v>79</v>
      </c>
      <c r="T3697" s="72" t="s">
        <v>14378</v>
      </c>
      <c r="U3697" s="73"/>
      <c r="W3697" s="73"/>
      <c r="X3697" s="73"/>
      <c r="Y3697" s="72" t="s">
        <v>14379</v>
      </c>
      <c r="AO3697" s="71">
        <v>148.58</v>
      </c>
      <c r="AW3697" s="74" t="s">
        <v>18092</v>
      </c>
    </row>
    <row r="3698" spans="1:49">
      <c r="A3698" s="70" t="str">
        <f t="shared" si="115"/>
        <v>2026-01</v>
      </c>
      <c r="B3698" s="5" t="str">
        <f>_xlfn.XLOOKUP(G3698,过机服务商重量差!A:A,过机服务商重量差!G:G)</f>
        <v>玉麒麟</v>
      </c>
      <c r="C3698" s="32" t="str">
        <f t="shared" si="114"/>
        <v>渠道</v>
      </c>
      <c r="D3698" s="63">
        <f>ROUND(IF(AND(AO3698&gt;=0,Y3698="正常走货"),_xlfn.XLOOKUP(G3698,过机服务商重量差!A:A,过机服务商重量差!L:L),"0"),2)</f>
        <v>11.5</v>
      </c>
      <c r="E3698" s="64">
        <f>ROUND(IF(B3698="小旋风",$D3698/提成!$D$4*提成!$E$4,$D3698/提成!$D$3*提成!$E$3),2)</f>
        <v>0.12</v>
      </c>
      <c r="F3698" s="5" t="str">
        <f ca="1">IFERROR(LOOKUP(1,0/((B3698=名单!B:B)*(VALUE(AW3698)&gt;=名单!E:E)*(VALUE(AW3698)&lt;=名单!G:G)*(Y3698="正常走货")),名单!H:H),"否")</f>
        <v>否</v>
      </c>
      <c r="G3698" s="71" t="s">
        <v>11090</v>
      </c>
      <c r="H3698" s="71" t="s">
        <v>11092</v>
      </c>
      <c r="J3698" s="72" t="s">
        <v>17</v>
      </c>
      <c r="L3698" s="71" t="s">
        <v>18</v>
      </c>
      <c r="M3698" s="73"/>
      <c r="N3698" s="73"/>
      <c r="R3698" s="73"/>
      <c r="S3698" s="72" t="s">
        <v>390</v>
      </c>
      <c r="T3698" s="72" t="s">
        <v>14386</v>
      </c>
      <c r="U3698" s="73"/>
      <c r="W3698" s="73"/>
      <c r="X3698" s="73"/>
      <c r="Y3698" s="72" t="s">
        <v>14379</v>
      </c>
      <c r="AO3698" s="71">
        <v>249</v>
      </c>
      <c r="AW3698" s="74" t="s">
        <v>18093</v>
      </c>
    </row>
    <row r="3699" spans="1:49">
      <c r="A3699" s="70" t="str">
        <f t="shared" si="115"/>
        <v>2026-01</v>
      </c>
      <c r="B3699" s="5" t="str">
        <f>_xlfn.XLOOKUP(G3699,过机服务商重量差!A:A,过机服务商重量差!G:G)</f>
        <v>玉麒麟</v>
      </c>
      <c r="C3699" s="32" t="str">
        <f t="shared" si="114"/>
        <v>渠道</v>
      </c>
      <c r="D3699" s="63">
        <f>ROUND(IF(AND(AO3699&gt;=0,Y3699="正常走货"),_xlfn.XLOOKUP(G3699,过机服务商重量差!A:A,过机服务商重量差!L:L),"0"),2)</f>
        <v>2</v>
      </c>
      <c r="E3699" s="64">
        <f>ROUND(IF(B3699="小旋风",$D3699/提成!$D$4*提成!$E$4,$D3699/提成!$D$3*提成!$E$3),2)</f>
        <v>0.02</v>
      </c>
      <c r="F3699" s="5" t="str">
        <f ca="1">IFERROR(LOOKUP(1,0/((B3699=名单!B:B)*(VALUE(AW3699)&gt;=名单!E:E)*(VALUE(AW3699)&lt;=名单!G:G)*(Y3699="正常走货")),名单!H:H),"否")</f>
        <v>否</v>
      </c>
      <c r="G3699" s="71" t="s">
        <v>11093</v>
      </c>
      <c r="H3699" s="71" t="s">
        <v>11095</v>
      </c>
      <c r="J3699" s="71" t="s">
        <v>17</v>
      </c>
      <c r="L3699" s="71" t="s">
        <v>18</v>
      </c>
      <c r="M3699" s="73"/>
      <c r="N3699" s="73"/>
      <c r="R3699" s="73"/>
      <c r="S3699" s="72" t="s">
        <v>79</v>
      </c>
      <c r="T3699" s="72" t="s">
        <v>14378</v>
      </c>
      <c r="U3699" s="73"/>
      <c r="W3699" s="73"/>
      <c r="X3699" s="73"/>
      <c r="Y3699" s="72" t="s">
        <v>14379</v>
      </c>
      <c r="AO3699" s="71">
        <v>120</v>
      </c>
      <c r="AW3699" s="74" t="s">
        <v>18094</v>
      </c>
    </row>
    <row r="3700" spans="1:49">
      <c r="A3700" s="70" t="str">
        <f t="shared" si="115"/>
        <v>2026-01</v>
      </c>
      <c r="B3700" s="5" t="str">
        <f>_xlfn.XLOOKUP(G3700,过机服务商重量差!A:A,过机服务商重量差!G:G)</f>
        <v>玉麒麟</v>
      </c>
      <c r="C3700" s="32" t="str">
        <f t="shared" si="114"/>
        <v>渠道</v>
      </c>
      <c r="D3700" s="63">
        <f>ROUND(IF(AND(AO3700&gt;=0,Y3700="正常走货"),_xlfn.XLOOKUP(G3700,过机服务商重量差!A:A,过机服务商重量差!L:L),"0"),2)</f>
        <v>3.5</v>
      </c>
      <c r="E3700" s="64">
        <f>ROUND(IF(B3700="小旋风",$D3700/提成!$D$4*提成!$E$4,$D3700/提成!$D$3*提成!$E$3),2)</f>
        <v>0.04</v>
      </c>
      <c r="F3700" s="5" t="str">
        <f ca="1">IFERROR(LOOKUP(1,0/((B3700=名单!B:B)*(VALUE(AW3700)&gt;=名单!E:E)*(VALUE(AW3700)&lt;=名单!G:G)*(Y3700="正常走货")),名单!H:H),"否")</f>
        <v>否</v>
      </c>
      <c r="G3700" s="71" t="s">
        <v>11096</v>
      </c>
      <c r="H3700" s="71" t="s">
        <v>11098</v>
      </c>
      <c r="J3700" s="72" t="s">
        <v>24</v>
      </c>
      <c r="L3700" s="71" t="s">
        <v>18</v>
      </c>
      <c r="M3700" s="73"/>
      <c r="N3700" s="73"/>
      <c r="R3700" s="73"/>
      <c r="S3700" s="72" t="s">
        <v>223</v>
      </c>
      <c r="T3700" s="72" t="s">
        <v>14410</v>
      </c>
      <c r="U3700" s="73"/>
      <c r="W3700" s="73"/>
      <c r="X3700" s="73"/>
      <c r="Y3700" s="72" t="s">
        <v>14379</v>
      </c>
      <c r="AO3700" s="71">
        <v>95.8</v>
      </c>
      <c r="AW3700" s="74" t="s">
        <v>18095</v>
      </c>
    </row>
    <row r="3701" spans="1:49">
      <c r="A3701" s="70" t="str">
        <f t="shared" si="115"/>
        <v>2026-01</v>
      </c>
      <c r="B3701" s="5" t="str">
        <f>_xlfn.XLOOKUP(G3701,过机服务商重量差!A:A,过机服务商重量差!G:G)</f>
        <v>007</v>
      </c>
      <c r="C3701" s="32" t="str">
        <f t="shared" si="114"/>
        <v>渠道</v>
      </c>
      <c r="D3701" s="63">
        <f>ROUND(IF(AND(AO3701&gt;=0,Y3701="正常走货"),_xlfn.XLOOKUP(G3701,过机服务商重量差!A:A,过机服务商重量差!L:L),"0"),2)</f>
        <v>652</v>
      </c>
      <c r="E3701" s="64">
        <f>ROUND(IF(B3701="小旋风",$D3701/提成!$D$4*提成!$E$4,$D3701/提成!$D$3*提成!$E$3),2)</f>
        <v>6.52</v>
      </c>
      <c r="F3701" s="5" t="str">
        <f ca="1">IFERROR(LOOKUP(1,0/((B3701=名单!B:B)*(VALUE(AW3701)&gt;=名单!E:E)*(VALUE(AW3701)&lt;=名单!G:G)*(Y3701="正常走货")),名单!H:H),"否")</f>
        <v>否</v>
      </c>
      <c r="G3701" s="71" t="s">
        <v>11099</v>
      </c>
      <c r="H3701" s="71" t="s">
        <v>11101</v>
      </c>
      <c r="J3701" s="72" t="s">
        <v>168</v>
      </c>
      <c r="L3701" s="71" t="s">
        <v>18</v>
      </c>
      <c r="M3701" s="73"/>
      <c r="N3701" s="73"/>
      <c r="R3701" s="73"/>
      <c r="S3701" s="72" t="s">
        <v>337</v>
      </c>
      <c r="T3701" s="72" t="s">
        <v>14378</v>
      </c>
      <c r="U3701" s="73"/>
      <c r="W3701" s="73"/>
      <c r="X3701" s="73"/>
      <c r="Y3701" s="72" t="s">
        <v>14379</v>
      </c>
      <c r="AO3701" s="71">
        <v>326</v>
      </c>
      <c r="AW3701" s="74" t="s">
        <v>18096</v>
      </c>
    </row>
    <row r="3702" spans="1:49">
      <c r="A3702" s="70" t="str">
        <f t="shared" si="115"/>
        <v>2026-01</v>
      </c>
      <c r="B3702" s="5" t="str">
        <f>_xlfn.XLOOKUP(G3702,过机服务商重量差!A:A,过机服务商重量差!G:G)</f>
        <v>玉麒麟</v>
      </c>
      <c r="C3702" s="32" t="str">
        <f t="shared" si="114"/>
        <v>渠道</v>
      </c>
      <c r="D3702" s="63">
        <f>ROUND(IF(AND(AO3702&gt;=0,Y3702="正常走货"),_xlfn.XLOOKUP(G3702,过机服务商重量差!A:A,过机服务商重量差!L:L),"0"),2)</f>
        <v>1.5</v>
      </c>
      <c r="E3702" s="64">
        <f>ROUND(IF(B3702="小旋风",$D3702/提成!$D$4*提成!$E$4,$D3702/提成!$D$3*提成!$E$3),2)</f>
        <v>0.02</v>
      </c>
      <c r="F3702" s="5" t="str">
        <f ca="1">IFERROR(LOOKUP(1,0/((B3702=名单!B:B)*(VALUE(AW3702)&gt;=名单!E:E)*(VALUE(AW3702)&lt;=名单!G:G)*(Y3702="正常走货")),名单!H:H),"否")</f>
        <v>否</v>
      </c>
      <c r="G3702" s="71" t="s">
        <v>11102</v>
      </c>
      <c r="H3702" s="71" t="s">
        <v>11104</v>
      </c>
      <c r="J3702" s="72" t="s">
        <v>256</v>
      </c>
      <c r="L3702" s="71" t="s">
        <v>18</v>
      </c>
      <c r="M3702" s="73"/>
      <c r="N3702" s="73"/>
      <c r="R3702" s="73"/>
      <c r="S3702" s="72" t="s">
        <v>120</v>
      </c>
      <c r="T3702" s="72" t="s">
        <v>14382</v>
      </c>
      <c r="U3702" s="73"/>
      <c r="W3702" s="73"/>
      <c r="X3702" s="73"/>
      <c r="Y3702" s="72" t="s">
        <v>14379</v>
      </c>
      <c r="AO3702" s="71">
        <v>30.72</v>
      </c>
      <c r="AW3702" s="74" t="s">
        <v>18097</v>
      </c>
    </row>
    <row r="3703" spans="1:49">
      <c r="A3703" s="70" t="str">
        <f t="shared" si="115"/>
        <v>2026-01</v>
      </c>
      <c r="B3703" s="5" t="str">
        <f>_xlfn.XLOOKUP(G3703,过机服务商重量差!A:A,过机服务商重量差!G:G)</f>
        <v>玉麒麟</v>
      </c>
      <c r="C3703" s="32" t="str">
        <f t="shared" si="114"/>
        <v>渠道</v>
      </c>
      <c r="D3703" s="63">
        <f>ROUND(IF(AND(AO3703&gt;=0,Y3703="正常走货"),_xlfn.XLOOKUP(G3703,过机服务商重量差!A:A,过机服务商重量差!L:L),"0"),2)</f>
        <v>4.5</v>
      </c>
      <c r="E3703" s="64">
        <f>ROUND(IF(B3703="小旋风",$D3703/提成!$D$4*提成!$E$4,$D3703/提成!$D$3*提成!$E$3),2)</f>
        <v>0.05</v>
      </c>
      <c r="F3703" s="5" t="str">
        <f ca="1">IFERROR(LOOKUP(1,0/((B3703=名单!B:B)*(VALUE(AW3703)&gt;=名单!E:E)*(VALUE(AW3703)&lt;=名单!G:G)*(Y3703="正常走货")),名单!H:H),"否")</f>
        <v>否</v>
      </c>
      <c r="G3703" s="71" t="s">
        <v>11105</v>
      </c>
      <c r="H3703" s="71" t="s">
        <v>11107</v>
      </c>
      <c r="J3703" s="72" t="s">
        <v>17</v>
      </c>
      <c r="L3703" s="71" t="s">
        <v>18</v>
      </c>
      <c r="M3703" s="73"/>
      <c r="N3703" s="73"/>
      <c r="R3703" s="73"/>
      <c r="S3703" s="72" t="s">
        <v>675</v>
      </c>
      <c r="T3703" s="72" t="s">
        <v>14382</v>
      </c>
      <c r="U3703" s="73"/>
      <c r="W3703" s="73"/>
      <c r="X3703" s="73"/>
      <c r="Y3703" s="72" t="s">
        <v>14379</v>
      </c>
      <c r="AO3703" s="71">
        <v>91.1</v>
      </c>
      <c r="AW3703" s="74" t="s">
        <v>18098</v>
      </c>
    </row>
    <row r="3704" spans="1:49">
      <c r="A3704" s="70" t="str">
        <f t="shared" si="115"/>
        <v>2026-01</v>
      </c>
      <c r="B3704" s="5" t="str">
        <f>_xlfn.XLOOKUP(G3704,过机服务商重量差!A:A,过机服务商重量差!G:G)</f>
        <v>风清扬</v>
      </c>
      <c r="C3704" s="32" t="str">
        <f t="shared" si="114"/>
        <v>渠道</v>
      </c>
      <c r="D3704" s="63">
        <f>ROUND(IF(AND(AO3704&gt;=0,Y3704="正常走货"),_xlfn.XLOOKUP(G3704,过机服务商重量差!A:A,过机服务商重量差!L:L),"0"),2)</f>
        <v>36</v>
      </c>
      <c r="E3704" s="64">
        <f>ROUND(IF(B3704="小旋风",$D3704/提成!$D$4*提成!$E$4,$D3704/提成!$D$3*提成!$E$3),2)</f>
        <v>0.36</v>
      </c>
      <c r="F3704" s="5" t="str">
        <f ca="1">IFERROR(LOOKUP(1,0/((B3704=名单!B:B)*(VALUE(AW3704)&gt;=名单!E:E)*(VALUE(AW3704)&lt;=名单!G:G)*(Y3704="正常走货")),名单!H:H),"否")</f>
        <v>是</v>
      </c>
      <c r="G3704" s="71" t="s">
        <v>11108</v>
      </c>
      <c r="H3704" s="71" t="s">
        <v>11110</v>
      </c>
      <c r="J3704" s="72" t="s">
        <v>144</v>
      </c>
      <c r="L3704" s="71" t="s">
        <v>18</v>
      </c>
      <c r="M3704" s="73"/>
      <c r="N3704" s="73"/>
      <c r="R3704" s="73"/>
      <c r="S3704" s="72" t="s">
        <v>442</v>
      </c>
      <c r="T3704" s="72" t="s">
        <v>14410</v>
      </c>
      <c r="U3704" s="73"/>
      <c r="W3704" s="73"/>
      <c r="X3704" s="73"/>
      <c r="Y3704" s="72" t="s">
        <v>14379</v>
      </c>
      <c r="AO3704" s="71">
        <v>178.28</v>
      </c>
      <c r="AW3704" s="74" t="s">
        <v>18099</v>
      </c>
    </row>
    <row r="3705" spans="1:49">
      <c r="A3705" s="70" t="str">
        <f t="shared" si="115"/>
        <v>2026-01</v>
      </c>
      <c r="B3705" s="5" t="str">
        <f>_xlfn.XLOOKUP(G3705,过机服务商重量差!A:A,过机服务商重量差!G:G)</f>
        <v>风清扬</v>
      </c>
      <c r="C3705" s="32" t="str">
        <f t="shared" si="114"/>
        <v>渠道</v>
      </c>
      <c r="D3705" s="63">
        <f>ROUND(IF(AND(AO3705&gt;=0,Y3705="正常走货"),_xlfn.XLOOKUP(G3705,过机服务商重量差!A:A,过机服务商重量差!L:L),"0"),2)</f>
        <v>107</v>
      </c>
      <c r="E3705" s="64">
        <f>ROUND(IF(B3705="小旋风",$D3705/提成!$D$4*提成!$E$4,$D3705/提成!$D$3*提成!$E$3),2)</f>
        <v>1.07</v>
      </c>
      <c r="F3705" s="5" t="str">
        <f ca="1">IFERROR(LOOKUP(1,0/((B3705=名单!B:B)*(VALUE(AW3705)&gt;=名单!E:E)*(VALUE(AW3705)&lt;=名单!G:G)*(Y3705="正常走货")),名单!H:H),"否")</f>
        <v>是</v>
      </c>
      <c r="G3705" s="71" t="s">
        <v>11111</v>
      </c>
      <c r="H3705" s="71" t="s">
        <v>50</v>
      </c>
      <c r="J3705" s="72" t="s">
        <v>51</v>
      </c>
      <c r="L3705" s="71" t="s">
        <v>18</v>
      </c>
      <c r="M3705" s="73"/>
      <c r="N3705" s="73"/>
      <c r="R3705" s="73"/>
      <c r="S3705" s="72" t="s">
        <v>1194</v>
      </c>
      <c r="T3705" s="72" t="s">
        <v>14578</v>
      </c>
      <c r="U3705" s="73"/>
      <c r="W3705" s="73"/>
      <c r="X3705" s="73"/>
      <c r="Y3705" s="72" t="s">
        <v>14379</v>
      </c>
      <c r="AO3705" s="71">
        <v>54.9</v>
      </c>
      <c r="AW3705" s="74" t="s">
        <v>18100</v>
      </c>
    </row>
    <row r="3706" spans="1:49">
      <c r="A3706" s="70" t="str">
        <f t="shared" si="115"/>
        <v>2026-01</v>
      </c>
      <c r="B3706" s="5" t="str">
        <f>_xlfn.XLOOKUP(G3706,过机服务商重量差!A:A,过机服务商重量差!G:G)</f>
        <v>玉麒麟</v>
      </c>
      <c r="C3706" s="32" t="str">
        <f t="shared" si="114"/>
        <v>渠道</v>
      </c>
      <c r="D3706" s="63">
        <f>ROUND(IF(AND(AO3706&gt;=0,Y3706="正常走货"),_xlfn.XLOOKUP(G3706,过机服务商重量差!A:A,过机服务商重量差!L:L),"0"),2)</f>
        <v>0.5</v>
      </c>
      <c r="E3706" s="64">
        <f>ROUND(IF(B3706="小旋风",$D3706/提成!$D$4*提成!$E$4,$D3706/提成!$D$3*提成!$E$3),2)</f>
        <v>0.01</v>
      </c>
      <c r="F3706" s="5" t="str">
        <f ca="1">IFERROR(LOOKUP(1,0/((B3706=名单!B:B)*(VALUE(AW3706)&gt;=名单!E:E)*(VALUE(AW3706)&lt;=名单!G:G)*(Y3706="正常走货")),名单!H:H),"否")</f>
        <v>否</v>
      </c>
      <c r="G3706" s="71" t="s">
        <v>11113</v>
      </c>
      <c r="H3706" s="71" t="s">
        <v>11115</v>
      </c>
      <c r="J3706" s="72" t="s">
        <v>17</v>
      </c>
      <c r="L3706" s="71" t="s">
        <v>18</v>
      </c>
      <c r="M3706" s="73"/>
      <c r="N3706" s="73"/>
      <c r="R3706" s="73"/>
      <c r="S3706" s="72" t="s">
        <v>540</v>
      </c>
      <c r="T3706" s="72" t="s">
        <v>14410</v>
      </c>
      <c r="U3706" s="73"/>
      <c r="W3706" s="73"/>
      <c r="X3706" s="73"/>
      <c r="Y3706" s="72" t="s">
        <v>14379</v>
      </c>
      <c r="AO3706" s="71">
        <v>144</v>
      </c>
      <c r="AW3706" s="74" t="s">
        <v>18101</v>
      </c>
    </row>
    <row r="3707" spans="1:49">
      <c r="A3707" s="70" t="str">
        <f t="shared" si="115"/>
        <v>2026-01</v>
      </c>
      <c r="B3707" s="5" t="str">
        <f>_xlfn.XLOOKUP(G3707,过机服务商重量差!A:A,过机服务商重量差!G:G)</f>
        <v>无崖子</v>
      </c>
      <c r="C3707" s="32" t="str">
        <f t="shared" si="114"/>
        <v>渠道</v>
      </c>
      <c r="D3707" s="63">
        <f>ROUND(IF(AND(AO3707&gt;=0,Y3707="正常走货"),_xlfn.XLOOKUP(G3707,过机服务商重量差!A:A,过机服务商重量差!L:L),"0"),2)</f>
        <v>2.4</v>
      </c>
      <c r="E3707" s="64">
        <f>ROUND(IF(B3707="小旋风",$D3707/提成!$D$4*提成!$E$4,$D3707/提成!$D$3*提成!$E$3),2)</f>
        <v>0.02</v>
      </c>
      <c r="F3707" s="5" t="str">
        <f ca="1">IFERROR(LOOKUP(1,0/((B3707=名单!B:B)*(VALUE(AW3707)&gt;=名单!E:E)*(VALUE(AW3707)&lt;=名单!G:G)*(Y3707="正常走货")),名单!H:H),"否")</f>
        <v>否</v>
      </c>
      <c r="G3707" s="71" t="s">
        <v>11116</v>
      </c>
      <c r="H3707" s="71" t="s">
        <v>11118</v>
      </c>
      <c r="J3707" s="71" t="s">
        <v>590</v>
      </c>
      <c r="L3707" s="71" t="s">
        <v>18</v>
      </c>
      <c r="M3707" s="73"/>
      <c r="N3707" s="73"/>
      <c r="R3707" s="73"/>
      <c r="S3707" s="72" t="s">
        <v>292</v>
      </c>
      <c r="T3707" s="72" t="s">
        <v>14410</v>
      </c>
      <c r="U3707" s="73"/>
      <c r="W3707" s="73"/>
      <c r="X3707" s="73"/>
      <c r="Y3707" s="72" t="s">
        <v>14379</v>
      </c>
      <c r="AO3707" s="71">
        <v>17.94</v>
      </c>
      <c r="AW3707" s="74" t="s">
        <v>18102</v>
      </c>
    </row>
    <row r="3708" spans="1:49">
      <c r="A3708" s="70" t="str">
        <f t="shared" si="115"/>
        <v>2026-01</v>
      </c>
      <c r="B3708" s="5" t="str">
        <f>_xlfn.XLOOKUP(G3708,过机服务商重量差!A:A,过机服务商重量差!G:G)</f>
        <v>玉麒麟</v>
      </c>
      <c r="C3708" s="32" t="str">
        <f t="shared" si="114"/>
        <v>渠道</v>
      </c>
      <c r="D3708" s="63">
        <f>ROUND(IF(AND(AO3708&gt;=0,Y3708="正常走货"),_xlfn.XLOOKUP(G3708,过机服务商重量差!A:A,过机服务商重量差!L:L),"0"),2)</f>
        <v>1</v>
      </c>
      <c r="E3708" s="64">
        <f>ROUND(IF(B3708="小旋风",$D3708/提成!$D$4*提成!$E$4,$D3708/提成!$D$3*提成!$E$3),2)</f>
        <v>0.01</v>
      </c>
      <c r="F3708" s="5" t="str">
        <f ca="1">IFERROR(LOOKUP(1,0/((B3708=名单!B:B)*(VALUE(AW3708)&gt;=名单!E:E)*(VALUE(AW3708)&lt;=名单!G:G)*(Y3708="正常走货")),名单!H:H),"否")</f>
        <v>否</v>
      </c>
      <c r="G3708" s="71" t="s">
        <v>11119</v>
      </c>
      <c r="H3708" s="71" t="s">
        <v>11121</v>
      </c>
      <c r="J3708" s="72" t="s">
        <v>17</v>
      </c>
      <c r="L3708" s="71" t="s">
        <v>18</v>
      </c>
      <c r="M3708" s="73"/>
      <c r="N3708" s="73"/>
      <c r="R3708" s="73"/>
      <c r="S3708" s="72" t="s">
        <v>99</v>
      </c>
      <c r="T3708" s="71" t="s">
        <v>14410</v>
      </c>
      <c r="U3708" s="73"/>
      <c r="W3708" s="73"/>
      <c r="X3708" s="73"/>
      <c r="Y3708" s="72" t="s">
        <v>14379</v>
      </c>
      <c r="AO3708" s="71">
        <v>52.5</v>
      </c>
      <c r="AW3708" s="74" t="s">
        <v>18103</v>
      </c>
    </row>
    <row r="3709" spans="1:49">
      <c r="A3709" s="70" t="str">
        <f t="shared" si="115"/>
        <v>2026-01</v>
      </c>
      <c r="B3709" s="5" t="str">
        <f>_xlfn.XLOOKUP(G3709,过机服务商重量差!A:A,过机服务商重量差!G:G)</f>
        <v/>
      </c>
      <c r="C3709" s="32" t="str">
        <f t="shared" si="114"/>
        <v>渠道</v>
      </c>
      <c r="D3709" s="63">
        <f>ROUND(IF(AND(AO3709&gt;=0,Y3709="正常走货"),_xlfn.XLOOKUP(G3709,过机服务商重量差!A:A,过机服务商重量差!L:L),"0"),2)</f>
        <v>275</v>
      </c>
      <c r="E3709" s="64">
        <f>ROUND(IF(B3709="小旋风",$D3709/提成!$D$4*提成!$E$4,$D3709/提成!$D$3*提成!$E$3),2)</f>
        <v>2.75</v>
      </c>
      <c r="F3709" s="5" t="str">
        <f ca="1">IFERROR(LOOKUP(1,0/((B3709=名单!B:B)*(VALUE(AW3709)&gt;=名单!E:E)*(VALUE(AW3709)&lt;=名单!G:G)*(Y3709="正常走货")),名单!H:H),"否")</f>
        <v>否</v>
      </c>
      <c r="G3709" s="71" t="s">
        <v>11122</v>
      </c>
      <c r="H3709" s="71" t="s">
        <v>36</v>
      </c>
      <c r="J3709" s="72" t="s">
        <v>302</v>
      </c>
      <c r="L3709" s="71" t="s">
        <v>18</v>
      </c>
      <c r="M3709" s="73"/>
      <c r="N3709" s="73"/>
      <c r="R3709" s="73"/>
      <c r="S3709" s="72" t="s">
        <v>79</v>
      </c>
      <c r="T3709" s="71" t="s">
        <v>14378</v>
      </c>
      <c r="U3709" s="73"/>
      <c r="W3709" s="73"/>
      <c r="X3709" s="73"/>
      <c r="Y3709" s="72" t="s">
        <v>14379</v>
      </c>
      <c r="AO3709" s="71">
        <v>1502.5</v>
      </c>
      <c r="AW3709" s="74" t="s">
        <v>18104</v>
      </c>
    </row>
    <row r="3710" spans="1:49">
      <c r="A3710" s="70" t="str">
        <f t="shared" si="115"/>
        <v>2026-01</v>
      </c>
      <c r="B3710" s="5" t="str">
        <f>_xlfn.XLOOKUP(G3710,过机服务商重量差!A:A,过机服务商重量差!G:G)</f>
        <v>玉麒麟</v>
      </c>
      <c r="C3710" s="32" t="str">
        <f t="shared" si="114"/>
        <v>渠道</v>
      </c>
      <c r="D3710" s="63">
        <f>ROUND(IF(AND(AO3710&gt;=0,Y3710="正常走货"),_xlfn.XLOOKUP(G3710,过机服务商重量差!A:A,过机服务商重量差!L:L),"0"),2)</f>
        <v>0.5</v>
      </c>
      <c r="E3710" s="64">
        <f>ROUND(IF(B3710="小旋风",$D3710/提成!$D$4*提成!$E$4,$D3710/提成!$D$3*提成!$E$3),2)</f>
        <v>0.01</v>
      </c>
      <c r="F3710" s="5" t="str">
        <f ca="1">IFERROR(LOOKUP(1,0/((B3710=名单!B:B)*(VALUE(AW3710)&gt;=名单!E:E)*(VALUE(AW3710)&lt;=名单!G:G)*(Y3710="正常走货")),名单!H:H),"否")</f>
        <v>否</v>
      </c>
      <c r="G3710" s="71" t="s">
        <v>11124</v>
      </c>
      <c r="H3710" s="71" t="s">
        <v>11126</v>
      </c>
      <c r="J3710" s="72" t="s">
        <v>17</v>
      </c>
      <c r="L3710" s="72" t="s">
        <v>18</v>
      </c>
      <c r="M3710" s="73"/>
      <c r="N3710" s="73"/>
      <c r="R3710" s="73"/>
      <c r="S3710" s="72" t="s">
        <v>239</v>
      </c>
      <c r="T3710" s="72" t="s">
        <v>14386</v>
      </c>
      <c r="U3710" s="73"/>
      <c r="W3710" s="73"/>
      <c r="X3710" s="73"/>
      <c r="Y3710" s="72" t="s">
        <v>14379</v>
      </c>
      <c r="AO3710" s="71">
        <v>46</v>
      </c>
      <c r="AW3710" s="74" t="s">
        <v>18105</v>
      </c>
    </row>
    <row r="3711" spans="1:49">
      <c r="A3711" s="70" t="str">
        <f t="shared" si="115"/>
        <v>2026-01</v>
      </c>
      <c r="B3711" s="5" t="str">
        <f>_xlfn.XLOOKUP(G3711,过机服务商重量差!A:A,过机服务商重量差!G:G)</f>
        <v>风清扬</v>
      </c>
      <c r="C3711" s="32" t="str">
        <f t="shared" si="114"/>
        <v>渠道</v>
      </c>
      <c r="D3711" s="63">
        <f>ROUND(IF(AND(AO3711&gt;=0,Y3711="正常走货"),_xlfn.XLOOKUP(G3711,过机服务商重量差!A:A,过机服务商重量差!L:L),"0"),2)</f>
        <v>251</v>
      </c>
      <c r="E3711" s="64">
        <f>ROUND(IF(B3711="小旋风",$D3711/提成!$D$4*提成!$E$4,$D3711/提成!$D$3*提成!$E$3),2)</f>
        <v>2.51</v>
      </c>
      <c r="F3711" s="5" t="str">
        <f ca="1">IFERROR(LOOKUP(1,0/((B3711=名单!B:B)*(VALUE(AW3711)&gt;=名单!E:E)*(VALUE(AW3711)&lt;=名单!G:G)*(Y3711="正常走货")),名单!H:H),"否")</f>
        <v>是</v>
      </c>
      <c r="G3711" s="71" t="s">
        <v>11127</v>
      </c>
      <c r="H3711" s="71" t="s">
        <v>11129</v>
      </c>
      <c r="J3711" s="72" t="s">
        <v>880</v>
      </c>
      <c r="L3711" s="71" t="s">
        <v>18</v>
      </c>
      <c r="M3711" s="73"/>
      <c r="N3711" s="73"/>
      <c r="R3711" s="73"/>
      <c r="S3711" s="72" t="s">
        <v>11130</v>
      </c>
      <c r="T3711" s="72" t="s">
        <v>14473</v>
      </c>
      <c r="U3711" s="73"/>
      <c r="W3711" s="73"/>
      <c r="X3711" s="73"/>
      <c r="Y3711" s="72" t="s">
        <v>14379</v>
      </c>
      <c r="AO3711" s="71">
        <v>129.7</v>
      </c>
      <c r="AW3711" s="74" t="s">
        <v>18106</v>
      </c>
    </row>
    <row r="3712" spans="1:49">
      <c r="A3712" s="70" t="str">
        <f t="shared" si="115"/>
        <v>2026-01</v>
      </c>
      <c r="B3712" s="5" t="str">
        <f>_xlfn.XLOOKUP(G3712,过机服务商重量差!A:A,过机服务商重量差!G:G)</f>
        <v>风清扬</v>
      </c>
      <c r="C3712" s="32" t="str">
        <f t="shared" si="114"/>
        <v>渠道</v>
      </c>
      <c r="D3712" s="63">
        <f>ROUND(IF(AND(AO3712&gt;=0,Y3712="正常走货"),_xlfn.XLOOKUP(G3712,过机服务商重量差!A:A,过机服务商重量差!L:L),"0"),2)</f>
        <v>37</v>
      </c>
      <c r="E3712" s="64">
        <f>ROUND(IF(B3712="小旋风",$D3712/提成!$D$4*提成!$E$4,$D3712/提成!$D$3*提成!$E$3),2)</f>
        <v>0.37</v>
      </c>
      <c r="F3712" s="5" t="str">
        <f ca="1">IFERROR(LOOKUP(1,0/((B3712=名单!B:B)*(VALUE(AW3712)&gt;=名单!E:E)*(VALUE(AW3712)&lt;=名单!G:G)*(Y3712="正常走货")),名单!H:H),"否")</f>
        <v>是</v>
      </c>
      <c r="G3712" s="71" t="s">
        <v>11131</v>
      </c>
      <c r="H3712" s="71" t="s">
        <v>11133</v>
      </c>
      <c r="J3712" s="72" t="s">
        <v>332</v>
      </c>
      <c r="L3712" s="71" t="s">
        <v>18</v>
      </c>
      <c r="M3712" s="73"/>
      <c r="N3712" s="73"/>
      <c r="R3712" s="73"/>
      <c r="S3712" s="72" t="s">
        <v>2871</v>
      </c>
      <c r="T3712" s="71" t="s">
        <v>14382</v>
      </c>
      <c r="U3712" s="73"/>
      <c r="W3712" s="73"/>
      <c r="X3712" s="73"/>
      <c r="Y3712" s="72" t="s">
        <v>14379</v>
      </c>
      <c r="AO3712" s="71">
        <v>18.5</v>
      </c>
      <c r="AW3712" s="74" t="s">
        <v>18107</v>
      </c>
    </row>
    <row r="3713" spans="1:49">
      <c r="A3713" s="70" t="str">
        <f t="shared" si="115"/>
        <v>2026-01</v>
      </c>
      <c r="B3713" s="5" t="str">
        <f>_xlfn.XLOOKUP(G3713,过机服务商重量差!A:A,过机服务商重量差!G:G)</f>
        <v>风清扬</v>
      </c>
      <c r="C3713" s="32" t="str">
        <f t="shared" si="114"/>
        <v>渠道</v>
      </c>
      <c r="D3713" s="63">
        <f>ROUND(IF(AND(AO3713&gt;=0,Y3713="正常走货"),_xlfn.XLOOKUP(G3713,过机服务商重量差!A:A,过机服务商重量差!L:L),"0"),2)</f>
        <v>944</v>
      </c>
      <c r="E3713" s="64">
        <f>ROUND(IF(B3713="小旋风",$D3713/提成!$D$4*提成!$E$4,$D3713/提成!$D$3*提成!$E$3),2)</f>
        <v>9.44</v>
      </c>
      <c r="F3713" s="5" t="str">
        <f ca="1">IFERROR(LOOKUP(1,0/((B3713=名单!B:B)*(VALUE(AW3713)&gt;=名单!E:E)*(VALUE(AW3713)&lt;=名单!G:G)*(Y3713="正常走货")),名单!H:H),"否")</f>
        <v>是</v>
      </c>
      <c r="G3713" s="71" t="s">
        <v>11134</v>
      </c>
      <c r="H3713" s="71" t="s">
        <v>50</v>
      </c>
      <c r="J3713" s="71" t="s">
        <v>231</v>
      </c>
      <c r="L3713" s="71" t="s">
        <v>18</v>
      </c>
      <c r="M3713" s="73"/>
      <c r="N3713" s="73"/>
      <c r="R3713" s="73"/>
      <c r="S3713" s="72" t="s">
        <v>223</v>
      </c>
      <c r="T3713" s="72" t="s">
        <v>14410</v>
      </c>
      <c r="U3713" s="73"/>
      <c r="W3713" s="73"/>
      <c r="X3713" s="73"/>
      <c r="Y3713" s="72" t="s">
        <v>14379</v>
      </c>
      <c r="AO3713" s="71">
        <v>1286.5</v>
      </c>
      <c r="AW3713" s="74" t="s">
        <v>18108</v>
      </c>
    </row>
    <row r="3714" spans="1:49">
      <c r="A3714" s="70" t="str">
        <f t="shared" si="115"/>
        <v>2026-01</v>
      </c>
      <c r="B3714" s="5" t="str">
        <f>_xlfn.XLOOKUP(G3714,过机服务商重量差!A:A,过机服务商重量差!G:G)</f>
        <v>风清扬</v>
      </c>
      <c r="C3714" s="32" t="str">
        <f t="shared" ref="C3714:C3777" si="116">IF(OR(AO3714&lt;0,L3714="FBA海运"),"","渠道")</f>
        <v>渠道</v>
      </c>
      <c r="D3714" s="63">
        <f>ROUND(IF(AND(AO3714&gt;=0,Y3714="正常走货"),_xlfn.XLOOKUP(G3714,过机服务商重量差!A:A,过机服务商重量差!L:L),"0"),2)</f>
        <v>444</v>
      </c>
      <c r="E3714" s="64">
        <f>ROUND(IF(B3714="小旋风",$D3714/提成!$D$4*提成!$E$4,$D3714/提成!$D$3*提成!$E$3),2)</f>
        <v>4.44</v>
      </c>
      <c r="F3714" s="5" t="str">
        <f ca="1">IFERROR(LOOKUP(1,0/((B3714=名单!B:B)*(VALUE(AW3714)&gt;=名单!E:E)*(VALUE(AW3714)&lt;=名单!G:G)*(Y3714="正常走货")),名单!H:H),"否")</f>
        <v>是</v>
      </c>
      <c r="G3714" s="71" t="s">
        <v>11136</v>
      </c>
      <c r="H3714" s="71" t="s">
        <v>50</v>
      </c>
      <c r="J3714" s="71" t="s">
        <v>231</v>
      </c>
      <c r="L3714" s="71" t="s">
        <v>18</v>
      </c>
      <c r="M3714" s="73"/>
      <c r="N3714" s="73"/>
      <c r="R3714" s="73"/>
      <c r="S3714" s="72" t="s">
        <v>223</v>
      </c>
      <c r="T3714" s="71" t="s">
        <v>14410</v>
      </c>
      <c r="U3714" s="73"/>
      <c r="W3714" s="73"/>
      <c r="X3714" s="73"/>
      <c r="Y3714" s="72" t="s">
        <v>14379</v>
      </c>
      <c r="AO3714" s="71">
        <v>94</v>
      </c>
      <c r="AW3714" s="74" t="s">
        <v>18109</v>
      </c>
    </row>
    <row r="3715" spans="1:49">
      <c r="A3715" s="70" t="str">
        <f t="shared" ref="A3715:A3778" si="117">MID(AW3715,1,7)</f>
        <v>2026-01</v>
      </c>
      <c r="B3715" s="5" t="str">
        <f>_xlfn.XLOOKUP(G3715,过机服务商重量差!A:A,过机服务商重量差!G:G)</f>
        <v>玉麒麟</v>
      </c>
      <c r="C3715" s="32" t="str">
        <f t="shared" si="116"/>
        <v>渠道</v>
      </c>
      <c r="D3715" s="63">
        <f>ROUND(IF(AND(AO3715&gt;=0,Y3715="正常走货"),_xlfn.XLOOKUP(G3715,过机服务商重量差!A:A,过机服务商重量差!L:L),"0"),2)</f>
        <v>3.5</v>
      </c>
      <c r="E3715" s="64">
        <f>ROUND(IF(B3715="小旋风",$D3715/提成!$D$4*提成!$E$4,$D3715/提成!$D$3*提成!$E$3),2)</f>
        <v>0.04</v>
      </c>
      <c r="F3715" s="5" t="str">
        <f ca="1">IFERROR(LOOKUP(1,0/((B3715=名单!B:B)*(VALUE(AW3715)&gt;=名单!E:E)*(VALUE(AW3715)&lt;=名单!G:G)*(Y3715="正常走货")),名单!H:H),"否")</f>
        <v>否</v>
      </c>
      <c r="G3715" s="71" t="s">
        <v>11138</v>
      </c>
      <c r="H3715" s="71" t="s">
        <v>11140</v>
      </c>
      <c r="J3715" s="72" t="s">
        <v>17</v>
      </c>
      <c r="L3715" s="71" t="s">
        <v>18</v>
      </c>
      <c r="M3715" s="73"/>
      <c r="N3715" s="73"/>
      <c r="R3715" s="73"/>
      <c r="S3715" s="72" t="s">
        <v>292</v>
      </c>
      <c r="T3715" s="71" t="s">
        <v>14410</v>
      </c>
      <c r="U3715" s="73"/>
      <c r="W3715" s="73"/>
      <c r="X3715" s="73"/>
      <c r="Y3715" s="72" t="s">
        <v>14379</v>
      </c>
      <c r="AO3715" s="71">
        <v>70.19</v>
      </c>
      <c r="AW3715" s="74" t="s">
        <v>18110</v>
      </c>
    </row>
    <row r="3716" spans="1:49">
      <c r="A3716" s="70" t="str">
        <f t="shared" si="117"/>
        <v>2026-01</v>
      </c>
      <c r="B3716" s="5" t="str">
        <f>_xlfn.XLOOKUP(G3716,过机服务商重量差!A:A,过机服务商重量差!G:G)</f>
        <v>无崖子</v>
      </c>
      <c r="C3716" s="32" t="str">
        <f t="shared" si="116"/>
        <v>渠道</v>
      </c>
      <c r="D3716" s="63">
        <f>ROUND(IF(AND(AO3716&gt;=0,Y3716="正常走货"),_xlfn.XLOOKUP(G3716,过机服务商重量差!A:A,过机服务商重量差!L:L),"0"),2)</f>
        <v>7.2</v>
      </c>
      <c r="E3716" s="64">
        <f>ROUND(IF(B3716="小旋风",$D3716/提成!$D$4*提成!$E$4,$D3716/提成!$D$3*提成!$E$3),2)</f>
        <v>0.07</v>
      </c>
      <c r="F3716" s="5" t="str">
        <f ca="1">IFERROR(LOOKUP(1,0/((B3716=名单!B:B)*(VALUE(AW3716)&gt;=名单!E:E)*(VALUE(AW3716)&lt;=名单!G:G)*(Y3716="正常走货")),名单!H:H),"否")</f>
        <v>否</v>
      </c>
      <c r="G3716" s="71" t="s">
        <v>11141</v>
      </c>
      <c r="H3716" s="71" t="s">
        <v>11143</v>
      </c>
      <c r="J3716" s="71" t="s">
        <v>590</v>
      </c>
      <c r="L3716" s="71" t="s">
        <v>18</v>
      </c>
      <c r="M3716" s="73"/>
      <c r="N3716" s="73"/>
      <c r="R3716" s="73"/>
      <c r="S3716" s="72" t="s">
        <v>442</v>
      </c>
      <c r="T3716" s="71" t="s">
        <v>14410</v>
      </c>
      <c r="U3716" s="73"/>
      <c r="W3716" s="73"/>
      <c r="X3716" s="73"/>
      <c r="Y3716" s="72" t="s">
        <v>14379</v>
      </c>
      <c r="AO3716" s="71">
        <v>118.6</v>
      </c>
      <c r="AW3716" s="74" t="s">
        <v>18111</v>
      </c>
    </row>
    <row r="3717" spans="1:49">
      <c r="A3717" s="70" t="str">
        <f t="shared" si="117"/>
        <v>2026-01</v>
      </c>
      <c r="B3717" s="5" t="str">
        <f>_xlfn.XLOOKUP(G3717,过机服务商重量差!A:A,过机服务商重量差!G:G)</f>
        <v>无崖子</v>
      </c>
      <c r="C3717" s="32" t="str">
        <f t="shared" si="116"/>
        <v>渠道</v>
      </c>
      <c r="D3717" s="63">
        <f>ROUND(IF(AND(AO3717&gt;=0,Y3717="正常走货"),_xlfn.XLOOKUP(G3717,过机服务商重量差!A:A,过机服务商重量差!L:L),"0"),2)</f>
        <v>245</v>
      </c>
      <c r="E3717" s="64">
        <f>ROUND(IF(B3717="小旋风",$D3717/提成!$D$4*提成!$E$4,$D3717/提成!$D$3*提成!$E$3),2)</f>
        <v>2.45</v>
      </c>
      <c r="F3717" s="5" t="str">
        <f ca="1">IFERROR(LOOKUP(1,0/((B3717=名单!B:B)*(VALUE(AW3717)&gt;=名单!E:E)*(VALUE(AW3717)&lt;=名单!G:G)*(Y3717="正常走货")),名单!H:H),"否")</f>
        <v>否</v>
      </c>
      <c r="G3717" s="71" t="s">
        <v>11144</v>
      </c>
      <c r="H3717" s="71" t="s">
        <v>11146</v>
      </c>
      <c r="J3717" s="71" t="s">
        <v>465</v>
      </c>
      <c r="L3717" s="71" t="s">
        <v>18</v>
      </c>
      <c r="M3717" s="73"/>
      <c r="N3717" s="73"/>
      <c r="R3717" s="73"/>
      <c r="S3717" s="72" t="s">
        <v>540</v>
      </c>
      <c r="T3717" s="72" t="s">
        <v>14410</v>
      </c>
      <c r="U3717" s="73"/>
      <c r="W3717" s="73"/>
      <c r="X3717" s="73"/>
      <c r="Y3717" s="72" t="s">
        <v>14379</v>
      </c>
      <c r="AO3717" s="71">
        <v>1524.25</v>
      </c>
      <c r="AW3717" s="74" t="s">
        <v>18112</v>
      </c>
    </row>
    <row r="3718" spans="1:49">
      <c r="A3718" s="70" t="str">
        <f t="shared" si="117"/>
        <v>2026-01</v>
      </c>
      <c r="B3718" s="5" t="str">
        <f>_xlfn.XLOOKUP(G3718,过机服务商重量差!A:A,过机服务商重量差!G:G)</f>
        <v>玉麒麟</v>
      </c>
      <c r="C3718" s="32" t="str">
        <f t="shared" si="116"/>
        <v>渠道</v>
      </c>
      <c r="D3718" s="63">
        <f>ROUND(IF(AND(AO3718&gt;=0,Y3718="正常走货"),_xlfn.XLOOKUP(G3718,过机服务商重量差!A:A,过机服务商重量差!L:L),"0"),2)</f>
        <v>3</v>
      </c>
      <c r="E3718" s="64">
        <f>ROUND(IF(B3718="小旋风",$D3718/提成!$D$4*提成!$E$4,$D3718/提成!$D$3*提成!$E$3),2)</f>
        <v>0.03</v>
      </c>
      <c r="F3718" s="5" t="str">
        <f ca="1">IFERROR(LOOKUP(1,0/((B3718=名单!B:B)*(VALUE(AW3718)&gt;=名单!E:E)*(VALUE(AW3718)&lt;=名单!G:G)*(Y3718="正常走货")),名单!H:H),"否")</f>
        <v>否</v>
      </c>
      <c r="G3718" s="71" t="s">
        <v>11147</v>
      </c>
      <c r="H3718" s="71" t="s">
        <v>11149</v>
      </c>
      <c r="J3718" s="71" t="s">
        <v>17</v>
      </c>
      <c r="L3718" s="71" t="s">
        <v>18</v>
      </c>
      <c r="M3718" s="73"/>
      <c r="N3718" s="73"/>
      <c r="R3718" s="73"/>
      <c r="S3718" s="72" t="s">
        <v>223</v>
      </c>
      <c r="T3718" s="72" t="s">
        <v>14410</v>
      </c>
      <c r="U3718" s="73"/>
      <c r="W3718" s="73"/>
      <c r="X3718" s="73"/>
      <c r="Y3718" s="72" t="s">
        <v>14379</v>
      </c>
      <c r="AO3718" s="71">
        <v>92.31</v>
      </c>
      <c r="AW3718" s="74" t="s">
        <v>18113</v>
      </c>
    </row>
    <row r="3719" spans="1:49">
      <c r="A3719" s="70" t="str">
        <f t="shared" si="117"/>
        <v>2026-01</v>
      </c>
      <c r="B3719" s="5" t="str">
        <f>_xlfn.XLOOKUP(G3719,过机服务商重量差!A:A,过机服务商重量差!G:G)</f>
        <v>风清扬</v>
      </c>
      <c r="C3719" s="32" t="str">
        <f t="shared" si="116"/>
        <v>渠道</v>
      </c>
      <c r="D3719" s="63">
        <f>ROUND(IF(AND(AO3719&gt;=0,Y3719="正常走货"),_xlfn.XLOOKUP(G3719,过机服务商重量差!A:A,过机服务商重量差!L:L),"0"),2)</f>
        <v>465</v>
      </c>
      <c r="E3719" s="64">
        <f>ROUND(IF(B3719="小旋风",$D3719/提成!$D$4*提成!$E$4,$D3719/提成!$D$3*提成!$E$3),2)</f>
        <v>4.65</v>
      </c>
      <c r="F3719" s="5" t="str">
        <f ca="1">IFERROR(LOOKUP(1,0/((B3719=名单!B:B)*(VALUE(AW3719)&gt;=名单!E:E)*(VALUE(AW3719)&lt;=名单!G:G)*(Y3719="正常走货")),名单!H:H),"否")</f>
        <v>是</v>
      </c>
      <c r="G3719" s="71" t="s">
        <v>11150</v>
      </c>
      <c r="H3719" s="71" t="s">
        <v>11152</v>
      </c>
      <c r="J3719" s="71" t="s">
        <v>231</v>
      </c>
      <c r="L3719" s="71" t="s">
        <v>18</v>
      </c>
      <c r="M3719" s="73"/>
      <c r="N3719" s="73"/>
      <c r="R3719" s="73"/>
      <c r="S3719" s="72" t="s">
        <v>8545</v>
      </c>
      <c r="T3719" s="72" t="s">
        <v>14382</v>
      </c>
      <c r="U3719" s="73"/>
      <c r="W3719" s="73"/>
      <c r="X3719" s="73"/>
      <c r="Y3719" s="72" t="s">
        <v>14379</v>
      </c>
      <c r="AO3719" s="71">
        <v>576.5</v>
      </c>
      <c r="AW3719" s="74" t="s">
        <v>18114</v>
      </c>
    </row>
    <row r="3720" spans="1:49">
      <c r="A3720" s="70" t="str">
        <f t="shared" si="117"/>
        <v>2026-01</v>
      </c>
      <c r="B3720" s="5" t="str">
        <f>_xlfn.XLOOKUP(G3720,过机服务商重量差!A:A,过机服务商重量差!G:G)</f>
        <v>帅时莹</v>
      </c>
      <c r="C3720" s="32" t="str">
        <f t="shared" si="116"/>
        <v>渠道</v>
      </c>
      <c r="D3720" s="63">
        <f>ROUND(IF(AND(AO3720&gt;=0,Y3720="正常走货"),_xlfn.XLOOKUP(G3720,过机服务商重量差!A:A,过机服务商重量差!L:L),"0"),2)</f>
        <v>793</v>
      </c>
      <c r="E3720" s="64">
        <f>ROUND(IF(B3720="小旋风",$D3720/提成!$D$4*提成!$E$4,$D3720/提成!$D$3*提成!$E$3),2)</f>
        <v>7.93</v>
      </c>
      <c r="F3720" s="5" t="str">
        <f ca="1">IFERROR(LOOKUP(1,0/((B3720=名单!B:B)*(VALUE(AW3720)&gt;=名单!E:E)*(VALUE(AW3720)&lt;=名单!G:G)*(Y3720="正常走货")),名单!H:H),"否")</f>
        <v>否</v>
      </c>
      <c r="G3720" s="71" t="s">
        <v>11153</v>
      </c>
      <c r="H3720" s="71" t="s">
        <v>11155</v>
      </c>
      <c r="J3720" s="72" t="s">
        <v>287</v>
      </c>
      <c r="L3720" s="71" t="s">
        <v>18</v>
      </c>
      <c r="M3720" s="73"/>
      <c r="N3720" s="73"/>
      <c r="R3720" s="73"/>
      <c r="S3720" s="72" t="s">
        <v>562</v>
      </c>
      <c r="T3720" s="72" t="s">
        <v>14410</v>
      </c>
      <c r="U3720" s="73"/>
      <c r="W3720" s="73"/>
      <c r="X3720" s="73"/>
      <c r="Y3720" s="72" t="s">
        <v>14379</v>
      </c>
      <c r="AO3720" s="71">
        <v>3136.8</v>
      </c>
      <c r="AW3720" s="74" t="s">
        <v>18115</v>
      </c>
    </row>
    <row r="3721" spans="1:49">
      <c r="A3721" s="70" t="str">
        <f t="shared" si="117"/>
        <v>2026-01</v>
      </c>
      <c r="B3721" s="5" t="str">
        <f>_xlfn.XLOOKUP(G3721,过机服务商重量差!A:A,过机服务商重量差!G:G)</f>
        <v>无崖子</v>
      </c>
      <c r="C3721" s="32" t="str">
        <f t="shared" si="116"/>
        <v>渠道</v>
      </c>
      <c r="D3721" s="63">
        <f>ROUND(IF(AND(AO3721&gt;=0,Y3721="正常走货"),_xlfn.XLOOKUP(G3721,过机服务商重量差!A:A,过机服务商重量差!L:L),"0"),2)</f>
        <v>9.5</v>
      </c>
      <c r="E3721" s="64">
        <f>ROUND(IF(B3721="小旋风",$D3721/提成!$D$4*提成!$E$4,$D3721/提成!$D$3*提成!$E$3),2)</f>
        <v>0.1</v>
      </c>
      <c r="F3721" s="5" t="str">
        <f ca="1">IFERROR(LOOKUP(1,0/((B3721=名单!B:B)*(VALUE(AW3721)&gt;=名单!E:E)*(VALUE(AW3721)&lt;=名单!G:G)*(Y3721="正常走货")),名单!H:H),"否")</f>
        <v>否</v>
      </c>
      <c r="G3721" s="71" t="s">
        <v>11156</v>
      </c>
      <c r="H3721" s="71" t="s">
        <v>11158</v>
      </c>
      <c r="J3721" s="72" t="s">
        <v>590</v>
      </c>
      <c r="L3721" s="71" t="s">
        <v>18</v>
      </c>
      <c r="M3721" s="73"/>
      <c r="N3721" s="73"/>
      <c r="R3721" s="73"/>
      <c r="S3721" s="72" t="s">
        <v>99</v>
      </c>
      <c r="T3721" s="72" t="s">
        <v>14410</v>
      </c>
      <c r="U3721" s="73"/>
      <c r="W3721" s="73"/>
      <c r="X3721" s="73"/>
      <c r="Y3721" s="72" t="s">
        <v>14379</v>
      </c>
      <c r="AO3721" s="71">
        <v>125.3</v>
      </c>
      <c r="AW3721" s="74" t="s">
        <v>18116</v>
      </c>
    </row>
    <row r="3722" spans="1:49">
      <c r="A3722" s="70" t="str">
        <f t="shared" si="117"/>
        <v>2026-01</v>
      </c>
      <c r="B3722" s="5" t="str">
        <f>_xlfn.XLOOKUP(G3722,过机服务商重量差!A:A,过机服务商重量差!G:G)</f>
        <v>玉麒麟</v>
      </c>
      <c r="C3722" s="32" t="str">
        <f t="shared" si="116"/>
        <v>渠道</v>
      </c>
      <c r="D3722" s="63">
        <f>ROUND(IF(AND(AO3722&gt;=0,Y3722="正常走货"),_xlfn.XLOOKUP(G3722,过机服务商重量差!A:A,过机服务商重量差!L:L),"0"),2)</f>
        <v>7</v>
      </c>
      <c r="E3722" s="64">
        <f>ROUND(IF(B3722="小旋风",$D3722/提成!$D$4*提成!$E$4,$D3722/提成!$D$3*提成!$E$3),2)</f>
        <v>0.07</v>
      </c>
      <c r="F3722" s="5" t="str">
        <f ca="1">IFERROR(LOOKUP(1,0/((B3722=名单!B:B)*(VALUE(AW3722)&gt;=名单!E:E)*(VALUE(AW3722)&lt;=名单!G:G)*(Y3722="正常走货")),名单!H:H),"否")</f>
        <v>否</v>
      </c>
      <c r="G3722" s="71" t="s">
        <v>11159</v>
      </c>
      <c r="H3722" s="71" t="s">
        <v>11161</v>
      </c>
      <c r="J3722" s="72" t="s">
        <v>17</v>
      </c>
      <c r="L3722" s="71" t="s">
        <v>18</v>
      </c>
      <c r="M3722" s="73"/>
      <c r="N3722" s="73"/>
      <c r="R3722" s="73"/>
      <c r="S3722" s="72" t="s">
        <v>99</v>
      </c>
      <c r="T3722" s="72" t="s">
        <v>14410</v>
      </c>
      <c r="U3722" s="73"/>
      <c r="W3722" s="73"/>
      <c r="X3722" s="73"/>
      <c r="Y3722" s="72" t="s">
        <v>14379</v>
      </c>
      <c r="AO3722" s="71">
        <v>58</v>
      </c>
      <c r="AW3722" s="74" t="s">
        <v>18117</v>
      </c>
    </row>
    <row r="3723" spans="1:49">
      <c r="A3723" s="70" t="str">
        <f t="shared" si="117"/>
        <v>2026-01</v>
      </c>
      <c r="B3723" s="5" t="str">
        <f>_xlfn.XLOOKUP(G3723,过机服务商重量差!A:A,过机服务商重量差!G:G)</f>
        <v>小旋风</v>
      </c>
      <c r="C3723" s="32" t="str">
        <f t="shared" si="116"/>
        <v>渠道</v>
      </c>
      <c r="D3723" s="63">
        <f>ROUND(IF(AND(AO3723&gt;=0,Y3723="正常走货"),_xlfn.XLOOKUP(G3723,过机服务商重量差!A:A,过机服务商重量差!L:L),"0"),2)</f>
        <v>161</v>
      </c>
      <c r="E3723" s="64">
        <f>ROUND(IF(B3723="小旋风",$D3723/提成!$D$4*提成!$E$4,$D3723/提成!$D$3*提成!$E$3),2)</f>
        <v>1.61</v>
      </c>
      <c r="F3723" s="5" t="str">
        <f ca="1">IFERROR(LOOKUP(1,0/((B3723=名单!B:B)*(VALUE(AW3723)&gt;=名单!E:E)*(VALUE(AW3723)&lt;=名单!G:G)*(Y3723="正常走货")),名单!H:H),"否")</f>
        <v>是</v>
      </c>
      <c r="G3723" s="71" t="s">
        <v>11162</v>
      </c>
      <c r="H3723" s="71" t="s">
        <v>11164</v>
      </c>
      <c r="J3723" s="72" t="s">
        <v>78</v>
      </c>
      <c r="L3723" s="71" t="s">
        <v>18</v>
      </c>
      <c r="M3723" s="73"/>
      <c r="N3723" s="73"/>
      <c r="R3723" s="73"/>
      <c r="S3723" s="72" t="s">
        <v>675</v>
      </c>
      <c r="T3723" s="72" t="s">
        <v>14382</v>
      </c>
      <c r="U3723" s="73"/>
      <c r="W3723" s="73"/>
      <c r="X3723" s="73"/>
      <c r="Y3723" s="72" t="s">
        <v>14379</v>
      </c>
      <c r="AO3723" s="71">
        <v>476.2</v>
      </c>
      <c r="AW3723" s="74" t="s">
        <v>18118</v>
      </c>
    </row>
    <row r="3724" spans="1:49">
      <c r="A3724" s="70" t="str">
        <f t="shared" si="117"/>
        <v>2026-01</v>
      </c>
      <c r="B3724" s="5" t="str">
        <f>_xlfn.XLOOKUP(G3724,过机服务商重量差!A:A,过机服务商重量差!G:G)</f>
        <v>玉麒麟</v>
      </c>
      <c r="C3724" s="32" t="str">
        <f t="shared" si="116"/>
        <v>渠道</v>
      </c>
      <c r="D3724" s="63">
        <f>ROUND(IF(AND(AO3724&gt;=0,Y3724="正常走货"),_xlfn.XLOOKUP(G3724,过机服务商重量差!A:A,过机服务商重量差!L:L),"0"),2)</f>
        <v>15.5</v>
      </c>
      <c r="E3724" s="64">
        <f>ROUND(IF(B3724="小旋风",$D3724/提成!$D$4*提成!$E$4,$D3724/提成!$D$3*提成!$E$3),2)</f>
        <v>0.16</v>
      </c>
      <c r="F3724" s="5" t="str">
        <f ca="1">IFERROR(LOOKUP(1,0/((B3724=名单!B:B)*(VALUE(AW3724)&gt;=名单!E:E)*(VALUE(AW3724)&lt;=名单!G:G)*(Y3724="正常走货")),名单!H:H),"否")</f>
        <v>否</v>
      </c>
      <c r="G3724" s="71" t="s">
        <v>11165</v>
      </c>
      <c r="H3724" s="71" t="s">
        <v>11167</v>
      </c>
      <c r="J3724" s="72" t="s">
        <v>17</v>
      </c>
      <c r="L3724" s="71" t="s">
        <v>18</v>
      </c>
      <c r="M3724" s="73"/>
      <c r="N3724" s="73"/>
      <c r="R3724" s="73"/>
      <c r="S3724" s="72" t="s">
        <v>408</v>
      </c>
      <c r="T3724" s="72" t="s">
        <v>14378</v>
      </c>
      <c r="U3724" s="73"/>
      <c r="W3724" s="73"/>
      <c r="X3724" s="73"/>
      <c r="Y3724" s="72" t="s">
        <v>14379</v>
      </c>
      <c r="AO3724" s="71">
        <v>107.3</v>
      </c>
      <c r="AW3724" s="74" t="s">
        <v>18119</v>
      </c>
    </row>
    <row r="3725" spans="1:49">
      <c r="A3725" s="70" t="str">
        <f t="shared" si="117"/>
        <v>2026-01</v>
      </c>
      <c r="B3725" s="5" t="str">
        <f>_xlfn.XLOOKUP(G3725,过机服务商重量差!A:A,过机服务商重量差!G:G)</f>
        <v>玉麒麟</v>
      </c>
      <c r="C3725" s="32" t="str">
        <f t="shared" si="116"/>
        <v>渠道</v>
      </c>
      <c r="D3725" s="63">
        <f>ROUND(IF(AND(AO3725&gt;=0,Y3725="正常走货"),_xlfn.XLOOKUP(G3725,过机服务商重量差!A:A,过机服务商重量差!L:L),"0"),2)</f>
        <v>0.5</v>
      </c>
      <c r="E3725" s="64">
        <f>ROUND(IF(B3725="小旋风",$D3725/提成!$D$4*提成!$E$4,$D3725/提成!$D$3*提成!$E$3),2)</f>
        <v>0.01</v>
      </c>
      <c r="F3725" s="5" t="str">
        <f ca="1">IFERROR(LOOKUP(1,0/((B3725=名单!B:B)*(VALUE(AW3725)&gt;=名单!E:E)*(VALUE(AW3725)&lt;=名单!G:G)*(Y3725="正常走货")),名单!H:H),"否")</f>
        <v>否</v>
      </c>
      <c r="G3725" s="71" t="s">
        <v>11168</v>
      </c>
      <c r="H3725" s="71" t="s">
        <v>11170</v>
      </c>
      <c r="J3725" s="72" t="s">
        <v>17</v>
      </c>
      <c r="L3725" s="72" t="s">
        <v>18</v>
      </c>
      <c r="M3725" s="73"/>
      <c r="N3725" s="73"/>
      <c r="R3725" s="73"/>
      <c r="S3725" s="72" t="s">
        <v>223</v>
      </c>
      <c r="T3725" s="72" t="s">
        <v>14410</v>
      </c>
      <c r="U3725" s="73"/>
      <c r="W3725" s="73"/>
      <c r="X3725" s="73"/>
      <c r="Y3725" s="72" t="s">
        <v>14379</v>
      </c>
      <c r="AO3725" s="71">
        <v>60.4</v>
      </c>
      <c r="AW3725" s="74" t="s">
        <v>18120</v>
      </c>
    </row>
    <row r="3726" spans="1:49">
      <c r="A3726" s="70" t="str">
        <f t="shared" si="117"/>
        <v>2026-01</v>
      </c>
      <c r="B3726" s="5" t="str">
        <f>_xlfn.XLOOKUP(G3726,过机服务商重量差!A:A,过机服务商重量差!G:G)</f>
        <v>玉麒麟</v>
      </c>
      <c r="C3726" s="32" t="str">
        <f t="shared" si="116"/>
        <v>渠道</v>
      </c>
      <c r="D3726" s="63">
        <f>ROUND(IF(AND(AO3726&gt;=0,Y3726="正常走货"),_xlfn.XLOOKUP(G3726,过机服务商重量差!A:A,过机服务商重量差!L:L),"0"),2)</f>
        <v>1.5</v>
      </c>
      <c r="E3726" s="64">
        <f>ROUND(IF(B3726="小旋风",$D3726/提成!$D$4*提成!$E$4,$D3726/提成!$D$3*提成!$E$3),2)</f>
        <v>0.02</v>
      </c>
      <c r="F3726" s="5" t="str">
        <f ca="1">IFERROR(LOOKUP(1,0/((B3726=名单!B:B)*(VALUE(AW3726)&gt;=名单!E:E)*(VALUE(AW3726)&lt;=名单!G:G)*(Y3726="正常走货")),名单!H:H),"否")</f>
        <v>否</v>
      </c>
      <c r="G3726" s="71" t="s">
        <v>11171</v>
      </c>
      <c r="H3726" s="71" t="s">
        <v>11173</v>
      </c>
      <c r="J3726" s="71" t="s">
        <v>17</v>
      </c>
      <c r="L3726" s="71" t="s">
        <v>18</v>
      </c>
      <c r="M3726" s="73"/>
      <c r="N3726" s="73"/>
      <c r="R3726" s="73"/>
      <c r="S3726" s="72" t="s">
        <v>1269</v>
      </c>
      <c r="T3726" s="72" t="s">
        <v>14386</v>
      </c>
      <c r="U3726" s="73"/>
      <c r="W3726" s="73"/>
      <c r="X3726" s="73"/>
      <c r="Y3726" s="72" t="s">
        <v>14379</v>
      </c>
      <c r="AO3726" s="71">
        <v>50.5</v>
      </c>
      <c r="AW3726" s="74" t="s">
        <v>18121</v>
      </c>
    </row>
    <row r="3727" spans="1:49">
      <c r="A3727" s="70" t="str">
        <f t="shared" si="117"/>
        <v>2026-01</v>
      </c>
      <c r="B3727" s="5" t="str">
        <f>_xlfn.XLOOKUP(G3727,过机服务商重量差!A:A,过机服务商重量差!G:G)</f>
        <v>小旋风</v>
      </c>
      <c r="C3727" s="32" t="str">
        <f t="shared" si="116"/>
        <v>渠道</v>
      </c>
      <c r="D3727" s="63">
        <f>ROUND(IF(AND(AO3727&gt;=0,Y3727="正常走货"),_xlfn.XLOOKUP(G3727,过机服务商重量差!A:A,过机服务商重量差!L:L),"0"),2)</f>
        <v>95</v>
      </c>
      <c r="E3727" s="64">
        <f>ROUND(IF(B3727="小旋风",$D3727/提成!$D$4*提成!$E$4,$D3727/提成!$D$3*提成!$E$3),2)</f>
        <v>0.95</v>
      </c>
      <c r="F3727" s="5" t="str">
        <f ca="1">IFERROR(LOOKUP(1,0/((B3727=名单!B:B)*(VALUE(AW3727)&gt;=名单!E:E)*(VALUE(AW3727)&lt;=名单!G:G)*(Y3727="正常走货")),名单!H:H),"否")</f>
        <v>是</v>
      </c>
      <c r="G3727" s="71" t="s">
        <v>11174</v>
      </c>
      <c r="H3727" s="71" t="s">
        <v>11176</v>
      </c>
      <c r="J3727" s="72" t="s">
        <v>453</v>
      </c>
      <c r="L3727" s="71" t="s">
        <v>18</v>
      </c>
      <c r="M3727" s="73"/>
      <c r="N3727" s="73"/>
      <c r="R3727" s="73"/>
      <c r="S3727" s="72" t="s">
        <v>442</v>
      </c>
      <c r="T3727" s="72" t="s">
        <v>14410</v>
      </c>
      <c r="U3727" s="73"/>
      <c r="W3727" s="73"/>
      <c r="X3727" s="73"/>
      <c r="Y3727" s="72" t="s">
        <v>14379</v>
      </c>
      <c r="AO3727" s="71">
        <v>19</v>
      </c>
      <c r="AW3727" s="74" t="s">
        <v>18122</v>
      </c>
    </row>
    <row r="3728" spans="1:49">
      <c r="A3728" s="70" t="str">
        <f t="shared" si="117"/>
        <v>2026-01</v>
      </c>
      <c r="B3728" s="5" t="str">
        <f>_xlfn.XLOOKUP(G3728,过机服务商重量差!A:A,过机服务商重量差!G:G)</f>
        <v>007</v>
      </c>
      <c r="C3728" s="32" t="str">
        <f t="shared" si="116"/>
        <v>渠道</v>
      </c>
      <c r="D3728" s="63">
        <f>ROUND(IF(AND(AO3728&gt;=0,Y3728="正常走货"),_xlfn.XLOOKUP(G3728,过机服务商重量差!A:A,过机服务商重量差!L:L),"0"),2)</f>
        <v>12</v>
      </c>
      <c r="E3728" s="64">
        <f>ROUND(IF(B3728="小旋风",$D3728/提成!$D$4*提成!$E$4,$D3728/提成!$D$3*提成!$E$3),2)</f>
        <v>0.12</v>
      </c>
      <c r="F3728" s="5" t="str">
        <f ca="1">IFERROR(LOOKUP(1,0/((B3728=名单!B:B)*(VALUE(AW3728)&gt;=名单!E:E)*(VALUE(AW3728)&lt;=名单!G:G)*(Y3728="正常走货")),名单!H:H),"否")</f>
        <v>否</v>
      </c>
      <c r="G3728" s="71" t="s">
        <v>11177</v>
      </c>
      <c r="H3728" s="71" t="s">
        <v>11179</v>
      </c>
      <c r="J3728" s="71" t="s">
        <v>168</v>
      </c>
      <c r="L3728" s="71" t="s">
        <v>18</v>
      </c>
      <c r="M3728" s="73"/>
      <c r="N3728" s="73"/>
      <c r="R3728" s="73"/>
      <c r="S3728" s="72" t="s">
        <v>679</v>
      </c>
      <c r="T3728" s="72" t="s">
        <v>14419</v>
      </c>
      <c r="U3728" s="73"/>
      <c r="W3728" s="73"/>
      <c r="X3728" s="73"/>
      <c r="Y3728" s="72" t="s">
        <v>14379</v>
      </c>
      <c r="AO3728" s="71">
        <v>36</v>
      </c>
      <c r="AW3728" s="74" t="s">
        <v>18123</v>
      </c>
    </row>
    <row r="3729" spans="1:49">
      <c r="A3729" s="70" t="str">
        <f t="shared" si="117"/>
        <v>2026-01</v>
      </c>
      <c r="B3729" s="5" t="str">
        <f>_xlfn.XLOOKUP(G3729,过机服务商重量差!A:A,过机服务商重量差!G:G)</f>
        <v>无崖子</v>
      </c>
      <c r="C3729" s="32" t="str">
        <f t="shared" si="116"/>
        <v>渠道</v>
      </c>
      <c r="D3729" s="63">
        <f>ROUND(IF(AND(AO3729&gt;=0,Y3729="正常走货"),_xlfn.XLOOKUP(G3729,过机服务商重量差!A:A,过机服务商重量差!L:L),"0"),2)</f>
        <v>26.5</v>
      </c>
      <c r="E3729" s="64">
        <f>ROUND(IF(B3729="小旋风",$D3729/提成!$D$4*提成!$E$4,$D3729/提成!$D$3*提成!$E$3),2)</f>
        <v>0.27</v>
      </c>
      <c r="F3729" s="5" t="str">
        <f ca="1">IFERROR(LOOKUP(1,0/((B3729=名单!B:B)*(VALUE(AW3729)&gt;=名单!E:E)*(VALUE(AW3729)&lt;=名单!G:G)*(Y3729="正常走货")),名单!H:H),"否")</f>
        <v>否</v>
      </c>
      <c r="G3729" s="71" t="s">
        <v>11180</v>
      </c>
      <c r="H3729" s="71" t="s">
        <v>11182</v>
      </c>
      <c r="J3729" s="72" t="s">
        <v>728</v>
      </c>
      <c r="L3729" s="71" t="s">
        <v>18</v>
      </c>
      <c r="M3729" s="73"/>
      <c r="N3729" s="73"/>
      <c r="R3729" s="73"/>
      <c r="S3729" s="72" t="s">
        <v>20</v>
      </c>
      <c r="T3729" s="72" t="s">
        <v>14378</v>
      </c>
      <c r="U3729" s="73"/>
      <c r="W3729" s="73"/>
      <c r="X3729" s="73"/>
      <c r="Y3729" s="72" t="s">
        <v>14379</v>
      </c>
      <c r="AO3729" s="71">
        <v>2098</v>
      </c>
      <c r="AW3729" s="74" t="s">
        <v>18124</v>
      </c>
    </row>
    <row r="3730" spans="1:49">
      <c r="A3730" s="70" t="str">
        <f t="shared" si="117"/>
        <v>2026-01</v>
      </c>
      <c r="B3730" s="5" t="str">
        <f>_xlfn.XLOOKUP(G3730,过机服务商重量差!A:A,过机服务商重量差!G:G)</f>
        <v>玉麒麟</v>
      </c>
      <c r="C3730" s="32" t="str">
        <f t="shared" si="116"/>
        <v>渠道</v>
      </c>
      <c r="D3730" s="63">
        <f>ROUND(IF(AND(AO3730&gt;=0,Y3730="正常走货"),_xlfn.XLOOKUP(G3730,过机服务商重量差!A:A,过机服务商重量差!L:L),"0"),2)</f>
        <v>0.5</v>
      </c>
      <c r="E3730" s="64">
        <f>ROUND(IF(B3730="小旋风",$D3730/提成!$D$4*提成!$E$4,$D3730/提成!$D$3*提成!$E$3),2)</f>
        <v>0.01</v>
      </c>
      <c r="F3730" s="5" t="str">
        <f ca="1">IFERROR(LOOKUP(1,0/((B3730=名单!B:B)*(VALUE(AW3730)&gt;=名单!E:E)*(VALUE(AW3730)&lt;=名单!G:G)*(Y3730="正常走货")),名单!H:H),"否")</f>
        <v>否</v>
      </c>
      <c r="G3730" s="71" t="s">
        <v>11183</v>
      </c>
      <c r="H3730" s="71" t="s">
        <v>11185</v>
      </c>
      <c r="J3730" s="72" t="s">
        <v>17</v>
      </c>
      <c r="L3730" s="71" t="s">
        <v>18</v>
      </c>
      <c r="M3730" s="73"/>
      <c r="N3730" s="73"/>
      <c r="R3730" s="73"/>
      <c r="S3730" s="72" t="s">
        <v>120</v>
      </c>
      <c r="T3730" s="71" t="s">
        <v>14382</v>
      </c>
      <c r="U3730" s="73"/>
      <c r="W3730" s="73"/>
      <c r="X3730" s="73"/>
      <c r="Y3730" s="72" t="s">
        <v>14379</v>
      </c>
      <c r="AO3730" s="71">
        <v>63.5</v>
      </c>
      <c r="AW3730" s="74" t="s">
        <v>18125</v>
      </c>
    </row>
    <row r="3731" spans="1:49">
      <c r="A3731" s="70" t="str">
        <f t="shared" si="117"/>
        <v>2026-01</v>
      </c>
      <c r="B3731" s="5" t="str">
        <f>_xlfn.XLOOKUP(G3731,过机服务商重量差!A:A,过机服务商重量差!G:G)</f>
        <v>玉麒麟</v>
      </c>
      <c r="C3731" s="32" t="str">
        <f t="shared" si="116"/>
        <v>渠道</v>
      </c>
      <c r="D3731" s="63">
        <f>ROUND(IF(AND(AO3731&gt;=0,Y3731="正常走货"),_xlfn.XLOOKUP(G3731,过机服务商重量差!A:A,过机服务商重量差!L:L),"0"),2)</f>
        <v>26</v>
      </c>
      <c r="E3731" s="64">
        <f>ROUND(IF(B3731="小旋风",$D3731/提成!$D$4*提成!$E$4,$D3731/提成!$D$3*提成!$E$3),2)</f>
        <v>0.26</v>
      </c>
      <c r="F3731" s="5" t="str">
        <f ca="1">IFERROR(LOOKUP(1,0/((B3731=名单!B:B)*(VALUE(AW3731)&gt;=名单!E:E)*(VALUE(AW3731)&lt;=名单!G:G)*(Y3731="正常走货")),名单!H:H),"否")</f>
        <v>否</v>
      </c>
      <c r="G3731" s="71" t="s">
        <v>11186</v>
      </c>
      <c r="H3731" s="71" t="s">
        <v>11188</v>
      </c>
      <c r="J3731" s="72" t="s">
        <v>17</v>
      </c>
      <c r="L3731" s="71" t="s">
        <v>18</v>
      </c>
      <c r="M3731" s="73"/>
      <c r="N3731" s="73"/>
      <c r="R3731" s="73"/>
      <c r="S3731" s="72" t="s">
        <v>86</v>
      </c>
      <c r="T3731" s="72" t="s">
        <v>14378</v>
      </c>
      <c r="U3731" s="73"/>
      <c r="W3731" s="73"/>
      <c r="X3731" s="73"/>
      <c r="Y3731" s="72" t="s">
        <v>14379</v>
      </c>
      <c r="AO3731" s="71">
        <v>309.96</v>
      </c>
      <c r="AW3731" s="74" t="s">
        <v>18126</v>
      </c>
    </row>
    <row r="3732" spans="1:49">
      <c r="A3732" s="70" t="str">
        <f t="shared" si="117"/>
        <v>2026-01</v>
      </c>
      <c r="B3732" s="5" t="str">
        <f>_xlfn.XLOOKUP(G3732,过机服务商重量差!A:A,过机服务商重量差!G:G)</f>
        <v>帅时莹</v>
      </c>
      <c r="C3732" s="32" t="str">
        <f t="shared" si="116"/>
        <v>渠道</v>
      </c>
      <c r="D3732" s="63">
        <f>ROUND(IF(AND(AO3732&gt;=0,Y3732="正常走货"),_xlfn.XLOOKUP(G3732,过机服务商重量差!A:A,过机服务商重量差!L:L),"0"),2)</f>
        <v>19</v>
      </c>
      <c r="E3732" s="64">
        <f>ROUND(IF(B3732="小旋风",$D3732/提成!$D$4*提成!$E$4,$D3732/提成!$D$3*提成!$E$3),2)</f>
        <v>0.19</v>
      </c>
      <c r="F3732" s="5" t="str">
        <f ca="1">IFERROR(LOOKUP(1,0/((B3732=名单!B:B)*(VALUE(AW3732)&gt;=名单!E:E)*(VALUE(AW3732)&lt;=名单!G:G)*(Y3732="正常走货")),名单!H:H),"否")</f>
        <v>否</v>
      </c>
      <c r="G3732" s="71" t="s">
        <v>11189</v>
      </c>
      <c r="H3732" s="71" t="s">
        <v>11191</v>
      </c>
      <c r="J3732" s="71" t="s">
        <v>738</v>
      </c>
      <c r="L3732" s="71" t="s">
        <v>18</v>
      </c>
      <c r="M3732" s="73"/>
      <c r="N3732" s="73"/>
      <c r="R3732" s="73"/>
      <c r="S3732" s="72" t="s">
        <v>130</v>
      </c>
      <c r="T3732" s="71" t="s">
        <v>14419</v>
      </c>
      <c r="U3732" s="73"/>
      <c r="W3732" s="73"/>
      <c r="X3732" s="73"/>
      <c r="Y3732" s="72" t="s">
        <v>14379</v>
      </c>
      <c r="AO3732" s="71">
        <v>114.2</v>
      </c>
      <c r="AW3732" s="74" t="s">
        <v>18127</v>
      </c>
    </row>
    <row r="3733" spans="1:49">
      <c r="A3733" s="70" t="str">
        <f t="shared" si="117"/>
        <v>2026-01</v>
      </c>
      <c r="B3733" s="5" t="str">
        <f>_xlfn.XLOOKUP(G3733,过机服务商重量差!A:A,过机服务商重量差!G:G)</f>
        <v>无崖子</v>
      </c>
      <c r="C3733" s="32" t="str">
        <f t="shared" si="116"/>
        <v>渠道</v>
      </c>
      <c r="D3733" s="63">
        <f>ROUND(IF(AND(AO3733&gt;=0,Y3733="正常走货"),_xlfn.XLOOKUP(G3733,过机服务商重量差!A:A,过机服务商重量差!L:L),"0"),2)</f>
        <v>7.3</v>
      </c>
      <c r="E3733" s="64">
        <f>ROUND(IF(B3733="小旋风",$D3733/提成!$D$4*提成!$E$4,$D3733/提成!$D$3*提成!$E$3),2)</f>
        <v>0.07</v>
      </c>
      <c r="F3733" s="5" t="str">
        <f ca="1">IFERROR(LOOKUP(1,0/((B3733=名单!B:B)*(VALUE(AW3733)&gt;=名单!E:E)*(VALUE(AW3733)&lt;=名单!G:G)*(Y3733="正常走货")),名单!H:H),"否")</f>
        <v>否</v>
      </c>
      <c r="G3733" s="71" t="s">
        <v>11192</v>
      </c>
      <c r="H3733" s="71" t="s">
        <v>11194</v>
      </c>
      <c r="J3733" s="72" t="s">
        <v>128</v>
      </c>
      <c r="L3733" s="71" t="s">
        <v>18</v>
      </c>
      <c r="M3733" s="73"/>
      <c r="N3733" s="73"/>
      <c r="R3733" s="73"/>
      <c r="S3733" s="72" t="s">
        <v>130</v>
      </c>
      <c r="T3733" s="71" t="s">
        <v>14419</v>
      </c>
      <c r="U3733" s="73"/>
      <c r="W3733" s="73"/>
      <c r="X3733" s="73"/>
      <c r="Y3733" s="72" t="s">
        <v>14379</v>
      </c>
      <c r="AO3733" s="71">
        <v>95.22</v>
      </c>
      <c r="AW3733" s="74" t="s">
        <v>18128</v>
      </c>
    </row>
    <row r="3734" spans="1:49">
      <c r="A3734" s="70" t="str">
        <f t="shared" si="117"/>
        <v>2026-01</v>
      </c>
      <c r="B3734" s="5" t="str">
        <f>_xlfn.XLOOKUP(G3734,过机服务商重量差!A:A,过机服务商重量差!G:G)</f>
        <v>玉麒麟</v>
      </c>
      <c r="C3734" s="32" t="str">
        <f t="shared" si="116"/>
        <v>渠道</v>
      </c>
      <c r="D3734" s="63">
        <f>ROUND(IF(AND(AO3734&gt;=0,Y3734="正常走货"),_xlfn.XLOOKUP(G3734,过机服务商重量差!A:A,过机服务商重量差!L:L),"0"),2)</f>
        <v>25</v>
      </c>
      <c r="E3734" s="64">
        <f>ROUND(IF(B3734="小旋风",$D3734/提成!$D$4*提成!$E$4,$D3734/提成!$D$3*提成!$E$3),2)</f>
        <v>0.25</v>
      </c>
      <c r="F3734" s="5" t="str">
        <f ca="1">IFERROR(LOOKUP(1,0/((B3734=名单!B:B)*(VALUE(AW3734)&gt;=名单!E:E)*(VALUE(AW3734)&lt;=名单!G:G)*(Y3734="正常走货")),名单!H:H),"否")</f>
        <v>否</v>
      </c>
      <c r="G3734" s="71" t="s">
        <v>11195</v>
      </c>
      <c r="H3734" s="71" t="s">
        <v>11197</v>
      </c>
      <c r="J3734" s="72" t="s">
        <v>17</v>
      </c>
      <c r="L3734" s="71" t="s">
        <v>18</v>
      </c>
      <c r="M3734" s="73"/>
      <c r="N3734" s="73"/>
      <c r="R3734" s="73"/>
      <c r="S3734" s="72" t="s">
        <v>7799</v>
      </c>
      <c r="T3734" s="72" t="s">
        <v>14382</v>
      </c>
      <c r="U3734" s="73"/>
      <c r="W3734" s="73"/>
      <c r="X3734" s="73"/>
      <c r="Y3734" s="72" t="s">
        <v>14379</v>
      </c>
      <c r="AO3734" s="71">
        <v>96.85</v>
      </c>
      <c r="AW3734" s="74" t="s">
        <v>18129</v>
      </c>
    </row>
    <row r="3735" spans="1:49">
      <c r="A3735" s="70" t="str">
        <f t="shared" si="117"/>
        <v>2026-01</v>
      </c>
      <c r="B3735" s="5" t="str">
        <f>_xlfn.XLOOKUP(G3735,过机服务商重量差!A:A,过机服务商重量差!G:G)</f>
        <v>无崖子</v>
      </c>
      <c r="C3735" s="32" t="str">
        <f t="shared" si="116"/>
        <v>渠道</v>
      </c>
      <c r="D3735" s="63">
        <f>ROUND(IF(AND(AO3735&gt;=0,Y3735="正常走货"),_xlfn.XLOOKUP(G3735,过机服务商重量差!A:A,过机服务商重量差!L:L),"0"),2)</f>
        <v>25</v>
      </c>
      <c r="E3735" s="64">
        <f>ROUND(IF(B3735="小旋风",$D3735/提成!$D$4*提成!$E$4,$D3735/提成!$D$3*提成!$E$3),2)</f>
        <v>0.25</v>
      </c>
      <c r="F3735" s="5" t="str">
        <f ca="1">IFERROR(LOOKUP(1,0/((B3735=名单!B:B)*(VALUE(AW3735)&gt;=名单!E:E)*(VALUE(AW3735)&lt;=名单!G:G)*(Y3735="正常走货")),名单!H:H),"否")</f>
        <v>否</v>
      </c>
      <c r="G3735" s="71" t="s">
        <v>11198</v>
      </c>
      <c r="H3735" s="71" t="s">
        <v>11200</v>
      </c>
      <c r="J3735" s="72" t="s">
        <v>926</v>
      </c>
      <c r="L3735" s="71" t="s">
        <v>18</v>
      </c>
      <c r="M3735" s="73"/>
      <c r="N3735" s="73"/>
      <c r="R3735" s="73"/>
      <c r="S3735" s="72" t="s">
        <v>337</v>
      </c>
      <c r="T3735" s="72" t="s">
        <v>14378</v>
      </c>
      <c r="U3735" s="73"/>
      <c r="W3735" s="73"/>
      <c r="X3735" s="73"/>
      <c r="Y3735" s="72" t="s">
        <v>14379</v>
      </c>
      <c r="AO3735" s="71">
        <v>0</v>
      </c>
      <c r="AW3735" s="74" t="s">
        <v>18130</v>
      </c>
    </row>
    <row r="3736" spans="1:49">
      <c r="A3736" s="70" t="str">
        <f t="shared" si="117"/>
        <v>2026-01</v>
      </c>
      <c r="B3736" s="5" t="str">
        <f>_xlfn.XLOOKUP(G3736,过机服务商重量差!A:A,过机服务商重量差!G:G)</f>
        <v>玉麒麟</v>
      </c>
      <c r="C3736" s="32" t="str">
        <f t="shared" si="116"/>
        <v>渠道</v>
      </c>
      <c r="D3736" s="63">
        <f>ROUND(IF(AND(AO3736&gt;=0,Y3736="正常走货"),_xlfn.XLOOKUP(G3736,过机服务商重量差!A:A,过机服务商重量差!L:L),"0"),2)</f>
        <v>53</v>
      </c>
      <c r="E3736" s="64">
        <f>ROUND(IF(B3736="小旋风",$D3736/提成!$D$4*提成!$E$4,$D3736/提成!$D$3*提成!$E$3),2)</f>
        <v>0.53</v>
      </c>
      <c r="F3736" s="5" t="str">
        <f ca="1">IFERROR(LOOKUP(1,0/((B3736=名单!B:B)*(VALUE(AW3736)&gt;=名单!E:E)*(VALUE(AW3736)&lt;=名单!G:G)*(Y3736="正常走货")),名单!H:H),"否")</f>
        <v>否</v>
      </c>
      <c r="G3736" s="71" t="s">
        <v>11201</v>
      </c>
      <c r="H3736" s="71" t="s">
        <v>11203</v>
      </c>
      <c r="J3736" s="72" t="s">
        <v>17</v>
      </c>
      <c r="L3736" s="71" t="s">
        <v>18</v>
      </c>
      <c r="M3736" s="73"/>
      <c r="N3736" s="73"/>
      <c r="R3736" s="73"/>
      <c r="S3736" s="72" t="s">
        <v>99</v>
      </c>
      <c r="T3736" s="72" t="s">
        <v>14410</v>
      </c>
      <c r="U3736" s="73"/>
      <c r="W3736" s="73"/>
      <c r="X3736" s="73"/>
      <c r="Y3736" s="72" t="s">
        <v>14379</v>
      </c>
      <c r="AO3736" s="71">
        <v>548.1</v>
      </c>
      <c r="AW3736" s="74" t="s">
        <v>18131</v>
      </c>
    </row>
    <row r="3737" spans="1:49">
      <c r="A3737" s="70" t="str">
        <f t="shared" si="117"/>
        <v>2026-01</v>
      </c>
      <c r="B3737" s="5" t="str">
        <f>_xlfn.XLOOKUP(G3737,过机服务商重量差!A:A,过机服务商重量差!G:G)</f>
        <v>玉麒麟</v>
      </c>
      <c r="C3737" s="32" t="str">
        <f t="shared" si="116"/>
        <v>渠道</v>
      </c>
      <c r="D3737" s="63">
        <f>ROUND(IF(AND(AO3737&gt;=0,Y3737="正常走货"),_xlfn.XLOOKUP(G3737,过机服务商重量差!A:A,过机服务商重量差!L:L),"0"),2)</f>
        <v>53</v>
      </c>
      <c r="E3737" s="64">
        <f>ROUND(IF(B3737="小旋风",$D3737/提成!$D$4*提成!$E$4,$D3737/提成!$D$3*提成!$E$3),2)</f>
        <v>0.53</v>
      </c>
      <c r="F3737" s="5" t="str">
        <f ca="1">IFERROR(LOOKUP(1,0/((B3737=名单!B:B)*(VALUE(AW3737)&gt;=名单!E:E)*(VALUE(AW3737)&lt;=名单!G:G)*(Y3737="正常走货")),名单!H:H),"否")</f>
        <v>否</v>
      </c>
      <c r="G3737" s="71" t="s">
        <v>11204</v>
      </c>
      <c r="H3737" s="71" t="s">
        <v>11206</v>
      </c>
      <c r="J3737" s="71" t="s">
        <v>17</v>
      </c>
      <c r="L3737" s="71" t="s">
        <v>18</v>
      </c>
      <c r="M3737" s="73"/>
      <c r="N3737" s="73"/>
      <c r="R3737" s="73"/>
      <c r="S3737" s="72" t="s">
        <v>99</v>
      </c>
      <c r="T3737" s="72" t="s">
        <v>14410</v>
      </c>
      <c r="U3737" s="73"/>
      <c r="W3737" s="73"/>
      <c r="X3737" s="73"/>
      <c r="Y3737" s="72" t="s">
        <v>14379</v>
      </c>
      <c r="AO3737" s="71">
        <v>438.1</v>
      </c>
      <c r="AW3737" s="74" t="s">
        <v>18132</v>
      </c>
    </row>
    <row r="3738" spans="1:49">
      <c r="A3738" s="70" t="str">
        <f t="shared" si="117"/>
        <v>2026-01</v>
      </c>
      <c r="B3738" s="5" t="str">
        <f>_xlfn.XLOOKUP(G3738,过机服务商重量差!A:A,过机服务商重量差!G:G)</f>
        <v>玉麒麟</v>
      </c>
      <c r="C3738" s="32" t="str">
        <f t="shared" si="116"/>
        <v>渠道</v>
      </c>
      <c r="D3738" s="63">
        <f>ROUND(IF(AND(AO3738&gt;=0,Y3738="正常走货"),_xlfn.XLOOKUP(G3738,过机服务商重量差!A:A,过机服务商重量差!L:L),"0"),2)</f>
        <v>54</v>
      </c>
      <c r="E3738" s="64">
        <f>ROUND(IF(B3738="小旋风",$D3738/提成!$D$4*提成!$E$4,$D3738/提成!$D$3*提成!$E$3),2)</f>
        <v>0.54</v>
      </c>
      <c r="F3738" s="5" t="str">
        <f ca="1">IFERROR(LOOKUP(1,0/((B3738=名单!B:B)*(VALUE(AW3738)&gt;=名单!E:E)*(VALUE(AW3738)&lt;=名单!G:G)*(Y3738="正常走货")),名单!H:H),"否")</f>
        <v>否</v>
      </c>
      <c r="G3738" s="71" t="s">
        <v>11207</v>
      </c>
      <c r="H3738" s="71" t="s">
        <v>11209</v>
      </c>
      <c r="J3738" s="72" t="s">
        <v>17</v>
      </c>
      <c r="L3738" s="71" t="s">
        <v>18</v>
      </c>
      <c r="M3738" s="73"/>
      <c r="N3738" s="73"/>
      <c r="R3738" s="73"/>
      <c r="S3738" s="72" t="s">
        <v>99</v>
      </c>
      <c r="T3738" s="72" t="s">
        <v>14410</v>
      </c>
      <c r="U3738" s="73"/>
      <c r="W3738" s="73"/>
      <c r="X3738" s="73"/>
      <c r="Y3738" s="72" t="s">
        <v>14379</v>
      </c>
      <c r="AO3738" s="71">
        <v>443.6</v>
      </c>
      <c r="AW3738" s="74" t="s">
        <v>18133</v>
      </c>
    </row>
    <row r="3739" spans="1:49">
      <c r="A3739" s="70" t="str">
        <f t="shared" si="117"/>
        <v>2026-01</v>
      </c>
      <c r="B3739" s="5" t="str">
        <f>_xlfn.XLOOKUP(G3739,过机服务商重量差!A:A,过机服务商重量差!G:G)</f>
        <v>玉麒麟</v>
      </c>
      <c r="C3739" s="32" t="str">
        <f t="shared" si="116"/>
        <v>渠道</v>
      </c>
      <c r="D3739" s="63">
        <f>ROUND(IF(AND(AO3739&gt;=0,Y3739="正常走货"),_xlfn.XLOOKUP(G3739,过机服务商重量差!A:A,过机服务商重量差!L:L),"0"),2)</f>
        <v>54</v>
      </c>
      <c r="E3739" s="64">
        <f>ROUND(IF(B3739="小旋风",$D3739/提成!$D$4*提成!$E$4,$D3739/提成!$D$3*提成!$E$3),2)</f>
        <v>0.54</v>
      </c>
      <c r="F3739" s="5" t="str">
        <f ca="1">IFERROR(LOOKUP(1,0/((B3739=名单!B:B)*(VALUE(AW3739)&gt;=名单!E:E)*(VALUE(AW3739)&lt;=名单!G:G)*(Y3739="正常走货")),名单!H:H),"否")</f>
        <v>否</v>
      </c>
      <c r="G3739" s="71" t="s">
        <v>11210</v>
      </c>
      <c r="H3739" s="71" t="s">
        <v>11212</v>
      </c>
      <c r="J3739" s="72" t="s">
        <v>17</v>
      </c>
      <c r="L3739" s="71" t="s">
        <v>18</v>
      </c>
      <c r="M3739" s="73"/>
      <c r="N3739" s="73"/>
      <c r="R3739" s="73"/>
      <c r="S3739" s="72" t="s">
        <v>99</v>
      </c>
      <c r="T3739" s="72" t="s">
        <v>14410</v>
      </c>
      <c r="U3739" s="73"/>
      <c r="W3739" s="73"/>
      <c r="X3739" s="73"/>
      <c r="Y3739" s="72" t="s">
        <v>14379</v>
      </c>
      <c r="AO3739" s="71">
        <v>498.6</v>
      </c>
      <c r="AW3739" s="74" t="s">
        <v>18134</v>
      </c>
    </row>
    <row r="3740" spans="1:49">
      <c r="A3740" s="70" t="str">
        <f t="shared" si="117"/>
        <v>2026-01</v>
      </c>
      <c r="B3740" s="5" t="str">
        <f>_xlfn.XLOOKUP(G3740,过机服务商重量差!A:A,过机服务商重量差!G:G)</f>
        <v>玉麒麟</v>
      </c>
      <c r="C3740" s="32" t="str">
        <f t="shared" si="116"/>
        <v>渠道</v>
      </c>
      <c r="D3740" s="63">
        <f>ROUND(IF(AND(AO3740&gt;=0,Y3740="正常走货"),_xlfn.XLOOKUP(G3740,过机服务商重量差!A:A,过机服务商重量差!L:L),"0"),2)</f>
        <v>22</v>
      </c>
      <c r="E3740" s="64">
        <f>ROUND(IF(B3740="小旋风",$D3740/提成!$D$4*提成!$E$4,$D3740/提成!$D$3*提成!$E$3),2)</f>
        <v>0.22</v>
      </c>
      <c r="F3740" s="5" t="str">
        <f ca="1">IFERROR(LOOKUP(1,0/((B3740=名单!B:B)*(VALUE(AW3740)&gt;=名单!E:E)*(VALUE(AW3740)&lt;=名单!G:G)*(Y3740="正常走货")),名单!H:H),"否")</f>
        <v>否</v>
      </c>
      <c r="G3740" s="71" t="s">
        <v>11213</v>
      </c>
      <c r="H3740" s="71" t="s">
        <v>11215</v>
      </c>
      <c r="J3740" s="72" t="s">
        <v>17</v>
      </c>
      <c r="L3740" s="71" t="s">
        <v>18</v>
      </c>
      <c r="M3740" s="73"/>
      <c r="N3740" s="73"/>
      <c r="R3740" s="73"/>
      <c r="S3740" s="72" t="s">
        <v>99</v>
      </c>
      <c r="T3740" s="72" t="s">
        <v>14410</v>
      </c>
      <c r="U3740" s="73"/>
      <c r="W3740" s="73"/>
      <c r="X3740" s="73"/>
      <c r="Y3740" s="72" t="s">
        <v>14379</v>
      </c>
      <c r="AO3740" s="71">
        <v>267.6</v>
      </c>
      <c r="AW3740" s="74" t="s">
        <v>18135</v>
      </c>
    </row>
    <row r="3741" spans="1:49">
      <c r="A3741" s="70" t="str">
        <f t="shared" si="117"/>
        <v>2026-01</v>
      </c>
      <c r="B3741" s="5" t="str">
        <f>_xlfn.XLOOKUP(G3741,过机服务商重量差!A:A,过机服务商重量差!G:G)</f>
        <v>玉麒麟</v>
      </c>
      <c r="C3741" s="32" t="str">
        <f t="shared" si="116"/>
        <v>渠道</v>
      </c>
      <c r="D3741" s="63">
        <f>ROUND(IF(AND(AO3741&gt;=0,Y3741="正常走货"),_xlfn.XLOOKUP(G3741,过机服务商重量差!A:A,过机服务商重量差!L:L),"0"),2)</f>
        <v>53</v>
      </c>
      <c r="E3741" s="64">
        <f>ROUND(IF(B3741="小旋风",$D3741/提成!$D$4*提成!$E$4,$D3741/提成!$D$3*提成!$E$3),2)</f>
        <v>0.53</v>
      </c>
      <c r="F3741" s="5" t="str">
        <f ca="1">IFERROR(LOOKUP(1,0/((B3741=名单!B:B)*(VALUE(AW3741)&gt;=名单!E:E)*(VALUE(AW3741)&lt;=名单!G:G)*(Y3741="正常走货")),名单!H:H),"否")</f>
        <v>否</v>
      </c>
      <c r="G3741" s="71" t="s">
        <v>11216</v>
      </c>
      <c r="H3741" s="71" t="s">
        <v>11218</v>
      </c>
      <c r="J3741" s="72" t="s">
        <v>17</v>
      </c>
      <c r="L3741" s="71" t="s">
        <v>18</v>
      </c>
      <c r="M3741" s="73"/>
      <c r="N3741" s="73"/>
      <c r="R3741" s="73"/>
      <c r="S3741" s="72" t="s">
        <v>99</v>
      </c>
      <c r="T3741" s="72" t="s">
        <v>14410</v>
      </c>
      <c r="U3741" s="73"/>
      <c r="W3741" s="73"/>
      <c r="X3741" s="73"/>
      <c r="Y3741" s="72" t="s">
        <v>14379</v>
      </c>
      <c r="AO3741" s="71">
        <v>548.1</v>
      </c>
      <c r="AW3741" s="74" t="s">
        <v>18136</v>
      </c>
    </row>
    <row r="3742" spans="1:49">
      <c r="A3742" s="70" t="str">
        <f t="shared" si="117"/>
        <v>2026-01</v>
      </c>
      <c r="B3742" s="5" t="str">
        <f>_xlfn.XLOOKUP(G3742,过机服务商重量差!A:A,过机服务商重量差!G:G)</f>
        <v>帅时莹</v>
      </c>
      <c r="C3742" s="32" t="str">
        <f t="shared" si="116"/>
        <v>渠道</v>
      </c>
      <c r="D3742" s="63">
        <f>ROUND(IF(AND(AO3742&gt;=0,Y3742="正常走货"),_xlfn.XLOOKUP(G3742,过机服务商重量差!A:A,过机服务商重量差!L:L),"0"),2)</f>
        <v>20</v>
      </c>
      <c r="E3742" s="64">
        <f>ROUND(IF(B3742="小旋风",$D3742/提成!$D$4*提成!$E$4,$D3742/提成!$D$3*提成!$E$3),2)</f>
        <v>0.2</v>
      </c>
      <c r="F3742" s="5" t="str">
        <f ca="1">IFERROR(LOOKUP(1,0/((B3742=名单!B:B)*(VALUE(AW3742)&gt;=名单!E:E)*(VALUE(AW3742)&lt;=名单!G:G)*(Y3742="正常走货")),名单!H:H),"否")</f>
        <v>否</v>
      </c>
      <c r="G3742" s="71" t="s">
        <v>11219</v>
      </c>
      <c r="H3742" s="71" t="s">
        <v>11221</v>
      </c>
      <c r="J3742" s="72" t="s">
        <v>586</v>
      </c>
      <c r="L3742" s="71" t="s">
        <v>18</v>
      </c>
      <c r="M3742" s="73"/>
      <c r="N3742" s="73"/>
      <c r="R3742" s="73"/>
      <c r="S3742" s="72" t="s">
        <v>99</v>
      </c>
      <c r="T3742" s="72" t="s">
        <v>14410</v>
      </c>
      <c r="U3742" s="73"/>
      <c r="W3742" s="73"/>
      <c r="X3742" s="73"/>
      <c r="Y3742" s="72" t="s">
        <v>14379</v>
      </c>
      <c r="AO3742" s="71">
        <v>65.7</v>
      </c>
      <c r="AW3742" s="74" t="s">
        <v>18137</v>
      </c>
    </row>
    <row r="3743" spans="1:49">
      <c r="A3743" s="70" t="str">
        <f t="shared" si="117"/>
        <v>2026-01</v>
      </c>
      <c r="B3743" s="5" t="str">
        <f>_xlfn.XLOOKUP(G3743,过机服务商重量差!A:A,过机服务商重量差!G:G)</f>
        <v>玉麒麟</v>
      </c>
      <c r="C3743" s="32" t="str">
        <f t="shared" si="116"/>
        <v>渠道</v>
      </c>
      <c r="D3743" s="63">
        <f>ROUND(IF(AND(AO3743&gt;=0,Y3743="正常走货"),_xlfn.XLOOKUP(G3743,过机服务商重量差!A:A,过机服务商重量差!L:L),"0"),2)</f>
        <v>59</v>
      </c>
      <c r="E3743" s="64">
        <f>ROUND(IF(B3743="小旋风",$D3743/提成!$D$4*提成!$E$4,$D3743/提成!$D$3*提成!$E$3),2)</f>
        <v>0.59</v>
      </c>
      <c r="F3743" s="5" t="str">
        <f ca="1">IFERROR(LOOKUP(1,0/((B3743=名单!B:B)*(VALUE(AW3743)&gt;=名单!E:E)*(VALUE(AW3743)&lt;=名单!G:G)*(Y3743="正常走货")),名单!H:H),"否")</f>
        <v>否</v>
      </c>
      <c r="G3743" s="71" t="s">
        <v>11222</v>
      </c>
      <c r="H3743" s="71" t="s">
        <v>11224</v>
      </c>
      <c r="J3743" s="72" t="s">
        <v>17</v>
      </c>
      <c r="L3743" s="71" t="s">
        <v>18</v>
      </c>
      <c r="M3743" s="73"/>
      <c r="N3743" s="73"/>
      <c r="R3743" s="73"/>
      <c r="S3743" s="72" t="s">
        <v>99</v>
      </c>
      <c r="T3743" s="72" t="s">
        <v>14410</v>
      </c>
      <c r="U3743" s="73"/>
      <c r="W3743" s="73"/>
      <c r="X3743" s="73"/>
      <c r="Y3743" s="72" t="s">
        <v>14379</v>
      </c>
      <c r="AO3743" s="71">
        <v>361.1</v>
      </c>
      <c r="AW3743" s="74" t="s">
        <v>18138</v>
      </c>
    </row>
    <row r="3744" spans="1:49">
      <c r="A3744" s="70" t="str">
        <f t="shared" si="117"/>
        <v>2026-01</v>
      </c>
      <c r="B3744" s="5" t="str">
        <f>_xlfn.XLOOKUP(G3744,过机服务商重量差!A:A,过机服务商重量差!G:G)</f>
        <v>帅时莹</v>
      </c>
      <c r="C3744" s="32" t="str">
        <f t="shared" si="116"/>
        <v>渠道</v>
      </c>
      <c r="D3744" s="63">
        <f>ROUND(IF(AND(AO3744&gt;=0,Y3744="正常走货"),_xlfn.XLOOKUP(G3744,过机服务商重量差!A:A,过机服务商重量差!L:L),"0"),2)</f>
        <v>19.5</v>
      </c>
      <c r="E3744" s="64">
        <f>ROUND(IF(B3744="小旋风",$D3744/提成!$D$4*提成!$E$4,$D3744/提成!$D$3*提成!$E$3),2)</f>
        <v>0.2</v>
      </c>
      <c r="F3744" s="5" t="str">
        <f ca="1">IFERROR(LOOKUP(1,0/((B3744=名单!B:B)*(VALUE(AW3744)&gt;=名单!E:E)*(VALUE(AW3744)&lt;=名单!G:G)*(Y3744="正常走货")),名单!H:H),"否")</f>
        <v>否</v>
      </c>
      <c r="G3744" s="71" t="s">
        <v>11225</v>
      </c>
      <c r="H3744" s="71" t="s">
        <v>11227</v>
      </c>
      <c r="J3744" s="72" t="s">
        <v>586</v>
      </c>
      <c r="L3744" s="71" t="s">
        <v>18</v>
      </c>
      <c r="M3744" s="73"/>
      <c r="N3744" s="73"/>
      <c r="R3744" s="73"/>
      <c r="S3744" s="72" t="s">
        <v>99</v>
      </c>
      <c r="T3744" s="72" t="s">
        <v>14410</v>
      </c>
      <c r="U3744" s="73"/>
      <c r="W3744" s="73"/>
      <c r="X3744" s="73"/>
      <c r="Y3744" s="72" t="s">
        <v>14379</v>
      </c>
      <c r="AO3744" s="71">
        <v>5.93000000000006</v>
      </c>
      <c r="AW3744" s="74" t="s">
        <v>18139</v>
      </c>
    </row>
    <row r="3745" spans="1:49">
      <c r="A3745" s="70" t="str">
        <f t="shared" si="117"/>
        <v>2026-01</v>
      </c>
      <c r="B3745" s="5" t="str">
        <f>_xlfn.XLOOKUP(G3745,过机服务商重量差!A:A,过机服务商重量差!G:G)</f>
        <v>玉麒麟</v>
      </c>
      <c r="C3745" s="32" t="str">
        <f t="shared" si="116"/>
        <v>渠道</v>
      </c>
      <c r="D3745" s="63">
        <f>ROUND(IF(AND(AO3745&gt;=0,Y3745="正常走货"),_xlfn.XLOOKUP(G3745,过机服务商重量差!A:A,过机服务商重量差!L:L),"0"),2)</f>
        <v>39</v>
      </c>
      <c r="E3745" s="64">
        <f>ROUND(IF(B3745="小旋风",$D3745/提成!$D$4*提成!$E$4,$D3745/提成!$D$3*提成!$E$3),2)</f>
        <v>0.39</v>
      </c>
      <c r="F3745" s="5" t="str">
        <f ca="1">IFERROR(LOOKUP(1,0/((B3745=名单!B:B)*(VALUE(AW3745)&gt;=名单!E:E)*(VALUE(AW3745)&lt;=名单!G:G)*(Y3745="正常走货")),名单!H:H),"否")</f>
        <v>否</v>
      </c>
      <c r="G3745" s="71" t="s">
        <v>11228</v>
      </c>
      <c r="H3745" s="71" t="s">
        <v>11230</v>
      </c>
      <c r="J3745" s="72" t="s">
        <v>17</v>
      </c>
      <c r="L3745" s="71" t="s">
        <v>18</v>
      </c>
      <c r="M3745" s="73"/>
      <c r="N3745" s="73"/>
      <c r="R3745" s="73"/>
      <c r="S3745" s="72" t="s">
        <v>99</v>
      </c>
      <c r="T3745" s="72" t="s">
        <v>14410</v>
      </c>
      <c r="U3745" s="73"/>
      <c r="W3745" s="73"/>
      <c r="X3745" s="73"/>
      <c r="Y3745" s="72" t="s">
        <v>14379</v>
      </c>
      <c r="AO3745" s="71">
        <v>251.1</v>
      </c>
      <c r="AW3745" s="74" t="s">
        <v>18140</v>
      </c>
    </row>
    <row r="3746" spans="1:49">
      <c r="A3746" s="70" t="str">
        <f t="shared" si="117"/>
        <v>2026-01</v>
      </c>
      <c r="B3746" s="5" t="str">
        <f>_xlfn.XLOOKUP(G3746,过机服务商重量差!A:A,过机服务商重量差!G:G)</f>
        <v>帅时莹</v>
      </c>
      <c r="C3746" s="32" t="str">
        <f t="shared" si="116"/>
        <v>渠道</v>
      </c>
      <c r="D3746" s="63">
        <f>ROUND(IF(AND(AO3746&gt;=0,Y3746="正常走货"),_xlfn.XLOOKUP(G3746,过机服务商重量差!A:A,过机服务商重量差!L:L),"0"),2)</f>
        <v>19.5</v>
      </c>
      <c r="E3746" s="64">
        <f>ROUND(IF(B3746="小旋风",$D3746/提成!$D$4*提成!$E$4,$D3746/提成!$D$3*提成!$E$3),2)</f>
        <v>0.2</v>
      </c>
      <c r="F3746" s="5" t="str">
        <f ca="1">IFERROR(LOOKUP(1,0/((B3746=名单!B:B)*(VALUE(AW3746)&gt;=名单!E:E)*(VALUE(AW3746)&lt;=名单!G:G)*(Y3746="正常走货")),名单!H:H),"否")</f>
        <v>否</v>
      </c>
      <c r="G3746" s="71" t="s">
        <v>11231</v>
      </c>
      <c r="H3746" s="71" t="s">
        <v>11233</v>
      </c>
      <c r="J3746" s="72" t="s">
        <v>586</v>
      </c>
      <c r="L3746" s="72" t="s">
        <v>18</v>
      </c>
      <c r="M3746" s="73"/>
      <c r="N3746" s="73"/>
      <c r="R3746" s="73"/>
      <c r="S3746" s="72" t="s">
        <v>99</v>
      </c>
      <c r="T3746" s="72" t="s">
        <v>14410</v>
      </c>
      <c r="U3746" s="73"/>
      <c r="W3746" s="73"/>
      <c r="X3746" s="73"/>
      <c r="Y3746" s="72" t="s">
        <v>14379</v>
      </c>
      <c r="AO3746" s="71">
        <v>62.3</v>
      </c>
      <c r="AW3746" s="74" t="s">
        <v>18141</v>
      </c>
    </row>
    <row r="3747" spans="1:49">
      <c r="A3747" s="70" t="str">
        <f t="shared" si="117"/>
        <v>2026-01</v>
      </c>
      <c r="B3747" s="5" t="str">
        <f>_xlfn.XLOOKUP(G3747,过机服务商重量差!A:A,过机服务商重量差!G:G)</f>
        <v>玉麒麟</v>
      </c>
      <c r="C3747" s="32" t="str">
        <f t="shared" si="116"/>
        <v>渠道</v>
      </c>
      <c r="D3747" s="63">
        <f>ROUND(IF(AND(AO3747&gt;=0,Y3747="正常走货"),_xlfn.XLOOKUP(G3747,过机服务商重量差!A:A,过机服务商重量差!L:L),"0"),2)</f>
        <v>37</v>
      </c>
      <c r="E3747" s="64">
        <f>ROUND(IF(B3747="小旋风",$D3747/提成!$D$4*提成!$E$4,$D3747/提成!$D$3*提成!$E$3),2)</f>
        <v>0.37</v>
      </c>
      <c r="F3747" s="5" t="str">
        <f ca="1">IFERROR(LOOKUP(1,0/((B3747=名单!B:B)*(VALUE(AW3747)&gt;=名单!E:E)*(VALUE(AW3747)&lt;=名单!G:G)*(Y3747="正常走货")),名单!H:H),"否")</f>
        <v>否</v>
      </c>
      <c r="G3747" s="71" t="s">
        <v>11234</v>
      </c>
      <c r="H3747" s="71" t="s">
        <v>11236</v>
      </c>
      <c r="J3747" s="72" t="s">
        <v>17</v>
      </c>
      <c r="L3747" s="71" t="s">
        <v>18</v>
      </c>
      <c r="M3747" s="73"/>
      <c r="N3747" s="73"/>
      <c r="R3747" s="73"/>
      <c r="S3747" s="72" t="s">
        <v>99</v>
      </c>
      <c r="T3747" s="72" t="s">
        <v>14410</v>
      </c>
      <c r="U3747" s="73"/>
      <c r="W3747" s="73"/>
      <c r="X3747" s="73"/>
      <c r="Y3747" s="72" t="s">
        <v>14379</v>
      </c>
      <c r="AO3747" s="71">
        <v>130.1</v>
      </c>
      <c r="AW3747" s="74" t="s">
        <v>18142</v>
      </c>
    </row>
    <row r="3748" spans="1:49">
      <c r="A3748" s="70" t="str">
        <f t="shared" si="117"/>
        <v>2026-01</v>
      </c>
      <c r="B3748" s="5" t="str">
        <f>_xlfn.XLOOKUP(G3748,过机服务商重量差!A:A,过机服务商重量差!G:G)</f>
        <v>小旋风</v>
      </c>
      <c r="C3748" s="32" t="str">
        <f t="shared" si="116"/>
        <v>渠道</v>
      </c>
      <c r="D3748" s="63">
        <f>ROUND(IF(AND(AO3748&gt;=0,Y3748="正常走货"),_xlfn.XLOOKUP(G3748,过机服务商重量差!A:A,过机服务商重量差!L:L),"0"),2)</f>
        <v>191</v>
      </c>
      <c r="E3748" s="64">
        <f>ROUND(IF(B3748="小旋风",$D3748/提成!$D$4*提成!$E$4,$D3748/提成!$D$3*提成!$E$3),2)</f>
        <v>1.91</v>
      </c>
      <c r="F3748" s="5" t="str">
        <f ca="1">IFERROR(LOOKUP(1,0/((B3748=名单!B:B)*(VALUE(AW3748)&gt;=名单!E:E)*(VALUE(AW3748)&lt;=名单!G:G)*(Y3748="正常走货")),名单!H:H),"否")</f>
        <v>是</v>
      </c>
      <c r="G3748" s="71" t="s">
        <v>11237</v>
      </c>
      <c r="H3748" s="71" t="s">
        <v>11239</v>
      </c>
      <c r="J3748" s="72" t="s">
        <v>453</v>
      </c>
      <c r="L3748" s="71" t="s">
        <v>18</v>
      </c>
      <c r="M3748" s="73"/>
      <c r="N3748" s="73"/>
      <c r="R3748" s="73"/>
      <c r="S3748" s="72" t="s">
        <v>90</v>
      </c>
      <c r="T3748" s="72" t="s">
        <v>14407</v>
      </c>
      <c r="U3748" s="73"/>
      <c r="W3748" s="73"/>
      <c r="X3748" s="73"/>
      <c r="Y3748" s="72" t="s">
        <v>14379</v>
      </c>
      <c r="AO3748" s="71">
        <v>38.2</v>
      </c>
      <c r="AW3748" s="74" t="s">
        <v>18143</v>
      </c>
    </row>
    <row r="3749" spans="1:49">
      <c r="A3749" s="70" t="str">
        <f t="shared" si="117"/>
        <v>2026-01</v>
      </c>
      <c r="B3749" s="5" t="str">
        <f>_xlfn.XLOOKUP(G3749,过机服务商重量差!A:A,过机服务商重量差!G:G)</f>
        <v>玉麒麟</v>
      </c>
      <c r="C3749" s="32" t="str">
        <f t="shared" si="116"/>
        <v>渠道</v>
      </c>
      <c r="D3749" s="63">
        <f>ROUND(IF(AND(AO3749&gt;=0,Y3749="正常走货"),_xlfn.XLOOKUP(G3749,过机服务商重量差!A:A,过机服务商重量差!L:L),"0"),2)</f>
        <v>92</v>
      </c>
      <c r="E3749" s="64">
        <f>ROUND(IF(B3749="小旋风",$D3749/提成!$D$4*提成!$E$4,$D3749/提成!$D$3*提成!$E$3),2)</f>
        <v>0.92</v>
      </c>
      <c r="F3749" s="5" t="str">
        <f ca="1">IFERROR(LOOKUP(1,0/((B3749=名单!B:B)*(VALUE(AW3749)&gt;=名单!E:E)*(VALUE(AW3749)&lt;=名单!G:G)*(Y3749="正常走货")),名单!H:H),"否")</f>
        <v>否</v>
      </c>
      <c r="G3749" s="71" t="s">
        <v>11240</v>
      </c>
      <c r="H3749" s="71" t="s">
        <v>11242</v>
      </c>
      <c r="J3749" s="72" t="s">
        <v>24</v>
      </c>
      <c r="L3749" s="71" t="s">
        <v>18</v>
      </c>
      <c r="M3749" s="73"/>
      <c r="N3749" s="73"/>
      <c r="R3749" s="73"/>
      <c r="S3749" s="72" t="s">
        <v>211</v>
      </c>
      <c r="T3749" s="72" t="s">
        <v>14407</v>
      </c>
      <c r="U3749" s="73"/>
      <c r="W3749" s="73"/>
      <c r="X3749" s="73"/>
      <c r="Y3749" s="72" t="s">
        <v>14379</v>
      </c>
      <c r="AO3749" s="71">
        <v>737.1</v>
      </c>
      <c r="AW3749" s="74" t="s">
        <v>18144</v>
      </c>
    </row>
    <row r="3750" spans="1:49">
      <c r="A3750" s="70" t="str">
        <f t="shared" si="117"/>
        <v>2026-01</v>
      </c>
      <c r="B3750" s="5" t="str">
        <f>_xlfn.XLOOKUP(G3750,过机服务商重量差!A:A,过机服务商重量差!G:G)</f>
        <v>玉麒麟</v>
      </c>
      <c r="C3750" s="32" t="str">
        <f t="shared" si="116"/>
        <v>渠道</v>
      </c>
      <c r="D3750" s="63">
        <f>ROUND(IF(AND(AO3750&gt;=0,Y3750="正常走货"),_xlfn.XLOOKUP(G3750,过机服务商重量差!A:A,过机服务商重量差!L:L),"0"),2)</f>
        <v>92</v>
      </c>
      <c r="E3750" s="64">
        <f>ROUND(IF(B3750="小旋风",$D3750/提成!$D$4*提成!$E$4,$D3750/提成!$D$3*提成!$E$3),2)</f>
        <v>0.92</v>
      </c>
      <c r="F3750" s="5" t="str">
        <f ca="1">IFERROR(LOOKUP(1,0/((B3750=名单!B:B)*(VALUE(AW3750)&gt;=名单!E:E)*(VALUE(AW3750)&lt;=名单!G:G)*(Y3750="正常走货")),名单!H:H),"否")</f>
        <v>否</v>
      </c>
      <c r="G3750" s="71" t="s">
        <v>11243</v>
      </c>
      <c r="H3750" s="71" t="s">
        <v>11245</v>
      </c>
      <c r="J3750" s="71" t="s">
        <v>24</v>
      </c>
      <c r="L3750" s="72" t="s">
        <v>18</v>
      </c>
      <c r="M3750" s="73"/>
      <c r="N3750" s="73"/>
      <c r="R3750" s="73"/>
      <c r="S3750" s="72" t="s">
        <v>211</v>
      </c>
      <c r="T3750" s="72" t="s">
        <v>14407</v>
      </c>
      <c r="U3750" s="73"/>
      <c r="W3750" s="73"/>
      <c r="X3750" s="73"/>
      <c r="Y3750" s="72" t="s">
        <v>14379</v>
      </c>
      <c r="AO3750" s="71">
        <v>737.1</v>
      </c>
      <c r="AW3750" s="74" t="s">
        <v>18145</v>
      </c>
    </row>
    <row r="3751" spans="1:49">
      <c r="A3751" s="70" t="str">
        <f t="shared" si="117"/>
        <v>2026-01</v>
      </c>
      <c r="B3751" s="5" t="str">
        <f>_xlfn.XLOOKUP(G3751,过机服务商重量差!A:A,过机服务商重量差!G:G)</f>
        <v>玉麒麟</v>
      </c>
      <c r="C3751" s="32" t="str">
        <f t="shared" si="116"/>
        <v>渠道</v>
      </c>
      <c r="D3751" s="63">
        <f>ROUND(IF(AND(AO3751&gt;=0,Y3751="正常走货"),_xlfn.XLOOKUP(G3751,过机服务商重量差!A:A,过机服务商重量差!L:L),"0"),2)</f>
        <v>92</v>
      </c>
      <c r="E3751" s="64">
        <f>ROUND(IF(B3751="小旋风",$D3751/提成!$D$4*提成!$E$4,$D3751/提成!$D$3*提成!$E$3),2)</f>
        <v>0.92</v>
      </c>
      <c r="F3751" s="5" t="str">
        <f ca="1">IFERROR(LOOKUP(1,0/((B3751=名单!B:B)*(VALUE(AW3751)&gt;=名单!E:E)*(VALUE(AW3751)&lt;=名单!G:G)*(Y3751="正常走货")),名单!H:H),"否")</f>
        <v>否</v>
      </c>
      <c r="G3751" s="71" t="s">
        <v>11246</v>
      </c>
      <c r="H3751" s="71" t="s">
        <v>11248</v>
      </c>
      <c r="J3751" s="72" t="s">
        <v>24</v>
      </c>
      <c r="L3751" s="71" t="s">
        <v>18</v>
      </c>
      <c r="M3751" s="73"/>
      <c r="N3751" s="73"/>
      <c r="R3751" s="73"/>
      <c r="S3751" s="72" t="s">
        <v>211</v>
      </c>
      <c r="T3751" s="72" t="s">
        <v>14407</v>
      </c>
      <c r="U3751" s="73"/>
      <c r="W3751" s="73"/>
      <c r="X3751" s="73"/>
      <c r="Y3751" s="72" t="s">
        <v>14379</v>
      </c>
      <c r="AO3751" s="71">
        <v>737.1</v>
      </c>
      <c r="AW3751" s="74" t="s">
        <v>18146</v>
      </c>
    </row>
    <row r="3752" spans="1:49">
      <c r="A3752" s="70" t="str">
        <f t="shared" si="117"/>
        <v>2026-01</v>
      </c>
      <c r="B3752" s="5" t="str">
        <f>_xlfn.XLOOKUP(G3752,过机服务商重量差!A:A,过机服务商重量差!G:G)</f>
        <v>玉麒麟</v>
      </c>
      <c r="C3752" s="32" t="str">
        <f t="shared" si="116"/>
        <v>渠道</v>
      </c>
      <c r="D3752" s="63">
        <f>ROUND(IF(AND(AO3752&gt;=0,Y3752="正常走货"),_xlfn.XLOOKUP(G3752,过机服务商重量差!A:A,过机服务商重量差!L:L),"0"),2)</f>
        <v>92</v>
      </c>
      <c r="E3752" s="64">
        <f>ROUND(IF(B3752="小旋风",$D3752/提成!$D$4*提成!$E$4,$D3752/提成!$D$3*提成!$E$3),2)</f>
        <v>0.92</v>
      </c>
      <c r="F3752" s="5" t="str">
        <f ca="1">IFERROR(LOOKUP(1,0/((B3752=名单!B:B)*(VALUE(AW3752)&gt;=名单!E:E)*(VALUE(AW3752)&lt;=名单!G:G)*(Y3752="正常走货")),名单!H:H),"否")</f>
        <v>否</v>
      </c>
      <c r="G3752" s="71" t="s">
        <v>11249</v>
      </c>
      <c r="H3752" s="71" t="s">
        <v>11251</v>
      </c>
      <c r="J3752" s="71" t="s">
        <v>24</v>
      </c>
      <c r="L3752" s="71" t="s">
        <v>18</v>
      </c>
      <c r="M3752" s="73"/>
      <c r="N3752" s="73"/>
      <c r="R3752" s="73"/>
      <c r="S3752" s="72" t="s">
        <v>211</v>
      </c>
      <c r="T3752" s="72" t="s">
        <v>14407</v>
      </c>
      <c r="U3752" s="73"/>
      <c r="W3752" s="73"/>
      <c r="X3752" s="73"/>
      <c r="Y3752" s="72" t="s">
        <v>14379</v>
      </c>
      <c r="AO3752" s="71">
        <v>737.1</v>
      </c>
      <c r="AW3752" s="74" t="s">
        <v>18147</v>
      </c>
    </row>
    <row r="3753" spans="1:49">
      <c r="A3753" s="70" t="str">
        <f t="shared" si="117"/>
        <v>2026-01</v>
      </c>
      <c r="B3753" s="5" t="str">
        <f>_xlfn.XLOOKUP(G3753,过机服务商重量差!A:A,过机服务商重量差!G:G)</f>
        <v>玉麒麟</v>
      </c>
      <c r="C3753" s="32" t="str">
        <f t="shared" si="116"/>
        <v>渠道</v>
      </c>
      <c r="D3753" s="63">
        <f>ROUND(IF(AND(AO3753&gt;=0,Y3753="正常走货"),_xlfn.XLOOKUP(G3753,过机服务商重量差!A:A,过机服务商重量差!L:L),"0"),2)</f>
        <v>92</v>
      </c>
      <c r="E3753" s="64">
        <f>ROUND(IF(B3753="小旋风",$D3753/提成!$D$4*提成!$E$4,$D3753/提成!$D$3*提成!$E$3),2)</f>
        <v>0.92</v>
      </c>
      <c r="F3753" s="5" t="str">
        <f ca="1">IFERROR(LOOKUP(1,0/((B3753=名单!B:B)*(VALUE(AW3753)&gt;=名单!E:E)*(VALUE(AW3753)&lt;=名单!G:G)*(Y3753="正常走货")),名单!H:H),"否")</f>
        <v>否</v>
      </c>
      <c r="G3753" s="71" t="s">
        <v>11252</v>
      </c>
      <c r="H3753" s="71" t="s">
        <v>11254</v>
      </c>
      <c r="J3753" s="72" t="s">
        <v>24</v>
      </c>
      <c r="L3753" s="71" t="s">
        <v>18</v>
      </c>
      <c r="M3753" s="73"/>
      <c r="N3753" s="73"/>
      <c r="R3753" s="73"/>
      <c r="S3753" s="72" t="s">
        <v>211</v>
      </c>
      <c r="T3753" s="72" t="s">
        <v>14407</v>
      </c>
      <c r="U3753" s="73"/>
      <c r="W3753" s="73"/>
      <c r="X3753" s="73"/>
      <c r="Y3753" s="72" t="s">
        <v>14379</v>
      </c>
      <c r="AO3753" s="71">
        <v>737.1</v>
      </c>
      <c r="AW3753" s="74" t="s">
        <v>18148</v>
      </c>
    </row>
    <row r="3754" spans="1:49">
      <c r="A3754" s="70" t="str">
        <f t="shared" si="117"/>
        <v>2026-01</v>
      </c>
      <c r="B3754" s="5" t="str">
        <f>_xlfn.XLOOKUP(G3754,过机服务商重量差!A:A,过机服务商重量差!G:G)</f>
        <v>玉麒麟</v>
      </c>
      <c r="C3754" s="32" t="str">
        <f t="shared" si="116"/>
        <v>渠道</v>
      </c>
      <c r="D3754" s="63">
        <f>ROUND(IF(AND(AO3754&gt;=0,Y3754="正常走货"),_xlfn.XLOOKUP(G3754,过机服务商重量差!A:A,过机服务商重量差!L:L),"0"),2)</f>
        <v>100</v>
      </c>
      <c r="E3754" s="64">
        <f>ROUND(IF(B3754="小旋风",$D3754/提成!$D$4*提成!$E$4,$D3754/提成!$D$3*提成!$E$3),2)</f>
        <v>1</v>
      </c>
      <c r="F3754" s="5" t="str">
        <f ca="1">IFERROR(LOOKUP(1,0/((B3754=名单!B:B)*(VALUE(AW3754)&gt;=名单!E:E)*(VALUE(AW3754)&lt;=名单!G:G)*(Y3754="正常走货")),名单!H:H),"否")</f>
        <v>否</v>
      </c>
      <c r="G3754" s="71" t="s">
        <v>11255</v>
      </c>
      <c r="H3754" s="71" t="s">
        <v>11257</v>
      </c>
      <c r="J3754" s="71" t="s">
        <v>24</v>
      </c>
      <c r="L3754" s="71" t="s">
        <v>18</v>
      </c>
      <c r="M3754" s="73"/>
      <c r="N3754" s="73"/>
      <c r="R3754" s="73"/>
      <c r="S3754" s="72" t="s">
        <v>211</v>
      </c>
      <c r="T3754" s="71" t="s">
        <v>14407</v>
      </c>
      <c r="U3754" s="73"/>
      <c r="W3754" s="73"/>
      <c r="X3754" s="73"/>
      <c r="Y3754" s="72" t="s">
        <v>14379</v>
      </c>
      <c r="AO3754" s="71">
        <v>581.6</v>
      </c>
      <c r="AW3754" s="74" t="s">
        <v>18149</v>
      </c>
    </row>
    <row r="3755" spans="1:49">
      <c r="A3755" s="70" t="str">
        <f t="shared" si="117"/>
        <v>2026-01</v>
      </c>
      <c r="B3755" s="5" t="str">
        <f>_xlfn.XLOOKUP(G3755,过机服务商重量差!A:A,过机服务商重量差!G:G)</f>
        <v>玉麒麟</v>
      </c>
      <c r="C3755" s="32" t="str">
        <f t="shared" si="116"/>
        <v>渠道</v>
      </c>
      <c r="D3755" s="63">
        <f>ROUND(IF(AND(AO3755&gt;=0,Y3755="正常走货"),_xlfn.XLOOKUP(G3755,过机服务商重量差!A:A,过机服务商重量差!L:L),"0"),2)</f>
        <v>100</v>
      </c>
      <c r="E3755" s="64">
        <f>ROUND(IF(B3755="小旋风",$D3755/提成!$D$4*提成!$E$4,$D3755/提成!$D$3*提成!$E$3),2)</f>
        <v>1</v>
      </c>
      <c r="F3755" s="5" t="str">
        <f ca="1">IFERROR(LOOKUP(1,0/((B3755=名单!B:B)*(VALUE(AW3755)&gt;=名单!E:E)*(VALUE(AW3755)&lt;=名单!G:G)*(Y3755="正常走货")),名单!H:H),"否")</f>
        <v>否</v>
      </c>
      <c r="G3755" s="71" t="s">
        <v>11258</v>
      </c>
      <c r="H3755" s="71" t="s">
        <v>11260</v>
      </c>
      <c r="J3755" s="71" t="s">
        <v>24</v>
      </c>
      <c r="L3755" s="71" t="s">
        <v>18</v>
      </c>
      <c r="M3755" s="73"/>
      <c r="N3755" s="73"/>
      <c r="R3755" s="73"/>
      <c r="S3755" s="72" t="s">
        <v>211</v>
      </c>
      <c r="T3755" s="72" t="s">
        <v>14407</v>
      </c>
      <c r="U3755" s="73"/>
      <c r="W3755" s="73"/>
      <c r="X3755" s="73"/>
      <c r="Y3755" s="72" t="s">
        <v>14379</v>
      </c>
      <c r="AO3755" s="71">
        <v>581.6</v>
      </c>
      <c r="AW3755" s="74" t="s">
        <v>18150</v>
      </c>
    </row>
    <row r="3756" spans="1:49">
      <c r="A3756" s="70" t="str">
        <f t="shared" si="117"/>
        <v>2026-01</v>
      </c>
      <c r="B3756" s="5" t="str">
        <f>_xlfn.XLOOKUP(G3756,过机服务商重量差!A:A,过机服务商重量差!G:G)</f>
        <v>玉麒麟</v>
      </c>
      <c r="C3756" s="32" t="str">
        <f t="shared" si="116"/>
        <v>渠道</v>
      </c>
      <c r="D3756" s="63">
        <f>ROUND(IF(AND(AO3756&gt;=0,Y3756="正常走货"),_xlfn.XLOOKUP(G3756,过机服务商重量差!A:A,过机服务商重量差!L:L),"0"),2)</f>
        <v>100</v>
      </c>
      <c r="E3756" s="64">
        <f>ROUND(IF(B3756="小旋风",$D3756/提成!$D$4*提成!$E$4,$D3756/提成!$D$3*提成!$E$3),2)</f>
        <v>1</v>
      </c>
      <c r="F3756" s="5" t="str">
        <f ca="1">IFERROR(LOOKUP(1,0/((B3756=名单!B:B)*(VALUE(AW3756)&gt;=名单!E:E)*(VALUE(AW3756)&lt;=名单!G:G)*(Y3756="正常走货")),名单!H:H),"否")</f>
        <v>否</v>
      </c>
      <c r="G3756" s="71" t="s">
        <v>11261</v>
      </c>
      <c r="H3756" s="71" t="s">
        <v>11263</v>
      </c>
      <c r="J3756" s="72" t="s">
        <v>24</v>
      </c>
      <c r="L3756" s="71" t="s">
        <v>18</v>
      </c>
      <c r="M3756" s="73"/>
      <c r="N3756" s="73"/>
      <c r="R3756" s="73"/>
      <c r="S3756" s="72" t="s">
        <v>211</v>
      </c>
      <c r="T3756" s="72" t="s">
        <v>14407</v>
      </c>
      <c r="U3756" s="73"/>
      <c r="W3756" s="73"/>
      <c r="X3756" s="73"/>
      <c r="Y3756" s="72" t="s">
        <v>14379</v>
      </c>
      <c r="AO3756" s="71">
        <v>581.6</v>
      </c>
      <c r="AW3756" s="74" t="s">
        <v>18151</v>
      </c>
    </row>
    <row r="3757" spans="1:49">
      <c r="A3757" s="70" t="str">
        <f t="shared" si="117"/>
        <v>2026-01</v>
      </c>
      <c r="B3757" s="5" t="str">
        <f>_xlfn.XLOOKUP(G3757,过机服务商重量差!A:A,过机服务商重量差!G:G)</f>
        <v>玉麒麟</v>
      </c>
      <c r="C3757" s="32" t="str">
        <f t="shared" si="116"/>
        <v>渠道</v>
      </c>
      <c r="D3757" s="63">
        <f>ROUND(IF(AND(AO3757&gt;=0,Y3757="正常走货"),_xlfn.XLOOKUP(G3757,过机服务商重量差!A:A,过机服务商重量差!L:L),"0"),2)</f>
        <v>100</v>
      </c>
      <c r="E3757" s="64">
        <f>ROUND(IF(B3757="小旋风",$D3757/提成!$D$4*提成!$E$4,$D3757/提成!$D$3*提成!$E$3),2)</f>
        <v>1</v>
      </c>
      <c r="F3757" s="5" t="str">
        <f ca="1">IFERROR(LOOKUP(1,0/((B3757=名单!B:B)*(VALUE(AW3757)&gt;=名单!E:E)*(VALUE(AW3757)&lt;=名单!G:G)*(Y3757="正常走货")),名单!H:H),"否")</f>
        <v>否</v>
      </c>
      <c r="G3757" s="71" t="s">
        <v>11264</v>
      </c>
      <c r="H3757" s="71" t="s">
        <v>11266</v>
      </c>
      <c r="J3757" s="72" t="s">
        <v>24</v>
      </c>
      <c r="L3757" s="71" t="s">
        <v>18</v>
      </c>
      <c r="M3757" s="73"/>
      <c r="N3757" s="73"/>
      <c r="R3757" s="73"/>
      <c r="S3757" s="72" t="s">
        <v>211</v>
      </c>
      <c r="T3757" s="72" t="s">
        <v>14407</v>
      </c>
      <c r="U3757" s="73"/>
      <c r="W3757" s="73"/>
      <c r="X3757" s="73"/>
      <c r="Y3757" s="72" t="s">
        <v>14379</v>
      </c>
      <c r="AO3757" s="71">
        <v>581.6</v>
      </c>
      <c r="AW3757" s="74" t="s">
        <v>18152</v>
      </c>
    </row>
    <row r="3758" spans="1:49">
      <c r="A3758" s="70" t="str">
        <f t="shared" si="117"/>
        <v>2026-01</v>
      </c>
      <c r="B3758" s="5" t="str">
        <f>_xlfn.XLOOKUP(G3758,过机服务商重量差!A:A,过机服务商重量差!G:G)</f>
        <v>玉麒麟</v>
      </c>
      <c r="C3758" s="32" t="str">
        <f t="shared" si="116"/>
        <v>渠道</v>
      </c>
      <c r="D3758" s="63">
        <f>ROUND(IF(AND(AO3758&gt;=0,Y3758="正常走货"),_xlfn.XLOOKUP(G3758,过机服务商重量差!A:A,过机服务商重量差!L:L),"0"),2)</f>
        <v>100</v>
      </c>
      <c r="E3758" s="64">
        <f>ROUND(IF(B3758="小旋风",$D3758/提成!$D$4*提成!$E$4,$D3758/提成!$D$3*提成!$E$3),2)</f>
        <v>1</v>
      </c>
      <c r="F3758" s="5" t="str">
        <f ca="1">IFERROR(LOOKUP(1,0/((B3758=名单!B:B)*(VALUE(AW3758)&gt;=名单!E:E)*(VALUE(AW3758)&lt;=名单!G:G)*(Y3758="正常走货")),名单!H:H),"否")</f>
        <v>否</v>
      </c>
      <c r="G3758" s="71" t="s">
        <v>11267</v>
      </c>
      <c r="H3758" s="71" t="s">
        <v>11269</v>
      </c>
      <c r="J3758" s="72" t="s">
        <v>24</v>
      </c>
      <c r="L3758" s="71" t="s">
        <v>18</v>
      </c>
      <c r="M3758" s="73"/>
      <c r="N3758" s="73"/>
      <c r="R3758" s="73"/>
      <c r="S3758" s="72" t="s">
        <v>211</v>
      </c>
      <c r="T3758" s="72" t="s">
        <v>14407</v>
      </c>
      <c r="U3758" s="73"/>
      <c r="W3758" s="73"/>
      <c r="X3758" s="73"/>
      <c r="Y3758" s="72" t="s">
        <v>14379</v>
      </c>
      <c r="AO3758" s="71">
        <v>581.6</v>
      </c>
      <c r="AW3758" s="74" t="s">
        <v>18153</v>
      </c>
    </row>
    <row r="3759" spans="1:49">
      <c r="A3759" s="70" t="str">
        <f t="shared" si="117"/>
        <v>2026-01</v>
      </c>
      <c r="B3759" s="5" t="str">
        <f>_xlfn.XLOOKUP(G3759,过机服务商重量差!A:A,过机服务商重量差!G:G)</f>
        <v>玉麒麟</v>
      </c>
      <c r="C3759" s="32" t="str">
        <f t="shared" si="116"/>
        <v>渠道</v>
      </c>
      <c r="D3759" s="63">
        <f>ROUND(IF(AND(AO3759&gt;=0,Y3759="正常走货"),_xlfn.XLOOKUP(G3759,过机服务商重量差!A:A,过机服务商重量差!L:L),"0"),2)</f>
        <v>100</v>
      </c>
      <c r="E3759" s="64">
        <f>ROUND(IF(B3759="小旋风",$D3759/提成!$D$4*提成!$E$4,$D3759/提成!$D$3*提成!$E$3),2)</f>
        <v>1</v>
      </c>
      <c r="F3759" s="5" t="str">
        <f ca="1">IFERROR(LOOKUP(1,0/((B3759=名单!B:B)*(VALUE(AW3759)&gt;=名单!E:E)*(VALUE(AW3759)&lt;=名单!G:G)*(Y3759="正常走货")),名单!H:H),"否")</f>
        <v>否</v>
      </c>
      <c r="G3759" s="71" t="s">
        <v>11270</v>
      </c>
      <c r="H3759" s="71" t="s">
        <v>11272</v>
      </c>
      <c r="J3759" s="72" t="s">
        <v>24</v>
      </c>
      <c r="L3759" s="71" t="s">
        <v>18</v>
      </c>
      <c r="M3759" s="73"/>
      <c r="N3759" s="73"/>
      <c r="R3759" s="73"/>
      <c r="S3759" s="72" t="s">
        <v>211</v>
      </c>
      <c r="T3759" s="72" t="s">
        <v>14407</v>
      </c>
      <c r="U3759" s="73"/>
      <c r="W3759" s="73"/>
      <c r="X3759" s="73"/>
      <c r="Y3759" s="72" t="s">
        <v>14379</v>
      </c>
      <c r="AO3759" s="71">
        <v>581.6</v>
      </c>
      <c r="AW3759" s="74" t="s">
        <v>18154</v>
      </c>
    </row>
    <row r="3760" spans="1:49">
      <c r="A3760" s="70" t="str">
        <f t="shared" si="117"/>
        <v>2026-01</v>
      </c>
      <c r="B3760" s="5" t="str">
        <f>_xlfn.XLOOKUP(G3760,过机服务商重量差!A:A,过机服务商重量差!G:G)</f>
        <v>玉麒麟</v>
      </c>
      <c r="C3760" s="32" t="str">
        <f t="shared" si="116"/>
        <v>渠道</v>
      </c>
      <c r="D3760" s="63">
        <f>ROUND(IF(AND(AO3760&gt;=0,Y3760="正常走货"),_xlfn.XLOOKUP(G3760,过机服务商重量差!A:A,过机服务商重量差!L:L),"0"),2)</f>
        <v>100</v>
      </c>
      <c r="E3760" s="64">
        <f>ROUND(IF(B3760="小旋风",$D3760/提成!$D$4*提成!$E$4,$D3760/提成!$D$3*提成!$E$3),2)</f>
        <v>1</v>
      </c>
      <c r="F3760" s="5" t="str">
        <f ca="1">IFERROR(LOOKUP(1,0/((B3760=名单!B:B)*(VALUE(AW3760)&gt;=名单!E:E)*(VALUE(AW3760)&lt;=名单!G:G)*(Y3760="正常走货")),名单!H:H),"否")</f>
        <v>否</v>
      </c>
      <c r="G3760" s="71" t="s">
        <v>11273</v>
      </c>
      <c r="H3760" s="71" t="s">
        <v>11275</v>
      </c>
      <c r="J3760" s="71" t="s">
        <v>24</v>
      </c>
      <c r="L3760" s="71" t="s">
        <v>18</v>
      </c>
      <c r="M3760" s="73"/>
      <c r="N3760" s="73"/>
      <c r="R3760" s="73"/>
      <c r="S3760" s="72" t="s">
        <v>211</v>
      </c>
      <c r="T3760" s="71" t="s">
        <v>14407</v>
      </c>
      <c r="U3760" s="73"/>
      <c r="W3760" s="73"/>
      <c r="X3760" s="73"/>
      <c r="Y3760" s="72" t="s">
        <v>14379</v>
      </c>
      <c r="AO3760" s="71">
        <v>581.6</v>
      </c>
      <c r="AW3760" s="74" t="s">
        <v>18155</v>
      </c>
    </row>
    <row r="3761" spans="1:49">
      <c r="A3761" s="70" t="str">
        <f t="shared" si="117"/>
        <v>2026-01</v>
      </c>
      <c r="B3761" s="5" t="str">
        <f>_xlfn.XLOOKUP(G3761,过机服务商重量差!A:A,过机服务商重量差!G:G)</f>
        <v>玉麒麟</v>
      </c>
      <c r="C3761" s="32" t="str">
        <f t="shared" si="116"/>
        <v>渠道</v>
      </c>
      <c r="D3761" s="63">
        <f>ROUND(IF(AND(AO3761&gt;=0,Y3761="正常走货"),_xlfn.XLOOKUP(G3761,过机服务商重量差!A:A,过机服务商重量差!L:L),"0"),2)</f>
        <v>100</v>
      </c>
      <c r="E3761" s="64">
        <f>ROUND(IF(B3761="小旋风",$D3761/提成!$D$4*提成!$E$4,$D3761/提成!$D$3*提成!$E$3),2)</f>
        <v>1</v>
      </c>
      <c r="F3761" s="5" t="str">
        <f ca="1">IFERROR(LOOKUP(1,0/((B3761=名单!B:B)*(VALUE(AW3761)&gt;=名单!E:E)*(VALUE(AW3761)&lt;=名单!G:G)*(Y3761="正常走货")),名单!H:H),"否")</f>
        <v>否</v>
      </c>
      <c r="G3761" s="71" t="s">
        <v>11276</v>
      </c>
      <c r="H3761" s="71" t="s">
        <v>11278</v>
      </c>
      <c r="J3761" s="71" t="s">
        <v>24</v>
      </c>
      <c r="L3761" s="71" t="s">
        <v>18</v>
      </c>
      <c r="M3761" s="73"/>
      <c r="N3761" s="73"/>
      <c r="R3761" s="73"/>
      <c r="S3761" s="72" t="s">
        <v>211</v>
      </c>
      <c r="T3761" s="71" t="s">
        <v>14407</v>
      </c>
      <c r="U3761" s="73"/>
      <c r="W3761" s="73"/>
      <c r="X3761" s="73"/>
      <c r="Y3761" s="72" t="s">
        <v>14379</v>
      </c>
      <c r="AO3761" s="71">
        <v>581.6</v>
      </c>
      <c r="AW3761" s="74" t="s">
        <v>18156</v>
      </c>
    </row>
    <row r="3762" spans="1:49">
      <c r="A3762" s="70" t="str">
        <f t="shared" si="117"/>
        <v>2026-01</v>
      </c>
      <c r="B3762" s="5" t="str">
        <f>_xlfn.XLOOKUP(G3762,过机服务商重量差!A:A,过机服务商重量差!G:G)</f>
        <v>玉麒麟</v>
      </c>
      <c r="C3762" s="32" t="str">
        <f t="shared" si="116"/>
        <v>渠道</v>
      </c>
      <c r="D3762" s="63">
        <f>ROUND(IF(AND(AO3762&gt;=0,Y3762="正常走货"),_xlfn.XLOOKUP(G3762,过机服务商重量差!A:A,过机服务商重量差!L:L),"0"),2)</f>
        <v>100</v>
      </c>
      <c r="E3762" s="64">
        <f>ROUND(IF(B3762="小旋风",$D3762/提成!$D$4*提成!$E$4,$D3762/提成!$D$3*提成!$E$3),2)</f>
        <v>1</v>
      </c>
      <c r="F3762" s="5" t="str">
        <f ca="1">IFERROR(LOOKUP(1,0/((B3762=名单!B:B)*(VALUE(AW3762)&gt;=名单!E:E)*(VALUE(AW3762)&lt;=名单!G:G)*(Y3762="正常走货")),名单!H:H),"否")</f>
        <v>否</v>
      </c>
      <c r="G3762" s="71" t="s">
        <v>11279</v>
      </c>
      <c r="H3762" s="71" t="s">
        <v>11281</v>
      </c>
      <c r="J3762" s="72" t="s">
        <v>24</v>
      </c>
      <c r="L3762" s="71" t="s">
        <v>18</v>
      </c>
      <c r="M3762" s="73"/>
      <c r="N3762" s="73"/>
      <c r="R3762" s="73"/>
      <c r="S3762" s="72" t="s">
        <v>211</v>
      </c>
      <c r="T3762" s="72" t="s">
        <v>14407</v>
      </c>
      <c r="U3762" s="73"/>
      <c r="W3762" s="73"/>
      <c r="X3762" s="73"/>
      <c r="Y3762" s="72" t="s">
        <v>14379</v>
      </c>
      <c r="AO3762" s="71">
        <v>581.6</v>
      </c>
      <c r="AW3762" s="74" t="s">
        <v>18157</v>
      </c>
    </row>
    <row r="3763" spans="1:49">
      <c r="A3763" s="70" t="str">
        <f t="shared" si="117"/>
        <v>2026-01</v>
      </c>
      <c r="B3763" s="5" t="str">
        <f>_xlfn.XLOOKUP(G3763,过机服务商重量差!A:A,过机服务商重量差!G:G)</f>
        <v>玉麒麟</v>
      </c>
      <c r="C3763" s="32" t="str">
        <f t="shared" si="116"/>
        <v>渠道</v>
      </c>
      <c r="D3763" s="63">
        <f>ROUND(IF(AND(AO3763&gt;=0,Y3763="正常走货"),_xlfn.XLOOKUP(G3763,过机服务商重量差!A:A,过机服务商重量差!L:L),"0"),2)</f>
        <v>100</v>
      </c>
      <c r="E3763" s="64">
        <f>ROUND(IF(B3763="小旋风",$D3763/提成!$D$4*提成!$E$4,$D3763/提成!$D$3*提成!$E$3),2)</f>
        <v>1</v>
      </c>
      <c r="F3763" s="5" t="str">
        <f ca="1">IFERROR(LOOKUP(1,0/((B3763=名单!B:B)*(VALUE(AW3763)&gt;=名单!E:E)*(VALUE(AW3763)&lt;=名单!G:G)*(Y3763="正常走货")),名单!H:H),"否")</f>
        <v>否</v>
      </c>
      <c r="G3763" s="71" t="s">
        <v>11282</v>
      </c>
      <c r="H3763" s="71" t="s">
        <v>11284</v>
      </c>
      <c r="J3763" s="72" t="s">
        <v>24</v>
      </c>
      <c r="L3763" s="71" t="s">
        <v>18</v>
      </c>
      <c r="M3763" s="73"/>
      <c r="N3763" s="73"/>
      <c r="R3763" s="73"/>
      <c r="S3763" s="72" t="s">
        <v>211</v>
      </c>
      <c r="T3763" s="71" t="s">
        <v>14407</v>
      </c>
      <c r="U3763" s="73"/>
      <c r="W3763" s="73"/>
      <c r="X3763" s="73"/>
      <c r="Y3763" s="72" t="s">
        <v>14379</v>
      </c>
      <c r="AO3763" s="71">
        <v>581.6</v>
      </c>
      <c r="AW3763" s="74" t="s">
        <v>18158</v>
      </c>
    </row>
    <row r="3764" spans="1:49">
      <c r="A3764" s="70" t="str">
        <f t="shared" si="117"/>
        <v>2026-01</v>
      </c>
      <c r="B3764" s="5" t="str">
        <f>_xlfn.XLOOKUP(G3764,过机服务商重量差!A:A,过机服务商重量差!G:G)</f>
        <v>玉麒麟</v>
      </c>
      <c r="C3764" s="32" t="str">
        <f t="shared" si="116"/>
        <v>渠道</v>
      </c>
      <c r="D3764" s="63">
        <f>ROUND(IF(AND(AO3764&gt;=0,Y3764="正常走货"),_xlfn.XLOOKUP(G3764,过机服务商重量差!A:A,过机服务商重量差!L:L),"0"),2)</f>
        <v>13</v>
      </c>
      <c r="E3764" s="64">
        <f>ROUND(IF(B3764="小旋风",$D3764/提成!$D$4*提成!$E$4,$D3764/提成!$D$3*提成!$E$3),2)</f>
        <v>0.13</v>
      </c>
      <c r="F3764" s="5" t="str">
        <f ca="1">IFERROR(LOOKUP(1,0/((B3764=名单!B:B)*(VALUE(AW3764)&gt;=名单!E:E)*(VALUE(AW3764)&lt;=名单!G:G)*(Y3764="正常走货")),名单!H:H),"否")</f>
        <v>否</v>
      </c>
      <c r="G3764" s="71" t="s">
        <v>11285</v>
      </c>
      <c r="H3764" s="71" t="s">
        <v>11287</v>
      </c>
      <c r="J3764" s="72" t="s">
        <v>17</v>
      </c>
      <c r="L3764" s="71" t="s">
        <v>18</v>
      </c>
      <c r="M3764" s="73"/>
      <c r="N3764" s="73"/>
      <c r="R3764" s="73"/>
      <c r="S3764" s="72" t="s">
        <v>103</v>
      </c>
      <c r="T3764" s="72" t="s">
        <v>14382</v>
      </c>
      <c r="U3764" s="73"/>
      <c r="W3764" s="73"/>
      <c r="X3764" s="73"/>
      <c r="Y3764" s="72" t="s">
        <v>14379</v>
      </c>
      <c r="AO3764" s="71">
        <v>159</v>
      </c>
      <c r="AW3764" s="74" t="s">
        <v>18159</v>
      </c>
    </row>
    <row r="3765" spans="1:49">
      <c r="A3765" s="70" t="str">
        <f t="shared" si="117"/>
        <v>2026-01</v>
      </c>
      <c r="B3765" s="5" t="str">
        <f>_xlfn.XLOOKUP(G3765,过机服务商重量差!A:A,过机服务商重量差!G:G)</f>
        <v>玉麒麟</v>
      </c>
      <c r="C3765" s="32" t="str">
        <f t="shared" si="116"/>
        <v>渠道</v>
      </c>
      <c r="D3765" s="63">
        <f>ROUND(IF(AND(AO3765&gt;=0,Y3765="正常走货"),_xlfn.XLOOKUP(G3765,过机服务商重量差!A:A,过机服务商重量差!L:L),"0"),2)</f>
        <v>0.5</v>
      </c>
      <c r="E3765" s="64">
        <f>ROUND(IF(B3765="小旋风",$D3765/提成!$D$4*提成!$E$4,$D3765/提成!$D$3*提成!$E$3),2)</f>
        <v>0.01</v>
      </c>
      <c r="F3765" s="5" t="str">
        <f ca="1">IFERROR(LOOKUP(1,0/((B3765=名单!B:B)*(VALUE(AW3765)&gt;=名单!E:E)*(VALUE(AW3765)&lt;=名单!G:G)*(Y3765="正常走货")),名单!H:H),"否")</f>
        <v>否</v>
      </c>
      <c r="G3765" s="71" t="s">
        <v>11288</v>
      </c>
      <c r="H3765" s="71" t="s">
        <v>11290</v>
      </c>
      <c r="J3765" s="72" t="s">
        <v>17</v>
      </c>
      <c r="L3765" s="71" t="s">
        <v>18</v>
      </c>
      <c r="M3765" s="73"/>
      <c r="N3765" s="73"/>
      <c r="R3765" s="73"/>
      <c r="S3765" s="72" t="s">
        <v>90</v>
      </c>
      <c r="T3765" s="72" t="s">
        <v>14407</v>
      </c>
      <c r="U3765" s="73"/>
      <c r="W3765" s="73"/>
      <c r="X3765" s="73"/>
      <c r="Y3765" s="72" t="s">
        <v>14379</v>
      </c>
      <c r="AO3765" s="71">
        <v>97.9</v>
      </c>
      <c r="AW3765" s="74" t="s">
        <v>18160</v>
      </c>
    </row>
    <row r="3766" spans="1:49">
      <c r="A3766" s="70" t="str">
        <f t="shared" si="117"/>
        <v>2026-01</v>
      </c>
      <c r="B3766" s="5" t="str">
        <f>_xlfn.XLOOKUP(G3766,过机服务商重量差!A:A,过机服务商重量差!G:G)</f>
        <v>小旋风</v>
      </c>
      <c r="C3766" s="32" t="str">
        <f t="shared" si="116"/>
        <v>渠道</v>
      </c>
      <c r="D3766" s="63">
        <f>ROUND(IF(AND(AO3766&gt;=0,Y3766="正常走货"),_xlfn.XLOOKUP(G3766,过机服务商重量差!A:A,过机服务商重量差!L:L),"0"),2)</f>
        <v>124.5</v>
      </c>
      <c r="E3766" s="64">
        <f>ROUND(IF(B3766="小旋风",$D3766/提成!$D$4*提成!$E$4,$D3766/提成!$D$3*提成!$E$3),2)</f>
        <v>1.24</v>
      </c>
      <c r="F3766" s="5" t="str">
        <f ca="1">IFERROR(LOOKUP(1,0/((B3766=名单!B:B)*(VALUE(AW3766)&gt;=名单!E:E)*(VALUE(AW3766)&lt;=名单!G:G)*(Y3766="正常走货")),名单!H:H),"否")</f>
        <v>是</v>
      </c>
      <c r="G3766" s="71" t="s">
        <v>11291</v>
      </c>
      <c r="H3766" s="71" t="s">
        <v>11293</v>
      </c>
      <c r="J3766" s="72" t="s">
        <v>428</v>
      </c>
      <c r="L3766" s="71" t="s">
        <v>18</v>
      </c>
      <c r="M3766" s="73"/>
      <c r="N3766" s="73"/>
      <c r="R3766" s="73"/>
      <c r="S3766" s="72" t="s">
        <v>145</v>
      </c>
      <c r="T3766" s="72" t="s">
        <v>14407</v>
      </c>
      <c r="U3766" s="73"/>
      <c r="W3766" s="73"/>
      <c r="X3766" s="73"/>
      <c r="Y3766" s="72" t="s">
        <v>14379</v>
      </c>
      <c r="AO3766" s="71">
        <v>541.5</v>
      </c>
      <c r="AW3766" s="74" t="s">
        <v>18161</v>
      </c>
    </row>
    <row r="3767" spans="1:49">
      <c r="A3767" s="70" t="str">
        <f t="shared" si="117"/>
        <v>2026-01</v>
      </c>
      <c r="B3767" s="5" t="str">
        <f>_xlfn.XLOOKUP(G3767,过机服务商重量差!A:A,过机服务商重量差!G:G)</f>
        <v>小旋风</v>
      </c>
      <c r="C3767" s="32" t="str">
        <f t="shared" si="116"/>
        <v>渠道</v>
      </c>
      <c r="D3767" s="63">
        <f>ROUND(IF(AND(AO3767&gt;=0,Y3767="正常走货"),_xlfn.XLOOKUP(G3767,过机服务商重量差!A:A,过机服务商重量差!L:L),"0"),2)</f>
        <v>29</v>
      </c>
      <c r="E3767" s="64">
        <f>ROUND(IF(B3767="小旋风",$D3767/提成!$D$4*提成!$E$4,$D3767/提成!$D$3*提成!$E$3),2)</f>
        <v>0.29</v>
      </c>
      <c r="F3767" s="5" t="str">
        <f ca="1">IFERROR(LOOKUP(1,0/((B3767=名单!B:B)*(VALUE(AW3767)&gt;=名单!E:E)*(VALUE(AW3767)&lt;=名单!G:G)*(Y3767="正常走货")),名单!H:H),"否")</f>
        <v>是</v>
      </c>
      <c r="G3767" s="71" t="s">
        <v>11294</v>
      </c>
      <c r="H3767" s="71" t="s">
        <v>11296</v>
      </c>
      <c r="J3767" s="71" t="s">
        <v>397</v>
      </c>
      <c r="L3767" s="71" t="s">
        <v>18</v>
      </c>
      <c r="M3767" s="73"/>
      <c r="N3767" s="73"/>
      <c r="R3767" s="73"/>
      <c r="S3767" s="72" t="s">
        <v>421</v>
      </c>
      <c r="T3767" s="71" t="s">
        <v>14382</v>
      </c>
      <c r="U3767" s="73"/>
      <c r="W3767" s="73"/>
      <c r="X3767" s="73"/>
      <c r="Y3767" s="72" t="s">
        <v>14379</v>
      </c>
      <c r="AO3767" s="71">
        <v>127</v>
      </c>
      <c r="AW3767" s="74" t="s">
        <v>18162</v>
      </c>
    </row>
    <row r="3768" spans="1:49">
      <c r="A3768" s="70" t="str">
        <f t="shared" si="117"/>
        <v>2026-01</v>
      </c>
      <c r="B3768" s="5" t="str">
        <f>_xlfn.XLOOKUP(G3768,过机服务商重量差!A:A,过机服务商重量差!G:G)</f>
        <v>玉麒麟</v>
      </c>
      <c r="C3768" s="32" t="str">
        <f t="shared" si="116"/>
        <v>渠道</v>
      </c>
      <c r="D3768" s="63">
        <f>ROUND(IF(AND(AO3768&gt;=0,Y3768="正常走货"),_xlfn.XLOOKUP(G3768,过机服务商重量差!A:A,过机服务商重量差!L:L),"0"),2)</f>
        <v>45</v>
      </c>
      <c r="E3768" s="64">
        <f>ROUND(IF(B3768="小旋风",$D3768/提成!$D$4*提成!$E$4,$D3768/提成!$D$3*提成!$E$3),2)</f>
        <v>0.45</v>
      </c>
      <c r="F3768" s="5" t="str">
        <f ca="1">IFERROR(LOOKUP(1,0/((B3768=名单!B:B)*(VALUE(AW3768)&gt;=名单!E:E)*(VALUE(AW3768)&lt;=名单!G:G)*(Y3768="正常走货")),名单!H:H),"否")</f>
        <v>否</v>
      </c>
      <c r="G3768" s="71" t="s">
        <v>11297</v>
      </c>
      <c r="H3768" s="71" t="s">
        <v>11299</v>
      </c>
      <c r="J3768" s="72" t="s">
        <v>24</v>
      </c>
      <c r="L3768" s="71" t="s">
        <v>18</v>
      </c>
      <c r="M3768" s="73"/>
      <c r="N3768" s="73"/>
      <c r="R3768" s="73"/>
      <c r="S3768" s="72" t="s">
        <v>191</v>
      </c>
      <c r="T3768" s="72" t="s">
        <v>14410</v>
      </c>
      <c r="U3768" s="73"/>
      <c r="W3768" s="73"/>
      <c r="X3768" s="73"/>
      <c r="Y3768" s="72" t="s">
        <v>14379</v>
      </c>
      <c r="AO3768" s="71">
        <v>386.6</v>
      </c>
      <c r="AW3768" s="74" t="s">
        <v>18163</v>
      </c>
    </row>
    <row r="3769" spans="1:49">
      <c r="A3769" s="70" t="str">
        <f t="shared" si="117"/>
        <v>2026-01</v>
      </c>
      <c r="B3769" s="5" t="str">
        <f>_xlfn.XLOOKUP(G3769,过机服务商重量差!A:A,过机服务商重量差!G:G)</f>
        <v>帅时莹</v>
      </c>
      <c r="C3769" s="32" t="str">
        <f t="shared" si="116"/>
        <v>渠道</v>
      </c>
      <c r="D3769" s="63">
        <f>ROUND(IF(AND(AO3769&gt;=0,Y3769="正常走货"),_xlfn.XLOOKUP(G3769,过机服务商重量差!A:A,过机服务商重量差!L:L),"0"),2)</f>
        <v>18</v>
      </c>
      <c r="E3769" s="64">
        <f>ROUND(IF(B3769="小旋风",$D3769/提成!$D$4*提成!$E$4,$D3769/提成!$D$3*提成!$E$3),2)</f>
        <v>0.18</v>
      </c>
      <c r="F3769" s="5" t="str">
        <f ca="1">IFERROR(LOOKUP(1,0/((B3769=名单!B:B)*(VALUE(AW3769)&gt;=名单!E:E)*(VALUE(AW3769)&lt;=名单!G:G)*(Y3769="正常走货")),名单!H:H),"否")</f>
        <v>否</v>
      </c>
      <c r="G3769" s="71" t="s">
        <v>11300</v>
      </c>
      <c r="H3769" s="71" t="s">
        <v>11302</v>
      </c>
      <c r="J3769" s="72" t="s">
        <v>140</v>
      </c>
      <c r="L3769" s="71" t="s">
        <v>18</v>
      </c>
      <c r="M3769" s="73"/>
      <c r="N3769" s="73"/>
      <c r="R3769" s="73"/>
      <c r="S3769" s="72" t="s">
        <v>199</v>
      </c>
      <c r="T3769" s="72" t="s">
        <v>14439</v>
      </c>
      <c r="U3769" s="73"/>
      <c r="W3769" s="73"/>
      <c r="X3769" s="73"/>
      <c r="Y3769" s="72" t="s">
        <v>14379</v>
      </c>
      <c r="AO3769" s="71">
        <v>406.83</v>
      </c>
      <c r="AW3769" s="74" t="s">
        <v>18164</v>
      </c>
    </row>
    <row r="3770" spans="1:49">
      <c r="A3770" s="70" t="str">
        <f t="shared" si="117"/>
        <v>2026-01</v>
      </c>
      <c r="B3770" s="5" t="str">
        <f>_xlfn.XLOOKUP(G3770,过机服务商重量差!A:A,过机服务商重量差!G:G)</f>
        <v>帅时莹</v>
      </c>
      <c r="C3770" s="32" t="str">
        <f t="shared" si="116"/>
        <v>渠道</v>
      </c>
      <c r="D3770" s="63">
        <f>ROUND(IF(AND(AO3770&gt;=0,Y3770="正常走货"),_xlfn.XLOOKUP(G3770,过机服务商重量差!A:A,过机服务商重量差!L:L),"0"),2)</f>
        <v>18</v>
      </c>
      <c r="E3770" s="64">
        <f>ROUND(IF(B3770="小旋风",$D3770/提成!$D$4*提成!$E$4,$D3770/提成!$D$3*提成!$E$3),2)</f>
        <v>0.18</v>
      </c>
      <c r="F3770" s="5" t="str">
        <f ca="1">IFERROR(LOOKUP(1,0/((B3770=名单!B:B)*(VALUE(AW3770)&gt;=名单!E:E)*(VALUE(AW3770)&lt;=名单!G:G)*(Y3770="正常走货")),名单!H:H),"否")</f>
        <v>否</v>
      </c>
      <c r="G3770" s="71" t="s">
        <v>11303</v>
      </c>
      <c r="H3770" s="71" t="s">
        <v>11305</v>
      </c>
      <c r="J3770" s="72" t="s">
        <v>140</v>
      </c>
      <c r="L3770" s="71" t="s">
        <v>18</v>
      </c>
      <c r="M3770" s="73"/>
      <c r="N3770" s="73"/>
      <c r="R3770" s="73"/>
      <c r="S3770" s="72" t="s">
        <v>199</v>
      </c>
      <c r="T3770" s="72" t="s">
        <v>14439</v>
      </c>
      <c r="U3770" s="73"/>
      <c r="W3770" s="73"/>
      <c r="X3770" s="73"/>
      <c r="Y3770" s="72" t="s">
        <v>14379</v>
      </c>
      <c r="AO3770" s="71">
        <v>465.83</v>
      </c>
      <c r="AW3770" s="74" t="s">
        <v>18165</v>
      </c>
    </row>
    <row r="3771" spans="1:49">
      <c r="A3771" s="70" t="str">
        <f t="shared" si="117"/>
        <v>2026-01</v>
      </c>
      <c r="B3771" s="5" t="str">
        <f>_xlfn.XLOOKUP(G3771,过机服务商重量差!A:A,过机服务商重量差!G:G)</f>
        <v>帅时莹</v>
      </c>
      <c r="C3771" s="32" t="str">
        <f t="shared" si="116"/>
        <v>渠道</v>
      </c>
      <c r="D3771" s="63">
        <f>ROUND(IF(AND(AO3771&gt;=0,Y3771="正常走货"),_xlfn.XLOOKUP(G3771,过机服务商重量差!A:A,过机服务商重量差!L:L),"0"),2)</f>
        <v>18</v>
      </c>
      <c r="E3771" s="64">
        <f>ROUND(IF(B3771="小旋风",$D3771/提成!$D$4*提成!$E$4,$D3771/提成!$D$3*提成!$E$3),2)</f>
        <v>0.18</v>
      </c>
      <c r="F3771" s="5" t="str">
        <f ca="1">IFERROR(LOOKUP(1,0/((B3771=名单!B:B)*(VALUE(AW3771)&gt;=名单!E:E)*(VALUE(AW3771)&lt;=名单!G:G)*(Y3771="正常走货")),名单!H:H),"否")</f>
        <v>否</v>
      </c>
      <c r="G3771" s="71" t="s">
        <v>11306</v>
      </c>
      <c r="H3771" s="71" t="s">
        <v>11308</v>
      </c>
      <c r="J3771" s="71" t="s">
        <v>140</v>
      </c>
      <c r="L3771" s="71" t="s">
        <v>18</v>
      </c>
      <c r="M3771" s="73"/>
      <c r="N3771" s="73"/>
      <c r="R3771" s="73"/>
      <c r="S3771" s="72" t="s">
        <v>199</v>
      </c>
      <c r="T3771" s="72" t="s">
        <v>14439</v>
      </c>
      <c r="U3771" s="73"/>
      <c r="W3771" s="73"/>
      <c r="X3771" s="73"/>
      <c r="Y3771" s="72" t="s">
        <v>14379</v>
      </c>
      <c r="AO3771" s="71">
        <v>406.83</v>
      </c>
      <c r="AW3771" s="74" t="s">
        <v>18166</v>
      </c>
    </row>
    <row r="3772" spans="1:49">
      <c r="A3772" s="70" t="str">
        <f t="shared" si="117"/>
        <v>2026-01</v>
      </c>
      <c r="B3772" s="5" t="str">
        <f>_xlfn.XLOOKUP(G3772,过机服务商重量差!A:A,过机服务商重量差!G:G)</f>
        <v>帅时莹</v>
      </c>
      <c r="C3772" s="32" t="str">
        <f t="shared" si="116"/>
        <v>渠道</v>
      </c>
      <c r="D3772" s="63">
        <f>ROUND(IF(AND(AO3772&gt;=0,Y3772="正常走货"),_xlfn.XLOOKUP(G3772,过机服务商重量差!A:A,过机服务商重量差!L:L),"0"),2)</f>
        <v>17</v>
      </c>
      <c r="E3772" s="64">
        <f>ROUND(IF(B3772="小旋风",$D3772/提成!$D$4*提成!$E$4,$D3772/提成!$D$3*提成!$E$3),2)</f>
        <v>0.17</v>
      </c>
      <c r="F3772" s="5" t="str">
        <f ca="1">IFERROR(LOOKUP(1,0/((B3772=名单!B:B)*(VALUE(AW3772)&gt;=名单!E:E)*(VALUE(AW3772)&lt;=名单!G:G)*(Y3772="正常走货")),名单!H:H),"否")</f>
        <v>否</v>
      </c>
      <c r="G3772" s="71" t="s">
        <v>11309</v>
      </c>
      <c r="H3772" s="71" t="s">
        <v>11311</v>
      </c>
      <c r="J3772" s="71" t="s">
        <v>140</v>
      </c>
      <c r="L3772" s="72" t="s">
        <v>18</v>
      </c>
      <c r="M3772" s="73"/>
      <c r="N3772" s="73"/>
      <c r="R3772" s="73"/>
      <c r="S3772" s="72" t="s">
        <v>199</v>
      </c>
      <c r="T3772" s="72" t="s">
        <v>14439</v>
      </c>
      <c r="U3772" s="73"/>
      <c r="W3772" s="73"/>
      <c r="X3772" s="73"/>
      <c r="Y3772" s="72" t="s">
        <v>14379</v>
      </c>
      <c r="AO3772" s="71">
        <v>283.32</v>
      </c>
      <c r="AW3772" s="74" t="s">
        <v>18167</v>
      </c>
    </row>
    <row r="3773" spans="1:49">
      <c r="A3773" s="70" t="str">
        <f t="shared" si="117"/>
        <v>2026-01</v>
      </c>
      <c r="B3773" s="5" t="str">
        <f>_xlfn.XLOOKUP(G3773,过机服务商重量差!A:A,过机服务商重量差!G:G)</f>
        <v>帅时莹</v>
      </c>
      <c r="C3773" s="32" t="str">
        <f t="shared" si="116"/>
        <v>渠道</v>
      </c>
      <c r="D3773" s="63">
        <f>ROUND(IF(AND(AO3773&gt;=0,Y3773="正常走货"),_xlfn.XLOOKUP(G3773,过机服务商重量差!A:A,过机服务商重量差!L:L),"0"),2)</f>
        <v>22</v>
      </c>
      <c r="E3773" s="64">
        <f>ROUND(IF(B3773="小旋风",$D3773/提成!$D$4*提成!$E$4,$D3773/提成!$D$3*提成!$E$3),2)</f>
        <v>0.22</v>
      </c>
      <c r="F3773" s="5" t="str">
        <f ca="1">IFERROR(LOOKUP(1,0/((B3773=名单!B:B)*(VALUE(AW3773)&gt;=名单!E:E)*(VALUE(AW3773)&lt;=名单!G:G)*(Y3773="正常走货")),名单!H:H),"否")</f>
        <v>否</v>
      </c>
      <c r="G3773" s="71" t="s">
        <v>11312</v>
      </c>
      <c r="H3773" s="71" t="s">
        <v>11314</v>
      </c>
      <c r="J3773" s="72" t="s">
        <v>140</v>
      </c>
      <c r="L3773" s="72" t="s">
        <v>18</v>
      </c>
      <c r="M3773" s="73"/>
      <c r="N3773" s="73"/>
      <c r="R3773" s="73"/>
      <c r="S3773" s="72" t="s">
        <v>199</v>
      </c>
      <c r="T3773" s="72" t="s">
        <v>14439</v>
      </c>
      <c r="U3773" s="73"/>
      <c r="W3773" s="73"/>
      <c r="X3773" s="73"/>
      <c r="Y3773" s="72" t="s">
        <v>14379</v>
      </c>
      <c r="AO3773" s="71">
        <v>268.4</v>
      </c>
      <c r="AW3773" s="74" t="s">
        <v>18168</v>
      </c>
    </row>
    <row r="3774" spans="1:49">
      <c r="A3774" s="70" t="str">
        <f t="shared" si="117"/>
        <v>2026-01</v>
      </c>
      <c r="B3774" s="5" t="str">
        <f>_xlfn.XLOOKUP(G3774,过机服务商重量差!A:A,过机服务商重量差!G:G)</f>
        <v>帅时莹</v>
      </c>
      <c r="C3774" s="32" t="str">
        <f t="shared" si="116"/>
        <v>渠道</v>
      </c>
      <c r="D3774" s="63">
        <f>ROUND(IF(AND(AO3774&gt;=0,Y3774="正常走货"),_xlfn.XLOOKUP(G3774,过机服务商重量差!A:A,过机服务商重量差!L:L),"0"),2)</f>
        <v>6</v>
      </c>
      <c r="E3774" s="64">
        <f>ROUND(IF(B3774="小旋风",$D3774/提成!$D$4*提成!$E$4,$D3774/提成!$D$3*提成!$E$3),2)</f>
        <v>0.06</v>
      </c>
      <c r="F3774" s="5" t="str">
        <f ca="1">IFERROR(LOOKUP(1,0/((B3774=名单!B:B)*(VALUE(AW3774)&gt;=名单!E:E)*(VALUE(AW3774)&lt;=名单!G:G)*(Y3774="正常走货")),名单!H:H),"否")</f>
        <v>否</v>
      </c>
      <c r="G3774" s="71" t="s">
        <v>11315</v>
      </c>
      <c r="H3774" s="71" t="s">
        <v>11317</v>
      </c>
      <c r="J3774" s="71" t="s">
        <v>140</v>
      </c>
      <c r="L3774" s="71" t="s">
        <v>18</v>
      </c>
      <c r="M3774" s="73"/>
      <c r="N3774" s="73"/>
      <c r="R3774" s="73"/>
      <c r="S3774" s="72" t="s">
        <v>199</v>
      </c>
      <c r="T3774" s="71" t="s">
        <v>14439</v>
      </c>
      <c r="U3774" s="73"/>
      <c r="W3774" s="73"/>
      <c r="X3774" s="73"/>
      <c r="Y3774" s="72" t="s">
        <v>14379</v>
      </c>
      <c r="AO3774" s="71">
        <v>197.61</v>
      </c>
      <c r="AW3774" s="74" t="s">
        <v>18169</v>
      </c>
    </row>
    <row r="3775" spans="1:49">
      <c r="A3775" s="70" t="str">
        <f t="shared" si="117"/>
        <v>2026-01</v>
      </c>
      <c r="B3775" s="5" t="str">
        <f>_xlfn.XLOOKUP(G3775,过机服务商重量差!A:A,过机服务商重量差!G:G)</f>
        <v>帅时莹</v>
      </c>
      <c r="C3775" s="32" t="str">
        <f t="shared" si="116"/>
        <v>渠道</v>
      </c>
      <c r="D3775" s="63">
        <f>ROUND(IF(AND(AO3775&gt;=0,Y3775="正常走货"),_xlfn.XLOOKUP(G3775,过机服务商重量差!A:A,过机服务商重量差!L:L),"0"),2)</f>
        <v>6</v>
      </c>
      <c r="E3775" s="64">
        <f>ROUND(IF(B3775="小旋风",$D3775/提成!$D$4*提成!$E$4,$D3775/提成!$D$3*提成!$E$3),2)</f>
        <v>0.06</v>
      </c>
      <c r="F3775" s="5" t="str">
        <f ca="1">IFERROR(LOOKUP(1,0/((B3775=名单!B:B)*(VALUE(AW3775)&gt;=名单!E:E)*(VALUE(AW3775)&lt;=名单!G:G)*(Y3775="正常走货")),名单!H:H),"否")</f>
        <v>否</v>
      </c>
      <c r="G3775" s="71" t="s">
        <v>11318</v>
      </c>
      <c r="H3775" s="71" t="s">
        <v>11320</v>
      </c>
      <c r="J3775" s="72" t="s">
        <v>140</v>
      </c>
      <c r="L3775" s="71" t="s">
        <v>18</v>
      </c>
      <c r="M3775" s="73"/>
      <c r="N3775" s="73"/>
      <c r="R3775" s="73"/>
      <c r="S3775" s="72" t="s">
        <v>199</v>
      </c>
      <c r="T3775" s="72" t="s">
        <v>14439</v>
      </c>
      <c r="U3775" s="73"/>
      <c r="W3775" s="73"/>
      <c r="X3775" s="73"/>
      <c r="Y3775" s="72" t="s">
        <v>14379</v>
      </c>
      <c r="AO3775" s="71">
        <v>197.61</v>
      </c>
      <c r="AW3775" s="74" t="s">
        <v>18170</v>
      </c>
    </row>
    <row r="3776" spans="1:49">
      <c r="A3776" s="70" t="str">
        <f t="shared" si="117"/>
        <v>2026-01</v>
      </c>
      <c r="B3776" s="5" t="str">
        <f>_xlfn.XLOOKUP(G3776,过机服务商重量差!A:A,过机服务商重量差!G:G)</f>
        <v>玉麒麟</v>
      </c>
      <c r="C3776" s="32" t="str">
        <f t="shared" si="116"/>
        <v>渠道</v>
      </c>
      <c r="D3776" s="63">
        <f>ROUND(IF(AND(AO3776&gt;=0,Y3776="正常走货"),_xlfn.XLOOKUP(G3776,过机服务商重量差!A:A,过机服务商重量差!L:L),"0"),2)</f>
        <v>5</v>
      </c>
      <c r="E3776" s="64">
        <f>ROUND(IF(B3776="小旋风",$D3776/提成!$D$4*提成!$E$4,$D3776/提成!$D$3*提成!$E$3),2)</f>
        <v>0.05</v>
      </c>
      <c r="F3776" s="5" t="str">
        <f ca="1">IFERROR(LOOKUP(1,0/((B3776=名单!B:B)*(VALUE(AW3776)&gt;=名单!E:E)*(VALUE(AW3776)&lt;=名单!G:G)*(Y3776="正常走货")),名单!H:H),"否")</f>
        <v>否</v>
      </c>
      <c r="G3776" s="71" t="s">
        <v>11321</v>
      </c>
      <c r="H3776" s="71" t="s">
        <v>11323</v>
      </c>
      <c r="J3776" s="72" t="s">
        <v>17</v>
      </c>
      <c r="L3776" s="71" t="s">
        <v>18</v>
      </c>
      <c r="M3776" s="73"/>
      <c r="N3776" s="73"/>
      <c r="R3776" s="73"/>
      <c r="S3776" s="72" t="s">
        <v>199</v>
      </c>
      <c r="T3776" s="72" t="s">
        <v>14439</v>
      </c>
      <c r="U3776" s="73"/>
      <c r="W3776" s="73"/>
      <c r="X3776" s="73"/>
      <c r="Y3776" s="72" t="s">
        <v>14379</v>
      </c>
      <c r="AO3776" s="71">
        <v>133.64</v>
      </c>
      <c r="AW3776" s="74" t="s">
        <v>18171</v>
      </c>
    </row>
    <row r="3777" spans="1:49">
      <c r="A3777" s="70" t="str">
        <f t="shared" si="117"/>
        <v>2026-01</v>
      </c>
      <c r="B3777" s="5" t="str">
        <f>_xlfn.XLOOKUP(G3777,过机服务商重量差!A:A,过机服务商重量差!G:G)</f>
        <v>玉麒麟</v>
      </c>
      <c r="C3777" s="32" t="str">
        <f t="shared" si="116"/>
        <v>渠道</v>
      </c>
      <c r="D3777" s="63">
        <f>ROUND(IF(AND(AO3777&gt;=0,Y3777="正常走货"),_xlfn.XLOOKUP(G3777,过机服务商重量差!A:A,过机服务商重量差!L:L),"0"),2)</f>
        <v>3.5</v>
      </c>
      <c r="E3777" s="64">
        <f>ROUND(IF(B3777="小旋风",$D3777/提成!$D$4*提成!$E$4,$D3777/提成!$D$3*提成!$E$3),2)</f>
        <v>0.04</v>
      </c>
      <c r="F3777" s="5" t="str">
        <f ca="1">IFERROR(LOOKUP(1,0/((B3777=名单!B:B)*(VALUE(AW3777)&gt;=名单!E:E)*(VALUE(AW3777)&lt;=名单!G:G)*(Y3777="正常走货")),名单!H:H),"否")</f>
        <v>否</v>
      </c>
      <c r="G3777" s="71" t="s">
        <v>11324</v>
      </c>
      <c r="H3777" s="71" t="s">
        <v>11326</v>
      </c>
      <c r="J3777" s="72" t="s">
        <v>17</v>
      </c>
      <c r="L3777" s="71" t="s">
        <v>18</v>
      </c>
      <c r="M3777" s="73"/>
      <c r="N3777" s="73"/>
      <c r="R3777" s="73"/>
      <c r="S3777" s="72" t="s">
        <v>199</v>
      </c>
      <c r="T3777" s="71" t="s">
        <v>14439</v>
      </c>
      <c r="U3777" s="73"/>
      <c r="W3777" s="73"/>
      <c r="X3777" s="73"/>
      <c r="Y3777" s="72" t="s">
        <v>14379</v>
      </c>
      <c r="AO3777" s="71">
        <v>122.78</v>
      </c>
      <c r="AW3777" s="74" t="s">
        <v>18172</v>
      </c>
    </row>
    <row r="3778" spans="1:49">
      <c r="A3778" s="70" t="str">
        <f t="shared" si="117"/>
        <v>2026-01</v>
      </c>
      <c r="B3778" s="5" t="str">
        <f>_xlfn.XLOOKUP(G3778,过机服务商重量差!A:A,过机服务商重量差!G:G)</f>
        <v>玉麒麟</v>
      </c>
      <c r="C3778" s="32" t="str">
        <f t="shared" ref="C3778:C3841" si="118">IF(OR(AO3778&lt;0,L3778="FBA海运"),"","渠道")</f>
        <v>渠道</v>
      </c>
      <c r="D3778" s="63">
        <f>ROUND(IF(AND(AO3778&gt;=0,Y3778="正常走货"),_xlfn.XLOOKUP(G3778,过机服务商重量差!A:A,过机服务商重量差!L:L),"0"),2)</f>
        <v>3.5</v>
      </c>
      <c r="E3778" s="64">
        <f>ROUND(IF(B3778="小旋风",$D3778/提成!$D$4*提成!$E$4,$D3778/提成!$D$3*提成!$E$3),2)</f>
        <v>0.04</v>
      </c>
      <c r="F3778" s="5" t="str">
        <f ca="1">IFERROR(LOOKUP(1,0/((B3778=名单!B:B)*(VALUE(AW3778)&gt;=名单!E:E)*(VALUE(AW3778)&lt;=名单!G:G)*(Y3778="正常走货")),名单!H:H),"否")</f>
        <v>否</v>
      </c>
      <c r="G3778" s="71" t="s">
        <v>11327</v>
      </c>
      <c r="H3778" s="71" t="s">
        <v>11329</v>
      </c>
      <c r="J3778" s="72" t="s">
        <v>17</v>
      </c>
      <c r="L3778" s="71" t="s">
        <v>18</v>
      </c>
      <c r="M3778" s="73"/>
      <c r="N3778" s="73"/>
      <c r="R3778" s="73"/>
      <c r="S3778" s="72" t="s">
        <v>199</v>
      </c>
      <c r="T3778" s="71" t="s">
        <v>14439</v>
      </c>
      <c r="U3778" s="73"/>
      <c r="W3778" s="73"/>
      <c r="X3778" s="73"/>
      <c r="Y3778" s="72" t="s">
        <v>14379</v>
      </c>
      <c r="AO3778" s="71">
        <v>122.78</v>
      </c>
      <c r="AW3778" s="74" t="s">
        <v>18173</v>
      </c>
    </row>
    <row r="3779" spans="1:49">
      <c r="A3779" s="70" t="str">
        <f t="shared" ref="A3779:A3842" si="119">MID(AW3779,1,7)</f>
        <v>2026-01</v>
      </c>
      <c r="B3779" s="5" t="str">
        <f>_xlfn.XLOOKUP(G3779,过机服务商重量差!A:A,过机服务商重量差!G:G)</f>
        <v>玉麒麟</v>
      </c>
      <c r="C3779" s="32" t="str">
        <f t="shared" si="118"/>
        <v>渠道</v>
      </c>
      <c r="D3779" s="63">
        <f>ROUND(IF(AND(AO3779&gt;=0,Y3779="正常走货"),_xlfn.XLOOKUP(G3779,过机服务商重量差!A:A,过机服务商重量差!L:L),"0"),2)</f>
        <v>4.5</v>
      </c>
      <c r="E3779" s="64">
        <f>ROUND(IF(B3779="小旋风",$D3779/提成!$D$4*提成!$E$4,$D3779/提成!$D$3*提成!$E$3),2)</f>
        <v>0.05</v>
      </c>
      <c r="F3779" s="5" t="str">
        <f ca="1">IFERROR(LOOKUP(1,0/((B3779=名单!B:B)*(VALUE(AW3779)&gt;=名单!E:E)*(VALUE(AW3779)&lt;=名单!G:G)*(Y3779="正常走货")),名单!H:H),"否")</f>
        <v>否</v>
      </c>
      <c r="G3779" s="71" t="s">
        <v>11330</v>
      </c>
      <c r="H3779" s="71" t="s">
        <v>11332</v>
      </c>
      <c r="J3779" s="72" t="s">
        <v>17</v>
      </c>
      <c r="L3779" s="71" t="s">
        <v>18</v>
      </c>
      <c r="M3779" s="73"/>
      <c r="N3779" s="73"/>
      <c r="R3779" s="73"/>
      <c r="S3779" s="72" t="s">
        <v>199</v>
      </c>
      <c r="T3779" s="72" t="s">
        <v>14439</v>
      </c>
      <c r="U3779" s="73"/>
      <c r="W3779" s="73"/>
      <c r="X3779" s="73"/>
      <c r="Y3779" s="72" t="s">
        <v>14379</v>
      </c>
      <c r="AO3779" s="71">
        <v>168.35</v>
      </c>
      <c r="AW3779" s="74" t="s">
        <v>18174</v>
      </c>
    </row>
    <row r="3780" spans="1:49">
      <c r="A3780" s="70" t="str">
        <f t="shared" si="119"/>
        <v>2026-01</v>
      </c>
      <c r="B3780" s="5" t="str">
        <f>_xlfn.XLOOKUP(G3780,过机服务商重量差!A:A,过机服务商重量差!G:G)</f>
        <v>玉麒麟</v>
      </c>
      <c r="C3780" s="32" t="str">
        <f t="shared" si="118"/>
        <v>渠道</v>
      </c>
      <c r="D3780" s="63">
        <f>ROUND(IF(AND(AO3780&gt;=0,Y3780="正常走货"),_xlfn.XLOOKUP(G3780,过机服务商重量差!A:A,过机服务商重量差!L:L),"0"),2)</f>
        <v>3.5</v>
      </c>
      <c r="E3780" s="64">
        <f>ROUND(IF(B3780="小旋风",$D3780/提成!$D$4*提成!$E$4,$D3780/提成!$D$3*提成!$E$3),2)</f>
        <v>0.04</v>
      </c>
      <c r="F3780" s="5" t="str">
        <f ca="1">IFERROR(LOOKUP(1,0/((B3780=名单!B:B)*(VALUE(AW3780)&gt;=名单!E:E)*(VALUE(AW3780)&lt;=名单!G:G)*(Y3780="正常走货")),名单!H:H),"否")</f>
        <v>否</v>
      </c>
      <c r="G3780" s="71" t="s">
        <v>11333</v>
      </c>
      <c r="H3780" s="71" t="s">
        <v>11335</v>
      </c>
      <c r="J3780" s="72" t="s">
        <v>17</v>
      </c>
      <c r="L3780" s="71" t="s">
        <v>18</v>
      </c>
      <c r="M3780" s="73"/>
      <c r="N3780" s="73"/>
      <c r="R3780" s="73"/>
      <c r="S3780" s="72" t="s">
        <v>199</v>
      </c>
      <c r="T3780" s="72" t="s">
        <v>14439</v>
      </c>
      <c r="U3780" s="73"/>
      <c r="W3780" s="73"/>
      <c r="X3780" s="73"/>
      <c r="Y3780" s="72" t="s">
        <v>14379</v>
      </c>
      <c r="AO3780" s="71">
        <v>122.78</v>
      </c>
      <c r="AW3780" s="74" t="s">
        <v>18175</v>
      </c>
    </row>
    <row r="3781" spans="1:49">
      <c r="A3781" s="70" t="str">
        <f t="shared" si="119"/>
        <v>2026-01</v>
      </c>
      <c r="B3781" s="5" t="str">
        <f>_xlfn.XLOOKUP(G3781,过机服务商重量差!A:A,过机服务商重量差!G:G)</f>
        <v>玉麒麟</v>
      </c>
      <c r="C3781" s="32" t="str">
        <f t="shared" si="118"/>
        <v>渠道</v>
      </c>
      <c r="D3781" s="63">
        <f>ROUND(IF(AND(AO3781&gt;=0,Y3781="正常走货"),_xlfn.XLOOKUP(G3781,过机服务商重量差!A:A,过机服务商重量差!L:L),"0"),2)</f>
        <v>7</v>
      </c>
      <c r="E3781" s="64">
        <f>ROUND(IF(B3781="小旋风",$D3781/提成!$D$4*提成!$E$4,$D3781/提成!$D$3*提成!$E$3),2)</f>
        <v>0.07</v>
      </c>
      <c r="F3781" s="5" t="str">
        <f ca="1">IFERROR(LOOKUP(1,0/((B3781=名单!B:B)*(VALUE(AW3781)&gt;=名单!E:E)*(VALUE(AW3781)&lt;=名单!G:G)*(Y3781="正常走货")),名单!H:H),"否")</f>
        <v>否</v>
      </c>
      <c r="G3781" s="71" t="s">
        <v>11336</v>
      </c>
      <c r="H3781" s="71" t="s">
        <v>11338</v>
      </c>
      <c r="J3781" s="72" t="s">
        <v>17</v>
      </c>
      <c r="L3781" s="71" t="s">
        <v>18</v>
      </c>
      <c r="M3781" s="73"/>
      <c r="N3781" s="73"/>
      <c r="R3781" s="73"/>
      <c r="S3781" s="72" t="s">
        <v>191</v>
      </c>
      <c r="T3781" s="72" t="s">
        <v>14410</v>
      </c>
      <c r="U3781" s="73"/>
      <c r="W3781" s="73"/>
      <c r="X3781" s="73"/>
      <c r="Y3781" s="72" t="s">
        <v>14379</v>
      </c>
      <c r="AO3781" s="71">
        <v>256.4</v>
      </c>
      <c r="AW3781" s="74" t="s">
        <v>18176</v>
      </c>
    </row>
    <row r="3782" spans="1:49">
      <c r="A3782" s="70" t="str">
        <f t="shared" si="119"/>
        <v>2026-01</v>
      </c>
      <c r="B3782" s="5" t="str">
        <f>_xlfn.XLOOKUP(G3782,过机服务商重量差!A:A,过机服务商重量差!G:G)</f>
        <v>玉麒麟</v>
      </c>
      <c r="C3782" s="32" t="str">
        <f t="shared" si="118"/>
        <v>渠道</v>
      </c>
      <c r="D3782" s="63">
        <f>ROUND(IF(AND(AO3782&gt;=0,Y3782="正常走货"),_xlfn.XLOOKUP(G3782,过机服务商重量差!A:A,过机服务商重量差!L:L),"0"),2)</f>
        <v>7</v>
      </c>
      <c r="E3782" s="64">
        <f>ROUND(IF(B3782="小旋风",$D3782/提成!$D$4*提成!$E$4,$D3782/提成!$D$3*提成!$E$3),2)</f>
        <v>0.07</v>
      </c>
      <c r="F3782" s="5" t="str">
        <f ca="1">IFERROR(LOOKUP(1,0/((B3782=名单!B:B)*(VALUE(AW3782)&gt;=名单!E:E)*(VALUE(AW3782)&lt;=名单!G:G)*(Y3782="正常走货")),名单!H:H),"否")</f>
        <v>否</v>
      </c>
      <c r="G3782" s="71" t="s">
        <v>11339</v>
      </c>
      <c r="H3782" s="71" t="s">
        <v>11341</v>
      </c>
      <c r="J3782" s="72" t="s">
        <v>17</v>
      </c>
      <c r="L3782" s="71" t="s">
        <v>18</v>
      </c>
      <c r="M3782" s="73"/>
      <c r="N3782" s="73"/>
      <c r="R3782" s="73"/>
      <c r="S3782" s="72" t="s">
        <v>454</v>
      </c>
      <c r="T3782" s="72" t="s">
        <v>14407</v>
      </c>
      <c r="U3782" s="73"/>
      <c r="W3782" s="73"/>
      <c r="X3782" s="73"/>
      <c r="Y3782" s="72" t="s">
        <v>14379</v>
      </c>
      <c r="AO3782" s="71">
        <v>107.1</v>
      </c>
      <c r="AW3782" s="74" t="s">
        <v>18177</v>
      </c>
    </row>
    <row r="3783" spans="1:49">
      <c r="A3783" s="70" t="str">
        <f t="shared" si="119"/>
        <v>2026-01</v>
      </c>
      <c r="B3783" s="5" t="str">
        <f>_xlfn.XLOOKUP(G3783,过机服务商重量差!A:A,过机服务商重量差!G:G)</f>
        <v>玉麒麟</v>
      </c>
      <c r="C3783" s="32" t="str">
        <f t="shared" si="118"/>
        <v>渠道</v>
      </c>
      <c r="D3783" s="63">
        <f>ROUND(IF(AND(AO3783&gt;=0,Y3783="正常走货"),_xlfn.XLOOKUP(G3783,过机服务商重量差!A:A,过机服务商重量差!L:L),"0"),2)</f>
        <v>5.5</v>
      </c>
      <c r="E3783" s="64">
        <f>ROUND(IF(B3783="小旋风",$D3783/提成!$D$4*提成!$E$4,$D3783/提成!$D$3*提成!$E$3),2)</f>
        <v>0.06</v>
      </c>
      <c r="F3783" s="5" t="str">
        <f ca="1">IFERROR(LOOKUP(1,0/((B3783=名单!B:B)*(VALUE(AW3783)&gt;=名单!E:E)*(VALUE(AW3783)&lt;=名单!G:G)*(Y3783="正常走货")),名单!H:H),"否")</f>
        <v>否</v>
      </c>
      <c r="G3783" s="71" t="s">
        <v>11342</v>
      </c>
      <c r="H3783" s="71" t="s">
        <v>11344</v>
      </c>
      <c r="J3783" s="72" t="s">
        <v>17</v>
      </c>
      <c r="L3783" s="71" t="s">
        <v>18</v>
      </c>
      <c r="M3783" s="73"/>
      <c r="N3783" s="73"/>
      <c r="R3783" s="73"/>
      <c r="S3783" s="72" t="s">
        <v>454</v>
      </c>
      <c r="T3783" s="72" t="s">
        <v>14407</v>
      </c>
      <c r="U3783" s="73"/>
      <c r="W3783" s="73"/>
      <c r="X3783" s="73"/>
      <c r="Y3783" s="72" t="s">
        <v>14379</v>
      </c>
      <c r="AO3783" s="71">
        <v>112</v>
      </c>
      <c r="AW3783" s="74" t="s">
        <v>18178</v>
      </c>
    </row>
    <row r="3784" spans="1:49">
      <c r="A3784" s="70" t="str">
        <f t="shared" si="119"/>
        <v>2026-01</v>
      </c>
      <c r="B3784" s="5" t="str">
        <f>_xlfn.XLOOKUP(G3784,过机服务商重量差!A:A,过机服务商重量差!G:G)</f>
        <v>玉麒麟</v>
      </c>
      <c r="C3784" s="32" t="str">
        <f t="shared" si="118"/>
        <v>渠道</v>
      </c>
      <c r="D3784" s="63">
        <f>ROUND(IF(AND(AO3784&gt;=0,Y3784="正常走货"),_xlfn.XLOOKUP(G3784,过机服务商重量差!A:A,过机服务商重量差!L:L),"0"),2)</f>
        <v>7</v>
      </c>
      <c r="E3784" s="64">
        <f>ROUND(IF(B3784="小旋风",$D3784/提成!$D$4*提成!$E$4,$D3784/提成!$D$3*提成!$E$3),2)</f>
        <v>0.07</v>
      </c>
      <c r="F3784" s="5" t="str">
        <f ca="1">IFERROR(LOOKUP(1,0/((B3784=名单!B:B)*(VALUE(AW3784)&gt;=名单!E:E)*(VALUE(AW3784)&lt;=名单!G:G)*(Y3784="正常走货")),名单!H:H),"否")</f>
        <v>否</v>
      </c>
      <c r="G3784" s="71" t="s">
        <v>11345</v>
      </c>
      <c r="H3784" s="71" t="s">
        <v>11347</v>
      </c>
      <c r="J3784" s="72" t="s">
        <v>17</v>
      </c>
      <c r="L3784" s="71" t="s">
        <v>18</v>
      </c>
      <c r="M3784" s="73"/>
      <c r="N3784" s="73"/>
      <c r="R3784" s="73"/>
      <c r="S3784" s="72" t="s">
        <v>454</v>
      </c>
      <c r="T3784" s="72" t="s">
        <v>14407</v>
      </c>
      <c r="U3784" s="73"/>
      <c r="W3784" s="73"/>
      <c r="X3784" s="73"/>
      <c r="Y3784" s="72" t="s">
        <v>14379</v>
      </c>
      <c r="AO3784" s="71">
        <v>82.1</v>
      </c>
      <c r="AW3784" s="74" t="s">
        <v>18179</v>
      </c>
    </row>
    <row r="3785" spans="1:49">
      <c r="A3785" s="70" t="str">
        <f t="shared" si="119"/>
        <v>2026-01</v>
      </c>
      <c r="B3785" s="5" t="str">
        <f>_xlfn.XLOOKUP(G3785,过机服务商重量差!A:A,过机服务商重量差!G:G)</f>
        <v>玉麒麟</v>
      </c>
      <c r="C3785" s="32" t="str">
        <f t="shared" si="118"/>
        <v>渠道</v>
      </c>
      <c r="D3785" s="63">
        <f>ROUND(IF(AND(AO3785&gt;=0,Y3785="正常走货"),_xlfn.XLOOKUP(G3785,过机服务商重量差!A:A,过机服务商重量差!L:L),"0"),2)</f>
        <v>6</v>
      </c>
      <c r="E3785" s="64">
        <f>ROUND(IF(B3785="小旋风",$D3785/提成!$D$4*提成!$E$4,$D3785/提成!$D$3*提成!$E$3),2)</f>
        <v>0.06</v>
      </c>
      <c r="F3785" s="5" t="str">
        <f ca="1">IFERROR(LOOKUP(1,0/((B3785=名单!B:B)*(VALUE(AW3785)&gt;=名单!E:E)*(VALUE(AW3785)&lt;=名单!G:G)*(Y3785="正常走货")),名单!H:H),"否")</f>
        <v>否</v>
      </c>
      <c r="G3785" s="71" t="s">
        <v>11348</v>
      </c>
      <c r="H3785" s="71" t="s">
        <v>11350</v>
      </c>
      <c r="J3785" s="72" t="s">
        <v>17</v>
      </c>
      <c r="L3785" s="71" t="s">
        <v>18</v>
      </c>
      <c r="M3785" s="73"/>
      <c r="N3785" s="73"/>
      <c r="R3785" s="73"/>
      <c r="S3785" s="72" t="s">
        <v>454</v>
      </c>
      <c r="T3785" s="72" t="s">
        <v>14407</v>
      </c>
      <c r="U3785" s="73"/>
      <c r="W3785" s="73"/>
      <c r="X3785" s="73"/>
      <c r="Y3785" s="72" t="s">
        <v>14379</v>
      </c>
      <c r="AO3785" s="71">
        <v>112</v>
      </c>
      <c r="AW3785" s="74" t="s">
        <v>18180</v>
      </c>
    </row>
    <row r="3786" spans="1:49">
      <c r="A3786" s="70" t="str">
        <f t="shared" si="119"/>
        <v>2026-01</v>
      </c>
      <c r="B3786" s="5" t="str">
        <f>_xlfn.XLOOKUP(G3786,过机服务商重量差!A:A,过机服务商重量差!G:G)</f>
        <v>玉麒麟</v>
      </c>
      <c r="C3786" s="32" t="str">
        <f t="shared" si="118"/>
        <v>渠道</v>
      </c>
      <c r="D3786" s="63">
        <f>ROUND(IF(AND(AO3786&gt;=0,Y3786="正常走货"),_xlfn.XLOOKUP(G3786,过机服务商重量差!A:A,过机服务商重量差!L:L),"0"),2)</f>
        <v>5.5</v>
      </c>
      <c r="E3786" s="64">
        <f>ROUND(IF(B3786="小旋风",$D3786/提成!$D$4*提成!$E$4,$D3786/提成!$D$3*提成!$E$3),2)</f>
        <v>0.06</v>
      </c>
      <c r="F3786" s="5" t="str">
        <f ca="1">IFERROR(LOOKUP(1,0/((B3786=名单!B:B)*(VALUE(AW3786)&gt;=名单!E:E)*(VALUE(AW3786)&lt;=名单!G:G)*(Y3786="正常走货")),名单!H:H),"否")</f>
        <v>否</v>
      </c>
      <c r="G3786" s="71" t="s">
        <v>11351</v>
      </c>
      <c r="H3786" s="71" t="s">
        <v>11353</v>
      </c>
      <c r="J3786" s="72" t="s">
        <v>17</v>
      </c>
      <c r="L3786" s="71" t="s">
        <v>18</v>
      </c>
      <c r="M3786" s="73"/>
      <c r="N3786" s="73"/>
      <c r="R3786" s="73"/>
      <c r="S3786" s="72" t="s">
        <v>454</v>
      </c>
      <c r="T3786" s="72" t="s">
        <v>14407</v>
      </c>
      <c r="U3786" s="73"/>
      <c r="W3786" s="73"/>
      <c r="X3786" s="73"/>
      <c r="Y3786" s="72" t="s">
        <v>14379</v>
      </c>
      <c r="AO3786" s="71">
        <v>203</v>
      </c>
      <c r="AW3786" s="74" t="s">
        <v>18181</v>
      </c>
    </row>
    <row r="3787" spans="1:49">
      <c r="A3787" s="70" t="str">
        <f t="shared" si="119"/>
        <v>2026-01</v>
      </c>
      <c r="B3787" s="5" t="str">
        <f>_xlfn.XLOOKUP(G3787,过机服务商重量差!A:A,过机服务商重量差!G:G)</f>
        <v>帅时莹</v>
      </c>
      <c r="C3787" s="32" t="str">
        <f t="shared" si="118"/>
        <v>渠道</v>
      </c>
      <c r="D3787" s="63">
        <f>ROUND(IF(AND(AO3787&gt;=0,Y3787="正常走货"),_xlfn.XLOOKUP(G3787,过机服务商重量差!A:A,过机服务商重量差!L:L),"0"),2)</f>
        <v>97</v>
      </c>
      <c r="E3787" s="64">
        <f>ROUND(IF(B3787="小旋风",$D3787/提成!$D$4*提成!$E$4,$D3787/提成!$D$3*提成!$E$3),2)</f>
        <v>0.97</v>
      </c>
      <c r="F3787" s="5" t="str">
        <f ca="1">IFERROR(LOOKUP(1,0/((B3787=名单!B:B)*(VALUE(AW3787)&gt;=名单!E:E)*(VALUE(AW3787)&lt;=名单!G:G)*(Y3787="正常走货")),名单!H:H),"否")</f>
        <v>否</v>
      </c>
      <c r="G3787" s="71" t="s">
        <v>11354</v>
      </c>
      <c r="H3787" s="71" t="s">
        <v>11356</v>
      </c>
      <c r="J3787" s="72" t="s">
        <v>287</v>
      </c>
      <c r="L3787" s="71" t="s">
        <v>18</v>
      </c>
      <c r="M3787" s="73"/>
      <c r="N3787" s="73"/>
      <c r="R3787" s="73"/>
      <c r="S3787" s="72" t="s">
        <v>199</v>
      </c>
      <c r="T3787" s="72" t="s">
        <v>14439</v>
      </c>
      <c r="U3787" s="73"/>
      <c r="W3787" s="73"/>
      <c r="X3787" s="73"/>
      <c r="Y3787" s="72" t="s">
        <v>14379</v>
      </c>
      <c r="AO3787" s="71">
        <v>361.8</v>
      </c>
      <c r="AW3787" s="74" t="s">
        <v>18182</v>
      </c>
    </row>
    <row r="3788" spans="1:49">
      <c r="A3788" s="70" t="str">
        <f t="shared" si="119"/>
        <v>2026-01</v>
      </c>
      <c r="B3788" s="5" t="str">
        <f>_xlfn.XLOOKUP(G3788,过机服务商重量差!A:A,过机服务商重量差!G:G)</f>
        <v>无崖子</v>
      </c>
      <c r="C3788" s="32" t="str">
        <f t="shared" si="118"/>
        <v>渠道</v>
      </c>
      <c r="D3788" s="63">
        <f>ROUND(IF(AND(AO3788&gt;=0,Y3788="正常走货"),_xlfn.XLOOKUP(G3788,过机服务商重量差!A:A,过机服务商重量差!L:L),"0"),2)</f>
        <v>9.36</v>
      </c>
      <c r="E3788" s="64">
        <f>ROUND(IF(B3788="小旋风",$D3788/提成!$D$4*提成!$E$4,$D3788/提成!$D$3*提成!$E$3),2)</f>
        <v>0.09</v>
      </c>
      <c r="F3788" s="5" t="str">
        <f ca="1">IFERROR(LOOKUP(1,0/((B3788=名单!B:B)*(VALUE(AW3788)&gt;=名单!E:E)*(VALUE(AW3788)&lt;=名单!G:G)*(Y3788="正常走货")),名单!H:H),"否")</f>
        <v>否</v>
      </c>
      <c r="G3788" s="71" t="s">
        <v>11357</v>
      </c>
      <c r="H3788" s="71" t="s">
        <v>11359</v>
      </c>
      <c r="J3788" s="72" t="s">
        <v>128</v>
      </c>
      <c r="L3788" s="71" t="s">
        <v>18</v>
      </c>
      <c r="M3788" s="73"/>
      <c r="N3788" s="73"/>
      <c r="R3788" s="73"/>
      <c r="S3788" s="72" t="s">
        <v>199</v>
      </c>
      <c r="T3788" s="72" t="s">
        <v>14439</v>
      </c>
      <c r="U3788" s="73"/>
      <c r="W3788" s="73"/>
      <c r="X3788" s="73"/>
      <c r="Y3788" s="72" t="s">
        <v>14379</v>
      </c>
      <c r="AO3788" s="71">
        <v>571.54</v>
      </c>
      <c r="AW3788" s="74" t="s">
        <v>18183</v>
      </c>
    </row>
    <row r="3789" spans="1:49">
      <c r="A3789" s="70" t="str">
        <f t="shared" si="119"/>
        <v>2026-01</v>
      </c>
      <c r="B3789" s="5" t="str">
        <f>_xlfn.XLOOKUP(G3789,过机服务商重量差!A:A,过机服务商重量差!G:G)</f>
        <v>玉麒麟</v>
      </c>
      <c r="C3789" s="32" t="str">
        <f t="shared" si="118"/>
        <v>渠道</v>
      </c>
      <c r="D3789" s="63">
        <f>ROUND(IF(AND(AO3789&gt;=0,Y3789="正常走货"),_xlfn.XLOOKUP(G3789,过机服务商重量差!A:A,过机服务商重量差!L:L),"0"),2)</f>
        <v>3</v>
      </c>
      <c r="E3789" s="64">
        <f>ROUND(IF(B3789="小旋风",$D3789/提成!$D$4*提成!$E$4,$D3789/提成!$D$3*提成!$E$3),2)</f>
        <v>0.03</v>
      </c>
      <c r="F3789" s="5" t="str">
        <f ca="1">IFERROR(LOOKUP(1,0/((B3789=名单!B:B)*(VALUE(AW3789)&gt;=名单!E:E)*(VALUE(AW3789)&lt;=名单!G:G)*(Y3789="正常走货")),名单!H:H),"否")</f>
        <v>否</v>
      </c>
      <c r="G3789" s="71" t="s">
        <v>11360</v>
      </c>
      <c r="H3789" s="71" t="s">
        <v>11362</v>
      </c>
      <c r="J3789" s="72" t="s">
        <v>17</v>
      </c>
      <c r="L3789" s="71" t="s">
        <v>18</v>
      </c>
      <c r="M3789" s="73"/>
      <c r="N3789" s="73"/>
      <c r="R3789" s="73"/>
      <c r="S3789" s="72" t="s">
        <v>353</v>
      </c>
      <c r="T3789" s="72" t="s">
        <v>14386</v>
      </c>
      <c r="U3789" s="73"/>
      <c r="W3789" s="73"/>
      <c r="X3789" s="73"/>
      <c r="Y3789" s="72" t="s">
        <v>14379</v>
      </c>
      <c r="AO3789" s="71">
        <v>6.31</v>
      </c>
      <c r="AW3789" s="74" t="s">
        <v>18184</v>
      </c>
    </row>
    <row r="3790" spans="1:49">
      <c r="A3790" s="70" t="str">
        <f t="shared" si="119"/>
        <v>2026-01</v>
      </c>
      <c r="B3790" s="5" t="str">
        <f>_xlfn.XLOOKUP(G3790,过机服务商重量差!A:A,过机服务商重量差!G:G)</f>
        <v>小旋风</v>
      </c>
      <c r="C3790" s="32" t="str">
        <f t="shared" si="118"/>
        <v>渠道</v>
      </c>
      <c r="D3790" s="63">
        <f>ROUND(IF(AND(AO3790&gt;=0,Y3790="正常走货"),_xlfn.XLOOKUP(G3790,过机服务商重量差!A:A,过机服务商重量差!L:L),"0"),2)</f>
        <v>187</v>
      </c>
      <c r="E3790" s="64">
        <f>ROUND(IF(B3790="小旋风",$D3790/提成!$D$4*提成!$E$4,$D3790/提成!$D$3*提成!$E$3),2)</f>
        <v>1.87</v>
      </c>
      <c r="F3790" s="5" t="str">
        <f ca="1">IFERROR(LOOKUP(1,0/((B3790=名单!B:B)*(VALUE(AW3790)&gt;=名单!E:E)*(VALUE(AW3790)&lt;=名单!G:G)*(Y3790="正常走货")),名单!H:H),"否")</f>
        <v>是</v>
      </c>
      <c r="G3790" s="71" t="s">
        <v>11363</v>
      </c>
      <c r="H3790" s="71" t="s">
        <v>11365</v>
      </c>
      <c r="J3790" s="72" t="s">
        <v>78</v>
      </c>
      <c r="L3790" s="71" t="s">
        <v>18</v>
      </c>
      <c r="M3790" s="73"/>
      <c r="N3790" s="73"/>
      <c r="R3790" s="73"/>
      <c r="S3790" s="72" t="s">
        <v>232</v>
      </c>
      <c r="T3790" s="72" t="s">
        <v>14386</v>
      </c>
      <c r="U3790" s="73"/>
      <c r="W3790" s="73"/>
      <c r="X3790" s="73"/>
      <c r="Y3790" s="72" t="s">
        <v>14379</v>
      </c>
      <c r="AO3790" s="71">
        <v>317.9</v>
      </c>
      <c r="AW3790" s="74" t="s">
        <v>18185</v>
      </c>
    </row>
    <row r="3791" spans="1:49">
      <c r="A3791" s="70" t="str">
        <f t="shared" si="119"/>
        <v>2026-01</v>
      </c>
      <c r="B3791" s="5" t="str">
        <f>_xlfn.XLOOKUP(G3791,过机服务商重量差!A:A,过机服务商重量差!G:G)</f>
        <v>玉麒麟</v>
      </c>
      <c r="C3791" s="32" t="str">
        <f t="shared" si="118"/>
        <v>渠道</v>
      </c>
      <c r="D3791" s="63">
        <f>ROUND(IF(AND(AO3791&gt;=0,Y3791="正常走货"),_xlfn.XLOOKUP(G3791,过机服务商重量差!A:A,过机服务商重量差!L:L),"0"),2)</f>
        <v>67</v>
      </c>
      <c r="E3791" s="64">
        <f>ROUND(IF(B3791="小旋风",$D3791/提成!$D$4*提成!$E$4,$D3791/提成!$D$3*提成!$E$3),2)</f>
        <v>0.67</v>
      </c>
      <c r="F3791" s="5" t="str">
        <f ca="1">IFERROR(LOOKUP(1,0/((B3791=名单!B:B)*(VALUE(AW3791)&gt;=名单!E:E)*(VALUE(AW3791)&lt;=名单!G:G)*(Y3791="正常走货")),名单!H:H),"否")</f>
        <v>否</v>
      </c>
      <c r="G3791" s="71" t="s">
        <v>11366</v>
      </c>
      <c r="H3791" s="71" t="s">
        <v>11368</v>
      </c>
      <c r="J3791" s="72" t="s">
        <v>17</v>
      </c>
      <c r="L3791" s="71" t="s">
        <v>18</v>
      </c>
      <c r="M3791" s="73"/>
      <c r="N3791" s="73"/>
      <c r="R3791" s="73"/>
      <c r="S3791" s="72" t="s">
        <v>191</v>
      </c>
      <c r="T3791" s="72" t="s">
        <v>14410</v>
      </c>
      <c r="U3791" s="73"/>
      <c r="W3791" s="73"/>
      <c r="X3791" s="73"/>
      <c r="Y3791" s="72" t="s">
        <v>14379</v>
      </c>
      <c r="AO3791" s="71">
        <v>217.03</v>
      </c>
      <c r="AW3791" s="74" t="s">
        <v>18186</v>
      </c>
    </row>
    <row r="3792" spans="1:49">
      <c r="A3792" s="70" t="str">
        <f t="shared" si="119"/>
        <v>2026-01</v>
      </c>
      <c r="B3792" s="5" t="str">
        <f>_xlfn.XLOOKUP(G3792,过机服务商重量差!A:A,过机服务商重量差!G:G)</f>
        <v>风清扬</v>
      </c>
      <c r="C3792" s="32" t="str">
        <f t="shared" si="118"/>
        <v>渠道</v>
      </c>
      <c r="D3792" s="63">
        <f>ROUND(IF(AND(AO3792&gt;=0,Y3792="正常走货"),_xlfn.XLOOKUP(G3792,过机服务商重量差!A:A,过机服务商重量差!L:L),"0"),2)</f>
        <v>38</v>
      </c>
      <c r="E3792" s="64">
        <f>ROUND(IF(B3792="小旋风",$D3792/提成!$D$4*提成!$E$4,$D3792/提成!$D$3*提成!$E$3),2)</f>
        <v>0.38</v>
      </c>
      <c r="F3792" s="5" t="str">
        <f ca="1">IFERROR(LOOKUP(1,0/((B3792=名单!B:B)*(VALUE(AW3792)&gt;=名单!E:E)*(VALUE(AW3792)&lt;=名单!G:G)*(Y3792="正常走货")),名单!H:H),"否")</f>
        <v>是</v>
      </c>
      <c r="G3792" s="71" t="s">
        <v>11369</v>
      </c>
      <c r="H3792" s="71" t="s">
        <v>11371</v>
      </c>
      <c r="J3792" s="72" t="s">
        <v>144</v>
      </c>
      <c r="L3792" s="71" t="s">
        <v>18</v>
      </c>
      <c r="M3792" s="73"/>
      <c r="N3792" s="73"/>
      <c r="R3792" s="73"/>
      <c r="S3792" s="72" t="s">
        <v>191</v>
      </c>
      <c r="T3792" s="72" t="s">
        <v>14410</v>
      </c>
      <c r="U3792" s="73"/>
      <c r="W3792" s="73"/>
      <c r="X3792" s="73"/>
      <c r="Y3792" s="72" t="s">
        <v>14379</v>
      </c>
      <c r="AO3792" s="71">
        <v>322</v>
      </c>
      <c r="AW3792" s="74" t="s">
        <v>18187</v>
      </c>
    </row>
    <row r="3793" spans="1:49">
      <c r="A3793" s="70" t="str">
        <f t="shared" si="119"/>
        <v>2026-01</v>
      </c>
      <c r="B3793" s="5" t="str">
        <f>_xlfn.XLOOKUP(G3793,过机服务商重量差!A:A,过机服务商重量差!G:G)</f>
        <v>玉麒麟</v>
      </c>
      <c r="C3793" s="32" t="str">
        <f t="shared" si="118"/>
        <v>渠道</v>
      </c>
      <c r="D3793" s="63">
        <f>ROUND(IF(AND(AO3793&gt;=0,Y3793="正常走货"),_xlfn.XLOOKUP(G3793,过机服务商重量差!A:A,过机服务商重量差!L:L),"0"),2)</f>
        <v>0.5</v>
      </c>
      <c r="E3793" s="64">
        <f>ROUND(IF(B3793="小旋风",$D3793/提成!$D$4*提成!$E$4,$D3793/提成!$D$3*提成!$E$3),2)</f>
        <v>0.01</v>
      </c>
      <c r="F3793" s="5" t="str">
        <f ca="1">IFERROR(LOOKUP(1,0/((B3793=名单!B:B)*(VALUE(AW3793)&gt;=名单!E:E)*(VALUE(AW3793)&lt;=名单!G:G)*(Y3793="正常走货")),名单!H:H),"否")</f>
        <v>否</v>
      </c>
      <c r="G3793" s="71" t="s">
        <v>11372</v>
      </c>
      <c r="H3793" s="71" t="s">
        <v>11374</v>
      </c>
      <c r="J3793" s="72" t="s">
        <v>17</v>
      </c>
      <c r="L3793" s="71" t="s">
        <v>18</v>
      </c>
      <c r="M3793" s="73"/>
      <c r="N3793" s="73"/>
      <c r="R3793" s="73"/>
      <c r="S3793" s="72" t="s">
        <v>767</v>
      </c>
      <c r="T3793" s="72" t="s">
        <v>14382</v>
      </c>
      <c r="U3793" s="73"/>
      <c r="W3793" s="73"/>
      <c r="X3793" s="73"/>
      <c r="Y3793" s="72" t="s">
        <v>14379</v>
      </c>
      <c r="AO3793" s="71">
        <v>53.4</v>
      </c>
      <c r="AW3793" s="74" t="s">
        <v>18188</v>
      </c>
    </row>
    <row r="3794" spans="1:49">
      <c r="A3794" s="70" t="str">
        <f t="shared" si="119"/>
        <v>2026-01</v>
      </c>
      <c r="B3794" s="5" t="str">
        <f>_xlfn.XLOOKUP(G3794,过机服务商重量差!A:A,过机服务商重量差!G:G)</f>
        <v>小旋风</v>
      </c>
      <c r="C3794" s="32" t="str">
        <f t="shared" si="118"/>
        <v>渠道</v>
      </c>
      <c r="D3794" s="63">
        <f>ROUND(IF(AND(AO3794&gt;=0,Y3794="正常走货"),_xlfn.XLOOKUP(G3794,过机服务商重量差!A:A,过机服务商重量差!L:L),"0"),2)</f>
        <v>767</v>
      </c>
      <c r="E3794" s="64">
        <f>ROUND(IF(B3794="小旋风",$D3794/提成!$D$4*提成!$E$4,$D3794/提成!$D$3*提成!$E$3),2)</f>
        <v>7.67</v>
      </c>
      <c r="F3794" s="5" t="str">
        <f ca="1">IFERROR(LOOKUP(1,0/((B3794=名单!B:B)*(VALUE(AW3794)&gt;=名单!E:E)*(VALUE(AW3794)&lt;=名单!G:G)*(Y3794="正常走货")),名单!H:H),"否")</f>
        <v>是</v>
      </c>
      <c r="G3794" s="71" t="s">
        <v>11375</v>
      </c>
      <c r="H3794" s="71" t="s">
        <v>11377</v>
      </c>
      <c r="J3794" s="72" t="s">
        <v>78</v>
      </c>
      <c r="L3794" s="71" t="s">
        <v>18</v>
      </c>
      <c r="M3794" s="73"/>
      <c r="N3794" s="73"/>
      <c r="R3794" s="73"/>
      <c r="S3794" s="72" t="s">
        <v>328</v>
      </c>
      <c r="T3794" s="72" t="s">
        <v>14382</v>
      </c>
      <c r="U3794" s="73"/>
      <c r="W3794" s="73"/>
      <c r="X3794" s="73"/>
      <c r="Y3794" s="72" t="s">
        <v>14379</v>
      </c>
      <c r="AO3794" s="71">
        <v>2381.66</v>
      </c>
      <c r="AW3794" s="74" t="s">
        <v>18189</v>
      </c>
    </row>
    <row r="3795" spans="1:49">
      <c r="A3795" s="70" t="str">
        <f t="shared" si="119"/>
        <v>2026-01</v>
      </c>
      <c r="B3795" s="5" t="str">
        <f>_xlfn.XLOOKUP(G3795,过机服务商重量差!A:A,过机服务商重量差!G:G)</f>
        <v>小旋风</v>
      </c>
      <c r="C3795" s="32" t="str">
        <f t="shared" si="118"/>
        <v>渠道</v>
      </c>
      <c r="D3795" s="63">
        <f>ROUND(IF(AND(AO3795&gt;=0,Y3795="正常走货"),_xlfn.XLOOKUP(G3795,过机服务商重量差!A:A,过机服务商重量差!L:L),"0"),2)</f>
        <v>344</v>
      </c>
      <c r="E3795" s="64">
        <f>ROUND(IF(B3795="小旋风",$D3795/提成!$D$4*提成!$E$4,$D3795/提成!$D$3*提成!$E$3),2)</f>
        <v>3.44</v>
      </c>
      <c r="F3795" s="5" t="str">
        <f ca="1">IFERROR(LOOKUP(1,0/((B3795=名单!B:B)*(VALUE(AW3795)&gt;=名单!E:E)*(VALUE(AW3795)&lt;=名单!G:G)*(Y3795="正常走货")),名单!H:H),"否")</f>
        <v>是</v>
      </c>
      <c r="G3795" s="71" t="s">
        <v>11378</v>
      </c>
      <c r="H3795" s="71" t="s">
        <v>11380</v>
      </c>
      <c r="J3795" s="72" t="s">
        <v>364</v>
      </c>
      <c r="L3795" s="71" t="s">
        <v>18</v>
      </c>
      <c r="M3795" s="73"/>
      <c r="N3795" s="73"/>
      <c r="R3795" s="73"/>
      <c r="S3795" s="72" t="s">
        <v>328</v>
      </c>
      <c r="T3795" s="72" t="s">
        <v>14382</v>
      </c>
      <c r="U3795" s="73"/>
      <c r="W3795" s="73"/>
      <c r="X3795" s="73"/>
      <c r="Y3795" s="72" t="s">
        <v>14379</v>
      </c>
      <c r="AO3795" s="71">
        <v>2408</v>
      </c>
      <c r="AW3795" s="74" t="s">
        <v>18190</v>
      </c>
    </row>
    <row r="3796" spans="1:49">
      <c r="A3796" s="70" t="str">
        <f t="shared" si="119"/>
        <v>2026-01</v>
      </c>
      <c r="B3796" s="5" t="str">
        <f>_xlfn.XLOOKUP(G3796,过机服务商重量差!A:A,过机服务商重量差!G:G)</f>
        <v>帅时莹</v>
      </c>
      <c r="C3796" s="32" t="str">
        <f t="shared" si="118"/>
        <v>渠道</v>
      </c>
      <c r="D3796" s="63">
        <f>ROUND(IF(AND(AO3796&gt;=0,Y3796="正常走货"),_xlfn.XLOOKUP(G3796,过机服务商重量差!A:A,过机服务商重量差!L:L),"0"),2)</f>
        <v>4</v>
      </c>
      <c r="E3796" s="64">
        <f>ROUND(IF(B3796="小旋风",$D3796/提成!$D$4*提成!$E$4,$D3796/提成!$D$3*提成!$E$3),2)</f>
        <v>0.04</v>
      </c>
      <c r="F3796" s="5" t="str">
        <f ca="1">IFERROR(LOOKUP(1,0/((B3796=名单!B:B)*(VALUE(AW3796)&gt;=名单!E:E)*(VALUE(AW3796)&lt;=名单!G:G)*(Y3796="正常走货")),名单!H:H),"否")</f>
        <v>否</v>
      </c>
      <c r="G3796" s="71" t="s">
        <v>11381</v>
      </c>
      <c r="H3796" s="71" t="s">
        <v>11383</v>
      </c>
      <c r="J3796" s="72" t="s">
        <v>140</v>
      </c>
      <c r="L3796" s="71" t="s">
        <v>18</v>
      </c>
      <c r="M3796" s="73"/>
      <c r="N3796" s="73"/>
      <c r="R3796" s="73"/>
      <c r="S3796" s="72" t="s">
        <v>199</v>
      </c>
      <c r="T3796" s="72" t="s">
        <v>14439</v>
      </c>
      <c r="U3796" s="73"/>
      <c r="W3796" s="73"/>
      <c r="X3796" s="73"/>
      <c r="Y3796" s="72" t="s">
        <v>14379</v>
      </c>
      <c r="AO3796" s="71">
        <v>65</v>
      </c>
      <c r="AW3796" s="74" t="s">
        <v>18191</v>
      </c>
    </row>
    <row r="3797" spans="1:49">
      <c r="A3797" s="70" t="str">
        <f t="shared" si="119"/>
        <v>2026-01</v>
      </c>
      <c r="B3797" s="5" t="str">
        <f>_xlfn.XLOOKUP(G3797,过机服务商重量差!A:A,过机服务商重量差!G:G)</f>
        <v>无崖子</v>
      </c>
      <c r="C3797" s="32" t="str">
        <f t="shared" si="118"/>
        <v>渠道</v>
      </c>
      <c r="D3797" s="63">
        <f>ROUND(IF(AND(AO3797&gt;=0,Y3797="正常走货"),_xlfn.XLOOKUP(G3797,过机服务商重量差!A:A,过机服务商重量差!L:L),"0"),2)</f>
        <v>15</v>
      </c>
      <c r="E3797" s="64">
        <f>ROUND(IF(B3797="小旋风",$D3797/提成!$D$4*提成!$E$4,$D3797/提成!$D$3*提成!$E$3),2)</f>
        <v>0.15</v>
      </c>
      <c r="F3797" s="5" t="str">
        <f ca="1">IFERROR(LOOKUP(1,0/((B3797=名单!B:B)*(VALUE(AW3797)&gt;=名单!E:E)*(VALUE(AW3797)&lt;=名单!G:G)*(Y3797="正常走货")),名单!H:H),"否")</f>
        <v>否</v>
      </c>
      <c r="G3797" s="71" t="s">
        <v>11384</v>
      </c>
      <c r="H3797" s="71" t="s">
        <v>11386</v>
      </c>
      <c r="J3797" s="72" t="s">
        <v>590</v>
      </c>
      <c r="L3797" s="72" t="s">
        <v>18</v>
      </c>
      <c r="M3797" s="73"/>
      <c r="N3797" s="73"/>
      <c r="R3797" s="73"/>
      <c r="S3797" s="72" t="s">
        <v>191</v>
      </c>
      <c r="T3797" s="72" t="s">
        <v>14410</v>
      </c>
      <c r="U3797" s="73"/>
      <c r="W3797" s="73"/>
      <c r="X3797" s="73"/>
      <c r="Y3797" s="72" t="s">
        <v>14379</v>
      </c>
      <c r="AO3797" s="71">
        <v>139</v>
      </c>
      <c r="AW3797" s="74" t="s">
        <v>18192</v>
      </c>
    </row>
    <row r="3798" spans="1:49">
      <c r="A3798" s="70" t="str">
        <f t="shared" si="119"/>
        <v>2026-01</v>
      </c>
      <c r="B3798" s="5" t="str">
        <f>_xlfn.XLOOKUP(G3798,过机服务商重量差!A:A,过机服务商重量差!G:G)</f>
        <v>小旋风</v>
      </c>
      <c r="C3798" s="32" t="str">
        <f t="shared" si="118"/>
        <v>渠道</v>
      </c>
      <c r="D3798" s="63">
        <f>ROUND(IF(AND(AO3798&gt;=0,Y3798="正常走货"),_xlfn.XLOOKUP(G3798,过机服务商重量差!A:A,过机服务商重量差!L:L),"0"),2)</f>
        <v>945</v>
      </c>
      <c r="E3798" s="64">
        <f>ROUND(IF(B3798="小旋风",$D3798/提成!$D$4*提成!$E$4,$D3798/提成!$D$3*提成!$E$3),2)</f>
        <v>9.45</v>
      </c>
      <c r="F3798" s="5" t="str">
        <f ca="1">IFERROR(LOOKUP(1,0/((B3798=名单!B:B)*(VALUE(AW3798)&gt;=名单!E:E)*(VALUE(AW3798)&lt;=名单!G:G)*(Y3798="正常走货")),名单!H:H),"否")</f>
        <v>是</v>
      </c>
      <c r="G3798" s="71" t="s">
        <v>11387</v>
      </c>
      <c r="H3798" s="71" t="s">
        <v>11389</v>
      </c>
      <c r="J3798" s="72" t="s">
        <v>78</v>
      </c>
      <c r="L3798" s="71" t="s">
        <v>18</v>
      </c>
      <c r="M3798" s="73"/>
      <c r="N3798" s="73"/>
      <c r="R3798" s="73"/>
      <c r="S3798" s="72" t="s">
        <v>79</v>
      </c>
      <c r="T3798" s="72" t="s">
        <v>14378</v>
      </c>
      <c r="U3798" s="73"/>
      <c r="W3798" s="73"/>
      <c r="X3798" s="73"/>
      <c r="Y3798" s="72" t="s">
        <v>14379</v>
      </c>
      <c r="AO3798" s="71">
        <v>2079</v>
      </c>
      <c r="AW3798" s="74" t="s">
        <v>18193</v>
      </c>
    </row>
    <row r="3799" spans="1:49">
      <c r="A3799" s="70" t="str">
        <f t="shared" si="119"/>
        <v>2026-01</v>
      </c>
      <c r="B3799" s="5" t="str">
        <f>_xlfn.XLOOKUP(G3799,过机服务商重量差!A:A,过机服务商重量差!G:G)</f>
        <v>帅时莹</v>
      </c>
      <c r="C3799" s="32" t="str">
        <f t="shared" si="118"/>
        <v>渠道</v>
      </c>
      <c r="D3799" s="63">
        <f>ROUND(IF(AND(AO3799&gt;=0,Y3799="正常走货"),_xlfn.XLOOKUP(G3799,过机服务商重量差!A:A,过机服务商重量差!L:L),"0"),2)</f>
        <v>327</v>
      </c>
      <c r="E3799" s="64">
        <f>ROUND(IF(B3799="小旋风",$D3799/提成!$D$4*提成!$E$4,$D3799/提成!$D$3*提成!$E$3),2)</f>
        <v>3.27</v>
      </c>
      <c r="F3799" s="5" t="str">
        <f ca="1">IFERROR(LOOKUP(1,0/((B3799=名单!B:B)*(VALUE(AW3799)&gt;=名单!E:E)*(VALUE(AW3799)&lt;=名单!G:G)*(Y3799="正常走货")),名单!H:H),"否")</f>
        <v>否</v>
      </c>
      <c r="G3799" s="71" t="s">
        <v>11390</v>
      </c>
      <c r="H3799" s="71" t="s">
        <v>11392</v>
      </c>
      <c r="J3799" s="72" t="s">
        <v>97</v>
      </c>
      <c r="L3799" s="71" t="s">
        <v>18</v>
      </c>
      <c r="M3799" s="73"/>
      <c r="N3799" s="73"/>
      <c r="R3799" s="73"/>
      <c r="S3799" s="72" t="s">
        <v>227</v>
      </c>
      <c r="T3799" s="72" t="s">
        <v>14410</v>
      </c>
      <c r="U3799" s="73"/>
      <c r="W3799" s="73"/>
      <c r="X3799" s="73"/>
      <c r="Y3799" s="72" t="s">
        <v>14379</v>
      </c>
      <c r="AO3799" s="71">
        <v>262.4</v>
      </c>
      <c r="AW3799" s="74" t="s">
        <v>18194</v>
      </c>
    </row>
    <row r="3800" spans="1:49">
      <c r="A3800" s="70" t="str">
        <f t="shared" si="119"/>
        <v>2026-01</v>
      </c>
      <c r="B3800" s="5" t="str">
        <f>_xlfn.XLOOKUP(G3800,过机服务商重量差!A:A,过机服务商重量差!G:G)</f>
        <v>玉麒麟</v>
      </c>
      <c r="C3800" s="32" t="str">
        <f t="shared" si="118"/>
        <v>渠道</v>
      </c>
      <c r="D3800" s="63">
        <f>ROUND(IF(AND(AO3800&gt;=0,Y3800="正常走货"),_xlfn.XLOOKUP(G3800,过机服务商重量差!A:A,过机服务商重量差!L:L),"0"),2)</f>
        <v>1</v>
      </c>
      <c r="E3800" s="64">
        <f>ROUND(IF(B3800="小旋风",$D3800/提成!$D$4*提成!$E$4,$D3800/提成!$D$3*提成!$E$3),2)</f>
        <v>0.01</v>
      </c>
      <c r="F3800" s="5" t="str">
        <f ca="1">IFERROR(LOOKUP(1,0/((B3800=名单!B:B)*(VALUE(AW3800)&gt;=名单!E:E)*(VALUE(AW3800)&lt;=名单!G:G)*(Y3800="正常走货")),名单!H:H),"否")</f>
        <v>否</v>
      </c>
      <c r="G3800" s="71" t="s">
        <v>11393</v>
      </c>
      <c r="H3800" s="71" t="s">
        <v>11395</v>
      </c>
      <c r="J3800" s="72" t="s">
        <v>17</v>
      </c>
      <c r="L3800" s="71" t="s">
        <v>18</v>
      </c>
      <c r="M3800" s="73"/>
      <c r="N3800" s="73"/>
      <c r="R3800" s="73"/>
      <c r="S3800" s="72" t="s">
        <v>570</v>
      </c>
      <c r="T3800" s="72" t="s">
        <v>14407</v>
      </c>
      <c r="U3800" s="73"/>
      <c r="W3800" s="73"/>
      <c r="X3800" s="73"/>
      <c r="Y3800" s="72" t="s">
        <v>14379</v>
      </c>
      <c r="AO3800" s="71">
        <v>90.95</v>
      </c>
      <c r="AW3800" s="74" t="s">
        <v>18195</v>
      </c>
    </row>
    <row r="3801" spans="1:49">
      <c r="A3801" s="70" t="str">
        <f t="shared" si="119"/>
        <v>2026-01</v>
      </c>
      <c r="B3801" s="5" t="str">
        <f>_xlfn.XLOOKUP(G3801,过机服务商重量差!A:A,过机服务商重量差!G:G)</f>
        <v>风清扬</v>
      </c>
      <c r="C3801" s="32" t="str">
        <f t="shared" si="118"/>
        <v>渠道</v>
      </c>
      <c r="D3801" s="63">
        <f>ROUND(IF(AND(AO3801&gt;=0,Y3801="正常走货"),_xlfn.XLOOKUP(G3801,过机服务商重量差!A:A,过机服务商重量差!L:L),"0"),2)</f>
        <v>25</v>
      </c>
      <c r="E3801" s="64">
        <f>ROUND(IF(B3801="小旋风",$D3801/提成!$D$4*提成!$E$4,$D3801/提成!$D$3*提成!$E$3),2)</f>
        <v>0.25</v>
      </c>
      <c r="F3801" s="5" t="str">
        <f ca="1">IFERROR(LOOKUP(1,0/((B3801=名单!B:B)*(VALUE(AW3801)&gt;=名单!E:E)*(VALUE(AW3801)&lt;=名单!G:G)*(Y3801="正常走货")),名单!H:H),"否")</f>
        <v>是</v>
      </c>
      <c r="G3801" s="71" t="s">
        <v>11396</v>
      </c>
      <c r="H3801" s="71" t="s">
        <v>11398</v>
      </c>
      <c r="J3801" s="71" t="s">
        <v>144</v>
      </c>
      <c r="L3801" s="71" t="s">
        <v>18</v>
      </c>
      <c r="M3801" s="73"/>
      <c r="N3801" s="73"/>
      <c r="R3801" s="73"/>
      <c r="S3801" s="72" t="s">
        <v>90</v>
      </c>
      <c r="T3801" s="72" t="s">
        <v>14407</v>
      </c>
      <c r="U3801" s="73"/>
      <c r="W3801" s="73"/>
      <c r="X3801" s="73"/>
      <c r="Y3801" s="72" t="s">
        <v>14379</v>
      </c>
      <c r="AO3801" s="71">
        <v>37.5</v>
      </c>
      <c r="AW3801" s="74" t="s">
        <v>18196</v>
      </c>
    </row>
    <row r="3802" spans="1:49">
      <c r="A3802" s="70" t="str">
        <f t="shared" si="119"/>
        <v>2026-01</v>
      </c>
      <c r="B3802" s="5" t="str">
        <f>_xlfn.XLOOKUP(G3802,过机服务商重量差!A:A,过机服务商重量差!G:G)</f>
        <v>风清扬</v>
      </c>
      <c r="C3802" s="32" t="str">
        <f t="shared" si="118"/>
        <v>渠道</v>
      </c>
      <c r="D3802" s="63">
        <f>ROUND(IF(AND(AO3802&gt;=0,Y3802="正常走货"),_xlfn.XLOOKUP(G3802,过机服务商重量差!A:A,过机服务商重量差!L:L),"0"),2)</f>
        <v>30</v>
      </c>
      <c r="E3802" s="64">
        <f>ROUND(IF(B3802="小旋风",$D3802/提成!$D$4*提成!$E$4,$D3802/提成!$D$3*提成!$E$3),2)</f>
        <v>0.3</v>
      </c>
      <c r="F3802" s="5" t="str">
        <f ca="1">IFERROR(LOOKUP(1,0/((B3802=名单!B:B)*(VALUE(AW3802)&gt;=名单!E:E)*(VALUE(AW3802)&lt;=名单!G:G)*(Y3802="正常走货")),名单!H:H),"否")</f>
        <v>是</v>
      </c>
      <c r="G3802" s="71" t="s">
        <v>11399</v>
      </c>
      <c r="H3802" s="71" t="s">
        <v>11401</v>
      </c>
      <c r="J3802" s="72" t="s">
        <v>231</v>
      </c>
      <c r="L3802" s="71" t="s">
        <v>18</v>
      </c>
      <c r="M3802" s="73"/>
      <c r="N3802" s="73"/>
      <c r="R3802" s="73"/>
      <c r="S3802" s="72" t="s">
        <v>1488</v>
      </c>
      <c r="T3802" s="72" t="s">
        <v>14386</v>
      </c>
      <c r="U3802" s="73"/>
      <c r="W3802" s="73"/>
      <c r="X3802" s="73"/>
      <c r="Y3802" s="72" t="s">
        <v>14379</v>
      </c>
      <c r="AO3802" s="71">
        <v>231</v>
      </c>
      <c r="AW3802" s="74" t="s">
        <v>18197</v>
      </c>
    </row>
    <row r="3803" spans="1:49">
      <c r="A3803" s="70" t="str">
        <f t="shared" si="119"/>
        <v>2026-01</v>
      </c>
      <c r="B3803" s="5" t="str">
        <f>_xlfn.XLOOKUP(G3803,过机服务商重量差!A:A,过机服务商重量差!G:G)</f>
        <v>无崖子</v>
      </c>
      <c r="C3803" s="32" t="str">
        <f t="shared" si="118"/>
        <v>渠道</v>
      </c>
      <c r="D3803" s="63">
        <f>ROUND(IF(AND(AO3803&gt;=0,Y3803="正常走货"),_xlfn.XLOOKUP(G3803,过机服务商重量差!A:A,过机服务商重量差!L:L),"0"),2)</f>
        <v>12.5</v>
      </c>
      <c r="E3803" s="64">
        <f>ROUND(IF(B3803="小旋风",$D3803/提成!$D$4*提成!$E$4,$D3803/提成!$D$3*提成!$E$3),2)</f>
        <v>0.13</v>
      </c>
      <c r="F3803" s="5" t="str">
        <f ca="1">IFERROR(LOOKUP(1,0/((B3803=名单!B:B)*(VALUE(AW3803)&gt;=名单!E:E)*(VALUE(AW3803)&lt;=名单!G:G)*(Y3803="正常走货")),名单!H:H),"否")</f>
        <v>否</v>
      </c>
      <c r="G3803" s="71" t="s">
        <v>11402</v>
      </c>
      <c r="H3803" s="71" t="s">
        <v>11404</v>
      </c>
      <c r="J3803" s="72" t="s">
        <v>807</v>
      </c>
      <c r="L3803" s="71" t="s">
        <v>18</v>
      </c>
      <c r="M3803" s="73"/>
      <c r="N3803" s="73"/>
      <c r="R3803" s="73"/>
      <c r="S3803" s="72" t="s">
        <v>1488</v>
      </c>
      <c r="T3803" s="72" t="s">
        <v>14386</v>
      </c>
      <c r="U3803" s="73"/>
      <c r="W3803" s="73"/>
      <c r="X3803" s="73"/>
      <c r="Y3803" s="72" t="s">
        <v>14379</v>
      </c>
      <c r="AO3803" s="71">
        <v>0</v>
      </c>
      <c r="AW3803" s="74" t="s">
        <v>18198</v>
      </c>
    </row>
    <row r="3804" spans="1:49">
      <c r="A3804" s="70" t="str">
        <f t="shared" si="119"/>
        <v>2026-01</v>
      </c>
      <c r="B3804" s="5" t="str">
        <f>_xlfn.XLOOKUP(G3804,过机服务商重量差!A:A,过机服务商重量差!G:G)</f>
        <v>无崖子</v>
      </c>
      <c r="C3804" s="32" t="str">
        <f t="shared" si="118"/>
        <v>渠道</v>
      </c>
      <c r="D3804" s="63">
        <f>ROUND(IF(AND(AO3804&gt;=0,Y3804="正常走货"),_xlfn.XLOOKUP(G3804,过机服务商重量差!A:A,过机服务商重量差!L:L),"0"),2)</f>
        <v>1</v>
      </c>
      <c r="E3804" s="64">
        <f>ROUND(IF(B3804="小旋风",$D3804/提成!$D$4*提成!$E$4,$D3804/提成!$D$3*提成!$E$3),2)</f>
        <v>0.01</v>
      </c>
      <c r="F3804" s="5" t="str">
        <f ca="1">IFERROR(LOOKUP(1,0/((B3804=名单!B:B)*(VALUE(AW3804)&gt;=名单!E:E)*(VALUE(AW3804)&lt;=名单!G:G)*(Y3804="正常走货")),名单!H:H),"否")</f>
        <v>否</v>
      </c>
      <c r="G3804" s="71" t="s">
        <v>11405</v>
      </c>
      <c r="H3804" s="71" t="s">
        <v>11407</v>
      </c>
      <c r="J3804" s="72" t="s">
        <v>590</v>
      </c>
      <c r="L3804" s="71" t="s">
        <v>18</v>
      </c>
      <c r="M3804" s="73"/>
      <c r="N3804" s="73"/>
      <c r="R3804" s="73"/>
      <c r="S3804" s="72" t="s">
        <v>187</v>
      </c>
      <c r="T3804" s="72" t="s">
        <v>14410</v>
      </c>
      <c r="U3804" s="73"/>
      <c r="W3804" s="73"/>
      <c r="X3804" s="73"/>
      <c r="Y3804" s="72" t="s">
        <v>14379</v>
      </c>
      <c r="AO3804" s="71">
        <v>28.5</v>
      </c>
      <c r="AW3804" s="74" t="s">
        <v>18199</v>
      </c>
    </row>
    <row r="3805" spans="1:49">
      <c r="A3805" s="70" t="str">
        <f t="shared" si="119"/>
        <v>2026-01</v>
      </c>
      <c r="B3805" s="5" t="str">
        <f>_xlfn.XLOOKUP(G3805,过机服务商重量差!A:A,过机服务商重量差!G:G)</f>
        <v>玉麒麟</v>
      </c>
      <c r="C3805" s="32" t="str">
        <f t="shared" si="118"/>
        <v>渠道</v>
      </c>
      <c r="D3805" s="63">
        <f>ROUND(IF(AND(AO3805&gt;=0,Y3805="正常走货"),_xlfn.XLOOKUP(G3805,过机服务商重量差!A:A,过机服务商重量差!L:L),"0"),2)</f>
        <v>56</v>
      </c>
      <c r="E3805" s="64">
        <f>ROUND(IF(B3805="小旋风",$D3805/提成!$D$4*提成!$E$4,$D3805/提成!$D$3*提成!$E$3),2)</f>
        <v>0.56</v>
      </c>
      <c r="F3805" s="5" t="str">
        <f ca="1">IFERROR(LOOKUP(1,0/((B3805=名单!B:B)*(VALUE(AW3805)&gt;=名单!E:E)*(VALUE(AW3805)&lt;=名单!G:G)*(Y3805="正常走货")),名单!H:H),"否")</f>
        <v>否</v>
      </c>
      <c r="G3805" s="71" t="s">
        <v>11408</v>
      </c>
      <c r="H3805" s="71" t="s">
        <v>11410</v>
      </c>
      <c r="J3805" s="72" t="s">
        <v>17</v>
      </c>
      <c r="L3805" s="71" t="s">
        <v>18</v>
      </c>
      <c r="M3805" s="73"/>
      <c r="N3805" s="73"/>
      <c r="R3805" s="73"/>
      <c r="S3805" s="72" t="s">
        <v>562</v>
      </c>
      <c r="T3805" s="72" t="s">
        <v>14410</v>
      </c>
      <c r="U3805" s="73"/>
      <c r="W3805" s="73"/>
      <c r="X3805" s="73"/>
      <c r="Y3805" s="72" t="s">
        <v>14379</v>
      </c>
      <c r="AO3805" s="71">
        <v>492.91</v>
      </c>
      <c r="AW3805" s="74" t="s">
        <v>18200</v>
      </c>
    </row>
    <row r="3806" spans="1:49">
      <c r="A3806" s="70" t="str">
        <f t="shared" si="119"/>
        <v>2026-01</v>
      </c>
      <c r="B3806" s="5" t="str">
        <f>_xlfn.XLOOKUP(G3806,过机服务商重量差!A:A,过机服务商重量差!G:G)</f>
        <v>玉麒麟</v>
      </c>
      <c r="C3806" s="32" t="str">
        <f t="shared" si="118"/>
        <v>渠道</v>
      </c>
      <c r="D3806" s="63">
        <f>ROUND(IF(AND(AO3806&gt;=0,Y3806="正常走货"),_xlfn.XLOOKUP(G3806,过机服务商重量差!A:A,过机服务商重量差!L:L),"0"),2)</f>
        <v>51</v>
      </c>
      <c r="E3806" s="64">
        <f>ROUND(IF(B3806="小旋风",$D3806/提成!$D$4*提成!$E$4,$D3806/提成!$D$3*提成!$E$3),2)</f>
        <v>0.51</v>
      </c>
      <c r="F3806" s="5" t="str">
        <f ca="1">IFERROR(LOOKUP(1,0/((B3806=名单!B:B)*(VALUE(AW3806)&gt;=名单!E:E)*(VALUE(AW3806)&lt;=名单!G:G)*(Y3806="正常走货")),名单!H:H),"否")</f>
        <v>否</v>
      </c>
      <c r="G3806" s="71" t="s">
        <v>11411</v>
      </c>
      <c r="H3806" s="71" t="s">
        <v>11413</v>
      </c>
      <c r="J3806" s="72" t="s">
        <v>17</v>
      </c>
      <c r="L3806" s="71" t="s">
        <v>18</v>
      </c>
      <c r="M3806" s="73"/>
      <c r="N3806" s="73"/>
      <c r="R3806" s="73"/>
      <c r="S3806" s="72" t="s">
        <v>562</v>
      </c>
      <c r="T3806" s="72" t="s">
        <v>14410</v>
      </c>
      <c r="U3806" s="73"/>
      <c r="W3806" s="73"/>
      <c r="X3806" s="73"/>
      <c r="Y3806" s="72" t="s">
        <v>14379</v>
      </c>
      <c r="AO3806" s="71">
        <v>450.6</v>
      </c>
      <c r="AW3806" s="74" t="s">
        <v>18201</v>
      </c>
    </row>
    <row r="3807" spans="1:49">
      <c r="A3807" s="70" t="str">
        <f t="shared" si="119"/>
        <v>2026-01</v>
      </c>
      <c r="B3807" s="5" t="str">
        <f>_xlfn.XLOOKUP(G3807,过机服务商重量差!A:A,过机服务商重量差!G:G)</f>
        <v>玉麒麟</v>
      </c>
      <c r="C3807" s="32" t="str">
        <f t="shared" si="118"/>
        <v>渠道</v>
      </c>
      <c r="D3807" s="63">
        <f>ROUND(IF(AND(AO3807&gt;=0,Y3807="正常走货"),_xlfn.XLOOKUP(G3807,过机服务商重量差!A:A,过机服务商重量差!L:L),"0"),2)</f>
        <v>0.5</v>
      </c>
      <c r="E3807" s="64">
        <f>ROUND(IF(B3807="小旋风",$D3807/提成!$D$4*提成!$E$4,$D3807/提成!$D$3*提成!$E$3),2)</f>
        <v>0.01</v>
      </c>
      <c r="F3807" s="5" t="str">
        <f ca="1">IFERROR(LOOKUP(1,0/((B3807=名单!B:B)*(VALUE(AW3807)&gt;=名单!E:E)*(VALUE(AW3807)&lt;=名单!G:G)*(Y3807="正常走货")),名单!H:H),"否")</f>
        <v>否</v>
      </c>
      <c r="G3807" s="71" t="s">
        <v>11414</v>
      </c>
      <c r="H3807" s="71" t="s">
        <v>11416</v>
      </c>
      <c r="J3807" s="72" t="s">
        <v>17</v>
      </c>
      <c r="L3807" s="71" t="s">
        <v>18</v>
      </c>
      <c r="M3807" s="73"/>
      <c r="N3807" s="73"/>
      <c r="R3807" s="73"/>
      <c r="S3807" s="72" t="s">
        <v>558</v>
      </c>
      <c r="T3807" s="72" t="s">
        <v>14410</v>
      </c>
      <c r="U3807" s="73"/>
      <c r="W3807" s="73"/>
      <c r="X3807" s="73"/>
      <c r="Y3807" s="72" t="s">
        <v>14379</v>
      </c>
      <c r="AO3807" s="71">
        <v>49.73</v>
      </c>
      <c r="AW3807" s="74" t="s">
        <v>18202</v>
      </c>
    </row>
    <row r="3808" spans="1:49">
      <c r="A3808" s="70" t="str">
        <f t="shared" si="119"/>
        <v>2026-01</v>
      </c>
      <c r="B3808" s="5" t="str">
        <f>_xlfn.XLOOKUP(G3808,过机服务商重量差!A:A,过机服务商重量差!G:G)</f>
        <v>无崖子</v>
      </c>
      <c r="C3808" s="32" t="str">
        <f t="shared" si="118"/>
        <v>渠道</v>
      </c>
      <c r="D3808" s="63">
        <f>ROUND(IF(AND(AO3808&gt;=0,Y3808="正常走货"),_xlfn.XLOOKUP(G3808,过机服务商重量差!A:A,过机服务商重量差!L:L),"0"),2)</f>
        <v>0.5</v>
      </c>
      <c r="E3808" s="64">
        <f>ROUND(IF(B3808="小旋风",$D3808/提成!$D$4*提成!$E$4,$D3808/提成!$D$3*提成!$E$3),2)</f>
        <v>0.01</v>
      </c>
      <c r="F3808" s="5" t="str">
        <f ca="1">IFERROR(LOOKUP(1,0/((B3808=名单!B:B)*(VALUE(AW3808)&gt;=名单!E:E)*(VALUE(AW3808)&lt;=名单!G:G)*(Y3808="正常走货")),名单!H:H),"否")</f>
        <v>否</v>
      </c>
      <c r="G3808" s="71" t="s">
        <v>11417</v>
      </c>
      <c r="H3808" s="71" t="s">
        <v>11419</v>
      </c>
      <c r="J3808" s="71" t="s">
        <v>198</v>
      </c>
      <c r="L3808" s="71" t="s">
        <v>18</v>
      </c>
      <c r="M3808" s="73"/>
      <c r="N3808" s="73"/>
      <c r="R3808" s="73"/>
      <c r="S3808" s="72" t="s">
        <v>191</v>
      </c>
      <c r="T3808" s="72" t="s">
        <v>14410</v>
      </c>
      <c r="U3808" s="73"/>
      <c r="W3808" s="73"/>
      <c r="X3808" s="73"/>
      <c r="Y3808" s="72" t="s">
        <v>14379</v>
      </c>
      <c r="AO3808" s="71">
        <v>0</v>
      </c>
      <c r="AW3808" s="74" t="s">
        <v>18203</v>
      </c>
    </row>
    <row r="3809" spans="1:49">
      <c r="A3809" s="70" t="str">
        <f t="shared" si="119"/>
        <v>2026-01</v>
      </c>
      <c r="B3809" s="5" t="str">
        <f>_xlfn.XLOOKUP(G3809,过机服务商重量差!A:A,过机服务商重量差!G:G)</f>
        <v>风清扬</v>
      </c>
      <c r="C3809" s="32" t="str">
        <f t="shared" si="118"/>
        <v>渠道</v>
      </c>
      <c r="D3809" s="63">
        <f>ROUND(IF(AND(AO3809&gt;=0,Y3809="正常走货"),_xlfn.XLOOKUP(G3809,过机服务商重量差!A:A,过机服务商重量差!L:L),"0"),2)</f>
        <v>98</v>
      </c>
      <c r="E3809" s="64">
        <f>ROUND(IF(B3809="小旋风",$D3809/提成!$D$4*提成!$E$4,$D3809/提成!$D$3*提成!$E$3),2)</f>
        <v>0.98</v>
      </c>
      <c r="F3809" s="5" t="str">
        <f ca="1">IFERROR(LOOKUP(1,0/((B3809=名单!B:B)*(VALUE(AW3809)&gt;=名单!E:E)*(VALUE(AW3809)&lt;=名单!G:G)*(Y3809="正常走货")),名单!H:H),"否")</f>
        <v>是</v>
      </c>
      <c r="G3809" s="71" t="s">
        <v>11420</v>
      </c>
      <c r="H3809" s="71" t="s">
        <v>11422</v>
      </c>
      <c r="J3809" s="72" t="s">
        <v>231</v>
      </c>
      <c r="L3809" s="71" t="s">
        <v>18</v>
      </c>
      <c r="M3809" s="73"/>
      <c r="N3809" s="73"/>
      <c r="R3809" s="73"/>
      <c r="S3809" s="72" t="s">
        <v>211</v>
      </c>
      <c r="T3809" s="72" t="s">
        <v>14407</v>
      </c>
      <c r="U3809" s="73"/>
      <c r="W3809" s="73"/>
      <c r="X3809" s="73"/>
      <c r="Y3809" s="72" t="s">
        <v>14379</v>
      </c>
      <c r="AO3809" s="71">
        <v>280</v>
      </c>
      <c r="AW3809" s="74" t="s">
        <v>18204</v>
      </c>
    </row>
    <row r="3810" spans="1:49">
      <c r="A3810" s="70" t="str">
        <f t="shared" si="119"/>
        <v>2026-01</v>
      </c>
      <c r="B3810" s="5" t="str">
        <f>_xlfn.XLOOKUP(G3810,过机服务商重量差!A:A,过机服务商重量差!G:G)</f>
        <v>玉麒麟</v>
      </c>
      <c r="C3810" s="32" t="str">
        <f t="shared" si="118"/>
        <v>渠道</v>
      </c>
      <c r="D3810" s="63">
        <f>ROUND(IF(AND(AO3810&gt;=0,Y3810="正常走货"),_xlfn.XLOOKUP(G3810,过机服务商重量差!A:A,过机服务商重量差!L:L),"0"),2)</f>
        <v>7.5</v>
      </c>
      <c r="E3810" s="64">
        <f>ROUND(IF(B3810="小旋风",$D3810/提成!$D$4*提成!$E$4,$D3810/提成!$D$3*提成!$E$3),2)</f>
        <v>0.08</v>
      </c>
      <c r="F3810" s="5" t="str">
        <f ca="1">IFERROR(LOOKUP(1,0/((B3810=名单!B:B)*(VALUE(AW3810)&gt;=名单!E:E)*(VALUE(AW3810)&lt;=名单!G:G)*(Y3810="正常走货")),名单!H:H),"否")</f>
        <v>否</v>
      </c>
      <c r="G3810" s="71" t="s">
        <v>11423</v>
      </c>
      <c r="H3810" s="71" t="s">
        <v>11425</v>
      </c>
      <c r="J3810" s="72" t="s">
        <v>17</v>
      </c>
      <c r="L3810" s="71" t="s">
        <v>18</v>
      </c>
      <c r="M3810" s="73"/>
      <c r="N3810" s="73"/>
      <c r="R3810" s="73"/>
      <c r="S3810" s="72" t="s">
        <v>191</v>
      </c>
      <c r="T3810" s="72" t="s">
        <v>14410</v>
      </c>
      <c r="U3810" s="73"/>
      <c r="W3810" s="73"/>
      <c r="X3810" s="73"/>
      <c r="Y3810" s="72" t="s">
        <v>14379</v>
      </c>
      <c r="AO3810" s="71">
        <v>143</v>
      </c>
      <c r="AW3810" s="74" t="s">
        <v>18205</v>
      </c>
    </row>
    <row r="3811" spans="1:49">
      <c r="A3811" s="70" t="str">
        <f t="shared" si="119"/>
        <v>2026-01</v>
      </c>
      <c r="B3811" s="5" t="str">
        <f>_xlfn.XLOOKUP(G3811,过机服务商重量差!A:A,过机服务商重量差!G:G)</f>
        <v>007</v>
      </c>
      <c r="C3811" s="32" t="str">
        <f t="shared" si="118"/>
        <v>渠道</v>
      </c>
      <c r="D3811" s="63">
        <f>ROUND(IF(AND(AO3811&gt;=0,Y3811="正常走货"),_xlfn.XLOOKUP(G3811,过机服务商重量差!A:A,过机服务商重量差!L:L),"0"),2)</f>
        <v>199</v>
      </c>
      <c r="E3811" s="64">
        <f>ROUND(IF(B3811="小旋风",$D3811/提成!$D$4*提成!$E$4,$D3811/提成!$D$3*提成!$E$3),2)</f>
        <v>1.99</v>
      </c>
      <c r="F3811" s="5" t="str">
        <f ca="1">IFERROR(LOOKUP(1,0/((B3811=名单!B:B)*(VALUE(AW3811)&gt;=名单!E:E)*(VALUE(AW3811)&lt;=名单!G:G)*(Y3811="正常走货")),名单!H:H),"否")</f>
        <v>否</v>
      </c>
      <c r="G3811" s="71" t="s">
        <v>11426</v>
      </c>
      <c r="H3811" s="71" t="s">
        <v>11428</v>
      </c>
      <c r="J3811" s="72" t="s">
        <v>168</v>
      </c>
      <c r="L3811" s="71" t="s">
        <v>18</v>
      </c>
      <c r="M3811" s="73"/>
      <c r="N3811" s="73"/>
      <c r="R3811" s="73"/>
      <c r="S3811" s="72" t="s">
        <v>203</v>
      </c>
      <c r="T3811" s="72" t="s">
        <v>14378</v>
      </c>
      <c r="U3811" s="73"/>
      <c r="W3811" s="73"/>
      <c r="X3811" s="73"/>
      <c r="Y3811" s="72" t="s">
        <v>14379</v>
      </c>
      <c r="AO3811" s="71">
        <v>199</v>
      </c>
      <c r="AW3811" s="74" t="s">
        <v>18206</v>
      </c>
    </row>
    <row r="3812" spans="1:49">
      <c r="A3812" s="70" t="str">
        <f t="shared" si="119"/>
        <v>2026-01</v>
      </c>
      <c r="B3812" s="5" t="str">
        <f>_xlfn.XLOOKUP(G3812,过机服务商重量差!A:A,过机服务商重量差!G:G)</f>
        <v>帅时莹</v>
      </c>
      <c r="C3812" s="32" t="str">
        <f t="shared" si="118"/>
        <v>渠道</v>
      </c>
      <c r="D3812" s="63">
        <f>ROUND(IF(AND(AO3812&gt;=0,Y3812="正常走货"),_xlfn.XLOOKUP(G3812,过机服务商重量差!A:A,过机服务商重量差!L:L),"0"),2)</f>
        <v>9.5</v>
      </c>
      <c r="E3812" s="64">
        <f>ROUND(IF(B3812="小旋风",$D3812/提成!$D$4*提成!$E$4,$D3812/提成!$D$3*提成!$E$3),2)</f>
        <v>0.1</v>
      </c>
      <c r="F3812" s="5" t="str">
        <f ca="1">IFERROR(LOOKUP(1,0/((B3812=名单!B:B)*(VALUE(AW3812)&gt;=名单!E:E)*(VALUE(AW3812)&lt;=名单!G:G)*(Y3812="正常走货")),名单!H:H),"否")</f>
        <v>否</v>
      </c>
      <c r="G3812" s="71" t="s">
        <v>11429</v>
      </c>
      <c r="H3812" s="71" t="s">
        <v>11431</v>
      </c>
      <c r="J3812" s="72" t="s">
        <v>586</v>
      </c>
      <c r="L3812" s="71" t="s">
        <v>18</v>
      </c>
      <c r="M3812" s="73"/>
      <c r="N3812" s="73"/>
      <c r="R3812" s="73"/>
      <c r="S3812" s="72" t="s">
        <v>562</v>
      </c>
      <c r="T3812" s="72" t="s">
        <v>14410</v>
      </c>
      <c r="U3812" s="73"/>
      <c r="W3812" s="73"/>
      <c r="X3812" s="73"/>
      <c r="Y3812" s="72" t="s">
        <v>14379</v>
      </c>
      <c r="AO3812" s="71">
        <v>329.29</v>
      </c>
      <c r="AW3812" s="74" t="s">
        <v>18207</v>
      </c>
    </row>
    <row r="3813" spans="1:49">
      <c r="A3813" s="70" t="str">
        <f t="shared" si="119"/>
        <v>2026-01</v>
      </c>
      <c r="B3813" s="5" t="str">
        <f>_xlfn.XLOOKUP(G3813,过机服务商重量差!A:A,过机服务商重量差!G:G)</f>
        <v>帅时莹</v>
      </c>
      <c r="C3813" s="32" t="str">
        <f t="shared" si="118"/>
        <v>渠道</v>
      </c>
      <c r="D3813" s="63">
        <f>ROUND(IF(AND(AO3813&gt;=0,Y3813="正常走货"),_xlfn.XLOOKUP(G3813,过机服务商重量差!A:A,过机服务商重量差!L:L),"0"),2)</f>
        <v>75</v>
      </c>
      <c r="E3813" s="64">
        <f>ROUND(IF(B3813="小旋风",$D3813/提成!$D$4*提成!$E$4,$D3813/提成!$D$3*提成!$E$3),2)</f>
        <v>0.75</v>
      </c>
      <c r="F3813" s="5" t="str">
        <f ca="1">IFERROR(LOOKUP(1,0/((B3813=名单!B:B)*(VALUE(AW3813)&gt;=名单!E:E)*(VALUE(AW3813)&lt;=名单!G:G)*(Y3813="正常走货")),名单!H:H),"否")</f>
        <v>否</v>
      </c>
      <c r="G3813" s="71" t="s">
        <v>11432</v>
      </c>
      <c r="H3813" s="71" t="s">
        <v>11434</v>
      </c>
      <c r="J3813" s="72" t="s">
        <v>186</v>
      </c>
      <c r="L3813" s="71" t="s">
        <v>18</v>
      </c>
      <c r="M3813" s="73"/>
      <c r="N3813" s="73"/>
      <c r="R3813" s="73"/>
      <c r="S3813" s="72" t="s">
        <v>187</v>
      </c>
      <c r="T3813" s="72" t="s">
        <v>14410</v>
      </c>
      <c r="U3813" s="73"/>
      <c r="W3813" s="73"/>
      <c r="X3813" s="73"/>
      <c r="Y3813" s="72" t="s">
        <v>14379</v>
      </c>
      <c r="AO3813" s="71">
        <v>482</v>
      </c>
      <c r="AW3813" s="74" t="s">
        <v>18208</v>
      </c>
    </row>
    <row r="3814" spans="1:49">
      <c r="A3814" s="70" t="str">
        <f t="shared" si="119"/>
        <v>2026-01</v>
      </c>
      <c r="B3814" s="5" t="str">
        <f>_xlfn.XLOOKUP(G3814,过机服务商重量差!A:A,过机服务商重量差!G:G)</f>
        <v>风清扬</v>
      </c>
      <c r="C3814" s="32" t="str">
        <f t="shared" si="118"/>
        <v>渠道</v>
      </c>
      <c r="D3814" s="63">
        <f>ROUND(IF(AND(AO3814&gt;=0,Y3814="正常走货"),_xlfn.XLOOKUP(G3814,过机服务商重量差!A:A,过机服务商重量差!L:L),"0"),2)</f>
        <v>350</v>
      </c>
      <c r="E3814" s="64">
        <f>ROUND(IF(B3814="小旋风",$D3814/提成!$D$4*提成!$E$4,$D3814/提成!$D$3*提成!$E$3),2)</f>
        <v>3.5</v>
      </c>
      <c r="F3814" s="5" t="str">
        <f ca="1">IFERROR(LOOKUP(1,0/((B3814=名单!B:B)*(VALUE(AW3814)&gt;=名单!E:E)*(VALUE(AW3814)&lt;=名单!G:G)*(Y3814="正常走货")),名单!H:H),"否")</f>
        <v>是</v>
      </c>
      <c r="G3814" s="71" t="s">
        <v>11435</v>
      </c>
      <c r="H3814" s="71" t="s">
        <v>11437</v>
      </c>
      <c r="J3814" s="72" t="s">
        <v>144</v>
      </c>
      <c r="L3814" s="71" t="s">
        <v>18</v>
      </c>
      <c r="M3814" s="73"/>
      <c r="N3814" s="73"/>
      <c r="R3814" s="73"/>
      <c r="S3814" s="72" t="s">
        <v>227</v>
      </c>
      <c r="T3814" s="72" t="s">
        <v>14410</v>
      </c>
      <c r="U3814" s="73"/>
      <c r="W3814" s="73"/>
      <c r="X3814" s="73"/>
      <c r="Y3814" s="72" t="s">
        <v>14379</v>
      </c>
      <c r="AO3814" s="71">
        <v>502</v>
      </c>
      <c r="AW3814" s="74" t="s">
        <v>18209</v>
      </c>
    </row>
    <row r="3815" spans="1:49">
      <c r="A3815" s="70" t="str">
        <f t="shared" si="119"/>
        <v>2026-01</v>
      </c>
      <c r="B3815" s="5" t="str">
        <f>_xlfn.XLOOKUP(G3815,过机服务商重量差!A:A,过机服务商重量差!G:G)</f>
        <v>风清扬</v>
      </c>
      <c r="C3815" s="32" t="str">
        <f t="shared" si="118"/>
        <v>渠道</v>
      </c>
      <c r="D3815" s="63">
        <f>ROUND(IF(AND(AO3815&gt;=0,Y3815="正常走货"),_xlfn.XLOOKUP(G3815,过机服务商重量差!A:A,过机服务商重量差!L:L),"0"),2)</f>
        <v>58</v>
      </c>
      <c r="E3815" s="64">
        <f>ROUND(IF(B3815="小旋风",$D3815/提成!$D$4*提成!$E$4,$D3815/提成!$D$3*提成!$E$3),2)</f>
        <v>0.58</v>
      </c>
      <c r="F3815" s="5" t="str">
        <f ca="1">IFERROR(LOOKUP(1,0/((B3815=名单!B:B)*(VALUE(AW3815)&gt;=名单!E:E)*(VALUE(AW3815)&lt;=名单!G:G)*(Y3815="正常走货")),名单!H:H),"否")</f>
        <v>是</v>
      </c>
      <c r="G3815" s="71" t="s">
        <v>11438</v>
      </c>
      <c r="H3815" s="71" t="s">
        <v>11440</v>
      </c>
      <c r="J3815" s="71" t="s">
        <v>51</v>
      </c>
      <c r="L3815" s="71" t="s">
        <v>18</v>
      </c>
      <c r="M3815" s="73"/>
      <c r="N3815" s="73"/>
      <c r="R3815" s="73"/>
      <c r="S3815" s="72" t="s">
        <v>156</v>
      </c>
      <c r="T3815" s="72" t="s">
        <v>14386</v>
      </c>
      <c r="U3815" s="73"/>
      <c r="W3815" s="73"/>
      <c r="X3815" s="73"/>
      <c r="Y3815" s="72" t="s">
        <v>14379</v>
      </c>
      <c r="AO3815" s="71">
        <v>216.2</v>
      </c>
      <c r="AW3815" s="74" t="s">
        <v>18210</v>
      </c>
    </row>
    <row r="3816" spans="1:49">
      <c r="A3816" s="70" t="str">
        <f t="shared" si="119"/>
        <v>2026-01</v>
      </c>
      <c r="B3816" s="5" t="str">
        <f>_xlfn.XLOOKUP(G3816,过机服务商重量差!A:A,过机服务商重量差!G:G)</f>
        <v>玉麒麟</v>
      </c>
      <c r="C3816" s="32" t="str">
        <f t="shared" si="118"/>
        <v>渠道</v>
      </c>
      <c r="D3816" s="63">
        <f>ROUND(IF(AND(AO3816&gt;=0,Y3816="正常走货"),_xlfn.XLOOKUP(G3816,过机服务商重量差!A:A,过机服务商重量差!L:L),"0"),2)</f>
        <v>106</v>
      </c>
      <c r="E3816" s="64">
        <f>ROUND(IF(B3816="小旋风",$D3816/提成!$D$4*提成!$E$4,$D3816/提成!$D$3*提成!$E$3),2)</f>
        <v>1.06</v>
      </c>
      <c r="F3816" s="5" t="str">
        <f ca="1">IFERROR(LOOKUP(1,0/((B3816=名单!B:B)*(VALUE(AW3816)&gt;=名单!E:E)*(VALUE(AW3816)&lt;=名单!G:G)*(Y3816="正常走货")),名单!H:H),"否")</f>
        <v>否</v>
      </c>
      <c r="G3816" s="71" t="s">
        <v>11441</v>
      </c>
      <c r="H3816" s="71" t="s">
        <v>11443</v>
      </c>
      <c r="J3816" s="72" t="s">
        <v>17</v>
      </c>
      <c r="L3816" s="71" t="s">
        <v>18</v>
      </c>
      <c r="M3816" s="73"/>
      <c r="N3816" s="73"/>
      <c r="R3816" s="73"/>
      <c r="S3816" s="72" t="s">
        <v>145</v>
      </c>
      <c r="T3816" s="72" t="s">
        <v>14407</v>
      </c>
      <c r="U3816" s="73"/>
      <c r="W3816" s="73"/>
      <c r="X3816" s="73"/>
      <c r="Y3816" s="72" t="s">
        <v>14379</v>
      </c>
      <c r="AO3816" s="71">
        <v>453</v>
      </c>
      <c r="AW3816" s="74" t="s">
        <v>18211</v>
      </c>
    </row>
    <row r="3817" spans="1:49">
      <c r="A3817" s="70" t="str">
        <f t="shared" si="119"/>
        <v>2026-01</v>
      </c>
      <c r="B3817" s="5" t="str">
        <f>_xlfn.XLOOKUP(G3817,过机服务商重量差!A:A,过机服务商重量差!G:G)</f>
        <v>玉麒麟</v>
      </c>
      <c r="C3817" s="32" t="str">
        <f t="shared" si="118"/>
        <v>渠道</v>
      </c>
      <c r="D3817" s="63">
        <f>ROUND(IF(AND(AO3817&gt;=0,Y3817="正常走货"),_xlfn.XLOOKUP(G3817,过机服务商重量差!A:A,过机服务商重量差!L:L),"0"),2)</f>
        <v>28</v>
      </c>
      <c r="E3817" s="64">
        <f>ROUND(IF(B3817="小旋风",$D3817/提成!$D$4*提成!$E$4,$D3817/提成!$D$3*提成!$E$3),2)</f>
        <v>0.28</v>
      </c>
      <c r="F3817" s="5" t="str">
        <f ca="1">IFERROR(LOOKUP(1,0/((B3817=名单!B:B)*(VALUE(AW3817)&gt;=名单!E:E)*(VALUE(AW3817)&lt;=名单!G:G)*(Y3817="正常走货")),名单!H:H),"否")</f>
        <v>否</v>
      </c>
      <c r="G3817" s="71" t="s">
        <v>11444</v>
      </c>
      <c r="H3817" s="71" t="s">
        <v>11446</v>
      </c>
      <c r="J3817" s="72" t="s">
        <v>17</v>
      </c>
      <c r="L3817" s="71" t="s">
        <v>18</v>
      </c>
      <c r="M3817" s="73"/>
      <c r="N3817" s="73"/>
      <c r="R3817" s="73"/>
      <c r="S3817" s="72" t="s">
        <v>145</v>
      </c>
      <c r="T3817" s="72" t="s">
        <v>14407</v>
      </c>
      <c r="U3817" s="73"/>
      <c r="W3817" s="73"/>
      <c r="X3817" s="73"/>
      <c r="Y3817" s="72" t="s">
        <v>14379</v>
      </c>
      <c r="AO3817" s="71">
        <v>154</v>
      </c>
      <c r="AW3817" s="74" t="s">
        <v>18212</v>
      </c>
    </row>
    <row r="3818" spans="1:49">
      <c r="A3818" s="70" t="str">
        <f t="shared" si="119"/>
        <v>2026-01</v>
      </c>
      <c r="B3818" s="5" t="str">
        <f>_xlfn.XLOOKUP(G3818,过机服务商重量差!A:A,过机服务商重量差!G:G)</f>
        <v>玉麒麟</v>
      </c>
      <c r="C3818" s="32" t="str">
        <f t="shared" si="118"/>
        <v>渠道</v>
      </c>
      <c r="D3818" s="63">
        <f>ROUND(IF(AND(AO3818&gt;=0,Y3818="正常走货"),_xlfn.XLOOKUP(G3818,过机服务商重量差!A:A,过机服务商重量差!L:L),"0"),2)</f>
        <v>0.5</v>
      </c>
      <c r="E3818" s="64">
        <f>ROUND(IF(B3818="小旋风",$D3818/提成!$D$4*提成!$E$4,$D3818/提成!$D$3*提成!$E$3),2)</f>
        <v>0.01</v>
      </c>
      <c r="F3818" s="5" t="str">
        <f ca="1">IFERROR(LOOKUP(1,0/((B3818=名单!B:B)*(VALUE(AW3818)&gt;=名单!E:E)*(VALUE(AW3818)&lt;=名单!G:G)*(Y3818="正常走货")),名单!H:H),"否")</f>
        <v>否</v>
      </c>
      <c r="G3818" s="71" t="s">
        <v>11447</v>
      </c>
      <c r="H3818" s="71" t="s">
        <v>11449</v>
      </c>
      <c r="J3818" s="72" t="s">
        <v>17</v>
      </c>
      <c r="L3818" s="71" t="s">
        <v>18</v>
      </c>
      <c r="M3818" s="73"/>
      <c r="N3818" s="73"/>
      <c r="R3818" s="73"/>
      <c r="S3818" s="72" t="s">
        <v>562</v>
      </c>
      <c r="T3818" s="72" t="s">
        <v>14410</v>
      </c>
      <c r="U3818" s="73"/>
      <c r="W3818" s="73"/>
      <c r="X3818" s="73"/>
      <c r="Y3818" s="72" t="s">
        <v>14379</v>
      </c>
      <c r="AO3818" s="71">
        <v>58.5</v>
      </c>
      <c r="AW3818" s="74" t="s">
        <v>18213</v>
      </c>
    </row>
    <row r="3819" spans="1:49">
      <c r="A3819" s="70" t="str">
        <f t="shared" si="119"/>
        <v>2026-01</v>
      </c>
      <c r="B3819" s="5" t="str">
        <f>_xlfn.XLOOKUP(G3819,过机服务商重量差!A:A,过机服务商重量差!G:G)</f>
        <v>玉麒麟</v>
      </c>
      <c r="C3819" s="32" t="str">
        <f t="shared" si="118"/>
        <v>渠道</v>
      </c>
      <c r="D3819" s="63">
        <f>ROUND(IF(AND(AO3819&gt;=0,Y3819="正常走货"),_xlfn.XLOOKUP(G3819,过机服务商重量差!A:A,过机服务商重量差!L:L),"0"),2)</f>
        <v>1.5</v>
      </c>
      <c r="E3819" s="64">
        <f>ROUND(IF(B3819="小旋风",$D3819/提成!$D$4*提成!$E$4,$D3819/提成!$D$3*提成!$E$3),2)</f>
        <v>0.02</v>
      </c>
      <c r="F3819" s="5" t="str">
        <f ca="1">IFERROR(LOOKUP(1,0/((B3819=名单!B:B)*(VALUE(AW3819)&gt;=名单!E:E)*(VALUE(AW3819)&lt;=名单!G:G)*(Y3819="正常走货")),名单!H:H),"否")</f>
        <v>否</v>
      </c>
      <c r="G3819" s="71" t="s">
        <v>11450</v>
      </c>
      <c r="H3819" s="71" t="s">
        <v>11452</v>
      </c>
      <c r="J3819" s="72" t="s">
        <v>17</v>
      </c>
      <c r="L3819" s="71" t="s">
        <v>18</v>
      </c>
      <c r="M3819" s="73"/>
      <c r="N3819" s="73"/>
      <c r="R3819" s="73"/>
      <c r="S3819" s="72" t="s">
        <v>2305</v>
      </c>
      <c r="T3819" s="72" t="s">
        <v>14410</v>
      </c>
      <c r="U3819" s="73"/>
      <c r="W3819" s="73"/>
      <c r="X3819" s="73"/>
      <c r="Y3819" s="72" t="s">
        <v>14379</v>
      </c>
      <c r="AO3819" s="71">
        <v>97.5</v>
      </c>
      <c r="AW3819" s="74" t="s">
        <v>18214</v>
      </c>
    </row>
    <row r="3820" spans="1:49">
      <c r="A3820" s="70" t="str">
        <f t="shared" si="119"/>
        <v>2026-01</v>
      </c>
      <c r="B3820" s="5" t="str">
        <f>_xlfn.XLOOKUP(G3820,过机服务商重量差!A:A,过机服务商重量差!G:G)</f>
        <v>帅时莹</v>
      </c>
      <c r="C3820" s="32" t="str">
        <f t="shared" si="118"/>
        <v>渠道</v>
      </c>
      <c r="D3820" s="63">
        <f>ROUND(IF(AND(AO3820&gt;=0,Y3820="正常走货"),_xlfn.XLOOKUP(G3820,过机服务商重量差!A:A,过机服务商重量差!L:L),"0"),2)</f>
        <v>1</v>
      </c>
      <c r="E3820" s="64">
        <f>ROUND(IF(B3820="小旋风",$D3820/提成!$D$4*提成!$E$4,$D3820/提成!$D$3*提成!$E$3),2)</f>
        <v>0.01</v>
      </c>
      <c r="F3820" s="5" t="str">
        <f ca="1">IFERROR(LOOKUP(1,0/((B3820=名单!B:B)*(VALUE(AW3820)&gt;=名单!E:E)*(VALUE(AW3820)&lt;=名单!G:G)*(Y3820="正常走货")),名单!H:H),"否")</f>
        <v>否</v>
      </c>
      <c r="G3820" s="71" t="s">
        <v>11453</v>
      </c>
      <c r="H3820" s="71" t="s">
        <v>11455</v>
      </c>
      <c r="J3820" s="71" t="s">
        <v>458</v>
      </c>
      <c r="L3820" s="71" t="s">
        <v>18</v>
      </c>
      <c r="M3820" s="73"/>
      <c r="N3820" s="73"/>
      <c r="R3820" s="73"/>
      <c r="S3820" s="72" t="s">
        <v>306</v>
      </c>
      <c r="T3820" s="72" t="s">
        <v>14410</v>
      </c>
      <c r="U3820" s="73"/>
      <c r="W3820" s="73"/>
      <c r="X3820" s="73"/>
      <c r="Y3820" s="72" t="s">
        <v>14379</v>
      </c>
      <c r="AO3820" s="71">
        <v>25</v>
      </c>
      <c r="AW3820" s="74" t="s">
        <v>18215</v>
      </c>
    </row>
    <row r="3821" spans="1:49">
      <c r="A3821" s="70" t="str">
        <f t="shared" si="119"/>
        <v>2026-01</v>
      </c>
      <c r="B3821" s="5" t="str">
        <f>_xlfn.XLOOKUP(G3821,过机服务商重量差!A:A,过机服务商重量差!G:G)</f>
        <v>玉麒麟</v>
      </c>
      <c r="C3821" s="32" t="str">
        <f t="shared" si="118"/>
        <v>渠道</v>
      </c>
      <c r="D3821" s="63">
        <f>ROUND(IF(AND(AO3821&gt;=0,Y3821="正常走货"),_xlfn.XLOOKUP(G3821,过机服务商重量差!A:A,过机服务商重量差!L:L),"0"),2)</f>
        <v>33</v>
      </c>
      <c r="E3821" s="64">
        <f>ROUND(IF(B3821="小旋风",$D3821/提成!$D$4*提成!$E$4,$D3821/提成!$D$3*提成!$E$3),2)</f>
        <v>0.33</v>
      </c>
      <c r="F3821" s="5" t="str">
        <f ca="1">IFERROR(LOOKUP(1,0/((B3821=名单!B:B)*(VALUE(AW3821)&gt;=名单!E:E)*(VALUE(AW3821)&lt;=名单!G:G)*(Y3821="正常走货")),名单!H:H),"否")</f>
        <v>否</v>
      </c>
      <c r="G3821" s="71" t="s">
        <v>11456</v>
      </c>
      <c r="H3821" s="71" t="s">
        <v>11458</v>
      </c>
      <c r="J3821" s="72" t="s">
        <v>24</v>
      </c>
      <c r="L3821" s="71" t="s">
        <v>18</v>
      </c>
      <c r="M3821" s="73"/>
      <c r="N3821" s="73"/>
      <c r="R3821" s="73"/>
      <c r="S3821" s="72" t="s">
        <v>246</v>
      </c>
      <c r="T3821" s="72" t="s">
        <v>14386</v>
      </c>
      <c r="U3821" s="73"/>
      <c r="W3821" s="73"/>
      <c r="X3821" s="73"/>
      <c r="Y3821" s="72" t="s">
        <v>14379</v>
      </c>
      <c r="AO3821" s="71">
        <v>179.6</v>
      </c>
      <c r="AW3821" s="74" t="s">
        <v>18216</v>
      </c>
    </row>
    <row r="3822" spans="1:49">
      <c r="A3822" s="70" t="str">
        <f t="shared" si="119"/>
        <v>2026-01</v>
      </c>
      <c r="B3822" s="5" t="str">
        <f>_xlfn.XLOOKUP(G3822,过机服务商重量差!A:A,过机服务商重量差!G:G)</f>
        <v>玉麒麟</v>
      </c>
      <c r="C3822" s="32" t="str">
        <f t="shared" si="118"/>
        <v>渠道</v>
      </c>
      <c r="D3822" s="63">
        <f>ROUND(IF(AND(AO3822&gt;=0,Y3822="正常走货"),_xlfn.XLOOKUP(G3822,过机服务商重量差!A:A,过机服务商重量差!L:L),"0"),2)</f>
        <v>28</v>
      </c>
      <c r="E3822" s="64">
        <f>ROUND(IF(B3822="小旋风",$D3822/提成!$D$4*提成!$E$4,$D3822/提成!$D$3*提成!$E$3),2)</f>
        <v>0.28</v>
      </c>
      <c r="F3822" s="5" t="str">
        <f ca="1">IFERROR(LOOKUP(1,0/((B3822=名单!B:B)*(VALUE(AW3822)&gt;=名单!E:E)*(VALUE(AW3822)&lt;=名单!G:G)*(Y3822="正常走货")),名单!H:H),"否")</f>
        <v>否</v>
      </c>
      <c r="G3822" s="71" t="s">
        <v>11459</v>
      </c>
      <c r="H3822" s="71" t="s">
        <v>11461</v>
      </c>
      <c r="J3822" s="72" t="s">
        <v>24</v>
      </c>
      <c r="L3822" s="71" t="s">
        <v>18</v>
      </c>
      <c r="M3822" s="73"/>
      <c r="N3822" s="73"/>
      <c r="R3822" s="73"/>
      <c r="S3822" s="72" t="s">
        <v>246</v>
      </c>
      <c r="T3822" s="72" t="s">
        <v>14386</v>
      </c>
      <c r="U3822" s="73"/>
      <c r="W3822" s="73"/>
      <c r="X3822" s="73"/>
      <c r="Y3822" s="72" t="s">
        <v>14379</v>
      </c>
      <c r="AO3822" s="71">
        <v>149.6</v>
      </c>
      <c r="AW3822" s="74" t="s">
        <v>18217</v>
      </c>
    </row>
    <row r="3823" spans="1:49">
      <c r="A3823" s="70" t="str">
        <f t="shared" si="119"/>
        <v>2026-01</v>
      </c>
      <c r="B3823" s="5" t="str">
        <f>_xlfn.XLOOKUP(G3823,过机服务商重量差!A:A,过机服务商重量差!G:G)</f>
        <v>无崖子</v>
      </c>
      <c r="C3823" s="32" t="str">
        <f t="shared" si="118"/>
        <v>渠道</v>
      </c>
      <c r="D3823" s="63">
        <f>ROUND(IF(AND(AO3823&gt;=0,Y3823="正常走货"),_xlfn.XLOOKUP(G3823,过机服务商重量差!A:A,过机服务商重量差!L:L),"0"),2)</f>
        <v>3</v>
      </c>
      <c r="E3823" s="64">
        <f>ROUND(IF(B3823="小旋风",$D3823/提成!$D$4*提成!$E$4,$D3823/提成!$D$3*提成!$E$3),2)</f>
        <v>0.03</v>
      </c>
      <c r="F3823" s="5" t="str">
        <f ca="1">IFERROR(LOOKUP(1,0/((B3823=名单!B:B)*(VALUE(AW3823)&gt;=名单!E:E)*(VALUE(AW3823)&lt;=名单!G:G)*(Y3823="正常走货")),名单!H:H),"否")</f>
        <v>否</v>
      </c>
      <c r="G3823" s="71" t="s">
        <v>11462</v>
      </c>
      <c r="H3823" s="71" t="s">
        <v>11464</v>
      </c>
      <c r="J3823" s="72" t="s">
        <v>336</v>
      </c>
      <c r="L3823" s="71" t="s">
        <v>18</v>
      </c>
      <c r="M3823" s="73"/>
      <c r="N3823" s="73"/>
      <c r="R3823" s="73"/>
      <c r="S3823" s="72" t="s">
        <v>203</v>
      </c>
      <c r="T3823" s="72" t="s">
        <v>14378</v>
      </c>
      <c r="U3823" s="73"/>
      <c r="W3823" s="73"/>
      <c r="X3823" s="73"/>
      <c r="Y3823" s="72" t="s">
        <v>14379</v>
      </c>
      <c r="AO3823" s="71">
        <v>0</v>
      </c>
      <c r="AW3823" s="74" t="s">
        <v>18218</v>
      </c>
    </row>
    <row r="3824" spans="1:49">
      <c r="A3824" s="70" t="str">
        <f t="shared" si="119"/>
        <v>2026-01</v>
      </c>
      <c r="B3824" s="5" t="str">
        <f>_xlfn.XLOOKUP(G3824,过机服务商重量差!A:A,过机服务商重量差!G:G)</f>
        <v>玉麒麟</v>
      </c>
      <c r="C3824" s="32" t="str">
        <f t="shared" si="118"/>
        <v>渠道</v>
      </c>
      <c r="D3824" s="63">
        <f>ROUND(IF(AND(AO3824&gt;=0,Y3824="正常走货"),_xlfn.XLOOKUP(G3824,过机服务商重量差!A:A,过机服务商重量差!L:L),"0"),2)</f>
        <v>39</v>
      </c>
      <c r="E3824" s="64">
        <f>ROUND(IF(B3824="小旋风",$D3824/提成!$D$4*提成!$E$4,$D3824/提成!$D$3*提成!$E$3),2)</f>
        <v>0.39</v>
      </c>
      <c r="F3824" s="5" t="str">
        <f ca="1">IFERROR(LOOKUP(1,0/((B3824=名单!B:B)*(VALUE(AW3824)&gt;=名单!E:E)*(VALUE(AW3824)&lt;=名单!G:G)*(Y3824="正常走货")),名单!H:H),"否")</f>
        <v>否</v>
      </c>
      <c r="G3824" s="71" t="s">
        <v>11465</v>
      </c>
      <c r="H3824" s="71" t="s">
        <v>11467</v>
      </c>
      <c r="J3824" s="72" t="s">
        <v>17</v>
      </c>
      <c r="L3824" s="71" t="s">
        <v>18</v>
      </c>
      <c r="M3824" s="73"/>
      <c r="N3824" s="73"/>
      <c r="R3824" s="73"/>
      <c r="S3824" s="72" t="s">
        <v>191</v>
      </c>
      <c r="T3824" s="72" t="s">
        <v>14410</v>
      </c>
      <c r="U3824" s="73"/>
      <c r="W3824" s="73"/>
      <c r="X3824" s="73"/>
      <c r="Y3824" s="72" t="s">
        <v>14379</v>
      </c>
      <c r="AO3824" s="71">
        <v>1164</v>
      </c>
      <c r="AW3824" s="74" t="s">
        <v>18219</v>
      </c>
    </row>
    <row r="3825" spans="1:49">
      <c r="A3825" s="70" t="str">
        <f t="shared" si="119"/>
        <v>2026-01</v>
      </c>
      <c r="B3825" s="5" t="str">
        <f>_xlfn.XLOOKUP(G3825,过机服务商重量差!A:A,过机服务商重量差!G:G)</f>
        <v>无崖子</v>
      </c>
      <c r="C3825" s="32" t="str">
        <f t="shared" si="118"/>
        <v>渠道</v>
      </c>
      <c r="D3825" s="63">
        <f>ROUND(IF(AND(AO3825&gt;=0,Y3825="正常走货"),_xlfn.XLOOKUP(G3825,过机服务商重量差!A:A,过机服务商重量差!L:L),"0"),2)</f>
        <v>1.5</v>
      </c>
      <c r="E3825" s="64">
        <f>ROUND(IF(B3825="小旋风",$D3825/提成!$D$4*提成!$E$4,$D3825/提成!$D$3*提成!$E$3),2)</f>
        <v>0.02</v>
      </c>
      <c r="F3825" s="5" t="str">
        <f ca="1">IFERROR(LOOKUP(1,0/((B3825=名单!B:B)*(VALUE(AW3825)&gt;=名单!E:E)*(VALUE(AW3825)&lt;=名单!G:G)*(Y3825="正常走货")),名单!H:H),"否")</f>
        <v>否</v>
      </c>
      <c r="G3825" s="71" t="s">
        <v>11468</v>
      </c>
      <c r="H3825" s="71" t="s">
        <v>11470</v>
      </c>
      <c r="J3825" s="72" t="s">
        <v>807</v>
      </c>
      <c r="L3825" s="71" t="s">
        <v>18</v>
      </c>
      <c r="M3825" s="73"/>
      <c r="N3825" s="73"/>
      <c r="R3825" s="73"/>
      <c r="S3825" s="72" t="s">
        <v>215</v>
      </c>
      <c r="T3825" s="72" t="s">
        <v>14378</v>
      </c>
      <c r="U3825" s="73"/>
      <c r="W3825" s="73"/>
      <c r="X3825" s="73"/>
      <c r="Y3825" s="72" t="s">
        <v>14379</v>
      </c>
      <c r="AO3825" s="71">
        <v>0</v>
      </c>
      <c r="AW3825" s="74" t="s">
        <v>18220</v>
      </c>
    </row>
    <row r="3826" spans="1:49">
      <c r="A3826" s="70" t="str">
        <f t="shared" si="119"/>
        <v>2026-01</v>
      </c>
      <c r="B3826" s="5" t="str">
        <f>_xlfn.XLOOKUP(G3826,过机服务商重量差!A:A,过机服务商重量差!G:G)</f>
        <v>玉麒麟</v>
      </c>
      <c r="C3826" s="32" t="str">
        <f t="shared" si="118"/>
        <v>渠道</v>
      </c>
      <c r="D3826" s="63">
        <f>ROUND(IF(AND(AO3826&gt;=0,Y3826="正常走货"),_xlfn.XLOOKUP(G3826,过机服务商重量差!A:A,过机服务商重量差!L:L),"0"),2)</f>
        <v>22</v>
      </c>
      <c r="E3826" s="64">
        <f>ROUND(IF(B3826="小旋风",$D3826/提成!$D$4*提成!$E$4,$D3826/提成!$D$3*提成!$E$3),2)</f>
        <v>0.22</v>
      </c>
      <c r="F3826" s="5" t="str">
        <f ca="1">IFERROR(LOOKUP(1,0/((B3826=名单!B:B)*(VALUE(AW3826)&gt;=名单!E:E)*(VALUE(AW3826)&lt;=名单!G:G)*(Y3826="正常走货")),名单!H:H),"否")</f>
        <v>否</v>
      </c>
      <c r="G3826" s="71" t="s">
        <v>11471</v>
      </c>
      <c r="H3826" s="71" t="s">
        <v>11473</v>
      </c>
      <c r="J3826" s="72" t="s">
        <v>1080</v>
      </c>
      <c r="L3826" s="72" t="s">
        <v>18</v>
      </c>
      <c r="M3826" s="73"/>
      <c r="N3826" s="73"/>
      <c r="R3826" s="73"/>
      <c r="S3826" s="72" t="s">
        <v>10131</v>
      </c>
      <c r="T3826" s="72" t="s">
        <v>14578</v>
      </c>
      <c r="U3826" s="73"/>
      <c r="W3826" s="73"/>
      <c r="X3826" s="73"/>
      <c r="Y3826" s="72" t="s">
        <v>14379</v>
      </c>
      <c r="AO3826" s="71">
        <v>91.5999999999999</v>
      </c>
      <c r="AW3826" s="74" t="s">
        <v>18221</v>
      </c>
    </row>
    <row r="3827" spans="1:49">
      <c r="A3827" s="70" t="str">
        <f t="shared" si="119"/>
        <v>2026-01</v>
      </c>
      <c r="B3827" s="5" t="str">
        <f>_xlfn.XLOOKUP(G3827,过机服务商重量差!A:A,过机服务商重量差!G:G)</f>
        <v>玉麒麟</v>
      </c>
      <c r="C3827" s="32" t="str">
        <f t="shared" si="118"/>
        <v>渠道</v>
      </c>
      <c r="D3827" s="63">
        <f>ROUND(IF(AND(AO3827&gt;=0,Y3827="正常走货"),_xlfn.XLOOKUP(G3827,过机服务商重量差!A:A,过机服务商重量差!L:L),"0"),2)</f>
        <v>22</v>
      </c>
      <c r="E3827" s="64">
        <f>ROUND(IF(B3827="小旋风",$D3827/提成!$D$4*提成!$E$4,$D3827/提成!$D$3*提成!$E$3),2)</f>
        <v>0.22</v>
      </c>
      <c r="F3827" s="5" t="str">
        <f ca="1">IFERROR(LOOKUP(1,0/((B3827=名单!B:B)*(VALUE(AW3827)&gt;=名单!E:E)*(VALUE(AW3827)&lt;=名单!G:G)*(Y3827="正常走货")),名单!H:H),"否")</f>
        <v>否</v>
      </c>
      <c r="G3827" s="71" t="s">
        <v>11474</v>
      </c>
      <c r="H3827" s="71" t="s">
        <v>11476</v>
      </c>
      <c r="J3827" s="72" t="s">
        <v>1080</v>
      </c>
      <c r="L3827" s="71" t="s">
        <v>18</v>
      </c>
      <c r="M3827" s="73"/>
      <c r="N3827" s="73"/>
      <c r="R3827" s="73"/>
      <c r="S3827" s="72" t="s">
        <v>10131</v>
      </c>
      <c r="T3827" s="72" t="s">
        <v>14578</v>
      </c>
      <c r="U3827" s="73"/>
      <c r="W3827" s="73"/>
      <c r="X3827" s="73"/>
      <c r="Y3827" s="72" t="s">
        <v>14379</v>
      </c>
      <c r="AO3827" s="71">
        <v>91.5999999999999</v>
      </c>
      <c r="AW3827" s="74" t="s">
        <v>18222</v>
      </c>
    </row>
    <row r="3828" spans="1:49">
      <c r="A3828" s="70" t="str">
        <f t="shared" si="119"/>
        <v>2026-01</v>
      </c>
      <c r="B3828" s="5" t="str">
        <f>_xlfn.XLOOKUP(G3828,过机服务商重量差!A:A,过机服务商重量差!G:G)</f>
        <v>玉麒麟</v>
      </c>
      <c r="C3828" s="32" t="str">
        <f t="shared" si="118"/>
        <v>渠道</v>
      </c>
      <c r="D3828" s="63">
        <f>ROUND(IF(AND(AO3828&gt;=0,Y3828="正常走货"),_xlfn.XLOOKUP(G3828,过机服务商重量差!A:A,过机服务商重量差!L:L),"0"),2)</f>
        <v>33</v>
      </c>
      <c r="E3828" s="64">
        <f>ROUND(IF(B3828="小旋风",$D3828/提成!$D$4*提成!$E$4,$D3828/提成!$D$3*提成!$E$3),2)</f>
        <v>0.33</v>
      </c>
      <c r="F3828" s="5" t="str">
        <f ca="1">IFERROR(LOOKUP(1,0/((B3828=名单!B:B)*(VALUE(AW3828)&gt;=名单!E:E)*(VALUE(AW3828)&lt;=名单!G:G)*(Y3828="正常走货")),名单!H:H),"否")</f>
        <v>否</v>
      </c>
      <c r="G3828" s="71" t="s">
        <v>11477</v>
      </c>
      <c r="H3828" s="71" t="s">
        <v>11479</v>
      </c>
      <c r="J3828" s="72" t="s">
        <v>17</v>
      </c>
      <c r="L3828" s="71" t="s">
        <v>18</v>
      </c>
      <c r="M3828" s="73"/>
      <c r="N3828" s="73"/>
      <c r="R3828" s="73"/>
      <c r="S3828" s="72" t="s">
        <v>227</v>
      </c>
      <c r="T3828" s="72" t="s">
        <v>14410</v>
      </c>
      <c r="U3828" s="73"/>
      <c r="W3828" s="73"/>
      <c r="X3828" s="73"/>
      <c r="Y3828" s="72" t="s">
        <v>14379</v>
      </c>
      <c r="AO3828" s="71">
        <v>235.6</v>
      </c>
      <c r="AW3828" s="74" t="s">
        <v>18223</v>
      </c>
    </row>
    <row r="3829" spans="1:49">
      <c r="A3829" s="70" t="str">
        <f t="shared" si="119"/>
        <v>2026-01</v>
      </c>
      <c r="B3829" s="5" t="str">
        <f>_xlfn.XLOOKUP(G3829,过机服务商重量差!A:A,过机服务商重量差!G:G)</f>
        <v>玉麒麟</v>
      </c>
      <c r="C3829" s="32" t="str">
        <f t="shared" si="118"/>
        <v>渠道</v>
      </c>
      <c r="D3829" s="63">
        <f>ROUND(IF(AND(AO3829&gt;=0,Y3829="正常走货"),_xlfn.XLOOKUP(G3829,过机服务商重量差!A:A,过机服务商重量差!L:L),"0"),2)</f>
        <v>2</v>
      </c>
      <c r="E3829" s="64">
        <f>ROUND(IF(B3829="小旋风",$D3829/提成!$D$4*提成!$E$4,$D3829/提成!$D$3*提成!$E$3),2)</f>
        <v>0.02</v>
      </c>
      <c r="F3829" s="5" t="str">
        <f ca="1">IFERROR(LOOKUP(1,0/((B3829=名单!B:B)*(VALUE(AW3829)&gt;=名单!E:E)*(VALUE(AW3829)&lt;=名单!G:G)*(Y3829="正常走货")),名单!H:H),"否")</f>
        <v>否</v>
      </c>
      <c r="G3829" s="71" t="s">
        <v>11480</v>
      </c>
      <c r="H3829" s="71" t="s">
        <v>11482</v>
      </c>
      <c r="J3829" s="72" t="s">
        <v>17</v>
      </c>
      <c r="L3829" s="71" t="s">
        <v>18</v>
      </c>
      <c r="M3829" s="73"/>
      <c r="N3829" s="73"/>
      <c r="R3829" s="73"/>
      <c r="S3829" s="72" t="s">
        <v>227</v>
      </c>
      <c r="T3829" s="72" t="s">
        <v>14410</v>
      </c>
      <c r="U3829" s="73"/>
      <c r="W3829" s="73"/>
      <c r="X3829" s="73"/>
      <c r="Y3829" s="72" t="s">
        <v>14379</v>
      </c>
      <c r="AO3829" s="71">
        <v>54.27</v>
      </c>
      <c r="AW3829" s="74" t="s">
        <v>18224</v>
      </c>
    </row>
    <row r="3830" spans="1:49">
      <c r="A3830" s="70" t="str">
        <f t="shared" si="119"/>
        <v>2026-01</v>
      </c>
      <c r="B3830" s="5" t="str">
        <f>_xlfn.XLOOKUP(G3830,过机服务商重量差!A:A,过机服务商重量差!G:G)</f>
        <v>玉麒麟</v>
      </c>
      <c r="C3830" s="32" t="str">
        <f t="shared" si="118"/>
        <v>渠道</v>
      </c>
      <c r="D3830" s="63">
        <f>ROUND(IF(AND(AO3830&gt;=0,Y3830="正常走货"),_xlfn.XLOOKUP(G3830,过机服务商重量差!A:A,过机服务商重量差!L:L),"0"),2)</f>
        <v>1.5</v>
      </c>
      <c r="E3830" s="64">
        <f>ROUND(IF(B3830="小旋风",$D3830/提成!$D$4*提成!$E$4,$D3830/提成!$D$3*提成!$E$3),2)</f>
        <v>0.02</v>
      </c>
      <c r="F3830" s="5" t="str">
        <f ca="1">IFERROR(LOOKUP(1,0/((B3830=名单!B:B)*(VALUE(AW3830)&gt;=名单!E:E)*(VALUE(AW3830)&lt;=名单!G:G)*(Y3830="正常走货")),名单!H:H),"否")</f>
        <v>否</v>
      </c>
      <c r="G3830" s="71" t="s">
        <v>11483</v>
      </c>
      <c r="H3830" s="71" t="s">
        <v>11485</v>
      </c>
      <c r="J3830" s="71" t="s">
        <v>17</v>
      </c>
      <c r="L3830" s="71" t="s">
        <v>18</v>
      </c>
      <c r="M3830" s="73"/>
      <c r="N3830" s="73"/>
      <c r="R3830" s="73"/>
      <c r="S3830" s="72" t="s">
        <v>398</v>
      </c>
      <c r="T3830" s="72" t="s">
        <v>14382</v>
      </c>
      <c r="U3830" s="73"/>
      <c r="W3830" s="73"/>
      <c r="X3830" s="73"/>
      <c r="Y3830" s="72" t="s">
        <v>14379</v>
      </c>
      <c r="AO3830" s="71">
        <v>66.24</v>
      </c>
      <c r="AW3830" s="74" t="s">
        <v>18225</v>
      </c>
    </row>
    <row r="3831" spans="1:49">
      <c r="A3831" s="70" t="str">
        <f t="shared" si="119"/>
        <v>2026-01</v>
      </c>
      <c r="B3831" s="5" t="str">
        <f>_xlfn.XLOOKUP(G3831,过机服务商重量差!A:A,过机服务商重量差!G:G)</f>
        <v>风清扬</v>
      </c>
      <c r="C3831" s="32" t="str">
        <f t="shared" si="118"/>
        <v>渠道</v>
      </c>
      <c r="D3831" s="63">
        <f>ROUND(IF(AND(AO3831&gt;=0,Y3831="正常走货"),_xlfn.XLOOKUP(G3831,过机服务商重量差!A:A,过机服务商重量差!L:L),"0"),2)</f>
        <v>104</v>
      </c>
      <c r="E3831" s="64">
        <f>ROUND(IF(B3831="小旋风",$D3831/提成!$D$4*提成!$E$4,$D3831/提成!$D$3*提成!$E$3),2)</f>
        <v>1.04</v>
      </c>
      <c r="F3831" s="5" t="str">
        <f ca="1">IFERROR(LOOKUP(1,0/((B3831=名单!B:B)*(VALUE(AW3831)&gt;=名单!E:E)*(VALUE(AW3831)&lt;=名单!G:G)*(Y3831="正常走货")),名单!H:H),"否")</f>
        <v>是</v>
      </c>
      <c r="G3831" s="71" t="s">
        <v>11486</v>
      </c>
      <c r="H3831" s="71" t="s">
        <v>50</v>
      </c>
      <c r="J3831" s="72" t="s">
        <v>2246</v>
      </c>
      <c r="L3831" s="71" t="s">
        <v>18</v>
      </c>
      <c r="M3831" s="73"/>
      <c r="N3831" s="73"/>
      <c r="R3831" s="73"/>
      <c r="S3831" s="72" t="s">
        <v>223</v>
      </c>
      <c r="T3831" s="72" t="s">
        <v>14410</v>
      </c>
      <c r="U3831" s="73"/>
      <c r="W3831" s="73"/>
      <c r="X3831" s="73"/>
      <c r="Y3831" s="72" t="s">
        <v>14379</v>
      </c>
      <c r="AO3831" s="71">
        <v>0</v>
      </c>
      <c r="AW3831" s="74" t="s">
        <v>18226</v>
      </c>
    </row>
    <row r="3832" spans="1:49">
      <c r="A3832" s="70" t="str">
        <f t="shared" si="119"/>
        <v>2026-01</v>
      </c>
      <c r="B3832" s="5" t="str">
        <f>_xlfn.XLOOKUP(G3832,过机服务商重量差!A:A,过机服务商重量差!G:G)</f>
        <v>玉麒麟</v>
      </c>
      <c r="C3832" s="32" t="str">
        <f t="shared" si="118"/>
        <v>渠道</v>
      </c>
      <c r="D3832" s="63">
        <f>ROUND(IF(AND(AO3832&gt;=0,Y3832="正常走货"),_xlfn.XLOOKUP(G3832,过机服务商重量差!A:A,过机服务商重量差!L:L),"0"),2)</f>
        <v>29</v>
      </c>
      <c r="E3832" s="64">
        <f>ROUND(IF(B3832="小旋风",$D3832/提成!$D$4*提成!$E$4,$D3832/提成!$D$3*提成!$E$3),2)</f>
        <v>0.29</v>
      </c>
      <c r="F3832" s="5" t="str">
        <f ca="1">IFERROR(LOOKUP(1,0/((B3832=名单!B:B)*(VALUE(AW3832)&gt;=名单!E:E)*(VALUE(AW3832)&lt;=名单!G:G)*(Y3832="正常走货")),名单!H:H),"否")</f>
        <v>否</v>
      </c>
      <c r="G3832" s="71" t="s">
        <v>11488</v>
      </c>
      <c r="H3832" s="71" t="s">
        <v>11490</v>
      </c>
      <c r="J3832" s="72" t="s">
        <v>256</v>
      </c>
      <c r="L3832" s="71" t="s">
        <v>18</v>
      </c>
      <c r="M3832" s="73"/>
      <c r="N3832" s="73"/>
      <c r="R3832" s="73"/>
      <c r="S3832" s="72" t="s">
        <v>4015</v>
      </c>
      <c r="T3832" s="72" t="s">
        <v>14410</v>
      </c>
      <c r="U3832" s="73"/>
      <c r="W3832" s="73"/>
      <c r="X3832" s="73"/>
      <c r="Y3832" s="72" t="s">
        <v>14379</v>
      </c>
      <c r="AO3832" s="71">
        <v>230.13</v>
      </c>
      <c r="AW3832" s="74" t="s">
        <v>18227</v>
      </c>
    </row>
    <row r="3833" spans="1:49">
      <c r="A3833" s="70" t="str">
        <f t="shared" si="119"/>
        <v>2026-01</v>
      </c>
      <c r="B3833" s="5" t="str">
        <f>_xlfn.XLOOKUP(G3833,过机服务商重量差!A:A,过机服务商重量差!G:G)</f>
        <v>小旋风</v>
      </c>
      <c r="C3833" s="32" t="str">
        <f t="shared" si="118"/>
        <v>渠道</v>
      </c>
      <c r="D3833" s="63">
        <f>ROUND(IF(AND(AO3833&gt;=0,Y3833="正常走货"),_xlfn.XLOOKUP(G3833,过机服务商重量差!A:A,过机服务商重量差!L:L),"0"),2)</f>
        <v>0.4</v>
      </c>
      <c r="E3833" s="64">
        <f>ROUND(IF(B3833="小旋风",$D3833/提成!$D$4*提成!$E$4,$D3833/提成!$D$3*提成!$E$3),2)</f>
        <v>0</v>
      </c>
      <c r="F3833" s="5" t="str">
        <f ca="1">IFERROR(LOOKUP(1,0/((B3833=名单!B:B)*(VALUE(AW3833)&gt;=名单!E:E)*(VALUE(AW3833)&lt;=名单!G:G)*(Y3833="正常走货")),名单!H:H),"否")</f>
        <v>是</v>
      </c>
      <c r="G3833" s="71" t="s">
        <v>11491</v>
      </c>
      <c r="H3833" s="71" t="s">
        <v>11493</v>
      </c>
      <c r="J3833" s="72" t="s">
        <v>28</v>
      </c>
      <c r="L3833" s="71" t="s">
        <v>18</v>
      </c>
      <c r="M3833" s="73"/>
      <c r="N3833" s="73"/>
      <c r="R3833" s="73"/>
      <c r="S3833" s="72" t="s">
        <v>30</v>
      </c>
      <c r="T3833" s="72" t="s">
        <v>14382</v>
      </c>
      <c r="U3833" s="73"/>
      <c r="W3833" s="73"/>
      <c r="X3833" s="73"/>
      <c r="Y3833" s="72" t="s">
        <v>14379</v>
      </c>
      <c r="AO3833" s="71">
        <v>201</v>
      </c>
      <c r="AW3833" s="74" t="s">
        <v>18228</v>
      </c>
    </row>
    <row r="3834" spans="1:49">
      <c r="A3834" s="70" t="str">
        <f t="shared" si="119"/>
        <v>2026-01</v>
      </c>
      <c r="B3834" s="5" t="str">
        <f>_xlfn.XLOOKUP(G3834,过机服务商重量差!A:A,过机服务商重量差!G:G)</f>
        <v>小旋风</v>
      </c>
      <c r="C3834" s="32" t="str">
        <f t="shared" si="118"/>
        <v>渠道</v>
      </c>
      <c r="D3834" s="63">
        <f>ROUND(IF(AND(AO3834&gt;=0,Y3834="正常走货"),_xlfn.XLOOKUP(G3834,过机服务商重量差!A:A,过机服务商重量差!L:L),"0"),2)</f>
        <v>223</v>
      </c>
      <c r="E3834" s="64">
        <f>ROUND(IF(B3834="小旋风",$D3834/提成!$D$4*提成!$E$4,$D3834/提成!$D$3*提成!$E$3),2)</f>
        <v>2.23</v>
      </c>
      <c r="F3834" s="5" t="str">
        <f ca="1">IFERROR(LOOKUP(1,0/((B3834=名单!B:B)*(VALUE(AW3834)&gt;=名单!E:E)*(VALUE(AW3834)&lt;=名单!G:G)*(Y3834="正常走货")),名单!H:H),"否")</f>
        <v>是</v>
      </c>
      <c r="G3834" s="71" t="s">
        <v>11494</v>
      </c>
      <c r="H3834" s="71" t="s">
        <v>11496</v>
      </c>
      <c r="J3834" s="72" t="s">
        <v>78</v>
      </c>
      <c r="L3834" s="71" t="s">
        <v>18</v>
      </c>
      <c r="M3834" s="73"/>
      <c r="N3834" s="73"/>
      <c r="R3834" s="73"/>
      <c r="S3834" s="72" t="s">
        <v>120</v>
      </c>
      <c r="T3834" s="72" t="s">
        <v>14382</v>
      </c>
      <c r="U3834" s="73"/>
      <c r="W3834" s="73"/>
      <c r="X3834" s="73"/>
      <c r="Y3834" s="72" t="s">
        <v>14379</v>
      </c>
      <c r="AO3834" s="71">
        <v>402.1</v>
      </c>
      <c r="AW3834" s="74" t="s">
        <v>18229</v>
      </c>
    </row>
    <row r="3835" spans="1:49">
      <c r="A3835" s="70" t="str">
        <f t="shared" si="119"/>
        <v>2026-01</v>
      </c>
      <c r="B3835" s="5" t="str">
        <f>_xlfn.XLOOKUP(G3835,过机服务商重量差!A:A,过机服务商重量差!G:G)</f>
        <v>玉麒麟</v>
      </c>
      <c r="C3835" s="32" t="str">
        <f t="shared" si="118"/>
        <v>渠道</v>
      </c>
      <c r="D3835" s="63">
        <f>ROUND(IF(AND(AO3835&gt;=0,Y3835="正常走货"),_xlfn.XLOOKUP(G3835,过机服务商重量差!A:A,过机服务商重量差!L:L),"0"),2)</f>
        <v>4.5</v>
      </c>
      <c r="E3835" s="64">
        <f>ROUND(IF(B3835="小旋风",$D3835/提成!$D$4*提成!$E$4,$D3835/提成!$D$3*提成!$E$3),2)</f>
        <v>0.05</v>
      </c>
      <c r="F3835" s="5" t="str">
        <f ca="1">IFERROR(LOOKUP(1,0/((B3835=名单!B:B)*(VALUE(AW3835)&gt;=名单!E:E)*(VALUE(AW3835)&lt;=名单!G:G)*(Y3835="正常走货")),名单!H:H),"否")</f>
        <v>否</v>
      </c>
      <c r="G3835" s="71" t="s">
        <v>11497</v>
      </c>
      <c r="H3835" s="71" t="s">
        <v>11499</v>
      </c>
      <c r="J3835" s="72" t="s">
        <v>17</v>
      </c>
      <c r="L3835" s="71" t="s">
        <v>18</v>
      </c>
      <c r="M3835" s="73"/>
      <c r="N3835" s="73"/>
      <c r="R3835" s="73"/>
      <c r="S3835" s="72" t="s">
        <v>152</v>
      </c>
      <c r="T3835" s="72" t="s">
        <v>14382</v>
      </c>
      <c r="U3835" s="73"/>
      <c r="W3835" s="73"/>
      <c r="X3835" s="73"/>
      <c r="Y3835" s="72" t="s">
        <v>14379</v>
      </c>
      <c r="AO3835" s="71">
        <v>60.37</v>
      </c>
      <c r="AW3835" s="74" t="s">
        <v>18230</v>
      </c>
    </row>
    <row r="3836" spans="1:49">
      <c r="A3836" s="70" t="str">
        <f t="shared" si="119"/>
        <v>2026-01</v>
      </c>
      <c r="B3836" s="5" t="str">
        <f>_xlfn.XLOOKUP(G3836,过机服务商重量差!A:A,过机服务商重量差!G:G)</f>
        <v>玉麒麟</v>
      </c>
      <c r="C3836" s="32" t="str">
        <f t="shared" si="118"/>
        <v>渠道</v>
      </c>
      <c r="D3836" s="63">
        <f>ROUND(IF(AND(AO3836&gt;=0,Y3836="正常走货"),_xlfn.XLOOKUP(G3836,过机服务商重量差!A:A,过机服务商重量差!L:L),"0"),2)</f>
        <v>2</v>
      </c>
      <c r="E3836" s="64">
        <f>ROUND(IF(B3836="小旋风",$D3836/提成!$D$4*提成!$E$4,$D3836/提成!$D$3*提成!$E$3),2)</f>
        <v>0.02</v>
      </c>
      <c r="F3836" s="5" t="str">
        <f ca="1">IFERROR(LOOKUP(1,0/((B3836=名单!B:B)*(VALUE(AW3836)&gt;=名单!E:E)*(VALUE(AW3836)&lt;=名单!G:G)*(Y3836="正常走货")),名单!H:H),"否")</f>
        <v>否</v>
      </c>
      <c r="G3836" s="71" t="s">
        <v>11500</v>
      </c>
      <c r="H3836" s="71" t="s">
        <v>11502</v>
      </c>
      <c r="J3836" s="72" t="s">
        <v>17</v>
      </c>
      <c r="L3836" s="71" t="s">
        <v>18</v>
      </c>
      <c r="M3836" s="73"/>
      <c r="N3836" s="73"/>
      <c r="R3836" s="73"/>
      <c r="S3836" s="72" t="s">
        <v>675</v>
      </c>
      <c r="T3836" s="72" t="s">
        <v>14382</v>
      </c>
      <c r="U3836" s="73"/>
      <c r="W3836" s="73"/>
      <c r="X3836" s="73"/>
      <c r="Y3836" s="72" t="s">
        <v>14379</v>
      </c>
      <c r="AO3836" s="71">
        <v>188.27</v>
      </c>
      <c r="AW3836" s="74" t="s">
        <v>18231</v>
      </c>
    </row>
    <row r="3837" spans="1:49">
      <c r="A3837" s="70" t="str">
        <f t="shared" si="119"/>
        <v>2026-01</v>
      </c>
      <c r="B3837" s="5" t="str">
        <f>_xlfn.XLOOKUP(G3837,过机服务商重量差!A:A,过机服务商重量差!G:G)</f>
        <v>玉麒麟</v>
      </c>
      <c r="C3837" s="32" t="str">
        <f t="shared" si="118"/>
        <v>渠道</v>
      </c>
      <c r="D3837" s="63">
        <f>ROUND(IF(AND(AO3837&gt;=0,Y3837="正常走货"),_xlfn.XLOOKUP(G3837,过机服务商重量差!A:A,过机服务商重量差!L:L),"0"),2)</f>
        <v>15.5</v>
      </c>
      <c r="E3837" s="64">
        <f>ROUND(IF(B3837="小旋风",$D3837/提成!$D$4*提成!$E$4,$D3837/提成!$D$3*提成!$E$3),2)</f>
        <v>0.16</v>
      </c>
      <c r="F3837" s="5" t="str">
        <f ca="1">IFERROR(LOOKUP(1,0/((B3837=名单!B:B)*(VALUE(AW3837)&gt;=名单!E:E)*(VALUE(AW3837)&lt;=名单!G:G)*(Y3837="正常走货")),名单!H:H),"否")</f>
        <v>否</v>
      </c>
      <c r="G3837" s="71" t="s">
        <v>11503</v>
      </c>
      <c r="H3837" s="71" t="s">
        <v>11505</v>
      </c>
      <c r="J3837" s="72" t="s">
        <v>17</v>
      </c>
      <c r="L3837" s="71" t="s">
        <v>18</v>
      </c>
      <c r="M3837" s="73"/>
      <c r="N3837" s="73"/>
      <c r="R3837" s="73"/>
      <c r="S3837" s="72" t="s">
        <v>442</v>
      </c>
      <c r="T3837" s="72" t="s">
        <v>14410</v>
      </c>
      <c r="U3837" s="73"/>
      <c r="W3837" s="73"/>
      <c r="X3837" s="73"/>
      <c r="Y3837" s="72" t="s">
        <v>14379</v>
      </c>
      <c r="AO3837" s="71">
        <v>100</v>
      </c>
      <c r="AW3837" s="74" t="s">
        <v>18232</v>
      </c>
    </row>
    <row r="3838" spans="1:49">
      <c r="A3838" s="70" t="str">
        <f t="shared" si="119"/>
        <v>2026-01</v>
      </c>
      <c r="B3838" s="5" t="str">
        <f>_xlfn.XLOOKUP(G3838,过机服务商重量差!A:A,过机服务商重量差!G:G)</f>
        <v>玉麒麟</v>
      </c>
      <c r="C3838" s="32" t="str">
        <f t="shared" si="118"/>
        <v>渠道</v>
      </c>
      <c r="D3838" s="63">
        <f>ROUND(IF(AND(AO3838&gt;=0,Y3838="正常走货"),_xlfn.XLOOKUP(G3838,过机服务商重量差!A:A,过机服务商重量差!L:L),"0"),2)</f>
        <v>2.5</v>
      </c>
      <c r="E3838" s="64">
        <f>ROUND(IF(B3838="小旋风",$D3838/提成!$D$4*提成!$E$4,$D3838/提成!$D$3*提成!$E$3),2)</f>
        <v>0.03</v>
      </c>
      <c r="F3838" s="5" t="str">
        <f ca="1">IFERROR(LOOKUP(1,0/((B3838=名单!B:B)*(VALUE(AW3838)&gt;=名单!E:E)*(VALUE(AW3838)&lt;=名单!G:G)*(Y3838="正常走货")),名单!H:H),"否")</f>
        <v>否</v>
      </c>
      <c r="G3838" s="71" t="s">
        <v>11506</v>
      </c>
      <c r="H3838" s="71" t="s">
        <v>11508</v>
      </c>
      <c r="J3838" s="72" t="s">
        <v>24</v>
      </c>
      <c r="L3838" s="71" t="s">
        <v>18</v>
      </c>
      <c r="M3838" s="73"/>
      <c r="N3838" s="73"/>
      <c r="R3838" s="73"/>
      <c r="S3838" s="72" t="s">
        <v>664</v>
      </c>
      <c r="T3838" s="72" t="s">
        <v>14407</v>
      </c>
      <c r="U3838" s="73"/>
      <c r="W3838" s="73"/>
      <c r="X3838" s="73"/>
      <c r="Y3838" s="72" t="s">
        <v>14379</v>
      </c>
      <c r="AO3838" s="71">
        <v>47.93</v>
      </c>
      <c r="AW3838" s="74" t="s">
        <v>18233</v>
      </c>
    </row>
    <row r="3839" spans="1:49">
      <c r="A3839" s="70" t="str">
        <f t="shared" si="119"/>
        <v>2026-01</v>
      </c>
      <c r="B3839" s="5" t="str">
        <f>_xlfn.XLOOKUP(G3839,过机服务商重量差!A:A,过机服务商重量差!G:G)</f>
        <v>玉麒麟</v>
      </c>
      <c r="C3839" s="32" t="str">
        <f t="shared" si="118"/>
        <v>渠道</v>
      </c>
      <c r="D3839" s="63">
        <f>ROUND(IF(AND(AO3839&gt;=0,Y3839="正常走货"),_xlfn.XLOOKUP(G3839,过机服务商重量差!A:A,过机服务商重量差!L:L),"0"),2)</f>
        <v>8.5</v>
      </c>
      <c r="E3839" s="64">
        <f>ROUND(IF(B3839="小旋风",$D3839/提成!$D$4*提成!$E$4,$D3839/提成!$D$3*提成!$E$3),2)</f>
        <v>0.09</v>
      </c>
      <c r="F3839" s="5" t="str">
        <f ca="1">IFERROR(LOOKUP(1,0/((B3839=名单!B:B)*(VALUE(AW3839)&gt;=名单!E:E)*(VALUE(AW3839)&lt;=名单!G:G)*(Y3839="正常走货")),名单!H:H),"否")</f>
        <v>否</v>
      </c>
      <c r="G3839" s="71" t="s">
        <v>11509</v>
      </c>
      <c r="H3839" s="71" t="s">
        <v>11511</v>
      </c>
      <c r="J3839" s="72" t="s">
        <v>17</v>
      </c>
      <c r="L3839" s="71" t="s">
        <v>18</v>
      </c>
      <c r="M3839" s="73"/>
      <c r="N3839" s="73"/>
      <c r="R3839" s="73"/>
      <c r="S3839" s="72" t="s">
        <v>7799</v>
      </c>
      <c r="T3839" s="72" t="s">
        <v>14382</v>
      </c>
      <c r="U3839" s="73"/>
      <c r="W3839" s="73"/>
      <c r="X3839" s="73"/>
      <c r="Y3839" s="72" t="s">
        <v>14379</v>
      </c>
      <c r="AO3839" s="71">
        <v>91.58</v>
      </c>
      <c r="AW3839" s="74" t="s">
        <v>18234</v>
      </c>
    </row>
    <row r="3840" spans="1:49">
      <c r="A3840" s="70" t="str">
        <f t="shared" si="119"/>
        <v>2026-01</v>
      </c>
      <c r="B3840" s="5" t="str">
        <f>_xlfn.XLOOKUP(G3840,过机服务商重量差!A:A,过机服务商重量差!G:G)</f>
        <v>玉麒麟</v>
      </c>
      <c r="C3840" s="32" t="str">
        <f t="shared" si="118"/>
        <v>渠道</v>
      </c>
      <c r="D3840" s="63">
        <f>ROUND(IF(AND(AO3840&gt;=0,Y3840="正常走货"),_xlfn.XLOOKUP(G3840,过机服务商重量差!A:A,过机服务商重量差!L:L),"0"),2)</f>
        <v>2.5</v>
      </c>
      <c r="E3840" s="64">
        <f>ROUND(IF(B3840="小旋风",$D3840/提成!$D$4*提成!$E$4,$D3840/提成!$D$3*提成!$E$3),2)</f>
        <v>0.03</v>
      </c>
      <c r="F3840" s="5" t="str">
        <f ca="1">IFERROR(LOOKUP(1,0/((B3840=名单!B:B)*(VALUE(AW3840)&gt;=名单!E:E)*(VALUE(AW3840)&lt;=名单!G:G)*(Y3840="正常走货")),名单!H:H),"否")</f>
        <v>否</v>
      </c>
      <c r="G3840" s="71" t="s">
        <v>11512</v>
      </c>
      <c r="H3840" s="71" t="s">
        <v>11514</v>
      </c>
      <c r="J3840" s="72" t="s">
        <v>17</v>
      </c>
      <c r="L3840" s="71" t="s">
        <v>18</v>
      </c>
      <c r="M3840" s="73"/>
      <c r="N3840" s="73"/>
      <c r="R3840" s="73"/>
      <c r="S3840" s="72" t="s">
        <v>152</v>
      </c>
      <c r="T3840" s="72" t="s">
        <v>14382</v>
      </c>
      <c r="U3840" s="73"/>
      <c r="W3840" s="73"/>
      <c r="X3840" s="73"/>
      <c r="Y3840" s="72" t="s">
        <v>14379</v>
      </c>
      <c r="AO3840" s="71">
        <v>39.61</v>
      </c>
      <c r="AW3840" s="74" t="s">
        <v>18235</v>
      </c>
    </row>
    <row r="3841" spans="1:49">
      <c r="A3841" s="70" t="str">
        <f t="shared" si="119"/>
        <v>2026-01</v>
      </c>
      <c r="B3841" s="5" t="str">
        <f>_xlfn.XLOOKUP(G3841,过机服务商重量差!A:A,过机服务商重量差!G:G)</f>
        <v>帅时莹</v>
      </c>
      <c r="C3841" s="32" t="str">
        <f t="shared" si="118"/>
        <v>渠道</v>
      </c>
      <c r="D3841" s="63">
        <f>ROUND(IF(AND(AO3841&gt;=0,Y3841="正常走货"),_xlfn.XLOOKUP(G3841,过机服务商重量差!A:A,过机服务商重量差!L:L),"0"),2)</f>
        <v>405</v>
      </c>
      <c r="E3841" s="64">
        <f>ROUND(IF(B3841="小旋风",$D3841/提成!$D$4*提成!$E$4,$D3841/提成!$D$3*提成!$E$3),2)</f>
        <v>4.05</v>
      </c>
      <c r="F3841" s="5" t="str">
        <f ca="1">IFERROR(LOOKUP(1,0/((B3841=名单!B:B)*(VALUE(AW3841)&gt;=名单!E:E)*(VALUE(AW3841)&lt;=名单!G:G)*(Y3841="正常走货")),名单!H:H),"否")</f>
        <v>否</v>
      </c>
      <c r="G3841" s="71" t="s">
        <v>11515</v>
      </c>
      <c r="H3841" s="71" t="s">
        <v>11517</v>
      </c>
      <c r="J3841" s="72" t="s">
        <v>97</v>
      </c>
      <c r="L3841" s="72" t="s">
        <v>18</v>
      </c>
      <c r="M3841" s="73"/>
      <c r="N3841" s="73"/>
      <c r="R3841" s="73"/>
      <c r="S3841" s="72" t="s">
        <v>223</v>
      </c>
      <c r="T3841" s="72" t="s">
        <v>14410</v>
      </c>
      <c r="U3841" s="73"/>
      <c r="W3841" s="73"/>
      <c r="X3841" s="73"/>
      <c r="Y3841" s="72" t="s">
        <v>14379</v>
      </c>
      <c r="AO3841" s="71">
        <v>738.5</v>
      </c>
      <c r="AW3841" s="74" t="s">
        <v>18236</v>
      </c>
    </row>
    <row r="3842" spans="1:49">
      <c r="A3842" s="70" t="str">
        <f t="shared" si="119"/>
        <v>2026-01</v>
      </c>
      <c r="B3842" s="5" t="str">
        <f>_xlfn.XLOOKUP(G3842,过机服务商重量差!A:A,过机服务商重量差!G:G)</f>
        <v>无崖子</v>
      </c>
      <c r="C3842" s="32" t="str">
        <f t="shared" ref="C3842:C3905" si="120">IF(OR(AO3842&lt;0,L3842="FBA海运"),"","渠道")</f>
        <v>渠道</v>
      </c>
      <c r="D3842" s="63">
        <f>ROUND(IF(AND(AO3842&gt;=0,Y3842="正常走货"),_xlfn.XLOOKUP(G3842,过机服务商重量差!A:A,过机服务商重量差!L:L),"0"),2)</f>
        <v>4</v>
      </c>
      <c r="E3842" s="64">
        <f>ROUND(IF(B3842="小旋风",$D3842/提成!$D$4*提成!$E$4,$D3842/提成!$D$3*提成!$E$3),2)</f>
        <v>0.04</v>
      </c>
      <c r="F3842" s="5" t="str">
        <f ca="1">IFERROR(LOOKUP(1,0/((B3842=名单!B:B)*(VALUE(AW3842)&gt;=名单!E:E)*(VALUE(AW3842)&lt;=名单!G:G)*(Y3842="正常走货")),名单!H:H),"否")</f>
        <v>否</v>
      </c>
      <c r="G3842" s="71" t="s">
        <v>11518</v>
      </c>
      <c r="H3842" s="71" t="s">
        <v>11520</v>
      </c>
      <c r="J3842" s="72" t="s">
        <v>128</v>
      </c>
      <c r="L3842" s="71" t="s">
        <v>18</v>
      </c>
      <c r="M3842" s="73"/>
      <c r="N3842" s="73"/>
      <c r="R3842" s="73"/>
      <c r="S3842" s="72" t="s">
        <v>442</v>
      </c>
      <c r="T3842" s="72" t="s">
        <v>14410</v>
      </c>
      <c r="U3842" s="73"/>
      <c r="W3842" s="73"/>
      <c r="X3842" s="73"/>
      <c r="Y3842" s="72" t="s">
        <v>14379</v>
      </c>
      <c r="AO3842" s="71">
        <v>70.35</v>
      </c>
      <c r="AW3842" s="74" t="s">
        <v>18237</v>
      </c>
    </row>
    <row r="3843" spans="1:49">
      <c r="A3843" s="70" t="str">
        <f t="shared" ref="A3843:A3906" si="121">MID(AW3843,1,7)</f>
        <v>2026-01</v>
      </c>
      <c r="B3843" s="5" t="str">
        <f>_xlfn.XLOOKUP(G3843,过机服务商重量差!A:A,过机服务商重量差!G:G)</f>
        <v>玉麒麟</v>
      </c>
      <c r="C3843" s="32" t="str">
        <f t="shared" si="120"/>
        <v>渠道</v>
      </c>
      <c r="D3843" s="63">
        <f>ROUND(IF(AND(AO3843&gt;=0,Y3843="正常走货"),_xlfn.XLOOKUP(G3843,过机服务商重量差!A:A,过机服务商重量差!L:L),"0"),2)</f>
        <v>16.5</v>
      </c>
      <c r="E3843" s="64">
        <f>ROUND(IF(B3843="小旋风",$D3843/提成!$D$4*提成!$E$4,$D3843/提成!$D$3*提成!$E$3),2)</f>
        <v>0.17</v>
      </c>
      <c r="F3843" s="5" t="str">
        <f ca="1">IFERROR(LOOKUP(1,0/((B3843=名单!B:B)*(VALUE(AW3843)&gt;=名单!E:E)*(VALUE(AW3843)&lt;=名单!G:G)*(Y3843="正常走货")),名单!H:H),"否")</f>
        <v>否</v>
      </c>
      <c r="G3843" s="71" t="s">
        <v>11521</v>
      </c>
      <c r="H3843" s="71" t="s">
        <v>11523</v>
      </c>
      <c r="J3843" s="72" t="s">
        <v>17</v>
      </c>
      <c r="L3843" s="71" t="s">
        <v>18</v>
      </c>
      <c r="M3843" s="73"/>
      <c r="N3843" s="73"/>
      <c r="R3843" s="73"/>
      <c r="S3843" s="72" t="s">
        <v>7799</v>
      </c>
      <c r="T3843" s="72" t="s">
        <v>14382</v>
      </c>
      <c r="U3843" s="73"/>
      <c r="W3843" s="73"/>
      <c r="X3843" s="73"/>
      <c r="Y3843" s="72" t="s">
        <v>14379</v>
      </c>
      <c r="AO3843" s="71">
        <v>206</v>
      </c>
      <c r="AW3843" s="74" t="s">
        <v>18238</v>
      </c>
    </row>
    <row r="3844" spans="1:49">
      <c r="A3844" s="70" t="str">
        <f t="shared" si="121"/>
        <v>2026-01</v>
      </c>
      <c r="B3844" s="5" t="str">
        <f>_xlfn.XLOOKUP(G3844,过机服务商重量差!A:A,过机服务商重量差!G:G)</f>
        <v>玉麒麟</v>
      </c>
      <c r="C3844" s="32" t="str">
        <f t="shared" si="120"/>
        <v>渠道</v>
      </c>
      <c r="D3844" s="63">
        <f>ROUND(IF(AND(AO3844&gt;=0,Y3844="正常走货"),_xlfn.XLOOKUP(G3844,过机服务商重量差!A:A,过机服务商重量差!L:L),"0"),2)</f>
        <v>24</v>
      </c>
      <c r="E3844" s="64">
        <f>ROUND(IF(B3844="小旋风",$D3844/提成!$D$4*提成!$E$4,$D3844/提成!$D$3*提成!$E$3),2)</f>
        <v>0.24</v>
      </c>
      <c r="F3844" s="5" t="str">
        <f ca="1">IFERROR(LOOKUP(1,0/((B3844=名单!B:B)*(VALUE(AW3844)&gt;=名单!E:E)*(VALUE(AW3844)&lt;=名单!G:G)*(Y3844="正常走货")),名单!H:H),"否")</f>
        <v>否</v>
      </c>
      <c r="G3844" s="71" t="s">
        <v>11524</v>
      </c>
      <c r="H3844" s="71" t="s">
        <v>11526</v>
      </c>
      <c r="J3844" s="72" t="s">
        <v>17</v>
      </c>
      <c r="L3844" s="71" t="s">
        <v>18</v>
      </c>
      <c r="M3844" s="73"/>
      <c r="N3844" s="73"/>
      <c r="R3844" s="73"/>
      <c r="S3844" s="72" t="s">
        <v>239</v>
      </c>
      <c r="T3844" s="72" t="s">
        <v>14386</v>
      </c>
      <c r="U3844" s="73"/>
      <c r="W3844" s="73"/>
      <c r="X3844" s="73"/>
      <c r="Y3844" s="72" t="s">
        <v>14379</v>
      </c>
      <c r="AO3844" s="71">
        <v>321.6</v>
      </c>
      <c r="AW3844" s="74" t="s">
        <v>18239</v>
      </c>
    </row>
    <row r="3845" spans="1:49">
      <c r="A3845" s="70" t="str">
        <f t="shared" si="121"/>
        <v>2026-01</v>
      </c>
      <c r="B3845" s="5" t="str">
        <f>_xlfn.XLOOKUP(G3845,过机服务商重量差!A:A,过机服务商重量差!G:G)</f>
        <v>无崖子</v>
      </c>
      <c r="C3845" s="32" t="str">
        <f t="shared" si="120"/>
        <v/>
      </c>
      <c r="D3845" s="63">
        <f>ROUND(IF(AND(AO3845&gt;=0,Y3845="正常走货"),_xlfn.XLOOKUP(G3845,过机服务商重量差!A:A,过机服务商重量差!L:L),"0"),2)</f>
        <v>0</v>
      </c>
      <c r="E3845" s="64">
        <f>ROUND(IF(B3845="小旋风",$D3845/提成!$D$4*提成!$E$4,$D3845/提成!$D$3*提成!$E$3),2)</f>
        <v>0</v>
      </c>
      <c r="F3845" s="5" t="str">
        <f ca="1">IFERROR(LOOKUP(1,0/((B3845=名单!B:B)*(VALUE(AW3845)&gt;=名单!E:E)*(VALUE(AW3845)&lt;=名单!G:G)*(Y3845="正常走货")),名单!H:H),"否")</f>
        <v>否</v>
      </c>
      <c r="G3845" s="71" t="s">
        <v>11527</v>
      </c>
      <c r="H3845" s="71" t="s">
        <v>11529</v>
      </c>
      <c r="J3845" s="72" t="s">
        <v>590</v>
      </c>
      <c r="L3845" s="71" t="s">
        <v>18</v>
      </c>
      <c r="M3845" s="73"/>
      <c r="N3845" s="73"/>
      <c r="R3845" s="73"/>
      <c r="S3845" s="72" t="s">
        <v>612</v>
      </c>
      <c r="T3845" s="72" t="s">
        <v>14407</v>
      </c>
      <c r="U3845" s="73"/>
      <c r="W3845" s="73"/>
      <c r="X3845" s="73"/>
      <c r="Y3845" s="72" t="s">
        <v>14379</v>
      </c>
      <c r="AO3845" s="71">
        <v>-2.79999999999995</v>
      </c>
      <c r="AW3845" s="74" t="s">
        <v>18240</v>
      </c>
    </row>
    <row r="3846" spans="1:49">
      <c r="A3846" s="70" t="str">
        <f t="shared" si="121"/>
        <v>2026-01</v>
      </c>
      <c r="B3846" s="5" t="str">
        <f>_xlfn.XLOOKUP(G3846,过机服务商重量差!A:A,过机服务商重量差!G:G)</f>
        <v>无崖子</v>
      </c>
      <c r="C3846" s="32" t="str">
        <f t="shared" si="120"/>
        <v>渠道</v>
      </c>
      <c r="D3846" s="63">
        <f>ROUND(IF(AND(AO3846&gt;=0,Y3846="正常走货"),_xlfn.XLOOKUP(G3846,过机服务商重量差!A:A,过机服务商重量差!L:L),"0"),2)</f>
        <v>0.5</v>
      </c>
      <c r="E3846" s="64">
        <f>ROUND(IF(B3846="小旋风",$D3846/提成!$D$4*提成!$E$4,$D3846/提成!$D$3*提成!$E$3),2)</f>
        <v>0.01</v>
      </c>
      <c r="F3846" s="5" t="str">
        <f ca="1">IFERROR(LOOKUP(1,0/((B3846=名单!B:B)*(VALUE(AW3846)&gt;=名单!E:E)*(VALUE(AW3846)&lt;=名单!G:G)*(Y3846="正常走货")),名单!H:H),"否")</f>
        <v>否</v>
      </c>
      <c r="G3846" s="71" t="s">
        <v>11530</v>
      </c>
      <c r="H3846" s="71" t="s">
        <v>11532</v>
      </c>
      <c r="J3846" s="72" t="s">
        <v>590</v>
      </c>
      <c r="L3846" s="71" t="s">
        <v>18</v>
      </c>
      <c r="M3846" s="73"/>
      <c r="N3846" s="73"/>
      <c r="R3846" s="73"/>
      <c r="S3846" s="72" t="s">
        <v>199</v>
      </c>
      <c r="T3846" s="72" t="s">
        <v>14439</v>
      </c>
      <c r="U3846" s="73"/>
      <c r="W3846" s="73"/>
      <c r="X3846" s="73"/>
      <c r="Y3846" s="72" t="s">
        <v>14379</v>
      </c>
      <c r="AO3846" s="71">
        <v>99.7</v>
      </c>
      <c r="AW3846" s="74" t="s">
        <v>18241</v>
      </c>
    </row>
    <row r="3847" spans="1:49">
      <c r="A3847" s="70" t="str">
        <f t="shared" si="121"/>
        <v>2026-01</v>
      </c>
      <c r="B3847" s="5" t="str">
        <f>_xlfn.XLOOKUP(G3847,过机服务商重量差!A:A,过机服务商重量差!G:G)</f>
        <v>玉麒麟</v>
      </c>
      <c r="C3847" s="32" t="str">
        <f t="shared" si="120"/>
        <v>渠道</v>
      </c>
      <c r="D3847" s="63">
        <f>ROUND(IF(AND(AO3847&gt;=0,Y3847="正常走货"),_xlfn.XLOOKUP(G3847,过机服务商重量差!A:A,过机服务商重量差!L:L),"0"),2)</f>
        <v>0.5</v>
      </c>
      <c r="E3847" s="64">
        <f>ROUND(IF(B3847="小旋风",$D3847/提成!$D$4*提成!$E$4,$D3847/提成!$D$3*提成!$E$3),2)</f>
        <v>0.01</v>
      </c>
      <c r="F3847" s="5" t="str">
        <f ca="1">IFERROR(LOOKUP(1,0/((B3847=名单!B:B)*(VALUE(AW3847)&gt;=名单!E:E)*(VALUE(AW3847)&lt;=名单!G:G)*(Y3847="正常走货")),名单!H:H),"否")</f>
        <v>否</v>
      </c>
      <c r="G3847" s="71" t="s">
        <v>11533</v>
      </c>
      <c r="H3847" s="71" t="s">
        <v>11535</v>
      </c>
      <c r="J3847" s="72" t="s">
        <v>17</v>
      </c>
      <c r="L3847" s="71" t="s">
        <v>18</v>
      </c>
      <c r="M3847" s="73"/>
      <c r="N3847" s="73"/>
      <c r="R3847" s="73"/>
      <c r="S3847" s="72" t="s">
        <v>820</v>
      </c>
      <c r="T3847" s="72" t="s">
        <v>14407</v>
      </c>
      <c r="U3847" s="73"/>
      <c r="W3847" s="73"/>
      <c r="X3847" s="73"/>
      <c r="Y3847" s="72" t="s">
        <v>14379</v>
      </c>
      <c r="AO3847" s="71">
        <v>54.05</v>
      </c>
      <c r="AW3847" s="74" t="s">
        <v>18242</v>
      </c>
    </row>
    <row r="3848" spans="1:49">
      <c r="A3848" s="70" t="str">
        <f t="shared" si="121"/>
        <v>2026-01</v>
      </c>
      <c r="B3848" s="5" t="str">
        <f>_xlfn.XLOOKUP(G3848,过机服务商重量差!A:A,过机服务商重量差!G:G)</f>
        <v>玉麒麟</v>
      </c>
      <c r="C3848" s="32" t="str">
        <f t="shared" si="120"/>
        <v>渠道</v>
      </c>
      <c r="D3848" s="63">
        <f>ROUND(IF(AND(AO3848&gt;=0,Y3848="正常走货"),_xlfn.XLOOKUP(G3848,过机服务商重量差!A:A,过机服务商重量差!L:L),"0"),2)</f>
        <v>5.5</v>
      </c>
      <c r="E3848" s="64">
        <f>ROUND(IF(B3848="小旋风",$D3848/提成!$D$4*提成!$E$4,$D3848/提成!$D$3*提成!$E$3),2)</f>
        <v>0.06</v>
      </c>
      <c r="F3848" s="5" t="str">
        <f ca="1">IFERROR(LOOKUP(1,0/((B3848=名单!B:B)*(VALUE(AW3848)&gt;=名单!E:E)*(VALUE(AW3848)&lt;=名单!G:G)*(Y3848="正常走货")),名单!H:H),"否")</f>
        <v>否</v>
      </c>
      <c r="G3848" s="71" t="s">
        <v>11539</v>
      </c>
      <c r="H3848" s="71" t="s">
        <v>11541</v>
      </c>
      <c r="J3848" s="72" t="s">
        <v>17</v>
      </c>
      <c r="L3848" s="71" t="s">
        <v>18</v>
      </c>
      <c r="M3848" s="73"/>
      <c r="N3848" s="73"/>
      <c r="R3848" s="73"/>
      <c r="S3848" s="72" t="s">
        <v>820</v>
      </c>
      <c r="T3848" s="72" t="s">
        <v>14407</v>
      </c>
      <c r="U3848" s="73"/>
      <c r="W3848" s="73"/>
      <c r="X3848" s="73"/>
      <c r="Y3848" s="72" t="s">
        <v>14379</v>
      </c>
      <c r="AO3848" s="71">
        <v>102.17</v>
      </c>
      <c r="AW3848" s="74" t="s">
        <v>18243</v>
      </c>
    </row>
    <row r="3849" spans="1:49">
      <c r="A3849" s="70" t="str">
        <f t="shared" si="121"/>
        <v>2026-01</v>
      </c>
      <c r="B3849" s="5" t="str">
        <f>_xlfn.XLOOKUP(G3849,过机服务商重量差!A:A,过机服务商重量差!G:G)</f>
        <v>玉麒麟</v>
      </c>
      <c r="C3849" s="32" t="str">
        <f t="shared" si="120"/>
        <v>渠道</v>
      </c>
      <c r="D3849" s="63">
        <f>ROUND(IF(AND(AO3849&gt;=0,Y3849="正常走货"),_xlfn.XLOOKUP(G3849,过机服务商重量差!A:A,过机服务商重量差!L:L),"0"),2)</f>
        <v>20.5</v>
      </c>
      <c r="E3849" s="64">
        <f>ROUND(IF(B3849="小旋风",$D3849/提成!$D$4*提成!$E$4,$D3849/提成!$D$3*提成!$E$3),2)</f>
        <v>0.21</v>
      </c>
      <c r="F3849" s="5" t="str">
        <f ca="1">IFERROR(LOOKUP(1,0/((B3849=名单!B:B)*(VALUE(AW3849)&gt;=名单!E:E)*(VALUE(AW3849)&lt;=名单!G:G)*(Y3849="正常走货")),名单!H:H),"否")</f>
        <v>否</v>
      </c>
      <c r="G3849" s="71" t="s">
        <v>11536</v>
      </c>
      <c r="H3849" s="71" t="s">
        <v>11538</v>
      </c>
      <c r="J3849" s="72" t="s">
        <v>17</v>
      </c>
      <c r="L3849" s="71" t="s">
        <v>18</v>
      </c>
      <c r="M3849" s="73"/>
      <c r="N3849" s="73"/>
      <c r="R3849" s="73"/>
      <c r="S3849" s="72" t="s">
        <v>2305</v>
      </c>
      <c r="T3849" s="72" t="s">
        <v>14410</v>
      </c>
      <c r="U3849" s="73"/>
      <c r="W3849" s="73"/>
      <c r="X3849" s="73"/>
      <c r="Y3849" s="72" t="s">
        <v>14379</v>
      </c>
      <c r="AO3849" s="71">
        <v>142</v>
      </c>
      <c r="AW3849" s="74" t="s">
        <v>18243</v>
      </c>
    </row>
    <row r="3850" spans="1:49">
      <c r="A3850" s="70" t="str">
        <f t="shared" si="121"/>
        <v>2026-01</v>
      </c>
      <c r="B3850" s="5" t="str">
        <f>_xlfn.XLOOKUP(G3850,过机服务商重量差!A:A,过机服务商重量差!G:G)</f>
        <v>玉麒麟</v>
      </c>
      <c r="C3850" s="32" t="str">
        <f t="shared" si="120"/>
        <v>渠道</v>
      </c>
      <c r="D3850" s="63">
        <f>ROUND(IF(AND(AO3850&gt;=0,Y3850="正常走货"),_xlfn.XLOOKUP(G3850,过机服务商重量差!A:A,过机服务商重量差!L:L),"0"),2)</f>
        <v>0.5</v>
      </c>
      <c r="E3850" s="64">
        <f>ROUND(IF(B3850="小旋风",$D3850/提成!$D$4*提成!$E$4,$D3850/提成!$D$3*提成!$E$3),2)</f>
        <v>0.01</v>
      </c>
      <c r="F3850" s="5" t="str">
        <f ca="1">IFERROR(LOOKUP(1,0/((B3850=名单!B:B)*(VALUE(AW3850)&gt;=名单!E:E)*(VALUE(AW3850)&lt;=名单!G:G)*(Y3850="正常走货")),名单!H:H),"否")</f>
        <v>否</v>
      </c>
      <c r="G3850" s="71" t="s">
        <v>11542</v>
      </c>
      <c r="H3850" s="71" t="s">
        <v>11544</v>
      </c>
      <c r="J3850" s="72" t="s">
        <v>17</v>
      </c>
      <c r="L3850" s="71" t="s">
        <v>18</v>
      </c>
      <c r="M3850" s="73"/>
      <c r="N3850" s="73"/>
      <c r="R3850" s="73"/>
      <c r="S3850" s="72" t="s">
        <v>292</v>
      </c>
      <c r="T3850" s="72" t="s">
        <v>14410</v>
      </c>
      <c r="U3850" s="73"/>
      <c r="W3850" s="73"/>
      <c r="X3850" s="73"/>
      <c r="Y3850" s="72" t="s">
        <v>14379</v>
      </c>
      <c r="AO3850" s="71">
        <v>39.36</v>
      </c>
      <c r="AW3850" s="74" t="s">
        <v>18244</v>
      </c>
    </row>
    <row r="3851" spans="1:49">
      <c r="A3851" s="70" t="str">
        <f t="shared" si="121"/>
        <v>2026-01</v>
      </c>
      <c r="B3851" s="5" t="str">
        <f>_xlfn.XLOOKUP(G3851,过机服务商重量差!A:A,过机服务商重量差!G:G)</f>
        <v>小旋风</v>
      </c>
      <c r="C3851" s="32" t="str">
        <f t="shared" si="120"/>
        <v>渠道</v>
      </c>
      <c r="D3851" s="63">
        <f>ROUND(IF(AND(AO3851&gt;=0,Y3851="正常走货"),_xlfn.XLOOKUP(G3851,过机服务商重量差!A:A,过机服务商重量差!L:L),"0"),2)</f>
        <v>93</v>
      </c>
      <c r="E3851" s="64">
        <f>ROUND(IF(B3851="小旋风",$D3851/提成!$D$4*提成!$E$4,$D3851/提成!$D$3*提成!$E$3),2)</f>
        <v>0.93</v>
      </c>
      <c r="F3851" s="5" t="str">
        <f ca="1">IFERROR(LOOKUP(1,0/((B3851=名单!B:B)*(VALUE(AW3851)&gt;=名单!E:E)*(VALUE(AW3851)&lt;=名单!G:G)*(Y3851="正常走货")),名单!H:H),"否")</f>
        <v>是</v>
      </c>
      <c r="G3851" s="71" t="s">
        <v>11545</v>
      </c>
      <c r="H3851" s="71" t="s">
        <v>11547</v>
      </c>
      <c r="J3851" s="72" t="s">
        <v>85</v>
      </c>
      <c r="L3851" s="72" t="s">
        <v>18</v>
      </c>
      <c r="M3851" s="73"/>
      <c r="N3851" s="73"/>
      <c r="R3851" s="73"/>
      <c r="S3851" s="72" t="s">
        <v>2149</v>
      </c>
      <c r="T3851" s="71" t="s">
        <v>14382</v>
      </c>
      <c r="U3851" s="73"/>
      <c r="W3851" s="73"/>
      <c r="X3851" s="73"/>
      <c r="Y3851" s="72" t="s">
        <v>14379</v>
      </c>
      <c r="AO3851" s="71">
        <v>204.6</v>
      </c>
      <c r="AW3851" s="74" t="s">
        <v>18245</v>
      </c>
    </row>
    <row r="3852" spans="1:49">
      <c r="A3852" s="70" t="str">
        <f t="shared" si="121"/>
        <v>2026-01</v>
      </c>
      <c r="B3852" s="5" t="str">
        <f>_xlfn.XLOOKUP(G3852,过机服务商重量差!A:A,过机服务商重量差!G:G)</f>
        <v>帅时莹</v>
      </c>
      <c r="C3852" s="32" t="str">
        <f t="shared" si="120"/>
        <v>渠道</v>
      </c>
      <c r="D3852" s="63">
        <f>ROUND(IF(AND(AO3852&gt;=0,Y3852="正常走货"),_xlfn.XLOOKUP(G3852,过机服务商重量差!A:A,过机服务商重量差!L:L),"0"),2)</f>
        <v>29</v>
      </c>
      <c r="E3852" s="64">
        <f>ROUND(IF(B3852="小旋风",$D3852/提成!$D$4*提成!$E$4,$D3852/提成!$D$3*提成!$E$3),2)</f>
        <v>0.29</v>
      </c>
      <c r="F3852" s="5" t="str">
        <f ca="1">IFERROR(LOOKUP(1,0/((B3852=名单!B:B)*(VALUE(AW3852)&gt;=名单!E:E)*(VALUE(AW3852)&lt;=名单!G:G)*(Y3852="正常走货")),名单!H:H),"否")</f>
        <v>否</v>
      </c>
      <c r="G3852" s="71" t="s">
        <v>11548</v>
      </c>
      <c r="H3852" s="71" t="s">
        <v>11550</v>
      </c>
      <c r="J3852" s="71" t="s">
        <v>140</v>
      </c>
      <c r="L3852" s="71" t="s">
        <v>18</v>
      </c>
      <c r="M3852" s="73"/>
      <c r="N3852" s="73"/>
      <c r="R3852" s="73"/>
      <c r="S3852" s="72" t="s">
        <v>442</v>
      </c>
      <c r="T3852" s="72" t="s">
        <v>14410</v>
      </c>
      <c r="U3852" s="73"/>
      <c r="W3852" s="73"/>
      <c r="X3852" s="73"/>
      <c r="Y3852" s="72" t="s">
        <v>14379</v>
      </c>
      <c r="AO3852" s="71">
        <v>68.5999999999999</v>
      </c>
      <c r="AW3852" s="74" t="s">
        <v>18246</v>
      </c>
    </row>
    <row r="3853" spans="1:49">
      <c r="A3853" s="70" t="str">
        <f t="shared" si="121"/>
        <v>2026-01</v>
      </c>
      <c r="B3853" s="5" t="str">
        <f>_xlfn.XLOOKUP(G3853,过机服务商重量差!A:A,过机服务商重量差!G:G)</f>
        <v>玉麒麟</v>
      </c>
      <c r="C3853" s="32" t="str">
        <f t="shared" si="120"/>
        <v>渠道</v>
      </c>
      <c r="D3853" s="63">
        <f>ROUND(IF(AND(AO3853&gt;=0,Y3853="正常走货"),_xlfn.XLOOKUP(G3853,过机服务商重量差!A:A,过机服务商重量差!L:L),"0"),2)</f>
        <v>44</v>
      </c>
      <c r="E3853" s="64">
        <f>ROUND(IF(B3853="小旋风",$D3853/提成!$D$4*提成!$E$4,$D3853/提成!$D$3*提成!$E$3),2)</f>
        <v>0.44</v>
      </c>
      <c r="F3853" s="5" t="str">
        <f ca="1">IFERROR(LOOKUP(1,0/((B3853=名单!B:B)*(VALUE(AW3853)&gt;=名单!E:E)*(VALUE(AW3853)&lt;=名单!G:G)*(Y3853="正常走货")),名单!H:H),"否")</f>
        <v>否</v>
      </c>
      <c r="G3853" s="71" t="s">
        <v>11551</v>
      </c>
      <c r="H3853" s="71" t="s">
        <v>11553</v>
      </c>
      <c r="J3853" s="72" t="s">
        <v>17</v>
      </c>
      <c r="L3853" s="72" t="s">
        <v>18</v>
      </c>
      <c r="M3853" s="73"/>
      <c r="N3853" s="73"/>
      <c r="R3853" s="73"/>
      <c r="S3853" s="72" t="s">
        <v>540</v>
      </c>
      <c r="T3853" s="72" t="s">
        <v>14410</v>
      </c>
      <c r="U3853" s="73"/>
      <c r="W3853" s="73"/>
      <c r="X3853" s="73"/>
      <c r="Y3853" s="72" t="s">
        <v>14379</v>
      </c>
      <c r="AO3853" s="71">
        <v>669.33</v>
      </c>
      <c r="AW3853" s="74" t="s">
        <v>18247</v>
      </c>
    </row>
    <row r="3854" spans="1:49">
      <c r="A3854" s="70" t="str">
        <f t="shared" si="121"/>
        <v>2026-01</v>
      </c>
      <c r="B3854" s="5" t="str">
        <f>_xlfn.XLOOKUP(G3854,过机服务商重量差!A:A,过机服务商重量差!G:G)</f>
        <v>小旋风</v>
      </c>
      <c r="C3854" s="32" t="str">
        <f t="shared" si="120"/>
        <v>渠道</v>
      </c>
      <c r="D3854" s="63">
        <f>ROUND(IF(AND(AO3854&gt;=0,Y3854="正常走货"),_xlfn.XLOOKUP(G3854,过机服务商重量差!A:A,过机服务商重量差!L:L),"0"),2)</f>
        <v>102</v>
      </c>
      <c r="E3854" s="64">
        <f>ROUND(IF(B3854="小旋风",$D3854/提成!$D$4*提成!$E$4,$D3854/提成!$D$3*提成!$E$3),2)</f>
        <v>1.02</v>
      </c>
      <c r="F3854" s="5" t="str">
        <f ca="1">IFERROR(LOOKUP(1,0/((B3854=名单!B:B)*(VALUE(AW3854)&gt;=名单!E:E)*(VALUE(AW3854)&lt;=名单!G:G)*(Y3854="正常走货")),名单!H:H),"否")</f>
        <v>是</v>
      </c>
      <c r="G3854" s="71" t="s">
        <v>11554</v>
      </c>
      <c r="H3854" s="71" t="s">
        <v>11556</v>
      </c>
      <c r="J3854" s="72" t="s">
        <v>78</v>
      </c>
      <c r="L3854" s="71" t="s">
        <v>18</v>
      </c>
      <c r="M3854" s="73"/>
      <c r="N3854" s="73"/>
      <c r="R3854" s="73"/>
      <c r="S3854" s="72" t="s">
        <v>86</v>
      </c>
      <c r="T3854" s="72" t="s">
        <v>14378</v>
      </c>
      <c r="U3854" s="73"/>
      <c r="W3854" s="73"/>
      <c r="X3854" s="73"/>
      <c r="Y3854" s="72" t="s">
        <v>14379</v>
      </c>
      <c r="AO3854" s="71">
        <v>201.4</v>
      </c>
      <c r="AW3854" s="74" t="s">
        <v>18248</v>
      </c>
    </row>
    <row r="3855" spans="1:49">
      <c r="A3855" s="70" t="str">
        <f t="shared" si="121"/>
        <v>2026-01</v>
      </c>
      <c r="B3855" s="5" t="str">
        <f>_xlfn.XLOOKUP(G3855,过机服务商重量差!A:A,过机服务商重量差!G:G)</f>
        <v>小旋风</v>
      </c>
      <c r="C3855" s="32" t="str">
        <f t="shared" si="120"/>
        <v>渠道</v>
      </c>
      <c r="D3855" s="63">
        <f>ROUND(IF(AND(AO3855&gt;=0,Y3855="正常走货"),_xlfn.XLOOKUP(G3855,过机服务商重量差!A:A,过机服务商重量差!L:L),"0"),2)</f>
        <v>38</v>
      </c>
      <c r="E3855" s="64">
        <f>ROUND(IF(B3855="小旋风",$D3855/提成!$D$4*提成!$E$4,$D3855/提成!$D$3*提成!$E$3),2)</f>
        <v>0.38</v>
      </c>
      <c r="F3855" s="5" t="str">
        <f ca="1">IFERROR(LOOKUP(1,0/((B3855=名单!B:B)*(VALUE(AW3855)&gt;=名单!E:E)*(VALUE(AW3855)&lt;=名单!G:G)*(Y3855="正常走货")),名单!H:H),"否")</f>
        <v>是</v>
      </c>
      <c r="G3855" s="71" t="s">
        <v>11557</v>
      </c>
      <c r="H3855" s="71" t="s">
        <v>11559</v>
      </c>
      <c r="J3855" s="71" t="s">
        <v>78</v>
      </c>
      <c r="L3855" s="71" t="s">
        <v>18</v>
      </c>
      <c r="M3855" s="73"/>
      <c r="N3855" s="73"/>
      <c r="R3855" s="73"/>
      <c r="S3855" s="72" t="s">
        <v>421</v>
      </c>
      <c r="T3855" s="72" t="s">
        <v>14382</v>
      </c>
      <c r="U3855" s="73"/>
      <c r="W3855" s="73"/>
      <c r="X3855" s="73"/>
      <c r="Y3855" s="72" t="s">
        <v>14379</v>
      </c>
      <c r="AO3855" s="71">
        <v>82.6</v>
      </c>
      <c r="AW3855" s="74" t="s">
        <v>18249</v>
      </c>
    </row>
    <row r="3856" spans="1:49">
      <c r="A3856" s="70" t="str">
        <f t="shared" si="121"/>
        <v>2026-01</v>
      </c>
      <c r="B3856" s="5" t="str">
        <f>_xlfn.XLOOKUP(G3856,过机服务商重量差!A:A,过机服务商重量差!G:G)</f>
        <v>玉麒麟</v>
      </c>
      <c r="C3856" s="32" t="str">
        <f t="shared" si="120"/>
        <v>渠道</v>
      </c>
      <c r="D3856" s="63">
        <f>ROUND(IF(AND(AO3856&gt;=0,Y3856="正常走货"),_xlfn.XLOOKUP(G3856,过机服务商重量差!A:A,过机服务商重量差!L:L),"0"),2)</f>
        <v>37</v>
      </c>
      <c r="E3856" s="64">
        <f>ROUND(IF(B3856="小旋风",$D3856/提成!$D$4*提成!$E$4,$D3856/提成!$D$3*提成!$E$3),2)</f>
        <v>0.37</v>
      </c>
      <c r="F3856" s="5" t="str">
        <f ca="1">IFERROR(LOOKUP(1,0/((B3856=名单!B:B)*(VALUE(AW3856)&gt;=名单!E:E)*(VALUE(AW3856)&lt;=名单!G:G)*(Y3856="正常走货")),名单!H:H),"否")</f>
        <v>否</v>
      </c>
      <c r="G3856" s="71" t="s">
        <v>11560</v>
      </c>
      <c r="H3856" s="71" t="s">
        <v>11562</v>
      </c>
      <c r="J3856" s="72" t="s">
        <v>17</v>
      </c>
      <c r="L3856" s="71" t="s">
        <v>18</v>
      </c>
      <c r="M3856" s="73"/>
      <c r="N3856" s="73"/>
      <c r="R3856" s="73"/>
      <c r="S3856" s="72" t="s">
        <v>152</v>
      </c>
      <c r="T3856" s="72" t="s">
        <v>14382</v>
      </c>
      <c r="U3856" s="73"/>
      <c r="W3856" s="73"/>
      <c r="X3856" s="73"/>
      <c r="Y3856" s="72" t="s">
        <v>14379</v>
      </c>
      <c r="AO3856" s="71">
        <v>79.5999999999999</v>
      </c>
      <c r="AW3856" s="74" t="s">
        <v>18250</v>
      </c>
    </row>
    <row r="3857" spans="1:49">
      <c r="A3857" s="70" t="str">
        <f t="shared" si="121"/>
        <v>2026-01</v>
      </c>
      <c r="B3857" s="5" t="str">
        <f>_xlfn.XLOOKUP(G3857,过机服务商重量差!A:A,过机服务商重量差!G:G)</f>
        <v>007</v>
      </c>
      <c r="C3857" s="32" t="str">
        <f t="shared" si="120"/>
        <v>渠道</v>
      </c>
      <c r="D3857" s="63">
        <f>ROUND(IF(AND(AO3857&gt;=0,Y3857="正常走货"),_xlfn.XLOOKUP(G3857,过机服务商重量差!A:A,过机服务商重量差!L:L),"0"),2)</f>
        <v>405</v>
      </c>
      <c r="E3857" s="64">
        <f>ROUND(IF(B3857="小旋风",$D3857/提成!$D$4*提成!$E$4,$D3857/提成!$D$3*提成!$E$3),2)</f>
        <v>4.05</v>
      </c>
      <c r="F3857" s="5" t="str">
        <f ca="1">IFERROR(LOOKUP(1,0/((B3857=名单!B:B)*(VALUE(AW3857)&gt;=名单!E:E)*(VALUE(AW3857)&lt;=名单!G:G)*(Y3857="正常走货")),名单!H:H),"否")</f>
        <v>否</v>
      </c>
      <c r="G3857" s="71" t="s">
        <v>11563</v>
      </c>
      <c r="H3857" s="71" t="s">
        <v>11565</v>
      </c>
      <c r="J3857" s="72" t="s">
        <v>266</v>
      </c>
      <c r="L3857" s="71" t="s">
        <v>18</v>
      </c>
      <c r="M3857" s="73"/>
      <c r="N3857" s="73"/>
      <c r="R3857" s="73"/>
      <c r="S3857" s="72" t="s">
        <v>664</v>
      </c>
      <c r="T3857" s="72" t="s">
        <v>14407</v>
      </c>
      <c r="U3857" s="73"/>
      <c r="W3857" s="73"/>
      <c r="X3857" s="73"/>
      <c r="Y3857" s="72" t="s">
        <v>14379</v>
      </c>
      <c r="AO3857" s="71">
        <v>121.5</v>
      </c>
      <c r="AW3857" s="74" t="s">
        <v>18251</v>
      </c>
    </row>
    <row r="3858" spans="1:49">
      <c r="A3858" s="70" t="str">
        <f t="shared" si="121"/>
        <v>2026-01</v>
      </c>
      <c r="B3858" s="5" t="str">
        <f>_xlfn.XLOOKUP(G3858,过机服务商重量差!A:A,过机服务商重量差!G:G)</f>
        <v>小旋风</v>
      </c>
      <c r="C3858" s="32" t="str">
        <f t="shared" si="120"/>
        <v>渠道</v>
      </c>
      <c r="D3858" s="63">
        <f>ROUND(IF(AND(AO3858&gt;=0,Y3858="正常走货"),_xlfn.XLOOKUP(G3858,过机服务商重量差!A:A,过机服务商重量差!L:L),"0"),2)</f>
        <v>64</v>
      </c>
      <c r="E3858" s="64">
        <f>ROUND(IF(B3858="小旋风",$D3858/提成!$D$4*提成!$E$4,$D3858/提成!$D$3*提成!$E$3),2)</f>
        <v>0.64</v>
      </c>
      <c r="F3858" s="5" t="str">
        <f ca="1">IFERROR(LOOKUP(1,0/((B3858=名单!B:B)*(VALUE(AW3858)&gt;=名单!E:E)*(VALUE(AW3858)&lt;=名单!G:G)*(Y3858="正常走货")),名单!H:H),"否")</f>
        <v>是</v>
      </c>
      <c r="G3858" s="71" t="s">
        <v>11566</v>
      </c>
      <c r="H3858" s="71" t="s">
        <v>11568</v>
      </c>
      <c r="J3858" s="72" t="s">
        <v>453</v>
      </c>
      <c r="L3858" s="71" t="s">
        <v>18</v>
      </c>
      <c r="M3858" s="73"/>
      <c r="N3858" s="73"/>
      <c r="R3858" s="73"/>
      <c r="S3858" s="72" t="s">
        <v>227</v>
      </c>
      <c r="T3858" s="71" t="s">
        <v>14410</v>
      </c>
      <c r="U3858" s="73"/>
      <c r="W3858" s="73"/>
      <c r="X3858" s="73"/>
      <c r="Y3858" s="72" t="s">
        <v>14379</v>
      </c>
      <c r="AO3858" s="71">
        <v>12.8</v>
      </c>
      <c r="AW3858" s="74" t="s">
        <v>18252</v>
      </c>
    </row>
    <row r="3859" spans="1:49">
      <c r="A3859" s="70" t="str">
        <f t="shared" si="121"/>
        <v>2026-01</v>
      </c>
      <c r="B3859" s="5" t="str">
        <f>_xlfn.XLOOKUP(G3859,过机服务商重量差!A:A,过机服务商重量差!G:G)</f>
        <v>无崖子</v>
      </c>
      <c r="C3859" s="32" t="str">
        <f t="shared" si="120"/>
        <v>渠道</v>
      </c>
      <c r="D3859" s="63">
        <f>ROUND(IF(AND(AO3859&gt;=0,Y3859="正常走货"),_xlfn.XLOOKUP(G3859,过机服务商重量差!A:A,过机服务商重量差!L:L),"0"),2)</f>
        <v>8.5</v>
      </c>
      <c r="E3859" s="64">
        <f>ROUND(IF(B3859="小旋风",$D3859/提成!$D$4*提成!$E$4,$D3859/提成!$D$3*提成!$E$3),2)</f>
        <v>0.09</v>
      </c>
      <c r="F3859" s="5" t="str">
        <f ca="1">IFERROR(LOOKUP(1,0/((B3859=名单!B:B)*(VALUE(AW3859)&gt;=名单!E:E)*(VALUE(AW3859)&lt;=名单!G:G)*(Y3859="正常走货")),名单!H:H),"否")</f>
        <v>否</v>
      </c>
      <c r="G3859" s="71" t="s">
        <v>11569</v>
      </c>
      <c r="H3859" s="71" t="s">
        <v>11571</v>
      </c>
      <c r="J3859" s="72" t="s">
        <v>128</v>
      </c>
      <c r="L3859" s="71" t="s">
        <v>18</v>
      </c>
      <c r="M3859" s="73"/>
      <c r="N3859" s="73"/>
      <c r="R3859" s="73"/>
      <c r="S3859" s="72" t="s">
        <v>558</v>
      </c>
      <c r="T3859" s="72" t="s">
        <v>14410</v>
      </c>
      <c r="U3859" s="73"/>
      <c r="W3859" s="73"/>
      <c r="X3859" s="73"/>
      <c r="Y3859" s="72" t="s">
        <v>14379</v>
      </c>
      <c r="AO3859" s="71">
        <v>307.43</v>
      </c>
      <c r="AW3859" s="74" t="s">
        <v>18253</v>
      </c>
    </row>
    <row r="3860" spans="1:49">
      <c r="A3860" s="70" t="str">
        <f t="shared" si="121"/>
        <v>2026-01</v>
      </c>
      <c r="B3860" s="5" t="str">
        <f>_xlfn.XLOOKUP(G3860,过机服务商重量差!A:A,过机服务商重量差!G:G)</f>
        <v>玉麒麟</v>
      </c>
      <c r="C3860" s="32" t="str">
        <f t="shared" si="120"/>
        <v>渠道</v>
      </c>
      <c r="D3860" s="63">
        <f>ROUND(IF(AND(AO3860&gt;=0,Y3860="正常走货"),_xlfn.XLOOKUP(G3860,过机服务商重量差!A:A,过机服务商重量差!L:L),"0"),2)</f>
        <v>1</v>
      </c>
      <c r="E3860" s="64">
        <f>ROUND(IF(B3860="小旋风",$D3860/提成!$D$4*提成!$E$4,$D3860/提成!$D$3*提成!$E$3),2)</f>
        <v>0.01</v>
      </c>
      <c r="F3860" s="5" t="str">
        <f ca="1">IFERROR(LOOKUP(1,0/((B3860=名单!B:B)*(VALUE(AW3860)&gt;=名单!E:E)*(VALUE(AW3860)&lt;=名单!G:G)*(Y3860="正常走货")),名单!H:H),"否")</f>
        <v>否</v>
      </c>
      <c r="G3860" s="71" t="s">
        <v>11572</v>
      </c>
      <c r="H3860" s="71" t="s">
        <v>11574</v>
      </c>
      <c r="J3860" s="72" t="s">
        <v>17</v>
      </c>
      <c r="L3860" s="71" t="s">
        <v>18</v>
      </c>
      <c r="M3860" s="73"/>
      <c r="N3860" s="73"/>
      <c r="R3860" s="73"/>
      <c r="S3860" s="72" t="s">
        <v>223</v>
      </c>
      <c r="T3860" s="72" t="s">
        <v>14410</v>
      </c>
      <c r="U3860" s="73"/>
      <c r="W3860" s="73"/>
      <c r="X3860" s="73"/>
      <c r="Y3860" s="72" t="s">
        <v>14379</v>
      </c>
      <c r="AO3860" s="71">
        <v>23.9</v>
      </c>
      <c r="AW3860" s="74" t="s">
        <v>18254</v>
      </c>
    </row>
    <row r="3861" spans="1:49">
      <c r="A3861" s="70" t="str">
        <f t="shared" si="121"/>
        <v>2026-01</v>
      </c>
      <c r="B3861" s="5" t="str">
        <f>_xlfn.XLOOKUP(G3861,过机服务商重量差!A:A,过机服务商重量差!G:G)</f>
        <v>玉麒麟</v>
      </c>
      <c r="C3861" s="32" t="str">
        <f t="shared" si="120"/>
        <v>渠道</v>
      </c>
      <c r="D3861" s="63">
        <f>ROUND(IF(AND(AO3861&gt;=0,Y3861="正常走货"),_xlfn.XLOOKUP(G3861,过机服务商重量差!A:A,过机服务商重量差!L:L),"0"),2)</f>
        <v>9.5</v>
      </c>
      <c r="E3861" s="64">
        <f>ROUND(IF(B3861="小旋风",$D3861/提成!$D$4*提成!$E$4,$D3861/提成!$D$3*提成!$E$3),2)</f>
        <v>0.1</v>
      </c>
      <c r="F3861" s="5" t="str">
        <f ca="1">IFERROR(LOOKUP(1,0/((B3861=名单!B:B)*(VALUE(AW3861)&gt;=名单!E:E)*(VALUE(AW3861)&lt;=名单!G:G)*(Y3861="正常走货")),名单!H:H),"否")</f>
        <v>否</v>
      </c>
      <c r="G3861" s="71" t="s">
        <v>11575</v>
      </c>
      <c r="H3861" s="71" t="s">
        <v>11577</v>
      </c>
      <c r="J3861" s="72" t="s">
        <v>17</v>
      </c>
      <c r="L3861" s="72" t="s">
        <v>18</v>
      </c>
      <c r="M3861" s="73"/>
      <c r="N3861" s="73"/>
      <c r="R3861" s="73"/>
      <c r="S3861" s="72" t="s">
        <v>7799</v>
      </c>
      <c r="T3861" s="72" t="s">
        <v>14382</v>
      </c>
      <c r="U3861" s="73"/>
      <c r="W3861" s="73"/>
      <c r="X3861" s="73"/>
      <c r="Y3861" s="72" t="s">
        <v>14379</v>
      </c>
      <c r="AO3861" s="71">
        <v>227.1</v>
      </c>
      <c r="AW3861" s="74" t="s">
        <v>18255</v>
      </c>
    </row>
    <row r="3862" spans="1:49">
      <c r="A3862" s="70" t="str">
        <f t="shared" si="121"/>
        <v>2026-01</v>
      </c>
      <c r="B3862" s="5" t="str">
        <f>_xlfn.XLOOKUP(G3862,过机服务商重量差!A:A,过机服务商重量差!G:G)</f>
        <v>玉麒麟</v>
      </c>
      <c r="C3862" s="32" t="str">
        <f t="shared" si="120"/>
        <v>渠道</v>
      </c>
      <c r="D3862" s="63">
        <f>ROUND(IF(AND(AO3862&gt;=0,Y3862="正常走货"),_xlfn.XLOOKUP(G3862,过机服务商重量差!A:A,过机服务商重量差!L:L),"0"),2)</f>
        <v>14</v>
      </c>
      <c r="E3862" s="64">
        <f>ROUND(IF(B3862="小旋风",$D3862/提成!$D$4*提成!$E$4,$D3862/提成!$D$3*提成!$E$3),2)</f>
        <v>0.14</v>
      </c>
      <c r="F3862" s="5" t="str">
        <f ca="1">IFERROR(LOOKUP(1,0/((B3862=名单!B:B)*(VALUE(AW3862)&gt;=名单!E:E)*(VALUE(AW3862)&lt;=名单!G:G)*(Y3862="正常走货")),名单!H:H),"否")</f>
        <v>否</v>
      </c>
      <c r="G3862" s="71" t="s">
        <v>11578</v>
      </c>
      <c r="H3862" s="71" t="s">
        <v>11580</v>
      </c>
      <c r="J3862" s="72" t="s">
        <v>17</v>
      </c>
      <c r="L3862" s="71" t="s">
        <v>18</v>
      </c>
      <c r="M3862" s="73"/>
      <c r="N3862" s="73"/>
      <c r="R3862" s="73"/>
      <c r="S3862" s="72" t="s">
        <v>7799</v>
      </c>
      <c r="T3862" s="72" t="s">
        <v>14382</v>
      </c>
      <c r="U3862" s="73"/>
      <c r="W3862" s="73"/>
      <c r="X3862" s="73"/>
      <c r="Y3862" s="72" t="s">
        <v>14379</v>
      </c>
      <c r="AO3862" s="71">
        <v>297</v>
      </c>
      <c r="AW3862" s="74" t="s">
        <v>18256</v>
      </c>
    </row>
    <row r="3863" spans="1:49">
      <c r="A3863" s="70" t="str">
        <f t="shared" si="121"/>
        <v>2026-01</v>
      </c>
      <c r="B3863" s="5" t="str">
        <f>_xlfn.XLOOKUP(G3863,过机服务商重量差!A:A,过机服务商重量差!G:G)</f>
        <v>玉麒麟</v>
      </c>
      <c r="C3863" s="32" t="str">
        <f t="shared" si="120"/>
        <v>渠道</v>
      </c>
      <c r="D3863" s="63">
        <f>ROUND(IF(AND(AO3863&gt;=0,Y3863="正常走货"),_xlfn.XLOOKUP(G3863,过机服务商重量差!A:A,过机服务商重量差!L:L),"0"),2)</f>
        <v>25</v>
      </c>
      <c r="E3863" s="64">
        <f>ROUND(IF(B3863="小旋风",$D3863/提成!$D$4*提成!$E$4,$D3863/提成!$D$3*提成!$E$3),2)</f>
        <v>0.25</v>
      </c>
      <c r="F3863" s="5" t="str">
        <f ca="1">IFERROR(LOOKUP(1,0/((B3863=名单!B:B)*(VALUE(AW3863)&gt;=名单!E:E)*(VALUE(AW3863)&lt;=名单!G:G)*(Y3863="正常走货")),名单!H:H),"否")</f>
        <v>否</v>
      </c>
      <c r="G3863" s="71" t="s">
        <v>11581</v>
      </c>
      <c r="H3863" s="71" t="s">
        <v>11583</v>
      </c>
      <c r="J3863" s="72" t="s">
        <v>24</v>
      </c>
      <c r="L3863" s="71" t="s">
        <v>18</v>
      </c>
      <c r="M3863" s="73"/>
      <c r="N3863" s="73"/>
      <c r="R3863" s="73"/>
      <c r="S3863" s="72" t="s">
        <v>246</v>
      </c>
      <c r="T3863" s="72" t="s">
        <v>14386</v>
      </c>
      <c r="U3863" s="73"/>
      <c r="W3863" s="73"/>
      <c r="X3863" s="73"/>
      <c r="Y3863" s="72" t="s">
        <v>14379</v>
      </c>
      <c r="AO3863" s="71">
        <v>351.1</v>
      </c>
      <c r="AW3863" s="74" t="s">
        <v>18257</v>
      </c>
    </row>
    <row r="3864" spans="1:49">
      <c r="A3864" s="70" t="str">
        <f t="shared" si="121"/>
        <v>2026-01</v>
      </c>
      <c r="B3864" s="5" t="str">
        <f>_xlfn.XLOOKUP(G3864,过机服务商重量差!A:A,过机服务商重量差!G:G)</f>
        <v>玉麒麟</v>
      </c>
      <c r="C3864" s="32" t="str">
        <f t="shared" si="120"/>
        <v>渠道</v>
      </c>
      <c r="D3864" s="63">
        <f>ROUND(IF(AND(AO3864&gt;=0,Y3864="正常走货"),_xlfn.XLOOKUP(G3864,过机服务商重量差!A:A,过机服务商重量差!L:L),"0"),2)</f>
        <v>25</v>
      </c>
      <c r="E3864" s="64">
        <f>ROUND(IF(B3864="小旋风",$D3864/提成!$D$4*提成!$E$4,$D3864/提成!$D$3*提成!$E$3),2)</f>
        <v>0.25</v>
      </c>
      <c r="F3864" s="5" t="str">
        <f ca="1">IFERROR(LOOKUP(1,0/((B3864=名单!B:B)*(VALUE(AW3864)&gt;=名单!E:E)*(VALUE(AW3864)&lt;=名单!G:G)*(Y3864="正常走货")),名单!H:H),"否")</f>
        <v>否</v>
      </c>
      <c r="G3864" s="71" t="s">
        <v>11584</v>
      </c>
      <c r="H3864" s="71" t="s">
        <v>11586</v>
      </c>
      <c r="J3864" s="71" t="s">
        <v>24</v>
      </c>
      <c r="L3864" s="71" t="s">
        <v>18</v>
      </c>
      <c r="M3864" s="73"/>
      <c r="N3864" s="73"/>
      <c r="R3864" s="73"/>
      <c r="S3864" s="72" t="s">
        <v>246</v>
      </c>
      <c r="T3864" s="71" t="s">
        <v>14386</v>
      </c>
      <c r="U3864" s="73"/>
      <c r="W3864" s="73"/>
      <c r="X3864" s="73"/>
      <c r="Y3864" s="72" t="s">
        <v>14379</v>
      </c>
      <c r="AO3864" s="71">
        <v>351.1</v>
      </c>
      <c r="AW3864" s="74" t="s">
        <v>18258</v>
      </c>
    </row>
    <row r="3865" spans="1:49">
      <c r="A3865" s="70" t="str">
        <f t="shared" si="121"/>
        <v>2026-01</v>
      </c>
      <c r="B3865" s="5" t="str">
        <f>_xlfn.XLOOKUP(G3865,过机服务商重量差!A:A,过机服务商重量差!G:G)</f>
        <v>玉麒麟</v>
      </c>
      <c r="C3865" s="32" t="str">
        <f t="shared" si="120"/>
        <v>渠道</v>
      </c>
      <c r="D3865" s="63">
        <f>ROUND(IF(AND(AO3865&gt;=0,Y3865="正常走货"),_xlfn.XLOOKUP(G3865,过机服务商重量差!A:A,过机服务商重量差!L:L),"0"),2)</f>
        <v>2</v>
      </c>
      <c r="E3865" s="64">
        <f>ROUND(IF(B3865="小旋风",$D3865/提成!$D$4*提成!$E$4,$D3865/提成!$D$3*提成!$E$3),2)</f>
        <v>0.02</v>
      </c>
      <c r="F3865" s="5" t="str">
        <f ca="1">IFERROR(LOOKUP(1,0/((B3865=名单!B:B)*(VALUE(AW3865)&gt;=名单!E:E)*(VALUE(AW3865)&lt;=名单!G:G)*(Y3865="正常走货")),名单!H:H),"否")</f>
        <v>否</v>
      </c>
      <c r="G3865" s="71" t="s">
        <v>11587</v>
      </c>
      <c r="H3865" s="71" t="s">
        <v>11589</v>
      </c>
      <c r="J3865" s="72" t="s">
        <v>24</v>
      </c>
      <c r="L3865" s="72" t="s">
        <v>18</v>
      </c>
      <c r="M3865" s="73"/>
      <c r="N3865" s="73"/>
      <c r="R3865" s="73"/>
      <c r="S3865" s="72" t="s">
        <v>306</v>
      </c>
      <c r="T3865" s="72" t="s">
        <v>14410</v>
      </c>
      <c r="U3865" s="73"/>
      <c r="W3865" s="73"/>
      <c r="X3865" s="73"/>
      <c r="Y3865" s="72" t="s">
        <v>14379</v>
      </c>
      <c r="AO3865" s="71">
        <v>45.8</v>
      </c>
      <c r="AW3865" s="74" t="s">
        <v>18259</v>
      </c>
    </row>
    <row r="3866" spans="1:49">
      <c r="A3866" s="70" t="str">
        <f t="shared" si="121"/>
        <v>2026-01</v>
      </c>
      <c r="B3866" s="5" t="str">
        <f>_xlfn.XLOOKUP(G3866,过机服务商重量差!A:A,过机服务商重量差!G:G)</f>
        <v>玉麒麟</v>
      </c>
      <c r="C3866" s="32" t="str">
        <f t="shared" si="120"/>
        <v>渠道</v>
      </c>
      <c r="D3866" s="63">
        <f>ROUND(IF(AND(AO3866&gt;=0,Y3866="正常走货"),_xlfn.XLOOKUP(G3866,过机服务商重量差!A:A,过机服务商重量差!L:L),"0"),2)</f>
        <v>25</v>
      </c>
      <c r="E3866" s="64">
        <f>ROUND(IF(B3866="小旋风",$D3866/提成!$D$4*提成!$E$4,$D3866/提成!$D$3*提成!$E$3),2)</f>
        <v>0.25</v>
      </c>
      <c r="F3866" s="5" t="str">
        <f ca="1">IFERROR(LOOKUP(1,0/((B3866=名单!B:B)*(VALUE(AW3866)&gt;=名单!E:E)*(VALUE(AW3866)&lt;=名单!G:G)*(Y3866="正常走货")),名单!H:H),"否")</f>
        <v>否</v>
      </c>
      <c r="G3866" s="71" t="s">
        <v>11590</v>
      </c>
      <c r="H3866" s="71" t="s">
        <v>11592</v>
      </c>
      <c r="J3866" s="71" t="s">
        <v>24</v>
      </c>
      <c r="L3866" s="71" t="s">
        <v>18</v>
      </c>
      <c r="M3866" s="73"/>
      <c r="N3866" s="73"/>
      <c r="R3866" s="73"/>
      <c r="S3866" s="72" t="s">
        <v>246</v>
      </c>
      <c r="T3866" s="72" t="s">
        <v>14386</v>
      </c>
      <c r="U3866" s="73"/>
      <c r="W3866" s="73"/>
      <c r="X3866" s="73"/>
      <c r="Y3866" s="72" t="s">
        <v>14379</v>
      </c>
      <c r="AO3866" s="71">
        <v>351.1</v>
      </c>
      <c r="AW3866" s="74" t="s">
        <v>18260</v>
      </c>
    </row>
    <row r="3867" spans="1:49">
      <c r="A3867" s="70" t="str">
        <f t="shared" si="121"/>
        <v>2026-01</v>
      </c>
      <c r="B3867" s="5" t="str">
        <f>_xlfn.XLOOKUP(G3867,过机服务商重量差!A:A,过机服务商重量差!G:G)</f>
        <v>玉麒麟</v>
      </c>
      <c r="C3867" s="32" t="str">
        <f t="shared" si="120"/>
        <v>渠道</v>
      </c>
      <c r="D3867" s="63">
        <f>ROUND(IF(AND(AO3867&gt;=0,Y3867="正常走货"),_xlfn.XLOOKUP(G3867,过机服务商重量差!A:A,过机服务商重量差!L:L),"0"),2)</f>
        <v>25</v>
      </c>
      <c r="E3867" s="64">
        <f>ROUND(IF(B3867="小旋风",$D3867/提成!$D$4*提成!$E$4,$D3867/提成!$D$3*提成!$E$3),2)</f>
        <v>0.25</v>
      </c>
      <c r="F3867" s="5" t="str">
        <f ca="1">IFERROR(LOOKUP(1,0/((B3867=名单!B:B)*(VALUE(AW3867)&gt;=名单!E:E)*(VALUE(AW3867)&lt;=名单!G:G)*(Y3867="正常走货")),名单!H:H),"否")</f>
        <v>否</v>
      </c>
      <c r="G3867" s="71" t="s">
        <v>11593</v>
      </c>
      <c r="H3867" s="71" t="s">
        <v>11595</v>
      </c>
      <c r="J3867" s="72" t="s">
        <v>24</v>
      </c>
      <c r="L3867" s="71" t="s">
        <v>18</v>
      </c>
      <c r="M3867" s="73"/>
      <c r="N3867" s="73"/>
      <c r="R3867" s="73"/>
      <c r="S3867" s="72" t="s">
        <v>246</v>
      </c>
      <c r="T3867" s="72" t="s">
        <v>14386</v>
      </c>
      <c r="U3867" s="73"/>
      <c r="W3867" s="73"/>
      <c r="X3867" s="73"/>
      <c r="Y3867" s="72" t="s">
        <v>14379</v>
      </c>
      <c r="AO3867" s="71">
        <v>351.1</v>
      </c>
      <c r="AW3867" s="74" t="s">
        <v>18261</v>
      </c>
    </row>
    <row r="3868" spans="1:49">
      <c r="A3868" s="70" t="str">
        <f t="shared" si="121"/>
        <v>2026-01</v>
      </c>
      <c r="B3868" s="5" t="str">
        <f>_xlfn.XLOOKUP(G3868,过机服务商重量差!A:A,过机服务商重量差!G:G)</f>
        <v>玉麒麟</v>
      </c>
      <c r="C3868" s="32" t="str">
        <f t="shared" si="120"/>
        <v>渠道</v>
      </c>
      <c r="D3868" s="63">
        <f>ROUND(IF(AND(AO3868&gt;=0,Y3868="正常走货"),_xlfn.XLOOKUP(G3868,过机服务商重量差!A:A,过机服务商重量差!L:L),"0"),2)</f>
        <v>25</v>
      </c>
      <c r="E3868" s="64">
        <f>ROUND(IF(B3868="小旋风",$D3868/提成!$D$4*提成!$E$4,$D3868/提成!$D$3*提成!$E$3),2)</f>
        <v>0.25</v>
      </c>
      <c r="F3868" s="5" t="str">
        <f ca="1">IFERROR(LOOKUP(1,0/((B3868=名单!B:B)*(VALUE(AW3868)&gt;=名单!E:E)*(VALUE(AW3868)&lt;=名单!G:G)*(Y3868="正常走货")),名单!H:H),"否")</f>
        <v>否</v>
      </c>
      <c r="G3868" s="71" t="s">
        <v>11596</v>
      </c>
      <c r="H3868" s="71" t="s">
        <v>11598</v>
      </c>
      <c r="J3868" s="72" t="s">
        <v>24</v>
      </c>
      <c r="L3868" s="72" t="s">
        <v>18</v>
      </c>
      <c r="M3868" s="73"/>
      <c r="N3868" s="73"/>
      <c r="R3868" s="73"/>
      <c r="S3868" s="72" t="s">
        <v>246</v>
      </c>
      <c r="T3868" s="72" t="s">
        <v>14386</v>
      </c>
      <c r="U3868" s="73"/>
      <c r="W3868" s="73"/>
      <c r="X3868" s="73"/>
      <c r="Y3868" s="72" t="s">
        <v>14379</v>
      </c>
      <c r="AO3868" s="71">
        <v>351.1</v>
      </c>
      <c r="AW3868" s="74" t="s">
        <v>18262</v>
      </c>
    </row>
    <row r="3869" spans="1:49">
      <c r="A3869" s="70" t="str">
        <f t="shared" si="121"/>
        <v>2026-01</v>
      </c>
      <c r="B3869" s="5" t="str">
        <f>_xlfn.XLOOKUP(G3869,过机服务商重量差!A:A,过机服务商重量差!G:G)</f>
        <v>玉麒麟</v>
      </c>
      <c r="C3869" s="32" t="str">
        <f t="shared" si="120"/>
        <v>渠道</v>
      </c>
      <c r="D3869" s="63">
        <f>ROUND(IF(AND(AO3869&gt;=0,Y3869="正常走货"),_xlfn.XLOOKUP(G3869,过机服务商重量差!A:A,过机服务商重量差!L:L),"0"),2)</f>
        <v>25</v>
      </c>
      <c r="E3869" s="64">
        <f>ROUND(IF(B3869="小旋风",$D3869/提成!$D$4*提成!$E$4,$D3869/提成!$D$3*提成!$E$3),2)</f>
        <v>0.25</v>
      </c>
      <c r="F3869" s="5" t="str">
        <f ca="1">IFERROR(LOOKUP(1,0/((B3869=名单!B:B)*(VALUE(AW3869)&gt;=名单!E:E)*(VALUE(AW3869)&lt;=名单!G:G)*(Y3869="正常走货")),名单!H:H),"否")</f>
        <v>否</v>
      </c>
      <c r="G3869" s="71" t="s">
        <v>11599</v>
      </c>
      <c r="H3869" s="71" t="s">
        <v>11601</v>
      </c>
      <c r="J3869" s="72" t="s">
        <v>24</v>
      </c>
      <c r="L3869" s="72" t="s">
        <v>18</v>
      </c>
      <c r="M3869" s="73"/>
      <c r="N3869" s="73"/>
      <c r="R3869" s="73"/>
      <c r="S3869" s="72" t="s">
        <v>246</v>
      </c>
      <c r="T3869" s="72" t="s">
        <v>14386</v>
      </c>
      <c r="U3869" s="73"/>
      <c r="W3869" s="73"/>
      <c r="X3869" s="73"/>
      <c r="Y3869" s="72" t="s">
        <v>14379</v>
      </c>
      <c r="AO3869" s="71">
        <v>351.1</v>
      </c>
      <c r="AW3869" s="74" t="s">
        <v>18263</v>
      </c>
    </row>
    <row r="3870" spans="1:49">
      <c r="A3870" s="70" t="str">
        <f t="shared" si="121"/>
        <v>2026-01</v>
      </c>
      <c r="B3870" s="5" t="str">
        <f>_xlfn.XLOOKUP(G3870,过机服务商重量差!A:A,过机服务商重量差!G:G)</f>
        <v>玉麒麟</v>
      </c>
      <c r="C3870" s="32" t="str">
        <f t="shared" si="120"/>
        <v>渠道</v>
      </c>
      <c r="D3870" s="63">
        <f>ROUND(IF(AND(AO3870&gt;=0,Y3870="正常走货"),_xlfn.XLOOKUP(G3870,过机服务商重量差!A:A,过机服务商重量差!L:L),"0"),2)</f>
        <v>24</v>
      </c>
      <c r="E3870" s="64">
        <f>ROUND(IF(B3870="小旋风",$D3870/提成!$D$4*提成!$E$4,$D3870/提成!$D$3*提成!$E$3),2)</f>
        <v>0.24</v>
      </c>
      <c r="F3870" s="5" t="str">
        <f ca="1">IFERROR(LOOKUP(1,0/((B3870=名单!B:B)*(VALUE(AW3870)&gt;=名单!E:E)*(VALUE(AW3870)&lt;=名单!G:G)*(Y3870="正常走货")),名单!H:H),"否")</f>
        <v>否</v>
      </c>
      <c r="G3870" s="71" t="s">
        <v>11602</v>
      </c>
      <c r="H3870" s="71" t="s">
        <v>11604</v>
      </c>
      <c r="J3870" s="72" t="s">
        <v>24</v>
      </c>
      <c r="L3870" s="71" t="s">
        <v>18</v>
      </c>
      <c r="M3870" s="73"/>
      <c r="N3870" s="73"/>
      <c r="R3870" s="73"/>
      <c r="S3870" s="72" t="s">
        <v>246</v>
      </c>
      <c r="T3870" s="72" t="s">
        <v>14386</v>
      </c>
      <c r="U3870" s="73"/>
      <c r="W3870" s="73"/>
      <c r="X3870" s="73"/>
      <c r="Y3870" s="72" t="s">
        <v>14379</v>
      </c>
      <c r="AO3870" s="71">
        <v>403.6</v>
      </c>
      <c r="AW3870" s="74" t="s">
        <v>18264</v>
      </c>
    </row>
    <row r="3871" spans="1:49">
      <c r="A3871" s="70" t="str">
        <f t="shared" si="121"/>
        <v>2026-01</v>
      </c>
      <c r="B3871" s="5" t="str">
        <f>_xlfn.XLOOKUP(G3871,过机服务商重量差!A:A,过机服务商重量差!G:G)</f>
        <v>风清扬</v>
      </c>
      <c r="C3871" s="32" t="str">
        <f t="shared" si="120"/>
        <v>渠道</v>
      </c>
      <c r="D3871" s="63">
        <f>ROUND(IF(AND(AO3871&gt;=0,Y3871="正常走货"),_xlfn.XLOOKUP(G3871,过机服务商重量差!A:A,过机服务商重量差!L:L),"0"),2)</f>
        <v>784</v>
      </c>
      <c r="E3871" s="64">
        <f>ROUND(IF(B3871="小旋风",$D3871/提成!$D$4*提成!$E$4,$D3871/提成!$D$3*提成!$E$3),2)</f>
        <v>7.84</v>
      </c>
      <c r="F3871" s="5" t="str">
        <f ca="1">IFERROR(LOOKUP(1,0/((B3871=名单!B:B)*(VALUE(AW3871)&gt;=名单!E:E)*(VALUE(AW3871)&lt;=名单!G:G)*(Y3871="正常走货")),名单!H:H),"否")</f>
        <v>是</v>
      </c>
      <c r="G3871" s="71" t="s">
        <v>11605</v>
      </c>
      <c r="H3871" s="71" t="s">
        <v>11607</v>
      </c>
      <c r="J3871" s="72" t="s">
        <v>880</v>
      </c>
      <c r="L3871" s="71" t="s">
        <v>18</v>
      </c>
      <c r="M3871" s="73"/>
      <c r="N3871" s="73"/>
      <c r="R3871" s="73"/>
      <c r="S3871" s="72" t="s">
        <v>187</v>
      </c>
      <c r="T3871" s="72" t="s">
        <v>14410</v>
      </c>
      <c r="U3871" s="73"/>
      <c r="W3871" s="73"/>
      <c r="X3871" s="73"/>
      <c r="Y3871" s="72" t="s">
        <v>14379</v>
      </c>
      <c r="AO3871" s="71">
        <v>1357</v>
      </c>
      <c r="AW3871" s="74" t="s">
        <v>18265</v>
      </c>
    </row>
    <row r="3872" spans="1:49">
      <c r="A3872" s="70" t="str">
        <f t="shared" si="121"/>
        <v>2026-01</v>
      </c>
      <c r="B3872" s="5" t="str">
        <f>_xlfn.XLOOKUP(G3872,过机服务商重量差!A:A,过机服务商重量差!G:G)</f>
        <v>小旋风</v>
      </c>
      <c r="C3872" s="32" t="str">
        <f t="shared" si="120"/>
        <v>渠道</v>
      </c>
      <c r="D3872" s="63">
        <f>ROUND(IF(AND(AO3872&gt;=0,Y3872="正常走货"),_xlfn.XLOOKUP(G3872,过机服务商重量差!A:A,过机服务商重量差!L:L),"0"),2)</f>
        <v>25.5</v>
      </c>
      <c r="E3872" s="64">
        <f>ROUND(IF(B3872="小旋风",$D3872/提成!$D$4*提成!$E$4,$D3872/提成!$D$3*提成!$E$3),2)</f>
        <v>0.25</v>
      </c>
      <c r="F3872" s="5" t="str">
        <f ca="1">IFERROR(LOOKUP(1,0/((B3872=名单!B:B)*(VALUE(AW3872)&gt;=名单!E:E)*(VALUE(AW3872)&lt;=名单!G:G)*(Y3872="正常走货")),名单!H:H),"否")</f>
        <v>是</v>
      </c>
      <c r="G3872" s="71" t="s">
        <v>11608</v>
      </c>
      <c r="H3872" s="71" t="s">
        <v>11610</v>
      </c>
      <c r="J3872" s="72" t="s">
        <v>364</v>
      </c>
      <c r="L3872" s="71" t="s">
        <v>18</v>
      </c>
      <c r="M3872" s="73"/>
      <c r="N3872" s="73"/>
      <c r="R3872" s="73"/>
      <c r="S3872" s="72" t="s">
        <v>288</v>
      </c>
      <c r="T3872" s="72" t="s">
        <v>14410</v>
      </c>
      <c r="U3872" s="73"/>
      <c r="W3872" s="73"/>
      <c r="X3872" s="73"/>
      <c r="Y3872" s="72" t="s">
        <v>14379</v>
      </c>
      <c r="AO3872" s="71">
        <v>96.5</v>
      </c>
      <c r="AW3872" s="74" t="s">
        <v>18266</v>
      </c>
    </row>
    <row r="3873" spans="1:49">
      <c r="A3873" s="70" t="str">
        <f t="shared" si="121"/>
        <v>2026-01</v>
      </c>
      <c r="B3873" s="5" t="str">
        <f>_xlfn.XLOOKUP(G3873,过机服务商重量差!A:A,过机服务商重量差!G:G)</f>
        <v>无崖子</v>
      </c>
      <c r="C3873" s="32" t="str">
        <f t="shared" si="120"/>
        <v>渠道</v>
      </c>
      <c r="D3873" s="63">
        <f>ROUND(IF(AND(AO3873&gt;=0,Y3873="正常走货"),_xlfn.XLOOKUP(G3873,过机服务商重量差!A:A,过机服务商重量差!L:L),"0"),2)</f>
        <v>10</v>
      </c>
      <c r="E3873" s="64">
        <f>ROUND(IF(B3873="小旋风",$D3873/提成!$D$4*提成!$E$4,$D3873/提成!$D$3*提成!$E$3),2)</f>
        <v>0.1</v>
      </c>
      <c r="F3873" s="5" t="str">
        <f ca="1">IFERROR(LOOKUP(1,0/((B3873=名单!B:B)*(VALUE(AW3873)&gt;=名单!E:E)*(VALUE(AW3873)&lt;=名单!G:G)*(Y3873="正常走货")),名单!H:H),"否")</f>
        <v>否</v>
      </c>
      <c r="G3873" s="71" t="s">
        <v>11611</v>
      </c>
      <c r="H3873" s="71" t="s">
        <v>11613</v>
      </c>
      <c r="J3873" s="72" t="s">
        <v>539</v>
      </c>
      <c r="L3873" s="71" t="s">
        <v>18</v>
      </c>
      <c r="M3873" s="73"/>
      <c r="N3873" s="73"/>
      <c r="R3873" s="73"/>
      <c r="S3873" s="72" t="s">
        <v>191</v>
      </c>
      <c r="T3873" s="72" t="s">
        <v>14410</v>
      </c>
      <c r="U3873" s="73"/>
      <c r="W3873" s="73"/>
      <c r="X3873" s="73"/>
      <c r="Y3873" s="72" t="s">
        <v>14379</v>
      </c>
      <c r="AO3873" s="71">
        <v>642</v>
      </c>
      <c r="AW3873" s="74" t="s">
        <v>18267</v>
      </c>
    </row>
    <row r="3874" spans="1:49">
      <c r="A3874" s="70" t="str">
        <f t="shared" si="121"/>
        <v>2026-01</v>
      </c>
      <c r="B3874" s="5" t="str">
        <f>_xlfn.XLOOKUP(G3874,过机服务商重量差!A:A,过机服务商重量差!G:G)</f>
        <v>玉麒麟</v>
      </c>
      <c r="C3874" s="32" t="str">
        <f t="shared" si="120"/>
        <v>渠道</v>
      </c>
      <c r="D3874" s="63">
        <f>ROUND(IF(AND(AO3874&gt;=0,Y3874="正常走货"),_xlfn.XLOOKUP(G3874,过机服务商重量差!A:A,过机服务商重量差!L:L),"0"),2)</f>
        <v>3</v>
      </c>
      <c r="E3874" s="64">
        <f>ROUND(IF(B3874="小旋风",$D3874/提成!$D$4*提成!$E$4,$D3874/提成!$D$3*提成!$E$3),2)</f>
        <v>0.03</v>
      </c>
      <c r="F3874" s="5" t="str">
        <f ca="1">IFERROR(LOOKUP(1,0/((B3874=名单!B:B)*(VALUE(AW3874)&gt;=名单!E:E)*(VALUE(AW3874)&lt;=名单!G:G)*(Y3874="正常走货")),名单!H:H),"否")</f>
        <v>否</v>
      </c>
      <c r="G3874" s="71" t="s">
        <v>11614</v>
      </c>
      <c r="H3874" s="71" t="s">
        <v>11616</v>
      </c>
      <c r="J3874" s="72" t="s">
        <v>17</v>
      </c>
      <c r="L3874" s="71" t="s">
        <v>18</v>
      </c>
      <c r="M3874" s="73"/>
      <c r="N3874" s="73"/>
      <c r="R3874" s="73"/>
      <c r="S3874" s="72" t="s">
        <v>120</v>
      </c>
      <c r="T3874" s="72" t="s">
        <v>14382</v>
      </c>
      <c r="U3874" s="73"/>
      <c r="W3874" s="73"/>
      <c r="X3874" s="73"/>
      <c r="Y3874" s="72" t="s">
        <v>14379</v>
      </c>
      <c r="AO3874" s="71">
        <v>39</v>
      </c>
      <c r="AW3874" s="74" t="s">
        <v>18268</v>
      </c>
    </row>
    <row r="3875" spans="1:49">
      <c r="A3875" s="70" t="str">
        <f t="shared" si="121"/>
        <v>2026-01</v>
      </c>
      <c r="B3875" s="5" t="str">
        <f>_xlfn.XLOOKUP(G3875,过机服务商重量差!A:A,过机服务商重量差!G:G)</f>
        <v>风清扬</v>
      </c>
      <c r="C3875" s="32" t="str">
        <f t="shared" si="120"/>
        <v>渠道</v>
      </c>
      <c r="D3875" s="63">
        <f>ROUND(IF(AND(AO3875&gt;=0,Y3875="正常走货"),_xlfn.XLOOKUP(G3875,过机服务商重量差!A:A,过机服务商重量差!L:L),"0"),2)</f>
        <v>53</v>
      </c>
      <c r="E3875" s="64">
        <f>ROUND(IF(B3875="小旋风",$D3875/提成!$D$4*提成!$E$4,$D3875/提成!$D$3*提成!$E$3),2)</f>
        <v>0.53</v>
      </c>
      <c r="F3875" s="5" t="str">
        <f ca="1">IFERROR(LOOKUP(1,0/((B3875=名单!B:B)*(VALUE(AW3875)&gt;=名单!E:E)*(VALUE(AW3875)&lt;=名单!G:G)*(Y3875="正常走货")),名单!H:H),"否")</f>
        <v>是</v>
      </c>
      <c r="G3875" s="71" t="s">
        <v>11617</v>
      </c>
      <c r="H3875" s="71" t="s">
        <v>11619</v>
      </c>
      <c r="J3875" s="71" t="s">
        <v>332</v>
      </c>
      <c r="L3875" s="71" t="s">
        <v>18</v>
      </c>
      <c r="M3875" s="73"/>
      <c r="N3875" s="73"/>
      <c r="R3875" s="73"/>
      <c r="S3875" s="72" t="s">
        <v>20</v>
      </c>
      <c r="T3875" s="72" t="s">
        <v>14378</v>
      </c>
      <c r="U3875" s="73"/>
      <c r="W3875" s="73"/>
      <c r="X3875" s="73"/>
      <c r="Y3875" s="72" t="s">
        <v>14379</v>
      </c>
      <c r="AO3875" s="71">
        <v>0</v>
      </c>
      <c r="AW3875" s="74" t="s">
        <v>18269</v>
      </c>
    </row>
    <row r="3876" spans="1:49">
      <c r="A3876" s="70" t="str">
        <f t="shared" si="121"/>
        <v>2026-01</v>
      </c>
      <c r="B3876" s="5" t="str">
        <f>_xlfn.XLOOKUP(G3876,过机服务商重量差!A:A,过机服务商重量差!G:G)</f>
        <v>帅时莹</v>
      </c>
      <c r="C3876" s="32" t="str">
        <f t="shared" si="120"/>
        <v>渠道</v>
      </c>
      <c r="D3876" s="63">
        <f>ROUND(IF(AND(AO3876&gt;=0,Y3876="正常走货"),_xlfn.XLOOKUP(G3876,过机服务商重量差!A:A,过机服务商重量差!L:L),"0"),2)</f>
        <v>56</v>
      </c>
      <c r="E3876" s="64">
        <f>ROUND(IF(B3876="小旋风",$D3876/提成!$D$4*提成!$E$4,$D3876/提成!$D$3*提成!$E$3),2)</f>
        <v>0.56</v>
      </c>
      <c r="F3876" s="5" t="str">
        <f ca="1">IFERROR(LOOKUP(1,0/((B3876=名单!B:B)*(VALUE(AW3876)&gt;=名单!E:E)*(VALUE(AW3876)&lt;=名单!G:G)*(Y3876="正常走货")),名单!H:H),"否")</f>
        <v>否</v>
      </c>
      <c r="G3876" s="71" t="s">
        <v>11620</v>
      </c>
      <c r="H3876" s="71" t="s">
        <v>11622</v>
      </c>
      <c r="J3876" s="71" t="s">
        <v>938</v>
      </c>
      <c r="L3876" s="71" t="s">
        <v>18</v>
      </c>
      <c r="M3876" s="73"/>
      <c r="N3876" s="73"/>
      <c r="R3876" s="73"/>
      <c r="S3876" s="72" t="s">
        <v>558</v>
      </c>
      <c r="T3876" s="72" t="s">
        <v>14410</v>
      </c>
      <c r="U3876" s="73"/>
      <c r="W3876" s="73"/>
      <c r="X3876" s="73"/>
      <c r="Y3876" s="72" t="s">
        <v>14379</v>
      </c>
      <c r="AO3876" s="71">
        <v>1728</v>
      </c>
      <c r="AW3876" s="74" t="s">
        <v>18270</v>
      </c>
    </row>
    <row r="3877" spans="1:49">
      <c r="A3877" s="70" t="str">
        <f t="shared" si="121"/>
        <v>2026-01</v>
      </c>
      <c r="B3877" s="5" t="str">
        <f>_xlfn.XLOOKUP(G3877,过机服务商重量差!A:A,过机服务商重量差!G:G)</f>
        <v>玉麒麟</v>
      </c>
      <c r="C3877" s="32" t="str">
        <f t="shared" si="120"/>
        <v>渠道</v>
      </c>
      <c r="D3877" s="63">
        <f>ROUND(IF(AND(AO3877&gt;=0,Y3877="正常走货"),_xlfn.XLOOKUP(G3877,过机服务商重量差!A:A,过机服务商重量差!L:L),"0"),2)</f>
        <v>2</v>
      </c>
      <c r="E3877" s="64">
        <f>ROUND(IF(B3877="小旋风",$D3877/提成!$D$4*提成!$E$4,$D3877/提成!$D$3*提成!$E$3),2)</f>
        <v>0.02</v>
      </c>
      <c r="F3877" s="5" t="str">
        <f ca="1">IFERROR(LOOKUP(1,0/((B3877=名单!B:B)*(VALUE(AW3877)&gt;=名单!E:E)*(VALUE(AW3877)&lt;=名单!G:G)*(Y3877="正常走货")),名单!H:H),"否")</f>
        <v>否</v>
      </c>
      <c r="G3877" s="71" t="s">
        <v>11623</v>
      </c>
      <c r="H3877" s="71" t="s">
        <v>11625</v>
      </c>
      <c r="J3877" s="72" t="s">
        <v>17</v>
      </c>
      <c r="L3877" s="72" t="s">
        <v>18</v>
      </c>
      <c r="M3877" s="73"/>
      <c r="N3877" s="73"/>
      <c r="R3877" s="73"/>
      <c r="S3877" s="72" t="s">
        <v>152</v>
      </c>
      <c r="T3877" s="72" t="s">
        <v>14382</v>
      </c>
      <c r="U3877" s="73"/>
      <c r="W3877" s="73"/>
      <c r="X3877" s="73"/>
      <c r="Y3877" s="72" t="s">
        <v>14379</v>
      </c>
      <c r="AO3877" s="71">
        <v>39.88</v>
      </c>
      <c r="AW3877" s="74" t="s">
        <v>18271</v>
      </c>
    </row>
    <row r="3878" spans="1:49">
      <c r="A3878" s="70" t="str">
        <f t="shared" si="121"/>
        <v>2026-01</v>
      </c>
      <c r="B3878" s="5" t="str">
        <f>_xlfn.XLOOKUP(G3878,过机服务商重量差!A:A,过机服务商重量差!G:G)</f>
        <v>帅时莹</v>
      </c>
      <c r="C3878" s="32" t="str">
        <f t="shared" si="120"/>
        <v>渠道</v>
      </c>
      <c r="D3878" s="63">
        <f>ROUND(IF(AND(AO3878&gt;=0,Y3878="正常走货"),_xlfn.XLOOKUP(G3878,过机服务商重量差!A:A,过机服务商重量差!L:L),"0"),2)</f>
        <v>31</v>
      </c>
      <c r="E3878" s="64">
        <f>ROUND(IF(B3878="小旋风",$D3878/提成!$D$4*提成!$E$4,$D3878/提成!$D$3*提成!$E$3),2)</f>
        <v>0.31</v>
      </c>
      <c r="F3878" s="5" t="str">
        <f ca="1">IFERROR(LOOKUP(1,0/((B3878=名单!B:B)*(VALUE(AW3878)&gt;=名单!E:E)*(VALUE(AW3878)&lt;=名单!G:G)*(Y3878="正常走货")),名单!H:H),"否")</f>
        <v>否</v>
      </c>
      <c r="G3878" s="71" t="s">
        <v>11626</v>
      </c>
      <c r="H3878" s="71" t="s">
        <v>11628</v>
      </c>
      <c r="J3878" s="72" t="s">
        <v>140</v>
      </c>
      <c r="L3878" s="71" t="s">
        <v>18</v>
      </c>
      <c r="M3878" s="73"/>
      <c r="N3878" s="73"/>
      <c r="R3878" s="73"/>
      <c r="S3878" s="72" t="s">
        <v>187</v>
      </c>
      <c r="T3878" s="72" t="s">
        <v>14410</v>
      </c>
      <c r="U3878" s="73"/>
      <c r="W3878" s="73"/>
      <c r="X3878" s="73"/>
      <c r="Y3878" s="72" t="s">
        <v>14379</v>
      </c>
      <c r="AO3878" s="71">
        <v>187.12</v>
      </c>
      <c r="AW3878" s="74" t="s">
        <v>18272</v>
      </c>
    </row>
    <row r="3879" spans="1:49">
      <c r="A3879" s="70" t="str">
        <f t="shared" si="121"/>
        <v>2026-01</v>
      </c>
      <c r="B3879" s="5" t="str">
        <f>_xlfn.XLOOKUP(G3879,过机服务商重量差!A:A,过机服务商重量差!G:G)</f>
        <v>玉麒麟</v>
      </c>
      <c r="C3879" s="32" t="str">
        <f t="shared" si="120"/>
        <v>渠道</v>
      </c>
      <c r="D3879" s="63">
        <f>ROUND(IF(AND(AO3879&gt;=0,Y3879="正常走货"),_xlfn.XLOOKUP(G3879,过机服务商重量差!A:A,过机服务商重量差!L:L),"0"),2)</f>
        <v>37</v>
      </c>
      <c r="E3879" s="64">
        <f>ROUND(IF(B3879="小旋风",$D3879/提成!$D$4*提成!$E$4,$D3879/提成!$D$3*提成!$E$3),2)</f>
        <v>0.37</v>
      </c>
      <c r="F3879" s="5" t="str">
        <f ca="1">IFERROR(LOOKUP(1,0/((B3879=名单!B:B)*(VALUE(AW3879)&gt;=名单!E:E)*(VALUE(AW3879)&lt;=名单!G:G)*(Y3879="正常走货")),名单!H:H),"否")</f>
        <v>否</v>
      </c>
      <c r="G3879" s="71" t="s">
        <v>11629</v>
      </c>
      <c r="H3879" s="71" t="s">
        <v>11631</v>
      </c>
      <c r="J3879" s="72" t="s">
        <v>17</v>
      </c>
      <c r="L3879" s="71" t="s">
        <v>18</v>
      </c>
      <c r="M3879" s="73"/>
      <c r="N3879" s="73"/>
      <c r="R3879" s="73"/>
      <c r="S3879" s="72" t="s">
        <v>1488</v>
      </c>
      <c r="T3879" s="72" t="s">
        <v>14386</v>
      </c>
      <c r="U3879" s="73"/>
      <c r="W3879" s="73"/>
      <c r="X3879" s="73"/>
      <c r="Y3879" s="72" t="s">
        <v>14379</v>
      </c>
      <c r="AO3879" s="71">
        <v>1042</v>
      </c>
      <c r="AW3879" s="74" t="s">
        <v>18273</v>
      </c>
    </row>
    <row r="3880" spans="1:49">
      <c r="A3880" s="70" t="str">
        <f t="shared" si="121"/>
        <v>2026-01</v>
      </c>
      <c r="B3880" s="5" t="str">
        <f>_xlfn.XLOOKUP(G3880,过机服务商重量差!A:A,过机服务商重量差!G:G)</f>
        <v>玉麒麟</v>
      </c>
      <c r="C3880" s="32" t="str">
        <f t="shared" si="120"/>
        <v>渠道</v>
      </c>
      <c r="D3880" s="63">
        <f>ROUND(IF(AND(AO3880&gt;=0,Y3880="正常走货"),_xlfn.XLOOKUP(G3880,过机服务商重量差!A:A,过机服务商重量差!L:L),"0"),2)</f>
        <v>12</v>
      </c>
      <c r="E3880" s="64">
        <f>ROUND(IF(B3880="小旋风",$D3880/提成!$D$4*提成!$E$4,$D3880/提成!$D$3*提成!$E$3),2)</f>
        <v>0.12</v>
      </c>
      <c r="F3880" s="5" t="str">
        <f ca="1">IFERROR(LOOKUP(1,0/((B3880=名单!B:B)*(VALUE(AW3880)&gt;=名单!E:E)*(VALUE(AW3880)&lt;=名单!G:G)*(Y3880="正常走货")),名单!H:H),"否")</f>
        <v>否</v>
      </c>
      <c r="G3880" s="71" t="s">
        <v>11632</v>
      </c>
      <c r="H3880" s="71" t="s">
        <v>11634</v>
      </c>
      <c r="J3880" s="72" t="s">
        <v>17</v>
      </c>
      <c r="L3880" s="71" t="s">
        <v>18</v>
      </c>
      <c r="M3880" s="73"/>
      <c r="N3880" s="73"/>
      <c r="R3880" s="73"/>
      <c r="S3880" s="72" t="s">
        <v>390</v>
      </c>
      <c r="T3880" s="72" t="s">
        <v>14386</v>
      </c>
      <c r="U3880" s="73"/>
      <c r="W3880" s="73"/>
      <c r="X3880" s="73"/>
      <c r="Y3880" s="72" t="s">
        <v>14379</v>
      </c>
      <c r="AO3880" s="71">
        <v>69.1</v>
      </c>
      <c r="AW3880" s="74" t="s">
        <v>18274</v>
      </c>
    </row>
    <row r="3881" spans="1:49">
      <c r="A3881" s="70" t="str">
        <f t="shared" si="121"/>
        <v>2026-01</v>
      </c>
      <c r="B3881" s="5" t="str">
        <f>_xlfn.XLOOKUP(G3881,过机服务商重量差!A:A,过机服务商重量差!G:G)</f>
        <v>风清扬</v>
      </c>
      <c r="C3881" s="32" t="str">
        <f t="shared" si="120"/>
        <v>渠道</v>
      </c>
      <c r="D3881" s="63">
        <f>ROUND(IF(AND(AO3881&gt;=0,Y3881="正常走货"),_xlfn.XLOOKUP(G3881,过机服务商重量差!A:A,过机服务商重量差!L:L),"0"),2)</f>
        <v>253</v>
      </c>
      <c r="E3881" s="64">
        <f>ROUND(IF(B3881="小旋风",$D3881/提成!$D$4*提成!$E$4,$D3881/提成!$D$3*提成!$E$3),2)</f>
        <v>2.53</v>
      </c>
      <c r="F3881" s="5" t="str">
        <f ca="1">IFERROR(LOOKUP(1,0/((B3881=名单!B:B)*(VALUE(AW3881)&gt;=名单!E:E)*(VALUE(AW3881)&lt;=名单!G:G)*(Y3881="正常走货")),名单!H:H),"否")</f>
        <v>是</v>
      </c>
      <c r="G3881" s="71" t="s">
        <v>11635</v>
      </c>
      <c r="H3881" s="71" t="s">
        <v>50</v>
      </c>
      <c r="J3881" s="72" t="s">
        <v>1516</v>
      </c>
      <c r="L3881" s="71" t="s">
        <v>18</v>
      </c>
      <c r="M3881" s="73"/>
      <c r="N3881" s="73"/>
      <c r="R3881" s="73"/>
      <c r="S3881" s="72" t="s">
        <v>152</v>
      </c>
      <c r="T3881" s="72" t="s">
        <v>14382</v>
      </c>
      <c r="U3881" s="73"/>
      <c r="W3881" s="73"/>
      <c r="X3881" s="73"/>
      <c r="Y3881" s="72" t="s">
        <v>14379</v>
      </c>
      <c r="AO3881" s="71">
        <v>179.2</v>
      </c>
      <c r="AW3881" s="74" t="s">
        <v>18275</v>
      </c>
    </row>
    <row r="3882" spans="1:49">
      <c r="A3882" s="70" t="str">
        <f t="shared" si="121"/>
        <v>2026-01</v>
      </c>
      <c r="B3882" s="5" t="str">
        <f>_xlfn.XLOOKUP(G3882,过机服务商重量差!A:A,过机服务商重量差!G:G)</f>
        <v>玉麒麟</v>
      </c>
      <c r="C3882" s="32" t="str">
        <f t="shared" si="120"/>
        <v>渠道</v>
      </c>
      <c r="D3882" s="63">
        <f>ROUND(IF(AND(AO3882&gt;=0,Y3882="正常走货"),_xlfn.XLOOKUP(G3882,过机服务商重量差!A:A,过机服务商重量差!L:L),"0"),2)</f>
        <v>17.5</v>
      </c>
      <c r="E3882" s="64">
        <f>ROUND(IF(B3882="小旋风",$D3882/提成!$D$4*提成!$E$4,$D3882/提成!$D$3*提成!$E$3),2)</f>
        <v>0.18</v>
      </c>
      <c r="F3882" s="5" t="str">
        <f ca="1">IFERROR(LOOKUP(1,0/((B3882=名单!B:B)*(VALUE(AW3882)&gt;=名单!E:E)*(VALUE(AW3882)&lt;=名单!G:G)*(Y3882="正常走货")),名单!H:H),"否")</f>
        <v>否</v>
      </c>
      <c r="G3882" s="71" t="s">
        <v>11637</v>
      </c>
      <c r="H3882" s="71" t="s">
        <v>11639</v>
      </c>
      <c r="J3882" s="72" t="s">
        <v>17</v>
      </c>
      <c r="L3882" s="71" t="s">
        <v>18</v>
      </c>
      <c r="M3882" s="73"/>
      <c r="N3882" s="73"/>
      <c r="R3882" s="73"/>
      <c r="S3882" s="72" t="s">
        <v>99</v>
      </c>
      <c r="T3882" s="72" t="s">
        <v>14410</v>
      </c>
      <c r="U3882" s="73"/>
      <c r="W3882" s="73"/>
      <c r="X3882" s="73"/>
      <c r="Y3882" s="72" t="s">
        <v>14379</v>
      </c>
      <c r="AO3882" s="71">
        <v>74</v>
      </c>
      <c r="AW3882" s="74" t="s">
        <v>18276</v>
      </c>
    </row>
    <row r="3883" spans="1:49">
      <c r="A3883" s="70" t="str">
        <f t="shared" si="121"/>
        <v>2026-01</v>
      </c>
      <c r="B3883" s="5" t="str">
        <f>_xlfn.XLOOKUP(G3883,过机服务商重量差!A:A,过机服务商重量差!G:G)</f>
        <v>玉麒麟</v>
      </c>
      <c r="C3883" s="32" t="str">
        <f t="shared" si="120"/>
        <v>渠道</v>
      </c>
      <c r="D3883" s="63">
        <f>ROUND(IF(AND(AO3883&gt;=0,Y3883="正常走货"),_xlfn.XLOOKUP(G3883,过机服务商重量差!A:A,过机服务商重量差!L:L),"0"),2)</f>
        <v>4</v>
      </c>
      <c r="E3883" s="64">
        <f>ROUND(IF(B3883="小旋风",$D3883/提成!$D$4*提成!$E$4,$D3883/提成!$D$3*提成!$E$3),2)</f>
        <v>0.04</v>
      </c>
      <c r="F3883" s="5" t="str">
        <f ca="1">IFERROR(LOOKUP(1,0/((B3883=名单!B:B)*(VALUE(AW3883)&gt;=名单!E:E)*(VALUE(AW3883)&lt;=名单!G:G)*(Y3883="正常走货")),名单!H:H),"否")</f>
        <v>否</v>
      </c>
      <c r="G3883" s="71" t="s">
        <v>11640</v>
      </c>
      <c r="H3883" s="71" t="s">
        <v>11642</v>
      </c>
      <c r="J3883" s="72" t="s">
        <v>24</v>
      </c>
      <c r="L3883" s="71" t="s">
        <v>18</v>
      </c>
      <c r="M3883" s="73"/>
      <c r="N3883" s="73"/>
      <c r="R3883" s="73"/>
      <c r="S3883" s="72" t="s">
        <v>540</v>
      </c>
      <c r="T3883" s="72" t="s">
        <v>14410</v>
      </c>
      <c r="U3883" s="73"/>
      <c r="W3883" s="73"/>
      <c r="X3883" s="73"/>
      <c r="Y3883" s="72" t="s">
        <v>14379</v>
      </c>
      <c r="AO3883" s="71">
        <v>391.9</v>
      </c>
      <c r="AW3883" s="74" t="s">
        <v>18277</v>
      </c>
    </row>
    <row r="3884" spans="1:49">
      <c r="A3884" s="70" t="str">
        <f t="shared" si="121"/>
        <v>2026-01</v>
      </c>
      <c r="B3884" s="5" t="str">
        <f>_xlfn.XLOOKUP(G3884,过机服务商重量差!A:A,过机服务商重量差!G:G)</f>
        <v>帅时莹</v>
      </c>
      <c r="C3884" s="32" t="str">
        <f t="shared" si="120"/>
        <v/>
      </c>
      <c r="D3884" s="63">
        <f>ROUND(IF(AND(AO3884&gt;=0,Y3884="正常走货"),_xlfn.XLOOKUP(G3884,过机服务商重量差!A:A,过机服务商重量差!L:L),"0"),2)</f>
        <v>0</v>
      </c>
      <c r="E3884" s="64">
        <f>ROUND(IF(B3884="小旋风",$D3884/提成!$D$4*提成!$E$4,$D3884/提成!$D$3*提成!$E$3),2)</f>
        <v>0</v>
      </c>
      <c r="F3884" s="5" t="str">
        <f ca="1">IFERROR(LOOKUP(1,0/((B3884=名单!B:B)*(VALUE(AW3884)&gt;=名单!E:E)*(VALUE(AW3884)&lt;=名单!G:G)*(Y3884="正常走货")),名单!H:H),"否")</f>
        <v>否</v>
      </c>
      <c r="G3884" s="71" t="s">
        <v>11643</v>
      </c>
      <c r="H3884" s="71" t="s">
        <v>36</v>
      </c>
      <c r="J3884" s="72" t="s">
        <v>11645</v>
      </c>
      <c r="L3884" s="71" t="s">
        <v>18</v>
      </c>
      <c r="M3884" s="73"/>
      <c r="N3884" s="73"/>
      <c r="R3884" s="73"/>
      <c r="S3884" s="72" t="s">
        <v>767</v>
      </c>
      <c r="T3884" s="72" t="s">
        <v>14382</v>
      </c>
      <c r="U3884" s="73"/>
      <c r="W3884" s="73"/>
      <c r="X3884" s="73"/>
      <c r="Y3884" s="72" t="s">
        <v>14379</v>
      </c>
      <c r="AO3884" s="71">
        <v>-270</v>
      </c>
      <c r="AW3884" s="74" t="s">
        <v>18278</v>
      </c>
    </row>
    <row r="3885" spans="1:49">
      <c r="A3885" s="70" t="str">
        <f t="shared" si="121"/>
        <v>2026-01</v>
      </c>
      <c r="B3885" s="5" t="str">
        <f>_xlfn.XLOOKUP(G3885,过机服务商重量差!A:A,过机服务商重量差!G:G)</f>
        <v>玉麒麟</v>
      </c>
      <c r="C3885" s="32" t="str">
        <f t="shared" si="120"/>
        <v>渠道</v>
      </c>
      <c r="D3885" s="63">
        <f>ROUND(IF(AND(AO3885&gt;=0,Y3885="正常走货"),_xlfn.XLOOKUP(G3885,过机服务商重量差!A:A,过机服务商重量差!L:L),"0"),2)</f>
        <v>2.5</v>
      </c>
      <c r="E3885" s="64">
        <f>ROUND(IF(B3885="小旋风",$D3885/提成!$D$4*提成!$E$4,$D3885/提成!$D$3*提成!$E$3),2)</f>
        <v>0.03</v>
      </c>
      <c r="F3885" s="5" t="str">
        <f ca="1">IFERROR(LOOKUP(1,0/((B3885=名单!B:B)*(VALUE(AW3885)&gt;=名单!E:E)*(VALUE(AW3885)&lt;=名单!G:G)*(Y3885="正常走货")),名单!H:H),"否")</f>
        <v>否</v>
      </c>
      <c r="G3885" s="71" t="s">
        <v>11646</v>
      </c>
      <c r="H3885" s="71" t="s">
        <v>11648</v>
      </c>
      <c r="J3885" s="72" t="s">
        <v>17</v>
      </c>
      <c r="L3885" s="71" t="s">
        <v>18</v>
      </c>
      <c r="M3885" s="73"/>
      <c r="N3885" s="73"/>
      <c r="R3885" s="73"/>
      <c r="S3885" s="72" t="s">
        <v>246</v>
      </c>
      <c r="T3885" s="72" t="s">
        <v>14386</v>
      </c>
      <c r="U3885" s="73"/>
      <c r="W3885" s="73"/>
      <c r="X3885" s="73"/>
      <c r="Y3885" s="72" t="s">
        <v>14379</v>
      </c>
      <c r="AO3885" s="71">
        <v>152.17</v>
      </c>
      <c r="AW3885" s="74" t="s">
        <v>18279</v>
      </c>
    </row>
    <row r="3886" spans="1:49">
      <c r="A3886" s="70" t="str">
        <f t="shared" si="121"/>
        <v>2026-01</v>
      </c>
      <c r="B3886" s="5" t="str">
        <f>_xlfn.XLOOKUP(G3886,过机服务商重量差!A:A,过机服务商重量差!G:G)</f>
        <v>玉麒麟</v>
      </c>
      <c r="C3886" s="32" t="str">
        <f t="shared" si="120"/>
        <v>渠道</v>
      </c>
      <c r="D3886" s="63">
        <f>ROUND(IF(AND(AO3886&gt;=0,Y3886="正常走货"),_xlfn.XLOOKUP(G3886,过机服务商重量差!A:A,过机服务商重量差!L:L),"0"),2)</f>
        <v>1</v>
      </c>
      <c r="E3886" s="64">
        <f>ROUND(IF(B3886="小旋风",$D3886/提成!$D$4*提成!$E$4,$D3886/提成!$D$3*提成!$E$3),2)</f>
        <v>0.01</v>
      </c>
      <c r="F3886" s="5" t="str">
        <f ca="1">IFERROR(LOOKUP(1,0/((B3886=名单!B:B)*(VALUE(AW3886)&gt;=名单!E:E)*(VALUE(AW3886)&lt;=名单!G:G)*(Y3886="正常走货")),名单!H:H),"否")</f>
        <v>否</v>
      </c>
      <c r="G3886" s="71" t="s">
        <v>11649</v>
      </c>
      <c r="H3886" s="71" t="s">
        <v>11651</v>
      </c>
      <c r="J3886" s="72" t="s">
        <v>17</v>
      </c>
      <c r="L3886" s="71" t="s">
        <v>18</v>
      </c>
      <c r="M3886" s="73"/>
      <c r="N3886" s="73"/>
      <c r="R3886" s="73"/>
      <c r="S3886" s="72" t="s">
        <v>90</v>
      </c>
      <c r="T3886" s="72" t="s">
        <v>14407</v>
      </c>
      <c r="U3886" s="73"/>
      <c r="W3886" s="73"/>
      <c r="X3886" s="73"/>
      <c r="Y3886" s="72" t="s">
        <v>14379</v>
      </c>
      <c r="AO3886" s="71">
        <v>46</v>
      </c>
      <c r="AW3886" s="74" t="s">
        <v>18280</v>
      </c>
    </row>
    <row r="3887" spans="1:49">
      <c r="A3887" s="70" t="str">
        <f t="shared" si="121"/>
        <v>2026-01</v>
      </c>
      <c r="B3887" s="5" t="str">
        <f>_xlfn.XLOOKUP(G3887,过机服务商重量差!A:A,过机服务商重量差!G:G)</f>
        <v>007</v>
      </c>
      <c r="C3887" s="32" t="str">
        <f t="shared" si="120"/>
        <v>渠道</v>
      </c>
      <c r="D3887" s="63">
        <f>ROUND(IF(AND(AO3887&gt;=0,Y3887="正常走货"),_xlfn.XLOOKUP(G3887,过机服务商重量差!A:A,过机服务商重量差!L:L),"0"),2)</f>
        <v>660</v>
      </c>
      <c r="E3887" s="64">
        <f>ROUND(IF(B3887="小旋风",$D3887/提成!$D$4*提成!$E$4,$D3887/提成!$D$3*提成!$E$3),2)</f>
        <v>6.6</v>
      </c>
      <c r="F3887" s="5" t="str">
        <f ca="1">IFERROR(LOOKUP(1,0/((B3887=名单!B:B)*(VALUE(AW3887)&gt;=名单!E:E)*(VALUE(AW3887)&lt;=名单!G:G)*(Y3887="正常走货")),名单!H:H),"否")</f>
        <v>否</v>
      </c>
      <c r="G3887" s="71" t="s">
        <v>11652</v>
      </c>
      <c r="H3887" s="71" t="s">
        <v>2787</v>
      </c>
      <c r="J3887" s="72" t="s">
        <v>3034</v>
      </c>
      <c r="L3887" s="71" t="s">
        <v>18</v>
      </c>
      <c r="M3887" s="73"/>
      <c r="N3887" s="73"/>
      <c r="R3887" s="73"/>
      <c r="S3887" s="72" t="s">
        <v>535</v>
      </c>
      <c r="T3887" s="72" t="s">
        <v>14410</v>
      </c>
      <c r="U3887" s="73"/>
      <c r="W3887" s="73"/>
      <c r="X3887" s="73"/>
      <c r="Y3887" s="72" t="s">
        <v>14379</v>
      </c>
      <c r="AO3887" s="71">
        <v>396</v>
      </c>
      <c r="AW3887" s="74" t="s">
        <v>18281</v>
      </c>
    </row>
    <row r="3888" spans="1:49">
      <c r="A3888" s="70" t="str">
        <f t="shared" si="121"/>
        <v>2026-01</v>
      </c>
      <c r="B3888" s="5" t="str">
        <f>_xlfn.XLOOKUP(G3888,过机服务商重量差!A:A,过机服务商重量差!G:G)</f>
        <v>玉麒麟</v>
      </c>
      <c r="C3888" s="32" t="str">
        <f t="shared" si="120"/>
        <v>渠道</v>
      </c>
      <c r="D3888" s="63">
        <f>ROUND(IF(AND(AO3888&gt;=0,Y3888="正常走货"),_xlfn.XLOOKUP(G3888,过机服务商重量差!A:A,过机服务商重量差!L:L),"0"),2)</f>
        <v>0.5</v>
      </c>
      <c r="E3888" s="64">
        <f>ROUND(IF(B3888="小旋风",$D3888/提成!$D$4*提成!$E$4,$D3888/提成!$D$3*提成!$E$3),2)</f>
        <v>0.01</v>
      </c>
      <c r="F3888" s="5" t="str">
        <f ca="1">IFERROR(LOOKUP(1,0/((B3888=名单!B:B)*(VALUE(AW3888)&gt;=名单!E:E)*(VALUE(AW3888)&lt;=名单!G:G)*(Y3888="正常走货")),名单!H:H),"否")</f>
        <v>否</v>
      </c>
      <c r="G3888" s="71" t="s">
        <v>11654</v>
      </c>
      <c r="H3888" s="71" t="s">
        <v>11656</v>
      </c>
      <c r="J3888" s="72" t="s">
        <v>17</v>
      </c>
      <c r="L3888" s="71" t="s">
        <v>18</v>
      </c>
      <c r="M3888" s="73"/>
      <c r="N3888" s="73"/>
      <c r="R3888" s="73"/>
      <c r="S3888" s="72" t="s">
        <v>7799</v>
      </c>
      <c r="T3888" s="72" t="s">
        <v>14382</v>
      </c>
      <c r="U3888" s="73"/>
      <c r="W3888" s="73"/>
      <c r="X3888" s="73"/>
      <c r="Y3888" s="72" t="s">
        <v>14379</v>
      </c>
      <c r="AO3888" s="71">
        <v>70.9</v>
      </c>
      <c r="AW3888" s="74" t="s">
        <v>18282</v>
      </c>
    </row>
    <row r="3889" spans="1:49">
      <c r="A3889" s="70" t="str">
        <f t="shared" si="121"/>
        <v>2026-01</v>
      </c>
      <c r="B3889" s="5" t="str">
        <f>_xlfn.XLOOKUP(G3889,过机服务商重量差!A:A,过机服务商重量差!G:G)</f>
        <v>玉麒麟</v>
      </c>
      <c r="C3889" s="32" t="str">
        <f t="shared" si="120"/>
        <v>渠道</v>
      </c>
      <c r="D3889" s="63">
        <f>ROUND(IF(AND(AO3889&gt;=0,Y3889="正常走货"),_xlfn.XLOOKUP(G3889,过机服务商重量差!A:A,过机服务商重量差!L:L),"0"),2)</f>
        <v>40</v>
      </c>
      <c r="E3889" s="64">
        <f>ROUND(IF(B3889="小旋风",$D3889/提成!$D$4*提成!$E$4,$D3889/提成!$D$3*提成!$E$3),2)</f>
        <v>0.4</v>
      </c>
      <c r="F3889" s="5" t="str">
        <f ca="1">IFERROR(LOOKUP(1,0/((B3889=名单!B:B)*(VALUE(AW3889)&gt;=名单!E:E)*(VALUE(AW3889)&lt;=名单!G:G)*(Y3889="正常走货")),名单!H:H),"否")</f>
        <v>否</v>
      </c>
      <c r="G3889" s="71" t="s">
        <v>11657</v>
      </c>
      <c r="H3889" s="71" t="s">
        <v>11659</v>
      </c>
      <c r="J3889" s="72" t="s">
        <v>24</v>
      </c>
      <c r="L3889" s="71" t="s">
        <v>18</v>
      </c>
      <c r="M3889" s="73"/>
      <c r="N3889" s="73"/>
      <c r="R3889" s="73"/>
      <c r="S3889" s="72" t="s">
        <v>211</v>
      </c>
      <c r="T3889" s="72" t="s">
        <v>14407</v>
      </c>
      <c r="U3889" s="73"/>
      <c r="W3889" s="73"/>
      <c r="X3889" s="73"/>
      <c r="Y3889" s="72" t="s">
        <v>14379</v>
      </c>
      <c r="AO3889" s="71">
        <v>566.6</v>
      </c>
      <c r="AW3889" s="74" t="s">
        <v>18283</v>
      </c>
    </row>
    <row r="3890" spans="1:49">
      <c r="A3890" s="70" t="str">
        <f t="shared" si="121"/>
        <v>2026-01</v>
      </c>
      <c r="B3890" s="5" t="str">
        <f>_xlfn.XLOOKUP(G3890,过机服务商重量差!A:A,过机服务商重量差!G:G)</f>
        <v>玉麒麟</v>
      </c>
      <c r="C3890" s="32" t="str">
        <f t="shared" si="120"/>
        <v>渠道</v>
      </c>
      <c r="D3890" s="63">
        <f>ROUND(IF(AND(AO3890&gt;=0,Y3890="正常走货"),_xlfn.XLOOKUP(G3890,过机服务商重量差!A:A,过机服务商重量差!L:L),"0"),2)</f>
        <v>100</v>
      </c>
      <c r="E3890" s="64">
        <f>ROUND(IF(B3890="小旋风",$D3890/提成!$D$4*提成!$E$4,$D3890/提成!$D$3*提成!$E$3),2)</f>
        <v>1</v>
      </c>
      <c r="F3890" s="5" t="str">
        <f ca="1">IFERROR(LOOKUP(1,0/((B3890=名单!B:B)*(VALUE(AW3890)&gt;=名单!E:E)*(VALUE(AW3890)&lt;=名单!G:G)*(Y3890="正常走货")),名单!H:H),"否")</f>
        <v>否</v>
      </c>
      <c r="G3890" s="71" t="s">
        <v>11660</v>
      </c>
      <c r="H3890" s="71" t="s">
        <v>11662</v>
      </c>
      <c r="J3890" s="72" t="s">
        <v>24</v>
      </c>
      <c r="L3890" s="71" t="s">
        <v>18</v>
      </c>
      <c r="M3890" s="73"/>
      <c r="N3890" s="73"/>
      <c r="R3890" s="73"/>
      <c r="S3890" s="72" t="s">
        <v>211</v>
      </c>
      <c r="T3890" s="72" t="s">
        <v>14407</v>
      </c>
      <c r="U3890" s="73"/>
      <c r="W3890" s="73"/>
      <c r="X3890" s="73"/>
      <c r="Y3890" s="72" t="s">
        <v>14379</v>
      </c>
      <c r="AO3890" s="71">
        <v>581.6</v>
      </c>
      <c r="AW3890" s="74" t="s">
        <v>18284</v>
      </c>
    </row>
    <row r="3891" spans="1:49">
      <c r="A3891" s="70" t="str">
        <f t="shared" si="121"/>
        <v>2026-01</v>
      </c>
      <c r="B3891" s="5" t="str">
        <f>_xlfn.XLOOKUP(G3891,过机服务商重量差!A:A,过机服务商重量差!G:G)</f>
        <v>玉麒麟</v>
      </c>
      <c r="C3891" s="32" t="str">
        <f t="shared" si="120"/>
        <v>渠道</v>
      </c>
      <c r="D3891" s="63">
        <f>ROUND(IF(AND(AO3891&gt;=0,Y3891="正常走货"),_xlfn.XLOOKUP(G3891,过机服务商重量差!A:A,过机服务商重量差!L:L),"0"),2)</f>
        <v>100</v>
      </c>
      <c r="E3891" s="64">
        <f>ROUND(IF(B3891="小旋风",$D3891/提成!$D$4*提成!$E$4,$D3891/提成!$D$3*提成!$E$3),2)</f>
        <v>1</v>
      </c>
      <c r="F3891" s="5" t="str">
        <f ca="1">IFERROR(LOOKUP(1,0/((B3891=名单!B:B)*(VALUE(AW3891)&gt;=名单!E:E)*(VALUE(AW3891)&lt;=名单!G:G)*(Y3891="正常走货")),名单!H:H),"否")</f>
        <v>否</v>
      </c>
      <c r="G3891" s="71" t="s">
        <v>11663</v>
      </c>
      <c r="H3891" s="71" t="s">
        <v>11665</v>
      </c>
      <c r="J3891" s="72" t="s">
        <v>24</v>
      </c>
      <c r="L3891" s="71" t="s">
        <v>18</v>
      </c>
      <c r="M3891" s="73"/>
      <c r="N3891" s="73"/>
      <c r="R3891" s="73"/>
      <c r="S3891" s="72" t="s">
        <v>211</v>
      </c>
      <c r="T3891" s="72" t="s">
        <v>14407</v>
      </c>
      <c r="U3891" s="73"/>
      <c r="W3891" s="73"/>
      <c r="X3891" s="73"/>
      <c r="Y3891" s="72" t="s">
        <v>14379</v>
      </c>
      <c r="AO3891" s="71">
        <v>581.6</v>
      </c>
      <c r="AW3891" s="74" t="s">
        <v>18285</v>
      </c>
    </row>
    <row r="3892" spans="1:49">
      <c r="A3892" s="70" t="str">
        <f t="shared" si="121"/>
        <v>2026-01</v>
      </c>
      <c r="B3892" s="5" t="str">
        <f>_xlfn.XLOOKUP(G3892,过机服务商重量差!A:A,过机服务商重量差!G:G)</f>
        <v>玉麒麟</v>
      </c>
      <c r="C3892" s="32" t="str">
        <f t="shared" si="120"/>
        <v>渠道</v>
      </c>
      <c r="D3892" s="63">
        <f>ROUND(IF(AND(AO3892&gt;=0,Y3892="正常走货"),_xlfn.XLOOKUP(G3892,过机服务商重量差!A:A,过机服务商重量差!L:L),"0"),2)</f>
        <v>100</v>
      </c>
      <c r="E3892" s="64">
        <f>ROUND(IF(B3892="小旋风",$D3892/提成!$D$4*提成!$E$4,$D3892/提成!$D$3*提成!$E$3),2)</f>
        <v>1</v>
      </c>
      <c r="F3892" s="5" t="str">
        <f ca="1">IFERROR(LOOKUP(1,0/((B3892=名单!B:B)*(VALUE(AW3892)&gt;=名单!E:E)*(VALUE(AW3892)&lt;=名单!G:G)*(Y3892="正常走货")),名单!H:H),"否")</f>
        <v>否</v>
      </c>
      <c r="G3892" s="71" t="s">
        <v>11666</v>
      </c>
      <c r="H3892" s="71" t="s">
        <v>11668</v>
      </c>
      <c r="J3892" s="72" t="s">
        <v>24</v>
      </c>
      <c r="L3892" s="71" t="s">
        <v>18</v>
      </c>
      <c r="M3892" s="73"/>
      <c r="N3892" s="73"/>
      <c r="R3892" s="73"/>
      <c r="S3892" s="72" t="s">
        <v>211</v>
      </c>
      <c r="T3892" s="72" t="s">
        <v>14407</v>
      </c>
      <c r="U3892" s="73"/>
      <c r="W3892" s="73"/>
      <c r="X3892" s="73"/>
      <c r="Y3892" s="72" t="s">
        <v>14379</v>
      </c>
      <c r="AO3892" s="71">
        <v>581.6</v>
      </c>
      <c r="AW3892" s="74" t="s">
        <v>18286</v>
      </c>
    </row>
    <row r="3893" spans="1:49">
      <c r="A3893" s="70" t="str">
        <f t="shared" si="121"/>
        <v>2026-01</v>
      </c>
      <c r="B3893" s="5" t="str">
        <f>_xlfn.XLOOKUP(G3893,过机服务商重量差!A:A,过机服务商重量差!G:G)</f>
        <v>玉麒麟</v>
      </c>
      <c r="C3893" s="32" t="str">
        <f t="shared" si="120"/>
        <v>渠道</v>
      </c>
      <c r="D3893" s="63">
        <f>ROUND(IF(AND(AO3893&gt;=0,Y3893="正常走货"),_xlfn.XLOOKUP(G3893,过机服务商重量差!A:A,过机服务商重量差!L:L),"0"),2)</f>
        <v>100</v>
      </c>
      <c r="E3893" s="64">
        <f>ROUND(IF(B3893="小旋风",$D3893/提成!$D$4*提成!$E$4,$D3893/提成!$D$3*提成!$E$3),2)</f>
        <v>1</v>
      </c>
      <c r="F3893" s="5" t="str">
        <f ca="1">IFERROR(LOOKUP(1,0/((B3893=名单!B:B)*(VALUE(AW3893)&gt;=名单!E:E)*(VALUE(AW3893)&lt;=名单!G:G)*(Y3893="正常走货")),名单!H:H),"否")</f>
        <v>否</v>
      </c>
      <c r="G3893" s="71" t="s">
        <v>11669</v>
      </c>
      <c r="H3893" s="71" t="s">
        <v>11671</v>
      </c>
      <c r="J3893" s="72" t="s">
        <v>24</v>
      </c>
      <c r="L3893" s="71" t="s">
        <v>18</v>
      </c>
      <c r="M3893" s="73"/>
      <c r="N3893" s="73"/>
      <c r="R3893" s="73"/>
      <c r="S3893" s="72" t="s">
        <v>211</v>
      </c>
      <c r="T3893" s="72" t="s">
        <v>14407</v>
      </c>
      <c r="U3893" s="73"/>
      <c r="W3893" s="73"/>
      <c r="X3893" s="73"/>
      <c r="Y3893" s="72" t="s">
        <v>14379</v>
      </c>
      <c r="AO3893" s="71">
        <v>581.6</v>
      </c>
      <c r="AW3893" s="74" t="s">
        <v>18287</v>
      </c>
    </row>
    <row r="3894" spans="1:49">
      <c r="A3894" s="70" t="str">
        <f t="shared" si="121"/>
        <v>2026-01</v>
      </c>
      <c r="B3894" s="5" t="str">
        <f>_xlfn.XLOOKUP(G3894,过机服务商重量差!A:A,过机服务商重量差!G:G)</f>
        <v>玉麒麟</v>
      </c>
      <c r="C3894" s="32" t="str">
        <f t="shared" si="120"/>
        <v>渠道</v>
      </c>
      <c r="D3894" s="63">
        <f>ROUND(IF(AND(AO3894&gt;=0,Y3894="正常走货"),_xlfn.XLOOKUP(G3894,过机服务商重量差!A:A,过机服务商重量差!L:L),"0"),2)</f>
        <v>100</v>
      </c>
      <c r="E3894" s="64">
        <f>ROUND(IF(B3894="小旋风",$D3894/提成!$D$4*提成!$E$4,$D3894/提成!$D$3*提成!$E$3),2)</f>
        <v>1</v>
      </c>
      <c r="F3894" s="5" t="str">
        <f ca="1">IFERROR(LOOKUP(1,0/((B3894=名单!B:B)*(VALUE(AW3894)&gt;=名单!E:E)*(VALUE(AW3894)&lt;=名单!G:G)*(Y3894="正常走货")),名单!H:H),"否")</f>
        <v>否</v>
      </c>
      <c r="G3894" s="71" t="s">
        <v>11672</v>
      </c>
      <c r="H3894" s="71" t="s">
        <v>11674</v>
      </c>
      <c r="J3894" s="72" t="s">
        <v>24</v>
      </c>
      <c r="L3894" s="71" t="s">
        <v>18</v>
      </c>
      <c r="M3894" s="73"/>
      <c r="N3894" s="73"/>
      <c r="R3894" s="73"/>
      <c r="S3894" s="72" t="s">
        <v>211</v>
      </c>
      <c r="T3894" s="71" t="s">
        <v>14407</v>
      </c>
      <c r="U3894" s="73"/>
      <c r="W3894" s="73"/>
      <c r="X3894" s="73"/>
      <c r="Y3894" s="72" t="s">
        <v>14379</v>
      </c>
      <c r="AO3894" s="71">
        <v>581.6</v>
      </c>
      <c r="AW3894" s="74" t="s">
        <v>18288</v>
      </c>
    </row>
    <row r="3895" spans="1:49">
      <c r="A3895" s="70" t="str">
        <f t="shared" si="121"/>
        <v>2026-01</v>
      </c>
      <c r="B3895" s="5" t="str">
        <f>_xlfn.XLOOKUP(G3895,过机服务商重量差!A:A,过机服务商重量差!G:G)</f>
        <v>玉麒麟</v>
      </c>
      <c r="C3895" s="32" t="str">
        <f t="shared" si="120"/>
        <v>渠道</v>
      </c>
      <c r="D3895" s="63">
        <f>ROUND(IF(AND(AO3895&gt;=0,Y3895="正常走货"),_xlfn.XLOOKUP(G3895,过机服务商重量差!A:A,过机服务商重量差!L:L),"0"),2)</f>
        <v>100</v>
      </c>
      <c r="E3895" s="64">
        <f>ROUND(IF(B3895="小旋风",$D3895/提成!$D$4*提成!$E$4,$D3895/提成!$D$3*提成!$E$3),2)</f>
        <v>1</v>
      </c>
      <c r="F3895" s="5" t="str">
        <f ca="1">IFERROR(LOOKUP(1,0/((B3895=名单!B:B)*(VALUE(AW3895)&gt;=名单!E:E)*(VALUE(AW3895)&lt;=名单!G:G)*(Y3895="正常走货")),名单!H:H),"否")</f>
        <v>否</v>
      </c>
      <c r="G3895" s="71" t="s">
        <v>11675</v>
      </c>
      <c r="H3895" s="71" t="s">
        <v>11677</v>
      </c>
      <c r="J3895" s="72" t="s">
        <v>24</v>
      </c>
      <c r="L3895" s="71" t="s">
        <v>18</v>
      </c>
      <c r="M3895" s="73"/>
      <c r="N3895" s="73"/>
      <c r="R3895" s="73"/>
      <c r="S3895" s="72" t="s">
        <v>211</v>
      </c>
      <c r="T3895" s="72" t="s">
        <v>14407</v>
      </c>
      <c r="U3895" s="73"/>
      <c r="W3895" s="73"/>
      <c r="X3895" s="73"/>
      <c r="Y3895" s="72" t="s">
        <v>14379</v>
      </c>
      <c r="AO3895" s="71">
        <v>581.6</v>
      </c>
      <c r="AW3895" s="74" t="s">
        <v>18289</v>
      </c>
    </row>
    <row r="3896" spans="1:49">
      <c r="A3896" s="70" t="str">
        <f t="shared" si="121"/>
        <v>2026-01</v>
      </c>
      <c r="B3896" s="5" t="str">
        <f>_xlfn.XLOOKUP(G3896,过机服务商重量差!A:A,过机服务商重量差!G:G)</f>
        <v>玉麒麟</v>
      </c>
      <c r="C3896" s="32" t="str">
        <f t="shared" si="120"/>
        <v>渠道</v>
      </c>
      <c r="D3896" s="63">
        <f>ROUND(IF(AND(AO3896&gt;=0,Y3896="正常走货"),_xlfn.XLOOKUP(G3896,过机服务商重量差!A:A,过机服务商重量差!L:L),"0"),2)</f>
        <v>100</v>
      </c>
      <c r="E3896" s="64">
        <f>ROUND(IF(B3896="小旋风",$D3896/提成!$D$4*提成!$E$4,$D3896/提成!$D$3*提成!$E$3),2)</f>
        <v>1</v>
      </c>
      <c r="F3896" s="5" t="str">
        <f ca="1">IFERROR(LOOKUP(1,0/((B3896=名单!B:B)*(VALUE(AW3896)&gt;=名单!E:E)*(VALUE(AW3896)&lt;=名单!G:G)*(Y3896="正常走货")),名单!H:H),"否")</f>
        <v>否</v>
      </c>
      <c r="G3896" s="71" t="s">
        <v>11678</v>
      </c>
      <c r="H3896" s="71" t="s">
        <v>11680</v>
      </c>
      <c r="J3896" s="72" t="s">
        <v>24</v>
      </c>
      <c r="L3896" s="71" t="s">
        <v>18</v>
      </c>
      <c r="M3896" s="73"/>
      <c r="N3896" s="73"/>
      <c r="R3896" s="73"/>
      <c r="S3896" s="72" t="s">
        <v>211</v>
      </c>
      <c r="T3896" s="72" t="s">
        <v>14407</v>
      </c>
      <c r="U3896" s="73"/>
      <c r="W3896" s="73"/>
      <c r="X3896" s="73"/>
      <c r="Y3896" s="72" t="s">
        <v>14379</v>
      </c>
      <c r="AO3896" s="71">
        <v>581.6</v>
      </c>
      <c r="AW3896" s="74" t="s">
        <v>18290</v>
      </c>
    </row>
    <row r="3897" spans="1:49">
      <c r="A3897" s="70" t="str">
        <f t="shared" si="121"/>
        <v>2026-01</v>
      </c>
      <c r="B3897" s="5" t="str">
        <f>_xlfn.XLOOKUP(G3897,过机服务商重量差!A:A,过机服务商重量差!G:G)</f>
        <v>玉麒麟</v>
      </c>
      <c r="C3897" s="32" t="str">
        <f t="shared" si="120"/>
        <v>渠道</v>
      </c>
      <c r="D3897" s="63">
        <f>ROUND(IF(AND(AO3897&gt;=0,Y3897="正常走货"),_xlfn.XLOOKUP(G3897,过机服务商重量差!A:A,过机服务商重量差!L:L),"0"),2)</f>
        <v>100</v>
      </c>
      <c r="E3897" s="64">
        <f>ROUND(IF(B3897="小旋风",$D3897/提成!$D$4*提成!$E$4,$D3897/提成!$D$3*提成!$E$3),2)</f>
        <v>1</v>
      </c>
      <c r="F3897" s="5" t="str">
        <f ca="1">IFERROR(LOOKUP(1,0/((B3897=名单!B:B)*(VALUE(AW3897)&gt;=名单!E:E)*(VALUE(AW3897)&lt;=名单!G:G)*(Y3897="正常走货")),名单!H:H),"否")</f>
        <v>否</v>
      </c>
      <c r="G3897" s="71" t="s">
        <v>11681</v>
      </c>
      <c r="H3897" s="71" t="s">
        <v>11683</v>
      </c>
      <c r="J3897" s="72" t="s">
        <v>24</v>
      </c>
      <c r="L3897" s="71" t="s">
        <v>18</v>
      </c>
      <c r="M3897" s="73"/>
      <c r="N3897" s="73"/>
      <c r="R3897" s="73"/>
      <c r="S3897" s="72" t="s">
        <v>211</v>
      </c>
      <c r="T3897" s="71" t="s">
        <v>14407</v>
      </c>
      <c r="U3897" s="73"/>
      <c r="W3897" s="73"/>
      <c r="X3897" s="73"/>
      <c r="Y3897" s="72" t="s">
        <v>14379</v>
      </c>
      <c r="AO3897" s="71">
        <v>581.6</v>
      </c>
      <c r="AW3897" s="74" t="s">
        <v>18291</v>
      </c>
    </row>
    <row r="3898" spans="1:49">
      <c r="A3898" s="70" t="str">
        <f t="shared" si="121"/>
        <v>2026-01</v>
      </c>
      <c r="B3898" s="5" t="str">
        <f>_xlfn.XLOOKUP(G3898,过机服务商重量差!A:A,过机服务商重量差!G:G)</f>
        <v>玉麒麟</v>
      </c>
      <c r="C3898" s="32" t="str">
        <f t="shared" si="120"/>
        <v>渠道</v>
      </c>
      <c r="D3898" s="63">
        <f>ROUND(IF(AND(AO3898&gt;=0,Y3898="正常走货"),_xlfn.XLOOKUP(G3898,过机服务商重量差!A:A,过机服务商重量差!L:L),"0"),2)</f>
        <v>100</v>
      </c>
      <c r="E3898" s="64">
        <f>ROUND(IF(B3898="小旋风",$D3898/提成!$D$4*提成!$E$4,$D3898/提成!$D$3*提成!$E$3),2)</f>
        <v>1</v>
      </c>
      <c r="F3898" s="5" t="str">
        <f ca="1">IFERROR(LOOKUP(1,0/((B3898=名单!B:B)*(VALUE(AW3898)&gt;=名单!E:E)*(VALUE(AW3898)&lt;=名单!G:G)*(Y3898="正常走货")),名单!H:H),"否")</f>
        <v>否</v>
      </c>
      <c r="G3898" s="71" t="s">
        <v>11684</v>
      </c>
      <c r="H3898" s="71" t="s">
        <v>11686</v>
      </c>
      <c r="J3898" s="72" t="s">
        <v>24</v>
      </c>
      <c r="L3898" s="71" t="s">
        <v>18</v>
      </c>
      <c r="M3898" s="73"/>
      <c r="N3898" s="73"/>
      <c r="R3898" s="73"/>
      <c r="S3898" s="72" t="s">
        <v>211</v>
      </c>
      <c r="T3898" s="72" t="s">
        <v>14407</v>
      </c>
      <c r="U3898" s="73"/>
      <c r="W3898" s="73"/>
      <c r="X3898" s="73"/>
      <c r="Y3898" s="72" t="s">
        <v>14379</v>
      </c>
      <c r="AO3898" s="71">
        <v>581.6</v>
      </c>
      <c r="AW3898" s="74" t="s">
        <v>18292</v>
      </c>
    </row>
    <row r="3899" spans="1:49">
      <c r="A3899" s="70" t="str">
        <f t="shared" si="121"/>
        <v>2026-01</v>
      </c>
      <c r="B3899" s="5" t="str">
        <f>_xlfn.XLOOKUP(G3899,过机服务商重量差!A:A,过机服务商重量差!G:G)</f>
        <v>玉麒麟</v>
      </c>
      <c r="C3899" s="32" t="str">
        <f t="shared" si="120"/>
        <v>渠道</v>
      </c>
      <c r="D3899" s="63">
        <f>ROUND(IF(AND(AO3899&gt;=0,Y3899="正常走货"),_xlfn.XLOOKUP(G3899,过机服务商重量差!A:A,过机服务商重量差!L:L),"0"),2)</f>
        <v>100</v>
      </c>
      <c r="E3899" s="64">
        <f>ROUND(IF(B3899="小旋风",$D3899/提成!$D$4*提成!$E$4,$D3899/提成!$D$3*提成!$E$3),2)</f>
        <v>1</v>
      </c>
      <c r="F3899" s="5" t="str">
        <f ca="1">IFERROR(LOOKUP(1,0/((B3899=名单!B:B)*(VALUE(AW3899)&gt;=名单!E:E)*(VALUE(AW3899)&lt;=名单!G:G)*(Y3899="正常走货")),名单!H:H),"否")</f>
        <v>否</v>
      </c>
      <c r="G3899" s="71" t="s">
        <v>11687</v>
      </c>
      <c r="H3899" s="71" t="s">
        <v>11689</v>
      </c>
      <c r="J3899" s="71" t="s">
        <v>24</v>
      </c>
      <c r="L3899" s="71" t="s">
        <v>18</v>
      </c>
      <c r="M3899" s="73"/>
      <c r="N3899" s="73"/>
      <c r="R3899" s="73"/>
      <c r="S3899" s="72" t="s">
        <v>211</v>
      </c>
      <c r="T3899" s="71" t="s">
        <v>14407</v>
      </c>
      <c r="U3899" s="73"/>
      <c r="W3899" s="73"/>
      <c r="X3899" s="73"/>
      <c r="Y3899" s="72" t="s">
        <v>14379</v>
      </c>
      <c r="AO3899" s="71">
        <v>581.6</v>
      </c>
      <c r="AW3899" s="74" t="s">
        <v>18293</v>
      </c>
    </row>
    <row r="3900" spans="1:49">
      <c r="A3900" s="70" t="str">
        <f t="shared" si="121"/>
        <v>2026-01</v>
      </c>
      <c r="B3900" s="5" t="str">
        <f>_xlfn.XLOOKUP(G3900,过机服务商重量差!A:A,过机服务商重量差!G:G)</f>
        <v>玉麒麟</v>
      </c>
      <c r="C3900" s="32" t="str">
        <f t="shared" si="120"/>
        <v>渠道</v>
      </c>
      <c r="D3900" s="63">
        <f>ROUND(IF(AND(AO3900&gt;=0,Y3900="正常走货"),_xlfn.XLOOKUP(G3900,过机服务商重量差!A:A,过机服务商重量差!L:L),"0"),2)</f>
        <v>26</v>
      </c>
      <c r="E3900" s="64">
        <f>ROUND(IF(B3900="小旋风",$D3900/提成!$D$4*提成!$E$4,$D3900/提成!$D$3*提成!$E$3),2)</f>
        <v>0.26</v>
      </c>
      <c r="F3900" s="5" t="str">
        <f ca="1">IFERROR(LOOKUP(1,0/((B3900=名单!B:B)*(VALUE(AW3900)&gt;=名单!E:E)*(VALUE(AW3900)&lt;=名单!G:G)*(Y3900="正常走货")),名单!H:H),"否")</f>
        <v>否</v>
      </c>
      <c r="G3900" s="71" t="s">
        <v>11690</v>
      </c>
      <c r="H3900" s="71" t="s">
        <v>11692</v>
      </c>
      <c r="J3900" s="72" t="s">
        <v>17</v>
      </c>
      <c r="L3900" s="71" t="s">
        <v>18</v>
      </c>
      <c r="M3900" s="73"/>
      <c r="N3900" s="73"/>
      <c r="R3900" s="73"/>
      <c r="S3900" s="72" t="s">
        <v>191</v>
      </c>
      <c r="T3900" s="71" t="s">
        <v>14410</v>
      </c>
      <c r="U3900" s="73"/>
      <c r="W3900" s="73"/>
      <c r="X3900" s="73"/>
      <c r="Y3900" s="72" t="s">
        <v>14379</v>
      </c>
      <c r="AO3900" s="71">
        <v>319</v>
      </c>
      <c r="AW3900" s="74" t="s">
        <v>18294</v>
      </c>
    </row>
    <row r="3901" spans="1:49">
      <c r="A3901" s="70" t="str">
        <f t="shared" si="121"/>
        <v>2026-01</v>
      </c>
      <c r="B3901" s="5" t="str">
        <f>_xlfn.XLOOKUP(G3901,过机服务商重量差!A:A,过机服务商重量差!G:G)</f>
        <v>玉麒麟</v>
      </c>
      <c r="C3901" s="32" t="str">
        <f t="shared" si="120"/>
        <v>渠道</v>
      </c>
      <c r="D3901" s="63">
        <f>ROUND(IF(AND(AO3901&gt;=0,Y3901="正常走货"),_xlfn.XLOOKUP(G3901,过机服务商重量差!A:A,过机服务商重量差!L:L),"0"),2)</f>
        <v>44</v>
      </c>
      <c r="E3901" s="64">
        <f>ROUND(IF(B3901="小旋风",$D3901/提成!$D$4*提成!$E$4,$D3901/提成!$D$3*提成!$E$3),2)</f>
        <v>0.44</v>
      </c>
      <c r="F3901" s="5" t="str">
        <f ca="1">IFERROR(LOOKUP(1,0/((B3901=名单!B:B)*(VALUE(AW3901)&gt;=名单!E:E)*(VALUE(AW3901)&lt;=名单!G:G)*(Y3901="正常走货")),名单!H:H),"否")</f>
        <v>否</v>
      </c>
      <c r="G3901" s="71" t="s">
        <v>11693</v>
      </c>
      <c r="H3901" s="71" t="s">
        <v>11695</v>
      </c>
      <c r="J3901" s="72" t="s">
        <v>17</v>
      </c>
      <c r="L3901" s="71" t="s">
        <v>18</v>
      </c>
      <c r="M3901" s="73"/>
      <c r="N3901" s="73"/>
      <c r="R3901" s="73"/>
      <c r="S3901" s="72" t="s">
        <v>99</v>
      </c>
      <c r="T3901" s="72" t="s">
        <v>14410</v>
      </c>
      <c r="U3901" s="73"/>
      <c r="W3901" s="73"/>
      <c r="X3901" s="73"/>
      <c r="Y3901" s="72" t="s">
        <v>14379</v>
      </c>
      <c r="AO3901" s="71">
        <v>223.6</v>
      </c>
      <c r="AW3901" s="74" t="s">
        <v>18295</v>
      </c>
    </row>
    <row r="3902" spans="1:49">
      <c r="A3902" s="70" t="str">
        <f t="shared" si="121"/>
        <v>2026-01</v>
      </c>
      <c r="B3902" s="5" t="str">
        <f>_xlfn.XLOOKUP(G3902,过机服务商重量差!A:A,过机服务商重量差!G:G)</f>
        <v>玉麒麟</v>
      </c>
      <c r="C3902" s="32" t="str">
        <f t="shared" si="120"/>
        <v>渠道</v>
      </c>
      <c r="D3902" s="63">
        <f>ROUND(IF(AND(AO3902&gt;=0,Y3902="正常走货"),_xlfn.XLOOKUP(G3902,过机服务商重量差!A:A,过机服务商重量差!L:L),"0"),2)</f>
        <v>37</v>
      </c>
      <c r="E3902" s="64">
        <f>ROUND(IF(B3902="小旋风",$D3902/提成!$D$4*提成!$E$4,$D3902/提成!$D$3*提成!$E$3),2)</f>
        <v>0.37</v>
      </c>
      <c r="F3902" s="5" t="str">
        <f ca="1">IFERROR(LOOKUP(1,0/((B3902=名单!B:B)*(VALUE(AW3902)&gt;=名单!E:E)*(VALUE(AW3902)&lt;=名单!G:G)*(Y3902="正常走货")),名单!H:H),"否")</f>
        <v>否</v>
      </c>
      <c r="G3902" s="71" t="s">
        <v>11696</v>
      </c>
      <c r="H3902" s="71" t="s">
        <v>11698</v>
      </c>
      <c r="J3902" s="72" t="s">
        <v>17</v>
      </c>
      <c r="L3902" s="71" t="s">
        <v>18</v>
      </c>
      <c r="M3902" s="73"/>
      <c r="N3902" s="73"/>
      <c r="R3902" s="73"/>
      <c r="S3902" s="72" t="s">
        <v>99</v>
      </c>
      <c r="T3902" s="72" t="s">
        <v>14410</v>
      </c>
      <c r="U3902" s="73"/>
      <c r="W3902" s="73"/>
      <c r="X3902" s="73"/>
      <c r="Y3902" s="72" t="s">
        <v>14379</v>
      </c>
      <c r="AO3902" s="71">
        <v>185.1</v>
      </c>
      <c r="AW3902" s="74" t="s">
        <v>18296</v>
      </c>
    </row>
    <row r="3903" spans="1:49">
      <c r="A3903" s="70" t="str">
        <f t="shared" si="121"/>
        <v>2026-01</v>
      </c>
      <c r="B3903" s="5" t="str">
        <f>_xlfn.XLOOKUP(G3903,过机服务商重量差!A:A,过机服务商重量差!G:G)</f>
        <v>帅时莹</v>
      </c>
      <c r="C3903" s="32" t="str">
        <f t="shared" si="120"/>
        <v>渠道</v>
      </c>
      <c r="D3903" s="63">
        <f>ROUND(IF(AND(AO3903&gt;=0,Y3903="正常走货"),_xlfn.XLOOKUP(G3903,过机服务商重量差!A:A,过机服务商重量差!L:L),"0"),2)</f>
        <v>5.5</v>
      </c>
      <c r="E3903" s="64">
        <f>ROUND(IF(B3903="小旋风",$D3903/提成!$D$4*提成!$E$4,$D3903/提成!$D$3*提成!$E$3),2)</f>
        <v>0.06</v>
      </c>
      <c r="F3903" s="5" t="str">
        <f ca="1">IFERROR(LOOKUP(1,0/((B3903=名单!B:B)*(VALUE(AW3903)&gt;=名单!E:E)*(VALUE(AW3903)&lt;=名单!G:G)*(Y3903="正常走货")),名单!H:H),"否")</f>
        <v>否</v>
      </c>
      <c r="G3903" s="71" t="s">
        <v>11699</v>
      </c>
      <c r="H3903" s="71" t="s">
        <v>11701</v>
      </c>
      <c r="J3903" s="72" t="s">
        <v>140</v>
      </c>
      <c r="L3903" s="71" t="s">
        <v>18</v>
      </c>
      <c r="M3903" s="73"/>
      <c r="N3903" s="73"/>
      <c r="R3903" s="73"/>
      <c r="S3903" s="72" t="s">
        <v>191</v>
      </c>
      <c r="T3903" s="72" t="s">
        <v>14410</v>
      </c>
      <c r="U3903" s="73"/>
      <c r="W3903" s="73"/>
      <c r="X3903" s="73"/>
      <c r="Y3903" s="72" t="s">
        <v>14379</v>
      </c>
      <c r="AO3903" s="71">
        <v>206.63</v>
      </c>
      <c r="AW3903" s="74" t="s">
        <v>18297</v>
      </c>
    </row>
    <row r="3904" spans="1:49">
      <c r="A3904" s="70" t="str">
        <f t="shared" si="121"/>
        <v>2026-01</v>
      </c>
      <c r="B3904" s="5" t="str">
        <f>_xlfn.XLOOKUP(G3904,过机服务商重量差!A:A,过机服务商重量差!G:G)</f>
        <v>玉麒麟</v>
      </c>
      <c r="C3904" s="32" t="str">
        <f t="shared" si="120"/>
        <v>渠道</v>
      </c>
      <c r="D3904" s="63">
        <f>ROUND(IF(AND(AO3904&gt;=0,Y3904="正常走货"),_xlfn.XLOOKUP(G3904,过机服务商重量差!A:A,过机服务商重量差!L:L),"0"),2)</f>
        <v>36</v>
      </c>
      <c r="E3904" s="64">
        <f>ROUND(IF(B3904="小旋风",$D3904/提成!$D$4*提成!$E$4,$D3904/提成!$D$3*提成!$E$3),2)</f>
        <v>0.36</v>
      </c>
      <c r="F3904" s="5" t="str">
        <f ca="1">IFERROR(LOOKUP(1,0/((B3904=名单!B:B)*(VALUE(AW3904)&gt;=名单!E:E)*(VALUE(AW3904)&lt;=名单!G:G)*(Y3904="正常走货")),名单!H:H),"否")</f>
        <v>否</v>
      </c>
      <c r="G3904" s="71" t="s">
        <v>11702</v>
      </c>
      <c r="H3904" s="71" t="s">
        <v>11704</v>
      </c>
      <c r="J3904" s="72" t="s">
        <v>17</v>
      </c>
      <c r="L3904" s="71" t="s">
        <v>18</v>
      </c>
      <c r="M3904" s="73"/>
      <c r="N3904" s="73"/>
      <c r="R3904" s="73"/>
      <c r="S3904" s="72" t="s">
        <v>99</v>
      </c>
      <c r="T3904" s="72" t="s">
        <v>14410</v>
      </c>
      <c r="U3904" s="73"/>
      <c r="W3904" s="73"/>
      <c r="X3904" s="73"/>
      <c r="Y3904" s="72" t="s">
        <v>14379</v>
      </c>
      <c r="AO3904" s="71">
        <v>234.6</v>
      </c>
      <c r="AW3904" s="74" t="s">
        <v>18298</v>
      </c>
    </row>
    <row r="3905" spans="1:49">
      <c r="A3905" s="70" t="str">
        <f t="shared" si="121"/>
        <v>2026-01</v>
      </c>
      <c r="B3905" s="5" t="str">
        <f>_xlfn.XLOOKUP(G3905,过机服务商重量差!A:A,过机服务商重量差!G:G)</f>
        <v>玉麒麟</v>
      </c>
      <c r="C3905" s="32" t="str">
        <f t="shared" si="120"/>
        <v>渠道</v>
      </c>
      <c r="D3905" s="63">
        <f>ROUND(IF(AND(AO3905&gt;=0,Y3905="正常走货"),_xlfn.XLOOKUP(G3905,过机服务商重量差!A:A,过机服务商重量差!L:L),"0"),2)</f>
        <v>44</v>
      </c>
      <c r="E3905" s="64">
        <f>ROUND(IF(B3905="小旋风",$D3905/提成!$D$4*提成!$E$4,$D3905/提成!$D$3*提成!$E$3),2)</f>
        <v>0.44</v>
      </c>
      <c r="F3905" s="5" t="str">
        <f ca="1">IFERROR(LOOKUP(1,0/((B3905=名单!B:B)*(VALUE(AW3905)&gt;=名单!E:E)*(VALUE(AW3905)&lt;=名单!G:G)*(Y3905="正常走货")),名单!H:H),"否")</f>
        <v>否</v>
      </c>
      <c r="G3905" s="71" t="s">
        <v>11705</v>
      </c>
      <c r="H3905" s="71" t="s">
        <v>11707</v>
      </c>
      <c r="J3905" s="72" t="s">
        <v>17</v>
      </c>
      <c r="L3905" s="71" t="s">
        <v>18</v>
      </c>
      <c r="M3905" s="73"/>
      <c r="N3905" s="73"/>
      <c r="R3905" s="73"/>
      <c r="S3905" s="72" t="s">
        <v>99</v>
      </c>
      <c r="T3905" s="72" t="s">
        <v>14410</v>
      </c>
      <c r="U3905" s="73"/>
      <c r="W3905" s="73"/>
      <c r="X3905" s="73"/>
      <c r="Y3905" s="72" t="s">
        <v>14379</v>
      </c>
      <c r="AO3905" s="71">
        <v>223.6</v>
      </c>
      <c r="AW3905" s="74" t="s">
        <v>18299</v>
      </c>
    </row>
    <row r="3906" spans="1:49">
      <c r="A3906" s="70" t="str">
        <f t="shared" si="121"/>
        <v>2026-01</v>
      </c>
      <c r="B3906" s="5" t="str">
        <f>_xlfn.XLOOKUP(G3906,过机服务商重量差!A:A,过机服务商重量差!G:G)</f>
        <v>玉麒麟</v>
      </c>
      <c r="C3906" s="32" t="str">
        <f t="shared" ref="C3906:C3969" si="122">IF(OR(AO3906&lt;0,L3906="FBA海运"),"","渠道")</f>
        <v>渠道</v>
      </c>
      <c r="D3906" s="63">
        <f>ROUND(IF(AND(AO3906&gt;=0,Y3906="正常走货"),_xlfn.XLOOKUP(G3906,过机服务商重量差!A:A,过机服务商重量差!L:L),"0"),2)</f>
        <v>36</v>
      </c>
      <c r="E3906" s="64">
        <f>ROUND(IF(B3906="小旋风",$D3906/提成!$D$4*提成!$E$4,$D3906/提成!$D$3*提成!$E$3),2)</f>
        <v>0.36</v>
      </c>
      <c r="F3906" s="5" t="str">
        <f ca="1">IFERROR(LOOKUP(1,0/((B3906=名单!B:B)*(VALUE(AW3906)&gt;=名单!E:E)*(VALUE(AW3906)&lt;=名单!G:G)*(Y3906="正常走货")),名单!H:H),"否")</f>
        <v>否</v>
      </c>
      <c r="G3906" s="71" t="s">
        <v>11708</v>
      </c>
      <c r="H3906" s="71" t="s">
        <v>11710</v>
      </c>
      <c r="J3906" s="72" t="s">
        <v>17</v>
      </c>
      <c r="L3906" s="71" t="s">
        <v>18</v>
      </c>
      <c r="M3906" s="73"/>
      <c r="N3906" s="73"/>
      <c r="R3906" s="73"/>
      <c r="S3906" s="72" t="s">
        <v>99</v>
      </c>
      <c r="T3906" s="72" t="s">
        <v>14410</v>
      </c>
      <c r="U3906" s="73"/>
      <c r="W3906" s="73"/>
      <c r="X3906" s="73"/>
      <c r="Y3906" s="72" t="s">
        <v>14379</v>
      </c>
      <c r="AO3906" s="71">
        <v>289.6</v>
      </c>
      <c r="AW3906" s="74" t="s">
        <v>18300</v>
      </c>
    </row>
    <row r="3907" spans="1:49">
      <c r="A3907" s="70" t="str">
        <f t="shared" ref="A3907:A3970" si="123">MID(AW3907,1,7)</f>
        <v>2026-01</v>
      </c>
      <c r="B3907" s="5" t="str">
        <f>_xlfn.XLOOKUP(G3907,过机服务商重量差!A:A,过机服务商重量差!G:G)</f>
        <v>玉麒麟</v>
      </c>
      <c r="C3907" s="32" t="str">
        <f t="shared" si="122"/>
        <v>渠道</v>
      </c>
      <c r="D3907" s="63">
        <f>ROUND(IF(AND(AO3907&gt;=0,Y3907="正常走货"),_xlfn.XLOOKUP(G3907,过机服务商重量差!A:A,过机服务商重量差!L:L),"0"),2)</f>
        <v>35</v>
      </c>
      <c r="E3907" s="64">
        <f>ROUND(IF(B3907="小旋风",$D3907/提成!$D$4*提成!$E$4,$D3907/提成!$D$3*提成!$E$3),2)</f>
        <v>0.35</v>
      </c>
      <c r="F3907" s="5" t="str">
        <f ca="1">IFERROR(LOOKUP(1,0/((B3907=名单!B:B)*(VALUE(AW3907)&gt;=名单!E:E)*(VALUE(AW3907)&lt;=名单!G:G)*(Y3907="正常走货")),名单!H:H),"否")</f>
        <v>否</v>
      </c>
      <c r="G3907" s="71" t="s">
        <v>11711</v>
      </c>
      <c r="H3907" s="71" t="s">
        <v>11713</v>
      </c>
      <c r="J3907" s="72" t="s">
        <v>17</v>
      </c>
      <c r="L3907" s="71" t="s">
        <v>18</v>
      </c>
      <c r="M3907" s="73"/>
      <c r="N3907" s="73"/>
      <c r="R3907" s="73"/>
      <c r="S3907" s="72" t="s">
        <v>99</v>
      </c>
      <c r="T3907" s="72" t="s">
        <v>14410</v>
      </c>
      <c r="U3907" s="73"/>
      <c r="W3907" s="73"/>
      <c r="X3907" s="73"/>
      <c r="Y3907" s="72" t="s">
        <v>14379</v>
      </c>
      <c r="AO3907" s="71">
        <v>174.1</v>
      </c>
      <c r="AW3907" s="74" t="s">
        <v>18301</v>
      </c>
    </row>
    <row r="3908" spans="1:49">
      <c r="A3908" s="70" t="str">
        <f t="shared" si="123"/>
        <v>2026-01</v>
      </c>
      <c r="B3908" s="5" t="str">
        <f>_xlfn.XLOOKUP(G3908,过机服务商重量差!A:A,过机服务商重量差!G:G)</f>
        <v>玉麒麟</v>
      </c>
      <c r="C3908" s="32" t="str">
        <f t="shared" si="122"/>
        <v>渠道</v>
      </c>
      <c r="D3908" s="63">
        <f>ROUND(IF(AND(AO3908&gt;=0,Y3908="正常走货"),_xlfn.XLOOKUP(G3908,过机服务商重量差!A:A,过机服务商重量差!L:L),"0"),2)</f>
        <v>37</v>
      </c>
      <c r="E3908" s="64">
        <f>ROUND(IF(B3908="小旋风",$D3908/提成!$D$4*提成!$E$4,$D3908/提成!$D$3*提成!$E$3),2)</f>
        <v>0.37</v>
      </c>
      <c r="F3908" s="5" t="str">
        <f ca="1">IFERROR(LOOKUP(1,0/((B3908=名单!B:B)*(VALUE(AW3908)&gt;=名单!E:E)*(VALUE(AW3908)&lt;=名单!G:G)*(Y3908="正常走货")),名单!H:H),"否")</f>
        <v>否</v>
      </c>
      <c r="G3908" s="71" t="s">
        <v>11714</v>
      </c>
      <c r="H3908" s="71" t="s">
        <v>11716</v>
      </c>
      <c r="J3908" s="72" t="s">
        <v>17</v>
      </c>
      <c r="L3908" s="71" t="s">
        <v>18</v>
      </c>
      <c r="M3908" s="73"/>
      <c r="N3908" s="73"/>
      <c r="R3908" s="73"/>
      <c r="S3908" s="72" t="s">
        <v>99</v>
      </c>
      <c r="T3908" s="72" t="s">
        <v>14410</v>
      </c>
      <c r="U3908" s="73"/>
      <c r="W3908" s="73"/>
      <c r="X3908" s="73"/>
      <c r="Y3908" s="72" t="s">
        <v>14379</v>
      </c>
      <c r="AO3908" s="71">
        <v>185.1</v>
      </c>
      <c r="AW3908" s="74" t="s">
        <v>18302</v>
      </c>
    </row>
    <row r="3909" spans="1:49">
      <c r="A3909" s="70" t="str">
        <f t="shared" si="123"/>
        <v>2026-01</v>
      </c>
      <c r="B3909" s="5" t="str">
        <f>_xlfn.XLOOKUP(G3909,过机服务商重量差!A:A,过机服务商重量差!G:G)</f>
        <v>玉麒麟</v>
      </c>
      <c r="C3909" s="32" t="str">
        <f t="shared" si="122"/>
        <v>渠道</v>
      </c>
      <c r="D3909" s="63">
        <f>ROUND(IF(AND(AO3909&gt;=0,Y3909="正常走货"),_xlfn.XLOOKUP(G3909,过机服务商重量差!A:A,过机服务商重量差!L:L),"0"),2)</f>
        <v>34</v>
      </c>
      <c r="E3909" s="64">
        <f>ROUND(IF(B3909="小旋风",$D3909/提成!$D$4*提成!$E$4,$D3909/提成!$D$3*提成!$E$3),2)</f>
        <v>0.34</v>
      </c>
      <c r="F3909" s="5" t="str">
        <f ca="1">IFERROR(LOOKUP(1,0/((B3909=名单!B:B)*(VALUE(AW3909)&gt;=名单!E:E)*(VALUE(AW3909)&lt;=名单!G:G)*(Y3909="正常走货")),名单!H:H),"否")</f>
        <v>否</v>
      </c>
      <c r="G3909" s="71" t="s">
        <v>11717</v>
      </c>
      <c r="H3909" s="71" t="s">
        <v>11719</v>
      </c>
      <c r="J3909" s="72" t="s">
        <v>17</v>
      </c>
      <c r="L3909" s="71" t="s">
        <v>18</v>
      </c>
      <c r="M3909" s="73"/>
      <c r="N3909" s="73"/>
      <c r="R3909" s="73"/>
      <c r="S3909" s="72" t="s">
        <v>99</v>
      </c>
      <c r="T3909" s="72" t="s">
        <v>14410</v>
      </c>
      <c r="U3909" s="73"/>
      <c r="W3909" s="73"/>
      <c r="X3909" s="73"/>
      <c r="Y3909" s="72" t="s">
        <v>14379</v>
      </c>
      <c r="AO3909" s="71">
        <v>168.6</v>
      </c>
      <c r="AW3909" s="74" t="s">
        <v>18303</v>
      </c>
    </row>
    <row r="3910" spans="1:49">
      <c r="A3910" s="70" t="str">
        <f t="shared" si="123"/>
        <v>2026-01</v>
      </c>
      <c r="B3910" s="5" t="str">
        <f>_xlfn.XLOOKUP(G3910,过机服务商重量差!A:A,过机服务商重量差!G:G)</f>
        <v>玉麒麟</v>
      </c>
      <c r="C3910" s="32" t="str">
        <f t="shared" si="122"/>
        <v>渠道</v>
      </c>
      <c r="D3910" s="63">
        <f>ROUND(IF(AND(AO3910&gt;=0,Y3910="正常走货"),_xlfn.XLOOKUP(G3910,过机服务商重量差!A:A,过机服务商重量差!L:L),"0"),2)</f>
        <v>34</v>
      </c>
      <c r="E3910" s="64">
        <f>ROUND(IF(B3910="小旋风",$D3910/提成!$D$4*提成!$E$4,$D3910/提成!$D$3*提成!$E$3),2)</f>
        <v>0.34</v>
      </c>
      <c r="F3910" s="5" t="str">
        <f ca="1">IFERROR(LOOKUP(1,0/((B3910=名单!B:B)*(VALUE(AW3910)&gt;=名单!E:E)*(VALUE(AW3910)&lt;=名单!G:G)*(Y3910="正常走货")),名单!H:H),"否")</f>
        <v>否</v>
      </c>
      <c r="G3910" s="71" t="s">
        <v>11720</v>
      </c>
      <c r="H3910" s="71" t="s">
        <v>11722</v>
      </c>
      <c r="J3910" s="72" t="s">
        <v>17</v>
      </c>
      <c r="L3910" s="71" t="s">
        <v>18</v>
      </c>
      <c r="M3910" s="73"/>
      <c r="N3910" s="73"/>
      <c r="R3910" s="73"/>
      <c r="S3910" s="72" t="s">
        <v>99</v>
      </c>
      <c r="T3910" s="72" t="s">
        <v>14410</v>
      </c>
      <c r="U3910" s="73"/>
      <c r="W3910" s="73"/>
      <c r="X3910" s="73"/>
      <c r="Y3910" s="72" t="s">
        <v>14379</v>
      </c>
      <c r="AO3910" s="71">
        <v>168.6</v>
      </c>
      <c r="AW3910" s="74" t="s">
        <v>18304</v>
      </c>
    </row>
    <row r="3911" spans="1:49">
      <c r="A3911" s="70" t="str">
        <f t="shared" si="123"/>
        <v>2026-01</v>
      </c>
      <c r="B3911" s="5" t="str">
        <f>_xlfn.XLOOKUP(G3911,过机服务商重量差!A:A,过机服务商重量差!G:G)</f>
        <v>玉麒麟</v>
      </c>
      <c r="C3911" s="32" t="str">
        <f t="shared" si="122"/>
        <v>渠道</v>
      </c>
      <c r="D3911" s="63">
        <f>ROUND(IF(AND(AO3911&gt;=0,Y3911="正常走货"),_xlfn.XLOOKUP(G3911,过机服务商重量差!A:A,过机服务商重量差!L:L),"0"),2)</f>
        <v>34</v>
      </c>
      <c r="E3911" s="64">
        <f>ROUND(IF(B3911="小旋风",$D3911/提成!$D$4*提成!$E$4,$D3911/提成!$D$3*提成!$E$3),2)</f>
        <v>0.34</v>
      </c>
      <c r="F3911" s="5" t="str">
        <f ca="1">IFERROR(LOOKUP(1,0/((B3911=名单!B:B)*(VALUE(AW3911)&gt;=名单!E:E)*(VALUE(AW3911)&lt;=名单!G:G)*(Y3911="正常走货")),名单!H:H),"否")</f>
        <v>否</v>
      </c>
      <c r="G3911" s="71" t="s">
        <v>11723</v>
      </c>
      <c r="H3911" s="71" t="s">
        <v>11725</v>
      </c>
      <c r="J3911" s="72" t="s">
        <v>17</v>
      </c>
      <c r="L3911" s="71" t="s">
        <v>18</v>
      </c>
      <c r="M3911" s="73"/>
      <c r="N3911" s="73"/>
      <c r="R3911" s="73"/>
      <c r="S3911" s="72" t="s">
        <v>99</v>
      </c>
      <c r="T3911" s="72" t="s">
        <v>14410</v>
      </c>
      <c r="U3911" s="73"/>
      <c r="W3911" s="73"/>
      <c r="X3911" s="73"/>
      <c r="Y3911" s="72" t="s">
        <v>14379</v>
      </c>
      <c r="AO3911" s="71">
        <v>168.6</v>
      </c>
      <c r="AW3911" s="74" t="s">
        <v>18305</v>
      </c>
    </row>
    <row r="3912" spans="1:49">
      <c r="A3912" s="70" t="str">
        <f t="shared" si="123"/>
        <v>2026-01</v>
      </c>
      <c r="B3912" s="5" t="str">
        <f>_xlfn.XLOOKUP(G3912,过机服务商重量差!A:A,过机服务商重量差!G:G)</f>
        <v>玉麒麟</v>
      </c>
      <c r="C3912" s="32" t="str">
        <f t="shared" si="122"/>
        <v>渠道</v>
      </c>
      <c r="D3912" s="63">
        <f>ROUND(IF(AND(AO3912&gt;=0,Y3912="正常走货"),_xlfn.XLOOKUP(G3912,过机服务商重量差!A:A,过机服务商重量差!L:L),"0"),2)</f>
        <v>34</v>
      </c>
      <c r="E3912" s="64">
        <f>ROUND(IF(B3912="小旋风",$D3912/提成!$D$4*提成!$E$4,$D3912/提成!$D$3*提成!$E$3),2)</f>
        <v>0.34</v>
      </c>
      <c r="F3912" s="5" t="str">
        <f ca="1">IFERROR(LOOKUP(1,0/((B3912=名单!B:B)*(VALUE(AW3912)&gt;=名单!E:E)*(VALUE(AW3912)&lt;=名单!G:G)*(Y3912="正常走货")),名单!H:H),"否")</f>
        <v>否</v>
      </c>
      <c r="G3912" s="71" t="s">
        <v>11726</v>
      </c>
      <c r="H3912" s="71" t="s">
        <v>11728</v>
      </c>
      <c r="J3912" s="72" t="s">
        <v>17</v>
      </c>
      <c r="L3912" s="71" t="s">
        <v>18</v>
      </c>
      <c r="M3912" s="73"/>
      <c r="N3912" s="73"/>
      <c r="P3912" s="73"/>
      <c r="R3912" s="73"/>
      <c r="S3912" s="72" t="s">
        <v>99</v>
      </c>
      <c r="T3912" s="72" t="s">
        <v>14410</v>
      </c>
      <c r="U3912" s="73"/>
      <c r="W3912" s="73"/>
      <c r="X3912" s="73"/>
      <c r="Y3912" s="72" t="s">
        <v>14379</v>
      </c>
      <c r="AO3912" s="71">
        <v>168.6</v>
      </c>
      <c r="AW3912" s="74" t="s">
        <v>18306</v>
      </c>
    </row>
    <row r="3913" spans="1:49">
      <c r="A3913" s="70" t="str">
        <f t="shared" si="123"/>
        <v>2026-01</v>
      </c>
      <c r="B3913" s="5" t="str">
        <f>_xlfn.XLOOKUP(G3913,过机服务商重量差!A:A,过机服务商重量差!G:G)</f>
        <v>玉麒麟</v>
      </c>
      <c r="C3913" s="32" t="str">
        <f t="shared" si="122"/>
        <v>渠道</v>
      </c>
      <c r="D3913" s="63">
        <f>ROUND(IF(AND(AO3913&gt;=0,Y3913="正常走货"),_xlfn.XLOOKUP(G3913,过机服务商重量差!A:A,过机服务商重量差!L:L),"0"),2)</f>
        <v>34</v>
      </c>
      <c r="E3913" s="64">
        <f>ROUND(IF(B3913="小旋风",$D3913/提成!$D$4*提成!$E$4,$D3913/提成!$D$3*提成!$E$3),2)</f>
        <v>0.34</v>
      </c>
      <c r="F3913" s="5" t="str">
        <f ca="1">IFERROR(LOOKUP(1,0/((B3913=名单!B:B)*(VALUE(AW3913)&gt;=名单!E:E)*(VALUE(AW3913)&lt;=名单!G:G)*(Y3913="正常走货")),名单!H:H),"否")</f>
        <v>否</v>
      </c>
      <c r="G3913" s="71" t="s">
        <v>11729</v>
      </c>
      <c r="H3913" s="71" t="s">
        <v>11731</v>
      </c>
      <c r="J3913" s="72" t="s">
        <v>17</v>
      </c>
      <c r="L3913" s="71" t="s">
        <v>18</v>
      </c>
      <c r="M3913" s="73"/>
      <c r="N3913" s="73"/>
      <c r="R3913" s="73"/>
      <c r="S3913" s="72" t="s">
        <v>99</v>
      </c>
      <c r="T3913" s="72" t="s">
        <v>14410</v>
      </c>
      <c r="U3913" s="73"/>
      <c r="W3913" s="73"/>
      <c r="X3913" s="73"/>
      <c r="Y3913" s="72" t="s">
        <v>14379</v>
      </c>
      <c r="AO3913" s="71">
        <v>168.6</v>
      </c>
      <c r="AW3913" s="74" t="s">
        <v>18307</v>
      </c>
    </row>
    <row r="3914" spans="1:49">
      <c r="A3914" s="70" t="str">
        <f t="shared" si="123"/>
        <v>2026-01</v>
      </c>
      <c r="B3914" s="5" t="str">
        <f>_xlfn.XLOOKUP(G3914,过机服务商重量差!A:A,过机服务商重量差!G:G)</f>
        <v>玉麒麟</v>
      </c>
      <c r="C3914" s="32" t="str">
        <f t="shared" si="122"/>
        <v>渠道</v>
      </c>
      <c r="D3914" s="63">
        <f>ROUND(IF(AND(AO3914&gt;=0,Y3914="正常走货"),_xlfn.XLOOKUP(G3914,过机服务商重量差!A:A,过机服务商重量差!L:L),"0"),2)</f>
        <v>34</v>
      </c>
      <c r="E3914" s="64">
        <f>ROUND(IF(B3914="小旋风",$D3914/提成!$D$4*提成!$E$4,$D3914/提成!$D$3*提成!$E$3),2)</f>
        <v>0.34</v>
      </c>
      <c r="F3914" s="5" t="str">
        <f ca="1">IFERROR(LOOKUP(1,0/((B3914=名单!B:B)*(VALUE(AW3914)&gt;=名单!E:E)*(VALUE(AW3914)&lt;=名单!G:G)*(Y3914="正常走货")),名单!H:H),"否")</f>
        <v>否</v>
      </c>
      <c r="G3914" s="71" t="s">
        <v>11732</v>
      </c>
      <c r="H3914" s="71" t="s">
        <v>11734</v>
      </c>
      <c r="J3914" s="72" t="s">
        <v>17</v>
      </c>
      <c r="L3914" s="71" t="s">
        <v>18</v>
      </c>
      <c r="M3914" s="73"/>
      <c r="N3914" s="73"/>
      <c r="R3914" s="73"/>
      <c r="S3914" s="72" t="s">
        <v>99</v>
      </c>
      <c r="T3914" s="72" t="s">
        <v>14410</v>
      </c>
      <c r="U3914" s="73"/>
      <c r="W3914" s="73"/>
      <c r="X3914" s="73"/>
      <c r="Y3914" s="72" t="s">
        <v>14379</v>
      </c>
      <c r="AO3914" s="71">
        <v>168.6</v>
      </c>
      <c r="AW3914" s="74" t="s">
        <v>18308</v>
      </c>
    </row>
    <row r="3915" spans="1:49">
      <c r="A3915" s="70" t="str">
        <f t="shared" si="123"/>
        <v>2026-01</v>
      </c>
      <c r="B3915" s="5" t="str">
        <f>_xlfn.XLOOKUP(G3915,过机服务商重量差!A:A,过机服务商重量差!G:G)</f>
        <v>玉麒麟</v>
      </c>
      <c r="C3915" s="32" t="str">
        <f t="shared" si="122"/>
        <v>渠道</v>
      </c>
      <c r="D3915" s="63">
        <f>ROUND(IF(AND(AO3915&gt;=0,Y3915="正常走货"),_xlfn.XLOOKUP(G3915,过机服务商重量差!A:A,过机服务商重量差!L:L),"0"),2)</f>
        <v>34</v>
      </c>
      <c r="E3915" s="64">
        <f>ROUND(IF(B3915="小旋风",$D3915/提成!$D$4*提成!$E$4,$D3915/提成!$D$3*提成!$E$3),2)</f>
        <v>0.34</v>
      </c>
      <c r="F3915" s="5" t="str">
        <f ca="1">IFERROR(LOOKUP(1,0/((B3915=名单!B:B)*(VALUE(AW3915)&gt;=名单!E:E)*(VALUE(AW3915)&lt;=名单!G:G)*(Y3915="正常走货")),名单!H:H),"否")</f>
        <v>否</v>
      </c>
      <c r="G3915" s="71" t="s">
        <v>11735</v>
      </c>
      <c r="H3915" s="71" t="s">
        <v>11737</v>
      </c>
      <c r="J3915" s="71" t="s">
        <v>17</v>
      </c>
      <c r="L3915" s="71" t="s">
        <v>18</v>
      </c>
      <c r="M3915" s="73"/>
      <c r="N3915" s="73"/>
      <c r="R3915" s="73"/>
      <c r="S3915" s="72" t="s">
        <v>99</v>
      </c>
      <c r="T3915" s="72" t="s">
        <v>14410</v>
      </c>
      <c r="U3915" s="73"/>
      <c r="W3915" s="73"/>
      <c r="X3915" s="73"/>
      <c r="Y3915" s="72" t="s">
        <v>14379</v>
      </c>
      <c r="AO3915" s="71">
        <v>168.6</v>
      </c>
      <c r="AW3915" s="74" t="s">
        <v>18309</v>
      </c>
    </row>
    <row r="3916" spans="1:49">
      <c r="A3916" s="70" t="str">
        <f t="shared" si="123"/>
        <v>2026-01</v>
      </c>
      <c r="B3916" s="5" t="str">
        <f>_xlfn.XLOOKUP(G3916,过机服务商重量差!A:A,过机服务商重量差!G:G)</f>
        <v>玉麒麟</v>
      </c>
      <c r="C3916" s="32" t="str">
        <f t="shared" si="122"/>
        <v>渠道</v>
      </c>
      <c r="D3916" s="63">
        <f>ROUND(IF(AND(AO3916&gt;=0,Y3916="正常走货"),_xlfn.XLOOKUP(G3916,过机服务商重量差!A:A,过机服务商重量差!L:L),"0"),2)</f>
        <v>34</v>
      </c>
      <c r="E3916" s="64">
        <f>ROUND(IF(B3916="小旋风",$D3916/提成!$D$4*提成!$E$4,$D3916/提成!$D$3*提成!$E$3),2)</f>
        <v>0.34</v>
      </c>
      <c r="F3916" s="5" t="str">
        <f ca="1">IFERROR(LOOKUP(1,0/((B3916=名单!B:B)*(VALUE(AW3916)&gt;=名单!E:E)*(VALUE(AW3916)&lt;=名单!G:G)*(Y3916="正常走货")),名单!H:H),"否")</f>
        <v>否</v>
      </c>
      <c r="G3916" s="71" t="s">
        <v>11738</v>
      </c>
      <c r="H3916" s="71" t="s">
        <v>11740</v>
      </c>
      <c r="J3916" s="72" t="s">
        <v>17</v>
      </c>
      <c r="L3916" s="71" t="s">
        <v>18</v>
      </c>
      <c r="M3916" s="73"/>
      <c r="N3916" s="73"/>
      <c r="R3916" s="73"/>
      <c r="S3916" s="72" t="s">
        <v>99</v>
      </c>
      <c r="T3916" s="72" t="s">
        <v>14410</v>
      </c>
      <c r="U3916" s="73"/>
      <c r="W3916" s="73"/>
      <c r="X3916" s="73"/>
      <c r="Y3916" s="72" t="s">
        <v>14379</v>
      </c>
      <c r="AO3916" s="71">
        <v>168.6</v>
      </c>
      <c r="AW3916" s="74" t="s">
        <v>18310</v>
      </c>
    </row>
    <row r="3917" spans="1:49">
      <c r="A3917" s="70" t="str">
        <f t="shared" si="123"/>
        <v>2026-01</v>
      </c>
      <c r="B3917" s="5" t="str">
        <f>_xlfn.XLOOKUP(G3917,过机服务商重量差!A:A,过机服务商重量差!G:G)</f>
        <v>玉麒麟</v>
      </c>
      <c r="C3917" s="32" t="str">
        <f t="shared" si="122"/>
        <v>渠道</v>
      </c>
      <c r="D3917" s="63">
        <f>ROUND(IF(AND(AO3917&gt;=0,Y3917="正常走货"),_xlfn.XLOOKUP(G3917,过机服务商重量差!A:A,过机服务商重量差!L:L),"0"),2)</f>
        <v>34</v>
      </c>
      <c r="E3917" s="64">
        <f>ROUND(IF(B3917="小旋风",$D3917/提成!$D$4*提成!$E$4,$D3917/提成!$D$3*提成!$E$3),2)</f>
        <v>0.34</v>
      </c>
      <c r="F3917" s="5" t="str">
        <f ca="1">IFERROR(LOOKUP(1,0/((B3917=名单!B:B)*(VALUE(AW3917)&gt;=名单!E:E)*(VALUE(AW3917)&lt;=名单!G:G)*(Y3917="正常走货")),名单!H:H),"否")</f>
        <v>否</v>
      </c>
      <c r="G3917" s="71" t="s">
        <v>11741</v>
      </c>
      <c r="H3917" s="71" t="s">
        <v>11743</v>
      </c>
      <c r="J3917" s="72" t="s">
        <v>17</v>
      </c>
      <c r="L3917" s="71" t="s">
        <v>18</v>
      </c>
      <c r="M3917" s="73"/>
      <c r="N3917" s="73"/>
      <c r="R3917" s="73"/>
      <c r="S3917" s="72" t="s">
        <v>99</v>
      </c>
      <c r="T3917" s="72" t="s">
        <v>14410</v>
      </c>
      <c r="U3917" s="73"/>
      <c r="W3917" s="73"/>
      <c r="X3917" s="73"/>
      <c r="Y3917" s="72" t="s">
        <v>14379</v>
      </c>
      <c r="AO3917" s="71">
        <v>168.6</v>
      </c>
      <c r="AW3917" s="74" t="s">
        <v>18311</v>
      </c>
    </row>
    <row r="3918" spans="1:49">
      <c r="A3918" s="70" t="str">
        <f t="shared" si="123"/>
        <v>2026-01</v>
      </c>
      <c r="B3918" s="5" t="str">
        <f>_xlfn.XLOOKUP(G3918,过机服务商重量差!A:A,过机服务商重量差!G:G)</f>
        <v>玉麒麟</v>
      </c>
      <c r="C3918" s="32" t="str">
        <f t="shared" si="122"/>
        <v>渠道</v>
      </c>
      <c r="D3918" s="63">
        <f>ROUND(IF(AND(AO3918&gt;=0,Y3918="正常走货"),_xlfn.XLOOKUP(G3918,过机服务商重量差!A:A,过机服务商重量差!L:L),"0"),2)</f>
        <v>34</v>
      </c>
      <c r="E3918" s="64">
        <f>ROUND(IF(B3918="小旋风",$D3918/提成!$D$4*提成!$E$4,$D3918/提成!$D$3*提成!$E$3),2)</f>
        <v>0.34</v>
      </c>
      <c r="F3918" s="5" t="str">
        <f ca="1">IFERROR(LOOKUP(1,0/((B3918=名单!B:B)*(VALUE(AW3918)&gt;=名单!E:E)*(VALUE(AW3918)&lt;=名单!G:G)*(Y3918="正常走货")),名单!H:H),"否")</f>
        <v>否</v>
      </c>
      <c r="G3918" s="71" t="s">
        <v>11744</v>
      </c>
      <c r="H3918" s="71" t="s">
        <v>11746</v>
      </c>
      <c r="J3918" s="72" t="s">
        <v>17</v>
      </c>
      <c r="L3918" s="71" t="s">
        <v>18</v>
      </c>
      <c r="M3918" s="73"/>
      <c r="N3918" s="73"/>
      <c r="R3918" s="73"/>
      <c r="S3918" s="72" t="s">
        <v>99</v>
      </c>
      <c r="T3918" s="72" t="s">
        <v>14410</v>
      </c>
      <c r="U3918" s="73"/>
      <c r="W3918" s="73"/>
      <c r="X3918" s="73"/>
      <c r="Y3918" s="72" t="s">
        <v>14379</v>
      </c>
      <c r="AO3918" s="71">
        <v>168.6</v>
      </c>
      <c r="AW3918" s="74" t="s">
        <v>18312</v>
      </c>
    </row>
    <row r="3919" spans="1:49">
      <c r="A3919" s="70" t="str">
        <f t="shared" si="123"/>
        <v>2026-01</v>
      </c>
      <c r="B3919" s="5" t="str">
        <f>_xlfn.XLOOKUP(G3919,过机服务商重量差!A:A,过机服务商重量差!G:G)</f>
        <v>玉麒麟</v>
      </c>
      <c r="C3919" s="32" t="str">
        <f t="shared" si="122"/>
        <v>渠道</v>
      </c>
      <c r="D3919" s="63">
        <f>ROUND(IF(AND(AO3919&gt;=0,Y3919="正常走货"),_xlfn.XLOOKUP(G3919,过机服务商重量差!A:A,过机服务商重量差!L:L),"0"),2)</f>
        <v>34</v>
      </c>
      <c r="E3919" s="64">
        <f>ROUND(IF(B3919="小旋风",$D3919/提成!$D$4*提成!$E$4,$D3919/提成!$D$3*提成!$E$3),2)</f>
        <v>0.34</v>
      </c>
      <c r="F3919" s="5" t="str">
        <f ca="1">IFERROR(LOOKUP(1,0/((B3919=名单!B:B)*(VALUE(AW3919)&gt;=名单!E:E)*(VALUE(AW3919)&lt;=名单!G:G)*(Y3919="正常走货")),名单!H:H),"否")</f>
        <v>否</v>
      </c>
      <c r="G3919" s="71" t="s">
        <v>11747</v>
      </c>
      <c r="H3919" s="71" t="s">
        <v>11749</v>
      </c>
      <c r="J3919" s="72" t="s">
        <v>17</v>
      </c>
      <c r="L3919" s="71" t="s">
        <v>18</v>
      </c>
      <c r="M3919" s="73"/>
      <c r="N3919" s="73"/>
      <c r="R3919" s="73"/>
      <c r="S3919" s="72" t="s">
        <v>99</v>
      </c>
      <c r="T3919" s="72" t="s">
        <v>14410</v>
      </c>
      <c r="U3919" s="73"/>
      <c r="W3919" s="73"/>
      <c r="X3919" s="73"/>
      <c r="Y3919" s="72" t="s">
        <v>14379</v>
      </c>
      <c r="AO3919" s="71">
        <v>168.6</v>
      </c>
      <c r="AW3919" s="74" t="s">
        <v>18313</v>
      </c>
    </row>
    <row r="3920" spans="1:49">
      <c r="A3920" s="70" t="str">
        <f t="shared" si="123"/>
        <v>2026-01</v>
      </c>
      <c r="B3920" s="5" t="str">
        <f>_xlfn.XLOOKUP(G3920,过机服务商重量差!A:A,过机服务商重量差!G:G)</f>
        <v>玉麒麟</v>
      </c>
      <c r="C3920" s="32" t="str">
        <f t="shared" si="122"/>
        <v>渠道</v>
      </c>
      <c r="D3920" s="63">
        <f>ROUND(IF(AND(AO3920&gt;=0,Y3920="正常走货"),_xlfn.XLOOKUP(G3920,过机服务商重量差!A:A,过机服务商重量差!L:L),"0"),2)</f>
        <v>51</v>
      </c>
      <c r="E3920" s="64">
        <f>ROUND(IF(B3920="小旋风",$D3920/提成!$D$4*提成!$E$4,$D3920/提成!$D$3*提成!$E$3),2)</f>
        <v>0.51</v>
      </c>
      <c r="F3920" s="5" t="str">
        <f ca="1">IFERROR(LOOKUP(1,0/((B3920=名单!B:B)*(VALUE(AW3920)&gt;=名单!E:E)*(VALUE(AW3920)&lt;=名单!G:G)*(Y3920="正常走货")),名单!H:H),"否")</f>
        <v>否</v>
      </c>
      <c r="G3920" s="71" t="s">
        <v>11750</v>
      </c>
      <c r="H3920" s="71" t="s">
        <v>11752</v>
      </c>
      <c r="J3920" s="72" t="s">
        <v>17</v>
      </c>
      <c r="L3920" s="71" t="s">
        <v>18</v>
      </c>
      <c r="M3920" s="73"/>
      <c r="N3920" s="73"/>
      <c r="R3920" s="73"/>
      <c r="S3920" s="72" t="s">
        <v>99</v>
      </c>
      <c r="T3920" s="72" t="s">
        <v>14410</v>
      </c>
      <c r="U3920" s="73"/>
      <c r="W3920" s="73"/>
      <c r="X3920" s="73"/>
      <c r="Y3920" s="72" t="s">
        <v>14379</v>
      </c>
      <c r="AO3920" s="71">
        <v>262.1</v>
      </c>
      <c r="AW3920" s="74" t="s">
        <v>18314</v>
      </c>
    </row>
    <row r="3921" spans="1:49">
      <c r="A3921" s="70" t="str">
        <f t="shared" si="123"/>
        <v>2026-01</v>
      </c>
      <c r="B3921" s="5" t="str">
        <f>_xlfn.XLOOKUP(G3921,过机服务商重量差!A:A,过机服务商重量差!G:G)</f>
        <v>玉麒麟</v>
      </c>
      <c r="C3921" s="32" t="str">
        <f t="shared" si="122"/>
        <v>渠道</v>
      </c>
      <c r="D3921" s="63">
        <f>ROUND(IF(AND(AO3921&gt;=0,Y3921="正常走货"),_xlfn.XLOOKUP(G3921,过机服务商重量差!A:A,过机服务商重量差!L:L),"0"),2)</f>
        <v>34</v>
      </c>
      <c r="E3921" s="64">
        <f>ROUND(IF(B3921="小旋风",$D3921/提成!$D$4*提成!$E$4,$D3921/提成!$D$3*提成!$E$3),2)</f>
        <v>0.34</v>
      </c>
      <c r="F3921" s="5" t="str">
        <f ca="1">IFERROR(LOOKUP(1,0/((B3921=名单!B:B)*(VALUE(AW3921)&gt;=名单!E:E)*(VALUE(AW3921)&lt;=名单!G:G)*(Y3921="正常走货")),名单!H:H),"否")</f>
        <v>否</v>
      </c>
      <c r="G3921" s="71" t="s">
        <v>11753</v>
      </c>
      <c r="H3921" s="71" t="s">
        <v>11755</v>
      </c>
      <c r="J3921" s="72" t="s">
        <v>17</v>
      </c>
      <c r="L3921" s="71" t="s">
        <v>18</v>
      </c>
      <c r="M3921" s="73"/>
      <c r="N3921" s="73"/>
      <c r="R3921" s="73"/>
      <c r="S3921" s="72" t="s">
        <v>99</v>
      </c>
      <c r="T3921" s="72" t="s">
        <v>14410</v>
      </c>
      <c r="U3921" s="73"/>
      <c r="W3921" s="73"/>
      <c r="X3921" s="73"/>
      <c r="Y3921" s="72" t="s">
        <v>14379</v>
      </c>
      <c r="AO3921" s="71">
        <v>168.6</v>
      </c>
      <c r="AW3921" s="74" t="s">
        <v>18315</v>
      </c>
    </row>
    <row r="3922" spans="1:49">
      <c r="A3922" s="70" t="str">
        <f t="shared" si="123"/>
        <v>2026-01</v>
      </c>
      <c r="B3922" s="5" t="str">
        <f>_xlfn.XLOOKUP(G3922,过机服务商重量差!A:A,过机服务商重量差!G:G)</f>
        <v>玉麒麟</v>
      </c>
      <c r="C3922" s="32" t="str">
        <f t="shared" si="122"/>
        <v>渠道</v>
      </c>
      <c r="D3922" s="63">
        <f>ROUND(IF(AND(AO3922&gt;=0,Y3922="正常走货"),_xlfn.XLOOKUP(G3922,过机服务商重量差!A:A,过机服务商重量差!L:L),"0"),2)</f>
        <v>34</v>
      </c>
      <c r="E3922" s="64">
        <f>ROUND(IF(B3922="小旋风",$D3922/提成!$D$4*提成!$E$4,$D3922/提成!$D$3*提成!$E$3),2)</f>
        <v>0.34</v>
      </c>
      <c r="F3922" s="5" t="str">
        <f ca="1">IFERROR(LOOKUP(1,0/((B3922=名单!B:B)*(VALUE(AW3922)&gt;=名单!E:E)*(VALUE(AW3922)&lt;=名单!G:G)*(Y3922="正常走货")),名单!H:H),"否")</f>
        <v>否</v>
      </c>
      <c r="G3922" s="71" t="s">
        <v>11756</v>
      </c>
      <c r="H3922" s="71" t="s">
        <v>11758</v>
      </c>
      <c r="J3922" s="72" t="s">
        <v>17</v>
      </c>
      <c r="L3922" s="71" t="s">
        <v>18</v>
      </c>
      <c r="M3922" s="73"/>
      <c r="N3922" s="73"/>
      <c r="R3922" s="73"/>
      <c r="S3922" s="72" t="s">
        <v>99</v>
      </c>
      <c r="T3922" s="72" t="s">
        <v>14410</v>
      </c>
      <c r="U3922" s="73"/>
      <c r="W3922" s="73"/>
      <c r="X3922" s="73"/>
      <c r="Y3922" s="72" t="s">
        <v>14379</v>
      </c>
      <c r="AO3922" s="71">
        <v>168.6</v>
      </c>
      <c r="AW3922" s="74" t="s">
        <v>18316</v>
      </c>
    </row>
    <row r="3923" spans="1:49">
      <c r="A3923" s="70" t="str">
        <f t="shared" si="123"/>
        <v>2026-01</v>
      </c>
      <c r="B3923" s="5" t="str">
        <f>_xlfn.XLOOKUP(G3923,过机服务商重量差!A:A,过机服务商重量差!G:G)</f>
        <v>玉麒麟</v>
      </c>
      <c r="C3923" s="32" t="str">
        <f t="shared" si="122"/>
        <v>渠道</v>
      </c>
      <c r="D3923" s="63">
        <f>ROUND(IF(AND(AO3923&gt;=0,Y3923="正常走货"),_xlfn.XLOOKUP(G3923,过机服务商重量差!A:A,过机服务商重量差!L:L),"0"),2)</f>
        <v>4</v>
      </c>
      <c r="E3923" s="64">
        <f>ROUND(IF(B3923="小旋风",$D3923/提成!$D$4*提成!$E$4,$D3923/提成!$D$3*提成!$E$3),2)</f>
        <v>0.04</v>
      </c>
      <c r="F3923" s="5" t="str">
        <f ca="1">IFERROR(LOOKUP(1,0/((B3923=名单!B:B)*(VALUE(AW3923)&gt;=名单!E:E)*(VALUE(AW3923)&lt;=名单!G:G)*(Y3923="正常走货")),名单!H:H),"否")</f>
        <v>否</v>
      </c>
      <c r="G3923" s="71" t="s">
        <v>11759</v>
      </c>
      <c r="H3923" s="71" t="s">
        <v>11761</v>
      </c>
      <c r="J3923" s="72" t="s">
        <v>17</v>
      </c>
      <c r="L3923" s="71" t="s">
        <v>18</v>
      </c>
      <c r="M3923" s="73"/>
      <c r="N3923" s="73"/>
      <c r="R3923" s="73"/>
      <c r="S3923" s="72" t="s">
        <v>130</v>
      </c>
      <c r="T3923" s="72" t="s">
        <v>14419</v>
      </c>
      <c r="U3923" s="73"/>
      <c r="W3923" s="73"/>
      <c r="X3923" s="73"/>
      <c r="Y3923" s="72" t="s">
        <v>14379</v>
      </c>
      <c r="AO3923" s="71">
        <v>80.3</v>
      </c>
      <c r="AW3923" s="74" t="s">
        <v>18317</v>
      </c>
    </row>
    <row r="3924" spans="1:49">
      <c r="A3924" s="70" t="str">
        <f t="shared" si="123"/>
        <v>2026-01</v>
      </c>
      <c r="B3924" s="5" t="str">
        <f>_xlfn.XLOOKUP(G3924,过机服务商重量差!A:A,过机服务商重量差!G:G)</f>
        <v>玉麒麟</v>
      </c>
      <c r="C3924" s="32" t="str">
        <f t="shared" si="122"/>
        <v>渠道</v>
      </c>
      <c r="D3924" s="63">
        <f>ROUND(IF(AND(AO3924&gt;=0,Y3924="正常走货"),_xlfn.XLOOKUP(G3924,过机服务商重量差!A:A,过机服务商重量差!L:L),"0"),2)</f>
        <v>29.5</v>
      </c>
      <c r="E3924" s="64">
        <f>ROUND(IF(B3924="小旋风",$D3924/提成!$D$4*提成!$E$4,$D3924/提成!$D$3*提成!$E$3),2)</f>
        <v>0.3</v>
      </c>
      <c r="F3924" s="5" t="str">
        <f ca="1">IFERROR(LOOKUP(1,0/((B3924=名单!B:B)*(VALUE(AW3924)&gt;=名单!E:E)*(VALUE(AW3924)&lt;=名单!G:G)*(Y3924="正常走货")),名单!H:H),"否")</f>
        <v>否</v>
      </c>
      <c r="G3924" s="71" t="s">
        <v>11762</v>
      </c>
      <c r="H3924" s="71" t="s">
        <v>11764</v>
      </c>
      <c r="J3924" s="72" t="s">
        <v>17</v>
      </c>
      <c r="L3924" s="71" t="s">
        <v>18</v>
      </c>
      <c r="M3924" s="73"/>
      <c r="N3924" s="73"/>
      <c r="R3924" s="73"/>
      <c r="S3924" s="72" t="s">
        <v>86</v>
      </c>
      <c r="T3924" s="72" t="s">
        <v>14378</v>
      </c>
      <c r="U3924" s="73"/>
      <c r="W3924" s="73"/>
      <c r="X3924" s="73"/>
      <c r="Y3924" s="72" t="s">
        <v>14379</v>
      </c>
      <c r="AO3924" s="71">
        <v>328.96</v>
      </c>
      <c r="AW3924" s="74" t="s">
        <v>18318</v>
      </c>
    </row>
    <row r="3925" spans="1:49">
      <c r="A3925" s="70" t="str">
        <f t="shared" si="123"/>
        <v>2026-01</v>
      </c>
      <c r="B3925" s="5" t="str">
        <f>_xlfn.XLOOKUP(G3925,过机服务商重量差!A:A,过机服务商重量差!G:G)</f>
        <v>玉麒麟</v>
      </c>
      <c r="C3925" s="32" t="str">
        <f t="shared" si="122"/>
        <v>渠道</v>
      </c>
      <c r="D3925" s="63">
        <f>ROUND(IF(AND(AO3925&gt;=0,Y3925="正常走货"),_xlfn.XLOOKUP(G3925,过机服务商重量差!A:A,过机服务商重量差!L:L),"0"),2)</f>
        <v>25</v>
      </c>
      <c r="E3925" s="64">
        <f>ROUND(IF(B3925="小旋风",$D3925/提成!$D$4*提成!$E$4,$D3925/提成!$D$3*提成!$E$3),2)</f>
        <v>0.25</v>
      </c>
      <c r="F3925" s="5" t="str">
        <f ca="1">IFERROR(LOOKUP(1,0/((B3925=名单!B:B)*(VALUE(AW3925)&gt;=名单!E:E)*(VALUE(AW3925)&lt;=名单!G:G)*(Y3925="正常走货")),名单!H:H),"否")</f>
        <v>否</v>
      </c>
      <c r="G3925" s="71" t="s">
        <v>11765</v>
      </c>
      <c r="H3925" s="71" t="s">
        <v>11767</v>
      </c>
      <c r="J3925" s="72" t="s">
        <v>17</v>
      </c>
      <c r="L3925" s="71" t="s">
        <v>18</v>
      </c>
      <c r="M3925" s="73"/>
      <c r="N3925" s="73"/>
      <c r="R3925" s="73"/>
      <c r="S3925" s="72" t="s">
        <v>86</v>
      </c>
      <c r="T3925" s="72" t="s">
        <v>14378</v>
      </c>
      <c r="U3925" s="73"/>
      <c r="W3925" s="73"/>
      <c r="X3925" s="73"/>
      <c r="Y3925" s="72" t="s">
        <v>14379</v>
      </c>
      <c r="AO3925" s="71">
        <v>176.46</v>
      </c>
      <c r="AW3925" s="74" t="s">
        <v>18319</v>
      </c>
    </row>
    <row r="3926" spans="1:49">
      <c r="A3926" s="70" t="str">
        <f t="shared" si="123"/>
        <v>2026-01</v>
      </c>
      <c r="B3926" s="5" t="str">
        <f>_xlfn.XLOOKUP(G3926,过机服务商重量差!A:A,过机服务商重量差!G:G)</f>
        <v>玉麒麟</v>
      </c>
      <c r="C3926" s="32" t="str">
        <f t="shared" si="122"/>
        <v>渠道</v>
      </c>
      <c r="D3926" s="63">
        <f>ROUND(IF(AND(AO3926&gt;=0,Y3926="正常走货"),_xlfn.XLOOKUP(G3926,过机服务商重量差!A:A,过机服务商重量差!L:L),"0"),2)</f>
        <v>28</v>
      </c>
      <c r="E3926" s="64">
        <f>ROUND(IF(B3926="小旋风",$D3926/提成!$D$4*提成!$E$4,$D3926/提成!$D$3*提成!$E$3),2)</f>
        <v>0.28</v>
      </c>
      <c r="F3926" s="5" t="str">
        <f ca="1">IFERROR(LOOKUP(1,0/((B3926=名单!B:B)*(VALUE(AW3926)&gt;=名单!E:E)*(VALUE(AW3926)&lt;=名单!G:G)*(Y3926="正常走货")),名单!H:H),"否")</f>
        <v>否</v>
      </c>
      <c r="G3926" s="71" t="s">
        <v>11768</v>
      </c>
      <c r="H3926" s="71" t="s">
        <v>11770</v>
      </c>
      <c r="J3926" s="72" t="s">
        <v>17</v>
      </c>
      <c r="L3926" s="71" t="s">
        <v>18</v>
      </c>
      <c r="M3926" s="73"/>
      <c r="N3926" s="73"/>
      <c r="R3926" s="73"/>
      <c r="S3926" s="72" t="s">
        <v>86</v>
      </c>
      <c r="T3926" s="72" t="s">
        <v>14378</v>
      </c>
      <c r="U3926" s="73"/>
      <c r="W3926" s="73"/>
      <c r="X3926" s="73"/>
      <c r="Y3926" s="72" t="s">
        <v>14379</v>
      </c>
      <c r="AO3926" s="71">
        <v>198.96</v>
      </c>
      <c r="AW3926" s="74" t="s">
        <v>18320</v>
      </c>
    </row>
    <row r="3927" spans="1:49">
      <c r="A3927" s="70" t="str">
        <f t="shared" si="123"/>
        <v>2026-01</v>
      </c>
      <c r="B3927" s="5" t="str">
        <f>_xlfn.XLOOKUP(G3927,过机服务商重量差!A:A,过机服务商重量差!G:G)</f>
        <v>玉麒麟</v>
      </c>
      <c r="C3927" s="32" t="str">
        <f t="shared" si="122"/>
        <v>渠道</v>
      </c>
      <c r="D3927" s="63">
        <f>ROUND(IF(AND(AO3927&gt;=0,Y3927="正常走货"),_xlfn.XLOOKUP(G3927,过机服务商重量差!A:A,过机服务商重量差!L:L),"0"),2)</f>
        <v>25</v>
      </c>
      <c r="E3927" s="64">
        <f>ROUND(IF(B3927="小旋风",$D3927/提成!$D$4*提成!$E$4,$D3927/提成!$D$3*提成!$E$3),2)</f>
        <v>0.25</v>
      </c>
      <c r="F3927" s="5" t="str">
        <f ca="1">IFERROR(LOOKUP(1,0/((B3927=名单!B:B)*(VALUE(AW3927)&gt;=名单!E:E)*(VALUE(AW3927)&lt;=名单!G:G)*(Y3927="正常走货")),名单!H:H),"否")</f>
        <v>否</v>
      </c>
      <c r="G3927" s="71" t="s">
        <v>11771</v>
      </c>
      <c r="H3927" s="71" t="s">
        <v>11773</v>
      </c>
      <c r="J3927" s="72" t="s">
        <v>24</v>
      </c>
      <c r="L3927" s="71" t="s">
        <v>18</v>
      </c>
      <c r="M3927" s="73"/>
      <c r="N3927" s="73"/>
      <c r="R3927" s="73"/>
      <c r="S3927" s="72" t="s">
        <v>540</v>
      </c>
      <c r="T3927" s="72" t="s">
        <v>14410</v>
      </c>
      <c r="U3927" s="73"/>
      <c r="W3927" s="73"/>
      <c r="X3927" s="73"/>
      <c r="Y3927" s="72" t="s">
        <v>14379</v>
      </c>
      <c r="AO3927" s="71">
        <v>91.35</v>
      </c>
      <c r="AW3927" s="74" t="s">
        <v>18321</v>
      </c>
    </row>
    <row r="3928" spans="1:49">
      <c r="A3928" s="70" t="str">
        <f t="shared" si="123"/>
        <v>2026-01</v>
      </c>
      <c r="B3928" s="5" t="str">
        <f>_xlfn.XLOOKUP(G3928,过机服务商重量差!A:A,过机服务商重量差!G:G)</f>
        <v>帅时莹</v>
      </c>
      <c r="C3928" s="32" t="str">
        <f t="shared" si="122"/>
        <v>渠道</v>
      </c>
      <c r="D3928" s="63">
        <f>ROUND(IF(AND(AO3928&gt;=0,Y3928="正常走货"),_xlfn.XLOOKUP(G3928,过机服务商重量差!A:A,过机服务商重量差!L:L),"0"),2)</f>
        <v>56</v>
      </c>
      <c r="E3928" s="64">
        <f>ROUND(IF(B3928="小旋风",$D3928/提成!$D$4*提成!$E$4,$D3928/提成!$D$3*提成!$E$3),2)</f>
        <v>0.56</v>
      </c>
      <c r="F3928" s="5" t="str">
        <f ca="1">IFERROR(LOOKUP(1,0/((B3928=名单!B:B)*(VALUE(AW3928)&gt;=名单!E:E)*(VALUE(AW3928)&lt;=名单!G:G)*(Y3928="正常走货")),名单!H:H),"否")</f>
        <v>否</v>
      </c>
      <c r="G3928" s="71" t="s">
        <v>11774</v>
      </c>
      <c r="H3928" s="71" t="s">
        <v>11776</v>
      </c>
      <c r="J3928" s="72" t="s">
        <v>938</v>
      </c>
      <c r="L3928" s="71" t="s">
        <v>18</v>
      </c>
      <c r="M3928" s="73"/>
      <c r="N3928" s="73"/>
      <c r="R3928" s="73"/>
      <c r="S3928" s="72" t="s">
        <v>191</v>
      </c>
      <c r="T3928" s="72" t="s">
        <v>14410</v>
      </c>
      <c r="U3928" s="73"/>
      <c r="W3928" s="73"/>
      <c r="X3928" s="73"/>
      <c r="Y3928" s="72" t="s">
        <v>14379</v>
      </c>
      <c r="AO3928" s="71">
        <v>1960</v>
      </c>
      <c r="AW3928" s="74" t="s">
        <v>18322</v>
      </c>
    </row>
    <row r="3929" spans="1:49">
      <c r="A3929" s="70" t="str">
        <f t="shared" si="123"/>
        <v>2026-01</v>
      </c>
      <c r="B3929" s="5" t="str">
        <f>_xlfn.XLOOKUP(G3929,过机服务商重量差!A:A,过机服务商重量差!G:G)</f>
        <v>玉麒麟</v>
      </c>
      <c r="C3929" s="32" t="str">
        <f t="shared" si="122"/>
        <v>渠道</v>
      </c>
      <c r="D3929" s="63">
        <f>ROUND(IF(AND(AO3929&gt;=0,Y3929="正常走货"),_xlfn.XLOOKUP(G3929,过机服务商重量差!A:A,过机服务商重量差!L:L),"0"),2)</f>
        <v>33</v>
      </c>
      <c r="E3929" s="64">
        <f>ROUND(IF(B3929="小旋风",$D3929/提成!$D$4*提成!$E$4,$D3929/提成!$D$3*提成!$E$3),2)</f>
        <v>0.33</v>
      </c>
      <c r="F3929" s="5" t="str">
        <f ca="1">IFERROR(LOOKUP(1,0/((B3929=名单!B:B)*(VALUE(AW3929)&gt;=名单!E:E)*(VALUE(AW3929)&lt;=名单!G:G)*(Y3929="正常走货")),名单!H:H),"否")</f>
        <v>否</v>
      </c>
      <c r="G3929" s="71" t="s">
        <v>11777</v>
      </c>
      <c r="H3929" s="71" t="s">
        <v>11779</v>
      </c>
      <c r="J3929" s="72" t="s">
        <v>17</v>
      </c>
      <c r="L3929" s="71" t="s">
        <v>18</v>
      </c>
      <c r="M3929" s="73"/>
      <c r="N3929" s="73"/>
      <c r="R3929" s="73"/>
      <c r="S3929" s="72" t="s">
        <v>408</v>
      </c>
      <c r="T3929" s="72" t="s">
        <v>14378</v>
      </c>
      <c r="U3929" s="73"/>
      <c r="W3929" s="73"/>
      <c r="X3929" s="73"/>
      <c r="Y3929" s="72" t="s">
        <v>14379</v>
      </c>
      <c r="AO3929" s="71">
        <v>310.44</v>
      </c>
      <c r="AW3929" s="74" t="s">
        <v>18323</v>
      </c>
    </row>
    <row r="3930" spans="1:49">
      <c r="A3930" s="70" t="str">
        <f t="shared" si="123"/>
        <v>2026-01</v>
      </c>
      <c r="B3930" s="5" t="str">
        <f>_xlfn.XLOOKUP(G3930,过机服务商重量差!A:A,过机服务商重量差!G:G)</f>
        <v>无崖子</v>
      </c>
      <c r="C3930" s="32" t="str">
        <f t="shared" si="122"/>
        <v>渠道</v>
      </c>
      <c r="D3930" s="63">
        <f>ROUND(IF(AND(AO3930&gt;=0,Y3930="正常走货"),_xlfn.XLOOKUP(G3930,过机服务商重量差!A:A,过机服务商重量差!L:L),"0"),2)</f>
        <v>0.5</v>
      </c>
      <c r="E3930" s="64">
        <f>ROUND(IF(B3930="小旋风",$D3930/提成!$D$4*提成!$E$4,$D3930/提成!$D$3*提成!$E$3),2)</f>
        <v>0.01</v>
      </c>
      <c r="F3930" s="5" t="str">
        <f ca="1">IFERROR(LOOKUP(1,0/((B3930=名单!B:B)*(VALUE(AW3930)&gt;=名单!E:E)*(VALUE(AW3930)&lt;=名单!G:G)*(Y3930="正常走货")),名单!H:H),"否")</f>
        <v>否</v>
      </c>
      <c r="G3930" s="71" t="s">
        <v>11780</v>
      </c>
      <c r="H3930" s="71" t="s">
        <v>11782</v>
      </c>
      <c r="J3930" s="72" t="s">
        <v>160</v>
      </c>
      <c r="L3930" s="71" t="s">
        <v>18</v>
      </c>
      <c r="M3930" s="73"/>
      <c r="N3930" s="73"/>
      <c r="R3930" s="73"/>
      <c r="S3930" s="72" t="s">
        <v>86</v>
      </c>
      <c r="T3930" s="72" t="s">
        <v>14378</v>
      </c>
      <c r="U3930" s="73"/>
      <c r="W3930" s="73"/>
      <c r="X3930" s="73"/>
      <c r="Y3930" s="72" t="s">
        <v>14379</v>
      </c>
      <c r="AO3930" s="71">
        <v>0</v>
      </c>
      <c r="AW3930" s="74" t="s">
        <v>18324</v>
      </c>
    </row>
    <row r="3931" spans="1:49">
      <c r="A3931" s="70" t="str">
        <f t="shared" si="123"/>
        <v>2026-01</v>
      </c>
      <c r="B3931" s="5" t="str">
        <f>_xlfn.XLOOKUP(G3931,过机服务商重量差!A:A,过机服务商重量差!G:G)</f>
        <v>无崖子</v>
      </c>
      <c r="C3931" s="32" t="str">
        <f t="shared" si="122"/>
        <v>渠道</v>
      </c>
      <c r="D3931" s="63">
        <f>ROUND(IF(AND(AO3931&gt;=0,Y3931="正常走货"),_xlfn.XLOOKUP(G3931,过机服务商重量差!A:A,过机服务商重量差!L:L),"0"),2)</f>
        <v>34</v>
      </c>
      <c r="E3931" s="64">
        <f>ROUND(IF(B3931="小旋风",$D3931/提成!$D$4*提成!$E$4,$D3931/提成!$D$3*提成!$E$3),2)</f>
        <v>0.34</v>
      </c>
      <c r="F3931" s="5" t="str">
        <f ca="1">IFERROR(LOOKUP(1,0/((B3931=名单!B:B)*(VALUE(AW3931)&gt;=名单!E:E)*(VALUE(AW3931)&lt;=名单!G:G)*(Y3931="正常走货")),名单!H:H),"否")</f>
        <v>否</v>
      </c>
      <c r="G3931" s="71" t="s">
        <v>11783</v>
      </c>
      <c r="H3931" s="71" t="s">
        <v>11785</v>
      </c>
      <c r="J3931" s="72" t="s">
        <v>926</v>
      </c>
      <c r="L3931" s="71" t="s">
        <v>18</v>
      </c>
      <c r="M3931" s="73"/>
      <c r="N3931" s="73"/>
      <c r="R3931" s="73"/>
      <c r="S3931" s="72" t="s">
        <v>337</v>
      </c>
      <c r="T3931" s="72" t="s">
        <v>14378</v>
      </c>
      <c r="U3931" s="73"/>
      <c r="W3931" s="73"/>
      <c r="X3931" s="73"/>
      <c r="Y3931" s="72" t="s">
        <v>14379</v>
      </c>
      <c r="AO3931" s="71">
        <v>0</v>
      </c>
      <c r="AW3931" s="74" t="s">
        <v>18325</v>
      </c>
    </row>
    <row r="3932" spans="1:49">
      <c r="A3932" s="70" t="str">
        <f t="shared" si="123"/>
        <v>2026-01</v>
      </c>
      <c r="B3932" s="5" t="str">
        <f>_xlfn.XLOOKUP(G3932,过机服务商重量差!A:A,过机服务商重量差!G:G)</f>
        <v>玉麒麟</v>
      </c>
      <c r="C3932" s="32" t="str">
        <f t="shared" si="122"/>
        <v>渠道</v>
      </c>
      <c r="D3932" s="63">
        <f>ROUND(IF(AND(AO3932&gt;=0,Y3932="正常走货"),_xlfn.XLOOKUP(G3932,过机服务商重量差!A:A,过机服务商重量差!L:L),"0"),2)</f>
        <v>6</v>
      </c>
      <c r="E3932" s="64">
        <f>ROUND(IF(B3932="小旋风",$D3932/提成!$D$4*提成!$E$4,$D3932/提成!$D$3*提成!$E$3),2)</f>
        <v>0.06</v>
      </c>
      <c r="F3932" s="5" t="str">
        <f ca="1">IFERROR(LOOKUP(1,0/((B3932=名单!B:B)*(VALUE(AW3932)&gt;=名单!E:E)*(VALUE(AW3932)&lt;=名单!G:G)*(Y3932="正常走货")),名单!H:H),"否")</f>
        <v>否</v>
      </c>
      <c r="G3932" s="71" t="s">
        <v>11786</v>
      </c>
      <c r="H3932" s="71" t="s">
        <v>11788</v>
      </c>
      <c r="J3932" s="72" t="s">
        <v>17</v>
      </c>
      <c r="L3932" s="71" t="s">
        <v>18</v>
      </c>
      <c r="M3932" s="73"/>
      <c r="N3932" s="73"/>
      <c r="R3932" s="73"/>
      <c r="S3932" s="72" t="s">
        <v>103</v>
      </c>
      <c r="T3932" s="72" t="s">
        <v>14382</v>
      </c>
      <c r="U3932" s="73"/>
      <c r="W3932" s="73"/>
      <c r="X3932" s="73"/>
      <c r="Y3932" s="72" t="s">
        <v>14379</v>
      </c>
      <c r="AO3932" s="71">
        <v>128.9</v>
      </c>
      <c r="AW3932" s="74" t="s">
        <v>18326</v>
      </c>
    </row>
    <row r="3933" spans="1:49">
      <c r="A3933" s="70" t="str">
        <f t="shared" si="123"/>
        <v>2026-01</v>
      </c>
      <c r="B3933" s="5" t="str">
        <f>_xlfn.XLOOKUP(G3933,过机服务商重量差!A:A,过机服务商重量差!G:G)</f>
        <v>玉麒麟</v>
      </c>
      <c r="C3933" s="32" t="str">
        <f t="shared" si="122"/>
        <v>渠道</v>
      </c>
      <c r="D3933" s="63">
        <f>ROUND(IF(AND(AO3933&gt;=0,Y3933="正常走货"),_xlfn.XLOOKUP(G3933,过机服务商重量差!A:A,过机服务商重量差!L:L),"0"),2)</f>
        <v>12</v>
      </c>
      <c r="E3933" s="64">
        <f>ROUND(IF(B3933="小旋风",$D3933/提成!$D$4*提成!$E$4,$D3933/提成!$D$3*提成!$E$3),2)</f>
        <v>0.12</v>
      </c>
      <c r="F3933" s="5" t="str">
        <f ca="1">IFERROR(LOOKUP(1,0/((B3933=名单!B:B)*(VALUE(AW3933)&gt;=名单!E:E)*(VALUE(AW3933)&lt;=名单!G:G)*(Y3933="正常走货")),名单!H:H),"否")</f>
        <v>否</v>
      </c>
      <c r="G3933" s="71" t="s">
        <v>11789</v>
      </c>
      <c r="H3933" s="71" t="s">
        <v>11791</v>
      </c>
      <c r="J3933" s="72" t="s">
        <v>17</v>
      </c>
      <c r="L3933" s="71" t="s">
        <v>18</v>
      </c>
      <c r="M3933" s="73"/>
      <c r="N3933" s="73"/>
      <c r="R3933" s="73"/>
      <c r="S3933" s="72" t="s">
        <v>103</v>
      </c>
      <c r="T3933" s="72" t="s">
        <v>14382</v>
      </c>
      <c r="U3933" s="73"/>
      <c r="W3933" s="73"/>
      <c r="X3933" s="73"/>
      <c r="Y3933" s="72" t="s">
        <v>14379</v>
      </c>
      <c r="AO3933" s="71">
        <v>96</v>
      </c>
      <c r="AW3933" s="74" t="s">
        <v>18327</v>
      </c>
    </row>
    <row r="3934" spans="1:49">
      <c r="A3934" s="70" t="str">
        <f t="shared" si="123"/>
        <v>2026-01</v>
      </c>
      <c r="B3934" s="5" t="str">
        <f>_xlfn.XLOOKUP(G3934,过机服务商重量差!A:A,过机服务商重量差!G:G)</f>
        <v>玉麒麟</v>
      </c>
      <c r="C3934" s="32" t="str">
        <f t="shared" si="122"/>
        <v>渠道</v>
      </c>
      <c r="D3934" s="63">
        <f>ROUND(IF(AND(AO3934&gt;=0,Y3934="正常走货"),_xlfn.XLOOKUP(G3934,过机服务商重量差!A:A,过机服务商重量差!L:L),"0"),2)</f>
        <v>9</v>
      </c>
      <c r="E3934" s="64">
        <f>ROUND(IF(B3934="小旋风",$D3934/提成!$D$4*提成!$E$4,$D3934/提成!$D$3*提成!$E$3),2)</f>
        <v>0.09</v>
      </c>
      <c r="F3934" s="5" t="str">
        <f ca="1">IFERROR(LOOKUP(1,0/((B3934=名单!B:B)*(VALUE(AW3934)&gt;=名单!E:E)*(VALUE(AW3934)&lt;=名单!G:G)*(Y3934="正常走货")),名单!H:H),"否")</f>
        <v>否</v>
      </c>
      <c r="G3934" s="71" t="s">
        <v>11792</v>
      </c>
      <c r="H3934" s="71" t="s">
        <v>11794</v>
      </c>
      <c r="J3934" s="72" t="s">
        <v>17</v>
      </c>
      <c r="L3934" s="71" t="s">
        <v>18</v>
      </c>
      <c r="M3934" s="73"/>
      <c r="N3934" s="73"/>
      <c r="R3934" s="73"/>
      <c r="S3934" s="72" t="s">
        <v>103</v>
      </c>
      <c r="T3934" s="72" t="s">
        <v>14382</v>
      </c>
      <c r="U3934" s="73"/>
      <c r="W3934" s="73"/>
      <c r="X3934" s="73"/>
      <c r="Y3934" s="72" t="s">
        <v>14379</v>
      </c>
      <c r="AO3934" s="71">
        <v>143.7</v>
      </c>
      <c r="AW3934" s="74" t="s">
        <v>18328</v>
      </c>
    </row>
    <row r="3935" spans="1:49">
      <c r="A3935" s="70" t="str">
        <f t="shared" si="123"/>
        <v>2026-01</v>
      </c>
      <c r="B3935" s="5" t="str">
        <f>_xlfn.XLOOKUP(G3935,过机服务商重量差!A:A,过机服务商重量差!G:G)</f>
        <v>玉麒麟</v>
      </c>
      <c r="C3935" s="32" t="str">
        <f t="shared" si="122"/>
        <v>渠道</v>
      </c>
      <c r="D3935" s="63">
        <f>ROUND(IF(AND(AO3935&gt;=0,Y3935="正常走货"),_xlfn.XLOOKUP(G3935,过机服务商重量差!A:A,过机服务商重量差!L:L),"0"),2)</f>
        <v>1.5</v>
      </c>
      <c r="E3935" s="64">
        <f>ROUND(IF(B3935="小旋风",$D3935/提成!$D$4*提成!$E$4,$D3935/提成!$D$3*提成!$E$3),2)</f>
        <v>0.02</v>
      </c>
      <c r="F3935" s="5" t="str">
        <f ca="1">IFERROR(LOOKUP(1,0/((B3935=名单!B:B)*(VALUE(AW3935)&gt;=名单!E:E)*(VALUE(AW3935)&lt;=名单!G:G)*(Y3935="正常走货")),名单!H:H),"否")</f>
        <v>否</v>
      </c>
      <c r="G3935" s="71" t="s">
        <v>11795</v>
      </c>
      <c r="H3935" s="71" t="s">
        <v>11797</v>
      </c>
      <c r="J3935" s="72" t="s">
        <v>17</v>
      </c>
      <c r="L3935" s="71" t="s">
        <v>18</v>
      </c>
      <c r="M3935" s="73"/>
      <c r="N3935" s="73"/>
      <c r="R3935" s="73"/>
      <c r="S3935" s="72" t="s">
        <v>79</v>
      </c>
      <c r="T3935" s="72" t="s">
        <v>14378</v>
      </c>
      <c r="U3935" s="73"/>
      <c r="W3935" s="73"/>
      <c r="X3935" s="73"/>
      <c r="Y3935" s="72" t="s">
        <v>14379</v>
      </c>
      <c r="AO3935" s="71">
        <v>22.54</v>
      </c>
      <c r="AW3935" s="74" t="s">
        <v>18329</v>
      </c>
    </row>
    <row r="3936" spans="1:49">
      <c r="A3936" s="70" t="str">
        <f t="shared" si="123"/>
        <v>2026-01</v>
      </c>
      <c r="B3936" s="5" t="str">
        <f>_xlfn.XLOOKUP(G3936,过机服务商重量差!A:A,过机服务商重量差!G:G)</f>
        <v>无崖子</v>
      </c>
      <c r="C3936" s="32" t="str">
        <f t="shared" si="122"/>
        <v>渠道</v>
      </c>
      <c r="D3936" s="63">
        <f>ROUND(IF(AND(AO3936&gt;=0,Y3936="正常走货"),_xlfn.XLOOKUP(G3936,过机服务商重量差!A:A,过机服务商重量差!L:L),"0"),2)</f>
        <v>6</v>
      </c>
      <c r="E3936" s="64">
        <f>ROUND(IF(B3936="小旋风",$D3936/提成!$D$4*提成!$E$4,$D3936/提成!$D$3*提成!$E$3),2)</f>
        <v>0.06</v>
      </c>
      <c r="F3936" s="5" t="str">
        <f ca="1">IFERROR(LOOKUP(1,0/((B3936=名单!B:B)*(VALUE(AW3936)&gt;=名单!E:E)*(VALUE(AW3936)&lt;=名单!G:G)*(Y3936="正常走货")),名单!H:H),"否")</f>
        <v>否</v>
      </c>
      <c r="G3936" s="71" t="s">
        <v>11798</v>
      </c>
      <c r="H3936" s="71" t="s">
        <v>11800</v>
      </c>
      <c r="J3936" s="72" t="s">
        <v>539</v>
      </c>
      <c r="L3936" s="71" t="s">
        <v>18</v>
      </c>
      <c r="M3936" s="73"/>
      <c r="N3936" s="73"/>
      <c r="R3936" s="73"/>
      <c r="S3936" s="72" t="s">
        <v>191</v>
      </c>
      <c r="T3936" s="72" t="s">
        <v>14410</v>
      </c>
      <c r="U3936" s="73"/>
      <c r="W3936" s="73"/>
      <c r="X3936" s="73"/>
      <c r="Y3936" s="72" t="s">
        <v>14379</v>
      </c>
      <c r="AO3936" s="71">
        <v>281.14</v>
      </c>
      <c r="AW3936" s="74" t="s">
        <v>18330</v>
      </c>
    </row>
    <row r="3937" spans="1:49">
      <c r="A3937" s="70" t="str">
        <f t="shared" si="123"/>
        <v>2026-01</v>
      </c>
      <c r="B3937" s="5" t="str">
        <f>_xlfn.XLOOKUP(G3937,过机服务商重量差!A:A,过机服务商重量差!G:G)</f>
        <v>帅时莹</v>
      </c>
      <c r="C3937" s="32" t="str">
        <f t="shared" si="122"/>
        <v>渠道</v>
      </c>
      <c r="D3937" s="63">
        <f>ROUND(IF(AND(AO3937&gt;=0,Y3937="正常走货"),_xlfn.XLOOKUP(G3937,过机服务商重量差!A:A,过机服务商重量差!L:L),"0"),2)</f>
        <v>8</v>
      </c>
      <c r="E3937" s="64">
        <f>ROUND(IF(B3937="小旋风",$D3937/提成!$D$4*提成!$E$4,$D3937/提成!$D$3*提成!$E$3),2)</f>
        <v>0.08</v>
      </c>
      <c r="F3937" s="5" t="str">
        <f ca="1">IFERROR(LOOKUP(1,0/((B3937=名单!B:B)*(VALUE(AW3937)&gt;=名单!E:E)*(VALUE(AW3937)&lt;=名单!G:G)*(Y3937="正常走货")),名单!H:H),"否")</f>
        <v>否</v>
      </c>
      <c r="G3937" s="71" t="s">
        <v>11801</v>
      </c>
      <c r="H3937" s="71" t="s">
        <v>11803</v>
      </c>
      <c r="J3937" s="72" t="s">
        <v>140</v>
      </c>
      <c r="L3937" s="71" t="s">
        <v>18</v>
      </c>
      <c r="M3937" s="73"/>
      <c r="N3937" s="73"/>
      <c r="R3937" s="73"/>
      <c r="S3937" s="72" t="s">
        <v>191</v>
      </c>
      <c r="T3937" s="72" t="s">
        <v>14410</v>
      </c>
      <c r="U3937" s="73"/>
      <c r="W3937" s="73"/>
      <c r="X3937" s="73"/>
      <c r="Y3937" s="72" t="s">
        <v>14379</v>
      </c>
      <c r="AO3937" s="71">
        <v>159.18</v>
      </c>
      <c r="AW3937" s="74" t="s">
        <v>18331</v>
      </c>
    </row>
    <row r="3938" spans="1:49">
      <c r="A3938" s="70" t="str">
        <f t="shared" si="123"/>
        <v>2026-01</v>
      </c>
      <c r="B3938" s="5" t="str">
        <f>_xlfn.XLOOKUP(G3938,过机服务商重量差!A:A,过机服务商重量差!G:G)</f>
        <v>玉麒麟</v>
      </c>
      <c r="C3938" s="32" t="str">
        <f t="shared" si="122"/>
        <v>渠道</v>
      </c>
      <c r="D3938" s="63">
        <f>ROUND(IF(AND(AO3938&gt;=0,Y3938="正常走货"),_xlfn.XLOOKUP(G3938,过机服务商重量差!A:A,过机服务商重量差!L:L),"0"),2)</f>
        <v>7.5</v>
      </c>
      <c r="E3938" s="64">
        <f>ROUND(IF(B3938="小旋风",$D3938/提成!$D$4*提成!$E$4,$D3938/提成!$D$3*提成!$E$3),2)</f>
        <v>0.08</v>
      </c>
      <c r="F3938" s="5" t="str">
        <f ca="1">IFERROR(LOOKUP(1,0/((B3938=名单!B:B)*(VALUE(AW3938)&gt;=名单!E:E)*(VALUE(AW3938)&lt;=名单!G:G)*(Y3938="正常走货")),名单!H:H),"否")</f>
        <v>否</v>
      </c>
      <c r="G3938" s="71" t="s">
        <v>11804</v>
      </c>
      <c r="H3938" s="71" t="s">
        <v>11806</v>
      </c>
      <c r="J3938" s="72" t="s">
        <v>17</v>
      </c>
      <c r="L3938" s="71" t="s">
        <v>18</v>
      </c>
      <c r="M3938" s="73"/>
      <c r="N3938" s="73"/>
      <c r="R3938" s="73"/>
      <c r="S3938" s="72" t="s">
        <v>191</v>
      </c>
      <c r="T3938" s="72" t="s">
        <v>14410</v>
      </c>
      <c r="U3938" s="73"/>
      <c r="W3938" s="73"/>
      <c r="X3938" s="73"/>
      <c r="Y3938" s="72" t="s">
        <v>14379</v>
      </c>
      <c r="AO3938" s="71">
        <v>165.41</v>
      </c>
      <c r="AW3938" s="74" t="s">
        <v>18332</v>
      </c>
    </row>
    <row r="3939" spans="1:49">
      <c r="A3939" s="70" t="str">
        <f t="shared" si="123"/>
        <v>2026-01</v>
      </c>
      <c r="B3939" s="5" t="str">
        <f>_xlfn.XLOOKUP(G3939,过机服务商重量差!A:A,过机服务商重量差!G:G)</f>
        <v>玉麒麟</v>
      </c>
      <c r="C3939" s="32" t="str">
        <f t="shared" si="122"/>
        <v>渠道</v>
      </c>
      <c r="D3939" s="63">
        <f>ROUND(IF(AND(AO3939&gt;=0,Y3939="正常走货"),_xlfn.XLOOKUP(G3939,过机服务商重量差!A:A,过机服务商重量差!L:L),"0"),2)</f>
        <v>4.5</v>
      </c>
      <c r="E3939" s="64">
        <f>ROUND(IF(B3939="小旋风",$D3939/提成!$D$4*提成!$E$4,$D3939/提成!$D$3*提成!$E$3),2)</f>
        <v>0.05</v>
      </c>
      <c r="F3939" s="5" t="str">
        <f ca="1">IFERROR(LOOKUP(1,0/((B3939=名单!B:B)*(VALUE(AW3939)&gt;=名单!E:E)*(VALUE(AW3939)&lt;=名单!G:G)*(Y3939="正常走货")),名单!H:H),"否")</f>
        <v>否</v>
      </c>
      <c r="G3939" s="71" t="s">
        <v>11807</v>
      </c>
      <c r="H3939" s="71" t="s">
        <v>11809</v>
      </c>
      <c r="J3939" s="72" t="s">
        <v>17</v>
      </c>
      <c r="L3939" s="71" t="s">
        <v>18</v>
      </c>
      <c r="M3939" s="73"/>
      <c r="N3939" s="73"/>
      <c r="R3939" s="73"/>
      <c r="S3939" s="72" t="s">
        <v>191</v>
      </c>
      <c r="T3939" s="72" t="s">
        <v>14410</v>
      </c>
      <c r="U3939" s="73"/>
      <c r="W3939" s="73"/>
      <c r="X3939" s="73"/>
      <c r="Y3939" s="72" t="s">
        <v>14379</v>
      </c>
      <c r="AO3939" s="71">
        <v>200</v>
      </c>
      <c r="AW3939" s="74" t="s">
        <v>18333</v>
      </c>
    </row>
    <row r="3940" spans="1:49">
      <c r="A3940" s="70" t="str">
        <f t="shared" si="123"/>
        <v>2026-01</v>
      </c>
      <c r="B3940" s="5" t="str">
        <f>_xlfn.XLOOKUP(G3940,过机服务商重量差!A:A,过机服务商重量差!G:G)</f>
        <v>007</v>
      </c>
      <c r="C3940" s="32" t="str">
        <f t="shared" si="122"/>
        <v>渠道</v>
      </c>
      <c r="D3940" s="63">
        <f>ROUND(IF(AND(AO3940&gt;=0,Y3940="正常走货"),_xlfn.XLOOKUP(G3940,过机服务商重量差!A:A,过机服务商重量差!L:L),"0"),2)</f>
        <v>31</v>
      </c>
      <c r="E3940" s="64">
        <f>ROUND(IF(B3940="小旋风",$D3940/提成!$D$4*提成!$E$4,$D3940/提成!$D$3*提成!$E$3),2)</f>
        <v>0.31</v>
      </c>
      <c r="F3940" s="5" t="str">
        <f ca="1">IFERROR(LOOKUP(1,0/((B3940=名单!B:B)*(VALUE(AW3940)&gt;=名单!E:E)*(VALUE(AW3940)&lt;=名单!G:G)*(Y3940="正常走货")),名单!H:H),"否")</f>
        <v>否</v>
      </c>
      <c r="G3940" s="71" t="s">
        <v>11810</v>
      </c>
      <c r="H3940" s="71" t="s">
        <v>11812</v>
      </c>
      <c r="J3940" s="72" t="s">
        <v>168</v>
      </c>
      <c r="L3940" s="71" t="s">
        <v>18</v>
      </c>
      <c r="M3940" s="73"/>
      <c r="N3940" s="73"/>
      <c r="R3940" s="73"/>
      <c r="S3940" s="72" t="s">
        <v>215</v>
      </c>
      <c r="T3940" s="72" t="s">
        <v>14378</v>
      </c>
      <c r="U3940" s="73"/>
      <c r="W3940" s="73"/>
      <c r="X3940" s="73"/>
      <c r="Y3940" s="72" t="s">
        <v>14379</v>
      </c>
      <c r="AO3940" s="71">
        <v>15.5</v>
      </c>
      <c r="AW3940" s="74" t="s">
        <v>18334</v>
      </c>
    </row>
    <row r="3941" spans="1:49">
      <c r="A3941" s="70" t="str">
        <f t="shared" si="123"/>
        <v>2026-01</v>
      </c>
      <c r="B3941" s="5" t="str">
        <f>_xlfn.XLOOKUP(G3941,过机服务商重量差!A:A,过机服务商重量差!G:G)</f>
        <v>玉麒麟</v>
      </c>
      <c r="C3941" s="32" t="str">
        <f t="shared" si="122"/>
        <v>渠道</v>
      </c>
      <c r="D3941" s="63">
        <f>ROUND(IF(AND(AO3941&gt;=0,Y3941="正常走货"),_xlfn.XLOOKUP(G3941,过机服务商重量差!A:A,过机服务商重量差!L:L),"0"),2)</f>
        <v>50</v>
      </c>
      <c r="E3941" s="64">
        <f>ROUND(IF(B3941="小旋风",$D3941/提成!$D$4*提成!$E$4,$D3941/提成!$D$3*提成!$E$3),2)</f>
        <v>0.5</v>
      </c>
      <c r="F3941" s="5" t="str">
        <f ca="1">IFERROR(LOOKUP(1,0/((B3941=名单!B:B)*(VALUE(AW3941)&gt;=名单!E:E)*(VALUE(AW3941)&lt;=名单!G:G)*(Y3941="正常走货")),名单!H:H),"否")</f>
        <v>否</v>
      </c>
      <c r="G3941" s="71" t="s">
        <v>11813</v>
      </c>
      <c r="H3941" s="71" t="s">
        <v>11815</v>
      </c>
      <c r="J3941" s="72" t="s">
        <v>17</v>
      </c>
      <c r="L3941" s="71" t="s">
        <v>18</v>
      </c>
      <c r="M3941" s="73"/>
      <c r="N3941" s="73"/>
      <c r="R3941" s="73"/>
      <c r="S3941" s="72" t="s">
        <v>215</v>
      </c>
      <c r="T3941" s="72" t="s">
        <v>14378</v>
      </c>
      <c r="U3941" s="73"/>
      <c r="W3941" s="73"/>
      <c r="X3941" s="73"/>
      <c r="Y3941" s="72" t="s">
        <v>14379</v>
      </c>
      <c r="AO3941" s="71">
        <v>110</v>
      </c>
      <c r="AW3941" s="74" t="s">
        <v>18335</v>
      </c>
    </row>
    <row r="3942" spans="1:49">
      <c r="A3942" s="70" t="str">
        <f t="shared" si="123"/>
        <v>2026-01</v>
      </c>
      <c r="B3942" s="5" t="str">
        <f>_xlfn.XLOOKUP(G3942,过机服务商重量差!A:A,过机服务商重量差!G:G)</f>
        <v>无崖子</v>
      </c>
      <c r="C3942" s="32" t="str">
        <f t="shared" si="122"/>
        <v>渠道</v>
      </c>
      <c r="D3942" s="63">
        <f>ROUND(IF(AND(AO3942&gt;=0,Y3942="正常走货"),_xlfn.XLOOKUP(G3942,过机服务商重量差!A:A,过机服务商重量差!L:L),"0"),2)</f>
        <v>11</v>
      </c>
      <c r="E3942" s="64">
        <f>ROUND(IF(B3942="小旋风",$D3942/提成!$D$4*提成!$E$4,$D3942/提成!$D$3*提成!$E$3),2)</f>
        <v>0.11</v>
      </c>
      <c r="F3942" s="5" t="str">
        <f ca="1">IFERROR(LOOKUP(1,0/((B3942=名单!B:B)*(VALUE(AW3942)&gt;=名单!E:E)*(VALUE(AW3942)&lt;=名单!G:G)*(Y3942="正常走货")),名单!H:H),"否")</f>
        <v>否</v>
      </c>
      <c r="G3942" s="71" t="s">
        <v>11816</v>
      </c>
      <c r="H3942" s="71" t="s">
        <v>11818</v>
      </c>
      <c r="J3942" s="72" t="s">
        <v>2334</v>
      </c>
      <c r="L3942" s="71" t="s">
        <v>18</v>
      </c>
      <c r="M3942" s="73"/>
      <c r="N3942" s="73"/>
      <c r="R3942" s="73"/>
      <c r="S3942" s="72" t="s">
        <v>215</v>
      </c>
      <c r="T3942" s="72" t="s">
        <v>14378</v>
      </c>
      <c r="U3942" s="73"/>
      <c r="W3942" s="73"/>
      <c r="X3942" s="73"/>
      <c r="Y3942" s="72" t="s">
        <v>14379</v>
      </c>
      <c r="AO3942" s="71">
        <v>0</v>
      </c>
      <c r="AW3942" s="74" t="s">
        <v>18336</v>
      </c>
    </row>
    <row r="3943" spans="1:49">
      <c r="A3943" s="70" t="str">
        <f t="shared" si="123"/>
        <v>2026-01</v>
      </c>
      <c r="B3943" s="5" t="str">
        <f>_xlfn.XLOOKUP(G3943,过机服务商重量差!A:A,过机服务商重量差!G:G)</f>
        <v>无崖子</v>
      </c>
      <c r="C3943" s="32" t="str">
        <f t="shared" si="122"/>
        <v/>
      </c>
      <c r="D3943" s="63">
        <f>ROUND(IF(AND(AO3943&gt;=0,Y3943="正常走货"),_xlfn.XLOOKUP(G3943,过机服务商重量差!A:A,过机服务商重量差!L:L),"0"),2)</f>
        <v>0</v>
      </c>
      <c r="E3943" s="64">
        <f>ROUND(IF(B3943="小旋风",$D3943/提成!$D$4*提成!$E$4,$D3943/提成!$D$3*提成!$E$3),2)</f>
        <v>0</v>
      </c>
      <c r="F3943" s="5" t="str">
        <f ca="1">IFERROR(LOOKUP(1,0/((B3943=名单!B:B)*(VALUE(AW3943)&gt;=名单!E:E)*(VALUE(AW3943)&lt;=名单!G:G)*(Y3943="正常走货")),名单!H:H),"否")</f>
        <v>否</v>
      </c>
      <c r="G3943" s="71" t="s">
        <v>11819</v>
      </c>
      <c r="H3943" s="71" t="s">
        <v>11821</v>
      </c>
      <c r="J3943" s="72" t="s">
        <v>198</v>
      </c>
      <c r="L3943" s="71" t="s">
        <v>18</v>
      </c>
      <c r="M3943" s="73"/>
      <c r="N3943" s="73"/>
      <c r="R3943" s="73"/>
      <c r="S3943" s="72" t="s">
        <v>199</v>
      </c>
      <c r="T3943" s="72" t="s">
        <v>14439</v>
      </c>
      <c r="U3943" s="73"/>
      <c r="W3943" s="73"/>
      <c r="X3943" s="73"/>
      <c r="Y3943" s="72" t="s">
        <v>14379</v>
      </c>
      <c r="AO3943" s="71">
        <v>-0.00999999999999091</v>
      </c>
      <c r="AW3943" s="74" t="s">
        <v>18337</v>
      </c>
    </row>
    <row r="3944" spans="1:49">
      <c r="A3944" s="70" t="str">
        <f t="shared" si="123"/>
        <v>2026-01</v>
      </c>
      <c r="B3944" s="5" t="str">
        <f>_xlfn.XLOOKUP(G3944,过机服务商重量差!A:A,过机服务商重量差!G:G)</f>
        <v>玉麒麟</v>
      </c>
      <c r="C3944" s="32" t="str">
        <f t="shared" si="122"/>
        <v>渠道</v>
      </c>
      <c r="D3944" s="63">
        <f>ROUND(IF(AND(AO3944&gt;=0,Y3944="正常走货"),_xlfn.XLOOKUP(G3944,过机服务商重量差!A:A,过机服务商重量差!L:L),"0"),2)</f>
        <v>65</v>
      </c>
      <c r="E3944" s="64">
        <f>ROUND(IF(B3944="小旋风",$D3944/提成!$D$4*提成!$E$4,$D3944/提成!$D$3*提成!$E$3),2)</f>
        <v>0.65</v>
      </c>
      <c r="F3944" s="5" t="str">
        <f ca="1">IFERROR(LOOKUP(1,0/((B3944=名单!B:B)*(VALUE(AW3944)&gt;=名单!E:E)*(VALUE(AW3944)&lt;=名单!G:G)*(Y3944="正常走货")),名单!H:H),"否")</f>
        <v>否</v>
      </c>
      <c r="G3944" s="71" t="s">
        <v>11822</v>
      </c>
      <c r="H3944" s="71" t="s">
        <v>11824</v>
      </c>
      <c r="J3944" s="72" t="s">
        <v>17</v>
      </c>
      <c r="L3944" s="71" t="s">
        <v>18</v>
      </c>
      <c r="M3944" s="73"/>
      <c r="N3944" s="73"/>
      <c r="R3944" s="73"/>
      <c r="S3944" s="72" t="s">
        <v>152</v>
      </c>
      <c r="T3944" s="72" t="s">
        <v>14382</v>
      </c>
      <c r="U3944" s="73"/>
      <c r="W3944" s="73"/>
      <c r="X3944" s="73"/>
      <c r="Y3944" s="72" t="s">
        <v>14379</v>
      </c>
      <c r="AO3944" s="71">
        <v>291.6</v>
      </c>
      <c r="AW3944" s="74" t="s">
        <v>18338</v>
      </c>
    </row>
    <row r="3945" spans="1:49">
      <c r="A3945" s="70" t="str">
        <f t="shared" si="123"/>
        <v>2026-01</v>
      </c>
      <c r="B3945" s="5" t="str">
        <f>_xlfn.XLOOKUP(G3945,过机服务商重量差!A:A,过机服务商重量差!G:G)</f>
        <v>玉麒麟</v>
      </c>
      <c r="C3945" s="32" t="str">
        <f t="shared" si="122"/>
        <v>渠道</v>
      </c>
      <c r="D3945" s="63">
        <f>ROUND(IF(AND(AO3945&gt;=0,Y3945="正常走货"),_xlfn.XLOOKUP(G3945,过机服务商重量差!A:A,过机服务商重量差!L:L),"0"),2)</f>
        <v>21</v>
      </c>
      <c r="E3945" s="64">
        <f>ROUND(IF(B3945="小旋风",$D3945/提成!$D$4*提成!$E$4,$D3945/提成!$D$3*提成!$E$3),2)</f>
        <v>0.21</v>
      </c>
      <c r="F3945" s="5" t="str">
        <f ca="1">IFERROR(LOOKUP(1,0/((B3945=名单!B:B)*(VALUE(AW3945)&gt;=名单!E:E)*(VALUE(AW3945)&lt;=名单!G:G)*(Y3945="正常走货")),名单!H:H),"否")</f>
        <v>否</v>
      </c>
      <c r="G3945" s="71" t="s">
        <v>11825</v>
      </c>
      <c r="H3945" s="71" t="s">
        <v>11827</v>
      </c>
      <c r="J3945" s="72" t="s">
        <v>17</v>
      </c>
      <c r="L3945" s="71" t="s">
        <v>18</v>
      </c>
      <c r="M3945" s="73"/>
      <c r="N3945" s="73"/>
      <c r="R3945" s="73"/>
      <c r="S3945" s="72" t="s">
        <v>398</v>
      </c>
      <c r="T3945" s="72" t="s">
        <v>14382</v>
      </c>
      <c r="U3945" s="73"/>
      <c r="W3945" s="73"/>
      <c r="X3945" s="73"/>
      <c r="Y3945" s="72" t="s">
        <v>14379</v>
      </c>
      <c r="AO3945" s="71">
        <v>472.02</v>
      </c>
      <c r="AW3945" s="74" t="s">
        <v>18339</v>
      </c>
    </row>
    <row r="3946" spans="1:49">
      <c r="A3946" s="70" t="str">
        <f t="shared" si="123"/>
        <v>2026-01</v>
      </c>
      <c r="B3946" s="5" t="str">
        <f>_xlfn.XLOOKUP(G3946,过机服务商重量差!A:A,过机服务商重量差!G:G)</f>
        <v>无崖子</v>
      </c>
      <c r="C3946" s="32" t="str">
        <f t="shared" si="122"/>
        <v>渠道</v>
      </c>
      <c r="D3946" s="63">
        <f>ROUND(IF(AND(AO3946&gt;=0,Y3946="正常走货"),_xlfn.XLOOKUP(G3946,过机服务商重量差!A:A,过机服务商重量差!L:L),"0"),2)</f>
        <v>1</v>
      </c>
      <c r="E3946" s="64">
        <f>ROUND(IF(B3946="小旋风",$D3946/提成!$D$4*提成!$E$4,$D3946/提成!$D$3*提成!$E$3),2)</f>
        <v>0.01</v>
      </c>
      <c r="F3946" s="5" t="str">
        <f ca="1">IFERROR(LOOKUP(1,0/((B3946=名单!B:B)*(VALUE(AW3946)&gt;=名单!E:E)*(VALUE(AW3946)&lt;=名单!G:G)*(Y3946="正常走货")),名单!H:H),"否")</f>
        <v>否</v>
      </c>
      <c r="G3946" s="71" t="s">
        <v>11828</v>
      </c>
      <c r="H3946" s="71" t="s">
        <v>11830</v>
      </c>
      <c r="J3946" s="72" t="s">
        <v>160</v>
      </c>
      <c r="L3946" s="71" t="s">
        <v>18</v>
      </c>
      <c r="M3946" s="73"/>
      <c r="N3946" s="73"/>
      <c r="R3946" s="73"/>
      <c r="S3946" s="72" t="s">
        <v>408</v>
      </c>
      <c r="T3946" s="72" t="s">
        <v>14378</v>
      </c>
      <c r="U3946" s="73"/>
      <c r="W3946" s="73"/>
      <c r="X3946" s="73"/>
      <c r="Y3946" s="72" t="s">
        <v>14379</v>
      </c>
      <c r="AO3946" s="71">
        <v>0</v>
      </c>
      <c r="AW3946" s="74" t="s">
        <v>18340</v>
      </c>
    </row>
    <row r="3947" spans="1:49">
      <c r="A3947" s="70" t="str">
        <f t="shared" si="123"/>
        <v>2026-01</v>
      </c>
      <c r="B3947" s="5" t="str">
        <f>_xlfn.XLOOKUP(G3947,过机服务商重量差!A:A,过机服务商重量差!G:G)</f>
        <v>玉麒麟</v>
      </c>
      <c r="C3947" s="32" t="str">
        <f t="shared" si="122"/>
        <v>渠道</v>
      </c>
      <c r="D3947" s="63">
        <f>ROUND(IF(AND(AO3947&gt;=0,Y3947="正常走货"),_xlfn.XLOOKUP(G3947,过机服务商重量差!A:A,过机服务商重量差!L:L),"0"),2)</f>
        <v>11</v>
      </c>
      <c r="E3947" s="64">
        <f>ROUND(IF(B3947="小旋风",$D3947/提成!$D$4*提成!$E$4,$D3947/提成!$D$3*提成!$E$3),2)</f>
        <v>0.11</v>
      </c>
      <c r="F3947" s="5" t="str">
        <f ca="1">IFERROR(LOOKUP(1,0/((B3947=名单!B:B)*(VALUE(AW3947)&gt;=名单!E:E)*(VALUE(AW3947)&lt;=名单!G:G)*(Y3947="正常走货")),名单!H:H),"否")</f>
        <v>否</v>
      </c>
      <c r="G3947" s="71" t="s">
        <v>11831</v>
      </c>
      <c r="H3947" s="71" t="s">
        <v>11833</v>
      </c>
      <c r="J3947" s="72" t="s">
        <v>17</v>
      </c>
      <c r="L3947" s="71" t="s">
        <v>18</v>
      </c>
      <c r="M3947" s="73"/>
      <c r="N3947" s="73"/>
      <c r="R3947" s="73"/>
      <c r="S3947" s="72" t="s">
        <v>145</v>
      </c>
      <c r="T3947" s="72" t="s">
        <v>14407</v>
      </c>
      <c r="U3947" s="73"/>
      <c r="W3947" s="73"/>
      <c r="X3947" s="73"/>
      <c r="Y3947" s="72" t="s">
        <v>14379</v>
      </c>
      <c r="AO3947" s="71">
        <v>209</v>
      </c>
      <c r="AW3947" s="74" t="s">
        <v>18341</v>
      </c>
    </row>
    <row r="3948" spans="1:49">
      <c r="A3948" s="70" t="str">
        <f t="shared" si="123"/>
        <v>2026-01</v>
      </c>
      <c r="B3948" s="5" t="str">
        <f>_xlfn.XLOOKUP(G3948,过机服务商重量差!A:A,过机服务商重量差!G:G)</f>
        <v>玉麒麟</v>
      </c>
      <c r="C3948" s="32" t="str">
        <f t="shared" si="122"/>
        <v>渠道</v>
      </c>
      <c r="D3948" s="63">
        <f>ROUND(IF(AND(AO3948&gt;=0,Y3948="正常走货"),_xlfn.XLOOKUP(G3948,过机服务商重量差!A:A,过机服务商重量差!L:L),"0"),2)</f>
        <v>14.5</v>
      </c>
      <c r="E3948" s="64">
        <f>ROUND(IF(B3948="小旋风",$D3948/提成!$D$4*提成!$E$4,$D3948/提成!$D$3*提成!$E$3),2)</f>
        <v>0.15</v>
      </c>
      <c r="F3948" s="5" t="str">
        <f ca="1">IFERROR(LOOKUP(1,0/((B3948=名单!B:B)*(VALUE(AW3948)&gt;=名单!E:E)*(VALUE(AW3948)&lt;=名单!G:G)*(Y3948="正常走货")),名单!H:H),"否")</f>
        <v>否</v>
      </c>
      <c r="G3948" s="71" t="s">
        <v>11834</v>
      </c>
      <c r="H3948" s="71" t="s">
        <v>11836</v>
      </c>
      <c r="J3948" s="72" t="s">
        <v>17</v>
      </c>
      <c r="L3948" s="71" t="s">
        <v>18</v>
      </c>
      <c r="M3948" s="73"/>
      <c r="N3948" s="73"/>
      <c r="R3948" s="73"/>
      <c r="S3948" s="72" t="s">
        <v>767</v>
      </c>
      <c r="T3948" s="72" t="s">
        <v>14382</v>
      </c>
      <c r="U3948" s="73"/>
      <c r="W3948" s="73"/>
      <c r="X3948" s="73"/>
      <c r="Y3948" s="72" t="s">
        <v>14379</v>
      </c>
      <c r="AO3948" s="71">
        <v>32.39</v>
      </c>
      <c r="AW3948" s="74" t="s">
        <v>18342</v>
      </c>
    </row>
    <row r="3949" spans="1:49">
      <c r="A3949" s="70" t="str">
        <f t="shared" si="123"/>
        <v>2026-01</v>
      </c>
      <c r="B3949" s="5" t="str">
        <f>_xlfn.XLOOKUP(G3949,过机服务商重量差!A:A,过机服务商重量差!G:G)</f>
        <v>无崖子</v>
      </c>
      <c r="C3949" s="32" t="str">
        <f t="shared" si="122"/>
        <v>渠道</v>
      </c>
      <c r="D3949" s="63">
        <f>ROUND(IF(AND(AO3949&gt;=0,Y3949="正常走货"),_xlfn.XLOOKUP(G3949,过机服务商重量差!A:A,过机服务商重量差!L:L),"0"),2)</f>
        <v>1.5</v>
      </c>
      <c r="E3949" s="64">
        <f>ROUND(IF(B3949="小旋风",$D3949/提成!$D$4*提成!$E$4,$D3949/提成!$D$3*提成!$E$3),2)</f>
        <v>0.02</v>
      </c>
      <c r="F3949" s="5" t="str">
        <f ca="1">IFERROR(LOOKUP(1,0/((B3949=名单!B:B)*(VALUE(AW3949)&gt;=名单!E:E)*(VALUE(AW3949)&lt;=名单!G:G)*(Y3949="正常走货")),名单!H:H),"否")</f>
        <v>否</v>
      </c>
      <c r="G3949" s="71" t="s">
        <v>11837</v>
      </c>
      <c r="H3949" s="71" t="s">
        <v>11839</v>
      </c>
      <c r="J3949" s="72" t="s">
        <v>728</v>
      </c>
      <c r="L3949" s="71" t="s">
        <v>18</v>
      </c>
      <c r="M3949" s="73"/>
      <c r="N3949" s="73"/>
      <c r="R3949" s="73"/>
      <c r="S3949" s="72" t="s">
        <v>191</v>
      </c>
      <c r="T3949" s="72" t="s">
        <v>14410</v>
      </c>
      <c r="U3949" s="73"/>
      <c r="W3949" s="73"/>
      <c r="X3949" s="73"/>
      <c r="Y3949" s="72" t="s">
        <v>14379</v>
      </c>
      <c r="AO3949" s="71">
        <v>160</v>
      </c>
      <c r="AW3949" s="74" t="s">
        <v>18343</v>
      </c>
    </row>
    <row r="3950" spans="1:49">
      <c r="A3950" s="70" t="str">
        <f t="shared" si="123"/>
        <v>2026-01</v>
      </c>
      <c r="B3950" s="5" t="str">
        <f>_xlfn.XLOOKUP(G3950,过机服务商重量差!A:A,过机服务商重量差!G:G)</f>
        <v>小旋风</v>
      </c>
      <c r="C3950" s="32" t="str">
        <f t="shared" si="122"/>
        <v>渠道</v>
      </c>
      <c r="D3950" s="63">
        <f>ROUND(IF(AND(AO3950&gt;=0,Y3950="正常走货"),_xlfn.XLOOKUP(G3950,过机服务商重量差!A:A,过机服务商重量差!L:L),"0"),2)</f>
        <v>762</v>
      </c>
      <c r="E3950" s="64">
        <f>ROUND(IF(B3950="小旋风",$D3950/提成!$D$4*提成!$E$4,$D3950/提成!$D$3*提成!$E$3),2)</f>
        <v>7.62</v>
      </c>
      <c r="F3950" s="5" t="str">
        <f ca="1">IFERROR(LOOKUP(1,0/((B3950=名单!B:B)*(VALUE(AW3950)&gt;=名单!E:E)*(VALUE(AW3950)&lt;=名单!G:G)*(Y3950="正常走货")),名单!H:H),"否")</f>
        <v>是</v>
      </c>
      <c r="G3950" s="71" t="s">
        <v>11840</v>
      </c>
      <c r="H3950" s="71" t="s">
        <v>11842</v>
      </c>
      <c r="J3950" s="72" t="s">
        <v>274</v>
      </c>
      <c r="L3950" s="71" t="s">
        <v>18</v>
      </c>
      <c r="M3950" s="73"/>
      <c r="N3950" s="73"/>
      <c r="R3950" s="73"/>
      <c r="S3950" s="72" t="s">
        <v>203</v>
      </c>
      <c r="T3950" s="72" t="s">
        <v>14378</v>
      </c>
      <c r="U3950" s="73"/>
      <c r="W3950" s="73"/>
      <c r="X3950" s="73"/>
      <c r="Y3950" s="72" t="s">
        <v>14379</v>
      </c>
      <c r="AO3950" s="71">
        <v>881</v>
      </c>
      <c r="AW3950" s="74" t="s">
        <v>18344</v>
      </c>
    </row>
    <row r="3951" spans="1:49">
      <c r="A3951" s="70" t="str">
        <f t="shared" si="123"/>
        <v>2026-01</v>
      </c>
      <c r="B3951" s="5" t="str">
        <f>_xlfn.XLOOKUP(G3951,过机服务商重量差!A:A,过机服务商重量差!G:G)</f>
        <v>小旋风</v>
      </c>
      <c r="C3951" s="32" t="str">
        <f t="shared" si="122"/>
        <v>渠道</v>
      </c>
      <c r="D3951" s="63">
        <f>ROUND(IF(AND(AO3951&gt;=0,Y3951="正常走货"),_xlfn.XLOOKUP(G3951,过机服务商重量差!A:A,过机服务商重量差!L:L),"0"),2)</f>
        <v>756</v>
      </c>
      <c r="E3951" s="64">
        <f>ROUND(IF(B3951="小旋风",$D3951/提成!$D$4*提成!$E$4,$D3951/提成!$D$3*提成!$E$3),2)</f>
        <v>7.56</v>
      </c>
      <c r="F3951" s="5" t="str">
        <f ca="1">IFERROR(LOOKUP(1,0/((B3951=名单!B:B)*(VALUE(AW3951)&gt;=名单!E:E)*(VALUE(AW3951)&lt;=名单!G:G)*(Y3951="正常走货")),名单!H:H),"否")</f>
        <v>是</v>
      </c>
      <c r="G3951" s="71" t="s">
        <v>11843</v>
      </c>
      <c r="H3951" s="71" t="s">
        <v>11845</v>
      </c>
      <c r="J3951" s="72" t="s">
        <v>274</v>
      </c>
      <c r="L3951" s="71" t="s">
        <v>18</v>
      </c>
      <c r="M3951" s="73"/>
      <c r="N3951" s="73"/>
      <c r="R3951" s="73"/>
      <c r="S3951" s="72" t="s">
        <v>203</v>
      </c>
      <c r="T3951" s="72" t="s">
        <v>14378</v>
      </c>
      <c r="U3951" s="73"/>
      <c r="W3951" s="73"/>
      <c r="X3951" s="73"/>
      <c r="Y3951" s="72" t="s">
        <v>14379</v>
      </c>
      <c r="AO3951" s="71">
        <v>878</v>
      </c>
      <c r="AW3951" s="74" t="s">
        <v>18345</v>
      </c>
    </row>
    <row r="3952" spans="1:49">
      <c r="A3952" s="70" t="str">
        <f t="shared" si="123"/>
        <v>2026-01</v>
      </c>
      <c r="B3952" s="5" t="str">
        <f>_xlfn.XLOOKUP(G3952,过机服务商重量差!A:A,过机服务商重量差!G:G)</f>
        <v>玉麒麟</v>
      </c>
      <c r="C3952" s="32" t="str">
        <f t="shared" si="122"/>
        <v>渠道</v>
      </c>
      <c r="D3952" s="63">
        <f>ROUND(IF(AND(AO3952&gt;=0,Y3952="正常走货"),_xlfn.XLOOKUP(G3952,过机服务商重量差!A:A,过机服务商重量差!L:L),"0"),2)</f>
        <v>5.5</v>
      </c>
      <c r="E3952" s="64">
        <f>ROUND(IF(B3952="小旋风",$D3952/提成!$D$4*提成!$E$4,$D3952/提成!$D$3*提成!$E$3),2)</f>
        <v>0.06</v>
      </c>
      <c r="F3952" s="5" t="str">
        <f ca="1">IFERROR(LOOKUP(1,0/((B3952=名单!B:B)*(VALUE(AW3952)&gt;=名单!E:E)*(VALUE(AW3952)&lt;=名单!G:G)*(Y3952="正常走货")),名单!H:H),"否")</f>
        <v>否</v>
      </c>
      <c r="G3952" s="71" t="s">
        <v>11846</v>
      </c>
      <c r="H3952" s="71" t="s">
        <v>11848</v>
      </c>
      <c r="J3952" s="72" t="s">
        <v>17</v>
      </c>
      <c r="L3952" s="71" t="s">
        <v>18</v>
      </c>
      <c r="M3952" s="73"/>
      <c r="N3952" s="73"/>
      <c r="R3952" s="73"/>
      <c r="S3952" s="72" t="s">
        <v>767</v>
      </c>
      <c r="T3952" s="72" t="s">
        <v>14382</v>
      </c>
      <c r="U3952" s="73"/>
      <c r="W3952" s="73"/>
      <c r="X3952" s="73"/>
      <c r="Y3952" s="72" t="s">
        <v>14379</v>
      </c>
      <c r="AO3952" s="71">
        <v>44.18</v>
      </c>
      <c r="AW3952" s="74" t="s">
        <v>18346</v>
      </c>
    </row>
    <row r="3953" spans="1:49">
      <c r="A3953" s="70" t="str">
        <f t="shared" si="123"/>
        <v>2026-01</v>
      </c>
      <c r="B3953" s="5" t="str">
        <f>_xlfn.XLOOKUP(G3953,过机服务商重量差!A:A,过机服务商重量差!G:G)</f>
        <v>玉麒麟</v>
      </c>
      <c r="C3953" s="32" t="str">
        <f t="shared" si="122"/>
        <v/>
      </c>
      <c r="D3953" s="63">
        <f>ROUND(IF(AND(AO3953&gt;=0,Y3953="正常走货"),_xlfn.XLOOKUP(G3953,过机服务商重量差!A:A,过机服务商重量差!L:L),"0"),2)</f>
        <v>0</v>
      </c>
      <c r="E3953" s="64">
        <f>ROUND(IF(B3953="小旋风",$D3953/提成!$D$4*提成!$E$4,$D3953/提成!$D$3*提成!$E$3),2)</f>
        <v>0</v>
      </c>
      <c r="F3953" s="5" t="str">
        <f ca="1">IFERROR(LOOKUP(1,0/((B3953=名单!B:B)*(VALUE(AW3953)&gt;=名单!E:E)*(VALUE(AW3953)&lt;=名单!G:G)*(Y3953="正常走货")),名单!H:H),"否")</f>
        <v>否</v>
      </c>
      <c r="G3953" s="71" t="s">
        <v>11849</v>
      </c>
      <c r="H3953" s="71" t="s">
        <v>11851</v>
      </c>
      <c r="J3953" s="71" t="s">
        <v>17</v>
      </c>
      <c r="L3953" s="71" t="s">
        <v>18</v>
      </c>
      <c r="M3953" s="73"/>
      <c r="N3953" s="73"/>
      <c r="R3953" s="73"/>
      <c r="S3953" s="72" t="s">
        <v>767</v>
      </c>
      <c r="T3953" s="72" t="s">
        <v>14382</v>
      </c>
      <c r="U3953" s="73"/>
      <c r="W3953" s="73"/>
      <c r="X3953" s="73"/>
      <c r="Y3953" s="72" t="s">
        <v>14379</v>
      </c>
      <c r="AO3953" s="71">
        <v>-177.58</v>
      </c>
      <c r="AW3953" s="74" t="s">
        <v>18347</v>
      </c>
    </row>
    <row r="3954" spans="1:49">
      <c r="A3954" s="70" t="str">
        <f t="shared" si="123"/>
        <v>2026-01</v>
      </c>
      <c r="B3954" s="5" t="str">
        <f>_xlfn.XLOOKUP(G3954,过机服务商重量差!A:A,过机服务商重量差!G:G)</f>
        <v>玉麒麟</v>
      </c>
      <c r="C3954" s="32" t="str">
        <f t="shared" si="122"/>
        <v>渠道</v>
      </c>
      <c r="D3954" s="63">
        <f>ROUND(IF(AND(AO3954&gt;=0,Y3954="正常走货"),_xlfn.XLOOKUP(G3954,过机服务商重量差!A:A,过机服务商重量差!L:L),"0"),2)</f>
        <v>11</v>
      </c>
      <c r="E3954" s="64">
        <f>ROUND(IF(B3954="小旋风",$D3954/提成!$D$4*提成!$E$4,$D3954/提成!$D$3*提成!$E$3),2)</f>
        <v>0.11</v>
      </c>
      <c r="F3954" s="5" t="str">
        <f ca="1">IFERROR(LOOKUP(1,0/((B3954=名单!B:B)*(VALUE(AW3954)&gt;=名单!E:E)*(VALUE(AW3954)&lt;=名单!G:G)*(Y3954="正常走货")),名单!H:H),"否")</f>
        <v>否</v>
      </c>
      <c r="G3954" s="71" t="s">
        <v>11852</v>
      </c>
      <c r="H3954" s="71" t="s">
        <v>11854</v>
      </c>
      <c r="J3954" s="72" t="s">
        <v>24</v>
      </c>
      <c r="L3954" s="72" t="s">
        <v>18</v>
      </c>
      <c r="M3954" s="73"/>
      <c r="N3954" s="73"/>
      <c r="R3954" s="73"/>
      <c r="S3954" s="72" t="s">
        <v>223</v>
      </c>
      <c r="T3954" s="72" t="s">
        <v>14410</v>
      </c>
      <c r="U3954" s="73"/>
      <c r="W3954" s="73"/>
      <c r="X3954" s="73"/>
      <c r="Y3954" s="72" t="s">
        <v>14379</v>
      </c>
      <c r="AO3954" s="71">
        <v>113.54</v>
      </c>
      <c r="AW3954" s="74" t="s">
        <v>18348</v>
      </c>
    </row>
    <row r="3955" spans="1:49">
      <c r="A3955" s="70" t="str">
        <f t="shared" si="123"/>
        <v>2026-01</v>
      </c>
      <c r="B3955" s="5" t="str">
        <f>_xlfn.XLOOKUP(G3955,过机服务商重量差!A:A,过机服务商重量差!G:G)</f>
        <v>玉麒麟</v>
      </c>
      <c r="C3955" s="32" t="str">
        <f t="shared" si="122"/>
        <v>渠道</v>
      </c>
      <c r="D3955" s="63">
        <f>ROUND(IF(AND(AO3955&gt;=0,Y3955="正常走货"),_xlfn.XLOOKUP(G3955,过机服务商重量差!A:A,过机服务商重量差!L:L),"0"),2)</f>
        <v>0.5</v>
      </c>
      <c r="E3955" s="64">
        <f>ROUND(IF(B3955="小旋风",$D3955/提成!$D$4*提成!$E$4,$D3955/提成!$D$3*提成!$E$3),2)</f>
        <v>0.01</v>
      </c>
      <c r="F3955" s="5" t="str">
        <f ca="1">IFERROR(LOOKUP(1,0/((B3955=名单!B:B)*(VALUE(AW3955)&gt;=名单!E:E)*(VALUE(AW3955)&lt;=名单!G:G)*(Y3955="正常走货")),名单!H:H),"否")</f>
        <v>否</v>
      </c>
      <c r="G3955" s="71" t="s">
        <v>11855</v>
      </c>
      <c r="H3955" s="71" t="s">
        <v>11857</v>
      </c>
      <c r="J3955" s="72" t="s">
        <v>17</v>
      </c>
      <c r="L3955" s="71" t="s">
        <v>18</v>
      </c>
      <c r="M3955" s="73"/>
      <c r="N3955" s="73"/>
      <c r="R3955" s="73"/>
      <c r="S3955" s="72" t="s">
        <v>79</v>
      </c>
      <c r="T3955" s="72" t="s">
        <v>14378</v>
      </c>
      <c r="U3955" s="73"/>
      <c r="W3955" s="73"/>
      <c r="X3955" s="73"/>
      <c r="Y3955" s="72" t="s">
        <v>14379</v>
      </c>
      <c r="AO3955" s="71">
        <v>110.16</v>
      </c>
      <c r="AW3955" s="74" t="s">
        <v>18349</v>
      </c>
    </row>
    <row r="3956" spans="1:49">
      <c r="A3956" s="70" t="str">
        <f t="shared" si="123"/>
        <v>2026-01</v>
      </c>
      <c r="B3956" s="5" t="str">
        <f>_xlfn.XLOOKUP(G3956,过机服务商重量差!A:A,过机服务商重量差!G:G)</f>
        <v>无崖子</v>
      </c>
      <c r="C3956" s="32" t="str">
        <f t="shared" si="122"/>
        <v>渠道</v>
      </c>
      <c r="D3956" s="63">
        <f>ROUND(IF(AND(AO3956&gt;=0,Y3956="正常走货"),_xlfn.XLOOKUP(G3956,过机服务商重量差!A:A,过机服务商重量差!L:L),"0"),2)</f>
        <v>1</v>
      </c>
      <c r="E3956" s="64">
        <f>ROUND(IF(B3956="小旋风",$D3956/提成!$D$4*提成!$E$4,$D3956/提成!$D$3*提成!$E$3),2)</f>
        <v>0.01</v>
      </c>
      <c r="F3956" s="5" t="str">
        <f ca="1">IFERROR(LOOKUP(1,0/((B3956=名单!B:B)*(VALUE(AW3956)&gt;=名单!E:E)*(VALUE(AW3956)&lt;=名单!G:G)*(Y3956="正常走货")),名单!H:H),"否")</f>
        <v>否</v>
      </c>
      <c r="G3956" s="71" t="s">
        <v>11858</v>
      </c>
      <c r="H3956" s="71" t="s">
        <v>11860</v>
      </c>
      <c r="J3956" s="72" t="s">
        <v>160</v>
      </c>
      <c r="L3956" s="71" t="s">
        <v>18</v>
      </c>
      <c r="M3956" s="73"/>
      <c r="N3956" s="73"/>
      <c r="R3956" s="73"/>
      <c r="S3956" s="72" t="s">
        <v>161</v>
      </c>
      <c r="T3956" s="72" t="s">
        <v>14378</v>
      </c>
      <c r="U3956" s="73"/>
      <c r="W3956" s="73"/>
      <c r="X3956" s="73"/>
      <c r="Y3956" s="72" t="s">
        <v>14379</v>
      </c>
      <c r="AO3956" s="71">
        <v>0</v>
      </c>
      <c r="AW3956" s="74" t="s">
        <v>18350</v>
      </c>
    </row>
    <row r="3957" spans="1:49">
      <c r="A3957" s="70" t="str">
        <f t="shared" si="123"/>
        <v>2026-01</v>
      </c>
      <c r="B3957" s="5" t="str">
        <f>_xlfn.XLOOKUP(G3957,过机服务商重量差!A:A,过机服务商重量差!G:G)</f>
        <v>无崖子</v>
      </c>
      <c r="C3957" s="32" t="str">
        <f t="shared" si="122"/>
        <v>渠道</v>
      </c>
      <c r="D3957" s="63">
        <f>ROUND(IF(AND(AO3957&gt;=0,Y3957="正常走货"),_xlfn.XLOOKUP(G3957,过机服务商重量差!A:A,过机服务商重量差!L:L),"0"),2)</f>
        <v>1</v>
      </c>
      <c r="E3957" s="64">
        <f>ROUND(IF(B3957="小旋风",$D3957/提成!$D$4*提成!$E$4,$D3957/提成!$D$3*提成!$E$3),2)</f>
        <v>0.01</v>
      </c>
      <c r="F3957" s="5" t="str">
        <f ca="1">IFERROR(LOOKUP(1,0/((B3957=名单!B:B)*(VALUE(AW3957)&gt;=名单!E:E)*(VALUE(AW3957)&lt;=名单!G:G)*(Y3957="正常走货")),名单!H:H),"否")</f>
        <v>否</v>
      </c>
      <c r="G3957" s="71" t="s">
        <v>11861</v>
      </c>
      <c r="H3957" s="71" t="s">
        <v>11863</v>
      </c>
      <c r="J3957" s="72" t="s">
        <v>160</v>
      </c>
      <c r="L3957" s="72" t="s">
        <v>18</v>
      </c>
      <c r="M3957" s="73"/>
      <c r="N3957" s="73"/>
      <c r="R3957" s="73"/>
      <c r="S3957" s="72" t="s">
        <v>161</v>
      </c>
      <c r="T3957" s="72" t="s">
        <v>14378</v>
      </c>
      <c r="U3957" s="73"/>
      <c r="W3957" s="73"/>
      <c r="X3957" s="73"/>
      <c r="Y3957" s="72" t="s">
        <v>14379</v>
      </c>
      <c r="AO3957" s="71">
        <v>0</v>
      </c>
      <c r="AW3957" s="74" t="s">
        <v>18351</v>
      </c>
    </row>
    <row r="3958" spans="1:49">
      <c r="A3958" s="70" t="str">
        <f t="shared" si="123"/>
        <v>2026-01</v>
      </c>
      <c r="B3958" s="5" t="str">
        <f>_xlfn.XLOOKUP(G3958,过机服务商重量差!A:A,过机服务商重量差!G:G)</f>
        <v>无崖子</v>
      </c>
      <c r="C3958" s="32" t="str">
        <f t="shared" si="122"/>
        <v>渠道</v>
      </c>
      <c r="D3958" s="63">
        <f>ROUND(IF(AND(AO3958&gt;=0,Y3958="正常走货"),_xlfn.XLOOKUP(G3958,过机服务商重量差!A:A,过机服务商重量差!L:L),"0"),2)</f>
        <v>0.5</v>
      </c>
      <c r="E3958" s="64">
        <f>ROUND(IF(B3958="小旋风",$D3958/提成!$D$4*提成!$E$4,$D3958/提成!$D$3*提成!$E$3),2)</f>
        <v>0.01</v>
      </c>
      <c r="F3958" s="5" t="str">
        <f ca="1">IFERROR(LOOKUP(1,0/((B3958=名单!B:B)*(VALUE(AW3958)&gt;=名单!E:E)*(VALUE(AW3958)&lt;=名单!G:G)*(Y3958="正常走货")),名单!H:H),"否")</f>
        <v>否</v>
      </c>
      <c r="G3958" s="71" t="s">
        <v>11864</v>
      </c>
      <c r="H3958" s="71" t="s">
        <v>11866</v>
      </c>
      <c r="J3958" s="72" t="s">
        <v>336</v>
      </c>
      <c r="L3958" s="71" t="s">
        <v>18</v>
      </c>
      <c r="M3958" s="73"/>
      <c r="N3958" s="73"/>
      <c r="R3958" s="73"/>
      <c r="S3958" s="72" t="s">
        <v>161</v>
      </c>
      <c r="T3958" s="72" t="s">
        <v>14378</v>
      </c>
      <c r="U3958" s="73"/>
      <c r="W3958" s="73"/>
      <c r="X3958" s="73"/>
      <c r="Y3958" s="72" t="s">
        <v>14379</v>
      </c>
      <c r="AO3958" s="71">
        <v>0</v>
      </c>
      <c r="AW3958" s="74" t="s">
        <v>18352</v>
      </c>
    </row>
    <row r="3959" spans="1:49">
      <c r="A3959" s="70" t="str">
        <f t="shared" si="123"/>
        <v>2026-01</v>
      </c>
      <c r="B3959" s="5" t="str">
        <f>_xlfn.XLOOKUP(G3959,过机服务商重量差!A:A,过机服务商重量差!G:G)</f>
        <v>无崖子</v>
      </c>
      <c r="C3959" s="32" t="str">
        <f t="shared" si="122"/>
        <v>渠道</v>
      </c>
      <c r="D3959" s="63">
        <f>ROUND(IF(AND(AO3959&gt;=0,Y3959="正常走货"),_xlfn.XLOOKUP(G3959,过机服务商重量差!A:A,过机服务商重量差!L:L),"0"),2)</f>
        <v>1</v>
      </c>
      <c r="E3959" s="64">
        <f>ROUND(IF(B3959="小旋风",$D3959/提成!$D$4*提成!$E$4,$D3959/提成!$D$3*提成!$E$3),2)</f>
        <v>0.01</v>
      </c>
      <c r="F3959" s="5" t="str">
        <f ca="1">IFERROR(LOOKUP(1,0/((B3959=名单!B:B)*(VALUE(AW3959)&gt;=名单!E:E)*(VALUE(AW3959)&lt;=名单!G:G)*(Y3959="正常走货")),名单!H:H),"否")</f>
        <v>否</v>
      </c>
      <c r="G3959" s="71" t="s">
        <v>11867</v>
      </c>
      <c r="H3959" s="71" t="s">
        <v>11869</v>
      </c>
      <c r="J3959" s="72" t="s">
        <v>336</v>
      </c>
      <c r="L3959" s="71" t="s">
        <v>18</v>
      </c>
      <c r="M3959" s="73"/>
      <c r="N3959" s="73"/>
      <c r="R3959" s="73"/>
      <c r="S3959" s="72" t="s">
        <v>161</v>
      </c>
      <c r="T3959" s="72" t="s">
        <v>14378</v>
      </c>
      <c r="U3959" s="73"/>
      <c r="W3959" s="73"/>
      <c r="X3959" s="73"/>
      <c r="Y3959" s="72" t="s">
        <v>14379</v>
      </c>
      <c r="AO3959" s="71">
        <v>0</v>
      </c>
      <c r="AW3959" s="74" t="s">
        <v>18353</v>
      </c>
    </row>
    <row r="3960" spans="1:49">
      <c r="A3960" s="70" t="str">
        <f t="shared" si="123"/>
        <v>2026-01</v>
      </c>
      <c r="B3960" s="5" t="str">
        <f>_xlfn.XLOOKUP(G3960,过机服务商重量差!A:A,过机服务商重量差!G:G)</f>
        <v>小旋风</v>
      </c>
      <c r="C3960" s="32" t="str">
        <f t="shared" si="122"/>
        <v>渠道</v>
      </c>
      <c r="D3960" s="63">
        <f>ROUND(IF(AND(AO3960&gt;=0,Y3960="正常走货"),_xlfn.XLOOKUP(G3960,过机服务商重量差!A:A,过机服务商重量差!L:L),"0"),2)</f>
        <v>22</v>
      </c>
      <c r="E3960" s="64">
        <f>ROUND(IF(B3960="小旋风",$D3960/提成!$D$4*提成!$E$4,$D3960/提成!$D$3*提成!$E$3),2)</f>
        <v>0.22</v>
      </c>
      <c r="F3960" s="5" t="str">
        <f ca="1">IFERROR(LOOKUP(1,0/((B3960=名单!B:B)*(VALUE(AW3960)&gt;=名单!E:E)*(VALUE(AW3960)&lt;=名单!G:G)*(Y3960="正常走货")),名单!H:H),"否")</f>
        <v>是</v>
      </c>
      <c r="G3960" s="71" t="s">
        <v>11870</v>
      </c>
      <c r="H3960" s="71" t="s">
        <v>11872</v>
      </c>
      <c r="J3960" s="72" t="s">
        <v>310</v>
      </c>
      <c r="L3960" s="71" t="s">
        <v>18</v>
      </c>
      <c r="M3960" s="73"/>
      <c r="N3960" s="73"/>
      <c r="R3960" s="73"/>
      <c r="S3960" s="72" t="s">
        <v>152</v>
      </c>
      <c r="T3960" s="72" t="s">
        <v>14382</v>
      </c>
      <c r="U3960" s="73"/>
      <c r="W3960" s="73"/>
      <c r="X3960" s="73"/>
      <c r="Y3960" s="72" t="s">
        <v>14379</v>
      </c>
      <c r="AO3960" s="71">
        <v>133</v>
      </c>
      <c r="AW3960" s="74" t="s">
        <v>18354</v>
      </c>
    </row>
    <row r="3961" spans="1:49">
      <c r="A3961" s="70" t="str">
        <f t="shared" si="123"/>
        <v>2026-01</v>
      </c>
      <c r="B3961" s="5" t="str">
        <f>_xlfn.XLOOKUP(G3961,过机服务商重量差!A:A,过机服务商重量差!G:G)</f>
        <v>无崖子</v>
      </c>
      <c r="C3961" s="32" t="str">
        <f t="shared" si="122"/>
        <v>渠道</v>
      </c>
      <c r="D3961" s="63">
        <f>ROUND(IF(AND(AO3961&gt;=0,Y3961="正常走货"),_xlfn.XLOOKUP(G3961,过机服务商重量差!A:A,过机服务商重量差!L:L),"0"),2)</f>
        <v>1.5</v>
      </c>
      <c r="E3961" s="64">
        <f>ROUND(IF(B3961="小旋风",$D3961/提成!$D$4*提成!$E$4,$D3961/提成!$D$3*提成!$E$3),2)</f>
        <v>0.02</v>
      </c>
      <c r="F3961" s="5" t="str">
        <f ca="1">IFERROR(LOOKUP(1,0/((B3961=名单!B:B)*(VALUE(AW3961)&gt;=名单!E:E)*(VALUE(AW3961)&lt;=名单!G:G)*(Y3961="正常走货")),名单!H:H),"否")</f>
        <v>否</v>
      </c>
      <c r="G3961" s="71" t="s">
        <v>11873</v>
      </c>
      <c r="H3961" s="71" t="s">
        <v>11875</v>
      </c>
      <c r="J3961" s="72" t="s">
        <v>160</v>
      </c>
      <c r="L3961" s="71" t="s">
        <v>18</v>
      </c>
      <c r="M3961" s="73"/>
      <c r="N3961" s="73"/>
      <c r="R3961" s="73"/>
      <c r="S3961" s="72" t="s">
        <v>1593</v>
      </c>
      <c r="T3961" s="72" t="s">
        <v>14407</v>
      </c>
      <c r="U3961" s="73"/>
      <c r="W3961" s="73"/>
      <c r="X3961" s="73"/>
      <c r="Y3961" s="72" t="s">
        <v>14379</v>
      </c>
      <c r="AO3961" s="71">
        <v>0</v>
      </c>
      <c r="AW3961" s="74" t="s">
        <v>18355</v>
      </c>
    </row>
    <row r="3962" spans="1:49">
      <c r="A3962" s="70" t="str">
        <f t="shared" si="123"/>
        <v>2026-01</v>
      </c>
      <c r="B3962" s="5" t="str">
        <f>_xlfn.XLOOKUP(G3962,过机服务商重量差!A:A,过机服务商重量差!G:G)</f>
        <v>帅时莹</v>
      </c>
      <c r="C3962" s="32" t="str">
        <f t="shared" si="122"/>
        <v>渠道</v>
      </c>
      <c r="D3962" s="63">
        <f>ROUND(IF(AND(AO3962&gt;=0,Y3962="正常走货"),_xlfn.XLOOKUP(G3962,过机服务商重量差!A:A,过机服务商重量差!L:L),"0"),2)</f>
        <v>1.5</v>
      </c>
      <c r="E3962" s="64">
        <f>ROUND(IF(B3962="小旋风",$D3962/提成!$D$4*提成!$E$4,$D3962/提成!$D$3*提成!$E$3),2)</f>
        <v>0.02</v>
      </c>
      <c r="F3962" s="5" t="str">
        <f ca="1">IFERROR(LOOKUP(1,0/((B3962=名单!B:B)*(VALUE(AW3962)&gt;=名单!E:E)*(VALUE(AW3962)&lt;=名单!G:G)*(Y3962="正常走货")),名单!H:H),"否")</f>
        <v>否</v>
      </c>
      <c r="G3962" s="71" t="s">
        <v>11876</v>
      </c>
      <c r="H3962" s="71" t="s">
        <v>11878</v>
      </c>
      <c r="J3962" s="72" t="s">
        <v>458</v>
      </c>
      <c r="L3962" s="71" t="s">
        <v>18</v>
      </c>
      <c r="M3962" s="73"/>
      <c r="N3962" s="73"/>
      <c r="R3962" s="73"/>
      <c r="S3962" s="72" t="s">
        <v>99</v>
      </c>
      <c r="T3962" s="72" t="s">
        <v>14410</v>
      </c>
      <c r="U3962" s="73"/>
      <c r="W3962" s="73"/>
      <c r="X3962" s="73"/>
      <c r="Y3962" s="72" t="s">
        <v>14379</v>
      </c>
      <c r="AO3962" s="71">
        <v>98</v>
      </c>
      <c r="AW3962" s="74" t="s">
        <v>18356</v>
      </c>
    </row>
    <row r="3963" spans="1:49">
      <c r="A3963" s="70" t="str">
        <f t="shared" si="123"/>
        <v>2026-01</v>
      </c>
      <c r="B3963" s="5" t="str">
        <f>_xlfn.XLOOKUP(G3963,过机服务商重量差!A:A,过机服务商重量差!G:G)</f>
        <v>帅时莹</v>
      </c>
      <c r="C3963" s="32" t="str">
        <f t="shared" si="122"/>
        <v>渠道</v>
      </c>
      <c r="D3963" s="63">
        <f>ROUND(IF(AND(AO3963&gt;=0,Y3963="正常走货"),_xlfn.XLOOKUP(G3963,过机服务商重量差!A:A,过机服务商重量差!L:L),"0"),2)</f>
        <v>22</v>
      </c>
      <c r="E3963" s="64">
        <f>ROUND(IF(B3963="小旋风",$D3963/提成!$D$4*提成!$E$4,$D3963/提成!$D$3*提成!$E$3),2)</f>
        <v>0.22</v>
      </c>
      <c r="F3963" s="5" t="str">
        <f ca="1">IFERROR(LOOKUP(1,0/((B3963=名单!B:B)*(VALUE(AW3963)&gt;=名单!E:E)*(VALUE(AW3963)&lt;=名单!G:G)*(Y3963="正常走货")),名单!H:H),"否")</f>
        <v>否</v>
      </c>
      <c r="G3963" s="71" t="s">
        <v>11879</v>
      </c>
      <c r="H3963" s="71" t="s">
        <v>11881</v>
      </c>
      <c r="J3963" s="72" t="s">
        <v>586</v>
      </c>
      <c r="L3963" s="71" t="s">
        <v>18</v>
      </c>
      <c r="M3963" s="73"/>
      <c r="N3963" s="73"/>
      <c r="R3963" s="73"/>
      <c r="S3963" s="72" t="s">
        <v>442</v>
      </c>
      <c r="T3963" s="72" t="s">
        <v>14410</v>
      </c>
      <c r="U3963" s="73"/>
      <c r="W3963" s="73"/>
      <c r="X3963" s="73"/>
      <c r="Y3963" s="72" t="s">
        <v>14379</v>
      </c>
      <c r="AO3963" s="71">
        <v>69.5999999999999</v>
      </c>
      <c r="AW3963" s="74" t="s">
        <v>18357</v>
      </c>
    </row>
    <row r="3964" spans="1:49">
      <c r="A3964" s="70" t="str">
        <f t="shared" si="123"/>
        <v>2026-01</v>
      </c>
      <c r="B3964" s="5" t="str">
        <f>_xlfn.XLOOKUP(G3964,过机服务商重量差!A:A,过机服务商重量差!G:G)</f>
        <v>无崖子</v>
      </c>
      <c r="C3964" s="32" t="str">
        <f t="shared" si="122"/>
        <v>渠道</v>
      </c>
      <c r="D3964" s="63">
        <f>ROUND(IF(AND(AO3964&gt;=0,Y3964="正常走货"),_xlfn.XLOOKUP(G3964,过机服务商重量差!A:A,过机服务商重量差!L:L),"0"),2)</f>
        <v>1.5</v>
      </c>
      <c r="E3964" s="64">
        <f>ROUND(IF(B3964="小旋风",$D3964/提成!$D$4*提成!$E$4,$D3964/提成!$D$3*提成!$E$3),2)</f>
        <v>0.02</v>
      </c>
      <c r="F3964" s="5" t="str">
        <f ca="1">IFERROR(LOOKUP(1,0/((B3964=名单!B:B)*(VALUE(AW3964)&gt;=名单!E:E)*(VALUE(AW3964)&lt;=名单!G:G)*(Y3964="正常走货")),名单!H:H),"否")</f>
        <v>否</v>
      </c>
      <c r="G3964" s="71" t="s">
        <v>11882</v>
      </c>
      <c r="H3964" s="71" t="s">
        <v>11884</v>
      </c>
      <c r="J3964" s="72" t="s">
        <v>160</v>
      </c>
      <c r="L3964" s="71" t="s">
        <v>18</v>
      </c>
      <c r="M3964" s="73"/>
      <c r="N3964" s="73"/>
      <c r="R3964" s="73"/>
      <c r="S3964" s="72" t="s">
        <v>161</v>
      </c>
      <c r="T3964" s="72" t="s">
        <v>14378</v>
      </c>
      <c r="U3964" s="73"/>
      <c r="W3964" s="73"/>
      <c r="X3964" s="73"/>
      <c r="Y3964" s="72" t="s">
        <v>14379</v>
      </c>
      <c r="AO3964" s="71">
        <v>0</v>
      </c>
      <c r="AW3964" s="74" t="s">
        <v>18358</v>
      </c>
    </row>
    <row r="3965" spans="1:49">
      <c r="A3965" s="70" t="str">
        <f t="shared" si="123"/>
        <v>2026-01</v>
      </c>
      <c r="B3965" s="5" t="str">
        <f>_xlfn.XLOOKUP(G3965,过机服务商重量差!A:A,过机服务商重量差!G:G)</f>
        <v>无崖子</v>
      </c>
      <c r="C3965" s="32" t="str">
        <f t="shared" si="122"/>
        <v>渠道</v>
      </c>
      <c r="D3965" s="63">
        <f>ROUND(IF(AND(AO3965&gt;=0,Y3965="正常走货"),_xlfn.XLOOKUP(G3965,过机服务商重量差!A:A,过机服务商重量差!L:L),"0"),2)</f>
        <v>1.5</v>
      </c>
      <c r="E3965" s="64">
        <f>ROUND(IF(B3965="小旋风",$D3965/提成!$D$4*提成!$E$4,$D3965/提成!$D$3*提成!$E$3),2)</f>
        <v>0.02</v>
      </c>
      <c r="F3965" s="5" t="str">
        <f ca="1">IFERROR(LOOKUP(1,0/((B3965=名单!B:B)*(VALUE(AW3965)&gt;=名单!E:E)*(VALUE(AW3965)&lt;=名单!G:G)*(Y3965="正常走货")),名单!H:H),"否")</f>
        <v>否</v>
      </c>
      <c r="G3965" s="71" t="s">
        <v>11885</v>
      </c>
      <c r="H3965" s="71" t="s">
        <v>11887</v>
      </c>
      <c r="J3965" s="72" t="s">
        <v>160</v>
      </c>
      <c r="L3965" s="71" t="s">
        <v>18</v>
      </c>
      <c r="M3965" s="73"/>
      <c r="N3965" s="73"/>
      <c r="R3965" s="73"/>
      <c r="S3965" s="72" t="s">
        <v>161</v>
      </c>
      <c r="T3965" s="72" t="s">
        <v>14378</v>
      </c>
      <c r="U3965" s="73"/>
      <c r="W3965" s="73"/>
      <c r="X3965" s="73"/>
      <c r="Y3965" s="72" t="s">
        <v>14379</v>
      </c>
      <c r="AO3965" s="71">
        <v>0</v>
      </c>
      <c r="AW3965" s="74" t="s">
        <v>18359</v>
      </c>
    </row>
    <row r="3966" spans="1:49">
      <c r="A3966" s="70" t="str">
        <f t="shared" si="123"/>
        <v>2026-01</v>
      </c>
      <c r="B3966" s="5" t="str">
        <f>_xlfn.XLOOKUP(G3966,过机服务商重量差!A:A,过机服务商重量差!G:G)</f>
        <v>无崖子</v>
      </c>
      <c r="C3966" s="32" t="str">
        <f t="shared" si="122"/>
        <v>渠道</v>
      </c>
      <c r="D3966" s="63">
        <f>ROUND(IF(AND(AO3966&gt;=0,Y3966="正常走货"),_xlfn.XLOOKUP(G3966,过机服务商重量差!A:A,过机服务商重量差!L:L),"0"),2)</f>
        <v>0</v>
      </c>
      <c r="E3966" s="64">
        <f>ROUND(IF(B3966="小旋风",$D3966/提成!$D$4*提成!$E$4,$D3966/提成!$D$3*提成!$E$3),2)</f>
        <v>0</v>
      </c>
      <c r="F3966" s="5" t="str">
        <f ca="1">IFERROR(LOOKUP(1,0/((B3966=名单!B:B)*(VALUE(AW3966)&gt;=名单!E:E)*(VALUE(AW3966)&lt;=名单!G:G)*(Y3966="正常走货")),名单!H:H),"否")</f>
        <v>否</v>
      </c>
      <c r="G3966" s="71" t="s">
        <v>11888</v>
      </c>
      <c r="H3966" s="71" t="s">
        <v>36</v>
      </c>
      <c r="J3966" s="72" t="s">
        <v>160</v>
      </c>
      <c r="L3966" s="71" t="s">
        <v>18</v>
      </c>
      <c r="M3966" s="73"/>
      <c r="N3966" s="73"/>
      <c r="R3966" s="73"/>
      <c r="S3966" s="72" t="s">
        <v>161</v>
      </c>
      <c r="T3966" s="72" t="s">
        <v>14378</v>
      </c>
      <c r="U3966" s="73"/>
      <c r="W3966" s="73"/>
      <c r="X3966" s="73"/>
      <c r="Y3966" s="72" t="s">
        <v>14434</v>
      </c>
      <c r="AO3966" s="71">
        <v>0</v>
      </c>
      <c r="AW3966" s="74" t="s">
        <v>18360</v>
      </c>
    </row>
    <row r="3967" spans="1:49">
      <c r="A3967" s="70" t="str">
        <f t="shared" si="123"/>
        <v>2026-01</v>
      </c>
      <c r="B3967" s="5" t="str">
        <f>_xlfn.XLOOKUP(G3967,过机服务商重量差!A:A,过机服务商重量差!G:G)</f>
        <v>玉麒麟</v>
      </c>
      <c r="C3967" s="32" t="str">
        <f t="shared" si="122"/>
        <v>渠道</v>
      </c>
      <c r="D3967" s="63">
        <f>ROUND(IF(AND(AO3967&gt;=0,Y3967="正常走货"),_xlfn.XLOOKUP(G3967,过机服务商重量差!A:A,过机服务商重量差!L:L),"0"),2)</f>
        <v>0.5</v>
      </c>
      <c r="E3967" s="64">
        <f>ROUND(IF(B3967="小旋风",$D3967/提成!$D$4*提成!$E$4,$D3967/提成!$D$3*提成!$E$3),2)</f>
        <v>0.01</v>
      </c>
      <c r="F3967" s="5" t="str">
        <f ca="1">IFERROR(LOOKUP(1,0/((B3967=名单!B:B)*(VALUE(AW3967)&gt;=名单!E:E)*(VALUE(AW3967)&lt;=名单!G:G)*(Y3967="正常走货")),名单!H:H),"否")</f>
        <v>否</v>
      </c>
      <c r="G3967" s="71" t="s">
        <v>11890</v>
      </c>
      <c r="H3967" s="71" t="s">
        <v>11892</v>
      </c>
      <c r="J3967" s="72" t="s">
        <v>17</v>
      </c>
      <c r="L3967" s="71" t="s">
        <v>18</v>
      </c>
      <c r="M3967" s="73"/>
      <c r="N3967" s="73"/>
      <c r="R3967" s="73"/>
      <c r="S3967" s="72" t="s">
        <v>152</v>
      </c>
      <c r="T3967" s="72" t="s">
        <v>14382</v>
      </c>
      <c r="U3967" s="73"/>
      <c r="W3967" s="73"/>
      <c r="X3967" s="73"/>
      <c r="Y3967" s="72" t="s">
        <v>14379</v>
      </c>
      <c r="AO3967" s="71">
        <v>39.5</v>
      </c>
      <c r="AW3967" s="74" t="s">
        <v>18361</v>
      </c>
    </row>
    <row r="3968" spans="1:49">
      <c r="A3968" s="70" t="str">
        <f t="shared" si="123"/>
        <v>2026-01</v>
      </c>
      <c r="B3968" s="5" t="str">
        <f>_xlfn.XLOOKUP(G3968,过机服务商重量差!A:A,过机服务商重量差!G:G)</f>
        <v>玉麒麟</v>
      </c>
      <c r="C3968" s="32" t="str">
        <f t="shared" si="122"/>
        <v>渠道</v>
      </c>
      <c r="D3968" s="63">
        <f>ROUND(IF(AND(AO3968&gt;=0,Y3968="正常走货"),_xlfn.XLOOKUP(G3968,过机服务商重量差!A:A,过机服务商重量差!L:L),"0"),2)</f>
        <v>6</v>
      </c>
      <c r="E3968" s="64">
        <f>ROUND(IF(B3968="小旋风",$D3968/提成!$D$4*提成!$E$4,$D3968/提成!$D$3*提成!$E$3),2)</f>
        <v>0.06</v>
      </c>
      <c r="F3968" s="5" t="str">
        <f ca="1">IFERROR(LOOKUP(1,0/((B3968=名单!B:B)*(VALUE(AW3968)&gt;=名单!E:E)*(VALUE(AW3968)&lt;=名单!G:G)*(Y3968="正常走货")),名单!H:H),"否")</f>
        <v>否</v>
      </c>
      <c r="G3968" s="71" t="s">
        <v>11893</v>
      </c>
      <c r="H3968" s="71" t="s">
        <v>11895</v>
      </c>
      <c r="J3968" s="72" t="s">
        <v>17</v>
      </c>
      <c r="L3968" s="71" t="s">
        <v>18</v>
      </c>
      <c r="M3968" s="73"/>
      <c r="N3968" s="73"/>
      <c r="R3968" s="73"/>
      <c r="S3968" s="72" t="s">
        <v>152</v>
      </c>
      <c r="T3968" s="72" t="s">
        <v>14382</v>
      </c>
      <c r="U3968" s="73"/>
      <c r="W3968" s="73"/>
      <c r="X3968" s="73"/>
      <c r="Y3968" s="72" t="s">
        <v>14379</v>
      </c>
      <c r="AO3968" s="71">
        <v>49.4</v>
      </c>
      <c r="AW3968" s="74" t="s">
        <v>18362</v>
      </c>
    </row>
    <row r="3969" spans="1:49">
      <c r="A3969" s="70" t="str">
        <f t="shared" si="123"/>
        <v>2026-01</v>
      </c>
      <c r="B3969" s="5" t="str">
        <f>_xlfn.XLOOKUP(G3969,过机服务商重量差!A:A,过机服务商重量差!G:G)</f>
        <v>无崖子</v>
      </c>
      <c r="C3969" s="32" t="str">
        <f t="shared" si="122"/>
        <v>渠道</v>
      </c>
      <c r="D3969" s="63">
        <f>ROUND(IF(AND(AO3969&gt;=0,Y3969="正常走货"),_xlfn.XLOOKUP(G3969,过机服务商重量差!A:A,过机服务商重量差!L:L),"0"),2)</f>
        <v>2</v>
      </c>
      <c r="E3969" s="64">
        <f>ROUND(IF(B3969="小旋风",$D3969/提成!$D$4*提成!$E$4,$D3969/提成!$D$3*提成!$E$3),2)</f>
        <v>0.02</v>
      </c>
      <c r="F3969" s="5" t="str">
        <f ca="1">IFERROR(LOOKUP(1,0/((B3969=名单!B:B)*(VALUE(AW3969)&gt;=名单!E:E)*(VALUE(AW3969)&lt;=名单!G:G)*(Y3969="正常走货")),名单!H:H),"否")</f>
        <v>否</v>
      </c>
      <c r="G3969" s="71" t="s">
        <v>11896</v>
      </c>
      <c r="H3969" s="71" t="s">
        <v>11898</v>
      </c>
      <c r="J3969" s="72" t="s">
        <v>590</v>
      </c>
      <c r="L3969" s="71" t="s">
        <v>18</v>
      </c>
      <c r="M3969" s="73"/>
      <c r="N3969" s="73"/>
      <c r="R3969" s="73"/>
      <c r="S3969" s="72" t="s">
        <v>191</v>
      </c>
      <c r="T3969" s="72" t="s">
        <v>14410</v>
      </c>
      <c r="U3969" s="73"/>
      <c r="W3969" s="73"/>
      <c r="X3969" s="73"/>
      <c r="Y3969" s="72" t="s">
        <v>14379</v>
      </c>
      <c r="AO3969" s="71">
        <v>49.42</v>
      </c>
      <c r="AW3969" s="74" t="s">
        <v>18363</v>
      </c>
    </row>
    <row r="3970" spans="1:49">
      <c r="A3970" s="70" t="str">
        <f t="shared" si="123"/>
        <v>2026-01</v>
      </c>
      <c r="B3970" s="5" t="str">
        <f>_xlfn.XLOOKUP(G3970,过机服务商重量差!A:A,过机服务商重量差!G:G)</f>
        <v>玉麒麟</v>
      </c>
      <c r="C3970" s="32" t="str">
        <f t="shared" ref="C3970:C4033" si="124">IF(OR(AO3970&lt;0,L3970="FBA海运"),"","渠道")</f>
        <v>渠道</v>
      </c>
      <c r="D3970" s="63">
        <f>ROUND(IF(AND(AO3970&gt;=0,Y3970="正常走货"),_xlfn.XLOOKUP(G3970,过机服务商重量差!A:A,过机服务商重量差!L:L),"0"),2)</f>
        <v>24</v>
      </c>
      <c r="E3970" s="64">
        <f>ROUND(IF(B3970="小旋风",$D3970/提成!$D$4*提成!$E$4,$D3970/提成!$D$3*提成!$E$3),2)</f>
        <v>0.24</v>
      </c>
      <c r="F3970" s="5" t="str">
        <f ca="1">IFERROR(LOOKUP(1,0/((B3970=名单!B:B)*(VALUE(AW3970)&gt;=名单!E:E)*(VALUE(AW3970)&lt;=名单!G:G)*(Y3970="正常走货")),名单!H:H),"否")</f>
        <v>否</v>
      </c>
      <c r="G3970" s="71" t="s">
        <v>11899</v>
      </c>
      <c r="H3970" s="71" t="s">
        <v>11901</v>
      </c>
      <c r="J3970" s="72" t="s">
        <v>24</v>
      </c>
      <c r="L3970" s="71" t="s">
        <v>18</v>
      </c>
      <c r="M3970" s="73"/>
      <c r="N3970" s="73"/>
      <c r="R3970" s="73"/>
      <c r="S3970" s="72" t="s">
        <v>246</v>
      </c>
      <c r="T3970" s="72" t="s">
        <v>14386</v>
      </c>
      <c r="U3970" s="73"/>
      <c r="W3970" s="73"/>
      <c r="X3970" s="73"/>
      <c r="Y3970" s="72" t="s">
        <v>14379</v>
      </c>
      <c r="AO3970" s="71">
        <v>197.6</v>
      </c>
      <c r="AW3970" s="74" t="s">
        <v>18364</v>
      </c>
    </row>
    <row r="3971" spans="1:49">
      <c r="A3971" s="70" t="str">
        <f t="shared" ref="A3971:A4034" si="125">MID(AW3971,1,7)</f>
        <v>2026-01</v>
      </c>
      <c r="B3971" s="5" t="str">
        <f>_xlfn.XLOOKUP(G3971,过机服务商重量差!A:A,过机服务商重量差!G:G)</f>
        <v>玉麒麟</v>
      </c>
      <c r="C3971" s="32" t="str">
        <f t="shared" si="124"/>
        <v>渠道</v>
      </c>
      <c r="D3971" s="63">
        <f>ROUND(IF(AND(AO3971&gt;=0,Y3971="正常走货"),_xlfn.XLOOKUP(G3971,过机服务商重量差!A:A,过机服务商重量差!L:L),"0"),2)</f>
        <v>25</v>
      </c>
      <c r="E3971" s="64">
        <f>ROUND(IF(B3971="小旋风",$D3971/提成!$D$4*提成!$E$4,$D3971/提成!$D$3*提成!$E$3),2)</f>
        <v>0.25</v>
      </c>
      <c r="F3971" s="5" t="str">
        <f ca="1">IFERROR(LOOKUP(1,0/((B3971=名单!B:B)*(VALUE(AW3971)&gt;=名单!E:E)*(VALUE(AW3971)&lt;=名单!G:G)*(Y3971="正常走货")),名单!H:H),"否")</f>
        <v>否</v>
      </c>
      <c r="G3971" s="71" t="s">
        <v>11902</v>
      </c>
      <c r="H3971" s="71" t="s">
        <v>11904</v>
      </c>
      <c r="J3971" s="72" t="s">
        <v>24</v>
      </c>
      <c r="L3971" s="71" t="s">
        <v>18</v>
      </c>
      <c r="M3971" s="73"/>
      <c r="N3971" s="73"/>
      <c r="R3971" s="73"/>
      <c r="S3971" s="72" t="s">
        <v>1262</v>
      </c>
      <c r="T3971" s="72" t="s">
        <v>14382</v>
      </c>
      <c r="U3971" s="73"/>
      <c r="W3971" s="73"/>
      <c r="X3971" s="73"/>
      <c r="Y3971" s="72" t="s">
        <v>14379</v>
      </c>
      <c r="AO3971" s="71">
        <v>104.1</v>
      </c>
      <c r="AW3971" s="74" t="s">
        <v>18365</v>
      </c>
    </row>
    <row r="3972" spans="1:49">
      <c r="A3972" s="70" t="str">
        <f t="shared" si="125"/>
        <v>2026-01</v>
      </c>
      <c r="B3972" s="5" t="str">
        <f>_xlfn.XLOOKUP(G3972,过机服务商重量差!A:A,过机服务商重量差!G:G)</f>
        <v>玉麒麟</v>
      </c>
      <c r="C3972" s="32" t="str">
        <f t="shared" si="124"/>
        <v>渠道</v>
      </c>
      <c r="D3972" s="63">
        <f>ROUND(IF(AND(AO3972&gt;=0,Y3972="正常走货"),_xlfn.XLOOKUP(G3972,过机服务商重量差!A:A,过机服务商重量差!L:L),"0"),2)</f>
        <v>50</v>
      </c>
      <c r="E3972" s="64">
        <f>ROUND(IF(B3972="小旋风",$D3972/提成!$D$4*提成!$E$4,$D3972/提成!$D$3*提成!$E$3),2)</f>
        <v>0.5</v>
      </c>
      <c r="F3972" s="5" t="str">
        <f ca="1">IFERROR(LOOKUP(1,0/((B3972=名单!B:B)*(VALUE(AW3972)&gt;=名单!E:E)*(VALUE(AW3972)&lt;=名单!G:G)*(Y3972="正常走货")),名单!H:H),"否")</f>
        <v>否</v>
      </c>
      <c r="G3972" s="71" t="s">
        <v>11905</v>
      </c>
      <c r="H3972" s="71" t="s">
        <v>11907</v>
      </c>
      <c r="J3972" s="72" t="s">
        <v>24</v>
      </c>
      <c r="L3972" s="71" t="s">
        <v>18</v>
      </c>
      <c r="M3972" s="73"/>
      <c r="N3972" s="73"/>
      <c r="R3972" s="73"/>
      <c r="S3972" s="72" t="s">
        <v>1262</v>
      </c>
      <c r="T3972" s="72" t="s">
        <v>14382</v>
      </c>
      <c r="U3972" s="73"/>
      <c r="W3972" s="73"/>
      <c r="X3972" s="73"/>
      <c r="Y3972" s="72" t="s">
        <v>14379</v>
      </c>
      <c r="AO3972" s="71">
        <v>356.6</v>
      </c>
      <c r="AW3972" s="74" t="s">
        <v>18366</v>
      </c>
    </row>
    <row r="3973" spans="1:49">
      <c r="A3973" s="70" t="str">
        <f t="shared" si="125"/>
        <v>2026-01</v>
      </c>
      <c r="B3973" s="5" t="str">
        <f>_xlfn.XLOOKUP(G3973,过机服务商重量差!A:A,过机服务商重量差!G:G)</f>
        <v>玉麒麟</v>
      </c>
      <c r="C3973" s="32" t="str">
        <f t="shared" si="124"/>
        <v>渠道</v>
      </c>
      <c r="D3973" s="63">
        <f>ROUND(IF(AND(AO3973&gt;=0,Y3973="正常走货"),_xlfn.XLOOKUP(G3973,过机服务商重量差!A:A,过机服务商重量差!L:L),"0"),2)</f>
        <v>6</v>
      </c>
      <c r="E3973" s="64">
        <f>ROUND(IF(B3973="小旋风",$D3973/提成!$D$4*提成!$E$4,$D3973/提成!$D$3*提成!$E$3),2)</f>
        <v>0.06</v>
      </c>
      <c r="F3973" s="5" t="str">
        <f ca="1">IFERROR(LOOKUP(1,0/((B3973=名单!B:B)*(VALUE(AW3973)&gt;=名单!E:E)*(VALUE(AW3973)&lt;=名单!G:G)*(Y3973="正常走货")),名单!H:H),"否")</f>
        <v>否</v>
      </c>
      <c r="G3973" s="71" t="s">
        <v>11908</v>
      </c>
      <c r="H3973" s="71" t="s">
        <v>11910</v>
      </c>
      <c r="J3973" s="72" t="s">
        <v>17</v>
      </c>
      <c r="L3973" s="71" t="s">
        <v>18</v>
      </c>
      <c r="M3973" s="73"/>
      <c r="N3973" s="73"/>
      <c r="R3973" s="73"/>
      <c r="S3973" s="72" t="s">
        <v>292</v>
      </c>
      <c r="T3973" s="72" t="s">
        <v>14410</v>
      </c>
      <c r="U3973" s="73"/>
      <c r="W3973" s="73"/>
      <c r="X3973" s="73"/>
      <c r="Y3973" s="72" t="s">
        <v>14379</v>
      </c>
      <c r="AO3973" s="71">
        <v>71.61</v>
      </c>
      <c r="AW3973" s="74" t="s">
        <v>18367</v>
      </c>
    </row>
    <row r="3974" spans="1:49">
      <c r="A3974" s="70" t="str">
        <f t="shared" si="125"/>
        <v>2026-01</v>
      </c>
      <c r="B3974" s="5" t="str">
        <f>_xlfn.XLOOKUP(G3974,过机服务商重量差!A:A,过机服务商重量差!G:G)</f>
        <v>玉麒麟</v>
      </c>
      <c r="C3974" s="32" t="str">
        <f t="shared" si="124"/>
        <v>渠道</v>
      </c>
      <c r="D3974" s="63">
        <f>ROUND(IF(AND(AO3974&gt;=0,Y3974="正常走货"),_xlfn.XLOOKUP(G3974,过机服务商重量差!A:A,过机服务商重量差!L:L),"0"),2)</f>
        <v>63</v>
      </c>
      <c r="E3974" s="64">
        <f>ROUND(IF(B3974="小旋风",$D3974/提成!$D$4*提成!$E$4,$D3974/提成!$D$3*提成!$E$3),2)</f>
        <v>0.63</v>
      </c>
      <c r="F3974" s="5" t="str">
        <f ca="1">IFERROR(LOOKUP(1,0/((B3974=名单!B:B)*(VALUE(AW3974)&gt;=名单!E:E)*(VALUE(AW3974)&lt;=名单!G:G)*(Y3974="正常走货")),名单!H:H),"否")</f>
        <v>否</v>
      </c>
      <c r="G3974" s="71" t="s">
        <v>11911</v>
      </c>
      <c r="H3974" s="71" t="s">
        <v>11913</v>
      </c>
      <c r="J3974" s="72" t="s">
        <v>256</v>
      </c>
      <c r="L3974" s="71" t="s">
        <v>18</v>
      </c>
      <c r="M3974" s="73"/>
      <c r="N3974" s="73"/>
      <c r="R3974" s="73"/>
      <c r="S3974" s="72" t="s">
        <v>223</v>
      </c>
      <c r="T3974" s="72" t="s">
        <v>14410</v>
      </c>
      <c r="U3974" s="73"/>
      <c r="W3974" s="73"/>
      <c r="X3974" s="73"/>
      <c r="Y3974" s="72" t="s">
        <v>14379</v>
      </c>
      <c r="AO3974" s="71">
        <v>804.6</v>
      </c>
      <c r="AW3974" s="74" t="s">
        <v>18368</v>
      </c>
    </row>
    <row r="3975" spans="1:49">
      <c r="A3975" s="70" t="str">
        <f t="shared" si="125"/>
        <v>2026-01</v>
      </c>
      <c r="B3975" s="5" t="str">
        <f>_xlfn.XLOOKUP(G3975,过机服务商重量差!A:A,过机服务商重量差!G:G)</f>
        <v>玉麒麟</v>
      </c>
      <c r="C3975" s="32" t="str">
        <f t="shared" si="124"/>
        <v>渠道</v>
      </c>
      <c r="D3975" s="63">
        <f>ROUND(IF(AND(AO3975&gt;=0,Y3975="正常走货"),_xlfn.XLOOKUP(G3975,过机服务商重量差!A:A,过机服务商重量差!L:L),"0"),2)</f>
        <v>5.5</v>
      </c>
      <c r="E3975" s="64">
        <f>ROUND(IF(B3975="小旋风",$D3975/提成!$D$4*提成!$E$4,$D3975/提成!$D$3*提成!$E$3),2)</f>
        <v>0.06</v>
      </c>
      <c r="F3975" s="5" t="str">
        <f ca="1">IFERROR(LOOKUP(1,0/((B3975=名单!B:B)*(VALUE(AW3975)&gt;=名单!E:E)*(VALUE(AW3975)&lt;=名单!G:G)*(Y3975="正常走货")),名单!H:H),"否")</f>
        <v>否</v>
      </c>
      <c r="G3975" s="71" t="s">
        <v>11914</v>
      </c>
      <c r="H3975" s="71" t="s">
        <v>11916</v>
      </c>
      <c r="J3975" s="72" t="s">
        <v>17</v>
      </c>
      <c r="L3975" s="71" t="s">
        <v>18</v>
      </c>
      <c r="M3975" s="73"/>
      <c r="N3975" s="73"/>
      <c r="R3975" s="73"/>
      <c r="S3975" s="72" t="s">
        <v>223</v>
      </c>
      <c r="T3975" s="72" t="s">
        <v>14410</v>
      </c>
      <c r="U3975" s="73"/>
      <c r="W3975" s="73"/>
      <c r="X3975" s="73"/>
      <c r="Y3975" s="72" t="s">
        <v>14379</v>
      </c>
      <c r="AO3975" s="71">
        <v>2.5</v>
      </c>
      <c r="AW3975" s="74" t="s">
        <v>18369</v>
      </c>
    </row>
    <row r="3976" spans="1:49">
      <c r="A3976" s="70" t="str">
        <f t="shared" si="125"/>
        <v>2026-01</v>
      </c>
      <c r="B3976" s="5" t="str">
        <f>_xlfn.XLOOKUP(G3976,过机服务商重量差!A:A,过机服务商重量差!G:G)</f>
        <v>无崖子</v>
      </c>
      <c r="C3976" s="32" t="str">
        <f t="shared" si="124"/>
        <v>渠道</v>
      </c>
      <c r="D3976" s="63">
        <f>ROUND(IF(AND(AO3976&gt;=0,Y3976="正常走货"),_xlfn.XLOOKUP(G3976,过机服务商重量差!A:A,过机服务商重量差!L:L),"0"),2)</f>
        <v>11</v>
      </c>
      <c r="E3976" s="64">
        <f>ROUND(IF(B3976="小旋风",$D3976/提成!$D$4*提成!$E$4,$D3976/提成!$D$3*提成!$E$3),2)</f>
        <v>0.11</v>
      </c>
      <c r="F3976" s="5" t="str">
        <f ca="1">IFERROR(LOOKUP(1,0/((B3976=名单!B:B)*(VALUE(AW3976)&gt;=名单!E:E)*(VALUE(AW3976)&lt;=名单!G:G)*(Y3976="正常走货")),名单!H:H),"否")</f>
        <v>否</v>
      </c>
      <c r="G3976" s="71" t="s">
        <v>11917</v>
      </c>
      <c r="H3976" s="71" t="s">
        <v>11919</v>
      </c>
      <c r="J3976" s="72" t="s">
        <v>2864</v>
      </c>
      <c r="L3976" s="71" t="s">
        <v>18</v>
      </c>
      <c r="M3976" s="73"/>
      <c r="N3976" s="73"/>
      <c r="R3976" s="73"/>
      <c r="S3976" s="72" t="s">
        <v>2305</v>
      </c>
      <c r="T3976" s="72" t="s">
        <v>14410</v>
      </c>
      <c r="U3976" s="73"/>
      <c r="W3976" s="73"/>
      <c r="X3976" s="73"/>
      <c r="Y3976" s="72" t="s">
        <v>14379</v>
      </c>
      <c r="AO3976" s="71">
        <v>207.84</v>
      </c>
      <c r="AW3976" s="74" t="s">
        <v>18370</v>
      </c>
    </row>
    <row r="3977" spans="1:49">
      <c r="A3977" s="70" t="str">
        <f t="shared" si="125"/>
        <v>2026-01</v>
      </c>
      <c r="B3977" s="5" t="str">
        <f>_xlfn.XLOOKUP(G3977,过机服务商重量差!A:A,过机服务商重量差!G:G)</f>
        <v>玉麒麟</v>
      </c>
      <c r="C3977" s="32" t="str">
        <f t="shared" si="124"/>
        <v>渠道</v>
      </c>
      <c r="D3977" s="63">
        <f>ROUND(IF(AND(AO3977&gt;=0,Y3977="正常走货"),_xlfn.XLOOKUP(G3977,过机服务商重量差!A:A,过机服务商重量差!L:L),"0"),2)</f>
        <v>54</v>
      </c>
      <c r="E3977" s="64">
        <f>ROUND(IF(B3977="小旋风",$D3977/提成!$D$4*提成!$E$4,$D3977/提成!$D$3*提成!$E$3),2)</f>
        <v>0.54</v>
      </c>
      <c r="F3977" s="5" t="str">
        <f ca="1">IFERROR(LOOKUP(1,0/((B3977=名单!B:B)*(VALUE(AW3977)&gt;=名单!E:E)*(VALUE(AW3977)&lt;=名单!G:G)*(Y3977="正常走货")),名单!H:H),"否")</f>
        <v>否</v>
      </c>
      <c r="G3977" s="71" t="s">
        <v>11920</v>
      </c>
      <c r="H3977" s="71" t="s">
        <v>11922</v>
      </c>
      <c r="J3977" s="72" t="s">
        <v>17</v>
      </c>
      <c r="L3977" s="71" t="s">
        <v>18</v>
      </c>
      <c r="M3977" s="73"/>
      <c r="N3977" s="73"/>
      <c r="R3977" s="73"/>
      <c r="S3977" s="72" t="s">
        <v>2305</v>
      </c>
      <c r="T3977" s="72" t="s">
        <v>14410</v>
      </c>
      <c r="U3977" s="73"/>
      <c r="W3977" s="73"/>
      <c r="X3977" s="73"/>
      <c r="Y3977" s="72" t="s">
        <v>14379</v>
      </c>
      <c r="AO3977" s="71">
        <v>542.6</v>
      </c>
      <c r="AW3977" s="74" t="s">
        <v>18371</v>
      </c>
    </row>
    <row r="3978" spans="1:49">
      <c r="A3978" s="70" t="str">
        <f t="shared" si="125"/>
        <v>2026-01</v>
      </c>
      <c r="B3978" s="5" t="str">
        <f>_xlfn.XLOOKUP(G3978,过机服务商重量差!A:A,过机服务商重量差!G:G)</f>
        <v>无崖子</v>
      </c>
      <c r="C3978" s="32" t="str">
        <f t="shared" si="124"/>
        <v>渠道</v>
      </c>
      <c r="D3978" s="63">
        <f>ROUND(IF(AND(AO3978&gt;=0,Y3978="正常走货"),_xlfn.XLOOKUP(G3978,过机服务商重量差!A:A,过机服务商重量差!L:L),"0"),2)</f>
        <v>7.14</v>
      </c>
      <c r="E3978" s="64">
        <f>ROUND(IF(B3978="小旋风",$D3978/提成!$D$4*提成!$E$4,$D3978/提成!$D$3*提成!$E$3),2)</f>
        <v>0.07</v>
      </c>
      <c r="F3978" s="5" t="str">
        <f ca="1">IFERROR(LOOKUP(1,0/((B3978=名单!B:B)*(VALUE(AW3978)&gt;=名单!E:E)*(VALUE(AW3978)&lt;=名单!G:G)*(Y3978="正常走货")),名单!H:H),"否")</f>
        <v>否</v>
      </c>
      <c r="G3978" s="71" t="s">
        <v>11923</v>
      </c>
      <c r="H3978" s="71" t="s">
        <v>11925</v>
      </c>
      <c r="J3978" s="72" t="s">
        <v>590</v>
      </c>
      <c r="L3978" s="71" t="s">
        <v>18</v>
      </c>
      <c r="M3978" s="73"/>
      <c r="N3978" s="73"/>
      <c r="R3978" s="73"/>
      <c r="S3978" s="72" t="s">
        <v>191</v>
      </c>
      <c r="T3978" s="72" t="s">
        <v>14410</v>
      </c>
      <c r="U3978" s="73"/>
      <c r="W3978" s="73"/>
      <c r="X3978" s="73"/>
      <c r="Y3978" s="72" t="s">
        <v>14379</v>
      </c>
      <c r="AO3978" s="71">
        <v>191.7</v>
      </c>
      <c r="AW3978" s="74" t="s">
        <v>18372</v>
      </c>
    </row>
    <row r="3979" spans="1:49">
      <c r="A3979" s="70" t="str">
        <f t="shared" si="125"/>
        <v>2026-01</v>
      </c>
      <c r="B3979" s="5" t="str">
        <f>_xlfn.XLOOKUP(G3979,过机服务商重量差!A:A,过机服务商重量差!G:G)</f>
        <v>玉麒麟</v>
      </c>
      <c r="C3979" s="32" t="str">
        <f t="shared" si="124"/>
        <v>渠道</v>
      </c>
      <c r="D3979" s="63">
        <f>ROUND(IF(AND(AO3979&gt;=0,Y3979="正常走货"),_xlfn.XLOOKUP(G3979,过机服务商重量差!A:A,过机服务商重量差!L:L),"0"),2)</f>
        <v>50</v>
      </c>
      <c r="E3979" s="64">
        <f>ROUND(IF(B3979="小旋风",$D3979/提成!$D$4*提成!$E$4,$D3979/提成!$D$3*提成!$E$3),2)</f>
        <v>0.5</v>
      </c>
      <c r="F3979" s="5" t="str">
        <f ca="1">IFERROR(LOOKUP(1,0/((B3979=名单!B:B)*(VALUE(AW3979)&gt;=名单!E:E)*(VALUE(AW3979)&lt;=名单!G:G)*(Y3979="正常走货")),名单!H:H),"否")</f>
        <v>否</v>
      </c>
      <c r="G3979" s="71" t="s">
        <v>11926</v>
      </c>
      <c r="H3979" s="71" t="s">
        <v>11928</v>
      </c>
      <c r="J3979" s="72" t="s">
        <v>17</v>
      </c>
      <c r="L3979" s="71" t="s">
        <v>18</v>
      </c>
      <c r="M3979" s="73"/>
      <c r="N3979" s="73"/>
      <c r="R3979" s="73"/>
      <c r="S3979" s="72" t="s">
        <v>99</v>
      </c>
      <c r="T3979" s="72" t="s">
        <v>14410</v>
      </c>
      <c r="U3979" s="73"/>
      <c r="W3979" s="73"/>
      <c r="X3979" s="73"/>
      <c r="Y3979" s="72" t="s">
        <v>14379</v>
      </c>
      <c r="AO3979" s="71">
        <v>311.6</v>
      </c>
      <c r="AW3979" s="74" t="s">
        <v>18373</v>
      </c>
    </row>
    <row r="3980" spans="1:49">
      <c r="A3980" s="70" t="str">
        <f t="shared" si="125"/>
        <v>2026-01</v>
      </c>
      <c r="B3980" s="5" t="str">
        <f>_xlfn.XLOOKUP(G3980,过机服务商重量差!A:A,过机服务商重量差!G:G)</f>
        <v>玉麒麟</v>
      </c>
      <c r="C3980" s="32" t="str">
        <f t="shared" si="124"/>
        <v>渠道</v>
      </c>
      <c r="D3980" s="63">
        <f>ROUND(IF(AND(AO3980&gt;=0,Y3980="正常走货"),_xlfn.XLOOKUP(G3980,过机服务商重量差!A:A,过机服务商重量差!L:L),"0"),2)</f>
        <v>33</v>
      </c>
      <c r="E3980" s="64">
        <f>ROUND(IF(B3980="小旋风",$D3980/提成!$D$4*提成!$E$4,$D3980/提成!$D$3*提成!$E$3),2)</f>
        <v>0.33</v>
      </c>
      <c r="F3980" s="5" t="str">
        <f ca="1">IFERROR(LOOKUP(1,0/((B3980=名单!B:B)*(VALUE(AW3980)&gt;=名单!E:E)*(VALUE(AW3980)&lt;=名单!G:G)*(Y3980="正常走货")),名单!H:H),"否")</f>
        <v>否</v>
      </c>
      <c r="G3980" s="71" t="s">
        <v>11929</v>
      </c>
      <c r="H3980" s="71" t="s">
        <v>11931</v>
      </c>
      <c r="J3980" s="72" t="s">
        <v>17</v>
      </c>
      <c r="L3980" s="71" t="s">
        <v>18</v>
      </c>
      <c r="M3980" s="73"/>
      <c r="N3980" s="73"/>
      <c r="R3980" s="73"/>
      <c r="S3980" s="72" t="s">
        <v>99</v>
      </c>
      <c r="T3980" s="72" t="s">
        <v>14410</v>
      </c>
      <c r="U3980" s="73"/>
      <c r="W3980" s="73"/>
      <c r="X3980" s="73"/>
      <c r="Y3980" s="72" t="s">
        <v>14379</v>
      </c>
      <c r="AO3980" s="71">
        <v>218.1</v>
      </c>
      <c r="AW3980" s="74" t="s">
        <v>18374</v>
      </c>
    </row>
    <row r="3981" spans="1:49">
      <c r="A3981" s="70" t="str">
        <f t="shared" si="125"/>
        <v>2026-01</v>
      </c>
      <c r="B3981" s="5" t="str">
        <f>_xlfn.XLOOKUP(G3981,过机服务商重量差!A:A,过机服务商重量差!G:G)</f>
        <v>玉麒麟</v>
      </c>
      <c r="C3981" s="32" t="str">
        <f t="shared" si="124"/>
        <v>渠道</v>
      </c>
      <c r="D3981" s="63">
        <f>ROUND(IF(AND(AO3981&gt;=0,Y3981="正常走货"),_xlfn.XLOOKUP(G3981,过机服务商重量差!A:A,过机服务商重量差!L:L),"0"),2)</f>
        <v>49.5</v>
      </c>
      <c r="E3981" s="64">
        <f>ROUND(IF(B3981="小旋风",$D3981/提成!$D$4*提成!$E$4,$D3981/提成!$D$3*提成!$E$3),2)</f>
        <v>0.5</v>
      </c>
      <c r="F3981" s="5" t="str">
        <f ca="1">IFERROR(LOOKUP(1,0/((B3981=名单!B:B)*(VALUE(AW3981)&gt;=名单!E:E)*(VALUE(AW3981)&lt;=名单!G:G)*(Y3981="正常走货")),名单!H:H),"否")</f>
        <v>否</v>
      </c>
      <c r="G3981" s="71" t="s">
        <v>11932</v>
      </c>
      <c r="H3981" s="71" t="s">
        <v>11934</v>
      </c>
      <c r="J3981" s="72" t="s">
        <v>17</v>
      </c>
      <c r="L3981" s="71" t="s">
        <v>18</v>
      </c>
      <c r="M3981" s="73"/>
      <c r="N3981" s="73"/>
      <c r="R3981" s="73"/>
      <c r="S3981" s="72" t="s">
        <v>99</v>
      </c>
      <c r="T3981" s="72" t="s">
        <v>14410</v>
      </c>
      <c r="U3981" s="73"/>
      <c r="W3981" s="73"/>
      <c r="X3981" s="73"/>
      <c r="Y3981" s="72" t="s">
        <v>14379</v>
      </c>
      <c r="AO3981" s="71">
        <v>366.6</v>
      </c>
      <c r="AW3981" s="74" t="s">
        <v>18375</v>
      </c>
    </row>
    <row r="3982" spans="1:49">
      <c r="A3982" s="70" t="str">
        <f t="shared" si="125"/>
        <v>2026-01</v>
      </c>
      <c r="B3982" s="5" t="str">
        <f>_xlfn.XLOOKUP(G3982,过机服务商重量差!A:A,过机服务商重量差!G:G)</f>
        <v>玉麒麟</v>
      </c>
      <c r="C3982" s="32" t="str">
        <f t="shared" si="124"/>
        <v>渠道</v>
      </c>
      <c r="D3982" s="63">
        <f>ROUND(IF(AND(AO3982&gt;=0,Y3982="正常走货"),_xlfn.XLOOKUP(G3982,过机服务商重量差!A:A,过机服务商重量差!L:L),"0"),2)</f>
        <v>50</v>
      </c>
      <c r="E3982" s="64">
        <f>ROUND(IF(B3982="小旋风",$D3982/提成!$D$4*提成!$E$4,$D3982/提成!$D$3*提成!$E$3),2)</f>
        <v>0.5</v>
      </c>
      <c r="F3982" s="5" t="str">
        <f ca="1">IFERROR(LOOKUP(1,0/((B3982=名单!B:B)*(VALUE(AW3982)&gt;=名单!E:E)*(VALUE(AW3982)&lt;=名单!G:G)*(Y3982="正常走货")),名单!H:H),"否")</f>
        <v>否</v>
      </c>
      <c r="G3982" s="71" t="s">
        <v>11935</v>
      </c>
      <c r="H3982" s="71" t="s">
        <v>11937</v>
      </c>
      <c r="J3982" s="72" t="s">
        <v>17</v>
      </c>
      <c r="L3982" s="71" t="s">
        <v>18</v>
      </c>
      <c r="M3982" s="73"/>
      <c r="N3982" s="73"/>
      <c r="R3982" s="73"/>
      <c r="S3982" s="72" t="s">
        <v>99</v>
      </c>
      <c r="T3982" s="72" t="s">
        <v>14410</v>
      </c>
      <c r="U3982" s="73"/>
      <c r="W3982" s="73"/>
      <c r="X3982" s="73"/>
      <c r="Y3982" s="72" t="s">
        <v>14379</v>
      </c>
      <c r="AO3982" s="71">
        <v>366.6</v>
      </c>
      <c r="AW3982" s="74" t="s">
        <v>18376</v>
      </c>
    </row>
    <row r="3983" spans="1:49">
      <c r="A3983" s="70" t="str">
        <f t="shared" si="125"/>
        <v>2026-01</v>
      </c>
      <c r="B3983" s="5" t="str">
        <f>_xlfn.XLOOKUP(G3983,过机服务商重量差!A:A,过机服务商重量差!G:G)</f>
        <v>玉麒麟</v>
      </c>
      <c r="C3983" s="32" t="str">
        <f t="shared" si="124"/>
        <v>渠道</v>
      </c>
      <c r="D3983" s="63">
        <f>ROUND(IF(AND(AO3983&gt;=0,Y3983="正常走货"),_xlfn.XLOOKUP(G3983,过机服务商重量差!A:A,过机服务商重量差!L:L),"0"),2)</f>
        <v>50</v>
      </c>
      <c r="E3983" s="64">
        <f>ROUND(IF(B3983="小旋风",$D3983/提成!$D$4*提成!$E$4,$D3983/提成!$D$3*提成!$E$3),2)</f>
        <v>0.5</v>
      </c>
      <c r="F3983" s="5" t="str">
        <f ca="1">IFERROR(LOOKUP(1,0/((B3983=名单!B:B)*(VALUE(AW3983)&gt;=名单!E:E)*(VALUE(AW3983)&lt;=名单!G:G)*(Y3983="正常走货")),名单!H:H),"否")</f>
        <v>否</v>
      </c>
      <c r="G3983" s="71" t="s">
        <v>11938</v>
      </c>
      <c r="H3983" s="71" t="s">
        <v>11940</v>
      </c>
      <c r="J3983" s="72" t="s">
        <v>17</v>
      </c>
      <c r="L3983" s="71" t="s">
        <v>18</v>
      </c>
      <c r="M3983" s="73"/>
      <c r="N3983" s="73"/>
      <c r="R3983" s="73"/>
      <c r="S3983" s="72" t="s">
        <v>99</v>
      </c>
      <c r="T3983" s="72" t="s">
        <v>14410</v>
      </c>
      <c r="U3983" s="73"/>
      <c r="W3983" s="73"/>
      <c r="X3983" s="73"/>
      <c r="Y3983" s="72" t="s">
        <v>14379</v>
      </c>
      <c r="AO3983" s="71">
        <v>311.6</v>
      </c>
      <c r="AW3983" s="74" t="s">
        <v>18377</v>
      </c>
    </row>
    <row r="3984" spans="1:49">
      <c r="A3984" s="70" t="str">
        <f t="shared" si="125"/>
        <v>2026-01</v>
      </c>
      <c r="B3984" s="5" t="str">
        <f>_xlfn.XLOOKUP(G3984,过机服务商重量差!A:A,过机服务商重量差!G:G)</f>
        <v>玉麒麟</v>
      </c>
      <c r="C3984" s="32" t="str">
        <f t="shared" si="124"/>
        <v>渠道</v>
      </c>
      <c r="D3984" s="63">
        <f>ROUND(IF(AND(AO3984&gt;=0,Y3984="正常走货"),_xlfn.XLOOKUP(G3984,过机服务商重量差!A:A,过机服务商重量差!L:L),"0"),2)</f>
        <v>0.5</v>
      </c>
      <c r="E3984" s="64">
        <f>ROUND(IF(B3984="小旋风",$D3984/提成!$D$4*提成!$E$4,$D3984/提成!$D$3*提成!$E$3),2)</f>
        <v>0.01</v>
      </c>
      <c r="F3984" s="5" t="str">
        <f ca="1">IFERROR(LOOKUP(1,0/((B3984=名单!B:B)*(VALUE(AW3984)&gt;=名单!E:E)*(VALUE(AW3984)&lt;=名单!G:G)*(Y3984="正常走货")),名单!H:H),"否")</f>
        <v>否</v>
      </c>
      <c r="G3984" s="71" t="s">
        <v>11941</v>
      </c>
      <c r="H3984" s="71" t="s">
        <v>11943</v>
      </c>
      <c r="J3984" s="72" t="s">
        <v>17</v>
      </c>
      <c r="L3984" s="71" t="s">
        <v>18</v>
      </c>
      <c r="M3984" s="73"/>
      <c r="N3984" s="73"/>
      <c r="R3984" s="73"/>
      <c r="S3984" s="72" t="s">
        <v>1262</v>
      </c>
      <c r="T3984" s="71" t="s">
        <v>14382</v>
      </c>
      <c r="U3984" s="73"/>
      <c r="W3984" s="73"/>
      <c r="X3984" s="73"/>
      <c r="Y3984" s="72" t="s">
        <v>14379</v>
      </c>
      <c r="AO3984" s="71">
        <v>79.5</v>
      </c>
      <c r="AW3984" s="74" t="s">
        <v>18378</v>
      </c>
    </row>
    <row r="3985" spans="1:49">
      <c r="A3985" s="70" t="str">
        <f t="shared" si="125"/>
        <v>2026-01</v>
      </c>
      <c r="B3985" s="5" t="str">
        <f>_xlfn.XLOOKUP(G3985,过机服务商重量差!A:A,过机服务商重量差!G:G)</f>
        <v>玉麒麟</v>
      </c>
      <c r="C3985" s="32" t="str">
        <f t="shared" si="124"/>
        <v>渠道</v>
      </c>
      <c r="D3985" s="63">
        <f>ROUND(IF(AND(AO3985&gt;=0,Y3985="正常走货"),_xlfn.XLOOKUP(G3985,过机服务商重量差!A:A,过机服务商重量差!L:L),"0"),2)</f>
        <v>13</v>
      </c>
      <c r="E3985" s="64">
        <f>ROUND(IF(B3985="小旋风",$D3985/提成!$D$4*提成!$E$4,$D3985/提成!$D$3*提成!$E$3),2)</f>
        <v>0.13</v>
      </c>
      <c r="F3985" s="5" t="str">
        <f ca="1">IFERROR(LOOKUP(1,0/((B3985=名单!B:B)*(VALUE(AW3985)&gt;=名单!E:E)*(VALUE(AW3985)&lt;=名单!G:G)*(Y3985="正常走货")),名单!H:H),"否")</f>
        <v>否</v>
      </c>
      <c r="G3985" s="71" t="s">
        <v>11944</v>
      </c>
      <c r="H3985" s="71" t="s">
        <v>11946</v>
      </c>
      <c r="J3985" s="72" t="s">
        <v>17</v>
      </c>
      <c r="L3985" s="71" t="s">
        <v>18</v>
      </c>
      <c r="M3985" s="73"/>
      <c r="N3985" s="73"/>
      <c r="R3985" s="73"/>
      <c r="S3985" s="72" t="s">
        <v>1262</v>
      </c>
      <c r="T3985" s="72" t="s">
        <v>14382</v>
      </c>
      <c r="U3985" s="73"/>
      <c r="W3985" s="73"/>
      <c r="X3985" s="73"/>
      <c r="Y3985" s="72" t="s">
        <v>14379</v>
      </c>
      <c r="AO3985" s="71">
        <v>150.33</v>
      </c>
      <c r="AW3985" s="74" t="s">
        <v>18379</v>
      </c>
    </row>
    <row r="3986" spans="1:49">
      <c r="A3986" s="70" t="str">
        <f t="shared" si="125"/>
        <v>2026-01</v>
      </c>
      <c r="B3986" s="5" t="str">
        <f>_xlfn.XLOOKUP(G3986,过机服务商重量差!A:A,过机服务商重量差!G:G)</f>
        <v>风清扬</v>
      </c>
      <c r="C3986" s="32" t="str">
        <f t="shared" si="124"/>
        <v>渠道</v>
      </c>
      <c r="D3986" s="63">
        <f>ROUND(IF(AND(AO3986&gt;=0,Y3986="正常走货"),_xlfn.XLOOKUP(G3986,过机服务商重量差!A:A,过机服务商重量差!L:L),"0"),2)</f>
        <v>7</v>
      </c>
      <c r="E3986" s="64">
        <f>ROUND(IF(B3986="小旋风",$D3986/提成!$D$4*提成!$E$4,$D3986/提成!$D$3*提成!$E$3),2)</f>
        <v>0.07</v>
      </c>
      <c r="F3986" s="5" t="str">
        <f ca="1">IFERROR(LOOKUP(1,0/((B3986=名单!B:B)*(VALUE(AW3986)&gt;=名单!E:E)*(VALUE(AW3986)&lt;=名单!G:G)*(Y3986="正常走货")),名单!H:H),"否")</f>
        <v>是</v>
      </c>
      <c r="G3986" s="71" t="s">
        <v>11947</v>
      </c>
      <c r="H3986" s="71" t="s">
        <v>11949</v>
      </c>
      <c r="J3986" s="72" t="s">
        <v>144</v>
      </c>
      <c r="L3986" s="71" t="s">
        <v>18</v>
      </c>
      <c r="M3986" s="73"/>
      <c r="N3986" s="73"/>
      <c r="R3986" s="73"/>
      <c r="S3986" s="72" t="s">
        <v>1068</v>
      </c>
      <c r="T3986" s="72" t="s">
        <v>14578</v>
      </c>
      <c r="U3986" s="73"/>
      <c r="W3986" s="73"/>
      <c r="X3986" s="73"/>
      <c r="Y3986" s="72" t="s">
        <v>14379</v>
      </c>
      <c r="AO3986" s="71">
        <v>90</v>
      </c>
      <c r="AW3986" s="74" t="s">
        <v>18380</v>
      </c>
    </row>
    <row r="3987" spans="1:49">
      <c r="A3987" s="70" t="str">
        <f t="shared" si="125"/>
        <v>2026-01</v>
      </c>
      <c r="B3987" s="5" t="str">
        <f>_xlfn.XLOOKUP(G3987,过机服务商重量差!A:A,过机服务商重量差!G:G)</f>
        <v>玉麒麟</v>
      </c>
      <c r="C3987" s="32" t="str">
        <f t="shared" si="124"/>
        <v>渠道</v>
      </c>
      <c r="D3987" s="63">
        <f>ROUND(IF(AND(AO3987&gt;=0,Y3987="正常走货"),_xlfn.XLOOKUP(G3987,过机服务商重量差!A:A,过机服务商重量差!L:L),"0"),2)</f>
        <v>4.5</v>
      </c>
      <c r="E3987" s="64">
        <f>ROUND(IF(B3987="小旋风",$D3987/提成!$D$4*提成!$E$4,$D3987/提成!$D$3*提成!$E$3),2)</f>
        <v>0.05</v>
      </c>
      <c r="F3987" s="5" t="str">
        <f ca="1">IFERROR(LOOKUP(1,0/((B3987=名单!B:B)*(VALUE(AW3987)&gt;=名单!E:E)*(VALUE(AW3987)&lt;=名单!G:G)*(Y3987="正常走货")),名单!H:H),"否")</f>
        <v>否</v>
      </c>
      <c r="G3987" s="71" t="s">
        <v>11950</v>
      </c>
      <c r="H3987" s="71" t="s">
        <v>11952</v>
      </c>
      <c r="J3987" s="72" t="s">
        <v>17</v>
      </c>
      <c r="L3987" s="71" t="s">
        <v>18</v>
      </c>
      <c r="M3987" s="73"/>
      <c r="N3987" s="73"/>
      <c r="R3987" s="73"/>
      <c r="S3987" s="72" t="s">
        <v>1262</v>
      </c>
      <c r="T3987" s="72" t="s">
        <v>14382</v>
      </c>
      <c r="U3987" s="73"/>
      <c r="W3987" s="73"/>
      <c r="X3987" s="73"/>
      <c r="Y3987" s="72" t="s">
        <v>14379</v>
      </c>
      <c r="AO3987" s="71">
        <v>69.43</v>
      </c>
      <c r="AW3987" s="74" t="s">
        <v>18381</v>
      </c>
    </row>
    <row r="3988" spans="1:49">
      <c r="A3988" s="70" t="str">
        <f t="shared" si="125"/>
        <v>2026-01</v>
      </c>
      <c r="B3988" s="5" t="str">
        <f>_xlfn.XLOOKUP(G3988,过机服务商重量差!A:A,过机服务商重量差!G:G)</f>
        <v>玉麒麟</v>
      </c>
      <c r="C3988" s="32" t="str">
        <f t="shared" si="124"/>
        <v>渠道</v>
      </c>
      <c r="D3988" s="63">
        <f>ROUND(IF(AND(AO3988&gt;=0,Y3988="正常走货"),_xlfn.XLOOKUP(G3988,过机服务商重量差!A:A,过机服务商重量差!L:L),"0"),2)</f>
        <v>2</v>
      </c>
      <c r="E3988" s="64">
        <f>ROUND(IF(B3988="小旋风",$D3988/提成!$D$4*提成!$E$4,$D3988/提成!$D$3*提成!$E$3),2)</f>
        <v>0.02</v>
      </c>
      <c r="F3988" s="5" t="str">
        <f ca="1">IFERROR(LOOKUP(1,0/((B3988=名单!B:B)*(VALUE(AW3988)&gt;=名单!E:E)*(VALUE(AW3988)&lt;=名单!G:G)*(Y3988="正常走货")),名单!H:H),"否")</f>
        <v>否</v>
      </c>
      <c r="G3988" s="71" t="s">
        <v>11953</v>
      </c>
      <c r="H3988" s="71" t="s">
        <v>11955</v>
      </c>
      <c r="J3988" s="71" t="s">
        <v>17</v>
      </c>
      <c r="L3988" s="71" t="s">
        <v>18</v>
      </c>
      <c r="M3988" s="73"/>
      <c r="N3988" s="73"/>
      <c r="R3988" s="73"/>
      <c r="S3988" s="72" t="s">
        <v>1262</v>
      </c>
      <c r="T3988" s="71" t="s">
        <v>14382</v>
      </c>
      <c r="U3988" s="73"/>
      <c r="W3988" s="73"/>
      <c r="X3988" s="73"/>
      <c r="Y3988" s="72" t="s">
        <v>14379</v>
      </c>
      <c r="AO3988" s="71">
        <v>88.5</v>
      </c>
      <c r="AW3988" s="74" t="s">
        <v>18382</v>
      </c>
    </row>
    <row r="3989" spans="1:49">
      <c r="A3989" s="70" t="str">
        <f t="shared" si="125"/>
        <v>2026-01</v>
      </c>
      <c r="B3989" s="5" t="str">
        <f>_xlfn.XLOOKUP(G3989,过机服务商重量差!A:A,过机服务商重量差!G:G)</f>
        <v>玉麒麟</v>
      </c>
      <c r="C3989" s="32" t="str">
        <f t="shared" si="124"/>
        <v>渠道</v>
      </c>
      <c r="D3989" s="63">
        <f>ROUND(IF(AND(AO3989&gt;=0,Y3989="正常走货"),_xlfn.XLOOKUP(G3989,过机服务商重量差!A:A,过机服务商重量差!L:L),"0"),2)</f>
        <v>4</v>
      </c>
      <c r="E3989" s="64">
        <f>ROUND(IF(B3989="小旋风",$D3989/提成!$D$4*提成!$E$4,$D3989/提成!$D$3*提成!$E$3),2)</f>
        <v>0.04</v>
      </c>
      <c r="F3989" s="5" t="str">
        <f ca="1">IFERROR(LOOKUP(1,0/((B3989=名单!B:B)*(VALUE(AW3989)&gt;=名单!E:E)*(VALUE(AW3989)&lt;=名单!G:G)*(Y3989="正常走货")),名单!H:H),"否")</f>
        <v>否</v>
      </c>
      <c r="G3989" s="71" t="s">
        <v>11956</v>
      </c>
      <c r="H3989" s="71" t="s">
        <v>11958</v>
      </c>
      <c r="J3989" s="72" t="s">
        <v>17</v>
      </c>
      <c r="L3989" s="71" t="s">
        <v>18</v>
      </c>
      <c r="M3989" s="73"/>
      <c r="N3989" s="73"/>
      <c r="R3989" s="73"/>
      <c r="S3989" s="72" t="s">
        <v>79</v>
      </c>
      <c r="T3989" s="72" t="s">
        <v>14378</v>
      </c>
      <c r="U3989" s="73"/>
      <c r="W3989" s="73"/>
      <c r="X3989" s="73"/>
      <c r="Y3989" s="72" t="s">
        <v>14379</v>
      </c>
      <c r="AO3989" s="71">
        <v>144.2</v>
      </c>
      <c r="AW3989" s="74" t="s">
        <v>18383</v>
      </c>
    </row>
    <row r="3990" spans="1:49">
      <c r="A3990" s="70" t="str">
        <f t="shared" si="125"/>
        <v>2026-01</v>
      </c>
      <c r="B3990" s="5" t="str">
        <f>_xlfn.XLOOKUP(G3990,过机服务商重量差!A:A,过机服务商重量差!G:G)</f>
        <v>玉麒麟</v>
      </c>
      <c r="C3990" s="32" t="str">
        <f t="shared" si="124"/>
        <v>渠道</v>
      </c>
      <c r="D3990" s="63">
        <f>ROUND(IF(AND(AO3990&gt;=0,Y3990="正常走货"),_xlfn.XLOOKUP(G3990,过机服务商重量差!A:A,过机服务商重量差!L:L),"0"),2)</f>
        <v>1.5</v>
      </c>
      <c r="E3990" s="64">
        <f>ROUND(IF(B3990="小旋风",$D3990/提成!$D$4*提成!$E$4,$D3990/提成!$D$3*提成!$E$3),2)</f>
        <v>0.02</v>
      </c>
      <c r="F3990" s="5" t="str">
        <f ca="1">IFERROR(LOOKUP(1,0/((B3990=名单!B:B)*(VALUE(AW3990)&gt;=名单!E:E)*(VALUE(AW3990)&lt;=名单!G:G)*(Y3990="正常走货")),名单!H:H),"否")</f>
        <v>否</v>
      </c>
      <c r="G3990" s="71" t="s">
        <v>11959</v>
      </c>
      <c r="H3990" s="71" t="s">
        <v>11961</v>
      </c>
      <c r="J3990" s="72" t="s">
        <v>17</v>
      </c>
      <c r="L3990" s="71" t="s">
        <v>18</v>
      </c>
      <c r="M3990" s="73"/>
      <c r="N3990" s="73"/>
      <c r="R3990" s="73"/>
      <c r="S3990" s="72" t="s">
        <v>79</v>
      </c>
      <c r="T3990" s="71" t="s">
        <v>14378</v>
      </c>
      <c r="U3990" s="73"/>
      <c r="W3990" s="73"/>
      <c r="X3990" s="73"/>
      <c r="Y3990" s="72" t="s">
        <v>14379</v>
      </c>
      <c r="AO3990" s="71">
        <v>103.31</v>
      </c>
      <c r="AW3990" s="74" t="s">
        <v>18384</v>
      </c>
    </row>
    <row r="3991" spans="1:49">
      <c r="A3991" s="70" t="str">
        <f t="shared" si="125"/>
        <v>2026-01</v>
      </c>
      <c r="B3991" s="5" t="str">
        <f>_xlfn.XLOOKUP(G3991,过机服务商重量差!A:A,过机服务商重量差!G:G)</f>
        <v>玉麒麟</v>
      </c>
      <c r="C3991" s="32" t="str">
        <f t="shared" si="124"/>
        <v>渠道</v>
      </c>
      <c r="D3991" s="63">
        <f>ROUND(IF(AND(AO3991&gt;=0,Y3991="正常走货"),_xlfn.XLOOKUP(G3991,过机服务商重量差!A:A,过机服务商重量差!L:L),"0"),2)</f>
        <v>46</v>
      </c>
      <c r="E3991" s="64">
        <f>ROUND(IF(B3991="小旋风",$D3991/提成!$D$4*提成!$E$4,$D3991/提成!$D$3*提成!$E$3),2)</f>
        <v>0.46</v>
      </c>
      <c r="F3991" s="5" t="str">
        <f ca="1">IFERROR(LOOKUP(1,0/((B3991=名单!B:B)*(VALUE(AW3991)&gt;=名单!E:E)*(VALUE(AW3991)&lt;=名单!G:G)*(Y3991="正常走货")),名单!H:H),"否")</f>
        <v>否</v>
      </c>
      <c r="G3991" s="71" t="s">
        <v>11962</v>
      </c>
      <c r="H3991" s="71" t="s">
        <v>11964</v>
      </c>
      <c r="J3991" s="72" t="s">
        <v>17</v>
      </c>
      <c r="L3991" s="71" t="s">
        <v>18</v>
      </c>
      <c r="M3991" s="73"/>
      <c r="N3991" s="73"/>
      <c r="R3991" s="73"/>
      <c r="S3991" s="72" t="s">
        <v>219</v>
      </c>
      <c r="T3991" s="72" t="s">
        <v>14386</v>
      </c>
      <c r="U3991" s="73"/>
      <c r="W3991" s="73"/>
      <c r="X3991" s="73"/>
      <c r="Y3991" s="72" t="s">
        <v>14379</v>
      </c>
      <c r="AO3991" s="71">
        <v>326.6</v>
      </c>
      <c r="AW3991" s="74" t="s">
        <v>18385</v>
      </c>
    </row>
    <row r="3992" spans="1:49">
      <c r="A3992" s="70" t="str">
        <f t="shared" si="125"/>
        <v>2026-01</v>
      </c>
      <c r="B3992" s="5" t="str">
        <f>_xlfn.XLOOKUP(G3992,过机服务商重量差!A:A,过机服务商重量差!G:G)</f>
        <v>玉麒麟</v>
      </c>
      <c r="C3992" s="32" t="str">
        <f t="shared" si="124"/>
        <v>渠道</v>
      </c>
      <c r="D3992" s="63">
        <f>ROUND(IF(AND(AO3992&gt;=0,Y3992="正常走货"),_xlfn.XLOOKUP(G3992,过机服务商重量差!A:A,过机服务商重量差!L:L),"0"),2)</f>
        <v>46</v>
      </c>
      <c r="E3992" s="64">
        <f>ROUND(IF(B3992="小旋风",$D3992/提成!$D$4*提成!$E$4,$D3992/提成!$D$3*提成!$E$3),2)</f>
        <v>0.46</v>
      </c>
      <c r="F3992" s="5" t="str">
        <f ca="1">IFERROR(LOOKUP(1,0/((B3992=名单!B:B)*(VALUE(AW3992)&gt;=名单!E:E)*(VALUE(AW3992)&lt;=名单!G:G)*(Y3992="正常走货")),名单!H:H),"否")</f>
        <v>否</v>
      </c>
      <c r="G3992" s="71" t="s">
        <v>11965</v>
      </c>
      <c r="H3992" s="71" t="s">
        <v>11967</v>
      </c>
      <c r="J3992" s="72" t="s">
        <v>17</v>
      </c>
      <c r="L3992" s="71" t="s">
        <v>18</v>
      </c>
      <c r="M3992" s="73"/>
      <c r="N3992" s="73"/>
      <c r="R3992" s="73"/>
      <c r="S3992" s="72" t="s">
        <v>219</v>
      </c>
      <c r="T3992" s="72" t="s">
        <v>14386</v>
      </c>
      <c r="U3992" s="73"/>
      <c r="W3992" s="73"/>
      <c r="X3992" s="73"/>
      <c r="Y3992" s="72" t="s">
        <v>14379</v>
      </c>
      <c r="AO3992" s="71">
        <v>326.6</v>
      </c>
      <c r="AW3992" s="74" t="s">
        <v>18386</v>
      </c>
    </row>
    <row r="3993" spans="1:49">
      <c r="A3993" s="70" t="str">
        <f t="shared" si="125"/>
        <v>2026-01</v>
      </c>
      <c r="B3993" s="5" t="str">
        <f>_xlfn.XLOOKUP(G3993,过机服务商重量差!A:A,过机服务商重量差!G:G)</f>
        <v>玉麒麟</v>
      </c>
      <c r="C3993" s="32" t="str">
        <f t="shared" si="124"/>
        <v>渠道</v>
      </c>
      <c r="D3993" s="63">
        <f>ROUND(IF(AND(AO3993&gt;=0,Y3993="正常走货"),_xlfn.XLOOKUP(G3993,过机服务商重量差!A:A,过机服务商重量差!L:L),"0"),2)</f>
        <v>47</v>
      </c>
      <c r="E3993" s="64">
        <f>ROUND(IF(B3993="小旋风",$D3993/提成!$D$4*提成!$E$4,$D3993/提成!$D$3*提成!$E$3),2)</f>
        <v>0.47</v>
      </c>
      <c r="F3993" s="5" t="str">
        <f ca="1">IFERROR(LOOKUP(1,0/((B3993=名单!B:B)*(VALUE(AW3993)&gt;=名单!E:E)*(VALUE(AW3993)&lt;=名单!G:G)*(Y3993="正常走货")),名单!H:H),"否")</f>
        <v>否</v>
      </c>
      <c r="G3993" s="71" t="s">
        <v>11968</v>
      </c>
      <c r="H3993" s="71" t="s">
        <v>11970</v>
      </c>
      <c r="J3993" s="72" t="s">
        <v>17</v>
      </c>
      <c r="L3993" s="71" t="s">
        <v>18</v>
      </c>
      <c r="M3993" s="73"/>
      <c r="N3993" s="73"/>
      <c r="R3993" s="73"/>
      <c r="S3993" s="72" t="s">
        <v>219</v>
      </c>
      <c r="T3993" s="71" t="s">
        <v>14386</v>
      </c>
      <c r="U3993" s="73"/>
      <c r="W3993" s="73"/>
      <c r="X3993" s="73"/>
      <c r="Y3993" s="72" t="s">
        <v>14379</v>
      </c>
      <c r="AO3993" s="71">
        <v>334.1</v>
      </c>
      <c r="AW3993" s="74" t="s">
        <v>18387</v>
      </c>
    </row>
    <row r="3994" spans="1:49">
      <c r="A3994" s="70" t="str">
        <f t="shared" si="125"/>
        <v>2026-01</v>
      </c>
      <c r="B3994" s="5" t="str">
        <f>_xlfn.XLOOKUP(G3994,过机服务商重量差!A:A,过机服务商重量差!G:G)</f>
        <v>玉麒麟</v>
      </c>
      <c r="C3994" s="32" t="str">
        <f t="shared" si="124"/>
        <v>渠道</v>
      </c>
      <c r="D3994" s="63">
        <f>ROUND(IF(AND(AO3994&gt;=0,Y3994="正常走货"),_xlfn.XLOOKUP(G3994,过机服务商重量差!A:A,过机服务商重量差!L:L),"0"),2)</f>
        <v>46</v>
      </c>
      <c r="E3994" s="64">
        <f>ROUND(IF(B3994="小旋风",$D3994/提成!$D$4*提成!$E$4,$D3994/提成!$D$3*提成!$E$3),2)</f>
        <v>0.46</v>
      </c>
      <c r="F3994" s="5" t="str">
        <f ca="1">IFERROR(LOOKUP(1,0/((B3994=名单!B:B)*(VALUE(AW3994)&gt;=名单!E:E)*(VALUE(AW3994)&lt;=名单!G:G)*(Y3994="正常走货")),名单!H:H),"否")</f>
        <v>否</v>
      </c>
      <c r="G3994" s="71" t="s">
        <v>11971</v>
      </c>
      <c r="H3994" s="71" t="s">
        <v>11973</v>
      </c>
      <c r="J3994" s="71" t="s">
        <v>17</v>
      </c>
      <c r="L3994" s="71" t="s">
        <v>18</v>
      </c>
      <c r="M3994" s="73"/>
      <c r="N3994" s="73"/>
      <c r="R3994" s="73"/>
      <c r="S3994" s="72" t="s">
        <v>219</v>
      </c>
      <c r="T3994" s="72" t="s">
        <v>14386</v>
      </c>
      <c r="U3994" s="73"/>
      <c r="W3994" s="73"/>
      <c r="X3994" s="73"/>
      <c r="Y3994" s="72" t="s">
        <v>14379</v>
      </c>
      <c r="AO3994" s="71">
        <v>326.6</v>
      </c>
      <c r="AW3994" s="74" t="s">
        <v>18388</v>
      </c>
    </row>
    <row r="3995" spans="1:49">
      <c r="A3995" s="70" t="str">
        <f t="shared" si="125"/>
        <v>2026-01</v>
      </c>
      <c r="B3995" s="5" t="str">
        <f>_xlfn.XLOOKUP(G3995,过机服务商重量差!A:A,过机服务商重量差!G:G)</f>
        <v>玉麒麟</v>
      </c>
      <c r="C3995" s="32" t="str">
        <f t="shared" si="124"/>
        <v>渠道</v>
      </c>
      <c r="D3995" s="63">
        <f>ROUND(IF(AND(AO3995&gt;=0,Y3995="正常走货"),_xlfn.XLOOKUP(G3995,过机服务商重量差!A:A,过机服务商重量差!L:L),"0"),2)</f>
        <v>46</v>
      </c>
      <c r="E3995" s="64">
        <f>ROUND(IF(B3995="小旋风",$D3995/提成!$D$4*提成!$E$4,$D3995/提成!$D$3*提成!$E$3),2)</f>
        <v>0.46</v>
      </c>
      <c r="F3995" s="5" t="str">
        <f ca="1">IFERROR(LOOKUP(1,0/((B3995=名单!B:B)*(VALUE(AW3995)&gt;=名单!E:E)*(VALUE(AW3995)&lt;=名单!G:G)*(Y3995="正常走货")),名单!H:H),"否")</f>
        <v>否</v>
      </c>
      <c r="G3995" s="71" t="s">
        <v>11974</v>
      </c>
      <c r="H3995" s="71" t="s">
        <v>11976</v>
      </c>
      <c r="J3995" s="72" t="s">
        <v>17</v>
      </c>
      <c r="L3995" s="71" t="s">
        <v>18</v>
      </c>
      <c r="M3995" s="73"/>
      <c r="N3995" s="73"/>
      <c r="R3995" s="73"/>
      <c r="S3995" s="72" t="s">
        <v>219</v>
      </c>
      <c r="T3995" s="72" t="s">
        <v>14386</v>
      </c>
      <c r="U3995" s="73"/>
      <c r="W3995" s="73"/>
      <c r="X3995" s="73"/>
      <c r="Y3995" s="72" t="s">
        <v>14379</v>
      </c>
      <c r="AO3995" s="71">
        <v>326.6</v>
      </c>
      <c r="AW3995" s="74" t="s">
        <v>18389</v>
      </c>
    </row>
    <row r="3996" spans="1:49">
      <c r="A3996" s="70" t="str">
        <f t="shared" si="125"/>
        <v>2026-01</v>
      </c>
      <c r="B3996" s="5" t="str">
        <f>_xlfn.XLOOKUP(G3996,过机服务商重量差!A:A,过机服务商重量差!G:G)</f>
        <v>玉麒麟</v>
      </c>
      <c r="C3996" s="32" t="str">
        <f t="shared" si="124"/>
        <v>渠道</v>
      </c>
      <c r="D3996" s="63">
        <f>ROUND(IF(AND(AO3996&gt;=0,Y3996="正常走货"),_xlfn.XLOOKUP(G3996,过机服务商重量差!A:A,过机服务商重量差!L:L),"0"),2)</f>
        <v>47</v>
      </c>
      <c r="E3996" s="64">
        <f>ROUND(IF(B3996="小旋风",$D3996/提成!$D$4*提成!$E$4,$D3996/提成!$D$3*提成!$E$3),2)</f>
        <v>0.47</v>
      </c>
      <c r="F3996" s="5" t="str">
        <f ca="1">IFERROR(LOOKUP(1,0/((B3996=名单!B:B)*(VALUE(AW3996)&gt;=名单!E:E)*(VALUE(AW3996)&lt;=名单!G:G)*(Y3996="正常走货")),名单!H:H),"否")</f>
        <v>否</v>
      </c>
      <c r="G3996" s="71" t="s">
        <v>11977</v>
      </c>
      <c r="H3996" s="71" t="s">
        <v>11979</v>
      </c>
      <c r="J3996" s="71" t="s">
        <v>17</v>
      </c>
      <c r="L3996" s="71" t="s">
        <v>18</v>
      </c>
      <c r="M3996" s="73"/>
      <c r="N3996" s="73"/>
      <c r="R3996" s="73"/>
      <c r="S3996" s="72" t="s">
        <v>219</v>
      </c>
      <c r="T3996" s="72" t="s">
        <v>14386</v>
      </c>
      <c r="U3996" s="73"/>
      <c r="W3996" s="73"/>
      <c r="X3996" s="73"/>
      <c r="Y3996" s="72" t="s">
        <v>14379</v>
      </c>
      <c r="AO3996" s="71">
        <v>334.1</v>
      </c>
      <c r="AW3996" s="74" t="s">
        <v>18390</v>
      </c>
    </row>
    <row r="3997" spans="1:49">
      <c r="A3997" s="70" t="str">
        <f t="shared" si="125"/>
        <v>2026-01</v>
      </c>
      <c r="B3997" s="5" t="str">
        <f>_xlfn.XLOOKUP(G3997,过机服务商重量差!A:A,过机服务商重量差!G:G)</f>
        <v>玉麒麟</v>
      </c>
      <c r="C3997" s="32" t="str">
        <f t="shared" si="124"/>
        <v>渠道</v>
      </c>
      <c r="D3997" s="63">
        <f>ROUND(IF(AND(AO3997&gt;=0,Y3997="正常走货"),_xlfn.XLOOKUP(G3997,过机服务商重量差!A:A,过机服务商重量差!L:L),"0"),2)</f>
        <v>48</v>
      </c>
      <c r="E3997" s="64">
        <f>ROUND(IF(B3997="小旋风",$D3997/提成!$D$4*提成!$E$4,$D3997/提成!$D$3*提成!$E$3),2)</f>
        <v>0.48</v>
      </c>
      <c r="F3997" s="5" t="str">
        <f ca="1">IFERROR(LOOKUP(1,0/((B3997=名单!B:B)*(VALUE(AW3997)&gt;=名单!E:E)*(VALUE(AW3997)&lt;=名单!G:G)*(Y3997="正常走货")),名单!H:H),"否")</f>
        <v>否</v>
      </c>
      <c r="G3997" s="71" t="s">
        <v>11980</v>
      </c>
      <c r="H3997" s="71" t="s">
        <v>11982</v>
      </c>
      <c r="J3997" s="72" t="s">
        <v>17</v>
      </c>
      <c r="L3997" s="71" t="s">
        <v>18</v>
      </c>
      <c r="M3997" s="73"/>
      <c r="N3997" s="73"/>
      <c r="R3997" s="73"/>
      <c r="S3997" s="72" t="s">
        <v>219</v>
      </c>
      <c r="T3997" s="72" t="s">
        <v>14386</v>
      </c>
      <c r="U3997" s="73"/>
      <c r="W3997" s="73"/>
      <c r="X3997" s="73"/>
      <c r="Y3997" s="72" t="s">
        <v>14379</v>
      </c>
      <c r="AO3997" s="71">
        <v>341.6</v>
      </c>
      <c r="AW3997" s="74" t="s">
        <v>18391</v>
      </c>
    </row>
    <row r="3998" spans="1:49">
      <c r="A3998" s="70" t="str">
        <f t="shared" si="125"/>
        <v>2026-01</v>
      </c>
      <c r="B3998" s="5" t="str">
        <f>_xlfn.XLOOKUP(G3998,过机服务商重量差!A:A,过机服务商重量差!G:G)</f>
        <v>玉麒麟</v>
      </c>
      <c r="C3998" s="32" t="str">
        <f t="shared" si="124"/>
        <v>渠道</v>
      </c>
      <c r="D3998" s="63">
        <f>ROUND(IF(AND(AO3998&gt;=0,Y3998="正常走货"),_xlfn.XLOOKUP(G3998,过机服务商重量差!A:A,过机服务商重量差!L:L),"0"),2)</f>
        <v>44</v>
      </c>
      <c r="E3998" s="64">
        <f>ROUND(IF(B3998="小旋风",$D3998/提成!$D$4*提成!$E$4,$D3998/提成!$D$3*提成!$E$3),2)</f>
        <v>0.44</v>
      </c>
      <c r="F3998" s="5" t="str">
        <f ca="1">IFERROR(LOOKUP(1,0/((B3998=名单!B:B)*(VALUE(AW3998)&gt;=名单!E:E)*(VALUE(AW3998)&lt;=名单!G:G)*(Y3998="正常走货")),名单!H:H),"否")</f>
        <v>否</v>
      </c>
      <c r="G3998" s="71" t="s">
        <v>11983</v>
      </c>
      <c r="H3998" s="71" t="s">
        <v>11985</v>
      </c>
      <c r="J3998" s="72" t="s">
        <v>17</v>
      </c>
      <c r="L3998" s="71" t="s">
        <v>18</v>
      </c>
      <c r="M3998" s="73"/>
      <c r="N3998" s="73"/>
      <c r="R3998" s="73"/>
      <c r="S3998" s="72" t="s">
        <v>219</v>
      </c>
      <c r="T3998" s="72" t="s">
        <v>14386</v>
      </c>
      <c r="U3998" s="73"/>
      <c r="W3998" s="73"/>
      <c r="X3998" s="73"/>
      <c r="Y3998" s="72" t="s">
        <v>14379</v>
      </c>
      <c r="AO3998" s="71">
        <v>311.6</v>
      </c>
      <c r="AW3998" s="74" t="s">
        <v>18392</v>
      </c>
    </row>
    <row r="3999" spans="1:49">
      <c r="A3999" s="70" t="str">
        <f t="shared" si="125"/>
        <v>2026-01</v>
      </c>
      <c r="B3999" s="5" t="str">
        <f>_xlfn.XLOOKUP(G3999,过机服务商重量差!A:A,过机服务商重量差!G:G)</f>
        <v>007</v>
      </c>
      <c r="C3999" s="32" t="str">
        <f t="shared" si="124"/>
        <v>渠道</v>
      </c>
      <c r="D3999" s="63">
        <f>ROUND(IF(AND(AO3999&gt;=0,Y3999="正常走货"),_xlfn.XLOOKUP(G3999,过机服务商重量差!A:A,过机服务商重量差!L:L),"0"),2)</f>
        <v>71</v>
      </c>
      <c r="E3999" s="64">
        <f>ROUND(IF(B3999="小旋风",$D3999/提成!$D$4*提成!$E$4,$D3999/提成!$D$3*提成!$E$3),2)</f>
        <v>0.71</v>
      </c>
      <c r="F3999" s="5" t="str">
        <f ca="1">IFERROR(LOOKUP(1,0/((B3999=名单!B:B)*(VALUE(AW3999)&gt;=名单!E:E)*(VALUE(AW3999)&lt;=名单!G:G)*(Y3999="正常走货")),名单!H:H),"否")</f>
        <v>否</v>
      </c>
      <c r="G3999" s="71" t="s">
        <v>11986</v>
      </c>
      <c r="H3999" s="71" t="s">
        <v>11988</v>
      </c>
      <c r="J3999" s="72" t="s">
        <v>168</v>
      </c>
      <c r="L3999" s="71" t="s">
        <v>18</v>
      </c>
      <c r="M3999" s="73"/>
      <c r="N3999" s="73"/>
      <c r="R3999" s="73"/>
      <c r="S3999" s="72" t="s">
        <v>227</v>
      </c>
      <c r="T3999" s="72" t="s">
        <v>14410</v>
      </c>
      <c r="U3999" s="73"/>
      <c r="W3999" s="73"/>
      <c r="X3999" s="73"/>
      <c r="Y3999" s="72" t="s">
        <v>14379</v>
      </c>
      <c r="AO3999" s="71">
        <v>142</v>
      </c>
      <c r="AW3999" s="74" t="s">
        <v>18393</v>
      </c>
    </row>
    <row r="4000" spans="1:49">
      <c r="A4000" s="70" t="str">
        <f t="shared" si="125"/>
        <v>2026-01</v>
      </c>
      <c r="B4000" s="5" t="str">
        <f>_xlfn.XLOOKUP(G4000,过机服务商重量差!A:A,过机服务商重量差!G:G)</f>
        <v>玉麒麟</v>
      </c>
      <c r="C4000" s="32" t="str">
        <f t="shared" si="124"/>
        <v>渠道</v>
      </c>
      <c r="D4000" s="63">
        <f>ROUND(IF(AND(AO4000&gt;=0,Y4000="正常走货"),_xlfn.XLOOKUP(G4000,过机服务商重量差!A:A,过机服务商重量差!L:L),"0"),2)</f>
        <v>37</v>
      </c>
      <c r="E4000" s="64">
        <f>ROUND(IF(B4000="小旋风",$D4000/提成!$D$4*提成!$E$4,$D4000/提成!$D$3*提成!$E$3),2)</f>
        <v>0.37</v>
      </c>
      <c r="F4000" s="5" t="str">
        <f ca="1">IFERROR(LOOKUP(1,0/((B4000=名单!B:B)*(VALUE(AW4000)&gt;=名单!E:E)*(VALUE(AW4000)&lt;=名单!G:G)*(Y4000="正常走货")),名单!H:H),"否")</f>
        <v>否</v>
      </c>
      <c r="G4000" s="71" t="s">
        <v>11989</v>
      </c>
      <c r="H4000" s="71" t="s">
        <v>11991</v>
      </c>
      <c r="J4000" s="72" t="s">
        <v>17</v>
      </c>
      <c r="L4000" s="71" t="s">
        <v>18</v>
      </c>
      <c r="M4000" s="73"/>
      <c r="N4000" s="73"/>
      <c r="R4000" s="73"/>
      <c r="S4000" s="72" t="s">
        <v>1262</v>
      </c>
      <c r="T4000" s="72" t="s">
        <v>14382</v>
      </c>
      <c r="U4000" s="73"/>
      <c r="W4000" s="73"/>
      <c r="X4000" s="73"/>
      <c r="Y4000" s="72" t="s">
        <v>14379</v>
      </c>
      <c r="AO4000" s="71">
        <v>229.4</v>
      </c>
      <c r="AW4000" s="74" t="s">
        <v>18394</v>
      </c>
    </row>
    <row r="4001" spans="1:49">
      <c r="A4001" s="70" t="str">
        <f t="shared" si="125"/>
        <v>2026-01</v>
      </c>
      <c r="B4001" s="5" t="str">
        <f>_xlfn.XLOOKUP(G4001,过机服务商重量差!A:A,过机服务商重量差!G:G)</f>
        <v>风清扬</v>
      </c>
      <c r="C4001" s="32" t="str">
        <f t="shared" si="124"/>
        <v>渠道</v>
      </c>
      <c r="D4001" s="63">
        <f>ROUND(IF(AND(AO4001&gt;=0,Y4001="正常走货"),_xlfn.XLOOKUP(G4001,过机服务商重量差!A:A,过机服务商重量差!L:L),"0"),2)</f>
        <v>88</v>
      </c>
      <c r="E4001" s="64">
        <f>ROUND(IF(B4001="小旋风",$D4001/提成!$D$4*提成!$E$4,$D4001/提成!$D$3*提成!$E$3),2)</f>
        <v>0.88</v>
      </c>
      <c r="F4001" s="5" t="str">
        <f ca="1">IFERROR(LOOKUP(1,0/((B4001=名单!B:B)*(VALUE(AW4001)&gt;=名单!E:E)*(VALUE(AW4001)&lt;=名单!G:G)*(Y4001="正常走货")),名单!H:H),"否")</f>
        <v>是</v>
      </c>
      <c r="G4001" s="71" t="s">
        <v>11992</v>
      </c>
      <c r="H4001" s="71" t="s">
        <v>11994</v>
      </c>
      <c r="J4001" s="72" t="s">
        <v>5040</v>
      </c>
      <c r="L4001" s="71" t="s">
        <v>18</v>
      </c>
      <c r="M4001" s="73"/>
      <c r="N4001" s="73"/>
      <c r="R4001" s="73"/>
      <c r="S4001" s="72" t="s">
        <v>203</v>
      </c>
      <c r="T4001" s="72" t="s">
        <v>14378</v>
      </c>
      <c r="U4001" s="73"/>
      <c r="W4001" s="73"/>
      <c r="X4001" s="73"/>
      <c r="Y4001" s="72" t="s">
        <v>14379</v>
      </c>
      <c r="AO4001" s="71">
        <v>1096</v>
      </c>
      <c r="AW4001" s="74" t="s">
        <v>18395</v>
      </c>
    </row>
    <row r="4002" spans="1:49">
      <c r="A4002" s="70" t="str">
        <f t="shared" si="125"/>
        <v>2026-01</v>
      </c>
      <c r="B4002" s="5" t="str">
        <f>_xlfn.XLOOKUP(G4002,过机服务商重量差!A:A,过机服务商重量差!G:G)</f>
        <v>风清扬</v>
      </c>
      <c r="C4002" s="32" t="str">
        <f t="shared" si="124"/>
        <v>渠道</v>
      </c>
      <c r="D4002" s="63">
        <f>ROUND(IF(AND(AO4002&gt;=0,Y4002="正常走货"),_xlfn.XLOOKUP(G4002,过机服务商重量差!A:A,过机服务商重量差!L:L),"0"),2)</f>
        <v>21</v>
      </c>
      <c r="E4002" s="64">
        <f>ROUND(IF(B4002="小旋风",$D4002/提成!$D$4*提成!$E$4,$D4002/提成!$D$3*提成!$E$3),2)</f>
        <v>0.21</v>
      </c>
      <c r="F4002" s="5" t="str">
        <f ca="1">IFERROR(LOOKUP(1,0/((B4002=名单!B:B)*(VALUE(AW4002)&gt;=名单!E:E)*(VALUE(AW4002)&lt;=名单!G:G)*(Y4002="正常走货")),名单!H:H),"否")</f>
        <v>是</v>
      </c>
      <c r="G4002" s="71" t="s">
        <v>11995</v>
      </c>
      <c r="H4002" s="71" t="s">
        <v>11997</v>
      </c>
      <c r="J4002" s="72" t="s">
        <v>317</v>
      </c>
      <c r="L4002" s="71" t="s">
        <v>18</v>
      </c>
      <c r="M4002" s="73"/>
      <c r="N4002" s="73"/>
      <c r="R4002" s="73"/>
      <c r="S4002" s="72" t="s">
        <v>203</v>
      </c>
      <c r="T4002" s="72" t="s">
        <v>14378</v>
      </c>
      <c r="U4002" s="73"/>
      <c r="W4002" s="73"/>
      <c r="X4002" s="73"/>
      <c r="Y4002" s="72" t="s">
        <v>14379</v>
      </c>
      <c r="AO4002" s="71">
        <v>100</v>
      </c>
      <c r="AW4002" s="74" t="s">
        <v>18396</v>
      </c>
    </row>
    <row r="4003" spans="1:49">
      <c r="A4003" s="70" t="str">
        <f t="shared" si="125"/>
        <v>2026-01</v>
      </c>
      <c r="B4003" s="5" t="str">
        <f>_xlfn.XLOOKUP(G4003,过机服务商重量差!A:A,过机服务商重量差!G:G)</f>
        <v>帅时莹</v>
      </c>
      <c r="C4003" s="32" t="str">
        <f t="shared" si="124"/>
        <v>渠道</v>
      </c>
      <c r="D4003" s="63">
        <f>ROUND(IF(AND(AO4003&gt;=0,Y4003="正常走货"),_xlfn.XLOOKUP(G4003,过机服务商重量差!A:A,过机服务商重量差!L:L),"0"),2)</f>
        <v>11</v>
      </c>
      <c r="E4003" s="64">
        <f>ROUND(IF(B4003="小旋风",$D4003/提成!$D$4*提成!$E$4,$D4003/提成!$D$3*提成!$E$3),2)</f>
        <v>0.11</v>
      </c>
      <c r="F4003" s="5" t="str">
        <f ca="1">IFERROR(LOOKUP(1,0/((B4003=名单!B:B)*(VALUE(AW4003)&gt;=名单!E:E)*(VALUE(AW4003)&lt;=名单!G:G)*(Y4003="正常走货")),名单!H:H),"否")</f>
        <v>否</v>
      </c>
      <c r="G4003" s="71" t="s">
        <v>11998</v>
      </c>
      <c r="H4003" s="71" t="s">
        <v>12000</v>
      </c>
      <c r="J4003" s="72" t="s">
        <v>287</v>
      </c>
      <c r="L4003" s="71" t="s">
        <v>18</v>
      </c>
      <c r="M4003" s="73"/>
      <c r="N4003" s="73"/>
      <c r="R4003" s="73"/>
      <c r="S4003" s="72" t="s">
        <v>442</v>
      </c>
      <c r="T4003" s="72" t="s">
        <v>14410</v>
      </c>
      <c r="U4003" s="73"/>
      <c r="W4003" s="73"/>
      <c r="X4003" s="73"/>
      <c r="Y4003" s="72" t="s">
        <v>14379</v>
      </c>
      <c r="AO4003" s="71">
        <v>54.4</v>
      </c>
      <c r="AW4003" s="74" t="s">
        <v>18397</v>
      </c>
    </row>
    <row r="4004" spans="1:49">
      <c r="A4004" s="70" t="str">
        <f t="shared" si="125"/>
        <v>2026-01</v>
      </c>
      <c r="B4004" s="5" t="str">
        <f>_xlfn.XLOOKUP(G4004,过机服务商重量差!A:A,过机服务商重量差!G:G)</f>
        <v>小旋风</v>
      </c>
      <c r="C4004" s="32" t="str">
        <f t="shared" si="124"/>
        <v>渠道</v>
      </c>
      <c r="D4004" s="63">
        <f>ROUND(IF(AND(AO4004&gt;=0,Y4004="正常走货"),_xlfn.XLOOKUP(G4004,过机服务商重量差!A:A,过机服务商重量差!L:L),"0"),2)</f>
        <v>94</v>
      </c>
      <c r="E4004" s="64">
        <f>ROUND(IF(B4004="小旋风",$D4004/提成!$D$4*提成!$E$4,$D4004/提成!$D$3*提成!$E$3),2)</f>
        <v>0.94</v>
      </c>
      <c r="F4004" s="5" t="str">
        <f ca="1">IFERROR(LOOKUP(1,0/((B4004=名单!B:B)*(VALUE(AW4004)&gt;=名单!E:E)*(VALUE(AW4004)&lt;=名单!G:G)*(Y4004="正常走货")),名单!H:H),"否")</f>
        <v>是</v>
      </c>
      <c r="G4004" s="71" t="s">
        <v>12001</v>
      </c>
      <c r="H4004" s="71" t="s">
        <v>12003</v>
      </c>
      <c r="J4004" s="72" t="s">
        <v>78</v>
      </c>
      <c r="L4004" s="71" t="s">
        <v>18</v>
      </c>
      <c r="M4004" s="73"/>
      <c r="N4004" s="73"/>
      <c r="R4004" s="73"/>
      <c r="S4004" s="72" t="s">
        <v>558</v>
      </c>
      <c r="T4004" s="72" t="s">
        <v>14410</v>
      </c>
      <c r="U4004" s="73"/>
      <c r="W4004" s="73"/>
      <c r="X4004" s="73"/>
      <c r="Y4004" s="72" t="s">
        <v>14379</v>
      </c>
      <c r="AO4004" s="71">
        <v>265.8</v>
      </c>
      <c r="AW4004" s="74" t="s">
        <v>18398</v>
      </c>
    </row>
    <row r="4005" spans="1:49">
      <c r="A4005" s="70" t="str">
        <f t="shared" si="125"/>
        <v>2026-01</v>
      </c>
      <c r="B4005" s="5" t="str">
        <f>_xlfn.XLOOKUP(G4005,过机服务商重量差!A:A,过机服务商重量差!G:G)</f>
        <v>小旋风</v>
      </c>
      <c r="C4005" s="32" t="str">
        <f t="shared" si="124"/>
        <v>渠道</v>
      </c>
      <c r="D4005" s="63">
        <f>ROUND(IF(AND(AO4005&gt;=0,Y4005="正常走货"),_xlfn.XLOOKUP(G4005,过机服务商重量差!A:A,过机服务商重量差!L:L),"0"),2)</f>
        <v>9.7</v>
      </c>
      <c r="E4005" s="64">
        <f>ROUND(IF(B4005="小旋风",$D4005/提成!$D$4*提成!$E$4,$D4005/提成!$D$3*提成!$E$3),2)</f>
        <v>0.1</v>
      </c>
      <c r="F4005" s="5" t="str">
        <f ca="1">IFERROR(LOOKUP(1,0/((B4005=名单!B:B)*(VALUE(AW4005)&gt;=名单!E:E)*(VALUE(AW4005)&lt;=名单!G:G)*(Y4005="正常走货")),名单!H:H),"否")</f>
        <v>是</v>
      </c>
      <c r="G4005" s="71" t="s">
        <v>12004</v>
      </c>
      <c r="H4005" s="71" t="s">
        <v>12006</v>
      </c>
      <c r="J4005" s="71" t="s">
        <v>28</v>
      </c>
      <c r="L4005" s="71" t="s">
        <v>18</v>
      </c>
      <c r="M4005" s="73"/>
      <c r="N4005" s="73"/>
      <c r="R4005" s="73"/>
      <c r="S4005" s="72" t="s">
        <v>156</v>
      </c>
      <c r="T4005" s="72" t="s">
        <v>14386</v>
      </c>
      <c r="U4005" s="73"/>
      <c r="W4005" s="73"/>
      <c r="X4005" s="73"/>
      <c r="Y4005" s="72" t="s">
        <v>14379</v>
      </c>
      <c r="AO4005" s="71">
        <v>776</v>
      </c>
      <c r="AW4005" s="74" t="s">
        <v>18399</v>
      </c>
    </row>
    <row r="4006" spans="1:49">
      <c r="A4006" s="70" t="str">
        <f t="shared" si="125"/>
        <v>2026-01</v>
      </c>
      <c r="B4006" s="5" t="str">
        <f>_xlfn.XLOOKUP(G4006,过机服务商重量差!A:A,过机服务商重量差!G:G)</f>
        <v>风清扬</v>
      </c>
      <c r="C4006" s="32" t="str">
        <f t="shared" si="124"/>
        <v>渠道</v>
      </c>
      <c r="D4006" s="63">
        <f>ROUND(IF(AND(AO4006&gt;=0,Y4006="正常走货"),_xlfn.XLOOKUP(G4006,过机服务商重量差!A:A,过机服务商重量差!L:L),"0"),2)</f>
        <v>106</v>
      </c>
      <c r="E4006" s="64">
        <f>ROUND(IF(B4006="小旋风",$D4006/提成!$D$4*提成!$E$4,$D4006/提成!$D$3*提成!$E$3),2)</f>
        <v>1.06</v>
      </c>
      <c r="F4006" s="5" t="str">
        <f ca="1">IFERROR(LOOKUP(1,0/((B4006=名单!B:B)*(VALUE(AW4006)&gt;=名单!E:E)*(VALUE(AW4006)&lt;=名单!G:G)*(Y4006="正常走货")),名单!H:H),"否")</f>
        <v>是</v>
      </c>
      <c r="G4006" s="71" t="s">
        <v>12007</v>
      </c>
      <c r="H4006" s="71" t="s">
        <v>50</v>
      </c>
      <c r="J4006" s="72" t="s">
        <v>1516</v>
      </c>
      <c r="L4006" s="71" t="s">
        <v>18</v>
      </c>
      <c r="M4006" s="73"/>
      <c r="N4006" s="73"/>
      <c r="R4006" s="73"/>
      <c r="S4006" s="72" t="s">
        <v>767</v>
      </c>
      <c r="T4006" s="72" t="s">
        <v>14382</v>
      </c>
      <c r="U4006" s="73"/>
      <c r="W4006" s="73"/>
      <c r="X4006" s="73"/>
      <c r="Y4006" s="72" t="s">
        <v>14379</v>
      </c>
      <c r="AO4006" s="71">
        <v>909.2</v>
      </c>
      <c r="AW4006" s="74" t="s">
        <v>18400</v>
      </c>
    </row>
    <row r="4007" spans="1:49">
      <c r="A4007" s="70" t="str">
        <f t="shared" si="125"/>
        <v>2026-01</v>
      </c>
      <c r="B4007" s="5" t="str">
        <f>_xlfn.XLOOKUP(G4007,过机服务商重量差!A:A,过机服务商重量差!G:G)</f>
        <v>小旋风</v>
      </c>
      <c r="C4007" s="32" t="str">
        <f t="shared" si="124"/>
        <v>渠道</v>
      </c>
      <c r="D4007" s="63">
        <f>ROUND(IF(AND(AO4007&gt;=0,Y4007="正常走货"),_xlfn.XLOOKUP(G4007,过机服务商重量差!A:A,过机服务商重量差!L:L),"0"),2)</f>
        <v>101</v>
      </c>
      <c r="E4007" s="64">
        <f>ROUND(IF(B4007="小旋风",$D4007/提成!$D$4*提成!$E$4,$D4007/提成!$D$3*提成!$E$3),2)</f>
        <v>1.01</v>
      </c>
      <c r="F4007" s="5" t="str">
        <f ca="1">IFERROR(LOOKUP(1,0/((B4007=名单!B:B)*(VALUE(AW4007)&gt;=名单!E:E)*(VALUE(AW4007)&lt;=名单!G:G)*(Y4007="正常走货")),名单!H:H),"否")</f>
        <v>是</v>
      </c>
      <c r="G4007" s="71" t="s">
        <v>12009</v>
      </c>
      <c r="H4007" s="71" t="s">
        <v>12011</v>
      </c>
      <c r="J4007" s="72" t="s">
        <v>78</v>
      </c>
      <c r="L4007" s="71" t="s">
        <v>18</v>
      </c>
      <c r="M4007" s="73"/>
      <c r="N4007" s="73"/>
      <c r="R4007" s="73"/>
      <c r="S4007" s="72" t="s">
        <v>116</v>
      </c>
      <c r="T4007" s="72" t="s">
        <v>14382</v>
      </c>
      <c r="U4007" s="73"/>
      <c r="W4007" s="73"/>
      <c r="X4007" s="73"/>
      <c r="Y4007" s="72" t="s">
        <v>14379</v>
      </c>
      <c r="AO4007" s="71">
        <v>70.7</v>
      </c>
      <c r="AW4007" s="74" t="s">
        <v>18401</v>
      </c>
    </row>
    <row r="4008" spans="1:49">
      <c r="A4008" s="70" t="str">
        <f t="shared" si="125"/>
        <v>2026-01</v>
      </c>
      <c r="B4008" s="5" t="str">
        <f>_xlfn.XLOOKUP(G4008,过机服务商重量差!A:A,过机服务商重量差!G:G)</f>
        <v>玉麒麟</v>
      </c>
      <c r="C4008" s="32" t="str">
        <f t="shared" si="124"/>
        <v>渠道</v>
      </c>
      <c r="D4008" s="63">
        <f>ROUND(IF(AND(AO4008&gt;=0,Y4008="正常走货"),_xlfn.XLOOKUP(G4008,过机服务商重量差!A:A,过机服务商重量差!L:L),"0"),2)</f>
        <v>4</v>
      </c>
      <c r="E4008" s="64">
        <f>ROUND(IF(B4008="小旋风",$D4008/提成!$D$4*提成!$E$4,$D4008/提成!$D$3*提成!$E$3),2)</f>
        <v>0.04</v>
      </c>
      <c r="F4008" s="5" t="str">
        <f ca="1">IFERROR(LOOKUP(1,0/((B4008=名单!B:B)*(VALUE(AW4008)&gt;=名单!E:E)*(VALUE(AW4008)&lt;=名单!G:G)*(Y4008="正常走货")),名单!H:H),"否")</f>
        <v>否</v>
      </c>
      <c r="G4008" s="71" t="s">
        <v>12012</v>
      </c>
      <c r="H4008" s="71" t="s">
        <v>12014</v>
      </c>
      <c r="J4008" s="72" t="s">
        <v>24</v>
      </c>
      <c r="L4008" s="71" t="s">
        <v>18</v>
      </c>
      <c r="M4008" s="73"/>
      <c r="N4008" s="73"/>
      <c r="R4008" s="73"/>
      <c r="S4008" s="72" t="s">
        <v>3662</v>
      </c>
      <c r="T4008" s="72" t="s">
        <v>15575</v>
      </c>
      <c r="U4008" s="73"/>
      <c r="W4008" s="73"/>
      <c r="X4008" s="73"/>
      <c r="Y4008" s="72" t="s">
        <v>14379</v>
      </c>
      <c r="AO4008" s="71">
        <v>53.89</v>
      </c>
      <c r="AW4008" s="74" t="s">
        <v>18402</v>
      </c>
    </row>
    <row r="4009" spans="1:49">
      <c r="A4009" s="70" t="str">
        <f t="shared" si="125"/>
        <v>2026-01</v>
      </c>
      <c r="B4009" s="5" t="str">
        <f>_xlfn.XLOOKUP(G4009,过机服务商重量差!A:A,过机服务商重量差!G:G)</f>
        <v>小旋风</v>
      </c>
      <c r="C4009" s="32" t="str">
        <f t="shared" si="124"/>
        <v>渠道</v>
      </c>
      <c r="D4009" s="63">
        <f>ROUND(IF(AND(AO4009&gt;=0,Y4009="正常走货"),_xlfn.XLOOKUP(G4009,过机服务商重量差!A:A,过机服务商重量差!L:L),"0"),2)</f>
        <v>33.5</v>
      </c>
      <c r="E4009" s="64">
        <f>ROUND(IF(B4009="小旋风",$D4009/提成!$D$4*提成!$E$4,$D4009/提成!$D$3*提成!$E$3),2)</f>
        <v>0.33</v>
      </c>
      <c r="F4009" s="5" t="str">
        <f ca="1">IFERROR(LOOKUP(1,0/((B4009=名单!B:B)*(VALUE(AW4009)&gt;=名单!E:E)*(VALUE(AW4009)&lt;=名单!G:G)*(Y4009="正常走货")),名单!H:H),"否")</f>
        <v>是</v>
      </c>
      <c r="G4009" s="71" t="s">
        <v>12015</v>
      </c>
      <c r="H4009" s="71" t="s">
        <v>12017</v>
      </c>
      <c r="J4009" s="72" t="s">
        <v>364</v>
      </c>
      <c r="L4009" s="71" t="s">
        <v>18</v>
      </c>
      <c r="M4009" s="73"/>
      <c r="N4009" s="73"/>
      <c r="R4009" s="73"/>
      <c r="S4009" s="72" t="s">
        <v>116</v>
      </c>
      <c r="T4009" s="72" t="s">
        <v>14382</v>
      </c>
      <c r="U4009" s="73"/>
      <c r="W4009" s="73"/>
      <c r="X4009" s="73"/>
      <c r="Y4009" s="72" t="s">
        <v>14379</v>
      </c>
      <c r="AO4009" s="71">
        <v>67</v>
      </c>
      <c r="AW4009" s="74" t="s">
        <v>18403</v>
      </c>
    </row>
    <row r="4010" spans="1:49">
      <c r="A4010" s="70" t="str">
        <f t="shared" si="125"/>
        <v>2026-01</v>
      </c>
      <c r="B4010" s="5" t="str">
        <f>_xlfn.XLOOKUP(G4010,过机服务商重量差!A:A,过机服务商重量差!G:G)</f>
        <v>小旋风</v>
      </c>
      <c r="C4010" s="32" t="str">
        <f t="shared" si="124"/>
        <v>渠道</v>
      </c>
      <c r="D4010" s="63">
        <f>ROUND(IF(AND(AO4010&gt;=0,Y4010="正常走货"),_xlfn.XLOOKUP(G4010,过机服务商重量差!A:A,过机服务商重量差!L:L),"0"),2)</f>
        <v>33</v>
      </c>
      <c r="E4010" s="64">
        <f>ROUND(IF(B4010="小旋风",$D4010/提成!$D$4*提成!$E$4,$D4010/提成!$D$3*提成!$E$3),2)</f>
        <v>0.33</v>
      </c>
      <c r="F4010" s="5" t="str">
        <f ca="1">IFERROR(LOOKUP(1,0/((B4010=名单!B:B)*(VALUE(AW4010)&gt;=名单!E:E)*(VALUE(AW4010)&lt;=名单!G:G)*(Y4010="正常走货")),名单!H:H),"否")</f>
        <v>是</v>
      </c>
      <c r="G4010" s="71" t="s">
        <v>12018</v>
      </c>
      <c r="H4010" s="71" t="s">
        <v>12020</v>
      </c>
      <c r="J4010" s="71" t="s">
        <v>78</v>
      </c>
      <c r="L4010" s="71" t="s">
        <v>18</v>
      </c>
      <c r="M4010" s="73"/>
      <c r="N4010" s="73"/>
      <c r="R4010" s="73"/>
      <c r="S4010" s="72" t="s">
        <v>116</v>
      </c>
      <c r="T4010" s="72" t="s">
        <v>14382</v>
      </c>
      <c r="U4010" s="73"/>
      <c r="W4010" s="73"/>
      <c r="X4010" s="73"/>
      <c r="Y4010" s="72" t="s">
        <v>14379</v>
      </c>
      <c r="AO4010" s="71">
        <v>33</v>
      </c>
      <c r="AW4010" s="74" t="s">
        <v>18404</v>
      </c>
    </row>
    <row r="4011" spans="1:49">
      <c r="A4011" s="70" t="str">
        <f t="shared" si="125"/>
        <v>2026-01</v>
      </c>
      <c r="B4011" s="5" t="str">
        <f>_xlfn.XLOOKUP(G4011,过机服务商重量差!A:A,过机服务商重量差!G:G)</f>
        <v>小旋风</v>
      </c>
      <c r="C4011" s="32" t="str">
        <f t="shared" si="124"/>
        <v>渠道</v>
      </c>
      <c r="D4011" s="63">
        <f>ROUND(IF(AND(AO4011&gt;=0,Y4011="正常走货"),_xlfn.XLOOKUP(G4011,过机服务商重量差!A:A,过机服务商重量差!L:L),"0"),2)</f>
        <v>86.5</v>
      </c>
      <c r="E4011" s="64">
        <f>ROUND(IF(B4011="小旋风",$D4011/提成!$D$4*提成!$E$4,$D4011/提成!$D$3*提成!$E$3),2)</f>
        <v>0.86</v>
      </c>
      <c r="F4011" s="5" t="str">
        <f ca="1">IFERROR(LOOKUP(1,0/((B4011=名单!B:B)*(VALUE(AW4011)&gt;=名单!E:E)*(VALUE(AW4011)&lt;=名单!G:G)*(Y4011="正常走货")),名单!H:H),"否")</f>
        <v>是</v>
      </c>
      <c r="G4011" s="71" t="s">
        <v>12021</v>
      </c>
      <c r="H4011" s="71" t="s">
        <v>12023</v>
      </c>
      <c r="J4011" s="72" t="s">
        <v>310</v>
      </c>
      <c r="L4011" s="71" t="s">
        <v>18</v>
      </c>
      <c r="M4011" s="73"/>
      <c r="N4011" s="73"/>
      <c r="R4011" s="73"/>
      <c r="S4011" s="72" t="s">
        <v>20</v>
      </c>
      <c r="T4011" s="72" t="s">
        <v>14378</v>
      </c>
      <c r="U4011" s="73"/>
      <c r="W4011" s="73"/>
      <c r="X4011" s="73"/>
      <c r="Y4011" s="72" t="s">
        <v>14379</v>
      </c>
      <c r="AO4011" s="71">
        <v>368.5</v>
      </c>
      <c r="AW4011" s="74" t="s">
        <v>18405</v>
      </c>
    </row>
    <row r="4012" spans="1:49">
      <c r="A4012" s="70" t="str">
        <f t="shared" si="125"/>
        <v>2026-01</v>
      </c>
      <c r="B4012" s="5" t="str">
        <f>_xlfn.XLOOKUP(G4012,过机服务商重量差!A:A,过机服务商重量差!G:G)</f>
        <v>无崖子</v>
      </c>
      <c r="C4012" s="32" t="str">
        <f t="shared" si="124"/>
        <v>渠道</v>
      </c>
      <c r="D4012" s="63">
        <f>ROUND(IF(AND(AO4012&gt;=0,Y4012="正常走货"),_xlfn.XLOOKUP(G4012,过机服务商重量差!A:A,过机服务商重量差!L:L),"0"),2)</f>
        <v>5.8</v>
      </c>
      <c r="E4012" s="64">
        <f>ROUND(IF(B4012="小旋风",$D4012/提成!$D$4*提成!$E$4,$D4012/提成!$D$3*提成!$E$3),2)</f>
        <v>0.06</v>
      </c>
      <c r="F4012" s="5" t="str">
        <f ca="1">IFERROR(LOOKUP(1,0/((B4012=名单!B:B)*(VALUE(AW4012)&gt;=名单!E:E)*(VALUE(AW4012)&lt;=名单!G:G)*(Y4012="正常走货")),名单!H:H),"否")</f>
        <v>否</v>
      </c>
      <c r="G4012" s="71" t="s">
        <v>12024</v>
      </c>
      <c r="H4012" s="71" t="s">
        <v>12026</v>
      </c>
      <c r="J4012" s="72" t="s">
        <v>590</v>
      </c>
      <c r="L4012" s="71" t="s">
        <v>18</v>
      </c>
      <c r="M4012" s="73"/>
      <c r="N4012" s="73"/>
      <c r="R4012" s="73"/>
      <c r="S4012" s="72" t="s">
        <v>2305</v>
      </c>
      <c r="T4012" s="72" t="s">
        <v>14410</v>
      </c>
      <c r="U4012" s="73"/>
      <c r="W4012" s="73"/>
      <c r="X4012" s="73"/>
      <c r="Y4012" s="72" t="s">
        <v>14379</v>
      </c>
      <c r="AO4012" s="71">
        <v>251.92</v>
      </c>
      <c r="AW4012" s="74" t="s">
        <v>18406</v>
      </c>
    </row>
    <row r="4013" spans="1:49">
      <c r="A4013" s="70" t="str">
        <f t="shared" si="125"/>
        <v>2026-01</v>
      </c>
      <c r="B4013" s="5" t="str">
        <f>_xlfn.XLOOKUP(G4013,过机服务商重量差!A:A,过机服务商重量差!G:G)</f>
        <v>无崖子</v>
      </c>
      <c r="C4013" s="32" t="str">
        <f t="shared" si="124"/>
        <v>渠道</v>
      </c>
      <c r="D4013" s="63">
        <f>ROUND(IF(AND(AO4013&gt;=0,Y4013="正常走货"),_xlfn.XLOOKUP(G4013,过机服务商重量差!A:A,过机服务商重量差!L:L),"0"),2)</f>
        <v>27</v>
      </c>
      <c r="E4013" s="64">
        <f>ROUND(IF(B4013="小旋风",$D4013/提成!$D$4*提成!$E$4,$D4013/提成!$D$3*提成!$E$3),2)</f>
        <v>0.27</v>
      </c>
      <c r="F4013" s="5" t="str">
        <f ca="1">IFERROR(LOOKUP(1,0/((B4013=名单!B:B)*(VALUE(AW4013)&gt;=名单!E:E)*(VALUE(AW4013)&lt;=名单!G:G)*(Y4013="正常走货")),名单!H:H),"否")</f>
        <v>否</v>
      </c>
      <c r="G4013" s="71" t="s">
        <v>12027</v>
      </c>
      <c r="H4013" s="71" t="s">
        <v>12029</v>
      </c>
      <c r="J4013" s="72" t="s">
        <v>539</v>
      </c>
      <c r="L4013" s="71" t="s">
        <v>18</v>
      </c>
      <c r="M4013" s="73"/>
      <c r="N4013" s="73"/>
      <c r="R4013" s="73"/>
      <c r="S4013" s="72" t="s">
        <v>20</v>
      </c>
      <c r="T4013" s="71" t="s">
        <v>14378</v>
      </c>
      <c r="U4013" s="73"/>
      <c r="W4013" s="73"/>
      <c r="X4013" s="73"/>
      <c r="Y4013" s="72" t="s">
        <v>14379</v>
      </c>
      <c r="AO4013" s="71">
        <v>179.71</v>
      </c>
      <c r="AW4013" s="74" t="s">
        <v>18407</v>
      </c>
    </row>
    <row r="4014" spans="1:49">
      <c r="A4014" s="70" t="str">
        <f t="shared" si="125"/>
        <v>2026-01</v>
      </c>
      <c r="B4014" s="5" t="str">
        <f>_xlfn.XLOOKUP(G4014,过机服务商重量差!A:A,过机服务商重量差!G:G)</f>
        <v>无崖子</v>
      </c>
      <c r="C4014" s="32" t="str">
        <f t="shared" si="124"/>
        <v>渠道</v>
      </c>
      <c r="D4014" s="63">
        <f>ROUND(IF(AND(AO4014&gt;=0,Y4014="正常走货"),_xlfn.XLOOKUP(G4014,过机服务商重量差!A:A,过机服务商重量差!L:L),"0"),2)</f>
        <v>1</v>
      </c>
      <c r="E4014" s="64">
        <f>ROUND(IF(B4014="小旋风",$D4014/提成!$D$4*提成!$E$4,$D4014/提成!$D$3*提成!$E$3),2)</f>
        <v>0.01</v>
      </c>
      <c r="F4014" s="5" t="str">
        <f ca="1">IFERROR(LOOKUP(1,0/((B4014=名单!B:B)*(VALUE(AW4014)&gt;=名单!E:E)*(VALUE(AW4014)&lt;=名单!G:G)*(Y4014="正常走货")),名单!H:H),"否")</f>
        <v>否</v>
      </c>
      <c r="G4014" s="71" t="s">
        <v>12030</v>
      </c>
      <c r="H4014" s="71" t="s">
        <v>12032</v>
      </c>
      <c r="J4014" s="71" t="s">
        <v>160</v>
      </c>
      <c r="L4014" s="71" t="s">
        <v>18</v>
      </c>
      <c r="M4014" s="73"/>
      <c r="N4014" s="73"/>
      <c r="R4014" s="73"/>
      <c r="S4014" s="72" t="s">
        <v>7799</v>
      </c>
      <c r="T4014" s="72" t="s">
        <v>14382</v>
      </c>
      <c r="U4014" s="73"/>
      <c r="W4014" s="73"/>
      <c r="X4014" s="73"/>
      <c r="Y4014" s="72" t="s">
        <v>14379</v>
      </c>
      <c r="AO4014" s="71">
        <v>0</v>
      </c>
      <c r="AW4014" s="74" t="s">
        <v>18408</v>
      </c>
    </row>
    <row r="4015" spans="1:49">
      <c r="A4015" s="70" t="str">
        <f t="shared" si="125"/>
        <v>2026-01</v>
      </c>
      <c r="B4015" s="5" t="str">
        <f>_xlfn.XLOOKUP(G4015,过机服务商重量差!A:A,过机服务商重量差!G:G)</f>
        <v>帅时莹</v>
      </c>
      <c r="C4015" s="32" t="str">
        <f t="shared" si="124"/>
        <v>渠道</v>
      </c>
      <c r="D4015" s="63">
        <f>ROUND(IF(AND(AO4015&gt;=0,Y4015="正常走货"),_xlfn.XLOOKUP(G4015,过机服务商重量差!A:A,过机服务商重量差!L:L),"0"),2)</f>
        <v>3</v>
      </c>
      <c r="E4015" s="64">
        <f>ROUND(IF(B4015="小旋风",$D4015/提成!$D$4*提成!$E$4,$D4015/提成!$D$3*提成!$E$3),2)</f>
        <v>0.03</v>
      </c>
      <c r="F4015" s="5" t="str">
        <f ca="1">IFERROR(LOOKUP(1,0/((B4015=名单!B:B)*(VALUE(AW4015)&gt;=名单!E:E)*(VALUE(AW4015)&lt;=名单!G:G)*(Y4015="正常走货")),名单!H:H),"否")</f>
        <v>否</v>
      </c>
      <c r="G4015" s="71" t="s">
        <v>12033</v>
      </c>
      <c r="H4015" s="71" t="s">
        <v>12035</v>
      </c>
      <c r="J4015" s="72" t="s">
        <v>140</v>
      </c>
      <c r="L4015" s="71" t="s">
        <v>18</v>
      </c>
      <c r="M4015" s="73"/>
      <c r="N4015" s="73"/>
      <c r="R4015" s="73"/>
      <c r="S4015" s="72" t="s">
        <v>187</v>
      </c>
      <c r="T4015" s="71" t="s">
        <v>14410</v>
      </c>
      <c r="U4015" s="73"/>
      <c r="W4015" s="73"/>
      <c r="X4015" s="73"/>
      <c r="Y4015" s="72" t="s">
        <v>14379</v>
      </c>
      <c r="AO4015" s="71">
        <v>107.27</v>
      </c>
      <c r="AW4015" s="74" t="s">
        <v>18409</v>
      </c>
    </row>
    <row r="4016" spans="1:49">
      <c r="A4016" s="70" t="str">
        <f t="shared" si="125"/>
        <v>2026-01</v>
      </c>
      <c r="B4016" s="5" t="str">
        <f>_xlfn.XLOOKUP(G4016,过机服务商重量差!A:A,过机服务商重量差!G:G)</f>
        <v>风清扬</v>
      </c>
      <c r="C4016" s="32" t="str">
        <f t="shared" si="124"/>
        <v>渠道</v>
      </c>
      <c r="D4016" s="63">
        <f>ROUND(IF(AND(AO4016&gt;=0,Y4016="正常走货"),_xlfn.XLOOKUP(G4016,过机服务商重量差!A:A,过机服务商重量差!L:L),"0"),2)</f>
        <v>59</v>
      </c>
      <c r="E4016" s="64">
        <f>ROUND(IF(B4016="小旋风",$D4016/提成!$D$4*提成!$E$4,$D4016/提成!$D$3*提成!$E$3),2)</f>
        <v>0.59</v>
      </c>
      <c r="F4016" s="5" t="str">
        <f ca="1">IFERROR(LOOKUP(1,0/((B4016=名单!B:B)*(VALUE(AW4016)&gt;=名单!E:E)*(VALUE(AW4016)&lt;=名单!G:G)*(Y4016="正常走货")),名单!H:H),"否")</f>
        <v>是</v>
      </c>
      <c r="G4016" s="71" t="s">
        <v>12036</v>
      </c>
      <c r="H4016" s="71" t="s">
        <v>12038</v>
      </c>
      <c r="J4016" s="71" t="s">
        <v>2086</v>
      </c>
      <c r="L4016" s="71" t="s">
        <v>18</v>
      </c>
      <c r="M4016" s="73"/>
      <c r="N4016" s="73"/>
      <c r="R4016" s="73"/>
      <c r="S4016" s="72" t="s">
        <v>664</v>
      </c>
      <c r="T4016" s="72" t="s">
        <v>14407</v>
      </c>
      <c r="U4016" s="73"/>
      <c r="W4016" s="73"/>
      <c r="X4016" s="73"/>
      <c r="Y4016" s="72" t="s">
        <v>14379</v>
      </c>
      <c r="Z4016" s="73"/>
      <c r="AO4016" s="71">
        <v>67.2</v>
      </c>
      <c r="AW4016" s="74" t="s">
        <v>18410</v>
      </c>
    </row>
    <row r="4017" spans="1:49">
      <c r="A4017" s="70" t="str">
        <f t="shared" si="125"/>
        <v>2026-01</v>
      </c>
      <c r="B4017" s="5" t="str">
        <f>_xlfn.XLOOKUP(G4017,过机服务商重量差!A:A,过机服务商重量差!G:G)</f>
        <v>玉麒麟</v>
      </c>
      <c r="C4017" s="32" t="str">
        <f t="shared" si="124"/>
        <v>渠道</v>
      </c>
      <c r="D4017" s="63">
        <f>ROUND(IF(AND(AO4017&gt;=0,Y4017="正常走货"),_xlfn.XLOOKUP(G4017,过机服务商重量差!A:A,过机服务商重量差!L:L),"0"),2)</f>
        <v>19.5</v>
      </c>
      <c r="E4017" s="64">
        <f>ROUND(IF(B4017="小旋风",$D4017/提成!$D$4*提成!$E$4,$D4017/提成!$D$3*提成!$E$3),2)</f>
        <v>0.2</v>
      </c>
      <c r="F4017" s="5" t="str">
        <f ca="1">IFERROR(LOOKUP(1,0/((B4017=名单!B:B)*(VALUE(AW4017)&gt;=名单!E:E)*(VALUE(AW4017)&lt;=名单!G:G)*(Y4017="正常走货")),名单!H:H),"否")</f>
        <v>否</v>
      </c>
      <c r="G4017" s="71" t="s">
        <v>12039</v>
      </c>
      <c r="H4017" s="71" t="s">
        <v>12041</v>
      </c>
      <c r="J4017" s="72" t="s">
        <v>17</v>
      </c>
      <c r="L4017" s="71" t="s">
        <v>18</v>
      </c>
      <c r="M4017" s="73"/>
      <c r="N4017" s="73"/>
      <c r="R4017" s="73"/>
      <c r="S4017" s="72" t="s">
        <v>223</v>
      </c>
      <c r="T4017" s="72" t="s">
        <v>14410</v>
      </c>
      <c r="U4017" s="73"/>
      <c r="W4017" s="73"/>
      <c r="X4017" s="73"/>
      <c r="Y4017" s="72" t="s">
        <v>14379</v>
      </c>
      <c r="AO4017" s="71">
        <v>83.98</v>
      </c>
      <c r="AW4017" s="74" t="s">
        <v>18411</v>
      </c>
    </row>
    <row r="4018" spans="1:49">
      <c r="A4018" s="70" t="str">
        <f t="shared" si="125"/>
        <v>2026-01</v>
      </c>
      <c r="B4018" s="5" t="str">
        <f>_xlfn.XLOOKUP(G4018,过机服务商重量差!A:A,过机服务商重量差!G:G)</f>
        <v>无崖子</v>
      </c>
      <c r="C4018" s="32" t="str">
        <f t="shared" si="124"/>
        <v>渠道</v>
      </c>
      <c r="D4018" s="63">
        <f>ROUND(IF(AND(AO4018&gt;=0,Y4018="正常走货"),_xlfn.XLOOKUP(G4018,过机服务商重量差!A:A,过机服务商重量差!L:L),"0"),2)</f>
        <v>1.5</v>
      </c>
      <c r="E4018" s="64">
        <f>ROUND(IF(B4018="小旋风",$D4018/提成!$D$4*提成!$E$4,$D4018/提成!$D$3*提成!$E$3),2)</f>
        <v>0.02</v>
      </c>
      <c r="F4018" s="5" t="str">
        <f ca="1">IFERROR(LOOKUP(1,0/((B4018=名单!B:B)*(VALUE(AW4018)&gt;=名单!E:E)*(VALUE(AW4018)&lt;=名单!G:G)*(Y4018="正常走货")),名单!H:H),"否")</f>
        <v>否</v>
      </c>
      <c r="G4018" s="71" t="s">
        <v>12042</v>
      </c>
      <c r="H4018" s="71" t="s">
        <v>12044</v>
      </c>
      <c r="J4018" s="72" t="s">
        <v>160</v>
      </c>
      <c r="L4018" s="71" t="s">
        <v>18</v>
      </c>
      <c r="M4018" s="73"/>
      <c r="N4018" s="73"/>
      <c r="R4018" s="73"/>
      <c r="S4018" s="72" t="s">
        <v>86</v>
      </c>
      <c r="T4018" s="72" t="s">
        <v>14378</v>
      </c>
      <c r="U4018" s="73"/>
      <c r="W4018" s="73"/>
      <c r="X4018" s="73"/>
      <c r="Y4018" s="72" t="s">
        <v>14379</v>
      </c>
      <c r="AO4018" s="71">
        <v>0</v>
      </c>
      <c r="AW4018" s="74" t="s">
        <v>18412</v>
      </c>
    </row>
    <row r="4019" spans="1:49">
      <c r="A4019" s="70" t="str">
        <f t="shared" si="125"/>
        <v>2026-01</v>
      </c>
      <c r="B4019" s="5" t="str">
        <f>_xlfn.XLOOKUP(G4019,过机服务商重量差!A:A,过机服务商重量差!G:G)</f>
        <v>无崖子</v>
      </c>
      <c r="C4019" s="32" t="str">
        <f t="shared" si="124"/>
        <v>渠道</v>
      </c>
      <c r="D4019" s="63">
        <f>ROUND(IF(AND(AO4019&gt;=0,Y4019="正常走货"),_xlfn.XLOOKUP(G4019,过机服务商重量差!A:A,过机服务商重量差!L:L),"0"),2)</f>
        <v>1</v>
      </c>
      <c r="E4019" s="64">
        <f>ROUND(IF(B4019="小旋风",$D4019/提成!$D$4*提成!$E$4,$D4019/提成!$D$3*提成!$E$3),2)</f>
        <v>0.01</v>
      </c>
      <c r="F4019" s="5" t="str">
        <f ca="1">IFERROR(LOOKUP(1,0/((B4019=名单!B:B)*(VALUE(AW4019)&gt;=名单!E:E)*(VALUE(AW4019)&lt;=名单!G:G)*(Y4019="正常走货")),名单!H:H),"否")</f>
        <v>否</v>
      </c>
      <c r="G4019" s="71" t="s">
        <v>12045</v>
      </c>
      <c r="H4019" s="71" t="s">
        <v>12047</v>
      </c>
      <c r="J4019" s="71" t="s">
        <v>160</v>
      </c>
      <c r="L4019" s="72" t="s">
        <v>18</v>
      </c>
      <c r="M4019" s="73"/>
      <c r="N4019" s="73"/>
      <c r="R4019" s="73"/>
      <c r="S4019" s="72" t="s">
        <v>86</v>
      </c>
      <c r="T4019" s="72" t="s">
        <v>14378</v>
      </c>
      <c r="U4019" s="73"/>
      <c r="W4019" s="73"/>
      <c r="X4019" s="73"/>
      <c r="Y4019" s="72" t="s">
        <v>14379</v>
      </c>
      <c r="AO4019" s="71">
        <v>0</v>
      </c>
      <c r="AW4019" s="74" t="s">
        <v>18413</v>
      </c>
    </row>
    <row r="4020" spans="1:49">
      <c r="A4020" s="70" t="str">
        <f t="shared" si="125"/>
        <v>2026-01</v>
      </c>
      <c r="B4020" s="5" t="str">
        <f>_xlfn.XLOOKUP(G4020,过机服务商重量差!A:A,过机服务商重量差!G:G)</f>
        <v>无崖子</v>
      </c>
      <c r="C4020" s="32" t="str">
        <f t="shared" si="124"/>
        <v>渠道</v>
      </c>
      <c r="D4020" s="63">
        <f>ROUND(IF(AND(AO4020&gt;=0,Y4020="正常走货"),_xlfn.XLOOKUP(G4020,过机服务商重量差!A:A,过机服务商重量差!L:L),"0"),2)</f>
        <v>0.5</v>
      </c>
      <c r="E4020" s="64">
        <f>ROUND(IF(B4020="小旋风",$D4020/提成!$D$4*提成!$E$4,$D4020/提成!$D$3*提成!$E$3),2)</f>
        <v>0.01</v>
      </c>
      <c r="F4020" s="5" t="str">
        <f ca="1">IFERROR(LOOKUP(1,0/((B4020=名单!B:B)*(VALUE(AW4020)&gt;=名单!E:E)*(VALUE(AW4020)&lt;=名单!G:G)*(Y4020="正常走货")),名单!H:H),"否")</f>
        <v>否</v>
      </c>
      <c r="G4020" s="71" t="s">
        <v>12048</v>
      </c>
      <c r="H4020" s="71" t="s">
        <v>12050</v>
      </c>
      <c r="J4020" s="71" t="s">
        <v>160</v>
      </c>
      <c r="L4020" s="71" t="s">
        <v>18</v>
      </c>
      <c r="M4020" s="73"/>
      <c r="N4020" s="73"/>
      <c r="R4020" s="73"/>
      <c r="S4020" s="72" t="s">
        <v>86</v>
      </c>
      <c r="T4020" s="71" t="s">
        <v>14378</v>
      </c>
      <c r="U4020" s="73"/>
      <c r="W4020" s="73"/>
      <c r="X4020" s="73"/>
      <c r="Y4020" s="72" t="s">
        <v>14379</v>
      </c>
      <c r="AO4020" s="71">
        <v>0</v>
      </c>
      <c r="AW4020" s="74" t="s">
        <v>18414</v>
      </c>
    </row>
    <row r="4021" spans="1:49">
      <c r="A4021" s="70" t="str">
        <f t="shared" si="125"/>
        <v>2026-01</v>
      </c>
      <c r="B4021" s="5" t="str">
        <f>_xlfn.XLOOKUP(G4021,过机服务商重量差!A:A,过机服务商重量差!G:G)</f>
        <v>帅时莹</v>
      </c>
      <c r="C4021" s="32" t="str">
        <f t="shared" si="124"/>
        <v>渠道</v>
      </c>
      <c r="D4021" s="63">
        <f>ROUND(IF(AND(AO4021&gt;=0,Y4021="正常走货"),_xlfn.XLOOKUP(G4021,过机服务商重量差!A:A,过机服务商重量差!L:L),"0"),2)</f>
        <v>24</v>
      </c>
      <c r="E4021" s="64">
        <f>ROUND(IF(B4021="小旋风",$D4021/提成!$D$4*提成!$E$4,$D4021/提成!$D$3*提成!$E$3),2)</f>
        <v>0.24</v>
      </c>
      <c r="F4021" s="5" t="str">
        <f ca="1">IFERROR(LOOKUP(1,0/((B4021=名单!B:B)*(VALUE(AW4021)&gt;=名单!E:E)*(VALUE(AW4021)&lt;=名单!G:G)*(Y4021="正常走货")),名单!H:H),"否")</f>
        <v>否</v>
      </c>
      <c r="G4021" s="71" t="s">
        <v>12051</v>
      </c>
      <c r="H4021" s="71" t="s">
        <v>12053</v>
      </c>
      <c r="J4021" s="72" t="s">
        <v>140</v>
      </c>
      <c r="L4021" s="71" t="s">
        <v>18</v>
      </c>
      <c r="M4021" s="73"/>
      <c r="N4021" s="73"/>
      <c r="R4021" s="73"/>
      <c r="S4021" s="72" t="s">
        <v>191</v>
      </c>
      <c r="T4021" s="72" t="s">
        <v>14410</v>
      </c>
      <c r="U4021" s="73"/>
      <c r="W4021" s="73"/>
      <c r="X4021" s="73"/>
      <c r="Y4021" s="72" t="s">
        <v>14379</v>
      </c>
      <c r="AO4021" s="71">
        <v>484.8</v>
      </c>
      <c r="AW4021" s="74" t="s">
        <v>18415</v>
      </c>
    </row>
    <row r="4022" spans="1:49">
      <c r="A4022" s="70" t="str">
        <f t="shared" si="125"/>
        <v>2026-01</v>
      </c>
      <c r="B4022" s="5" t="str">
        <f>_xlfn.XLOOKUP(G4022,过机服务商重量差!A:A,过机服务商重量差!G:G)</f>
        <v>帅时莹</v>
      </c>
      <c r="C4022" s="32" t="str">
        <f t="shared" si="124"/>
        <v>渠道</v>
      </c>
      <c r="D4022" s="63">
        <f>ROUND(IF(AND(AO4022&gt;=0,Y4022="正常走货"),_xlfn.XLOOKUP(G4022,过机服务商重量差!A:A,过机服务商重量差!L:L),"0"),2)</f>
        <v>24</v>
      </c>
      <c r="E4022" s="64">
        <f>ROUND(IF(B4022="小旋风",$D4022/提成!$D$4*提成!$E$4,$D4022/提成!$D$3*提成!$E$3),2)</f>
        <v>0.24</v>
      </c>
      <c r="F4022" s="5" t="str">
        <f ca="1">IFERROR(LOOKUP(1,0/((B4022=名单!B:B)*(VALUE(AW4022)&gt;=名单!E:E)*(VALUE(AW4022)&lt;=名单!G:G)*(Y4022="正常走货")),名单!H:H),"否")</f>
        <v>否</v>
      </c>
      <c r="G4022" s="71" t="s">
        <v>12054</v>
      </c>
      <c r="H4022" s="71" t="s">
        <v>12056</v>
      </c>
      <c r="J4022" s="72" t="s">
        <v>140</v>
      </c>
      <c r="L4022" s="71" t="s">
        <v>18</v>
      </c>
      <c r="M4022" s="73"/>
      <c r="N4022" s="73"/>
      <c r="R4022" s="73"/>
      <c r="S4022" s="72" t="s">
        <v>191</v>
      </c>
      <c r="T4022" s="72" t="s">
        <v>14410</v>
      </c>
      <c r="U4022" s="73"/>
      <c r="W4022" s="73"/>
      <c r="X4022" s="73"/>
      <c r="Y4022" s="72" t="s">
        <v>14379</v>
      </c>
      <c r="AO4022" s="71">
        <v>484.8</v>
      </c>
      <c r="AW4022" s="74" t="s">
        <v>18416</v>
      </c>
    </row>
    <row r="4023" spans="1:49">
      <c r="A4023" s="70" t="str">
        <f t="shared" si="125"/>
        <v>2026-01</v>
      </c>
      <c r="B4023" s="5" t="str">
        <f>_xlfn.XLOOKUP(G4023,过机服务商重量差!A:A,过机服务商重量差!G:G)</f>
        <v>无崖子</v>
      </c>
      <c r="C4023" s="32" t="str">
        <f t="shared" si="124"/>
        <v>渠道</v>
      </c>
      <c r="D4023" s="63">
        <f>ROUND(IF(AND(AO4023&gt;=0,Y4023="正常走货"),_xlfn.XLOOKUP(G4023,过机服务商重量差!A:A,过机服务商重量差!L:L),"0"),2)</f>
        <v>8</v>
      </c>
      <c r="E4023" s="64">
        <f>ROUND(IF(B4023="小旋风",$D4023/提成!$D$4*提成!$E$4,$D4023/提成!$D$3*提成!$E$3),2)</f>
        <v>0.08</v>
      </c>
      <c r="F4023" s="5" t="str">
        <f ca="1">IFERROR(LOOKUP(1,0/((B4023=名单!B:B)*(VALUE(AW4023)&gt;=名单!E:E)*(VALUE(AW4023)&lt;=名单!G:G)*(Y4023="正常走货")),名单!H:H),"否")</f>
        <v>否</v>
      </c>
      <c r="G4023" s="71" t="s">
        <v>12057</v>
      </c>
      <c r="H4023" s="71" t="s">
        <v>12059</v>
      </c>
      <c r="J4023" s="72" t="s">
        <v>336</v>
      </c>
      <c r="L4023" s="71" t="s">
        <v>18</v>
      </c>
      <c r="M4023" s="73"/>
      <c r="N4023" s="73"/>
      <c r="R4023" s="73"/>
      <c r="S4023" s="72" t="s">
        <v>1488</v>
      </c>
      <c r="T4023" s="72" t="s">
        <v>14386</v>
      </c>
      <c r="U4023" s="73"/>
      <c r="W4023" s="73"/>
      <c r="X4023" s="73"/>
      <c r="Y4023" s="72" t="s">
        <v>14379</v>
      </c>
      <c r="AO4023" s="71">
        <v>0</v>
      </c>
      <c r="AW4023" s="74" t="s">
        <v>18417</v>
      </c>
    </row>
    <row r="4024" spans="1:49">
      <c r="A4024" s="70" t="str">
        <f t="shared" si="125"/>
        <v>2026-01</v>
      </c>
      <c r="B4024" s="5" t="str">
        <f>_xlfn.XLOOKUP(G4024,过机服务商重量差!A:A,过机服务商重量差!G:G)</f>
        <v>玉麒麟</v>
      </c>
      <c r="C4024" s="32" t="str">
        <f t="shared" si="124"/>
        <v>渠道</v>
      </c>
      <c r="D4024" s="63">
        <f>ROUND(IF(AND(AO4024&gt;=0,Y4024="正常走货"),_xlfn.XLOOKUP(G4024,过机服务商重量差!A:A,过机服务商重量差!L:L),"0"),2)</f>
        <v>14</v>
      </c>
      <c r="E4024" s="64">
        <f>ROUND(IF(B4024="小旋风",$D4024/提成!$D$4*提成!$E$4,$D4024/提成!$D$3*提成!$E$3),2)</f>
        <v>0.14</v>
      </c>
      <c r="F4024" s="5" t="str">
        <f ca="1">IFERROR(LOOKUP(1,0/((B4024=名单!B:B)*(VALUE(AW4024)&gt;=名单!E:E)*(VALUE(AW4024)&lt;=名单!G:G)*(Y4024="正常走货")),名单!H:H),"否")</f>
        <v>否</v>
      </c>
      <c r="G4024" s="71" t="s">
        <v>12060</v>
      </c>
      <c r="H4024" s="71" t="s">
        <v>12062</v>
      </c>
      <c r="J4024" s="72" t="s">
        <v>256</v>
      </c>
      <c r="L4024" s="71" t="s">
        <v>18</v>
      </c>
      <c r="M4024" s="73"/>
      <c r="N4024" s="73"/>
      <c r="R4024" s="73"/>
      <c r="S4024" s="72" t="s">
        <v>421</v>
      </c>
      <c r="T4024" s="72" t="s">
        <v>14382</v>
      </c>
      <c r="U4024" s="73"/>
      <c r="W4024" s="73"/>
      <c r="X4024" s="73"/>
      <c r="Y4024" s="72" t="s">
        <v>14379</v>
      </c>
      <c r="AO4024" s="71">
        <v>128.13</v>
      </c>
      <c r="AW4024" s="74" t="s">
        <v>18418</v>
      </c>
    </row>
    <row r="4025" spans="1:49">
      <c r="A4025" s="70" t="str">
        <f t="shared" si="125"/>
        <v>2026-01</v>
      </c>
      <c r="B4025" s="5" t="str">
        <f>_xlfn.XLOOKUP(G4025,过机服务商重量差!A:A,过机服务商重量差!G:G)</f>
        <v>玉麒麟</v>
      </c>
      <c r="C4025" s="32" t="str">
        <f t="shared" si="124"/>
        <v>渠道</v>
      </c>
      <c r="D4025" s="63">
        <f>ROUND(IF(AND(AO4025&gt;=0,Y4025="正常走货"),_xlfn.XLOOKUP(G4025,过机服务商重量差!A:A,过机服务商重量差!L:L),"0"),2)</f>
        <v>8</v>
      </c>
      <c r="E4025" s="64">
        <f>ROUND(IF(B4025="小旋风",$D4025/提成!$D$4*提成!$E$4,$D4025/提成!$D$3*提成!$E$3),2)</f>
        <v>0.08</v>
      </c>
      <c r="F4025" s="5" t="str">
        <f ca="1">IFERROR(LOOKUP(1,0/((B4025=名单!B:B)*(VALUE(AW4025)&gt;=名单!E:E)*(VALUE(AW4025)&lt;=名单!G:G)*(Y4025="正常走货")),名单!H:H),"否")</f>
        <v>否</v>
      </c>
      <c r="G4025" s="71" t="s">
        <v>12063</v>
      </c>
      <c r="H4025" s="71" t="s">
        <v>12065</v>
      </c>
      <c r="J4025" s="72" t="s">
        <v>17</v>
      </c>
      <c r="L4025" s="71" t="s">
        <v>18</v>
      </c>
      <c r="M4025" s="73"/>
      <c r="N4025" s="73"/>
      <c r="R4025" s="73"/>
      <c r="S4025" s="72" t="s">
        <v>288</v>
      </c>
      <c r="T4025" s="72" t="s">
        <v>14410</v>
      </c>
      <c r="U4025" s="73"/>
      <c r="W4025" s="73"/>
      <c r="X4025" s="73"/>
      <c r="Y4025" s="72" t="s">
        <v>14379</v>
      </c>
      <c r="AO4025" s="71">
        <v>53.5</v>
      </c>
      <c r="AW4025" s="74" t="s">
        <v>18419</v>
      </c>
    </row>
    <row r="4026" spans="1:49">
      <c r="A4026" s="70" t="str">
        <f t="shared" si="125"/>
        <v>2026-01</v>
      </c>
      <c r="B4026" s="5" t="str">
        <f>_xlfn.XLOOKUP(G4026,过机服务商重量差!A:A,过机服务商重量差!G:G)</f>
        <v>帅时莹</v>
      </c>
      <c r="C4026" s="32" t="str">
        <f t="shared" si="124"/>
        <v>渠道</v>
      </c>
      <c r="D4026" s="63">
        <f>ROUND(IF(AND(AO4026&gt;=0,Y4026="正常走货"),_xlfn.XLOOKUP(G4026,过机服务商重量差!A:A,过机服务商重量差!L:L),"0"),2)</f>
        <v>16</v>
      </c>
      <c r="E4026" s="64">
        <f>ROUND(IF(B4026="小旋风",$D4026/提成!$D$4*提成!$E$4,$D4026/提成!$D$3*提成!$E$3),2)</f>
        <v>0.16</v>
      </c>
      <c r="F4026" s="5" t="str">
        <f ca="1">IFERROR(LOOKUP(1,0/((B4026=名单!B:B)*(VALUE(AW4026)&gt;=名单!E:E)*(VALUE(AW4026)&lt;=名单!G:G)*(Y4026="正常走货")),名单!H:H),"否")</f>
        <v>否</v>
      </c>
      <c r="G4026" s="71" t="s">
        <v>12066</v>
      </c>
      <c r="H4026" s="71" t="s">
        <v>12068</v>
      </c>
      <c r="J4026" s="71" t="s">
        <v>140</v>
      </c>
      <c r="L4026" s="71" t="s">
        <v>18</v>
      </c>
      <c r="M4026" s="73"/>
      <c r="N4026" s="73"/>
      <c r="R4026" s="73"/>
      <c r="S4026" s="72" t="s">
        <v>191</v>
      </c>
      <c r="T4026" s="72" t="s">
        <v>14410</v>
      </c>
      <c r="U4026" s="73"/>
      <c r="W4026" s="73"/>
      <c r="X4026" s="73"/>
      <c r="Y4026" s="72" t="s">
        <v>14379</v>
      </c>
      <c r="AO4026" s="71">
        <v>422.51</v>
      </c>
      <c r="AW4026" s="74" t="s">
        <v>18420</v>
      </c>
    </row>
    <row r="4027" spans="1:49">
      <c r="A4027" s="70" t="str">
        <f t="shared" si="125"/>
        <v>2026-01</v>
      </c>
      <c r="B4027" s="5" t="str">
        <f>_xlfn.XLOOKUP(G4027,过机服务商重量差!A:A,过机服务商重量差!G:G)</f>
        <v>玉麒麟</v>
      </c>
      <c r="C4027" s="32" t="str">
        <f t="shared" si="124"/>
        <v>渠道</v>
      </c>
      <c r="D4027" s="63">
        <f>ROUND(IF(AND(AO4027&gt;=0,Y4027="正常走货"),_xlfn.XLOOKUP(G4027,过机服务商重量差!A:A,过机服务商重量差!L:L),"0"),2)</f>
        <v>4.5</v>
      </c>
      <c r="E4027" s="64">
        <f>ROUND(IF(B4027="小旋风",$D4027/提成!$D$4*提成!$E$4,$D4027/提成!$D$3*提成!$E$3),2)</f>
        <v>0.05</v>
      </c>
      <c r="F4027" s="5" t="str">
        <f ca="1">IFERROR(LOOKUP(1,0/((B4027=名单!B:B)*(VALUE(AW4027)&gt;=名单!E:E)*(VALUE(AW4027)&lt;=名单!G:G)*(Y4027="正常走货")),名单!H:H),"否")</f>
        <v>否</v>
      </c>
      <c r="G4027" s="71" t="s">
        <v>12069</v>
      </c>
      <c r="H4027" s="71" t="s">
        <v>12071</v>
      </c>
      <c r="J4027" s="72" t="s">
        <v>24</v>
      </c>
      <c r="L4027" s="71" t="s">
        <v>18</v>
      </c>
      <c r="M4027" s="73"/>
      <c r="N4027" s="73"/>
      <c r="R4027" s="73"/>
      <c r="S4027" s="72" t="s">
        <v>604</v>
      </c>
      <c r="T4027" s="72" t="s">
        <v>14407</v>
      </c>
      <c r="U4027" s="73"/>
      <c r="W4027" s="73"/>
      <c r="X4027" s="73"/>
      <c r="Y4027" s="72" t="s">
        <v>14379</v>
      </c>
      <c r="AO4027" s="71">
        <v>150</v>
      </c>
      <c r="AW4027" s="74" t="s">
        <v>18421</v>
      </c>
    </row>
    <row r="4028" spans="1:49">
      <c r="A4028" s="70" t="str">
        <f t="shared" si="125"/>
        <v>2026-01</v>
      </c>
      <c r="B4028" s="5" t="str">
        <f>_xlfn.XLOOKUP(G4028,过机服务商重量差!A:A,过机服务商重量差!G:G)</f>
        <v>玉麒麟</v>
      </c>
      <c r="C4028" s="32" t="str">
        <f t="shared" si="124"/>
        <v>渠道</v>
      </c>
      <c r="D4028" s="63">
        <f>ROUND(IF(AND(AO4028&gt;=0,Y4028="正常走货"),_xlfn.XLOOKUP(G4028,过机服务商重量差!A:A,过机服务商重量差!L:L),"0"),2)</f>
        <v>1</v>
      </c>
      <c r="E4028" s="64">
        <f>ROUND(IF(B4028="小旋风",$D4028/提成!$D$4*提成!$E$4,$D4028/提成!$D$3*提成!$E$3),2)</f>
        <v>0.01</v>
      </c>
      <c r="F4028" s="5" t="str">
        <f ca="1">IFERROR(LOOKUP(1,0/((B4028=名单!B:B)*(VALUE(AW4028)&gt;=名单!E:E)*(VALUE(AW4028)&lt;=名单!G:G)*(Y4028="正常走货")),名单!H:H),"否")</f>
        <v>否</v>
      </c>
      <c r="G4028" s="71" t="s">
        <v>12072</v>
      </c>
      <c r="H4028" s="71" t="s">
        <v>12074</v>
      </c>
      <c r="J4028" s="71" t="s">
        <v>17</v>
      </c>
      <c r="L4028" s="71" t="s">
        <v>18</v>
      </c>
      <c r="M4028" s="73"/>
      <c r="N4028" s="73"/>
      <c r="R4028" s="73"/>
      <c r="S4028" s="72" t="s">
        <v>398</v>
      </c>
      <c r="T4028" s="72" t="s">
        <v>14382</v>
      </c>
      <c r="U4028" s="73"/>
      <c r="W4028" s="73"/>
      <c r="X4028" s="73"/>
      <c r="Y4028" s="72" t="s">
        <v>14379</v>
      </c>
      <c r="AO4028" s="71">
        <v>70.5</v>
      </c>
      <c r="AW4028" s="74" t="s">
        <v>18422</v>
      </c>
    </row>
    <row r="4029" spans="1:49">
      <c r="A4029" s="70" t="str">
        <f t="shared" si="125"/>
        <v>2026-01</v>
      </c>
      <c r="B4029" s="5" t="str">
        <f>_xlfn.XLOOKUP(G4029,过机服务商重量差!A:A,过机服务商重量差!G:G)</f>
        <v>玉麒麟</v>
      </c>
      <c r="C4029" s="32" t="str">
        <f t="shared" si="124"/>
        <v>渠道</v>
      </c>
      <c r="D4029" s="63">
        <f>ROUND(IF(AND(AO4029&gt;=0,Y4029="正常走货"),_xlfn.XLOOKUP(G4029,过机服务商重量差!A:A,过机服务商重量差!L:L),"0"),2)</f>
        <v>1</v>
      </c>
      <c r="E4029" s="64">
        <f>ROUND(IF(B4029="小旋风",$D4029/提成!$D$4*提成!$E$4,$D4029/提成!$D$3*提成!$E$3),2)</f>
        <v>0.01</v>
      </c>
      <c r="F4029" s="5" t="str">
        <f ca="1">IFERROR(LOOKUP(1,0/((B4029=名单!B:B)*(VALUE(AW4029)&gt;=名单!E:E)*(VALUE(AW4029)&lt;=名单!G:G)*(Y4029="正常走货")),名单!H:H),"否")</f>
        <v>否</v>
      </c>
      <c r="G4029" s="71" t="s">
        <v>12075</v>
      </c>
      <c r="H4029" s="71" t="s">
        <v>12077</v>
      </c>
      <c r="J4029" s="72" t="s">
        <v>17</v>
      </c>
      <c r="L4029" s="71" t="s">
        <v>18</v>
      </c>
      <c r="M4029" s="73"/>
      <c r="N4029" s="73"/>
      <c r="R4029" s="73"/>
      <c r="S4029" s="72" t="s">
        <v>398</v>
      </c>
      <c r="T4029" s="71" t="s">
        <v>14382</v>
      </c>
      <c r="U4029" s="73"/>
      <c r="W4029" s="73"/>
      <c r="X4029" s="73"/>
      <c r="Y4029" s="72" t="s">
        <v>14379</v>
      </c>
      <c r="AO4029" s="71">
        <v>72.59</v>
      </c>
      <c r="AW4029" s="74" t="s">
        <v>18423</v>
      </c>
    </row>
    <row r="4030" spans="1:49">
      <c r="A4030" s="70" t="str">
        <f t="shared" si="125"/>
        <v>2026-01</v>
      </c>
      <c r="B4030" s="5" t="str">
        <f>_xlfn.XLOOKUP(G4030,过机服务商重量差!A:A,过机服务商重量差!G:G)</f>
        <v>玉麒麟</v>
      </c>
      <c r="C4030" s="32" t="str">
        <f t="shared" si="124"/>
        <v>渠道</v>
      </c>
      <c r="D4030" s="63">
        <f>ROUND(IF(AND(AO4030&gt;=0,Y4030="正常走货"),_xlfn.XLOOKUP(G4030,过机服务商重量差!A:A,过机服务商重量差!L:L),"0"),2)</f>
        <v>2</v>
      </c>
      <c r="E4030" s="64">
        <f>ROUND(IF(B4030="小旋风",$D4030/提成!$D$4*提成!$E$4,$D4030/提成!$D$3*提成!$E$3),2)</f>
        <v>0.02</v>
      </c>
      <c r="F4030" s="5" t="str">
        <f ca="1">IFERROR(LOOKUP(1,0/((B4030=名单!B:B)*(VALUE(AW4030)&gt;=名单!E:E)*(VALUE(AW4030)&lt;=名单!G:G)*(Y4030="正常走货")),名单!H:H),"否")</f>
        <v>否</v>
      </c>
      <c r="G4030" s="71" t="s">
        <v>12078</v>
      </c>
      <c r="H4030" s="71" t="s">
        <v>12080</v>
      </c>
      <c r="J4030" s="72" t="s">
        <v>17</v>
      </c>
      <c r="L4030" s="71" t="s">
        <v>18</v>
      </c>
      <c r="M4030" s="73"/>
      <c r="N4030" s="73"/>
      <c r="R4030" s="73"/>
      <c r="S4030" s="72" t="s">
        <v>90</v>
      </c>
      <c r="T4030" s="72" t="s">
        <v>14407</v>
      </c>
      <c r="U4030" s="73"/>
      <c r="W4030" s="73"/>
      <c r="X4030" s="73"/>
      <c r="Y4030" s="72" t="s">
        <v>14379</v>
      </c>
      <c r="AO4030" s="71">
        <v>153</v>
      </c>
      <c r="AW4030" s="74" t="s">
        <v>18424</v>
      </c>
    </row>
    <row r="4031" spans="1:49">
      <c r="A4031" s="70" t="str">
        <f t="shared" si="125"/>
        <v>2026-01</v>
      </c>
      <c r="B4031" s="5" t="str">
        <f>_xlfn.XLOOKUP(G4031,过机服务商重量差!A:A,过机服务商重量差!G:G)</f>
        <v>玉麒麟</v>
      </c>
      <c r="C4031" s="32" t="str">
        <f t="shared" si="124"/>
        <v>渠道</v>
      </c>
      <c r="D4031" s="63">
        <f>ROUND(IF(AND(AO4031&gt;=0,Y4031="正常走货"),_xlfn.XLOOKUP(G4031,过机服务商重量差!A:A,过机服务商重量差!L:L),"0"),2)</f>
        <v>7.5</v>
      </c>
      <c r="E4031" s="64">
        <f>ROUND(IF(B4031="小旋风",$D4031/提成!$D$4*提成!$E$4,$D4031/提成!$D$3*提成!$E$3),2)</f>
        <v>0.08</v>
      </c>
      <c r="F4031" s="5" t="str">
        <f ca="1">IFERROR(LOOKUP(1,0/((B4031=名单!B:B)*(VALUE(AW4031)&gt;=名单!E:E)*(VALUE(AW4031)&lt;=名单!G:G)*(Y4031="正常走货")),名单!H:H),"否")</f>
        <v>否</v>
      </c>
      <c r="G4031" s="71" t="s">
        <v>12081</v>
      </c>
      <c r="H4031" s="71" t="s">
        <v>12083</v>
      </c>
      <c r="J4031" s="72" t="s">
        <v>17</v>
      </c>
      <c r="L4031" s="71" t="s">
        <v>18</v>
      </c>
      <c r="M4031" s="73"/>
      <c r="N4031" s="73"/>
      <c r="R4031" s="73"/>
      <c r="S4031" s="72" t="s">
        <v>398</v>
      </c>
      <c r="T4031" s="72" t="s">
        <v>14382</v>
      </c>
      <c r="U4031" s="73"/>
      <c r="W4031" s="73"/>
      <c r="X4031" s="73"/>
      <c r="Y4031" s="72" t="s">
        <v>14379</v>
      </c>
      <c r="AO4031" s="71">
        <v>100.5</v>
      </c>
      <c r="AW4031" s="74" t="s">
        <v>18425</v>
      </c>
    </row>
    <row r="4032" spans="1:49">
      <c r="A4032" s="70" t="str">
        <f t="shared" si="125"/>
        <v>2026-01</v>
      </c>
      <c r="B4032" s="5" t="str">
        <f>_xlfn.XLOOKUP(G4032,过机服务商重量差!A:A,过机服务商重量差!G:G)</f>
        <v>玉麒麟</v>
      </c>
      <c r="C4032" s="32" t="str">
        <f t="shared" si="124"/>
        <v>渠道</v>
      </c>
      <c r="D4032" s="63">
        <f>ROUND(IF(AND(AO4032&gt;=0,Y4032="正常走货"),_xlfn.XLOOKUP(G4032,过机服务商重量差!A:A,过机服务商重量差!L:L),"0"),2)</f>
        <v>74</v>
      </c>
      <c r="E4032" s="64">
        <f>ROUND(IF(B4032="小旋风",$D4032/提成!$D$4*提成!$E$4,$D4032/提成!$D$3*提成!$E$3),2)</f>
        <v>0.74</v>
      </c>
      <c r="F4032" s="5" t="str">
        <f ca="1">IFERROR(LOOKUP(1,0/((B4032=名单!B:B)*(VALUE(AW4032)&gt;=名单!E:E)*(VALUE(AW4032)&lt;=名单!G:G)*(Y4032="正常走货")),名单!H:H),"否")</f>
        <v>否</v>
      </c>
      <c r="G4032" s="71" t="s">
        <v>12084</v>
      </c>
      <c r="H4032" s="71" t="s">
        <v>12086</v>
      </c>
      <c r="J4032" s="72" t="s">
        <v>17</v>
      </c>
      <c r="L4032" s="71" t="s">
        <v>18</v>
      </c>
      <c r="M4032" s="73"/>
      <c r="N4032" s="73"/>
      <c r="R4032" s="73"/>
      <c r="S4032" s="72" t="s">
        <v>79</v>
      </c>
      <c r="T4032" s="72" t="s">
        <v>14378</v>
      </c>
      <c r="U4032" s="73"/>
      <c r="W4032" s="73"/>
      <c r="X4032" s="73"/>
      <c r="Y4032" s="72" t="s">
        <v>14379</v>
      </c>
      <c r="AO4032" s="71">
        <v>202.6</v>
      </c>
      <c r="AW4032" s="74" t="s">
        <v>18426</v>
      </c>
    </row>
    <row r="4033" spans="1:49">
      <c r="A4033" s="70" t="str">
        <f t="shared" si="125"/>
        <v>2026-01</v>
      </c>
      <c r="B4033" s="5" t="str">
        <f>_xlfn.XLOOKUP(G4033,过机服务商重量差!A:A,过机服务商重量差!G:G)</f>
        <v>玉麒麟</v>
      </c>
      <c r="C4033" s="32" t="str">
        <f t="shared" si="124"/>
        <v>渠道</v>
      </c>
      <c r="D4033" s="63">
        <f>ROUND(IF(AND(AO4033&gt;=0,Y4033="正常走货"),_xlfn.XLOOKUP(G4033,过机服务商重量差!A:A,过机服务商重量差!L:L),"0"),2)</f>
        <v>44</v>
      </c>
      <c r="E4033" s="64">
        <f>ROUND(IF(B4033="小旋风",$D4033/提成!$D$4*提成!$E$4,$D4033/提成!$D$3*提成!$E$3),2)</f>
        <v>0.44</v>
      </c>
      <c r="F4033" s="5" t="str">
        <f ca="1">IFERROR(LOOKUP(1,0/((B4033=名单!B:B)*(VALUE(AW4033)&gt;=名单!E:E)*(VALUE(AW4033)&lt;=名单!G:G)*(Y4033="正常走货")),名单!H:H),"否")</f>
        <v>否</v>
      </c>
      <c r="G4033" s="71" t="s">
        <v>12087</v>
      </c>
      <c r="H4033" s="71" t="s">
        <v>12089</v>
      </c>
      <c r="J4033" s="72" t="s">
        <v>17</v>
      </c>
      <c r="L4033" s="71" t="s">
        <v>18</v>
      </c>
      <c r="M4033" s="73"/>
      <c r="N4033" s="73"/>
      <c r="R4033" s="73"/>
      <c r="S4033" s="72" t="s">
        <v>79</v>
      </c>
      <c r="T4033" s="72" t="s">
        <v>14378</v>
      </c>
      <c r="U4033" s="73"/>
      <c r="W4033" s="73"/>
      <c r="X4033" s="73"/>
      <c r="Y4033" s="72" t="s">
        <v>14379</v>
      </c>
      <c r="AO4033" s="71">
        <v>113.6</v>
      </c>
      <c r="AW4033" s="74" t="s">
        <v>18427</v>
      </c>
    </row>
    <row r="4034" spans="1:49">
      <c r="A4034" s="70" t="str">
        <f t="shared" si="125"/>
        <v>2026-01</v>
      </c>
      <c r="B4034" s="5" t="str">
        <f>_xlfn.XLOOKUP(G4034,过机服务商重量差!A:A,过机服务商重量差!G:G)</f>
        <v>玉麒麟</v>
      </c>
      <c r="C4034" s="32" t="str">
        <f t="shared" ref="C4034:C4097" si="126">IF(OR(AO4034&lt;0,L4034="FBA海运"),"","渠道")</f>
        <v>渠道</v>
      </c>
      <c r="D4034" s="63">
        <f>ROUND(IF(AND(AO4034&gt;=0,Y4034="正常走货"),_xlfn.XLOOKUP(G4034,过机服务商重量差!A:A,过机服务商重量差!L:L),"0"),2)</f>
        <v>50</v>
      </c>
      <c r="E4034" s="64">
        <f>ROUND(IF(B4034="小旋风",$D4034/提成!$D$4*提成!$E$4,$D4034/提成!$D$3*提成!$E$3),2)</f>
        <v>0.5</v>
      </c>
      <c r="F4034" s="5" t="str">
        <f ca="1">IFERROR(LOOKUP(1,0/((B4034=名单!B:B)*(VALUE(AW4034)&gt;=名单!E:E)*(VALUE(AW4034)&lt;=名单!G:G)*(Y4034="正常走货")),名单!H:H),"否")</f>
        <v>否</v>
      </c>
      <c r="G4034" s="71" t="s">
        <v>12090</v>
      </c>
      <c r="H4034" s="71" t="s">
        <v>12092</v>
      </c>
      <c r="J4034" s="71" t="s">
        <v>17</v>
      </c>
      <c r="L4034" s="71" t="s">
        <v>18</v>
      </c>
      <c r="M4034" s="73"/>
      <c r="N4034" s="73"/>
      <c r="R4034" s="73"/>
      <c r="S4034" s="72" t="s">
        <v>79</v>
      </c>
      <c r="T4034" s="72" t="s">
        <v>14378</v>
      </c>
      <c r="U4034" s="73"/>
      <c r="W4034" s="73"/>
      <c r="X4034" s="73"/>
      <c r="Y4034" s="72" t="s">
        <v>14379</v>
      </c>
      <c r="AO4034" s="71">
        <v>181.6</v>
      </c>
      <c r="AW4034" s="74" t="s">
        <v>18428</v>
      </c>
    </row>
    <row r="4035" spans="1:49">
      <c r="A4035" s="70" t="str">
        <f t="shared" ref="A4035:A4098" si="127">MID(AW4035,1,7)</f>
        <v>2026-01</v>
      </c>
      <c r="B4035" s="5" t="str">
        <f>_xlfn.XLOOKUP(G4035,过机服务商重量差!A:A,过机服务商重量差!G:G)</f>
        <v>玉麒麟</v>
      </c>
      <c r="C4035" s="32" t="str">
        <f t="shared" si="126"/>
        <v>渠道</v>
      </c>
      <c r="D4035" s="63">
        <f>ROUND(IF(AND(AO4035&gt;=0,Y4035="正常走货"),_xlfn.XLOOKUP(G4035,过机服务商重量差!A:A,过机服务商重量差!L:L),"0"),2)</f>
        <v>334</v>
      </c>
      <c r="E4035" s="64">
        <f>ROUND(IF(B4035="小旋风",$D4035/提成!$D$4*提成!$E$4,$D4035/提成!$D$3*提成!$E$3),2)</f>
        <v>3.34</v>
      </c>
      <c r="F4035" s="5" t="str">
        <f ca="1">IFERROR(LOOKUP(1,0/((B4035=名单!B:B)*(VALUE(AW4035)&gt;=名单!E:E)*(VALUE(AW4035)&lt;=名单!G:G)*(Y4035="正常走货")),名单!H:H),"否")</f>
        <v>否</v>
      </c>
      <c r="G4035" s="71" t="s">
        <v>12093</v>
      </c>
      <c r="H4035" s="71" t="s">
        <v>12095</v>
      </c>
      <c r="J4035" s="71" t="s">
        <v>17</v>
      </c>
      <c r="L4035" s="71" t="s">
        <v>18</v>
      </c>
      <c r="M4035" s="73"/>
      <c r="N4035" s="73"/>
      <c r="R4035" s="73"/>
      <c r="S4035" s="72" t="s">
        <v>79</v>
      </c>
      <c r="T4035" s="72" t="s">
        <v>14378</v>
      </c>
      <c r="U4035" s="73"/>
      <c r="W4035" s="73"/>
      <c r="X4035" s="73"/>
      <c r="Y4035" s="72" t="s">
        <v>14379</v>
      </c>
      <c r="AO4035" s="71">
        <v>2601.8</v>
      </c>
      <c r="AW4035" s="74" t="s">
        <v>18429</v>
      </c>
    </row>
    <row r="4036" spans="1:49">
      <c r="A4036" s="70" t="str">
        <f t="shared" si="127"/>
        <v>2026-01</v>
      </c>
      <c r="B4036" s="5" t="str">
        <f>_xlfn.XLOOKUP(G4036,过机服务商重量差!A:A,过机服务商重量差!G:G)</f>
        <v>无崖子</v>
      </c>
      <c r="C4036" s="32" t="str">
        <f t="shared" si="126"/>
        <v>渠道</v>
      </c>
      <c r="D4036" s="63">
        <f>ROUND(IF(AND(AO4036&gt;=0,Y4036="正常走货"),_xlfn.XLOOKUP(G4036,过机服务商重量差!A:A,过机服务商重量差!L:L),"0"),2)</f>
        <v>7</v>
      </c>
      <c r="E4036" s="64">
        <f>ROUND(IF(B4036="小旋风",$D4036/提成!$D$4*提成!$E$4,$D4036/提成!$D$3*提成!$E$3),2)</f>
        <v>0.07</v>
      </c>
      <c r="F4036" s="5" t="str">
        <f ca="1">IFERROR(LOOKUP(1,0/((B4036=名单!B:B)*(VALUE(AW4036)&gt;=名单!E:E)*(VALUE(AW4036)&lt;=名单!G:G)*(Y4036="正常走货")),名单!H:H),"否")</f>
        <v>否</v>
      </c>
      <c r="G4036" s="71" t="s">
        <v>12096</v>
      </c>
      <c r="H4036" s="71" t="s">
        <v>12098</v>
      </c>
      <c r="J4036" s="72" t="s">
        <v>590</v>
      </c>
      <c r="L4036" s="71" t="s">
        <v>18</v>
      </c>
      <c r="M4036" s="73"/>
      <c r="N4036" s="73"/>
      <c r="R4036" s="73"/>
      <c r="S4036" s="72" t="s">
        <v>223</v>
      </c>
      <c r="T4036" s="72" t="s">
        <v>14410</v>
      </c>
      <c r="U4036" s="73"/>
      <c r="W4036" s="73"/>
      <c r="X4036" s="73"/>
      <c r="Y4036" s="72" t="s">
        <v>14379</v>
      </c>
      <c r="AO4036" s="71">
        <v>153.11</v>
      </c>
      <c r="AW4036" s="74" t="s">
        <v>18430</v>
      </c>
    </row>
    <row r="4037" spans="1:49">
      <c r="A4037" s="70" t="str">
        <f t="shared" si="127"/>
        <v>2026-01</v>
      </c>
      <c r="B4037" s="5" t="str">
        <f>_xlfn.XLOOKUP(G4037,过机服务商重量差!A:A,过机服务商重量差!G:G)</f>
        <v>无崖子</v>
      </c>
      <c r="C4037" s="32" t="str">
        <f t="shared" si="126"/>
        <v>渠道</v>
      </c>
      <c r="D4037" s="63">
        <f>ROUND(IF(AND(AO4037&gt;=0,Y4037="正常走货"),_xlfn.XLOOKUP(G4037,过机服务商重量差!A:A,过机服务商重量差!L:L),"0"),2)</f>
        <v>32</v>
      </c>
      <c r="E4037" s="64">
        <f>ROUND(IF(B4037="小旋风",$D4037/提成!$D$4*提成!$E$4,$D4037/提成!$D$3*提成!$E$3),2)</f>
        <v>0.32</v>
      </c>
      <c r="F4037" s="5" t="str">
        <f ca="1">IFERROR(LOOKUP(1,0/((B4037=名单!B:B)*(VALUE(AW4037)&gt;=名单!E:E)*(VALUE(AW4037)&lt;=名单!G:G)*(Y4037="正常走货")),名单!H:H),"否")</f>
        <v>否</v>
      </c>
      <c r="G4037" s="71" t="s">
        <v>12099</v>
      </c>
      <c r="H4037" s="71" t="s">
        <v>12101</v>
      </c>
      <c r="J4037" s="72" t="s">
        <v>539</v>
      </c>
      <c r="L4037" s="71" t="s">
        <v>18</v>
      </c>
      <c r="M4037" s="73"/>
      <c r="N4037" s="73"/>
      <c r="R4037" s="73"/>
      <c r="S4037" s="72" t="s">
        <v>191</v>
      </c>
      <c r="T4037" s="72" t="s">
        <v>14410</v>
      </c>
      <c r="U4037" s="73"/>
      <c r="W4037" s="73"/>
      <c r="X4037" s="73"/>
      <c r="Y4037" s="72" t="s">
        <v>14379</v>
      </c>
      <c r="AO4037" s="71">
        <v>2450</v>
      </c>
      <c r="AW4037" s="74" t="s">
        <v>18431</v>
      </c>
    </row>
    <row r="4038" spans="1:49">
      <c r="A4038" s="70" t="str">
        <f t="shared" si="127"/>
        <v>2026-01</v>
      </c>
      <c r="B4038" s="5" t="str">
        <f>_xlfn.XLOOKUP(G4038,过机服务商重量差!A:A,过机服务商重量差!G:G)</f>
        <v>玉麒麟</v>
      </c>
      <c r="C4038" s="32" t="str">
        <f t="shared" si="126"/>
        <v>渠道</v>
      </c>
      <c r="D4038" s="63">
        <f>ROUND(IF(AND(AO4038&gt;=0,Y4038="正常走货"),_xlfn.XLOOKUP(G4038,过机服务商重量差!A:A,过机服务商重量差!L:L),"0"),2)</f>
        <v>0.5</v>
      </c>
      <c r="E4038" s="64">
        <f>ROUND(IF(B4038="小旋风",$D4038/提成!$D$4*提成!$E$4,$D4038/提成!$D$3*提成!$E$3),2)</f>
        <v>0.01</v>
      </c>
      <c r="F4038" s="5" t="str">
        <f ca="1">IFERROR(LOOKUP(1,0/((B4038=名单!B:B)*(VALUE(AW4038)&gt;=名单!E:E)*(VALUE(AW4038)&lt;=名单!G:G)*(Y4038="正常走货")),名单!H:H),"否")</f>
        <v>否</v>
      </c>
      <c r="G4038" s="71" t="s">
        <v>12102</v>
      </c>
      <c r="H4038" s="71" t="s">
        <v>12104</v>
      </c>
      <c r="J4038" s="72" t="s">
        <v>17</v>
      </c>
      <c r="L4038" s="71" t="s">
        <v>18</v>
      </c>
      <c r="M4038" s="73"/>
      <c r="N4038" s="73"/>
      <c r="R4038" s="73"/>
      <c r="S4038" s="72" t="s">
        <v>1701</v>
      </c>
      <c r="T4038" s="72" t="s">
        <v>14410</v>
      </c>
      <c r="U4038" s="73"/>
      <c r="W4038" s="73"/>
      <c r="X4038" s="73"/>
      <c r="Y4038" s="72" t="s">
        <v>14379</v>
      </c>
      <c r="AO4038" s="71">
        <v>100</v>
      </c>
      <c r="AW4038" s="74" t="s">
        <v>18432</v>
      </c>
    </row>
    <row r="4039" spans="1:49">
      <c r="A4039" s="70" t="str">
        <f t="shared" si="127"/>
        <v>2026-01</v>
      </c>
      <c r="B4039" s="5" t="str">
        <f>_xlfn.XLOOKUP(G4039,过机服务商重量差!A:A,过机服务商重量差!G:G)</f>
        <v>玉麒麟</v>
      </c>
      <c r="C4039" s="32" t="str">
        <f t="shared" si="126"/>
        <v>渠道</v>
      </c>
      <c r="D4039" s="63">
        <f>ROUND(IF(AND(AO4039&gt;=0,Y4039="正常走货"),_xlfn.XLOOKUP(G4039,过机服务商重量差!A:A,过机服务商重量差!L:L),"0"),2)</f>
        <v>444</v>
      </c>
      <c r="E4039" s="64">
        <f>ROUND(IF(B4039="小旋风",$D4039/提成!$D$4*提成!$E$4,$D4039/提成!$D$3*提成!$E$3),2)</f>
        <v>4.44</v>
      </c>
      <c r="F4039" s="5" t="str">
        <f ca="1">IFERROR(LOOKUP(1,0/((B4039=名单!B:B)*(VALUE(AW4039)&gt;=名单!E:E)*(VALUE(AW4039)&lt;=名单!G:G)*(Y4039="正常走货")),名单!H:H),"否")</f>
        <v>否</v>
      </c>
      <c r="G4039" s="71" t="s">
        <v>12105</v>
      </c>
      <c r="H4039" s="71" t="s">
        <v>12107</v>
      </c>
      <c r="J4039" s="72" t="s">
        <v>17</v>
      </c>
      <c r="L4039" s="71" t="s">
        <v>18</v>
      </c>
      <c r="M4039" s="73"/>
      <c r="N4039" s="73"/>
      <c r="R4039" s="73"/>
      <c r="S4039" s="72" t="s">
        <v>39</v>
      </c>
      <c r="T4039" s="71" t="s">
        <v>14386</v>
      </c>
      <c r="U4039" s="73"/>
      <c r="W4039" s="73"/>
      <c r="X4039" s="73"/>
      <c r="Y4039" s="72" t="s">
        <v>14379</v>
      </c>
      <c r="AO4039" s="71">
        <v>0</v>
      </c>
      <c r="AW4039" s="74" t="s">
        <v>18433</v>
      </c>
    </row>
    <row r="4040" spans="1:49">
      <c r="A4040" s="70" t="str">
        <f t="shared" si="127"/>
        <v>2026-01</v>
      </c>
      <c r="B4040" s="5" t="str">
        <f>_xlfn.XLOOKUP(G4040,过机服务商重量差!A:A,过机服务商重量差!G:G)</f>
        <v>无崖子</v>
      </c>
      <c r="C4040" s="32" t="str">
        <f t="shared" si="126"/>
        <v/>
      </c>
      <c r="D4040" s="63">
        <f>ROUND(IF(AND(AO4040&gt;=0,Y4040="正常走货"),_xlfn.XLOOKUP(G4040,过机服务商重量差!A:A,过机服务商重量差!L:L),"0"),2)</f>
        <v>0</v>
      </c>
      <c r="E4040" s="64">
        <f>ROUND(IF(B4040="小旋风",$D4040/提成!$D$4*提成!$E$4,$D4040/提成!$D$3*提成!$E$3),2)</f>
        <v>0</v>
      </c>
      <c r="F4040" s="5" t="str">
        <f ca="1">IFERROR(LOOKUP(1,0/((B4040=名单!B:B)*(VALUE(AW4040)&gt;=名单!E:E)*(VALUE(AW4040)&lt;=名单!G:G)*(Y4040="正常走货")),名单!H:H),"否")</f>
        <v>否</v>
      </c>
      <c r="G4040" s="71" t="s">
        <v>12108</v>
      </c>
      <c r="H4040" s="71" t="s">
        <v>12110</v>
      </c>
      <c r="J4040" s="72" t="s">
        <v>2864</v>
      </c>
      <c r="L4040" s="71" t="s">
        <v>18</v>
      </c>
      <c r="M4040" s="73"/>
      <c r="N4040" s="73"/>
      <c r="R4040" s="73"/>
      <c r="S4040" s="72" t="s">
        <v>2305</v>
      </c>
      <c r="T4040" s="72" t="s">
        <v>14410</v>
      </c>
      <c r="U4040" s="73"/>
      <c r="W4040" s="73"/>
      <c r="X4040" s="73"/>
      <c r="Y4040" s="72" t="s">
        <v>14379</v>
      </c>
      <c r="AO4040" s="71">
        <v>-38.2</v>
      </c>
      <c r="AW4040" s="74" t="s">
        <v>18434</v>
      </c>
    </row>
    <row r="4041" spans="1:49">
      <c r="A4041" s="70" t="str">
        <f t="shared" si="127"/>
        <v>2026-01</v>
      </c>
      <c r="B4041" s="5" t="str">
        <f>_xlfn.XLOOKUP(G4041,过机服务商重量差!A:A,过机服务商重量差!G:G)</f>
        <v>007</v>
      </c>
      <c r="C4041" s="32" t="str">
        <f t="shared" si="126"/>
        <v>渠道</v>
      </c>
      <c r="D4041" s="63">
        <f>ROUND(IF(AND(AO4041&gt;=0,Y4041="正常走货"),_xlfn.XLOOKUP(G4041,过机服务商重量差!A:A,过机服务商重量差!L:L),"0"),2)</f>
        <v>21</v>
      </c>
      <c r="E4041" s="64">
        <f>ROUND(IF(B4041="小旋风",$D4041/提成!$D$4*提成!$E$4,$D4041/提成!$D$3*提成!$E$3),2)</f>
        <v>0.21</v>
      </c>
      <c r="F4041" s="5" t="str">
        <f ca="1">IFERROR(LOOKUP(1,0/((B4041=名单!B:B)*(VALUE(AW4041)&gt;=名单!E:E)*(VALUE(AW4041)&lt;=名单!G:G)*(Y4041="正常走货")),名单!H:H),"否")</f>
        <v>否</v>
      </c>
      <c r="G4041" s="71" t="s">
        <v>12111</v>
      </c>
      <c r="H4041" s="71" t="s">
        <v>12113</v>
      </c>
      <c r="J4041" s="72" t="s">
        <v>266</v>
      </c>
      <c r="L4041" s="71" t="s">
        <v>18</v>
      </c>
      <c r="M4041" s="73"/>
      <c r="N4041" s="73"/>
      <c r="R4041" s="73"/>
      <c r="S4041" s="72" t="s">
        <v>11130</v>
      </c>
      <c r="T4041" s="72" t="s">
        <v>14473</v>
      </c>
      <c r="U4041" s="73"/>
      <c r="W4041" s="73"/>
      <c r="X4041" s="73"/>
      <c r="Y4041" s="72" t="s">
        <v>14379</v>
      </c>
      <c r="AO4041" s="71">
        <v>16.8</v>
      </c>
      <c r="AW4041" s="74" t="s">
        <v>18435</v>
      </c>
    </row>
    <row r="4042" spans="1:49">
      <c r="A4042" s="70" t="str">
        <f t="shared" si="127"/>
        <v>2026-01</v>
      </c>
      <c r="B4042" s="5" t="str">
        <f>_xlfn.XLOOKUP(G4042,过机服务商重量差!A:A,过机服务商重量差!G:G)</f>
        <v>帅时莹</v>
      </c>
      <c r="C4042" s="32" t="str">
        <f t="shared" si="126"/>
        <v>渠道</v>
      </c>
      <c r="D4042" s="63">
        <f>ROUND(IF(AND(AO4042&gt;=0,Y4042="正常走货"),_xlfn.XLOOKUP(G4042,过机服务商重量差!A:A,过机服务商重量差!L:L),"0"),2)</f>
        <v>21</v>
      </c>
      <c r="E4042" s="64">
        <f>ROUND(IF(B4042="小旋风",$D4042/提成!$D$4*提成!$E$4,$D4042/提成!$D$3*提成!$E$3),2)</f>
        <v>0.21</v>
      </c>
      <c r="F4042" s="5" t="str">
        <f ca="1">IFERROR(LOOKUP(1,0/((B4042=名单!B:B)*(VALUE(AW4042)&gt;=名单!E:E)*(VALUE(AW4042)&lt;=名单!G:G)*(Y4042="正常走货")),名单!H:H),"否")</f>
        <v>否</v>
      </c>
      <c r="G4042" s="71" t="s">
        <v>12114</v>
      </c>
      <c r="H4042" s="71" t="s">
        <v>12116</v>
      </c>
      <c r="J4042" s="72" t="s">
        <v>97</v>
      </c>
      <c r="L4042" s="71" t="s">
        <v>18</v>
      </c>
      <c r="M4042" s="73"/>
      <c r="N4042" s="73"/>
      <c r="R4042" s="73"/>
      <c r="S4042" s="72" t="s">
        <v>191</v>
      </c>
      <c r="T4042" s="72" t="s">
        <v>14410</v>
      </c>
      <c r="U4042" s="73"/>
      <c r="W4042" s="73"/>
      <c r="X4042" s="73"/>
      <c r="Y4042" s="72" t="s">
        <v>14379</v>
      </c>
      <c r="AO4042" s="71">
        <v>105</v>
      </c>
      <c r="AW4042" s="74" t="s">
        <v>18436</v>
      </c>
    </row>
    <row r="4043" spans="1:49">
      <c r="A4043" s="70" t="str">
        <f t="shared" si="127"/>
        <v>2026-01</v>
      </c>
      <c r="B4043" s="5" t="str">
        <f>_xlfn.XLOOKUP(G4043,过机服务商重量差!A:A,过机服务商重量差!G:G)</f>
        <v>无崖子</v>
      </c>
      <c r="C4043" s="32" t="str">
        <f t="shared" si="126"/>
        <v>渠道</v>
      </c>
      <c r="D4043" s="63">
        <f>ROUND(IF(AND(AO4043&gt;=0,Y4043="正常走货"),_xlfn.XLOOKUP(G4043,过机服务商重量差!A:A,过机服务商重量差!L:L),"0"),2)</f>
        <v>2.5</v>
      </c>
      <c r="E4043" s="64">
        <f>ROUND(IF(B4043="小旋风",$D4043/提成!$D$4*提成!$E$4,$D4043/提成!$D$3*提成!$E$3),2)</f>
        <v>0.03</v>
      </c>
      <c r="F4043" s="5" t="str">
        <f ca="1">IFERROR(LOOKUP(1,0/((B4043=名单!B:B)*(VALUE(AW4043)&gt;=名单!E:E)*(VALUE(AW4043)&lt;=名单!G:G)*(Y4043="正常走货")),名单!H:H),"否")</f>
        <v>否</v>
      </c>
      <c r="G4043" s="71" t="s">
        <v>12117</v>
      </c>
      <c r="H4043" s="71" t="s">
        <v>12119</v>
      </c>
      <c r="J4043" s="72" t="s">
        <v>590</v>
      </c>
      <c r="L4043" s="71" t="s">
        <v>18</v>
      </c>
      <c r="M4043" s="73"/>
      <c r="N4043" s="73"/>
      <c r="R4043" s="73"/>
      <c r="S4043" s="72" t="s">
        <v>227</v>
      </c>
      <c r="T4043" s="71" t="s">
        <v>14410</v>
      </c>
      <c r="U4043" s="73"/>
      <c r="W4043" s="73"/>
      <c r="X4043" s="73"/>
      <c r="Y4043" s="72" t="s">
        <v>14379</v>
      </c>
      <c r="AO4043" s="71">
        <v>28.04</v>
      </c>
      <c r="AW4043" s="74" t="s">
        <v>18437</v>
      </c>
    </row>
    <row r="4044" spans="1:49">
      <c r="A4044" s="70" t="str">
        <f t="shared" si="127"/>
        <v>2026-01</v>
      </c>
      <c r="B4044" s="5" t="str">
        <f>_xlfn.XLOOKUP(G4044,过机服务商重量差!A:A,过机服务商重量差!G:G)</f>
        <v>玉麒麟</v>
      </c>
      <c r="C4044" s="32" t="str">
        <f t="shared" si="126"/>
        <v>渠道</v>
      </c>
      <c r="D4044" s="63">
        <f>ROUND(IF(AND(AO4044&gt;=0,Y4044="正常走货"),_xlfn.XLOOKUP(G4044,过机服务商重量差!A:A,过机服务商重量差!L:L),"0"),2)</f>
        <v>56</v>
      </c>
      <c r="E4044" s="64">
        <f>ROUND(IF(B4044="小旋风",$D4044/提成!$D$4*提成!$E$4,$D4044/提成!$D$3*提成!$E$3),2)</f>
        <v>0.56</v>
      </c>
      <c r="F4044" s="5" t="str">
        <f ca="1">IFERROR(LOOKUP(1,0/((B4044=名单!B:B)*(VALUE(AW4044)&gt;=名单!E:E)*(VALUE(AW4044)&lt;=名单!G:G)*(Y4044="正常走货")),名单!H:H),"否")</f>
        <v>否</v>
      </c>
      <c r="G4044" s="71" t="s">
        <v>12120</v>
      </c>
      <c r="H4044" s="71" t="s">
        <v>12122</v>
      </c>
      <c r="J4044" s="72" t="s">
        <v>17</v>
      </c>
      <c r="L4044" s="71" t="s">
        <v>18</v>
      </c>
      <c r="M4044" s="73"/>
      <c r="N4044" s="73"/>
      <c r="R4044" s="73"/>
      <c r="S4044" s="72" t="s">
        <v>227</v>
      </c>
      <c r="T4044" s="72" t="s">
        <v>14410</v>
      </c>
      <c r="U4044" s="73"/>
      <c r="W4044" s="73"/>
      <c r="X4044" s="73"/>
      <c r="Y4044" s="72" t="s">
        <v>14379</v>
      </c>
      <c r="AO4044" s="71">
        <v>531.4</v>
      </c>
      <c r="AW4044" s="74" t="s">
        <v>18438</v>
      </c>
    </row>
    <row r="4045" spans="1:49">
      <c r="A4045" s="70" t="str">
        <f t="shared" si="127"/>
        <v>2026-01</v>
      </c>
      <c r="B4045" s="5" t="str">
        <f>_xlfn.XLOOKUP(G4045,过机服务商重量差!A:A,过机服务商重量差!G:G)</f>
        <v>小旋风</v>
      </c>
      <c r="C4045" s="32" t="str">
        <f t="shared" si="126"/>
        <v>渠道</v>
      </c>
      <c r="D4045" s="63">
        <f>ROUND(IF(AND(AO4045&gt;=0,Y4045="正常走货"),_xlfn.XLOOKUP(G4045,过机服务商重量差!A:A,过机服务商重量差!L:L),"0"),2)</f>
        <v>22</v>
      </c>
      <c r="E4045" s="64">
        <f>ROUND(IF(B4045="小旋风",$D4045/提成!$D$4*提成!$E$4,$D4045/提成!$D$3*提成!$E$3),2)</f>
        <v>0.22</v>
      </c>
      <c r="F4045" s="5" t="str">
        <f ca="1">IFERROR(LOOKUP(1,0/((B4045=名单!B:B)*(VALUE(AW4045)&gt;=名单!E:E)*(VALUE(AW4045)&lt;=名单!G:G)*(Y4045="正常走货")),名单!H:H),"否")</f>
        <v>是</v>
      </c>
      <c r="G4045" s="71" t="s">
        <v>12123</v>
      </c>
      <c r="H4045" s="71" t="s">
        <v>12125</v>
      </c>
      <c r="J4045" s="72" t="s">
        <v>453</v>
      </c>
      <c r="L4045" s="71" t="s">
        <v>18</v>
      </c>
      <c r="M4045" s="73"/>
      <c r="N4045" s="73"/>
      <c r="R4045" s="73"/>
      <c r="S4045" s="72" t="s">
        <v>227</v>
      </c>
      <c r="T4045" s="72" t="s">
        <v>14410</v>
      </c>
      <c r="U4045" s="73"/>
      <c r="W4045" s="73"/>
      <c r="X4045" s="73"/>
      <c r="Y4045" s="72" t="s">
        <v>14379</v>
      </c>
      <c r="AO4045" s="71">
        <v>4.40000000000001</v>
      </c>
      <c r="AW4045" s="74" t="s">
        <v>18439</v>
      </c>
    </row>
    <row r="4046" spans="1:49">
      <c r="A4046" s="70" t="str">
        <f t="shared" si="127"/>
        <v>2026-01</v>
      </c>
      <c r="B4046" s="5" t="str">
        <f>_xlfn.XLOOKUP(G4046,过机服务商重量差!A:A,过机服务商重量差!G:G)</f>
        <v>007</v>
      </c>
      <c r="C4046" s="32" t="str">
        <f t="shared" si="126"/>
        <v>渠道</v>
      </c>
      <c r="D4046" s="63">
        <f>ROUND(IF(AND(AO4046&gt;=0,Y4046="正常走货"),_xlfn.XLOOKUP(G4046,过机服务商重量差!A:A,过机服务商重量差!L:L),"0"),2)</f>
        <v>466</v>
      </c>
      <c r="E4046" s="64">
        <f>ROUND(IF(B4046="小旋风",$D4046/提成!$D$4*提成!$E$4,$D4046/提成!$D$3*提成!$E$3),2)</f>
        <v>4.66</v>
      </c>
      <c r="F4046" s="5" t="str">
        <f ca="1">IFERROR(LOOKUP(1,0/((B4046=名单!B:B)*(VALUE(AW4046)&gt;=名单!E:E)*(VALUE(AW4046)&lt;=名单!G:G)*(Y4046="正常走货")),名单!H:H),"否")</f>
        <v>否</v>
      </c>
      <c r="G4046" s="71" t="s">
        <v>12126</v>
      </c>
      <c r="H4046" s="71" t="s">
        <v>12128</v>
      </c>
      <c r="J4046" s="72" t="s">
        <v>266</v>
      </c>
      <c r="L4046" s="71" t="s">
        <v>18</v>
      </c>
      <c r="M4046" s="73"/>
      <c r="N4046" s="73"/>
      <c r="R4046" s="73"/>
      <c r="S4046" s="72" t="s">
        <v>30</v>
      </c>
      <c r="T4046" s="72" t="s">
        <v>14382</v>
      </c>
      <c r="U4046" s="73"/>
      <c r="W4046" s="73"/>
      <c r="X4046" s="73"/>
      <c r="Y4046" s="72" t="s">
        <v>14379</v>
      </c>
      <c r="AO4046" s="71">
        <v>262.21</v>
      </c>
      <c r="AW4046" s="74" t="s">
        <v>18440</v>
      </c>
    </row>
    <row r="4047" spans="1:49">
      <c r="A4047" s="70" t="str">
        <f t="shared" si="127"/>
        <v>2026-01</v>
      </c>
      <c r="B4047" s="5" t="str">
        <f>_xlfn.XLOOKUP(G4047,过机服务商重量差!A:A,过机服务商重量差!G:G)</f>
        <v>玉麒麟</v>
      </c>
      <c r="C4047" s="32" t="str">
        <f t="shared" si="126"/>
        <v>渠道</v>
      </c>
      <c r="D4047" s="63">
        <f>ROUND(IF(AND(AO4047&gt;=0,Y4047="正常走货"),_xlfn.XLOOKUP(G4047,过机服务商重量差!A:A,过机服务商重量差!L:L),"0"),2)</f>
        <v>4.5</v>
      </c>
      <c r="E4047" s="64">
        <f>ROUND(IF(B4047="小旋风",$D4047/提成!$D$4*提成!$E$4,$D4047/提成!$D$3*提成!$E$3),2)</f>
        <v>0.05</v>
      </c>
      <c r="F4047" s="5" t="str">
        <f ca="1">IFERROR(LOOKUP(1,0/((B4047=名单!B:B)*(VALUE(AW4047)&gt;=名单!E:E)*(VALUE(AW4047)&lt;=名单!G:G)*(Y4047="正常走货")),名单!H:H),"否")</f>
        <v>否</v>
      </c>
      <c r="G4047" s="71" t="s">
        <v>12129</v>
      </c>
      <c r="H4047" s="71" t="s">
        <v>12131</v>
      </c>
      <c r="J4047" s="72" t="s">
        <v>17</v>
      </c>
      <c r="L4047" s="71" t="s">
        <v>18</v>
      </c>
      <c r="M4047" s="73"/>
      <c r="N4047" s="73"/>
      <c r="R4047" s="73"/>
      <c r="S4047" s="72" t="s">
        <v>152</v>
      </c>
      <c r="T4047" s="72" t="s">
        <v>14382</v>
      </c>
      <c r="U4047" s="73"/>
      <c r="W4047" s="73"/>
      <c r="X4047" s="73"/>
      <c r="Y4047" s="72" t="s">
        <v>14379</v>
      </c>
      <c r="AO4047" s="71">
        <v>40.68</v>
      </c>
      <c r="AW4047" s="74" t="s">
        <v>18441</v>
      </c>
    </row>
    <row r="4048" spans="1:49">
      <c r="A4048" s="70" t="str">
        <f t="shared" si="127"/>
        <v>2026-01</v>
      </c>
      <c r="B4048" s="5" t="str">
        <f>_xlfn.XLOOKUP(G4048,过机服务商重量差!A:A,过机服务商重量差!G:G)</f>
        <v>玉麒麟</v>
      </c>
      <c r="C4048" s="32" t="str">
        <f t="shared" si="126"/>
        <v>渠道</v>
      </c>
      <c r="D4048" s="63">
        <f>ROUND(IF(AND(AO4048&gt;=0,Y4048="正常走货"),_xlfn.XLOOKUP(G4048,过机服务商重量差!A:A,过机服务商重量差!L:L),"0"),2)</f>
        <v>1</v>
      </c>
      <c r="E4048" s="64">
        <f>ROUND(IF(B4048="小旋风",$D4048/提成!$D$4*提成!$E$4,$D4048/提成!$D$3*提成!$E$3),2)</f>
        <v>0.01</v>
      </c>
      <c r="F4048" s="5" t="str">
        <f ca="1">IFERROR(LOOKUP(1,0/((B4048=名单!B:B)*(VALUE(AW4048)&gt;=名单!E:E)*(VALUE(AW4048)&lt;=名单!G:G)*(Y4048="正常走货")),名单!H:H),"否")</f>
        <v>否</v>
      </c>
      <c r="G4048" s="71" t="s">
        <v>12132</v>
      </c>
      <c r="H4048" s="71" t="s">
        <v>12134</v>
      </c>
      <c r="J4048" s="72" t="s">
        <v>17</v>
      </c>
      <c r="L4048" s="71" t="s">
        <v>18</v>
      </c>
      <c r="M4048" s="73"/>
      <c r="N4048" s="73"/>
      <c r="R4048" s="73"/>
      <c r="S4048" s="72" t="s">
        <v>7799</v>
      </c>
      <c r="T4048" s="72" t="s">
        <v>14382</v>
      </c>
      <c r="U4048" s="73"/>
      <c r="W4048" s="73"/>
      <c r="X4048" s="73"/>
      <c r="Y4048" s="72" t="s">
        <v>14379</v>
      </c>
      <c r="AO4048" s="71">
        <v>33.66</v>
      </c>
      <c r="AW4048" s="74" t="s">
        <v>18442</v>
      </c>
    </row>
    <row r="4049" spans="1:49">
      <c r="A4049" s="70" t="str">
        <f t="shared" si="127"/>
        <v>2026-01</v>
      </c>
      <c r="B4049" s="5" t="str">
        <f>_xlfn.XLOOKUP(G4049,过机服务商重量差!A:A,过机服务商重量差!G:G)</f>
        <v>无崖子</v>
      </c>
      <c r="C4049" s="32" t="str">
        <f t="shared" si="126"/>
        <v>渠道</v>
      </c>
      <c r="D4049" s="63">
        <f>ROUND(IF(AND(AO4049&gt;=0,Y4049="正常走货"),_xlfn.XLOOKUP(G4049,过机服务商重量差!A:A,过机服务商重量差!L:L),"0"),2)</f>
        <v>8.5</v>
      </c>
      <c r="E4049" s="64">
        <f>ROUND(IF(B4049="小旋风",$D4049/提成!$D$4*提成!$E$4,$D4049/提成!$D$3*提成!$E$3),2)</f>
        <v>0.09</v>
      </c>
      <c r="F4049" s="5" t="str">
        <f ca="1">IFERROR(LOOKUP(1,0/((B4049=名单!B:B)*(VALUE(AW4049)&gt;=名单!E:E)*(VALUE(AW4049)&lt;=名单!G:G)*(Y4049="正常走货")),名单!H:H),"否")</f>
        <v>否</v>
      </c>
      <c r="G4049" s="71" t="s">
        <v>12135</v>
      </c>
      <c r="H4049" s="71" t="s">
        <v>12137</v>
      </c>
      <c r="J4049" s="72" t="s">
        <v>2292</v>
      </c>
      <c r="L4049" s="71" t="s">
        <v>18</v>
      </c>
      <c r="M4049" s="73"/>
      <c r="N4049" s="73"/>
      <c r="R4049" s="73"/>
      <c r="S4049" s="72" t="s">
        <v>7799</v>
      </c>
      <c r="T4049" s="72" t="s">
        <v>14382</v>
      </c>
      <c r="U4049" s="73"/>
      <c r="W4049" s="73"/>
      <c r="X4049" s="73"/>
      <c r="Y4049" s="72" t="s">
        <v>14379</v>
      </c>
      <c r="AO4049" s="71">
        <v>0</v>
      </c>
      <c r="AW4049" s="74" t="s">
        <v>18443</v>
      </c>
    </row>
    <row r="4050" spans="1:49">
      <c r="A4050" s="70" t="str">
        <f t="shared" si="127"/>
        <v>2026-01</v>
      </c>
      <c r="B4050" s="5" t="str">
        <f>_xlfn.XLOOKUP(G4050,过机服务商重量差!A:A,过机服务商重量差!G:G)</f>
        <v>小旋风</v>
      </c>
      <c r="C4050" s="32" t="str">
        <f t="shared" si="126"/>
        <v>渠道</v>
      </c>
      <c r="D4050" s="63">
        <f>ROUND(IF(AND(AO4050&gt;=0,Y4050="正常走货"),_xlfn.XLOOKUP(G4050,过机服务商重量差!A:A,过机服务商重量差!L:L),"0"),2)</f>
        <v>120</v>
      </c>
      <c r="E4050" s="64">
        <f>ROUND(IF(B4050="小旋风",$D4050/提成!$D$4*提成!$E$4,$D4050/提成!$D$3*提成!$E$3),2)</f>
        <v>1.2</v>
      </c>
      <c r="F4050" s="5" t="str">
        <f ca="1">IFERROR(LOOKUP(1,0/((B4050=名单!B:B)*(VALUE(AW4050)&gt;=名单!E:E)*(VALUE(AW4050)&lt;=名单!G:G)*(Y4050="正常走货")),名单!H:H),"否")</f>
        <v>是</v>
      </c>
      <c r="G4050" s="71" t="s">
        <v>12138</v>
      </c>
      <c r="H4050" s="71" t="s">
        <v>12140</v>
      </c>
      <c r="J4050" s="72" t="s">
        <v>274</v>
      </c>
      <c r="L4050" s="71" t="s">
        <v>18</v>
      </c>
      <c r="M4050" s="73"/>
      <c r="N4050" s="73"/>
      <c r="R4050" s="73"/>
      <c r="S4050" s="72" t="s">
        <v>820</v>
      </c>
      <c r="T4050" s="72" t="s">
        <v>14407</v>
      </c>
      <c r="U4050" s="73"/>
      <c r="W4050" s="73"/>
      <c r="X4050" s="73"/>
      <c r="Y4050" s="72" t="s">
        <v>14379</v>
      </c>
      <c r="AO4050" s="71">
        <v>60</v>
      </c>
      <c r="AW4050" s="74" t="s">
        <v>18444</v>
      </c>
    </row>
    <row r="4051" spans="1:49">
      <c r="A4051" s="70" t="str">
        <f t="shared" si="127"/>
        <v>2026-01</v>
      </c>
      <c r="B4051" s="5" t="str">
        <f>_xlfn.XLOOKUP(G4051,过机服务商重量差!A:A,过机服务商重量差!G:G)</f>
        <v>小旋风</v>
      </c>
      <c r="C4051" s="32" t="str">
        <f t="shared" si="126"/>
        <v>渠道</v>
      </c>
      <c r="D4051" s="63">
        <f>ROUND(IF(AND(AO4051&gt;=0,Y4051="正常走货"),_xlfn.XLOOKUP(G4051,过机服务商重量差!A:A,过机服务商重量差!L:L),"0"),2)</f>
        <v>29</v>
      </c>
      <c r="E4051" s="64">
        <f>ROUND(IF(B4051="小旋风",$D4051/提成!$D$4*提成!$E$4,$D4051/提成!$D$3*提成!$E$3),2)</f>
        <v>0.29</v>
      </c>
      <c r="F4051" s="5" t="str">
        <f ca="1">IFERROR(LOOKUP(1,0/((B4051=名单!B:B)*(VALUE(AW4051)&gt;=名单!E:E)*(VALUE(AW4051)&lt;=名单!G:G)*(Y4051="正常走货")),名单!H:H),"否")</f>
        <v>是</v>
      </c>
      <c r="G4051" s="71" t="s">
        <v>12141</v>
      </c>
      <c r="H4051" s="71" t="s">
        <v>12143</v>
      </c>
      <c r="J4051" s="72" t="s">
        <v>3059</v>
      </c>
      <c r="L4051" s="71" t="s">
        <v>18</v>
      </c>
      <c r="M4051" s="73"/>
      <c r="N4051" s="73"/>
      <c r="R4051" s="73"/>
      <c r="S4051" s="72" t="s">
        <v>820</v>
      </c>
      <c r="T4051" s="71" t="s">
        <v>14407</v>
      </c>
      <c r="U4051" s="73"/>
      <c r="W4051" s="73"/>
      <c r="X4051" s="73"/>
      <c r="Y4051" s="72" t="s">
        <v>14379</v>
      </c>
      <c r="AO4051" s="71">
        <v>29</v>
      </c>
      <c r="AW4051" s="74" t="s">
        <v>18445</v>
      </c>
    </row>
    <row r="4052" spans="1:49">
      <c r="A4052" s="70" t="str">
        <f t="shared" si="127"/>
        <v>2026-01</v>
      </c>
      <c r="B4052" s="5" t="str">
        <f>_xlfn.XLOOKUP(G4052,过机服务商重量差!A:A,过机服务商重量差!G:G)</f>
        <v>玉麒麟</v>
      </c>
      <c r="C4052" s="32" t="str">
        <f t="shared" si="126"/>
        <v>渠道</v>
      </c>
      <c r="D4052" s="63">
        <f>ROUND(IF(AND(AO4052&gt;=0,Y4052="正常走货"),_xlfn.XLOOKUP(G4052,过机服务商重量差!A:A,过机服务商重量差!L:L),"0"),2)</f>
        <v>0.5</v>
      </c>
      <c r="E4052" s="64">
        <f>ROUND(IF(B4052="小旋风",$D4052/提成!$D$4*提成!$E$4,$D4052/提成!$D$3*提成!$E$3),2)</f>
        <v>0.01</v>
      </c>
      <c r="F4052" s="5" t="str">
        <f ca="1">IFERROR(LOOKUP(1,0/((B4052=名单!B:B)*(VALUE(AW4052)&gt;=名单!E:E)*(VALUE(AW4052)&lt;=名单!G:G)*(Y4052="正常走货")),名单!H:H),"否")</f>
        <v>否</v>
      </c>
      <c r="G4052" s="71" t="s">
        <v>12144</v>
      </c>
      <c r="H4052" s="71" t="s">
        <v>12146</v>
      </c>
      <c r="J4052" s="72" t="s">
        <v>17</v>
      </c>
      <c r="L4052" s="71" t="s">
        <v>18</v>
      </c>
      <c r="M4052" s="73"/>
      <c r="N4052" s="73"/>
      <c r="R4052" s="73"/>
      <c r="S4052" s="72" t="s">
        <v>152</v>
      </c>
      <c r="T4052" s="72" t="s">
        <v>14382</v>
      </c>
      <c r="U4052" s="73"/>
      <c r="W4052" s="73"/>
      <c r="X4052" s="73"/>
      <c r="Y4052" s="72" t="s">
        <v>14379</v>
      </c>
      <c r="AO4052" s="71">
        <v>39.5</v>
      </c>
      <c r="AW4052" s="74" t="s">
        <v>18446</v>
      </c>
    </row>
    <row r="4053" spans="1:49">
      <c r="A4053" s="70" t="str">
        <f t="shared" si="127"/>
        <v>2026-01</v>
      </c>
      <c r="B4053" s="5" t="str">
        <f>_xlfn.XLOOKUP(G4053,过机服务商重量差!A:A,过机服务商重量差!G:G)</f>
        <v>玉麒麟</v>
      </c>
      <c r="C4053" s="32" t="str">
        <f t="shared" si="126"/>
        <v>渠道</v>
      </c>
      <c r="D4053" s="63">
        <f>ROUND(IF(AND(AO4053&gt;=0,Y4053="正常走货"),_xlfn.XLOOKUP(G4053,过机服务商重量差!A:A,过机服务商重量差!L:L),"0"),2)</f>
        <v>25</v>
      </c>
      <c r="E4053" s="64">
        <f>ROUND(IF(B4053="小旋风",$D4053/提成!$D$4*提成!$E$4,$D4053/提成!$D$3*提成!$E$3),2)</f>
        <v>0.25</v>
      </c>
      <c r="F4053" s="5" t="str">
        <f ca="1">IFERROR(LOOKUP(1,0/((B4053=名单!B:B)*(VALUE(AW4053)&gt;=名单!E:E)*(VALUE(AW4053)&lt;=名单!G:G)*(Y4053="正常走货")),名单!H:H),"否")</f>
        <v>否</v>
      </c>
      <c r="G4053" s="71" t="s">
        <v>12147</v>
      </c>
      <c r="H4053" s="71" t="s">
        <v>12149</v>
      </c>
      <c r="J4053" s="72" t="s">
        <v>24</v>
      </c>
      <c r="L4053" s="71" t="s">
        <v>18</v>
      </c>
      <c r="M4053" s="73"/>
      <c r="N4053" s="73"/>
      <c r="R4053" s="73"/>
      <c r="S4053" s="72" t="s">
        <v>246</v>
      </c>
      <c r="T4053" s="72" t="s">
        <v>14386</v>
      </c>
      <c r="U4053" s="73"/>
      <c r="W4053" s="73"/>
      <c r="X4053" s="73"/>
      <c r="Y4053" s="72" t="s">
        <v>14379</v>
      </c>
      <c r="AO4053" s="71">
        <v>351.1</v>
      </c>
      <c r="AW4053" s="74" t="s">
        <v>18447</v>
      </c>
    </row>
    <row r="4054" spans="1:49">
      <c r="A4054" s="70" t="str">
        <f t="shared" si="127"/>
        <v>2026-01</v>
      </c>
      <c r="B4054" s="5" t="str">
        <f>_xlfn.XLOOKUP(G4054,过机服务商重量差!A:A,过机服务商重量差!G:G)</f>
        <v>玉麒麟</v>
      </c>
      <c r="C4054" s="32" t="str">
        <f t="shared" si="126"/>
        <v>渠道</v>
      </c>
      <c r="D4054" s="63">
        <f>ROUND(IF(AND(AO4054&gt;=0,Y4054="正常走货"),_xlfn.XLOOKUP(G4054,过机服务商重量差!A:A,过机服务商重量差!L:L),"0"),2)</f>
        <v>24</v>
      </c>
      <c r="E4054" s="64">
        <f>ROUND(IF(B4054="小旋风",$D4054/提成!$D$4*提成!$E$4,$D4054/提成!$D$3*提成!$E$3),2)</f>
        <v>0.24</v>
      </c>
      <c r="F4054" s="5" t="str">
        <f ca="1">IFERROR(LOOKUP(1,0/((B4054=名单!B:B)*(VALUE(AW4054)&gt;=名单!E:E)*(VALUE(AW4054)&lt;=名单!G:G)*(Y4054="正常走货")),名单!H:H),"否")</f>
        <v>否</v>
      </c>
      <c r="G4054" s="71" t="s">
        <v>12150</v>
      </c>
      <c r="H4054" s="71" t="s">
        <v>12152</v>
      </c>
      <c r="J4054" s="72" t="s">
        <v>24</v>
      </c>
      <c r="L4054" s="71" t="s">
        <v>18</v>
      </c>
      <c r="M4054" s="73"/>
      <c r="N4054" s="73"/>
      <c r="R4054" s="73"/>
      <c r="S4054" s="72" t="s">
        <v>246</v>
      </c>
      <c r="T4054" s="72" t="s">
        <v>14386</v>
      </c>
      <c r="U4054" s="73"/>
      <c r="W4054" s="73"/>
      <c r="X4054" s="73"/>
      <c r="Y4054" s="72" t="s">
        <v>14379</v>
      </c>
      <c r="AO4054" s="71">
        <v>403.6</v>
      </c>
      <c r="AW4054" s="74" t="s">
        <v>18448</v>
      </c>
    </row>
    <row r="4055" spans="1:49">
      <c r="A4055" s="70" t="str">
        <f t="shared" si="127"/>
        <v>2026-01</v>
      </c>
      <c r="B4055" s="5" t="str">
        <f>_xlfn.XLOOKUP(G4055,过机服务商重量差!A:A,过机服务商重量差!G:G)</f>
        <v>玉麒麟</v>
      </c>
      <c r="C4055" s="32" t="str">
        <f t="shared" si="126"/>
        <v>渠道</v>
      </c>
      <c r="D4055" s="63">
        <f>ROUND(IF(AND(AO4055&gt;=0,Y4055="正常走货"),_xlfn.XLOOKUP(G4055,过机服务商重量差!A:A,过机服务商重量差!L:L),"0"),2)</f>
        <v>25</v>
      </c>
      <c r="E4055" s="64">
        <f>ROUND(IF(B4055="小旋风",$D4055/提成!$D$4*提成!$E$4,$D4055/提成!$D$3*提成!$E$3),2)</f>
        <v>0.25</v>
      </c>
      <c r="F4055" s="5" t="str">
        <f ca="1">IFERROR(LOOKUP(1,0/((B4055=名单!B:B)*(VALUE(AW4055)&gt;=名单!E:E)*(VALUE(AW4055)&lt;=名单!G:G)*(Y4055="正常走货")),名单!H:H),"否")</f>
        <v>否</v>
      </c>
      <c r="G4055" s="71" t="s">
        <v>12153</v>
      </c>
      <c r="H4055" s="71" t="s">
        <v>12155</v>
      </c>
      <c r="J4055" s="72" t="s">
        <v>24</v>
      </c>
      <c r="L4055" s="71" t="s">
        <v>18</v>
      </c>
      <c r="M4055" s="73"/>
      <c r="N4055" s="73"/>
      <c r="R4055" s="73"/>
      <c r="S4055" s="72" t="s">
        <v>246</v>
      </c>
      <c r="T4055" s="72" t="s">
        <v>14386</v>
      </c>
      <c r="U4055" s="73"/>
      <c r="W4055" s="73"/>
      <c r="X4055" s="73"/>
      <c r="Y4055" s="72" t="s">
        <v>14379</v>
      </c>
      <c r="AO4055" s="71">
        <v>293.1</v>
      </c>
      <c r="AW4055" s="74" t="s">
        <v>18449</v>
      </c>
    </row>
    <row r="4056" spans="1:49">
      <c r="A4056" s="70" t="str">
        <f t="shared" si="127"/>
        <v>2026-01</v>
      </c>
      <c r="B4056" s="5" t="str">
        <f>_xlfn.XLOOKUP(G4056,过机服务商重量差!A:A,过机服务商重量差!G:G)</f>
        <v>玉麒麟</v>
      </c>
      <c r="C4056" s="32" t="str">
        <f t="shared" si="126"/>
        <v>渠道</v>
      </c>
      <c r="D4056" s="63">
        <f>ROUND(IF(AND(AO4056&gt;=0,Y4056="正常走货"),_xlfn.XLOOKUP(G4056,过机服务商重量差!A:A,过机服务商重量差!L:L),"0"),2)</f>
        <v>25</v>
      </c>
      <c r="E4056" s="64">
        <f>ROUND(IF(B4056="小旋风",$D4056/提成!$D$4*提成!$E$4,$D4056/提成!$D$3*提成!$E$3),2)</f>
        <v>0.25</v>
      </c>
      <c r="F4056" s="5" t="str">
        <f ca="1">IFERROR(LOOKUP(1,0/((B4056=名单!B:B)*(VALUE(AW4056)&gt;=名单!E:E)*(VALUE(AW4056)&lt;=名单!G:G)*(Y4056="正常走货")),名单!H:H),"否")</f>
        <v>否</v>
      </c>
      <c r="G4056" s="71" t="s">
        <v>12156</v>
      </c>
      <c r="H4056" s="71" t="s">
        <v>12158</v>
      </c>
      <c r="J4056" s="72" t="s">
        <v>24</v>
      </c>
      <c r="L4056" s="71" t="s">
        <v>18</v>
      </c>
      <c r="M4056" s="73"/>
      <c r="N4056" s="73"/>
      <c r="R4056" s="73"/>
      <c r="S4056" s="72" t="s">
        <v>246</v>
      </c>
      <c r="T4056" s="72" t="s">
        <v>14386</v>
      </c>
      <c r="U4056" s="73"/>
      <c r="W4056" s="73"/>
      <c r="X4056" s="73"/>
      <c r="Y4056" s="72" t="s">
        <v>14379</v>
      </c>
      <c r="AO4056" s="71">
        <v>351.1</v>
      </c>
      <c r="AW4056" s="74" t="s">
        <v>18450</v>
      </c>
    </row>
    <row r="4057" spans="1:49">
      <c r="A4057" s="70" t="str">
        <f t="shared" si="127"/>
        <v>2026-01</v>
      </c>
      <c r="B4057" s="5" t="str">
        <f>_xlfn.XLOOKUP(G4057,过机服务商重量差!A:A,过机服务商重量差!G:G)</f>
        <v>玉麒麟</v>
      </c>
      <c r="C4057" s="32" t="str">
        <f t="shared" si="126"/>
        <v>渠道</v>
      </c>
      <c r="D4057" s="63">
        <f>ROUND(IF(AND(AO4057&gt;=0,Y4057="正常走货"),_xlfn.XLOOKUP(G4057,过机服务商重量差!A:A,过机服务商重量差!L:L),"0"),2)</f>
        <v>25</v>
      </c>
      <c r="E4057" s="64">
        <f>ROUND(IF(B4057="小旋风",$D4057/提成!$D$4*提成!$E$4,$D4057/提成!$D$3*提成!$E$3),2)</f>
        <v>0.25</v>
      </c>
      <c r="F4057" s="5" t="str">
        <f ca="1">IFERROR(LOOKUP(1,0/((B4057=名单!B:B)*(VALUE(AW4057)&gt;=名单!E:E)*(VALUE(AW4057)&lt;=名单!G:G)*(Y4057="正常走货")),名单!H:H),"否")</f>
        <v>否</v>
      </c>
      <c r="G4057" s="71" t="s">
        <v>12159</v>
      </c>
      <c r="H4057" s="71" t="s">
        <v>12161</v>
      </c>
      <c r="J4057" s="72" t="s">
        <v>24</v>
      </c>
      <c r="L4057" s="71" t="s">
        <v>18</v>
      </c>
      <c r="M4057" s="73"/>
      <c r="N4057" s="73"/>
      <c r="R4057" s="73"/>
      <c r="S4057" s="72" t="s">
        <v>246</v>
      </c>
      <c r="T4057" s="72" t="s">
        <v>14386</v>
      </c>
      <c r="U4057" s="73"/>
      <c r="W4057" s="73"/>
      <c r="X4057" s="73"/>
      <c r="Y4057" s="72" t="s">
        <v>14379</v>
      </c>
      <c r="AO4057" s="71">
        <v>409.1</v>
      </c>
      <c r="AW4057" s="74" t="s">
        <v>18451</v>
      </c>
    </row>
    <row r="4058" spans="1:49">
      <c r="A4058" s="70" t="str">
        <f t="shared" si="127"/>
        <v>2026-01</v>
      </c>
      <c r="B4058" s="5" t="str">
        <f>_xlfn.XLOOKUP(G4058,过机服务商重量差!A:A,过机服务商重量差!G:G)</f>
        <v>玉麒麟</v>
      </c>
      <c r="C4058" s="32" t="str">
        <f t="shared" si="126"/>
        <v>渠道</v>
      </c>
      <c r="D4058" s="63">
        <f>ROUND(IF(AND(AO4058&gt;=0,Y4058="正常走货"),_xlfn.XLOOKUP(G4058,过机服务商重量差!A:A,过机服务商重量差!L:L),"0"),2)</f>
        <v>25</v>
      </c>
      <c r="E4058" s="64">
        <f>ROUND(IF(B4058="小旋风",$D4058/提成!$D$4*提成!$E$4,$D4058/提成!$D$3*提成!$E$3),2)</f>
        <v>0.25</v>
      </c>
      <c r="F4058" s="5" t="str">
        <f ca="1">IFERROR(LOOKUP(1,0/((B4058=名单!B:B)*(VALUE(AW4058)&gt;=名单!E:E)*(VALUE(AW4058)&lt;=名单!G:G)*(Y4058="正常走货")),名单!H:H),"否")</f>
        <v>否</v>
      </c>
      <c r="G4058" s="71" t="s">
        <v>12162</v>
      </c>
      <c r="H4058" s="71" t="s">
        <v>12164</v>
      </c>
      <c r="J4058" s="72" t="s">
        <v>24</v>
      </c>
      <c r="L4058" s="71" t="s">
        <v>18</v>
      </c>
      <c r="M4058" s="73"/>
      <c r="N4058" s="73"/>
      <c r="R4058" s="73"/>
      <c r="S4058" s="72" t="s">
        <v>246</v>
      </c>
      <c r="T4058" s="72" t="s">
        <v>14386</v>
      </c>
      <c r="U4058" s="73"/>
      <c r="W4058" s="73"/>
      <c r="X4058" s="73"/>
      <c r="Y4058" s="72" t="s">
        <v>14379</v>
      </c>
      <c r="AO4058" s="71">
        <v>351.1</v>
      </c>
      <c r="AW4058" s="74" t="s">
        <v>18452</v>
      </c>
    </row>
    <row r="4059" spans="1:49">
      <c r="A4059" s="70" t="str">
        <f t="shared" si="127"/>
        <v>2026-01</v>
      </c>
      <c r="B4059" s="5" t="str">
        <f>_xlfn.XLOOKUP(G4059,过机服务商重量差!A:A,过机服务商重量差!G:G)</f>
        <v>玉麒麟</v>
      </c>
      <c r="C4059" s="32" t="str">
        <f t="shared" si="126"/>
        <v>渠道</v>
      </c>
      <c r="D4059" s="63">
        <f>ROUND(IF(AND(AO4059&gt;=0,Y4059="正常走货"),_xlfn.XLOOKUP(G4059,过机服务商重量差!A:A,过机服务商重量差!L:L),"0"),2)</f>
        <v>25</v>
      </c>
      <c r="E4059" s="64">
        <f>ROUND(IF(B4059="小旋风",$D4059/提成!$D$4*提成!$E$4,$D4059/提成!$D$3*提成!$E$3),2)</f>
        <v>0.25</v>
      </c>
      <c r="F4059" s="5" t="str">
        <f ca="1">IFERROR(LOOKUP(1,0/((B4059=名单!B:B)*(VALUE(AW4059)&gt;=名单!E:E)*(VALUE(AW4059)&lt;=名单!G:G)*(Y4059="正常走货")),名单!H:H),"否")</f>
        <v>否</v>
      </c>
      <c r="G4059" s="71" t="s">
        <v>12165</v>
      </c>
      <c r="H4059" s="71" t="s">
        <v>12167</v>
      </c>
      <c r="J4059" s="72" t="s">
        <v>24</v>
      </c>
      <c r="L4059" s="71" t="s">
        <v>18</v>
      </c>
      <c r="M4059" s="73"/>
      <c r="N4059" s="73"/>
      <c r="R4059" s="73"/>
      <c r="S4059" s="72" t="s">
        <v>246</v>
      </c>
      <c r="T4059" s="72" t="s">
        <v>14386</v>
      </c>
      <c r="U4059" s="73"/>
      <c r="W4059" s="73"/>
      <c r="X4059" s="73"/>
      <c r="Y4059" s="72" t="s">
        <v>14379</v>
      </c>
      <c r="AO4059" s="71">
        <v>351.1</v>
      </c>
      <c r="AW4059" s="74" t="s">
        <v>18453</v>
      </c>
    </row>
    <row r="4060" spans="1:49">
      <c r="A4060" s="70" t="str">
        <f t="shared" si="127"/>
        <v>2026-01</v>
      </c>
      <c r="B4060" s="5" t="str">
        <f>_xlfn.XLOOKUP(G4060,过机服务商重量差!A:A,过机服务商重量差!G:G)</f>
        <v>帅时莹</v>
      </c>
      <c r="C4060" s="32" t="str">
        <f t="shared" si="126"/>
        <v>渠道</v>
      </c>
      <c r="D4060" s="63">
        <f>ROUND(IF(AND(AO4060&gt;=0,Y4060="正常走货"),_xlfn.XLOOKUP(G4060,过机服务商重量差!A:A,过机服务商重量差!L:L),"0"),2)</f>
        <v>274</v>
      </c>
      <c r="E4060" s="64">
        <f>ROUND(IF(B4060="小旋风",$D4060/提成!$D$4*提成!$E$4,$D4060/提成!$D$3*提成!$E$3),2)</f>
        <v>2.74</v>
      </c>
      <c r="F4060" s="5" t="str">
        <f ca="1">IFERROR(LOOKUP(1,0/((B4060=名单!B:B)*(VALUE(AW4060)&gt;=名单!E:E)*(VALUE(AW4060)&lt;=名单!G:G)*(Y4060="正常走货")),名单!H:H),"否")</f>
        <v>否</v>
      </c>
      <c r="G4060" s="71" t="s">
        <v>12168</v>
      </c>
      <c r="H4060" s="71" t="s">
        <v>12170</v>
      </c>
      <c r="J4060" s="72" t="s">
        <v>97</v>
      </c>
      <c r="L4060" s="71" t="s">
        <v>18</v>
      </c>
      <c r="M4060" s="73"/>
      <c r="N4060" s="73"/>
      <c r="R4060" s="73"/>
      <c r="S4060" s="72" t="s">
        <v>4015</v>
      </c>
      <c r="T4060" s="72" t="s">
        <v>14410</v>
      </c>
      <c r="U4060" s="73"/>
      <c r="W4060" s="73"/>
      <c r="X4060" s="73"/>
      <c r="Y4060" s="72" t="s">
        <v>14379</v>
      </c>
      <c r="AO4060" s="71">
        <v>1101.8</v>
      </c>
      <c r="AW4060" s="74" t="s">
        <v>18454</v>
      </c>
    </row>
    <row r="4061" spans="1:49">
      <c r="A4061" s="70" t="str">
        <f t="shared" si="127"/>
        <v>2026-01</v>
      </c>
      <c r="B4061" s="5" t="str">
        <f>_xlfn.XLOOKUP(G4061,过机服务商重量差!A:A,过机服务商重量差!G:G)</f>
        <v>玉麒麟</v>
      </c>
      <c r="C4061" s="32" t="str">
        <f t="shared" si="126"/>
        <v>渠道</v>
      </c>
      <c r="D4061" s="63">
        <f>ROUND(IF(AND(AO4061&gt;=0,Y4061="正常走货"),_xlfn.XLOOKUP(G4061,过机服务商重量差!A:A,过机服务商重量差!L:L),"0"),2)</f>
        <v>22</v>
      </c>
      <c r="E4061" s="64">
        <f>ROUND(IF(B4061="小旋风",$D4061/提成!$D$4*提成!$E$4,$D4061/提成!$D$3*提成!$E$3),2)</f>
        <v>0.22</v>
      </c>
      <c r="F4061" s="5" t="str">
        <f ca="1">IFERROR(LOOKUP(1,0/((B4061=名单!B:B)*(VALUE(AW4061)&gt;=名单!E:E)*(VALUE(AW4061)&lt;=名单!G:G)*(Y4061="正常走货")),名单!H:H),"否")</f>
        <v>否</v>
      </c>
      <c r="G4061" s="71" t="s">
        <v>12171</v>
      </c>
      <c r="H4061" s="71" t="s">
        <v>12173</v>
      </c>
      <c r="J4061" s="71" t="s">
        <v>1080</v>
      </c>
      <c r="L4061" s="71" t="s">
        <v>18</v>
      </c>
      <c r="M4061" s="73"/>
      <c r="N4061" s="73"/>
      <c r="R4061" s="73"/>
      <c r="S4061" s="72" t="s">
        <v>10131</v>
      </c>
      <c r="T4061" s="72" t="s">
        <v>14578</v>
      </c>
      <c r="U4061" s="73"/>
      <c r="W4061" s="73"/>
      <c r="X4061" s="73"/>
      <c r="Y4061" s="72" t="s">
        <v>14379</v>
      </c>
      <c r="AO4061" s="71">
        <v>91.5999999999999</v>
      </c>
      <c r="AW4061" s="74" t="s">
        <v>18455</v>
      </c>
    </row>
    <row r="4062" spans="1:49">
      <c r="A4062" s="70" t="str">
        <f t="shared" si="127"/>
        <v>2026-01</v>
      </c>
      <c r="B4062" s="5" t="str">
        <f>_xlfn.XLOOKUP(G4062,过机服务商重量差!A:A,过机服务商重量差!G:G)</f>
        <v>玉麒麟</v>
      </c>
      <c r="C4062" s="32" t="str">
        <f t="shared" si="126"/>
        <v>渠道</v>
      </c>
      <c r="D4062" s="63">
        <f>ROUND(IF(AND(AO4062&gt;=0,Y4062="正常走货"),_xlfn.XLOOKUP(G4062,过机服务商重量差!A:A,过机服务商重量差!L:L),"0"),2)</f>
        <v>22</v>
      </c>
      <c r="E4062" s="64">
        <f>ROUND(IF(B4062="小旋风",$D4062/提成!$D$4*提成!$E$4,$D4062/提成!$D$3*提成!$E$3),2)</f>
        <v>0.22</v>
      </c>
      <c r="F4062" s="5" t="str">
        <f ca="1">IFERROR(LOOKUP(1,0/((B4062=名单!B:B)*(VALUE(AW4062)&gt;=名单!E:E)*(VALUE(AW4062)&lt;=名单!G:G)*(Y4062="正常走货")),名单!H:H),"否")</f>
        <v>否</v>
      </c>
      <c r="G4062" s="71" t="s">
        <v>12174</v>
      </c>
      <c r="H4062" s="71" t="s">
        <v>12176</v>
      </c>
      <c r="J4062" s="71" t="s">
        <v>1080</v>
      </c>
      <c r="L4062" s="71" t="s">
        <v>18</v>
      </c>
      <c r="M4062" s="73"/>
      <c r="N4062" s="73"/>
      <c r="R4062" s="73"/>
      <c r="S4062" s="72" t="s">
        <v>10131</v>
      </c>
      <c r="T4062" s="71" t="s">
        <v>14578</v>
      </c>
      <c r="U4062" s="73"/>
      <c r="W4062" s="73"/>
      <c r="X4062" s="73"/>
      <c r="Y4062" s="72" t="s">
        <v>14379</v>
      </c>
      <c r="AO4062" s="71">
        <v>91.5999999999999</v>
      </c>
      <c r="AW4062" s="74" t="s">
        <v>18456</v>
      </c>
    </row>
    <row r="4063" spans="1:49">
      <c r="A4063" s="70" t="str">
        <f t="shared" si="127"/>
        <v>2026-01</v>
      </c>
      <c r="B4063" s="5" t="str">
        <f>_xlfn.XLOOKUP(G4063,过机服务商重量差!A:A,过机服务商重量差!G:G)</f>
        <v>玉麒麟</v>
      </c>
      <c r="C4063" s="32" t="str">
        <f t="shared" si="126"/>
        <v>渠道</v>
      </c>
      <c r="D4063" s="63">
        <f>ROUND(IF(AND(AO4063&gt;=0,Y4063="正常走货"),_xlfn.XLOOKUP(G4063,过机服务商重量差!A:A,过机服务商重量差!L:L),"0"),2)</f>
        <v>22</v>
      </c>
      <c r="E4063" s="64">
        <f>ROUND(IF(B4063="小旋风",$D4063/提成!$D$4*提成!$E$4,$D4063/提成!$D$3*提成!$E$3),2)</f>
        <v>0.22</v>
      </c>
      <c r="F4063" s="5" t="str">
        <f ca="1">IFERROR(LOOKUP(1,0/((B4063=名单!B:B)*(VALUE(AW4063)&gt;=名单!E:E)*(VALUE(AW4063)&lt;=名单!G:G)*(Y4063="正常走货")),名单!H:H),"否")</f>
        <v>否</v>
      </c>
      <c r="G4063" s="71" t="s">
        <v>12177</v>
      </c>
      <c r="H4063" s="71" t="s">
        <v>12179</v>
      </c>
      <c r="J4063" s="71" t="s">
        <v>1080</v>
      </c>
      <c r="L4063" s="71" t="s">
        <v>18</v>
      </c>
      <c r="M4063" s="73"/>
      <c r="N4063" s="73"/>
      <c r="R4063" s="73"/>
      <c r="S4063" s="72" t="s">
        <v>10131</v>
      </c>
      <c r="T4063" s="72" t="s">
        <v>14578</v>
      </c>
      <c r="U4063" s="73"/>
      <c r="W4063" s="73"/>
      <c r="X4063" s="73"/>
      <c r="Y4063" s="72" t="s">
        <v>14379</v>
      </c>
      <c r="AO4063" s="71">
        <v>91.5999999999999</v>
      </c>
      <c r="AW4063" s="74" t="s">
        <v>18457</v>
      </c>
    </row>
    <row r="4064" spans="1:49">
      <c r="A4064" s="70" t="str">
        <f t="shared" si="127"/>
        <v>2026-01</v>
      </c>
      <c r="B4064" s="5" t="str">
        <f>_xlfn.XLOOKUP(G4064,过机服务商重量差!A:A,过机服务商重量差!G:G)</f>
        <v>玉麒麟</v>
      </c>
      <c r="C4064" s="32" t="str">
        <f t="shared" si="126"/>
        <v>渠道</v>
      </c>
      <c r="D4064" s="63">
        <f>ROUND(IF(AND(AO4064&gt;=0,Y4064="正常走货"),_xlfn.XLOOKUP(G4064,过机服务商重量差!A:A,过机服务商重量差!L:L),"0"),2)</f>
        <v>22</v>
      </c>
      <c r="E4064" s="64">
        <f>ROUND(IF(B4064="小旋风",$D4064/提成!$D$4*提成!$E$4,$D4064/提成!$D$3*提成!$E$3),2)</f>
        <v>0.22</v>
      </c>
      <c r="F4064" s="5" t="str">
        <f ca="1">IFERROR(LOOKUP(1,0/((B4064=名单!B:B)*(VALUE(AW4064)&gt;=名单!E:E)*(VALUE(AW4064)&lt;=名单!G:G)*(Y4064="正常走货")),名单!H:H),"否")</f>
        <v>否</v>
      </c>
      <c r="G4064" s="71" t="s">
        <v>12180</v>
      </c>
      <c r="H4064" s="71" t="s">
        <v>12182</v>
      </c>
      <c r="J4064" s="72" t="s">
        <v>1080</v>
      </c>
      <c r="L4064" s="71" t="s">
        <v>18</v>
      </c>
      <c r="M4064" s="73"/>
      <c r="N4064" s="73"/>
      <c r="R4064" s="73"/>
      <c r="S4064" s="72" t="s">
        <v>10131</v>
      </c>
      <c r="T4064" s="71" t="s">
        <v>14578</v>
      </c>
      <c r="U4064" s="73"/>
      <c r="W4064" s="73"/>
      <c r="X4064" s="73"/>
      <c r="Y4064" s="72" t="s">
        <v>14379</v>
      </c>
      <c r="AO4064" s="71">
        <v>91.5999999999999</v>
      </c>
      <c r="AW4064" s="74" t="s">
        <v>18458</v>
      </c>
    </row>
    <row r="4065" spans="1:49">
      <c r="A4065" s="70" t="str">
        <f t="shared" si="127"/>
        <v>2026-01</v>
      </c>
      <c r="B4065" s="5" t="str">
        <f>_xlfn.XLOOKUP(G4065,过机服务商重量差!A:A,过机服务商重量差!G:G)</f>
        <v>风清扬</v>
      </c>
      <c r="C4065" s="32" t="str">
        <f t="shared" si="126"/>
        <v>渠道</v>
      </c>
      <c r="D4065" s="63">
        <f>ROUND(IF(AND(AO4065&gt;=0,Y4065="正常走货"),_xlfn.XLOOKUP(G4065,过机服务商重量差!A:A,过机服务商重量差!L:L),"0"),2)</f>
        <v>239</v>
      </c>
      <c r="E4065" s="64">
        <f>ROUND(IF(B4065="小旋风",$D4065/提成!$D$4*提成!$E$4,$D4065/提成!$D$3*提成!$E$3),2)</f>
        <v>2.39</v>
      </c>
      <c r="F4065" s="5" t="str">
        <f ca="1">IFERROR(LOOKUP(1,0/((B4065=名单!B:B)*(VALUE(AW4065)&gt;=名单!E:E)*(VALUE(AW4065)&lt;=名单!G:G)*(Y4065="正常走货")),名单!H:H),"否")</f>
        <v>是</v>
      </c>
      <c r="G4065" s="71" t="s">
        <v>12183</v>
      </c>
      <c r="H4065" s="71" t="s">
        <v>12185</v>
      </c>
      <c r="J4065" s="72" t="s">
        <v>3633</v>
      </c>
      <c r="L4065" s="72" t="s">
        <v>18</v>
      </c>
      <c r="M4065" s="73"/>
      <c r="N4065" s="73"/>
      <c r="R4065" s="73"/>
      <c r="S4065" s="72" t="s">
        <v>1410</v>
      </c>
      <c r="T4065" s="72" t="s">
        <v>14407</v>
      </c>
      <c r="U4065" s="73"/>
      <c r="W4065" s="73"/>
      <c r="X4065" s="73"/>
      <c r="Y4065" s="72" t="s">
        <v>14379</v>
      </c>
      <c r="AO4065" s="71">
        <v>257.4</v>
      </c>
      <c r="AW4065" s="74" t="s">
        <v>18459</v>
      </c>
    </row>
    <row r="4066" spans="1:49">
      <c r="A4066" s="70" t="str">
        <f t="shared" si="127"/>
        <v>2026-01</v>
      </c>
      <c r="B4066" s="5" t="str">
        <f>_xlfn.XLOOKUP(G4066,过机服务商重量差!A:A,过机服务商重量差!G:G)</f>
        <v>小旋风</v>
      </c>
      <c r="C4066" s="32" t="str">
        <f t="shared" si="126"/>
        <v>渠道</v>
      </c>
      <c r="D4066" s="63">
        <f>ROUND(IF(AND(AO4066&gt;=0,Y4066="正常走货"),_xlfn.XLOOKUP(G4066,过机服务商重量差!A:A,过机服务商重量差!L:L),"0"),2)</f>
        <v>204</v>
      </c>
      <c r="E4066" s="64">
        <f>ROUND(IF(B4066="小旋风",$D4066/提成!$D$4*提成!$E$4,$D4066/提成!$D$3*提成!$E$3),2)</f>
        <v>2.04</v>
      </c>
      <c r="F4066" s="5" t="str">
        <f ca="1">IFERROR(LOOKUP(1,0/((B4066=名单!B:B)*(VALUE(AW4066)&gt;=名单!E:E)*(VALUE(AW4066)&lt;=名单!G:G)*(Y4066="正常走货")),名单!H:H),"否")</f>
        <v>是</v>
      </c>
      <c r="G4066" s="71" t="s">
        <v>12186</v>
      </c>
      <c r="H4066" s="71" t="s">
        <v>12188</v>
      </c>
      <c r="J4066" s="72" t="s">
        <v>78</v>
      </c>
      <c r="L4066" s="71" t="s">
        <v>18</v>
      </c>
      <c r="M4066" s="73"/>
      <c r="N4066" s="73"/>
      <c r="R4066" s="73"/>
      <c r="S4066" s="72" t="s">
        <v>116</v>
      </c>
      <c r="T4066" s="71" t="s">
        <v>14382</v>
      </c>
      <c r="U4066" s="73"/>
      <c r="W4066" s="73"/>
      <c r="X4066" s="73"/>
      <c r="Y4066" s="72" t="s">
        <v>14379</v>
      </c>
      <c r="AO4066" s="71">
        <v>142.8</v>
      </c>
      <c r="AW4066" s="74" t="s">
        <v>18460</v>
      </c>
    </row>
    <row r="4067" spans="1:49">
      <c r="A4067" s="70" t="str">
        <f t="shared" si="127"/>
        <v>2026-01</v>
      </c>
      <c r="B4067" s="5" t="str">
        <f>_xlfn.XLOOKUP(G4067,过机服务商重量差!A:A,过机服务商重量差!G:G)</f>
        <v>玉麒麟</v>
      </c>
      <c r="C4067" s="32" t="str">
        <f t="shared" si="126"/>
        <v>渠道</v>
      </c>
      <c r="D4067" s="63">
        <f>ROUND(IF(AND(AO4067&gt;=0,Y4067="正常走货"),_xlfn.XLOOKUP(G4067,过机服务商重量差!A:A,过机服务商重量差!L:L),"0"),2)</f>
        <v>4</v>
      </c>
      <c r="E4067" s="64">
        <f>ROUND(IF(B4067="小旋风",$D4067/提成!$D$4*提成!$E$4,$D4067/提成!$D$3*提成!$E$3),2)</f>
        <v>0.04</v>
      </c>
      <c r="F4067" s="5" t="str">
        <f ca="1">IFERROR(LOOKUP(1,0/((B4067=名单!B:B)*(VALUE(AW4067)&gt;=名单!E:E)*(VALUE(AW4067)&lt;=名单!G:G)*(Y4067="正常走货")),名单!H:H),"否")</f>
        <v>否</v>
      </c>
      <c r="G4067" s="71" t="s">
        <v>12189</v>
      </c>
      <c r="H4067" s="71" t="s">
        <v>12191</v>
      </c>
      <c r="J4067" s="72" t="s">
        <v>17</v>
      </c>
      <c r="L4067" s="71" t="s">
        <v>18</v>
      </c>
      <c r="M4067" s="73"/>
      <c r="N4067" s="73"/>
      <c r="R4067" s="73"/>
      <c r="S4067" s="72" t="s">
        <v>227</v>
      </c>
      <c r="T4067" s="72" t="s">
        <v>14410</v>
      </c>
      <c r="U4067" s="73"/>
      <c r="W4067" s="73"/>
      <c r="X4067" s="73"/>
      <c r="Y4067" s="72" t="s">
        <v>14379</v>
      </c>
      <c r="AO4067" s="71">
        <v>176.2</v>
      </c>
      <c r="AW4067" s="74" t="s">
        <v>18461</v>
      </c>
    </row>
    <row r="4068" spans="1:49">
      <c r="A4068" s="70" t="str">
        <f t="shared" si="127"/>
        <v>2026-01</v>
      </c>
      <c r="B4068" s="5" t="str">
        <f>_xlfn.XLOOKUP(G4068,过机服务商重量差!A:A,过机服务商重量差!G:G)</f>
        <v>风清扬</v>
      </c>
      <c r="C4068" s="32" t="str">
        <f t="shared" si="126"/>
        <v>渠道</v>
      </c>
      <c r="D4068" s="63">
        <f>ROUND(IF(AND(AO4068&gt;=0,Y4068="正常走货"),_xlfn.XLOOKUP(G4068,过机服务商重量差!A:A,过机服务商重量差!L:L),"0"),2)</f>
        <v>90</v>
      </c>
      <c r="E4068" s="64">
        <f>ROUND(IF(B4068="小旋风",$D4068/提成!$D$4*提成!$E$4,$D4068/提成!$D$3*提成!$E$3),2)</f>
        <v>0.9</v>
      </c>
      <c r="F4068" s="5" t="str">
        <f ca="1">IFERROR(LOOKUP(1,0/((B4068=名单!B:B)*(VALUE(AW4068)&gt;=名单!E:E)*(VALUE(AW4068)&lt;=名单!G:G)*(Y4068="正常走货")),名单!H:H),"否")</f>
        <v>是</v>
      </c>
      <c r="G4068" s="71" t="s">
        <v>12192</v>
      </c>
      <c r="H4068" s="71" t="s">
        <v>12194</v>
      </c>
      <c r="J4068" s="72" t="s">
        <v>144</v>
      </c>
      <c r="L4068" s="71" t="s">
        <v>18</v>
      </c>
      <c r="M4068" s="73"/>
      <c r="N4068" s="73"/>
      <c r="R4068" s="73"/>
      <c r="S4068" s="72" t="s">
        <v>4561</v>
      </c>
      <c r="T4068" s="71" t="s">
        <v>15575</v>
      </c>
      <c r="U4068" s="73"/>
      <c r="W4068" s="73"/>
      <c r="X4068" s="73"/>
      <c r="Y4068" s="72" t="s">
        <v>14379</v>
      </c>
      <c r="AO4068" s="71">
        <v>60</v>
      </c>
      <c r="AW4068" s="74" t="s">
        <v>18462</v>
      </c>
    </row>
    <row r="4069" spans="1:49">
      <c r="A4069" s="70" t="str">
        <f t="shared" si="127"/>
        <v>2026-01</v>
      </c>
      <c r="B4069" s="5" t="str">
        <f>_xlfn.XLOOKUP(G4069,过机服务商重量差!A:A,过机服务商重量差!G:G)</f>
        <v>帅时莹</v>
      </c>
      <c r="C4069" s="32" t="str">
        <f t="shared" si="126"/>
        <v>渠道</v>
      </c>
      <c r="D4069" s="63">
        <f>ROUND(IF(AND(AO4069&gt;=0,Y4069="正常走货"),_xlfn.XLOOKUP(G4069,过机服务商重量差!A:A,过机服务商重量差!L:L),"0"),2)</f>
        <v>124</v>
      </c>
      <c r="E4069" s="64">
        <f>ROUND(IF(B4069="小旋风",$D4069/提成!$D$4*提成!$E$4,$D4069/提成!$D$3*提成!$E$3),2)</f>
        <v>1.24</v>
      </c>
      <c r="F4069" s="5" t="str">
        <f ca="1">IFERROR(LOOKUP(1,0/((B4069=名单!B:B)*(VALUE(AW4069)&gt;=名单!E:E)*(VALUE(AW4069)&lt;=名单!G:G)*(Y4069="正常走货")),名单!H:H),"否")</f>
        <v>否</v>
      </c>
      <c r="G4069" s="71" t="s">
        <v>12195</v>
      </c>
      <c r="H4069" s="71" t="s">
        <v>12197</v>
      </c>
      <c r="J4069" s="72" t="s">
        <v>97</v>
      </c>
      <c r="L4069" s="71" t="s">
        <v>18</v>
      </c>
      <c r="M4069" s="73"/>
      <c r="N4069" s="73"/>
      <c r="R4069" s="73"/>
      <c r="S4069" s="72" t="s">
        <v>99</v>
      </c>
      <c r="T4069" s="72" t="s">
        <v>14410</v>
      </c>
      <c r="U4069" s="73"/>
      <c r="W4069" s="73"/>
      <c r="X4069" s="73"/>
      <c r="Y4069" s="72" t="s">
        <v>14379</v>
      </c>
      <c r="AO4069" s="71">
        <v>52.3</v>
      </c>
      <c r="AW4069" s="74" t="s">
        <v>18463</v>
      </c>
    </row>
    <row r="4070" spans="1:49">
      <c r="A4070" s="70" t="str">
        <f t="shared" si="127"/>
        <v>2026-01</v>
      </c>
      <c r="B4070" s="5" t="str">
        <f>_xlfn.XLOOKUP(G4070,过机服务商重量差!A:A,过机服务商重量差!G:G)</f>
        <v>玉麒麟</v>
      </c>
      <c r="C4070" s="32" t="str">
        <f t="shared" si="126"/>
        <v>渠道</v>
      </c>
      <c r="D4070" s="63">
        <f>ROUND(IF(AND(AO4070&gt;=0,Y4070="正常走货"),_xlfn.XLOOKUP(G4070,过机服务商重量差!A:A,过机服务商重量差!L:L),"0"),2)</f>
        <v>22</v>
      </c>
      <c r="E4070" s="64">
        <f>ROUND(IF(B4070="小旋风",$D4070/提成!$D$4*提成!$E$4,$D4070/提成!$D$3*提成!$E$3),2)</f>
        <v>0.22</v>
      </c>
      <c r="F4070" s="5" t="str">
        <f ca="1">IFERROR(LOOKUP(1,0/((B4070=名单!B:B)*(VALUE(AW4070)&gt;=名单!E:E)*(VALUE(AW4070)&lt;=名单!G:G)*(Y4070="正常走货")),名单!H:H),"否")</f>
        <v>否</v>
      </c>
      <c r="G4070" s="71" t="s">
        <v>12198</v>
      </c>
      <c r="H4070" s="71" t="s">
        <v>12200</v>
      </c>
      <c r="J4070" s="72" t="s">
        <v>1080</v>
      </c>
      <c r="L4070" s="71" t="s">
        <v>18</v>
      </c>
      <c r="M4070" s="73"/>
      <c r="N4070" s="73"/>
      <c r="R4070" s="73"/>
      <c r="S4070" s="72" t="s">
        <v>10131</v>
      </c>
      <c r="T4070" s="72" t="s">
        <v>14578</v>
      </c>
      <c r="U4070" s="73"/>
      <c r="W4070" s="73"/>
      <c r="X4070" s="73"/>
      <c r="Y4070" s="72" t="s">
        <v>14379</v>
      </c>
      <c r="AO4070" s="71">
        <v>91.5999999999999</v>
      </c>
      <c r="AW4070" s="74" t="s">
        <v>18464</v>
      </c>
    </row>
    <row r="4071" spans="1:49">
      <c r="A4071" s="70" t="str">
        <f t="shared" si="127"/>
        <v>2026-01</v>
      </c>
      <c r="B4071" s="5" t="str">
        <f>_xlfn.XLOOKUP(G4071,过机服务商重量差!A:A,过机服务商重量差!G:G)</f>
        <v>玉麒麟</v>
      </c>
      <c r="C4071" s="32" t="str">
        <f t="shared" si="126"/>
        <v>渠道</v>
      </c>
      <c r="D4071" s="63">
        <f>ROUND(IF(AND(AO4071&gt;=0,Y4071="正常走货"),_xlfn.XLOOKUP(G4071,过机服务商重量差!A:A,过机服务商重量差!L:L),"0"),2)</f>
        <v>4</v>
      </c>
      <c r="E4071" s="64">
        <f>ROUND(IF(B4071="小旋风",$D4071/提成!$D$4*提成!$E$4,$D4071/提成!$D$3*提成!$E$3),2)</f>
        <v>0.04</v>
      </c>
      <c r="F4071" s="5" t="str">
        <f ca="1">IFERROR(LOOKUP(1,0/((B4071=名单!B:B)*(VALUE(AW4071)&gt;=名单!E:E)*(VALUE(AW4071)&lt;=名单!G:G)*(Y4071="正常走货")),名单!H:H),"否")</f>
        <v>否</v>
      </c>
      <c r="G4071" s="71" t="s">
        <v>12201</v>
      </c>
      <c r="H4071" s="71" t="s">
        <v>12203</v>
      </c>
      <c r="J4071" s="72" t="s">
        <v>17</v>
      </c>
      <c r="L4071" s="71" t="s">
        <v>18</v>
      </c>
      <c r="M4071" s="73"/>
      <c r="N4071" s="73"/>
      <c r="R4071" s="73"/>
      <c r="S4071" s="72" t="s">
        <v>145</v>
      </c>
      <c r="T4071" s="71" t="s">
        <v>14407</v>
      </c>
      <c r="U4071" s="73"/>
      <c r="W4071" s="73"/>
      <c r="X4071" s="73"/>
      <c r="Y4071" s="72" t="s">
        <v>14379</v>
      </c>
      <c r="AO4071" s="71">
        <v>100.2</v>
      </c>
      <c r="AW4071" s="74" t="s">
        <v>18465</v>
      </c>
    </row>
    <row r="4072" spans="1:49">
      <c r="A4072" s="70" t="str">
        <f t="shared" si="127"/>
        <v>2026-01</v>
      </c>
      <c r="B4072" s="5" t="str">
        <f>_xlfn.XLOOKUP(G4072,过机服务商重量差!A:A,过机服务商重量差!G:G)</f>
        <v>风清扬</v>
      </c>
      <c r="C4072" s="32" t="str">
        <f t="shared" si="126"/>
        <v>渠道</v>
      </c>
      <c r="D4072" s="63">
        <f>ROUND(IF(AND(AO4072&gt;=0,Y4072="正常走货"),_xlfn.XLOOKUP(G4072,过机服务商重量差!A:A,过机服务商重量差!L:L),"0"),2)</f>
        <v>136</v>
      </c>
      <c r="E4072" s="64">
        <f>ROUND(IF(B4072="小旋风",$D4072/提成!$D$4*提成!$E$4,$D4072/提成!$D$3*提成!$E$3),2)</f>
        <v>1.36</v>
      </c>
      <c r="F4072" s="5" t="str">
        <f ca="1">IFERROR(LOOKUP(1,0/((B4072=名单!B:B)*(VALUE(AW4072)&gt;=名单!E:E)*(VALUE(AW4072)&lt;=名单!G:G)*(Y4072="正常走货")),名单!H:H),"否")</f>
        <v>是</v>
      </c>
      <c r="G4072" s="71" t="s">
        <v>12204</v>
      </c>
      <c r="H4072" s="71" t="s">
        <v>12206</v>
      </c>
      <c r="J4072" s="72" t="s">
        <v>144</v>
      </c>
      <c r="L4072" s="71" t="s">
        <v>18</v>
      </c>
      <c r="M4072" s="73"/>
      <c r="N4072" s="73"/>
      <c r="R4072" s="73"/>
      <c r="S4072" s="72" t="s">
        <v>7799</v>
      </c>
      <c r="T4072" s="71" t="s">
        <v>14382</v>
      </c>
      <c r="U4072" s="73"/>
      <c r="W4072" s="73"/>
      <c r="X4072" s="73"/>
      <c r="Y4072" s="72" t="s">
        <v>14379</v>
      </c>
      <c r="AO4072" s="71">
        <v>426</v>
      </c>
      <c r="AW4072" s="74" t="s">
        <v>18466</v>
      </c>
    </row>
    <row r="4073" spans="1:49">
      <c r="A4073" s="70" t="str">
        <f t="shared" si="127"/>
        <v>2026-01</v>
      </c>
      <c r="B4073" s="5" t="str">
        <f>_xlfn.XLOOKUP(G4073,过机服务商重量差!A:A,过机服务商重量差!G:G)</f>
        <v>帅时莹</v>
      </c>
      <c r="C4073" s="32" t="str">
        <f t="shared" si="126"/>
        <v>渠道</v>
      </c>
      <c r="D4073" s="63">
        <f>ROUND(IF(AND(AO4073&gt;=0,Y4073="正常走货"),_xlfn.XLOOKUP(G4073,过机服务商重量差!A:A,过机服务商重量差!L:L),"0"),2)</f>
        <v>65</v>
      </c>
      <c r="E4073" s="64">
        <f>ROUND(IF(B4073="小旋风",$D4073/提成!$D$4*提成!$E$4,$D4073/提成!$D$3*提成!$E$3),2)</f>
        <v>0.65</v>
      </c>
      <c r="F4073" s="5" t="str">
        <f ca="1">IFERROR(LOOKUP(1,0/((B4073=名单!B:B)*(VALUE(AW4073)&gt;=名单!E:E)*(VALUE(AW4073)&lt;=名单!G:G)*(Y4073="正常走货")),名单!H:H),"否")</f>
        <v>否</v>
      </c>
      <c r="G4073" s="71" t="s">
        <v>12207</v>
      </c>
      <c r="H4073" s="71" t="s">
        <v>12209</v>
      </c>
      <c r="J4073" s="72" t="s">
        <v>432</v>
      </c>
      <c r="L4073" s="72" t="s">
        <v>18</v>
      </c>
      <c r="M4073" s="73"/>
      <c r="N4073" s="73"/>
      <c r="R4073" s="73"/>
      <c r="S4073" s="72" t="s">
        <v>99</v>
      </c>
      <c r="T4073" s="72" t="s">
        <v>14410</v>
      </c>
      <c r="U4073" s="73"/>
      <c r="W4073" s="73"/>
      <c r="X4073" s="73"/>
      <c r="Y4073" s="72" t="s">
        <v>14379</v>
      </c>
      <c r="AO4073" s="71">
        <v>167</v>
      </c>
      <c r="AW4073" s="74" t="s">
        <v>18467</v>
      </c>
    </row>
    <row r="4074" spans="1:49">
      <c r="A4074" s="70" t="str">
        <f t="shared" si="127"/>
        <v>2026-01</v>
      </c>
      <c r="B4074" s="5" t="str">
        <f>_xlfn.XLOOKUP(G4074,过机服务商重量差!A:A,过机服务商重量差!G:G)</f>
        <v>玉麒麟</v>
      </c>
      <c r="C4074" s="32" t="str">
        <f t="shared" si="126"/>
        <v>渠道</v>
      </c>
      <c r="D4074" s="63">
        <f>ROUND(IF(AND(AO4074&gt;=0,Y4074="正常走货"),_xlfn.XLOOKUP(G4074,过机服务商重量差!A:A,过机服务商重量差!L:L),"0"),2)</f>
        <v>22</v>
      </c>
      <c r="E4074" s="64">
        <f>ROUND(IF(B4074="小旋风",$D4074/提成!$D$4*提成!$E$4,$D4074/提成!$D$3*提成!$E$3),2)</f>
        <v>0.22</v>
      </c>
      <c r="F4074" s="5" t="str">
        <f ca="1">IFERROR(LOOKUP(1,0/((B4074=名单!B:B)*(VALUE(AW4074)&gt;=名单!E:E)*(VALUE(AW4074)&lt;=名单!G:G)*(Y4074="正常走货")),名单!H:H),"否")</f>
        <v>否</v>
      </c>
      <c r="G4074" s="71" t="s">
        <v>12210</v>
      </c>
      <c r="H4074" s="71" t="s">
        <v>12212</v>
      </c>
      <c r="J4074" s="72" t="s">
        <v>1080</v>
      </c>
      <c r="L4074" s="71" t="s">
        <v>18</v>
      </c>
      <c r="M4074" s="73"/>
      <c r="N4074" s="73"/>
      <c r="R4074" s="73"/>
      <c r="S4074" s="72" t="s">
        <v>10131</v>
      </c>
      <c r="T4074" s="72" t="s">
        <v>14578</v>
      </c>
      <c r="U4074" s="73"/>
      <c r="W4074" s="73"/>
      <c r="X4074" s="73"/>
      <c r="Y4074" s="72" t="s">
        <v>14379</v>
      </c>
      <c r="AO4074" s="71">
        <v>91.5999999999999</v>
      </c>
      <c r="AW4074" s="74" t="s">
        <v>18468</v>
      </c>
    </row>
    <row r="4075" spans="1:49">
      <c r="A4075" s="70" t="str">
        <f t="shared" si="127"/>
        <v>2026-01</v>
      </c>
      <c r="B4075" s="5" t="str">
        <f>_xlfn.XLOOKUP(G4075,过机服务商重量差!A:A,过机服务商重量差!G:G)</f>
        <v>玉麒麟</v>
      </c>
      <c r="C4075" s="32" t="str">
        <f t="shared" si="126"/>
        <v>渠道</v>
      </c>
      <c r="D4075" s="63">
        <f>ROUND(IF(AND(AO4075&gt;=0,Y4075="正常走货"),_xlfn.XLOOKUP(G4075,过机服务商重量差!A:A,过机服务商重量差!L:L),"0"),2)</f>
        <v>22</v>
      </c>
      <c r="E4075" s="64">
        <f>ROUND(IF(B4075="小旋风",$D4075/提成!$D$4*提成!$E$4,$D4075/提成!$D$3*提成!$E$3),2)</f>
        <v>0.22</v>
      </c>
      <c r="F4075" s="5" t="str">
        <f ca="1">IFERROR(LOOKUP(1,0/((B4075=名单!B:B)*(VALUE(AW4075)&gt;=名单!E:E)*(VALUE(AW4075)&lt;=名单!G:G)*(Y4075="正常走货")),名单!H:H),"否")</f>
        <v>否</v>
      </c>
      <c r="G4075" s="71" t="s">
        <v>12213</v>
      </c>
      <c r="H4075" s="71" t="s">
        <v>12215</v>
      </c>
      <c r="J4075" s="72" t="s">
        <v>1080</v>
      </c>
      <c r="L4075" s="71" t="s">
        <v>18</v>
      </c>
      <c r="M4075" s="73"/>
      <c r="N4075" s="73"/>
      <c r="R4075" s="73"/>
      <c r="S4075" s="72" t="s">
        <v>10131</v>
      </c>
      <c r="T4075" s="72" t="s">
        <v>14578</v>
      </c>
      <c r="U4075" s="73"/>
      <c r="W4075" s="73"/>
      <c r="X4075" s="73"/>
      <c r="Y4075" s="72" t="s">
        <v>14379</v>
      </c>
      <c r="AO4075" s="71">
        <v>91.5999999999999</v>
      </c>
      <c r="AW4075" s="74" t="s">
        <v>18469</v>
      </c>
    </row>
    <row r="4076" spans="1:49">
      <c r="A4076" s="70" t="str">
        <f t="shared" si="127"/>
        <v>2026-01</v>
      </c>
      <c r="B4076" s="5" t="str">
        <f>_xlfn.XLOOKUP(G4076,过机服务商重量差!A:A,过机服务商重量差!G:G)</f>
        <v>玉麒麟</v>
      </c>
      <c r="C4076" s="32" t="str">
        <f t="shared" si="126"/>
        <v>渠道</v>
      </c>
      <c r="D4076" s="63">
        <f>ROUND(IF(AND(AO4076&gt;=0,Y4076="正常走货"),_xlfn.XLOOKUP(G4076,过机服务商重量差!A:A,过机服务商重量差!L:L),"0"),2)</f>
        <v>22</v>
      </c>
      <c r="E4076" s="64">
        <f>ROUND(IF(B4076="小旋风",$D4076/提成!$D$4*提成!$E$4,$D4076/提成!$D$3*提成!$E$3),2)</f>
        <v>0.22</v>
      </c>
      <c r="F4076" s="5" t="str">
        <f ca="1">IFERROR(LOOKUP(1,0/((B4076=名单!B:B)*(VALUE(AW4076)&gt;=名单!E:E)*(VALUE(AW4076)&lt;=名单!G:G)*(Y4076="正常走货")),名单!H:H),"否")</f>
        <v>否</v>
      </c>
      <c r="G4076" s="71" t="s">
        <v>12216</v>
      </c>
      <c r="H4076" s="71" t="s">
        <v>12218</v>
      </c>
      <c r="J4076" s="72" t="s">
        <v>1080</v>
      </c>
      <c r="L4076" s="71" t="s">
        <v>18</v>
      </c>
      <c r="M4076" s="73"/>
      <c r="N4076" s="73"/>
      <c r="R4076" s="73"/>
      <c r="S4076" s="72" t="s">
        <v>10131</v>
      </c>
      <c r="T4076" s="72" t="s">
        <v>14578</v>
      </c>
      <c r="U4076" s="73"/>
      <c r="W4076" s="73"/>
      <c r="X4076" s="73"/>
      <c r="Y4076" s="72" t="s">
        <v>14379</v>
      </c>
      <c r="AO4076" s="71">
        <v>91.5999999999999</v>
      </c>
      <c r="AW4076" s="74" t="s">
        <v>18470</v>
      </c>
    </row>
    <row r="4077" spans="1:49">
      <c r="A4077" s="70" t="str">
        <f t="shared" si="127"/>
        <v>2026-01</v>
      </c>
      <c r="B4077" s="5" t="str">
        <f>_xlfn.XLOOKUP(G4077,过机服务商重量差!A:A,过机服务商重量差!G:G)</f>
        <v>玉麒麟</v>
      </c>
      <c r="C4077" s="32" t="str">
        <f t="shared" si="126"/>
        <v>渠道</v>
      </c>
      <c r="D4077" s="63">
        <f>ROUND(IF(AND(AO4077&gt;=0,Y4077="正常走货"),_xlfn.XLOOKUP(G4077,过机服务商重量差!A:A,过机服务商重量差!L:L),"0"),2)</f>
        <v>14</v>
      </c>
      <c r="E4077" s="64">
        <f>ROUND(IF(B4077="小旋风",$D4077/提成!$D$4*提成!$E$4,$D4077/提成!$D$3*提成!$E$3),2)</f>
        <v>0.14</v>
      </c>
      <c r="F4077" s="5" t="str">
        <f ca="1">IFERROR(LOOKUP(1,0/((B4077=名单!B:B)*(VALUE(AW4077)&gt;=名单!E:E)*(VALUE(AW4077)&lt;=名单!G:G)*(Y4077="正常走货")),名单!H:H),"否")</f>
        <v>否</v>
      </c>
      <c r="G4077" s="71" t="s">
        <v>12219</v>
      </c>
      <c r="H4077" s="71" t="s">
        <v>12221</v>
      </c>
      <c r="J4077" s="72" t="s">
        <v>24</v>
      </c>
      <c r="L4077" s="71" t="s">
        <v>18</v>
      </c>
      <c r="M4077" s="73"/>
      <c r="N4077" s="73"/>
      <c r="R4077" s="73"/>
      <c r="S4077" s="72" t="s">
        <v>540</v>
      </c>
      <c r="T4077" s="72" t="s">
        <v>14410</v>
      </c>
      <c r="U4077" s="73"/>
      <c r="W4077" s="73"/>
      <c r="X4077" s="73"/>
      <c r="Y4077" s="72" t="s">
        <v>14379</v>
      </c>
      <c r="AO4077" s="71">
        <v>47.17</v>
      </c>
      <c r="AW4077" s="74" t="s">
        <v>18471</v>
      </c>
    </row>
    <row r="4078" spans="1:49">
      <c r="A4078" s="70" t="str">
        <f t="shared" si="127"/>
        <v>2026-01</v>
      </c>
      <c r="B4078" s="5" t="str">
        <f>_xlfn.XLOOKUP(G4078,过机服务商重量差!A:A,过机服务商重量差!G:G)</f>
        <v>无崖子</v>
      </c>
      <c r="C4078" s="32" t="str">
        <f t="shared" si="126"/>
        <v>渠道</v>
      </c>
      <c r="D4078" s="63">
        <f>ROUND(IF(AND(AO4078&gt;=0,Y4078="正常走货"),_xlfn.XLOOKUP(G4078,过机服务商重量差!A:A,过机服务商重量差!L:L),"0"),2)</f>
        <v>11</v>
      </c>
      <c r="E4078" s="64">
        <f>ROUND(IF(B4078="小旋风",$D4078/提成!$D$4*提成!$E$4,$D4078/提成!$D$3*提成!$E$3),2)</f>
        <v>0.11</v>
      </c>
      <c r="F4078" s="5" t="str">
        <f ca="1">IFERROR(LOOKUP(1,0/((B4078=名单!B:B)*(VALUE(AW4078)&gt;=名单!E:E)*(VALUE(AW4078)&lt;=名单!G:G)*(Y4078="正常走货")),名单!H:H),"否")</f>
        <v>否</v>
      </c>
      <c r="G4078" s="71" t="s">
        <v>12222</v>
      </c>
      <c r="H4078" s="71" t="s">
        <v>12224</v>
      </c>
      <c r="J4078" s="72" t="s">
        <v>3253</v>
      </c>
      <c r="L4078" s="71" t="s">
        <v>18</v>
      </c>
      <c r="M4078" s="73"/>
      <c r="N4078" s="73"/>
      <c r="R4078" s="73"/>
      <c r="S4078" s="72" t="s">
        <v>86</v>
      </c>
      <c r="T4078" s="72" t="s">
        <v>14378</v>
      </c>
      <c r="U4078" s="73"/>
      <c r="W4078" s="73"/>
      <c r="X4078" s="73"/>
      <c r="Y4078" s="72" t="s">
        <v>14379</v>
      </c>
      <c r="AO4078" s="71">
        <v>0</v>
      </c>
      <c r="AW4078" s="74" t="s">
        <v>18472</v>
      </c>
    </row>
    <row r="4079" spans="1:49">
      <c r="A4079" s="70" t="str">
        <f t="shared" si="127"/>
        <v>2026-01</v>
      </c>
      <c r="B4079" s="5" t="str">
        <f>_xlfn.XLOOKUP(G4079,过机服务商重量差!A:A,过机服务商重量差!G:G)</f>
        <v>玉麒麟</v>
      </c>
      <c r="C4079" s="32" t="str">
        <f t="shared" si="126"/>
        <v>渠道</v>
      </c>
      <c r="D4079" s="63">
        <f>ROUND(IF(AND(AO4079&gt;=0,Y4079="正常走货"),_xlfn.XLOOKUP(G4079,过机服务商重量差!A:A,过机服务商重量差!L:L),"0"),2)</f>
        <v>30</v>
      </c>
      <c r="E4079" s="64">
        <f>ROUND(IF(B4079="小旋风",$D4079/提成!$D$4*提成!$E$4,$D4079/提成!$D$3*提成!$E$3),2)</f>
        <v>0.3</v>
      </c>
      <c r="F4079" s="5" t="str">
        <f ca="1">IFERROR(LOOKUP(1,0/((B4079=名单!B:B)*(VALUE(AW4079)&gt;=名单!E:E)*(VALUE(AW4079)&lt;=名单!G:G)*(Y4079="正常走货")),名单!H:H),"否")</f>
        <v>否</v>
      </c>
      <c r="G4079" s="71" t="s">
        <v>12225</v>
      </c>
      <c r="H4079" s="71" t="s">
        <v>12227</v>
      </c>
      <c r="J4079" s="72" t="s">
        <v>17</v>
      </c>
      <c r="L4079" s="71" t="s">
        <v>18</v>
      </c>
      <c r="M4079" s="73"/>
      <c r="N4079" s="73"/>
      <c r="R4079" s="73"/>
      <c r="S4079" s="72" t="s">
        <v>191</v>
      </c>
      <c r="T4079" s="72" t="s">
        <v>14410</v>
      </c>
      <c r="U4079" s="73"/>
      <c r="W4079" s="73"/>
      <c r="X4079" s="73"/>
      <c r="Y4079" s="72" t="s">
        <v>14379</v>
      </c>
      <c r="AO4079" s="71">
        <v>342.44</v>
      </c>
      <c r="AW4079" s="74" t="s">
        <v>18473</v>
      </c>
    </row>
    <row r="4080" spans="1:49">
      <c r="A4080" s="70" t="str">
        <f t="shared" si="127"/>
        <v>2026-01</v>
      </c>
      <c r="B4080" s="5" t="str">
        <f>_xlfn.XLOOKUP(G4080,过机服务商重量差!A:A,过机服务商重量差!G:G)</f>
        <v>小旋风</v>
      </c>
      <c r="C4080" s="32" t="str">
        <f t="shared" si="126"/>
        <v>渠道</v>
      </c>
      <c r="D4080" s="63">
        <f>ROUND(IF(AND(AO4080&gt;=0,Y4080="正常走货"),_xlfn.XLOOKUP(G4080,过机服务商重量差!A:A,过机服务商重量差!L:L),"0"),2)</f>
        <v>2.4</v>
      </c>
      <c r="E4080" s="64">
        <f>ROUND(IF(B4080="小旋风",$D4080/提成!$D$4*提成!$E$4,$D4080/提成!$D$3*提成!$E$3),2)</f>
        <v>0.02</v>
      </c>
      <c r="F4080" s="5" t="str">
        <f ca="1">IFERROR(LOOKUP(1,0/((B4080=名单!B:B)*(VALUE(AW4080)&gt;=名单!E:E)*(VALUE(AW4080)&lt;=名单!G:G)*(Y4080="正常走货")),名单!H:H),"否")</f>
        <v>是</v>
      </c>
      <c r="G4080" s="71" t="s">
        <v>12228</v>
      </c>
      <c r="H4080" s="71" t="s">
        <v>12230</v>
      </c>
      <c r="J4080" s="72" t="s">
        <v>28</v>
      </c>
      <c r="L4080" s="71" t="s">
        <v>18</v>
      </c>
      <c r="M4080" s="73"/>
      <c r="N4080" s="73"/>
      <c r="R4080" s="73"/>
      <c r="S4080" s="72" t="s">
        <v>79</v>
      </c>
      <c r="T4080" s="71" t="s">
        <v>14378</v>
      </c>
      <c r="U4080" s="73"/>
      <c r="W4080" s="73"/>
      <c r="X4080" s="73"/>
      <c r="Y4080" s="72" t="s">
        <v>14379</v>
      </c>
      <c r="AO4080" s="71">
        <v>288</v>
      </c>
      <c r="AW4080" s="74" t="s">
        <v>18474</v>
      </c>
    </row>
    <row r="4081" spans="1:49">
      <c r="A4081" s="70" t="str">
        <f t="shared" si="127"/>
        <v>2026-01</v>
      </c>
      <c r="B4081" s="5" t="str">
        <f>_xlfn.XLOOKUP(G4081,过机服务商重量差!A:A,过机服务商重量差!G:G)</f>
        <v>玉麒麟</v>
      </c>
      <c r="C4081" s="32" t="str">
        <f t="shared" si="126"/>
        <v>渠道</v>
      </c>
      <c r="D4081" s="63">
        <f>ROUND(IF(AND(AO4081&gt;=0,Y4081="正常走货"),_xlfn.XLOOKUP(G4081,过机服务商重量差!A:A,过机服务商重量差!L:L),"0"),2)</f>
        <v>27</v>
      </c>
      <c r="E4081" s="64">
        <f>ROUND(IF(B4081="小旋风",$D4081/提成!$D$4*提成!$E$4,$D4081/提成!$D$3*提成!$E$3),2)</f>
        <v>0.27</v>
      </c>
      <c r="F4081" s="5" t="str">
        <f ca="1">IFERROR(LOOKUP(1,0/((B4081=名单!B:B)*(VALUE(AW4081)&gt;=名单!E:E)*(VALUE(AW4081)&lt;=名单!G:G)*(Y4081="正常走货")),名单!H:H),"否")</f>
        <v>否</v>
      </c>
      <c r="G4081" s="71" t="s">
        <v>12231</v>
      </c>
      <c r="H4081" s="71" t="s">
        <v>12233</v>
      </c>
      <c r="J4081" s="72" t="s">
        <v>17</v>
      </c>
      <c r="L4081" s="71" t="s">
        <v>18</v>
      </c>
      <c r="M4081" s="73"/>
      <c r="N4081" s="73"/>
      <c r="R4081" s="73"/>
      <c r="S4081" s="72" t="s">
        <v>86</v>
      </c>
      <c r="T4081" s="72" t="s">
        <v>14378</v>
      </c>
      <c r="U4081" s="73"/>
      <c r="W4081" s="73"/>
      <c r="X4081" s="73"/>
      <c r="Y4081" s="72" t="s">
        <v>14379</v>
      </c>
      <c r="AO4081" s="71">
        <v>306.46</v>
      </c>
      <c r="AW4081" s="74" t="s">
        <v>18475</v>
      </c>
    </row>
    <row r="4082" spans="1:49">
      <c r="A4082" s="70" t="str">
        <f t="shared" si="127"/>
        <v>2026-01</v>
      </c>
      <c r="B4082" s="5" t="str">
        <f>_xlfn.XLOOKUP(G4082,过机服务商重量差!A:A,过机服务商重量差!G:G)</f>
        <v>帅时莹</v>
      </c>
      <c r="C4082" s="32" t="str">
        <f t="shared" si="126"/>
        <v>渠道</v>
      </c>
      <c r="D4082" s="63">
        <f>ROUND(IF(AND(AO4082&gt;=0,Y4082="正常走货"),_xlfn.XLOOKUP(G4082,过机服务商重量差!A:A,过机服务商重量差!L:L),"0"),2)</f>
        <v>25</v>
      </c>
      <c r="E4082" s="64">
        <f>ROUND(IF(B4082="小旋风",$D4082/提成!$D$4*提成!$E$4,$D4082/提成!$D$3*提成!$E$3),2)</f>
        <v>0.25</v>
      </c>
      <c r="F4082" s="5" t="str">
        <f ca="1">IFERROR(LOOKUP(1,0/((B4082=名单!B:B)*(VALUE(AW4082)&gt;=名单!E:E)*(VALUE(AW4082)&lt;=名单!G:G)*(Y4082="正常走货")),名单!H:H),"否")</f>
        <v>否</v>
      </c>
      <c r="G4082" s="71" t="s">
        <v>12234</v>
      </c>
      <c r="H4082" s="71" t="s">
        <v>12236</v>
      </c>
      <c r="J4082" s="72" t="s">
        <v>140</v>
      </c>
      <c r="L4082" s="71" t="s">
        <v>18</v>
      </c>
      <c r="M4082" s="73"/>
      <c r="N4082" s="73"/>
      <c r="R4082" s="73"/>
      <c r="S4082" s="72" t="s">
        <v>199</v>
      </c>
      <c r="T4082" s="72" t="s">
        <v>14439</v>
      </c>
      <c r="U4082" s="73"/>
      <c r="W4082" s="73"/>
      <c r="X4082" s="73"/>
      <c r="Y4082" s="72" t="s">
        <v>14379</v>
      </c>
      <c r="AO4082" s="71">
        <v>244.1</v>
      </c>
      <c r="AW4082" s="74" t="s">
        <v>18476</v>
      </c>
    </row>
    <row r="4083" spans="1:49">
      <c r="A4083" s="70" t="str">
        <f t="shared" si="127"/>
        <v>2026-01</v>
      </c>
      <c r="B4083" s="5" t="str">
        <f>_xlfn.XLOOKUP(G4083,过机服务商重量差!A:A,过机服务商重量差!G:G)</f>
        <v>玉麒麟</v>
      </c>
      <c r="C4083" s="32" t="str">
        <f t="shared" si="126"/>
        <v>渠道</v>
      </c>
      <c r="D4083" s="63">
        <f>ROUND(IF(AND(AO4083&gt;=0,Y4083="正常走货"),_xlfn.XLOOKUP(G4083,过机服务商重量差!A:A,过机服务商重量差!L:L),"0"),2)</f>
        <v>7</v>
      </c>
      <c r="E4083" s="64">
        <f>ROUND(IF(B4083="小旋风",$D4083/提成!$D$4*提成!$E$4,$D4083/提成!$D$3*提成!$E$3),2)</f>
        <v>0.07</v>
      </c>
      <c r="F4083" s="5" t="str">
        <f ca="1">IFERROR(LOOKUP(1,0/((B4083=名单!B:B)*(VALUE(AW4083)&gt;=名单!E:E)*(VALUE(AW4083)&lt;=名单!G:G)*(Y4083="正常走货")),名单!H:H),"否")</f>
        <v>否</v>
      </c>
      <c r="G4083" s="71" t="s">
        <v>12237</v>
      </c>
      <c r="H4083" s="71" t="s">
        <v>12239</v>
      </c>
      <c r="J4083" s="72" t="s">
        <v>17</v>
      </c>
      <c r="L4083" s="71" t="s">
        <v>18</v>
      </c>
      <c r="M4083" s="73"/>
      <c r="N4083" s="73"/>
      <c r="R4083" s="73"/>
      <c r="S4083" s="72" t="s">
        <v>191</v>
      </c>
      <c r="T4083" s="72" t="s">
        <v>14410</v>
      </c>
      <c r="U4083" s="73"/>
      <c r="W4083" s="73"/>
      <c r="X4083" s="73"/>
      <c r="Y4083" s="72" t="s">
        <v>14379</v>
      </c>
      <c r="AO4083" s="71">
        <v>192.5</v>
      </c>
      <c r="AW4083" s="74" t="s">
        <v>18477</v>
      </c>
    </row>
    <row r="4084" spans="1:49">
      <c r="A4084" s="70" t="str">
        <f t="shared" si="127"/>
        <v>2026-01</v>
      </c>
      <c r="B4084" s="5" t="str">
        <f>_xlfn.XLOOKUP(G4084,过机服务商重量差!A:A,过机服务商重量差!G:G)</f>
        <v>玉麒麟</v>
      </c>
      <c r="C4084" s="32" t="str">
        <f t="shared" si="126"/>
        <v>渠道</v>
      </c>
      <c r="D4084" s="63">
        <f>ROUND(IF(AND(AO4084&gt;=0,Y4084="正常走货"),_xlfn.XLOOKUP(G4084,过机服务商重量差!A:A,过机服务商重量差!L:L),"0"),2)</f>
        <v>44</v>
      </c>
      <c r="E4084" s="64">
        <f>ROUND(IF(B4084="小旋风",$D4084/提成!$D$4*提成!$E$4,$D4084/提成!$D$3*提成!$E$3),2)</f>
        <v>0.44</v>
      </c>
      <c r="F4084" s="5" t="str">
        <f ca="1">IFERROR(LOOKUP(1,0/((B4084=名单!B:B)*(VALUE(AW4084)&gt;=名单!E:E)*(VALUE(AW4084)&lt;=名单!G:G)*(Y4084="正常走货")),名单!H:H),"否")</f>
        <v>否</v>
      </c>
      <c r="G4084" s="71" t="s">
        <v>12240</v>
      </c>
      <c r="H4084" s="71" t="s">
        <v>12242</v>
      </c>
      <c r="J4084" s="72" t="s">
        <v>17</v>
      </c>
      <c r="L4084" s="71" t="s">
        <v>18</v>
      </c>
      <c r="M4084" s="73"/>
      <c r="N4084" s="73"/>
      <c r="R4084" s="73"/>
      <c r="S4084" s="72" t="s">
        <v>199</v>
      </c>
      <c r="T4084" s="72" t="s">
        <v>14439</v>
      </c>
      <c r="U4084" s="73"/>
      <c r="W4084" s="73"/>
      <c r="X4084" s="73"/>
      <c r="Y4084" s="72" t="s">
        <v>14379</v>
      </c>
      <c r="AO4084" s="71">
        <v>223.6</v>
      </c>
      <c r="AW4084" s="74" t="s">
        <v>18478</v>
      </c>
    </row>
    <row r="4085" spans="1:49">
      <c r="A4085" s="70" t="str">
        <f t="shared" si="127"/>
        <v>2026-01</v>
      </c>
      <c r="B4085" s="5" t="str">
        <f>_xlfn.XLOOKUP(G4085,过机服务商重量差!A:A,过机服务商重量差!G:G)</f>
        <v>玉麒麟</v>
      </c>
      <c r="C4085" s="32" t="str">
        <f t="shared" si="126"/>
        <v>渠道</v>
      </c>
      <c r="D4085" s="63">
        <f>ROUND(IF(AND(AO4085&gt;=0,Y4085="正常走货"),_xlfn.XLOOKUP(G4085,过机服务商重量差!A:A,过机服务商重量差!L:L),"0"),2)</f>
        <v>36</v>
      </c>
      <c r="E4085" s="64">
        <f>ROUND(IF(B4085="小旋风",$D4085/提成!$D$4*提成!$E$4,$D4085/提成!$D$3*提成!$E$3),2)</f>
        <v>0.36</v>
      </c>
      <c r="F4085" s="5" t="str">
        <f ca="1">IFERROR(LOOKUP(1,0/((B4085=名单!B:B)*(VALUE(AW4085)&gt;=名单!E:E)*(VALUE(AW4085)&lt;=名单!G:G)*(Y4085="正常走货")),名单!H:H),"否")</f>
        <v>否</v>
      </c>
      <c r="G4085" s="71" t="s">
        <v>12243</v>
      </c>
      <c r="H4085" s="71" t="s">
        <v>12245</v>
      </c>
      <c r="J4085" s="72" t="s">
        <v>17</v>
      </c>
      <c r="L4085" s="71" t="s">
        <v>18</v>
      </c>
      <c r="M4085" s="73"/>
      <c r="N4085" s="73"/>
      <c r="R4085" s="73"/>
      <c r="S4085" s="72" t="s">
        <v>199</v>
      </c>
      <c r="T4085" s="71" t="s">
        <v>14439</v>
      </c>
      <c r="U4085" s="73"/>
      <c r="W4085" s="73"/>
      <c r="X4085" s="73"/>
      <c r="Y4085" s="72" t="s">
        <v>14379</v>
      </c>
      <c r="AO4085" s="71">
        <v>289.6</v>
      </c>
      <c r="AW4085" s="74" t="s">
        <v>18479</v>
      </c>
    </row>
    <row r="4086" spans="1:49">
      <c r="A4086" s="70" t="str">
        <f t="shared" si="127"/>
        <v>2026-01</v>
      </c>
      <c r="B4086" s="5" t="str">
        <f>_xlfn.XLOOKUP(G4086,过机服务商重量差!A:A,过机服务商重量差!G:G)</f>
        <v>玉麒麟</v>
      </c>
      <c r="C4086" s="32" t="str">
        <f t="shared" si="126"/>
        <v>渠道</v>
      </c>
      <c r="D4086" s="63">
        <f>ROUND(IF(AND(AO4086&gt;=0,Y4086="正常走货"),_xlfn.XLOOKUP(G4086,过机服务商重量差!A:A,过机服务商重量差!L:L),"0"),2)</f>
        <v>44</v>
      </c>
      <c r="E4086" s="64">
        <f>ROUND(IF(B4086="小旋风",$D4086/提成!$D$4*提成!$E$4,$D4086/提成!$D$3*提成!$E$3),2)</f>
        <v>0.44</v>
      </c>
      <c r="F4086" s="5" t="str">
        <f ca="1">IFERROR(LOOKUP(1,0/((B4086=名单!B:B)*(VALUE(AW4086)&gt;=名单!E:E)*(VALUE(AW4086)&lt;=名单!G:G)*(Y4086="正常走货")),名单!H:H),"否")</f>
        <v>否</v>
      </c>
      <c r="G4086" s="71" t="s">
        <v>12246</v>
      </c>
      <c r="H4086" s="71" t="s">
        <v>12248</v>
      </c>
      <c r="J4086" s="72" t="s">
        <v>17</v>
      </c>
      <c r="L4086" s="71" t="s">
        <v>18</v>
      </c>
      <c r="M4086" s="73"/>
      <c r="N4086" s="73"/>
      <c r="R4086" s="73"/>
      <c r="S4086" s="72" t="s">
        <v>199</v>
      </c>
      <c r="T4086" s="72" t="s">
        <v>14439</v>
      </c>
      <c r="U4086" s="73"/>
      <c r="W4086" s="73"/>
      <c r="X4086" s="73"/>
      <c r="Y4086" s="72" t="s">
        <v>14379</v>
      </c>
      <c r="AO4086" s="71">
        <v>223.6</v>
      </c>
      <c r="AW4086" s="74" t="s">
        <v>18480</v>
      </c>
    </row>
    <row r="4087" spans="1:49">
      <c r="A4087" s="70" t="str">
        <f t="shared" si="127"/>
        <v>2026-01</v>
      </c>
      <c r="B4087" s="5" t="str">
        <f>_xlfn.XLOOKUP(G4087,过机服务商重量差!A:A,过机服务商重量差!G:G)</f>
        <v>玉麒麟</v>
      </c>
      <c r="C4087" s="32" t="str">
        <f t="shared" si="126"/>
        <v/>
      </c>
      <c r="D4087" s="63">
        <f>ROUND(IF(AND(AO4087&gt;=0,Y4087="正常走货"),_xlfn.XLOOKUP(G4087,过机服务商重量差!A:A,过机服务商重量差!L:L),"0"),2)</f>
        <v>0</v>
      </c>
      <c r="E4087" s="64">
        <f>ROUND(IF(B4087="小旋风",$D4087/提成!$D$4*提成!$E$4,$D4087/提成!$D$3*提成!$E$3),2)</f>
        <v>0</v>
      </c>
      <c r="F4087" s="5" t="str">
        <f ca="1">IFERROR(LOOKUP(1,0/((B4087=名单!B:B)*(VALUE(AW4087)&gt;=名单!E:E)*(VALUE(AW4087)&lt;=名单!G:G)*(Y4087="正常走货")),名单!H:H),"否")</f>
        <v>否</v>
      </c>
      <c r="G4087" s="71" t="s">
        <v>12249</v>
      </c>
      <c r="H4087" s="71" t="s">
        <v>12251</v>
      </c>
      <c r="J4087" s="72" t="s">
        <v>17</v>
      </c>
      <c r="L4087" s="71" t="s">
        <v>18</v>
      </c>
      <c r="M4087" s="73"/>
      <c r="N4087" s="73"/>
      <c r="R4087" s="73"/>
      <c r="S4087" s="72" t="s">
        <v>199</v>
      </c>
      <c r="T4087" s="71" t="s">
        <v>14439</v>
      </c>
      <c r="U4087" s="73"/>
      <c r="W4087" s="73"/>
      <c r="X4087" s="73"/>
      <c r="Y4087" s="72" t="s">
        <v>14379</v>
      </c>
      <c r="AO4087" s="71">
        <v>-51.4000000000001</v>
      </c>
      <c r="AW4087" s="74" t="s">
        <v>18481</v>
      </c>
    </row>
    <row r="4088" spans="1:49">
      <c r="A4088" s="70" t="str">
        <f t="shared" si="127"/>
        <v>2026-01</v>
      </c>
      <c r="B4088" s="5" t="str">
        <f>_xlfn.XLOOKUP(G4088,过机服务商重量差!A:A,过机服务商重量差!G:G)</f>
        <v>玉麒麟</v>
      </c>
      <c r="C4088" s="32" t="str">
        <f t="shared" si="126"/>
        <v>渠道</v>
      </c>
      <c r="D4088" s="63">
        <f>ROUND(IF(AND(AO4088&gt;=0,Y4088="正常走货"),_xlfn.XLOOKUP(G4088,过机服务商重量差!A:A,过机服务商重量差!L:L),"0"),2)</f>
        <v>44</v>
      </c>
      <c r="E4088" s="64">
        <f>ROUND(IF(B4088="小旋风",$D4088/提成!$D$4*提成!$E$4,$D4088/提成!$D$3*提成!$E$3),2)</f>
        <v>0.44</v>
      </c>
      <c r="F4088" s="5" t="str">
        <f ca="1">IFERROR(LOOKUP(1,0/((B4088=名单!B:B)*(VALUE(AW4088)&gt;=名单!E:E)*(VALUE(AW4088)&lt;=名单!G:G)*(Y4088="正常走货")),名单!H:H),"否")</f>
        <v>否</v>
      </c>
      <c r="G4088" s="71" t="s">
        <v>12252</v>
      </c>
      <c r="H4088" s="71" t="s">
        <v>12254</v>
      </c>
      <c r="J4088" s="72" t="s">
        <v>17</v>
      </c>
      <c r="L4088" s="71" t="s">
        <v>18</v>
      </c>
      <c r="M4088" s="73"/>
      <c r="N4088" s="73"/>
      <c r="R4088" s="73"/>
      <c r="S4088" s="72" t="s">
        <v>199</v>
      </c>
      <c r="T4088" s="72" t="s">
        <v>14439</v>
      </c>
      <c r="U4088" s="73"/>
      <c r="W4088" s="73"/>
      <c r="X4088" s="73"/>
      <c r="Y4088" s="72" t="s">
        <v>14379</v>
      </c>
      <c r="AO4088" s="71">
        <v>3.59999999999991</v>
      </c>
      <c r="AW4088" s="74" t="s">
        <v>18482</v>
      </c>
    </row>
    <row r="4089" spans="1:49">
      <c r="A4089" s="70" t="str">
        <f t="shared" si="127"/>
        <v>2026-01</v>
      </c>
      <c r="B4089" s="5" t="str">
        <f>_xlfn.XLOOKUP(G4089,过机服务商重量差!A:A,过机服务商重量差!G:G)</f>
        <v>玉麒麟</v>
      </c>
      <c r="C4089" s="32" t="str">
        <f t="shared" si="126"/>
        <v>渠道</v>
      </c>
      <c r="D4089" s="63">
        <f>ROUND(IF(AND(AO4089&gt;=0,Y4089="正常走货"),_xlfn.XLOOKUP(G4089,过机服务商重量差!A:A,过机服务商重量差!L:L),"0"),2)</f>
        <v>44</v>
      </c>
      <c r="E4089" s="64">
        <f>ROUND(IF(B4089="小旋风",$D4089/提成!$D$4*提成!$E$4,$D4089/提成!$D$3*提成!$E$3),2)</f>
        <v>0.44</v>
      </c>
      <c r="F4089" s="5" t="str">
        <f ca="1">IFERROR(LOOKUP(1,0/((B4089=名单!B:B)*(VALUE(AW4089)&gt;=名单!E:E)*(VALUE(AW4089)&lt;=名单!G:G)*(Y4089="正常走货")),名单!H:H),"否")</f>
        <v>否</v>
      </c>
      <c r="G4089" s="71" t="s">
        <v>12255</v>
      </c>
      <c r="H4089" s="71" t="s">
        <v>12257</v>
      </c>
      <c r="J4089" s="72" t="s">
        <v>17</v>
      </c>
      <c r="L4089" s="71" t="s">
        <v>18</v>
      </c>
      <c r="M4089" s="73"/>
      <c r="N4089" s="73"/>
      <c r="R4089" s="73"/>
      <c r="S4089" s="72" t="s">
        <v>199</v>
      </c>
      <c r="T4089" s="72" t="s">
        <v>14439</v>
      </c>
      <c r="U4089" s="73"/>
      <c r="W4089" s="73"/>
      <c r="X4089" s="73"/>
      <c r="Y4089" s="72" t="s">
        <v>14379</v>
      </c>
      <c r="AO4089" s="71">
        <v>3.59999999999991</v>
      </c>
      <c r="AW4089" s="74" t="s">
        <v>18483</v>
      </c>
    </row>
    <row r="4090" spans="1:49">
      <c r="A4090" s="70" t="str">
        <f t="shared" si="127"/>
        <v>2026-01</v>
      </c>
      <c r="B4090" s="5" t="str">
        <f>_xlfn.XLOOKUP(G4090,过机服务商重量差!A:A,过机服务商重量差!G:G)</f>
        <v>玉麒麟</v>
      </c>
      <c r="C4090" s="32" t="str">
        <f t="shared" si="126"/>
        <v>渠道</v>
      </c>
      <c r="D4090" s="63">
        <f>ROUND(IF(AND(AO4090&gt;=0,Y4090="正常走货"),_xlfn.XLOOKUP(G4090,过机服务商重量差!A:A,过机服务商重量差!L:L),"0"),2)</f>
        <v>22</v>
      </c>
      <c r="E4090" s="64">
        <f>ROUND(IF(B4090="小旋风",$D4090/提成!$D$4*提成!$E$4,$D4090/提成!$D$3*提成!$E$3),2)</f>
        <v>0.22</v>
      </c>
      <c r="F4090" s="5" t="str">
        <f ca="1">IFERROR(LOOKUP(1,0/((B4090=名单!B:B)*(VALUE(AW4090)&gt;=名单!E:E)*(VALUE(AW4090)&lt;=名单!G:G)*(Y4090="正常走货")),名单!H:H),"否")</f>
        <v>否</v>
      </c>
      <c r="G4090" s="71" t="s">
        <v>12258</v>
      </c>
      <c r="H4090" s="71" t="s">
        <v>12260</v>
      </c>
      <c r="J4090" s="72" t="s">
        <v>17</v>
      </c>
      <c r="L4090" s="71" t="s">
        <v>18</v>
      </c>
      <c r="M4090" s="73"/>
      <c r="N4090" s="73"/>
      <c r="R4090" s="73"/>
      <c r="S4090" s="72" t="s">
        <v>199</v>
      </c>
      <c r="T4090" s="72" t="s">
        <v>14439</v>
      </c>
      <c r="U4090" s="73"/>
      <c r="W4090" s="73"/>
      <c r="X4090" s="73"/>
      <c r="Y4090" s="72" t="s">
        <v>14379</v>
      </c>
      <c r="AO4090" s="71">
        <v>267.6</v>
      </c>
      <c r="AW4090" s="74" t="s">
        <v>18484</v>
      </c>
    </row>
    <row r="4091" spans="1:49">
      <c r="A4091" s="70" t="str">
        <f t="shared" si="127"/>
        <v>2026-01</v>
      </c>
      <c r="B4091" s="5" t="str">
        <f>_xlfn.XLOOKUP(G4091,过机服务商重量差!A:A,过机服务商重量差!G:G)</f>
        <v>玉麒麟</v>
      </c>
      <c r="C4091" s="32" t="str">
        <f t="shared" si="126"/>
        <v>渠道</v>
      </c>
      <c r="D4091" s="63">
        <f>ROUND(IF(AND(AO4091&gt;=0,Y4091="正常走货"),_xlfn.XLOOKUP(G4091,过机服务商重量差!A:A,过机服务商重量差!L:L),"0"),2)</f>
        <v>22</v>
      </c>
      <c r="E4091" s="64">
        <f>ROUND(IF(B4091="小旋风",$D4091/提成!$D$4*提成!$E$4,$D4091/提成!$D$3*提成!$E$3),2)</f>
        <v>0.22</v>
      </c>
      <c r="F4091" s="5" t="str">
        <f ca="1">IFERROR(LOOKUP(1,0/((B4091=名单!B:B)*(VALUE(AW4091)&gt;=名单!E:E)*(VALUE(AW4091)&lt;=名单!G:G)*(Y4091="正常走货")),名单!H:H),"否")</f>
        <v>否</v>
      </c>
      <c r="G4091" s="71" t="s">
        <v>12261</v>
      </c>
      <c r="H4091" s="71" t="s">
        <v>12263</v>
      </c>
      <c r="J4091" s="72" t="s">
        <v>17</v>
      </c>
      <c r="L4091" s="71" t="s">
        <v>18</v>
      </c>
      <c r="M4091" s="73"/>
      <c r="N4091" s="73"/>
      <c r="R4091" s="73"/>
      <c r="S4091" s="72" t="s">
        <v>199</v>
      </c>
      <c r="T4091" s="72" t="s">
        <v>14439</v>
      </c>
      <c r="U4091" s="73"/>
      <c r="W4091" s="73"/>
      <c r="X4091" s="73"/>
      <c r="Y4091" s="72" t="s">
        <v>14379</v>
      </c>
      <c r="AO4091" s="71">
        <v>267.6</v>
      </c>
      <c r="AW4091" s="74" t="s">
        <v>18485</v>
      </c>
    </row>
    <row r="4092" spans="1:49">
      <c r="A4092" s="70" t="str">
        <f t="shared" si="127"/>
        <v>2026-01</v>
      </c>
      <c r="B4092" s="5" t="str">
        <f>_xlfn.XLOOKUP(G4092,过机服务商重量差!A:A,过机服务商重量差!G:G)</f>
        <v>玉麒麟</v>
      </c>
      <c r="C4092" s="32" t="str">
        <f t="shared" si="126"/>
        <v>渠道</v>
      </c>
      <c r="D4092" s="63">
        <f>ROUND(IF(AND(AO4092&gt;=0,Y4092="正常走货"),_xlfn.XLOOKUP(G4092,过机服务商重量差!A:A,过机服务商重量差!L:L),"0"),2)</f>
        <v>44</v>
      </c>
      <c r="E4092" s="64">
        <f>ROUND(IF(B4092="小旋风",$D4092/提成!$D$4*提成!$E$4,$D4092/提成!$D$3*提成!$E$3),2)</f>
        <v>0.44</v>
      </c>
      <c r="F4092" s="5" t="str">
        <f ca="1">IFERROR(LOOKUP(1,0/((B4092=名单!B:B)*(VALUE(AW4092)&gt;=名单!E:E)*(VALUE(AW4092)&lt;=名单!G:G)*(Y4092="正常走货")),名单!H:H),"否")</f>
        <v>否</v>
      </c>
      <c r="G4092" s="71" t="s">
        <v>12264</v>
      </c>
      <c r="H4092" s="71" t="s">
        <v>12266</v>
      </c>
      <c r="J4092" s="72" t="s">
        <v>17</v>
      </c>
      <c r="L4092" s="71" t="s">
        <v>18</v>
      </c>
      <c r="M4092" s="73"/>
      <c r="N4092" s="73"/>
      <c r="R4092" s="73"/>
      <c r="S4092" s="72" t="s">
        <v>199</v>
      </c>
      <c r="T4092" s="72" t="s">
        <v>14439</v>
      </c>
      <c r="U4092" s="73"/>
      <c r="W4092" s="73"/>
      <c r="X4092" s="73"/>
      <c r="Y4092" s="72" t="s">
        <v>14379</v>
      </c>
      <c r="AO4092" s="71">
        <v>223.6</v>
      </c>
      <c r="AW4092" s="74" t="s">
        <v>18486</v>
      </c>
    </row>
    <row r="4093" spans="1:49">
      <c r="A4093" s="70" t="str">
        <f t="shared" si="127"/>
        <v>2026-01</v>
      </c>
      <c r="B4093" s="5" t="str">
        <f>_xlfn.XLOOKUP(G4093,过机服务商重量差!A:A,过机服务商重量差!G:G)</f>
        <v>玉麒麟</v>
      </c>
      <c r="C4093" s="32" t="str">
        <f t="shared" si="126"/>
        <v>渠道</v>
      </c>
      <c r="D4093" s="63">
        <f>ROUND(IF(AND(AO4093&gt;=0,Y4093="正常走货"),_xlfn.XLOOKUP(G4093,过机服务商重量差!A:A,过机服务商重量差!L:L),"0"),2)</f>
        <v>44</v>
      </c>
      <c r="E4093" s="64">
        <f>ROUND(IF(B4093="小旋风",$D4093/提成!$D$4*提成!$E$4,$D4093/提成!$D$3*提成!$E$3),2)</f>
        <v>0.44</v>
      </c>
      <c r="F4093" s="5" t="str">
        <f ca="1">IFERROR(LOOKUP(1,0/((B4093=名单!B:B)*(VALUE(AW4093)&gt;=名单!E:E)*(VALUE(AW4093)&lt;=名单!G:G)*(Y4093="正常走货")),名单!H:H),"否")</f>
        <v>否</v>
      </c>
      <c r="G4093" s="71" t="s">
        <v>12267</v>
      </c>
      <c r="H4093" s="71" t="s">
        <v>12269</v>
      </c>
      <c r="J4093" s="72" t="s">
        <v>17</v>
      </c>
      <c r="L4093" s="71" t="s">
        <v>18</v>
      </c>
      <c r="M4093" s="73"/>
      <c r="N4093" s="73"/>
      <c r="R4093" s="73"/>
      <c r="S4093" s="72" t="s">
        <v>199</v>
      </c>
      <c r="T4093" s="72" t="s">
        <v>14439</v>
      </c>
      <c r="U4093" s="73"/>
      <c r="W4093" s="73"/>
      <c r="X4093" s="73"/>
      <c r="Y4093" s="72" t="s">
        <v>14379</v>
      </c>
      <c r="AO4093" s="71">
        <v>223.6</v>
      </c>
      <c r="AW4093" s="74" t="s">
        <v>18487</v>
      </c>
    </row>
    <row r="4094" spans="1:49">
      <c r="A4094" s="70" t="str">
        <f t="shared" si="127"/>
        <v>2026-01</v>
      </c>
      <c r="B4094" s="5" t="str">
        <f>_xlfn.XLOOKUP(G4094,过机服务商重量差!A:A,过机服务商重量差!G:G)</f>
        <v>玉麒麟</v>
      </c>
      <c r="C4094" s="32" t="str">
        <f t="shared" si="126"/>
        <v>渠道</v>
      </c>
      <c r="D4094" s="63">
        <f>ROUND(IF(AND(AO4094&gt;=0,Y4094="正常走货"),_xlfn.XLOOKUP(G4094,过机服务商重量差!A:A,过机服务商重量差!L:L),"0"),2)</f>
        <v>44</v>
      </c>
      <c r="E4094" s="64">
        <f>ROUND(IF(B4094="小旋风",$D4094/提成!$D$4*提成!$E$4,$D4094/提成!$D$3*提成!$E$3),2)</f>
        <v>0.44</v>
      </c>
      <c r="F4094" s="5" t="str">
        <f ca="1">IFERROR(LOOKUP(1,0/((B4094=名单!B:B)*(VALUE(AW4094)&gt;=名单!E:E)*(VALUE(AW4094)&lt;=名单!G:G)*(Y4094="正常走货")),名单!H:H),"否")</f>
        <v>否</v>
      </c>
      <c r="G4094" s="71" t="s">
        <v>12270</v>
      </c>
      <c r="H4094" s="71" t="s">
        <v>12272</v>
      </c>
      <c r="J4094" s="72" t="s">
        <v>17</v>
      </c>
      <c r="L4094" s="71" t="s">
        <v>18</v>
      </c>
      <c r="M4094" s="73"/>
      <c r="N4094" s="73"/>
      <c r="R4094" s="73"/>
      <c r="S4094" s="72" t="s">
        <v>199</v>
      </c>
      <c r="T4094" s="72" t="s">
        <v>14439</v>
      </c>
      <c r="U4094" s="73"/>
      <c r="W4094" s="73"/>
      <c r="X4094" s="73"/>
      <c r="Y4094" s="72" t="s">
        <v>14379</v>
      </c>
      <c r="AO4094" s="71">
        <v>223.6</v>
      </c>
      <c r="AW4094" s="74" t="s">
        <v>18488</v>
      </c>
    </row>
    <row r="4095" spans="1:49">
      <c r="A4095" s="70" t="str">
        <f t="shared" si="127"/>
        <v>2026-01</v>
      </c>
      <c r="B4095" s="5" t="str">
        <f>_xlfn.XLOOKUP(G4095,过机服务商重量差!A:A,过机服务商重量差!G:G)</f>
        <v>玉麒麟</v>
      </c>
      <c r="C4095" s="32" t="str">
        <f t="shared" si="126"/>
        <v>渠道</v>
      </c>
      <c r="D4095" s="63">
        <f>ROUND(IF(AND(AO4095&gt;=0,Y4095="正常走货"),_xlfn.XLOOKUP(G4095,过机服务商重量差!A:A,过机服务商重量差!L:L),"0"),2)</f>
        <v>22</v>
      </c>
      <c r="E4095" s="64">
        <f>ROUND(IF(B4095="小旋风",$D4095/提成!$D$4*提成!$E$4,$D4095/提成!$D$3*提成!$E$3),2)</f>
        <v>0.22</v>
      </c>
      <c r="F4095" s="5" t="str">
        <f ca="1">IFERROR(LOOKUP(1,0/((B4095=名单!B:B)*(VALUE(AW4095)&gt;=名单!E:E)*(VALUE(AW4095)&lt;=名单!G:G)*(Y4095="正常走货")),名单!H:H),"否")</f>
        <v>否</v>
      </c>
      <c r="G4095" s="71" t="s">
        <v>12273</v>
      </c>
      <c r="H4095" s="71" t="s">
        <v>12275</v>
      </c>
      <c r="J4095" s="72" t="s">
        <v>17</v>
      </c>
      <c r="L4095" s="71" t="s">
        <v>18</v>
      </c>
      <c r="M4095" s="73"/>
      <c r="N4095" s="73"/>
      <c r="R4095" s="73"/>
      <c r="S4095" s="72" t="s">
        <v>199</v>
      </c>
      <c r="T4095" s="72" t="s">
        <v>14439</v>
      </c>
      <c r="U4095" s="73"/>
      <c r="W4095" s="73"/>
      <c r="X4095" s="73"/>
      <c r="Y4095" s="72" t="s">
        <v>14379</v>
      </c>
      <c r="AO4095" s="71">
        <v>102.6</v>
      </c>
      <c r="AW4095" s="74" t="s">
        <v>18489</v>
      </c>
    </row>
    <row r="4096" spans="1:49">
      <c r="A4096" s="70" t="str">
        <f t="shared" si="127"/>
        <v>2026-01</v>
      </c>
      <c r="B4096" s="5" t="str">
        <f>_xlfn.XLOOKUP(G4096,过机服务商重量差!A:A,过机服务商重量差!G:G)</f>
        <v>玉麒麟</v>
      </c>
      <c r="C4096" s="32" t="str">
        <f t="shared" si="126"/>
        <v>渠道</v>
      </c>
      <c r="D4096" s="63">
        <f>ROUND(IF(AND(AO4096&gt;=0,Y4096="正常走货"),_xlfn.XLOOKUP(G4096,过机服务商重量差!A:A,过机服务商重量差!L:L),"0"),2)</f>
        <v>22</v>
      </c>
      <c r="E4096" s="64">
        <f>ROUND(IF(B4096="小旋风",$D4096/提成!$D$4*提成!$E$4,$D4096/提成!$D$3*提成!$E$3),2)</f>
        <v>0.22</v>
      </c>
      <c r="F4096" s="5" t="str">
        <f ca="1">IFERROR(LOOKUP(1,0/((B4096=名单!B:B)*(VALUE(AW4096)&gt;=名单!E:E)*(VALUE(AW4096)&lt;=名单!G:G)*(Y4096="正常走货")),名单!H:H),"否")</f>
        <v>否</v>
      </c>
      <c r="G4096" s="71" t="s">
        <v>12276</v>
      </c>
      <c r="H4096" s="71" t="s">
        <v>12278</v>
      </c>
      <c r="J4096" s="72" t="s">
        <v>17</v>
      </c>
      <c r="L4096" s="71" t="s">
        <v>18</v>
      </c>
      <c r="M4096" s="73"/>
      <c r="N4096" s="73"/>
      <c r="R4096" s="73"/>
      <c r="S4096" s="72" t="s">
        <v>199</v>
      </c>
      <c r="T4096" s="72" t="s">
        <v>14439</v>
      </c>
      <c r="U4096" s="73"/>
      <c r="W4096" s="73"/>
      <c r="X4096" s="73"/>
      <c r="Y4096" s="72" t="s">
        <v>14379</v>
      </c>
      <c r="AO4096" s="71">
        <v>102.6</v>
      </c>
      <c r="AW4096" s="74" t="s">
        <v>18490</v>
      </c>
    </row>
    <row r="4097" spans="1:49">
      <c r="A4097" s="70" t="str">
        <f t="shared" si="127"/>
        <v>2026-01</v>
      </c>
      <c r="B4097" s="5" t="str">
        <f>_xlfn.XLOOKUP(G4097,过机服务商重量差!A:A,过机服务商重量差!G:G)</f>
        <v>玉麒麟</v>
      </c>
      <c r="C4097" s="32" t="str">
        <f t="shared" si="126"/>
        <v>渠道</v>
      </c>
      <c r="D4097" s="63">
        <f>ROUND(IF(AND(AO4097&gt;=0,Y4097="正常走货"),_xlfn.XLOOKUP(G4097,过机服务商重量差!A:A,过机服务商重量差!L:L),"0"),2)</f>
        <v>22</v>
      </c>
      <c r="E4097" s="64">
        <f>ROUND(IF(B4097="小旋风",$D4097/提成!$D$4*提成!$E$4,$D4097/提成!$D$3*提成!$E$3),2)</f>
        <v>0.22</v>
      </c>
      <c r="F4097" s="5" t="str">
        <f ca="1">IFERROR(LOOKUP(1,0/((B4097=名单!B:B)*(VALUE(AW4097)&gt;=名单!E:E)*(VALUE(AW4097)&lt;=名单!G:G)*(Y4097="正常走货")),名单!H:H),"否")</f>
        <v>否</v>
      </c>
      <c r="G4097" s="71" t="s">
        <v>12279</v>
      </c>
      <c r="H4097" s="71" t="s">
        <v>12281</v>
      </c>
      <c r="J4097" s="72" t="s">
        <v>17</v>
      </c>
      <c r="L4097" s="71" t="s">
        <v>18</v>
      </c>
      <c r="M4097" s="73"/>
      <c r="N4097" s="73"/>
      <c r="R4097" s="73"/>
      <c r="S4097" s="72" t="s">
        <v>199</v>
      </c>
      <c r="T4097" s="72" t="s">
        <v>14439</v>
      </c>
      <c r="U4097" s="73"/>
      <c r="W4097" s="73"/>
      <c r="X4097" s="73"/>
      <c r="Y4097" s="72" t="s">
        <v>14379</v>
      </c>
      <c r="AO4097" s="71">
        <v>102.6</v>
      </c>
      <c r="AW4097" s="74" t="s">
        <v>18491</v>
      </c>
    </row>
    <row r="4098" spans="1:49">
      <c r="A4098" s="70" t="str">
        <f t="shared" si="127"/>
        <v>2026-01</v>
      </c>
      <c r="B4098" s="5" t="str">
        <f>_xlfn.XLOOKUP(G4098,过机服务商重量差!A:A,过机服务商重量差!G:G)</f>
        <v>玉麒麟</v>
      </c>
      <c r="C4098" s="32" t="str">
        <f t="shared" ref="C4098:C4161" si="128">IF(OR(AO4098&lt;0,L4098="FBA海运"),"","渠道")</f>
        <v>渠道</v>
      </c>
      <c r="D4098" s="63">
        <f>ROUND(IF(AND(AO4098&gt;=0,Y4098="正常走货"),_xlfn.XLOOKUP(G4098,过机服务商重量差!A:A,过机服务商重量差!L:L),"0"),2)</f>
        <v>22</v>
      </c>
      <c r="E4098" s="64">
        <f>ROUND(IF(B4098="小旋风",$D4098/提成!$D$4*提成!$E$4,$D4098/提成!$D$3*提成!$E$3),2)</f>
        <v>0.22</v>
      </c>
      <c r="F4098" s="5" t="str">
        <f ca="1">IFERROR(LOOKUP(1,0/((B4098=名单!B:B)*(VALUE(AW4098)&gt;=名单!E:E)*(VALUE(AW4098)&lt;=名单!G:G)*(Y4098="正常走货")),名单!H:H),"否")</f>
        <v>否</v>
      </c>
      <c r="G4098" s="71" t="s">
        <v>12282</v>
      </c>
      <c r="H4098" s="71" t="s">
        <v>12284</v>
      </c>
      <c r="J4098" s="72" t="s">
        <v>17</v>
      </c>
      <c r="L4098" s="71" t="s">
        <v>18</v>
      </c>
      <c r="M4098" s="73"/>
      <c r="N4098" s="73"/>
      <c r="R4098" s="73"/>
      <c r="S4098" s="72" t="s">
        <v>199</v>
      </c>
      <c r="T4098" s="72" t="s">
        <v>14439</v>
      </c>
      <c r="U4098" s="73"/>
      <c r="W4098" s="73"/>
      <c r="X4098" s="73"/>
      <c r="Y4098" s="72" t="s">
        <v>14379</v>
      </c>
      <c r="AO4098" s="71">
        <v>102.6</v>
      </c>
      <c r="AW4098" s="74" t="s">
        <v>18492</v>
      </c>
    </row>
    <row r="4099" spans="1:49">
      <c r="A4099" s="70" t="str">
        <f t="shared" ref="A4099:A4162" si="129">MID(AW4099,1,7)</f>
        <v>2026-01</v>
      </c>
      <c r="B4099" s="5" t="str">
        <f>_xlfn.XLOOKUP(G4099,过机服务商重量差!A:A,过机服务商重量差!G:G)</f>
        <v>玉麒麟</v>
      </c>
      <c r="C4099" s="32" t="str">
        <f t="shared" si="128"/>
        <v>渠道</v>
      </c>
      <c r="D4099" s="63">
        <f>ROUND(IF(AND(AO4099&gt;=0,Y4099="正常走货"),_xlfn.XLOOKUP(G4099,过机服务商重量差!A:A,过机服务商重量差!L:L),"0"),2)</f>
        <v>22</v>
      </c>
      <c r="E4099" s="64">
        <f>ROUND(IF(B4099="小旋风",$D4099/提成!$D$4*提成!$E$4,$D4099/提成!$D$3*提成!$E$3),2)</f>
        <v>0.22</v>
      </c>
      <c r="F4099" s="5" t="str">
        <f ca="1">IFERROR(LOOKUP(1,0/((B4099=名单!B:B)*(VALUE(AW4099)&gt;=名单!E:E)*(VALUE(AW4099)&lt;=名单!G:G)*(Y4099="正常走货")),名单!H:H),"否")</f>
        <v>否</v>
      </c>
      <c r="G4099" s="71" t="s">
        <v>12285</v>
      </c>
      <c r="H4099" s="71" t="s">
        <v>12287</v>
      </c>
      <c r="J4099" s="72" t="s">
        <v>17</v>
      </c>
      <c r="L4099" s="71" t="s">
        <v>18</v>
      </c>
      <c r="M4099" s="73"/>
      <c r="N4099" s="73"/>
      <c r="R4099" s="73"/>
      <c r="S4099" s="72" t="s">
        <v>199</v>
      </c>
      <c r="T4099" s="72" t="s">
        <v>14439</v>
      </c>
      <c r="U4099" s="73"/>
      <c r="W4099" s="73"/>
      <c r="X4099" s="73"/>
      <c r="Y4099" s="72" t="s">
        <v>14379</v>
      </c>
      <c r="AO4099" s="71">
        <v>102.6</v>
      </c>
      <c r="AW4099" s="74" t="s">
        <v>18493</v>
      </c>
    </row>
    <row r="4100" spans="1:49">
      <c r="A4100" s="70" t="str">
        <f t="shared" si="129"/>
        <v>2026-01</v>
      </c>
      <c r="B4100" s="5" t="str">
        <f>_xlfn.XLOOKUP(G4100,过机服务商重量差!A:A,过机服务商重量差!G:G)</f>
        <v>玉麒麟</v>
      </c>
      <c r="C4100" s="32" t="str">
        <f t="shared" si="128"/>
        <v>渠道</v>
      </c>
      <c r="D4100" s="63">
        <f>ROUND(IF(AND(AO4100&gt;=0,Y4100="正常走货"),_xlfn.XLOOKUP(G4100,过机服务商重量差!A:A,过机服务商重量差!L:L),"0"),2)</f>
        <v>22</v>
      </c>
      <c r="E4100" s="64">
        <f>ROUND(IF(B4100="小旋风",$D4100/提成!$D$4*提成!$E$4,$D4100/提成!$D$3*提成!$E$3),2)</f>
        <v>0.22</v>
      </c>
      <c r="F4100" s="5" t="str">
        <f ca="1">IFERROR(LOOKUP(1,0/((B4100=名单!B:B)*(VALUE(AW4100)&gt;=名单!E:E)*(VALUE(AW4100)&lt;=名单!G:G)*(Y4100="正常走货")),名单!H:H),"否")</f>
        <v>否</v>
      </c>
      <c r="G4100" s="71" t="s">
        <v>12288</v>
      </c>
      <c r="H4100" s="71" t="s">
        <v>12290</v>
      </c>
      <c r="J4100" s="72" t="s">
        <v>17</v>
      </c>
      <c r="L4100" s="71" t="s">
        <v>18</v>
      </c>
      <c r="M4100" s="73"/>
      <c r="N4100" s="73"/>
      <c r="R4100" s="73"/>
      <c r="S4100" s="72" t="s">
        <v>199</v>
      </c>
      <c r="T4100" s="72" t="s">
        <v>14439</v>
      </c>
      <c r="U4100" s="73"/>
      <c r="W4100" s="73"/>
      <c r="X4100" s="73"/>
      <c r="Y4100" s="72" t="s">
        <v>14379</v>
      </c>
      <c r="AO4100" s="71">
        <v>102.6</v>
      </c>
      <c r="AW4100" s="74" t="s">
        <v>18494</v>
      </c>
    </row>
    <row r="4101" spans="1:49">
      <c r="A4101" s="70" t="str">
        <f t="shared" si="129"/>
        <v>2026-01</v>
      </c>
      <c r="B4101" s="5" t="str">
        <f>_xlfn.XLOOKUP(G4101,过机服务商重量差!A:A,过机服务商重量差!G:G)</f>
        <v>玉麒麟</v>
      </c>
      <c r="C4101" s="32" t="str">
        <f t="shared" si="128"/>
        <v>渠道</v>
      </c>
      <c r="D4101" s="63">
        <f>ROUND(IF(AND(AO4101&gt;=0,Y4101="正常走货"),_xlfn.XLOOKUP(G4101,过机服务商重量差!A:A,过机服务商重量差!L:L),"0"),2)</f>
        <v>22</v>
      </c>
      <c r="E4101" s="64">
        <f>ROUND(IF(B4101="小旋风",$D4101/提成!$D$4*提成!$E$4,$D4101/提成!$D$3*提成!$E$3),2)</f>
        <v>0.22</v>
      </c>
      <c r="F4101" s="5" t="str">
        <f ca="1">IFERROR(LOOKUP(1,0/((B4101=名单!B:B)*(VALUE(AW4101)&gt;=名单!E:E)*(VALUE(AW4101)&lt;=名单!G:G)*(Y4101="正常走货")),名单!H:H),"否")</f>
        <v>否</v>
      </c>
      <c r="G4101" s="71" t="s">
        <v>12291</v>
      </c>
      <c r="H4101" s="71" t="s">
        <v>12293</v>
      </c>
      <c r="J4101" s="72" t="s">
        <v>17</v>
      </c>
      <c r="L4101" s="72" t="s">
        <v>18</v>
      </c>
      <c r="M4101" s="73"/>
      <c r="N4101" s="73"/>
      <c r="R4101" s="73"/>
      <c r="S4101" s="72" t="s">
        <v>199</v>
      </c>
      <c r="T4101" s="72" t="s">
        <v>14439</v>
      </c>
      <c r="U4101" s="73"/>
      <c r="W4101" s="73"/>
      <c r="X4101" s="73"/>
      <c r="Y4101" s="72" t="s">
        <v>14379</v>
      </c>
      <c r="AO4101" s="71">
        <v>267.6</v>
      </c>
      <c r="AW4101" s="74" t="s">
        <v>18495</v>
      </c>
    </row>
    <row r="4102" spans="1:49">
      <c r="A4102" s="70" t="str">
        <f t="shared" si="129"/>
        <v>2026-01</v>
      </c>
      <c r="B4102" s="5" t="str">
        <f>_xlfn.XLOOKUP(G4102,过机服务商重量差!A:A,过机服务商重量差!G:G)</f>
        <v>玉麒麟</v>
      </c>
      <c r="C4102" s="32" t="str">
        <f t="shared" si="128"/>
        <v>渠道</v>
      </c>
      <c r="D4102" s="63">
        <f>ROUND(IF(AND(AO4102&gt;=0,Y4102="正常走货"),_xlfn.XLOOKUP(G4102,过机服务商重量差!A:A,过机服务商重量差!L:L),"0"),2)</f>
        <v>4</v>
      </c>
      <c r="E4102" s="64">
        <f>ROUND(IF(B4102="小旋风",$D4102/提成!$D$4*提成!$E$4,$D4102/提成!$D$3*提成!$E$3),2)</f>
        <v>0.04</v>
      </c>
      <c r="F4102" s="5" t="str">
        <f ca="1">IFERROR(LOOKUP(1,0/((B4102=名单!B:B)*(VALUE(AW4102)&gt;=名单!E:E)*(VALUE(AW4102)&lt;=名单!G:G)*(Y4102="正常走货")),名单!H:H),"否")</f>
        <v>否</v>
      </c>
      <c r="G4102" s="71" t="s">
        <v>12294</v>
      </c>
      <c r="H4102" s="71" t="s">
        <v>12296</v>
      </c>
      <c r="J4102" s="72" t="s">
        <v>24</v>
      </c>
      <c r="L4102" s="72" t="s">
        <v>18</v>
      </c>
      <c r="M4102" s="73"/>
      <c r="N4102" s="73"/>
      <c r="R4102" s="73"/>
      <c r="S4102" s="72" t="s">
        <v>767</v>
      </c>
      <c r="T4102" s="71" t="s">
        <v>14382</v>
      </c>
      <c r="U4102" s="73"/>
      <c r="W4102" s="73"/>
      <c r="X4102" s="73"/>
      <c r="Y4102" s="72" t="s">
        <v>14379</v>
      </c>
      <c r="AO4102" s="71">
        <v>69.4</v>
      </c>
      <c r="AW4102" s="74" t="s">
        <v>18496</v>
      </c>
    </row>
    <row r="4103" spans="1:49">
      <c r="A4103" s="70" t="str">
        <f t="shared" si="129"/>
        <v>2026-01</v>
      </c>
      <c r="B4103" s="5" t="str">
        <f>_xlfn.XLOOKUP(G4103,过机服务商重量差!A:A,过机服务商重量差!G:G)</f>
        <v>玉麒麟</v>
      </c>
      <c r="C4103" s="32" t="str">
        <f t="shared" si="128"/>
        <v>渠道</v>
      </c>
      <c r="D4103" s="63">
        <f>ROUND(IF(AND(AO4103&gt;=0,Y4103="正常走货"),_xlfn.XLOOKUP(G4103,过机服务商重量差!A:A,过机服务商重量差!L:L),"0"),2)</f>
        <v>2.5</v>
      </c>
      <c r="E4103" s="64">
        <f>ROUND(IF(B4103="小旋风",$D4103/提成!$D$4*提成!$E$4,$D4103/提成!$D$3*提成!$E$3),2)</f>
        <v>0.03</v>
      </c>
      <c r="F4103" s="5" t="str">
        <f ca="1">IFERROR(LOOKUP(1,0/((B4103=名单!B:B)*(VALUE(AW4103)&gt;=名单!E:E)*(VALUE(AW4103)&lt;=名单!G:G)*(Y4103="正常走货")),名单!H:H),"否")</f>
        <v>否</v>
      </c>
      <c r="G4103" s="71" t="s">
        <v>12297</v>
      </c>
      <c r="H4103" s="71" t="s">
        <v>12299</v>
      </c>
      <c r="J4103" s="72" t="s">
        <v>17</v>
      </c>
      <c r="L4103" s="71" t="s">
        <v>18</v>
      </c>
      <c r="M4103" s="73"/>
      <c r="N4103" s="73"/>
      <c r="R4103" s="73"/>
      <c r="S4103" s="72" t="s">
        <v>767</v>
      </c>
      <c r="T4103" s="72" t="s">
        <v>14382</v>
      </c>
      <c r="U4103" s="73"/>
      <c r="W4103" s="73"/>
      <c r="X4103" s="73"/>
      <c r="Y4103" s="72" t="s">
        <v>14379</v>
      </c>
      <c r="AO4103" s="71">
        <v>69.16</v>
      </c>
      <c r="AW4103" s="74" t="s">
        <v>18497</v>
      </c>
    </row>
    <row r="4104" spans="1:49">
      <c r="A4104" s="70" t="str">
        <f t="shared" si="129"/>
        <v>2026-01</v>
      </c>
      <c r="B4104" s="5" t="str">
        <f>_xlfn.XLOOKUP(G4104,过机服务商重量差!A:A,过机服务商重量差!G:G)</f>
        <v>玉麒麟</v>
      </c>
      <c r="C4104" s="32" t="str">
        <f t="shared" si="128"/>
        <v>渠道</v>
      </c>
      <c r="D4104" s="63">
        <f>ROUND(IF(AND(AO4104&gt;=0,Y4104="正常走货"),_xlfn.XLOOKUP(G4104,过机服务商重量差!A:A,过机服务商重量差!L:L),"0"),2)</f>
        <v>30</v>
      </c>
      <c r="E4104" s="64">
        <f>ROUND(IF(B4104="小旋风",$D4104/提成!$D$4*提成!$E$4,$D4104/提成!$D$3*提成!$E$3),2)</f>
        <v>0.3</v>
      </c>
      <c r="F4104" s="5" t="str">
        <f ca="1">IFERROR(LOOKUP(1,0/((B4104=名单!B:B)*(VALUE(AW4104)&gt;=名单!E:E)*(VALUE(AW4104)&lt;=名单!G:G)*(Y4104="正常走货")),名单!H:H),"否")</f>
        <v>否</v>
      </c>
      <c r="G4104" s="71" t="s">
        <v>12300</v>
      </c>
      <c r="H4104" s="71" t="s">
        <v>12302</v>
      </c>
      <c r="J4104" s="72" t="s">
        <v>17</v>
      </c>
      <c r="L4104" s="71" t="s">
        <v>18</v>
      </c>
      <c r="M4104" s="73"/>
      <c r="N4104" s="73"/>
      <c r="R4104" s="73"/>
      <c r="S4104" s="72" t="s">
        <v>767</v>
      </c>
      <c r="T4104" s="72" t="s">
        <v>14382</v>
      </c>
      <c r="U4104" s="73"/>
      <c r="W4104" s="73"/>
      <c r="X4104" s="73"/>
      <c r="Y4104" s="72" t="s">
        <v>14379</v>
      </c>
      <c r="AO4104" s="71">
        <v>152.45</v>
      </c>
      <c r="AW4104" s="74" t="s">
        <v>18498</v>
      </c>
    </row>
    <row r="4105" spans="1:49">
      <c r="A4105" s="70" t="str">
        <f t="shared" si="129"/>
        <v>2026-01</v>
      </c>
      <c r="B4105" s="5" t="str">
        <f>_xlfn.XLOOKUP(G4105,过机服务商重量差!A:A,过机服务商重量差!G:G)</f>
        <v>玉麒麟</v>
      </c>
      <c r="C4105" s="32" t="str">
        <f t="shared" si="128"/>
        <v>渠道</v>
      </c>
      <c r="D4105" s="63">
        <f>ROUND(IF(AND(AO4105&gt;=0,Y4105="正常走货"),_xlfn.XLOOKUP(G4105,过机服务商重量差!A:A,过机服务商重量差!L:L),"0"),2)</f>
        <v>8</v>
      </c>
      <c r="E4105" s="64">
        <f>ROUND(IF(B4105="小旋风",$D4105/提成!$D$4*提成!$E$4,$D4105/提成!$D$3*提成!$E$3),2)</f>
        <v>0.08</v>
      </c>
      <c r="F4105" s="5" t="str">
        <f ca="1">IFERROR(LOOKUP(1,0/((B4105=名单!B:B)*(VALUE(AW4105)&gt;=名单!E:E)*(VALUE(AW4105)&lt;=名单!G:G)*(Y4105="正常走货")),名单!H:H),"否")</f>
        <v>否</v>
      </c>
      <c r="G4105" s="71" t="s">
        <v>12303</v>
      </c>
      <c r="H4105" s="71" t="s">
        <v>12305</v>
      </c>
      <c r="J4105" s="72" t="s">
        <v>1283</v>
      </c>
      <c r="L4105" s="71" t="s">
        <v>18</v>
      </c>
      <c r="M4105" s="73"/>
      <c r="N4105" s="73"/>
      <c r="R4105" s="73"/>
      <c r="S4105" s="72" t="s">
        <v>767</v>
      </c>
      <c r="T4105" s="72" t="s">
        <v>14382</v>
      </c>
      <c r="U4105" s="73"/>
      <c r="W4105" s="73"/>
      <c r="X4105" s="73"/>
      <c r="Y4105" s="72" t="s">
        <v>14379</v>
      </c>
      <c r="AO4105" s="71">
        <v>0</v>
      </c>
      <c r="AW4105" s="74" t="s">
        <v>18499</v>
      </c>
    </row>
    <row r="4106" spans="1:49">
      <c r="A4106" s="70" t="str">
        <f t="shared" si="129"/>
        <v>2026-01</v>
      </c>
      <c r="B4106" s="5" t="str">
        <f>_xlfn.XLOOKUP(G4106,过机服务商重量差!A:A,过机服务商重量差!G:G)</f>
        <v>风清扬</v>
      </c>
      <c r="C4106" s="32" t="str">
        <f t="shared" si="128"/>
        <v>渠道</v>
      </c>
      <c r="D4106" s="63">
        <f>ROUND(IF(AND(AO4106&gt;=0,Y4106="正常走货"),_xlfn.XLOOKUP(G4106,过机服务商重量差!A:A,过机服务商重量差!L:L),"0"),2)</f>
        <v>139</v>
      </c>
      <c r="E4106" s="64">
        <f>ROUND(IF(B4106="小旋风",$D4106/提成!$D$4*提成!$E$4,$D4106/提成!$D$3*提成!$E$3),2)</f>
        <v>1.39</v>
      </c>
      <c r="F4106" s="5" t="str">
        <f ca="1">IFERROR(LOOKUP(1,0/((B4106=名单!B:B)*(VALUE(AW4106)&gt;=名单!E:E)*(VALUE(AW4106)&lt;=名单!G:G)*(Y4106="正常走货")),名单!H:H),"否")</f>
        <v>是</v>
      </c>
      <c r="G4106" s="71" t="s">
        <v>12306</v>
      </c>
      <c r="H4106" s="71" t="s">
        <v>12308</v>
      </c>
      <c r="J4106" s="72" t="s">
        <v>51</v>
      </c>
      <c r="L4106" s="71" t="s">
        <v>18</v>
      </c>
      <c r="M4106" s="73"/>
      <c r="N4106" s="73"/>
      <c r="R4106" s="73"/>
      <c r="S4106" s="72" t="s">
        <v>1488</v>
      </c>
      <c r="T4106" s="72" t="s">
        <v>14386</v>
      </c>
      <c r="U4106" s="73"/>
      <c r="W4106" s="73"/>
      <c r="X4106" s="73"/>
      <c r="Y4106" s="72" t="s">
        <v>14379</v>
      </c>
      <c r="AO4106" s="71">
        <v>586</v>
      </c>
      <c r="AW4106" s="74" t="s">
        <v>18500</v>
      </c>
    </row>
    <row r="4107" spans="1:49">
      <c r="A4107" s="70" t="str">
        <f t="shared" si="129"/>
        <v>2026-01</v>
      </c>
      <c r="B4107" s="5" t="str">
        <f>_xlfn.XLOOKUP(G4107,过机服务商重量差!A:A,过机服务商重量差!G:G)</f>
        <v>帅时莹</v>
      </c>
      <c r="C4107" s="32" t="str">
        <f t="shared" si="128"/>
        <v>渠道</v>
      </c>
      <c r="D4107" s="63">
        <f>ROUND(IF(AND(AO4107&gt;=0,Y4107="正常走货"),_xlfn.XLOOKUP(G4107,过机服务商重量差!A:A,过机服务商重量差!L:L),"0"),2)</f>
        <v>0.5</v>
      </c>
      <c r="E4107" s="64">
        <f>ROUND(IF(B4107="小旋风",$D4107/提成!$D$4*提成!$E$4,$D4107/提成!$D$3*提成!$E$3),2)</f>
        <v>0.01</v>
      </c>
      <c r="F4107" s="5" t="str">
        <f ca="1">IFERROR(LOOKUP(1,0/((B4107=名单!B:B)*(VALUE(AW4107)&gt;=名单!E:E)*(VALUE(AW4107)&lt;=名单!G:G)*(Y4107="正常走货")),名单!H:H),"否")</f>
        <v>否</v>
      </c>
      <c r="G4107" s="71" t="s">
        <v>12309</v>
      </c>
      <c r="H4107" s="71" t="s">
        <v>12311</v>
      </c>
      <c r="J4107" s="72" t="s">
        <v>458</v>
      </c>
      <c r="L4107" s="71" t="s">
        <v>18</v>
      </c>
      <c r="M4107" s="73"/>
      <c r="N4107" s="73"/>
      <c r="R4107" s="73"/>
      <c r="S4107" s="72" t="s">
        <v>187</v>
      </c>
      <c r="T4107" s="72" t="s">
        <v>14410</v>
      </c>
      <c r="U4107" s="73"/>
      <c r="W4107" s="73"/>
      <c r="X4107" s="73"/>
      <c r="Y4107" s="72" t="s">
        <v>14379</v>
      </c>
      <c r="AO4107" s="71">
        <v>50</v>
      </c>
      <c r="AW4107" s="74" t="s">
        <v>18501</v>
      </c>
    </row>
    <row r="4108" spans="1:49">
      <c r="A4108" s="70" t="str">
        <f t="shared" si="129"/>
        <v>2026-01</v>
      </c>
      <c r="B4108" s="5" t="str">
        <f>_xlfn.XLOOKUP(G4108,过机服务商重量差!A:A,过机服务商重量差!G:G)</f>
        <v>帅时莹</v>
      </c>
      <c r="C4108" s="32" t="str">
        <f t="shared" si="128"/>
        <v>渠道</v>
      </c>
      <c r="D4108" s="63">
        <f>ROUND(IF(AND(AO4108&gt;=0,Y4108="正常走货"),_xlfn.XLOOKUP(G4108,过机服务商重量差!A:A,过机服务商重量差!L:L),"0"),2)</f>
        <v>1</v>
      </c>
      <c r="E4108" s="64">
        <f>ROUND(IF(B4108="小旋风",$D4108/提成!$D$4*提成!$E$4,$D4108/提成!$D$3*提成!$E$3),2)</f>
        <v>0.01</v>
      </c>
      <c r="F4108" s="5" t="str">
        <f ca="1">IFERROR(LOOKUP(1,0/((B4108=名单!B:B)*(VALUE(AW4108)&gt;=名单!E:E)*(VALUE(AW4108)&lt;=名单!G:G)*(Y4108="正常走货")),名单!H:H),"否")</f>
        <v>否</v>
      </c>
      <c r="G4108" s="71" t="s">
        <v>12312</v>
      </c>
      <c r="H4108" s="71" t="s">
        <v>12314</v>
      </c>
      <c r="J4108" s="72" t="s">
        <v>458</v>
      </c>
      <c r="L4108" s="71" t="s">
        <v>18</v>
      </c>
      <c r="M4108" s="73"/>
      <c r="N4108" s="73"/>
      <c r="R4108" s="73"/>
      <c r="S4108" s="72" t="s">
        <v>199</v>
      </c>
      <c r="T4108" s="72" t="s">
        <v>14439</v>
      </c>
      <c r="U4108" s="73"/>
      <c r="W4108" s="73"/>
      <c r="X4108" s="73"/>
      <c r="Y4108" s="72" t="s">
        <v>14379</v>
      </c>
      <c r="AO4108" s="71">
        <v>62</v>
      </c>
      <c r="AW4108" s="74" t="s">
        <v>18502</v>
      </c>
    </row>
    <row r="4109" spans="1:49">
      <c r="A4109" s="70" t="str">
        <f t="shared" si="129"/>
        <v>2026-01</v>
      </c>
      <c r="B4109" s="5" t="str">
        <f>_xlfn.XLOOKUP(G4109,过机服务商重量差!A:A,过机服务商重量差!G:G)</f>
        <v>玉麒麟</v>
      </c>
      <c r="C4109" s="32" t="str">
        <f t="shared" si="128"/>
        <v>渠道</v>
      </c>
      <c r="D4109" s="63">
        <f>ROUND(IF(AND(AO4109&gt;=0,Y4109="正常走货"),_xlfn.XLOOKUP(G4109,过机服务商重量差!A:A,过机服务商重量差!L:L),"0"),2)</f>
        <v>71</v>
      </c>
      <c r="E4109" s="64">
        <f>ROUND(IF(B4109="小旋风",$D4109/提成!$D$4*提成!$E$4,$D4109/提成!$D$3*提成!$E$3),2)</f>
        <v>0.71</v>
      </c>
      <c r="F4109" s="5" t="str">
        <f ca="1">IFERROR(LOOKUP(1,0/((B4109=名单!B:B)*(VALUE(AW4109)&gt;=名单!E:E)*(VALUE(AW4109)&lt;=名单!G:G)*(Y4109="正常走货")),名单!H:H),"否")</f>
        <v>否</v>
      </c>
      <c r="G4109" s="71" t="s">
        <v>12315</v>
      </c>
      <c r="H4109" s="71" t="s">
        <v>12317</v>
      </c>
      <c r="J4109" s="72" t="s">
        <v>17</v>
      </c>
      <c r="L4109" s="71" t="s">
        <v>18</v>
      </c>
      <c r="M4109" s="73"/>
      <c r="N4109" s="73"/>
      <c r="R4109" s="73"/>
      <c r="S4109" s="72" t="s">
        <v>2149</v>
      </c>
      <c r="T4109" s="72" t="s">
        <v>14382</v>
      </c>
      <c r="U4109" s="73"/>
      <c r="W4109" s="73"/>
      <c r="X4109" s="73"/>
      <c r="Y4109" s="72" t="s">
        <v>14379</v>
      </c>
      <c r="AO4109" s="71">
        <v>124.82</v>
      </c>
      <c r="AW4109" s="74" t="s">
        <v>18503</v>
      </c>
    </row>
    <row r="4110" spans="1:49">
      <c r="A4110" s="70" t="str">
        <f t="shared" si="129"/>
        <v>2026-01</v>
      </c>
      <c r="B4110" s="5" t="str">
        <f>_xlfn.XLOOKUP(G4110,过机服务商重量差!A:A,过机服务商重量差!G:G)</f>
        <v>玉麒麟</v>
      </c>
      <c r="C4110" s="32" t="str">
        <f t="shared" si="128"/>
        <v>渠道</v>
      </c>
      <c r="D4110" s="63">
        <f>ROUND(IF(AND(AO4110&gt;=0,Y4110="正常走货"),_xlfn.XLOOKUP(G4110,过机服务商重量差!A:A,过机服务商重量差!L:L),"0"),2)</f>
        <v>90</v>
      </c>
      <c r="E4110" s="64">
        <f>ROUND(IF(B4110="小旋风",$D4110/提成!$D$4*提成!$E$4,$D4110/提成!$D$3*提成!$E$3),2)</f>
        <v>0.9</v>
      </c>
      <c r="F4110" s="5" t="str">
        <f ca="1">IFERROR(LOOKUP(1,0/((B4110=名单!B:B)*(VALUE(AW4110)&gt;=名单!E:E)*(VALUE(AW4110)&lt;=名单!G:G)*(Y4110="正常走货")),名单!H:H),"否")</f>
        <v>否</v>
      </c>
      <c r="G4110" s="71" t="s">
        <v>12318</v>
      </c>
      <c r="H4110" s="71" t="s">
        <v>12320</v>
      </c>
      <c r="J4110" s="72" t="s">
        <v>17</v>
      </c>
      <c r="L4110" s="71" t="s">
        <v>18</v>
      </c>
      <c r="M4110" s="73"/>
      <c r="N4110" s="73"/>
      <c r="R4110" s="73"/>
      <c r="S4110" s="72" t="s">
        <v>2149</v>
      </c>
      <c r="T4110" s="72" t="s">
        <v>14382</v>
      </c>
      <c r="U4110" s="73"/>
      <c r="W4110" s="73"/>
      <c r="X4110" s="73"/>
      <c r="Y4110" s="72" t="s">
        <v>14379</v>
      </c>
      <c r="AO4110" s="71">
        <v>158.22</v>
      </c>
      <c r="AW4110" s="74" t="s">
        <v>18504</v>
      </c>
    </row>
    <row r="4111" spans="1:49">
      <c r="A4111" s="70" t="str">
        <f t="shared" si="129"/>
        <v>2026-01</v>
      </c>
      <c r="B4111" s="5" t="str">
        <f>_xlfn.XLOOKUP(G4111,过机服务商重量差!A:A,过机服务商重量差!G:G)</f>
        <v>玉麒麟</v>
      </c>
      <c r="C4111" s="32" t="str">
        <f t="shared" si="128"/>
        <v>渠道</v>
      </c>
      <c r="D4111" s="63">
        <f>ROUND(IF(AND(AO4111&gt;=0,Y4111="正常走货"),_xlfn.XLOOKUP(G4111,过机服务商重量差!A:A,过机服务商重量差!L:L),"0"),2)</f>
        <v>89</v>
      </c>
      <c r="E4111" s="64">
        <f>ROUND(IF(B4111="小旋风",$D4111/提成!$D$4*提成!$E$4,$D4111/提成!$D$3*提成!$E$3),2)</f>
        <v>0.89</v>
      </c>
      <c r="F4111" s="5" t="str">
        <f ca="1">IFERROR(LOOKUP(1,0/((B4111=名单!B:B)*(VALUE(AW4111)&gt;=名单!E:E)*(VALUE(AW4111)&lt;=名单!G:G)*(Y4111="正常走货")),名单!H:H),"否")</f>
        <v>否</v>
      </c>
      <c r="G4111" s="71" t="s">
        <v>12321</v>
      </c>
      <c r="H4111" s="71" t="s">
        <v>12323</v>
      </c>
      <c r="J4111" s="72" t="s">
        <v>17</v>
      </c>
      <c r="L4111" s="71" t="s">
        <v>18</v>
      </c>
      <c r="M4111" s="73"/>
      <c r="N4111" s="73"/>
      <c r="R4111" s="73"/>
      <c r="S4111" s="72" t="s">
        <v>2149</v>
      </c>
      <c r="T4111" s="72" t="s">
        <v>14382</v>
      </c>
      <c r="U4111" s="73"/>
      <c r="W4111" s="73"/>
      <c r="X4111" s="73"/>
      <c r="Y4111" s="72" t="s">
        <v>14379</v>
      </c>
      <c r="AO4111" s="71">
        <v>156.46</v>
      </c>
      <c r="AW4111" s="74" t="s">
        <v>18505</v>
      </c>
    </row>
    <row r="4112" spans="1:49">
      <c r="A4112" s="70" t="str">
        <f t="shared" si="129"/>
        <v>2026-01</v>
      </c>
      <c r="B4112" s="5" t="str">
        <f>_xlfn.XLOOKUP(G4112,过机服务商重量差!A:A,过机服务商重量差!G:G)</f>
        <v>无崖子</v>
      </c>
      <c r="C4112" s="32" t="str">
        <f t="shared" si="128"/>
        <v>渠道</v>
      </c>
      <c r="D4112" s="63">
        <f>ROUND(IF(AND(AO4112&gt;=0,Y4112="正常走货"),_xlfn.XLOOKUP(G4112,过机服务商重量差!A:A,过机服务商重量差!L:L),"0"),2)</f>
        <v>37</v>
      </c>
      <c r="E4112" s="64">
        <f>ROUND(IF(B4112="小旋风",$D4112/提成!$D$4*提成!$E$4,$D4112/提成!$D$3*提成!$E$3),2)</f>
        <v>0.37</v>
      </c>
      <c r="F4112" s="5" t="str">
        <f ca="1">IFERROR(LOOKUP(1,0/((B4112=名单!B:B)*(VALUE(AW4112)&gt;=名单!E:E)*(VALUE(AW4112)&lt;=名单!G:G)*(Y4112="正常走货")),名单!H:H),"否")</f>
        <v>否</v>
      </c>
      <c r="G4112" s="71" t="s">
        <v>12324</v>
      </c>
      <c r="H4112" s="71" t="s">
        <v>12326</v>
      </c>
      <c r="J4112" s="72" t="s">
        <v>926</v>
      </c>
      <c r="L4112" s="71" t="s">
        <v>18</v>
      </c>
      <c r="M4112" s="73"/>
      <c r="N4112" s="73"/>
      <c r="R4112" s="73"/>
      <c r="S4112" s="72" t="s">
        <v>337</v>
      </c>
      <c r="T4112" s="72" t="s">
        <v>14378</v>
      </c>
      <c r="U4112" s="73"/>
      <c r="W4112" s="73"/>
      <c r="X4112" s="73"/>
      <c r="Y4112" s="72" t="s">
        <v>14379</v>
      </c>
      <c r="AO4112" s="71">
        <v>0</v>
      </c>
      <c r="AW4112" s="74" t="s">
        <v>18506</v>
      </c>
    </row>
    <row r="4113" spans="1:49">
      <c r="A4113" s="70" t="str">
        <f t="shared" si="129"/>
        <v>2026-01</v>
      </c>
      <c r="B4113" s="5" t="str">
        <f>_xlfn.XLOOKUP(G4113,过机服务商重量差!A:A,过机服务商重量差!G:G)</f>
        <v>玉麒麟</v>
      </c>
      <c r="C4113" s="32" t="str">
        <f t="shared" si="128"/>
        <v>渠道</v>
      </c>
      <c r="D4113" s="63">
        <f>ROUND(IF(AND(AO4113&gt;=0,Y4113="正常走货"),_xlfn.XLOOKUP(G4113,过机服务商重量差!A:A,过机服务商重量差!L:L),"0"),2)</f>
        <v>4</v>
      </c>
      <c r="E4113" s="64">
        <f>ROUND(IF(B4113="小旋风",$D4113/提成!$D$4*提成!$E$4,$D4113/提成!$D$3*提成!$E$3),2)</f>
        <v>0.04</v>
      </c>
      <c r="F4113" s="5" t="str">
        <f ca="1">IFERROR(LOOKUP(1,0/((B4113=名单!B:B)*(VALUE(AW4113)&gt;=名单!E:E)*(VALUE(AW4113)&lt;=名单!G:G)*(Y4113="正常走货")),名单!H:H),"否")</f>
        <v>否</v>
      </c>
      <c r="G4113" s="71" t="s">
        <v>12327</v>
      </c>
      <c r="H4113" s="71" t="s">
        <v>12329</v>
      </c>
      <c r="J4113" s="71" t="s">
        <v>24</v>
      </c>
      <c r="L4113" s="71" t="s">
        <v>18</v>
      </c>
      <c r="M4113" s="73"/>
      <c r="N4113" s="73"/>
      <c r="R4113" s="73"/>
      <c r="S4113" s="72" t="s">
        <v>211</v>
      </c>
      <c r="T4113" s="72" t="s">
        <v>14407</v>
      </c>
      <c r="U4113" s="73"/>
      <c r="W4113" s="73"/>
      <c r="X4113" s="73"/>
      <c r="Y4113" s="72" t="s">
        <v>14379</v>
      </c>
      <c r="AO4113" s="71">
        <v>99.3</v>
      </c>
      <c r="AW4113" s="74" t="s">
        <v>18507</v>
      </c>
    </row>
    <row r="4114" spans="1:49">
      <c r="A4114" s="70" t="str">
        <f t="shared" si="129"/>
        <v>2026-01</v>
      </c>
      <c r="B4114" s="5" t="str">
        <f>_xlfn.XLOOKUP(G4114,过机服务商重量差!A:A,过机服务商重量差!G:G)</f>
        <v>玉麒麟</v>
      </c>
      <c r="C4114" s="32" t="str">
        <f t="shared" si="128"/>
        <v>渠道</v>
      </c>
      <c r="D4114" s="63">
        <f>ROUND(IF(AND(AO4114&gt;=0,Y4114="正常走货"),_xlfn.XLOOKUP(G4114,过机服务商重量差!A:A,过机服务商重量差!L:L),"0"),2)</f>
        <v>0.5</v>
      </c>
      <c r="E4114" s="64">
        <f>ROUND(IF(B4114="小旋风",$D4114/提成!$D$4*提成!$E$4,$D4114/提成!$D$3*提成!$E$3),2)</f>
        <v>0.01</v>
      </c>
      <c r="F4114" s="5" t="str">
        <f ca="1">IFERROR(LOOKUP(1,0/((B4114=名单!B:B)*(VALUE(AW4114)&gt;=名单!E:E)*(VALUE(AW4114)&lt;=名单!G:G)*(Y4114="正常走货")),名单!H:H),"否")</f>
        <v>否</v>
      </c>
      <c r="G4114" s="71" t="s">
        <v>12330</v>
      </c>
      <c r="H4114" s="71" t="s">
        <v>12332</v>
      </c>
      <c r="J4114" s="72" t="s">
        <v>17</v>
      </c>
      <c r="L4114" s="71" t="s">
        <v>18</v>
      </c>
      <c r="M4114" s="73"/>
      <c r="N4114" s="73"/>
      <c r="R4114" s="73"/>
      <c r="S4114" s="72" t="s">
        <v>152</v>
      </c>
      <c r="T4114" s="72" t="s">
        <v>14382</v>
      </c>
      <c r="U4114" s="73"/>
      <c r="W4114" s="73"/>
      <c r="X4114" s="73"/>
      <c r="Y4114" s="72" t="s">
        <v>14379</v>
      </c>
      <c r="AO4114" s="71">
        <v>39.5</v>
      </c>
      <c r="AW4114" s="74" t="s">
        <v>18508</v>
      </c>
    </row>
    <row r="4115" spans="1:49">
      <c r="A4115" s="70" t="str">
        <f t="shared" si="129"/>
        <v>2026-01</v>
      </c>
      <c r="B4115" s="5" t="str">
        <f>_xlfn.XLOOKUP(G4115,过机服务商重量差!A:A,过机服务商重量差!G:G)</f>
        <v>小旋风</v>
      </c>
      <c r="C4115" s="32" t="str">
        <f t="shared" si="128"/>
        <v>渠道</v>
      </c>
      <c r="D4115" s="63">
        <f>ROUND(IF(AND(AO4115&gt;=0,Y4115="正常走货"),_xlfn.XLOOKUP(G4115,过机服务商重量差!A:A,过机服务商重量差!L:L),"0"),2)</f>
        <v>36</v>
      </c>
      <c r="E4115" s="64">
        <f>ROUND(IF(B4115="小旋风",$D4115/提成!$D$4*提成!$E$4,$D4115/提成!$D$3*提成!$E$3),2)</f>
        <v>0.36</v>
      </c>
      <c r="F4115" s="5" t="str">
        <f ca="1">IFERROR(LOOKUP(1,0/((B4115=名单!B:B)*(VALUE(AW4115)&gt;=名单!E:E)*(VALUE(AW4115)&lt;=名单!G:G)*(Y4115="正常走货")),名单!H:H),"否")</f>
        <v>是</v>
      </c>
      <c r="G4115" s="71" t="s">
        <v>12333</v>
      </c>
      <c r="H4115" s="71" t="s">
        <v>12335</v>
      </c>
      <c r="J4115" s="72" t="s">
        <v>1993</v>
      </c>
      <c r="L4115" s="71" t="s">
        <v>18</v>
      </c>
      <c r="M4115" s="73"/>
      <c r="N4115" s="73"/>
      <c r="R4115" s="73"/>
      <c r="S4115" s="72" t="s">
        <v>3347</v>
      </c>
      <c r="T4115" s="72" t="s">
        <v>14410</v>
      </c>
      <c r="U4115" s="73"/>
      <c r="W4115" s="73"/>
      <c r="X4115" s="73"/>
      <c r="Y4115" s="72" t="s">
        <v>14379</v>
      </c>
      <c r="AO4115" s="71">
        <v>154</v>
      </c>
      <c r="AW4115" s="74" t="s">
        <v>18509</v>
      </c>
    </row>
    <row r="4116" spans="1:49">
      <c r="A4116" s="70" t="str">
        <f t="shared" si="129"/>
        <v>2026-01</v>
      </c>
      <c r="B4116" s="5" t="str">
        <f>_xlfn.XLOOKUP(G4116,过机服务商重量差!A:A,过机服务商重量差!G:G)</f>
        <v>帅时莹</v>
      </c>
      <c r="C4116" s="32" t="str">
        <f t="shared" si="128"/>
        <v>渠道</v>
      </c>
      <c r="D4116" s="63">
        <f>ROUND(IF(AND(AO4116&gt;=0,Y4116="正常走货"),_xlfn.XLOOKUP(G4116,过机服务商重量差!A:A,过机服务商重量差!L:L),"0"),2)</f>
        <v>5.5</v>
      </c>
      <c r="E4116" s="64">
        <f>ROUND(IF(B4116="小旋风",$D4116/提成!$D$4*提成!$E$4,$D4116/提成!$D$3*提成!$E$3),2)</f>
        <v>0.06</v>
      </c>
      <c r="F4116" s="5" t="str">
        <f ca="1">IFERROR(LOOKUP(1,0/((B4116=名单!B:B)*(VALUE(AW4116)&gt;=名单!E:E)*(VALUE(AW4116)&lt;=名单!G:G)*(Y4116="正常走货")),名单!H:H),"否")</f>
        <v>否</v>
      </c>
      <c r="G4116" s="71" t="s">
        <v>12336</v>
      </c>
      <c r="H4116" s="71" t="s">
        <v>12338</v>
      </c>
      <c r="J4116" s="72" t="s">
        <v>140</v>
      </c>
      <c r="L4116" s="71" t="s">
        <v>18</v>
      </c>
      <c r="M4116" s="73"/>
      <c r="N4116" s="73"/>
      <c r="R4116" s="73"/>
      <c r="S4116" s="72" t="s">
        <v>191</v>
      </c>
      <c r="T4116" s="72" t="s">
        <v>14410</v>
      </c>
      <c r="U4116" s="73"/>
      <c r="W4116" s="73"/>
      <c r="X4116" s="73"/>
      <c r="Y4116" s="72" t="s">
        <v>14379</v>
      </c>
      <c r="AO4116" s="71">
        <v>155.28</v>
      </c>
      <c r="AW4116" s="74" t="s">
        <v>18510</v>
      </c>
    </row>
    <row r="4117" spans="1:49">
      <c r="A4117" s="70" t="str">
        <f t="shared" si="129"/>
        <v>2026-01</v>
      </c>
      <c r="B4117" s="5" t="str">
        <f>_xlfn.XLOOKUP(G4117,过机服务商重量差!A:A,过机服务商重量差!G:G)</f>
        <v>帅时莹</v>
      </c>
      <c r="C4117" s="32" t="str">
        <f t="shared" si="128"/>
        <v>渠道</v>
      </c>
      <c r="D4117" s="63">
        <f>ROUND(IF(AND(AO4117&gt;=0,Y4117="正常走货"),_xlfn.XLOOKUP(G4117,过机服务商重量差!A:A,过机服务商重量差!L:L),"0"),2)</f>
        <v>0</v>
      </c>
      <c r="E4117" s="64">
        <f>ROUND(IF(B4117="小旋风",$D4117/提成!$D$4*提成!$E$4,$D4117/提成!$D$3*提成!$E$3),2)</f>
        <v>0</v>
      </c>
      <c r="F4117" s="5" t="str">
        <f ca="1">IFERROR(LOOKUP(1,0/((B4117=名单!B:B)*(VALUE(AW4117)&gt;=名单!E:E)*(VALUE(AW4117)&lt;=名单!G:G)*(Y4117="正常走货")),名单!H:H),"否")</f>
        <v>否</v>
      </c>
      <c r="G4117" s="71" t="s">
        <v>12339</v>
      </c>
      <c r="H4117" s="71" t="s">
        <v>36</v>
      </c>
      <c r="J4117" s="72" t="s">
        <v>140</v>
      </c>
      <c r="L4117" s="71" t="s">
        <v>18</v>
      </c>
      <c r="M4117" s="73"/>
      <c r="N4117" s="73"/>
      <c r="R4117" s="73"/>
      <c r="S4117" s="72" t="s">
        <v>199</v>
      </c>
      <c r="T4117" s="72" t="s">
        <v>14439</v>
      </c>
      <c r="U4117" s="73"/>
      <c r="W4117" s="73"/>
      <c r="X4117" s="73"/>
      <c r="Y4117" s="72" t="s">
        <v>14434</v>
      </c>
      <c r="AO4117" s="71">
        <v>0</v>
      </c>
      <c r="AW4117" s="74" t="s">
        <v>18511</v>
      </c>
    </row>
    <row r="4118" spans="1:49">
      <c r="A4118" s="70" t="str">
        <f t="shared" si="129"/>
        <v>2026-01</v>
      </c>
      <c r="B4118" s="5" t="str">
        <f>_xlfn.XLOOKUP(G4118,过机服务商重量差!A:A,过机服务商重量差!G:G)</f>
        <v>玉麒麟</v>
      </c>
      <c r="C4118" s="32" t="str">
        <f t="shared" si="128"/>
        <v>渠道</v>
      </c>
      <c r="D4118" s="63">
        <f>ROUND(IF(AND(AO4118&gt;=0,Y4118="正常走货"),_xlfn.XLOOKUP(G4118,过机服务商重量差!A:A,过机服务商重量差!L:L),"0"),2)</f>
        <v>75</v>
      </c>
      <c r="E4118" s="64">
        <f>ROUND(IF(B4118="小旋风",$D4118/提成!$D$4*提成!$E$4,$D4118/提成!$D$3*提成!$E$3),2)</f>
        <v>0.75</v>
      </c>
      <c r="F4118" s="5" t="str">
        <f ca="1">IFERROR(LOOKUP(1,0/((B4118=名单!B:B)*(VALUE(AW4118)&gt;=名单!E:E)*(VALUE(AW4118)&lt;=名单!G:G)*(Y4118="正常走货")),名单!H:H),"否")</f>
        <v>否</v>
      </c>
      <c r="G4118" s="71" t="s">
        <v>12341</v>
      </c>
      <c r="H4118" s="71" t="s">
        <v>12343</v>
      </c>
      <c r="J4118" s="72" t="s">
        <v>24</v>
      </c>
      <c r="L4118" s="71" t="s">
        <v>18</v>
      </c>
      <c r="M4118" s="73"/>
      <c r="N4118" s="73"/>
      <c r="R4118" s="73"/>
      <c r="S4118" s="72" t="s">
        <v>211</v>
      </c>
      <c r="T4118" s="72" t="s">
        <v>14407</v>
      </c>
      <c r="U4118" s="73"/>
      <c r="W4118" s="73"/>
      <c r="X4118" s="73"/>
      <c r="Y4118" s="72" t="s">
        <v>14379</v>
      </c>
      <c r="AO4118" s="71">
        <v>427.5</v>
      </c>
      <c r="AW4118" s="74" t="s">
        <v>18512</v>
      </c>
    </row>
    <row r="4119" spans="1:49">
      <c r="A4119" s="70" t="str">
        <f t="shared" si="129"/>
        <v>2026-01</v>
      </c>
      <c r="B4119" s="5" t="str">
        <f>_xlfn.XLOOKUP(G4119,过机服务商重量差!A:A,过机服务商重量差!G:G)</f>
        <v>小旋风</v>
      </c>
      <c r="C4119" s="32" t="str">
        <f t="shared" si="128"/>
        <v>渠道</v>
      </c>
      <c r="D4119" s="63">
        <f>ROUND(IF(AND(AO4119&gt;=0,Y4119="正常走货"),_xlfn.XLOOKUP(G4119,过机服务商重量差!A:A,过机服务商重量差!L:L),"0"),2)</f>
        <v>43</v>
      </c>
      <c r="E4119" s="64">
        <f>ROUND(IF(B4119="小旋风",$D4119/提成!$D$4*提成!$E$4,$D4119/提成!$D$3*提成!$E$3),2)</f>
        <v>0.43</v>
      </c>
      <c r="F4119" s="5" t="str">
        <f ca="1">IFERROR(LOOKUP(1,0/((B4119=名单!B:B)*(VALUE(AW4119)&gt;=名单!E:E)*(VALUE(AW4119)&lt;=名单!G:G)*(Y4119="正常走货")),名单!H:H),"否")</f>
        <v>是</v>
      </c>
      <c r="G4119" s="71" t="s">
        <v>12344</v>
      </c>
      <c r="H4119" s="71" t="s">
        <v>12346</v>
      </c>
      <c r="J4119" s="72" t="s">
        <v>85</v>
      </c>
      <c r="L4119" s="71" t="s">
        <v>18</v>
      </c>
      <c r="M4119" s="73"/>
      <c r="N4119" s="73"/>
      <c r="R4119" s="73"/>
      <c r="S4119" s="72" t="s">
        <v>1498</v>
      </c>
      <c r="T4119" s="72" t="s">
        <v>14473</v>
      </c>
      <c r="U4119" s="73"/>
      <c r="W4119" s="73"/>
      <c r="X4119" s="73"/>
      <c r="Y4119" s="72" t="s">
        <v>14379</v>
      </c>
      <c r="AO4119" s="71">
        <v>33.6</v>
      </c>
      <c r="AW4119" s="74" t="s">
        <v>18513</v>
      </c>
    </row>
    <row r="4120" spans="1:49">
      <c r="A4120" s="70" t="str">
        <f t="shared" si="129"/>
        <v>2026-01</v>
      </c>
      <c r="B4120" s="5" t="str">
        <f>_xlfn.XLOOKUP(G4120,过机服务商重量差!A:A,过机服务商重量差!G:G)</f>
        <v>小旋风</v>
      </c>
      <c r="C4120" s="32" t="str">
        <f t="shared" si="128"/>
        <v>渠道</v>
      </c>
      <c r="D4120" s="63">
        <f>ROUND(IF(AND(AO4120&gt;=0,Y4120="正常走货"),_xlfn.XLOOKUP(G4120,过机服务商重量差!A:A,过机服务商重量差!L:L),"0"),2)</f>
        <v>89</v>
      </c>
      <c r="E4120" s="64">
        <f>ROUND(IF(B4120="小旋风",$D4120/提成!$D$4*提成!$E$4,$D4120/提成!$D$3*提成!$E$3),2)</f>
        <v>0.89</v>
      </c>
      <c r="F4120" s="5" t="str">
        <f ca="1">IFERROR(LOOKUP(1,0/((B4120=名单!B:B)*(VALUE(AW4120)&gt;=名单!E:E)*(VALUE(AW4120)&lt;=名单!G:G)*(Y4120="正常走货")),名单!H:H),"否")</f>
        <v>是</v>
      </c>
      <c r="G4120" s="71" t="s">
        <v>12347</v>
      </c>
      <c r="H4120" s="71" t="s">
        <v>12349</v>
      </c>
      <c r="J4120" s="72" t="s">
        <v>78</v>
      </c>
      <c r="L4120" s="71" t="s">
        <v>18</v>
      </c>
      <c r="M4120" s="73"/>
      <c r="N4120" s="73"/>
      <c r="R4120" s="73"/>
      <c r="S4120" s="72" t="s">
        <v>1498</v>
      </c>
      <c r="T4120" s="72" t="s">
        <v>14473</v>
      </c>
      <c r="U4120" s="73"/>
      <c r="W4120" s="73"/>
      <c r="X4120" s="73"/>
      <c r="Y4120" s="72" t="s">
        <v>14379</v>
      </c>
      <c r="AO4120" s="71">
        <v>384</v>
      </c>
      <c r="AW4120" s="74" t="s">
        <v>18514</v>
      </c>
    </row>
    <row r="4121" spans="1:49">
      <c r="A4121" s="70" t="str">
        <f t="shared" si="129"/>
        <v>2026-01</v>
      </c>
      <c r="B4121" s="5" t="str">
        <f>_xlfn.XLOOKUP(G4121,过机服务商重量差!A:A,过机服务商重量差!G:G)</f>
        <v>无崖子</v>
      </c>
      <c r="C4121" s="32" t="str">
        <f t="shared" si="128"/>
        <v>渠道</v>
      </c>
      <c r="D4121" s="63">
        <f>ROUND(IF(AND(AO4121&gt;=0,Y4121="正常走货"),_xlfn.XLOOKUP(G4121,过机服务商重量差!A:A,过机服务商重量差!L:L),"0"),2)</f>
        <v>3.5</v>
      </c>
      <c r="E4121" s="64">
        <f>ROUND(IF(B4121="小旋风",$D4121/提成!$D$4*提成!$E$4,$D4121/提成!$D$3*提成!$E$3),2)</f>
        <v>0.04</v>
      </c>
      <c r="F4121" s="5" t="str">
        <f ca="1">IFERROR(LOOKUP(1,0/((B4121=名单!B:B)*(VALUE(AW4121)&gt;=名单!E:E)*(VALUE(AW4121)&lt;=名单!G:G)*(Y4121="正常走货")),名单!H:H),"否")</f>
        <v>否</v>
      </c>
      <c r="G4121" s="71" t="s">
        <v>12350</v>
      </c>
      <c r="H4121" s="71" t="s">
        <v>12352</v>
      </c>
      <c r="J4121" s="72" t="s">
        <v>160</v>
      </c>
      <c r="L4121" s="71" t="s">
        <v>18</v>
      </c>
      <c r="M4121" s="73"/>
      <c r="N4121" s="73"/>
      <c r="R4121" s="73"/>
      <c r="S4121" s="72" t="s">
        <v>337</v>
      </c>
      <c r="T4121" s="72" t="s">
        <v>14378</v>
      </c>
      <c r="U4121" s="73"/>
      <c r="W4121" s="73"/>
      <c r="X4121" s="73"/>
      <c r="Y4121" s="72" t="s">
        <v>14379</v>
      </c>
      <c r="AO4121" s="71">
        <v>0</v>
      </c>
      <c r="AW4121" s="74" t="s">
        <v>18515</v>
      </c>
    </row>
    <row r="4122" spans="1:49">
      <c r="A4122" s="70" t="str">
        <f t="shared" si="129"/>
        <v>2026-01</v>
      </c>
      <c r="B4122" s="5" t="str">
        <f>_xlfn.XLOOKUP(G4122,过机服务商重量差!A:A,过机服务商重量差!G:G)</f>
        <v>无崖子</v>
      </c>
      <c r="C4122" s="32" t="str">
        <f t="shared" si="128"/>
        <v>渠道</v>
      </c>
      <c r="D4122" s="63">
        <f>ROUND(IF(AND(AO4122&gt;=0,Y4122="正常走货"),_xlfn.XLOOKUP(G4122,过机服务商重量差!A:A,过机服务商重量差!L:L),"0"),2)</f>
        <v>3.5</v>
      </c>
      <c r="E4122" s="64">
        <f>ROUND(IF(B4122="小旋风",$D4122/提成!$D$4*提成!$E$4,$D4122/提成!$D$3*提成!$E$3),2)</f>
        <v>0.04</v>
      </c>
      <c r="F4122" s="5" t="str">
        <f ca="1">IFERROR(LOOKUP(1,0/((B4122=名单!B:B)*(VALUE(AW4122)&gt;=名单!E:E)*(VALUE(AW4122)&lt;=名单!G:G)*(Y4122="正常走货")),名单!H:H),"否")</f>
        <v>否</v>
      </c>
      <c r="G4122" s="71" t="s">
        <v>12353</v>
      </c>
      <c r="H4122" s="71" t="s">
        <v>12355</v>
      </c>
      <c r="J4122" s="71" t="s">
        <v>160</v>
      </c>
      <c r="L4122" s="71" t="s">
        <v>18</v>
      </c>
      <c r="M4122" s="73"/>
      <c r="N4122" s="73"/>
      <c r="R4122" s="73"/>
      <c r="S4122" s="72" t="s">
        <v>337</v>
      </c>
      <c r="T4122" s="72" t="s">
        <v>14378</v>
      </c>
      <c r="U4122" s="73"/>
      <c r="W4122" s="73"/>
      <c r="X4122" s="73"/>
      <c r="Y4122" s="72" t="s">
        <v>14379</v>
      </c>
      <c r="AO4122" s="71">
        <v>0</v>
      </c>
      <c r="AW4122" s="74" t="s">
        <v>18516</v>
      </c>
    </row>
    <row r="4123" spans="1:49">
      <c r="A4123" s="70" t="str">
        <f t="shared" si="129"/>
        <v>2026-01</v>
      </c>
      <c r="B4123" s="5" t="str">
        <f>_xlfn.XLOOKUP(G4123,过机服务商重量差!A:A,过机服务商重量差!G:G)</f>
        <v>无崖子</v>
      </c>
      <c r="C4123" s="32" t="str">
        <f t="shared" si="128"/>
        <v>渠道</v>
      </c>
      <c r="D4123" s="63">
        <f>ROUND(IF(AND(AO4123&gt;=0,Y4123="正常走货"),_xlfn.XLOOKUP(G4123,过机服务商重量差!A:A,过机服务商重量差!L:L),"0"),2)</f>
        <v>4</v>
      </c>
      <c r="E4123" s="64">
        <f>ROUND(IF(B4123="小旋风",$D4123/提成!$D$4*提成!$E$4,$D4123/提成!$D$3*提成!$E$3),2)</f>
        <v>0.04</v>
      </c>
      <c r="F4123" s="5" t="str">
        <f ca="1">IFERROR(LOOKUP(1,0/((B4123=名单!B:B)*(VALUE(AW4123)&gt;=名单!E:E)*(VALUE(AW4123)&lt;=名单!G:G)*(Y4123="正常走货")),名单!H:H),"否")</f>
        <v>否</v>
      </c>
      <c r="G4123" s="71" t="s">
        <v>12356</v>
      </c>
      <c r="H4123" s="71" t="s">
        <v>12358</v>
      </c>
      <c r="J4123" s="72" t="s">
        <v>160</v>
      </c>
      <c r="L4123" s="71" t="s">
        <v>18</v>
      </c>
      <c r="M4123" s="73"/>
      <c r="N4123" s="73"/>
      <c r="R4123" s="73"/>
      <c r="S4123" s="72" t="s">
        <v>337</v>
      </c>
      <c r="T4123" s="72" t="s">
        <v>14378</v>
      </c>
      <c r="U4123" s="73"/>
      <c r="W4123" s="73"/>
      <c r="X4123" s="73"/>
      <c r="Y4123" s="72" t="s">
        <v>14379</v>
      </c>
      <c r="AO4123" s="71">
        <v>0</v>
      </c>
      <c r="AW4123" s="74" t="s">
        <v>18517</v>
      </c>
    </row>
    <row r="4124" spans="1:49">
      <c r="A4124" s="70" t="str">
        <f t="shared" si="129"/>
        <v>2026-01</v>
      </c>
      <c r="B4124" s="5" t="str">
        <f>_xlfn.XLOOKUP(G4124,过机服务商重量差!A:A,过机服务商重量差!G:G)</f>
        <v>无崖子</v>
      </c>
      <c r="C4124" s="32" t="str">
        <f t="shared" si="128"/>
        <v>渠道</v>
      </c>
      <c r="D4124" s="63">
        <f>ROUND(IF(AND(AO4124&gt;=0,Y4124="正常走货"),_xlfn.XLOOKUP(G4124,过机服务商重量差!A:A,过机服务商重量差!L:L),"0"),2)</f>
        <v>3.5</v>
      </c>
      <c r="E4124" s="64">
        <f>ROUND(IF(B4124="小旋风",$D4124/提成!$D$4*提成!$E$4,$D4124/提成!$D$3*提成!$E$3),2)</f>
        <v>0.04</v>
      </c>
      <c r="F4124" s="5" t="str">
        <f ca="1">IFERROR(LOOKUP(1,0/((B4124=名单!B:B)*(VALUE(AW4124)&gt;=名单!E:E)*(VALUE(AW4124)&lt;=名单!G:G)*(Y4124="正常走货")),名单!H:H),"否")</f>
        <v>否</v>
      </c>
      <c r="G4124" s="71" t="s">
        <v>12359</v>
      </c>
      <c r="H4124" s="71" t="s">
        <v>12361</v>
      </c>
      <c r="J4124" s="72" t="s">
        <v>160</v>
      </c>
      <c r="L4124" s="71" t="s">
        <v>18</v>
      </c>
      <c r="M4124" s="73"/>
      <c r="N4124" s="73"/>
      <c r="R4124" s="73"/>
      <c r="S4124" s="72" t="s">
        <v>337</v>
      </c>
      <c r="T4124" s="72" t="s">
        <v>14378</v>
      </c>
      <c r="U4124" s="73"/>
      <c r="W4124" s="73"/>
      <c r="X4124" s="73"/>
      <c r="Y4124" s="72" t="s">
        <v>14379</v>
      </c>
      <c r="AO4124" s="71">
        <v>0</v>
      </c>
      <c r="AW4124" s="74" t="s">
        <v>18518</v>
      </c>
    </row>
    <row r="4125" spans="1:49">
      <c r="A4125" s="70" t="str">
        <f t="shared" si="129"/>
        <v>2026-01</v>
      </c>
      <c r="B4125" s="5" t="str">
        <f>_xlfn.XLOOKUP(G4125,过机服务商重量差!A:A,过机服务商重量差!G:G)</f>
        <v>无崖子</v>
      </c>
      <c r="C4125" s="32" t="str">
        <f t="shared" si="128"/>
        <v>渠道</v>
      </c>
      <c r="D4125" s="63">
        <f>ROUND(IF(AND(AO4125&gt;=0,Y4125="正常走货"),_xlfn.XLOOKUP(G4125,过机服务商重量差!A:A,过机服务商重量差!L:L),"0"),2)</f>
        <v>3.5</v>
      </c>
      <c r="E4125" s="64">
        <f>ROUND(IF(B4125="小旋风",$D4125/提成!$D$4*提成!$E$4,$D4125/提成!$D$3*提成!$E$3),2)</f>
        <v>0.04</v>
      </c>
      <c r="F4125" s="5" t="str">
        <f ca="1">IFERROR(LOOKUP(1,0/((B4125=名单!B:B)*(VALUE(AW4125)&gt;=名单!E:E)*(VALUE(AW4125)&lt;=名单!G:G)*(Y4125="正常走货")),名单!H:H),"否")</f>
        <v>否</v>
      </c>
      <c r="G4125" s="71" t="s">
        <v>12362</v>
      </c>
      <c r="H4125" s="71" t="s">
        <v>12364</v>
      </c>
      <c r="J4125" s="71" t="s">
        <v>160</v>
      </c>
      <c r="L4125" s="71" t="s">
        <v>18</v>
      </c>
      <c r="M4125" s="73"/>
      <c r="N4125" s="73"/>
      <c r="R4125" s="73"/>
      <c r="S4125" s="72" t="s">
        <v>337</v>
      </c>
      <c r="T4125" s="72" t="s">
        <v>14378</v>
      </c>
      <c r="U4125" s="73"/>
      <c r="W4125" s="73"/>
      <c r="X4125" s="73"/>
      <c r="Y4125" s="72" t="s">
        <v>14379</v>
      </c>
      <c r="AO4125" s="71">
        <v>0</v>
      </c>
      <c r="AW4125" s="74" t="s">
        <v>18519</v>
      </c>
    </row>
    <row r="4126" spans="1:49">
      <c r="A4126" s="70" t="str">
        <f t="shared" si="129"/>
        <v>2026-01</v>
      </c>
      <c r="B4126" s="5" t="str">
        <f>_xlfn.XLOOKUP(G4126,过机服务商重量差!A:A,过机服务商重量差!G:G)</f>
        <v>无崖子</v>
      </c>
      <c r="C4126" s="32" t="str">
        <f t="shared" si="128"/>
        <v>渠道</v>
      </c>
      <c r="D4126" s="63">
        <f>ROUND(IF(AND(AO4126&gt;=0,Y4126="正常走货"),_xlfn.XLOOKUP(G4126,过机服务商重量差!A:A,过机服务商重量差!L:L),"0"),2)</f>
        <v>3.5</v>
      </c>
      <c r="E4126" s="64">
        <f>ROUND(IF(B4126="小旋风",$D4126/提成!$D$4*提成!$E$4,$D4126/提成!$D$3*提成!$E$3),2)</f>
        <v>0.04</v>
      </c>
      <c r="F4126" s="5" t="str">
        <f ca="1">IFERROR(LOOKUP(1,0/((B4126=名单!B:B)*(VALUE(AW4126)&gt;=名单!E:E)*(VALUE(AW4126)&lt;=名单!G:G)*(Y4126="正常走货")),名单!H:H),"否")</f>
        <v>否</v>
      </c>
      <c r="G4126" s="71" t="s">
        <v>12365</v>
      </c>
      <c r="H4126" s="71" t="s">
        <v>12367</v>
      </c>
      <c r="J4126" s="72" t="s">
        <v>160</v>
      </c>
      <c r="L4126" s="71" t="s">
        <v>18</v>
      </c>
      <c r="M4126" s="73"/>
      <c r="N4126" s="73"/>
      <c r="R4126" s="73"/>
      <c r="S4126" s="72" t="s">
        <v>337</v>
      </c>
      <c r="T4126" s="72" t="s">
        <v>14378</v>
      </c>
      <c r="U4126" s="73"/>
      <c r="W4126" s="73"/>
      <c r="X4126" s="73"/>
      <c r="Y4126" s="72" t="s">
        <v>14379</v>
      </c>
      <c r="AO4126" s="71">
        <v>0</v>
      </c>
      <c r="AW4126" s="74" t="s">
        <v>18520</v>
      </c>
    </row>
    <row r="4127" spans="1:49">
      <c r="A4127" s="70" t="str">
        <f t="shared" si="129"/>
        <v>2026-01</v>
      </c>
      <c r="B4127" s="5" t="str">
        <f>_xlfn.XLOOKUP(G4127,过机服务商重量差!A:A,过机服务商重量差!G:G)</f>
        <v>无崖子</v>
      </c>
      <c r="C4127" s="32" t="str">
        <f t="shared" si="128"/>
        <v>渠道</v>
      </c>
      <c r="D4127" s="63">
        <f>ROUND(IF(AND(AO4127&gt;=0,Y4127="正常走货"),_xlfn.XLOOKUP(G4127,过机服务商重量差!A:A,过机服务商重量差!L:L),"0"),2)</f>
        <v>3</v>
      </c>
      <c r="E4127" s="64">
        <f>ROUND(IF(B4127="小旋风",$D4127/提成!$D$4*提成!$E$4,$D4127/提成!$D$3*提成!$E$3),2)</f>
        <v>0.03</v>
      </c>
      <c r="F4127" s="5" t="str">
        <f ca="1">IFERROR(LOOKUP(1,0/((B4127=名单!B:B)*(VALUE(AW4127)&gt;=名单!E:E)*(VALUE(AW4127)&lt;=名单!G:G)*(Y4127="正常走货")),名单!H:H),"否")</f>
        <v>否</v>
      </c>
      <c r="G4127" s="71" t="s">
        <v>12368</v>
      </c>
      <c r="H4127" s="71" t="s">
        <v>12370</v>
      </c>
      <c r="J4127" s="71" t="s">
        <v>160</v>
      </c>
      <c r="L4127" s="71" t="s">
        <v>18</v>
      </c>
      <c r="M4127" s="73"/>
      <c r="N4127" s="73"/>
      <c r="R4127" s="73"/>
      <c r="S4127" s="72" t="s">
        <v>337</v>
      </c>
      <c r="T4127" s="72" t="s">
        <v>14378</v>
      </c>
      <c r="U4127" s="73"/>
      <c r="W4127" s="73"/>
      <c r="X4127" s="73"/>
      <c r="Y4127" s="72" t="s">
        <v>14379</v>
      </c>
      <c r="AO4127" s="71">
        <v>0</v>
      </c>
      <c r="AW4127" s="74" t="s">
        <v>18521</v>
      </c>
    </row>
    <row r="4128" spans="1:49">
      <c r="A4128" s="70" t="str">
        <f t="shared" si="129"/>
        <v>2026-01</v>
      </c>
      <c r="B4128" s="5" t="str">
        <f>_xlfn.XLOOKUP(G4128,过机服务商重量差!A:A,过机服务商重量差!G:G)</f>
        <v>无崖子</v>
      </c>
      <c r="C4128" s="32" t="str">
        <f t="shared" si="128"/>
        <v>渠道</v>
      </c>
      <c r="D4128" s="63">
        <f>ROUND(IF(AND(AO4128&gt;=0,Y4128="正常走货"),_xlfn.XLOOKUP(G4128,过机服务商重量差!A:A,过机服务商重量差!L:L),"0"),2)</f>
        <v>3.5</v>
      </c>
      <c r="E4128" s="64">
        <f>ROUND(IF(B4128="小旋风",$D4128/提成!$D$4*提成!$E$4,$D4128/提成!$D$3*提成!$E$3),2)</f>
        <v>0.04</v>
      </c>
      <c r="F4128" s="5" t="str">
        <f ca="1">IFERROR(LOOKUP(1,0/((B4128=名单!B:B)*(VALUE(AW4128)&gt;=名单!E:E)*(VALUE(AW4128)&lt;=名单!G:G)*(Y4128="正常走货")),名单!H:H),"否")</f>
        <v>否</v>
      </c>
      <c r="G4128" s="71" t="s">
        <v>12371</v>
      </c>
      <c r="H4128" s="71" t="s">
        <v>12373</v>
      </c>
      <c r="J4128" s="72" t="s">
        <v>160</v>
      </c>
      <c r="L4128" s="71" t="s">
        <v>18</v>
      </c>
      <c r="M4128" s="73"/>
      <c r="N4128" s="73"/>
      <c r="R4128" s="73"/>
      <c r="S4128" s="72" t="s">
        <v>337</v>
      </c>
      <c r="T4128" s="71" t="s">
        <v>14378</v>
      </c>
      <c r="U4128" s="73"/>
      <c r="W4128" s="73"/>
      <c r="X4128" s="73"/>
      <c r="Y4128" s="72" t="s">
        <v>14379</v>
      </c>
      <c r="AO4128" s="71">
        <v>0</v>
      </c>
      <c r="AW4128" s="74" t="s">
        <v>18522</v>
      </c>
    </row>
    <row r="4129" spans="1:49">
      <c r="A4129" s="70" t="str">
        <f t="shared" si="129"/>
        <v>2026-01</v>
      </c>
      <c r="B4129" s="5" t="str">
        <f>_xlfn.XLOOKUP(G4129,过机服务商重量差!A:A,过机服务商重量差!G:G)</f>
        <v>无崖子</v>
      </c>
      <c r="C4129" s="32" t="str">
        <f t="shared" si="128"/>
        <v>渠道</v>
      </c>
      <c r="D4129" s="63">
        <f>ROUND(IF(AND(AO4129&gt;=0,Y4129="正常走货"),_xlfn.XLOOKUP(G4129,过机服务商重量差!A:A,过机服务商重量差!L:L),"0"),2)</f>
        <v>3.5</v>
      </c>
      <c r="E4129" s="64">
        <f>ROUND(IF(B4129="小旋风",$D4129/提成!$D$4*提成!$E$4,$D4129/提成!$D$3*提成!$E$3),2)</f>
        <v>0.04</v>
      </c>
      <c r="F4129" s="5" t="str">
        <f ca="1">IFERROR(LOOKUP(1,0/((B4129=名单!B:B)*(VALUE(AW4129)&gt;=名单!E:E)*(VALUE(AW4129)&lt;=名单!G:G)*(Y4129="正常走货")),名单!H:H),"否")</f>
        <v>否</v>
      </c>
      <c r="G4129" s="71" t="s">
        <v>12374</v>
      </c>
      <c r="H4129" s="71" t="s">
        <v>12376</v>
      </c>
      <c r="J4129" s="72" t="s">
        <v>160</v>
      </c>
      <c r="L4129" s="71" t="s">
        <v>18</v>
      </c>
      <c r="M4129" s="73"/>
      <c r="N4129" s="73"/>
      <c r="R4129" s="73"/>
      <c r="S4129" s="72" t="s">
        <v>337</v>
      </c>
      <c r="T4129" s="72" t="s">
        <v>14378</v>
      </c>
      <c r="U4129" s="73"/>
      <c r="W4129" s="73"/>
      <c r="X4129" s="73"/>
      <c r="Y4129" s="72" t="s">
        <v>14379</v>
      </c>
      <c r="AO4129" s="71">
        <v>0</v>
      </c>
      <c r="AW4129" s="74" t="s">
        <v>18523</v>
      </c>
    </row>
    <row r="4130" spans="1:49">
      <c r="A4130" s="70" t="str">
        <f t="shared" si="129"/>
        <v>2026-01</v>
      </c>
      <c r="B4130" s="5" t="str">
        <f>_xlfn.XLOOKUP(G4130,过机服务商重量差!A:A,过机服务商重量差!G:G)</f>
        <v>无崖子</v>
      </c>
      <c r="C4130" s="32" t="str">
        <f t="shared" si="128"/>
        <v>渠道</v>
      </c>
      <c r="D4130" s="63">
        <f>ROUND(IF(AND(AO4130&gt;=0,Y4130="正常走货"),_xlfn.XLOOKUP(G4130,过机服务商重量差!A:A,过机服务商重量差!L:L),"0"),2)</f>
        <v>3</v>
      </c>
      <c r="E4130" s="64">
        <f>ROUND(IF(B4130="小旋风",$D4130/提成!$D$4*提成!$E$4,$D4130/提成!$D$3*提成!$E$3),2)</f>
        <v>0.03</v>
      </c>
      <c r="F4130" s="5" t="str">
        <f ca="1">IFERROR(LOOKUP(1,0/((B4130=名单!B:B)*(VALUE(AW4130)&gt;=名单!E:E)*(VALUE(AW4130)&lt;=名单!G:G)*(Y4130="正常走货")),名单!H:H),"否")</f>
        <v>否</v>
      </c>
      <c r="G4130" s="71" t="s">
        <v>12377</v>
      </c>
      <c r="H4130" s="71" t="s">
        <v>12379</v>
      </c>
      <c r="J4130" s="72" t="s">
        <v>160</v>
      </c>
      <c r="L4130" s="71" t="s">
        <v>18</v>
      </c>
      <c r="M4130" s="73"/>
      <c r="N4130" s="73"/>
      <c r="R4130" s="73"/>
      <c r="S4130" s="72" t="s">
        <v>337</v>
      </c>
      <c r="T4130" s="72" t="s">
        <v>14378</v>
      </c>
      <c r="U4130" s="73"/>
      <c r="W4130" s="73"/>
      <c r="X4130" s="73"/>
      <c r="Y4130" s="72" t="s">
        <v>14379</v>
      </c>
      <c r="AO4130" s="71">
        <v>0</v>
      </c>
      <c r="AW4130" s="74" t="s">
        <v>18524</v>
      </c>
    </row>
    <row r="4131" spans="1:49">
      <c r="A4131" s="70" t="str">
        <f t="shared" si="129"/>
        <v>2026-01</v>
      </c>
      <c r="B4131" s="5" t="str">
        <f>_xlfn.XLOOKUP(G4131,过机服务商重量差!A:A,过机服务商重量差!G:G)</f>
        <v>无崖子</v>
      </c>
      <c r="C4131" s="32" t="str">
        <f t="shared" si="128"/>
        <v>渠道</v>
      </c>
      <c r="D4131" s="63">
        <f>ROUND(IF(AND(AO4131&gt;=0,Y4131="正常走货"),_xlfn.XLOOKUP(G4131,过机服务商重量差!A:A,过机服务商重量差!L:L),"0"),2)</f>
        <v>3</v>
      </c>
      <c r="E4131" s="64">
        <f>ROUND(IF(B4131="小旋风",$D4131/提成!$D$4*提成!$E$4,$D4131/提成!$D$3*提成!$E$3),2)</f>
        <v>0.03</v>
      </c>
      <c r="F4131" s="5" t="str">
        <f ca="1">IFERROR(LOOKUP(1,0/((B4131=名单!B:B)*(VALUE(AW4131)&gt;=名单!E:E)*(VALUE(AW4131)&lt;=名单!G:G)*(Y4131="正常走货")),名单!H:H),"否")</f>
        <v>否</v>
      </c>
      <c r="G4131" s="71" t="s">
        <v>12380</v>
      </c>
      <c r="H4131" s="71" t="s">
        <v>12382</v>
      </c>
      <c r="J4131" s="72" t="s">
        <v>160</v>
      </c>
      <c r="L4131" s="71" t="s">
        <v>18</v>
      </c>
      <c r="M4131" s="73"/>
      <c r="N4131" s="73"/>
      <c r="R4131" s="73"/>
      <c r="S4131" s="72" t="s">
        <v>337</v>
      </c>
      <c r="T4131" s="72" t="s">
        <v>14378</v>
      </c>
      <c r="U4131" s="73"/>
      <c r="W4131" s="73"/>
      <c r="X4131" s="73"/>
      <c r="Y4131" s="72" t="s">
        <v>14379</v>
      </c>
      <c r="AO4131" s="71">
        <v>0</v>
      </c>
      <c r="AW4131" s="74" t="s">
        <v>18525</v>
      </c>
    </row>
    <row r="4132" spans="1:49">
      <c r="A4132" s="70" t="str">
        <f t="shared" si="129"/>
        <v>2026-01</v>
      </c>
      <c r="B4132" s="5" t="str">
        <f>_xlfn.XLOOKUP(G4132,过机服务商重量差!A:A,过机服务商重量差!G:G)</f>
        <v>帅时莹</v>
      </c>
      <c r="C4132" s="32" t="str">
        <f t="shared" si="128"/>
        <v>渠道</v>
      </c>
      <c r="D4132" s="63">
        <f>ROUND(IF(AND(AO4132&gt;=0,Y4132="正常走货"),_xlfn.XLOOKUP(G4132,过机服务商重量差!A:A,过机服务商重量差!L:L),"0"),2)</f>
        <v>0.5</v>
      </c>
      <c r="E4132" s="64">
        <f>ROUND(IF(B4132="小旋风",$D4132/提成!$D$4*提成!$E$4,$D4132/提成!$D$3*提成!$E$3),2)</f>
        <v>0.01</v>
      </c>
      <c r="F4132" s="5" t="str">
        <f ca="1">IFERROR(LOOKUP(1,0/((B4132=名单!B:B)*(VALUE(AW4132)&gt;=名单!E:E)*(VALUE(AW4132)&lt;=名单!G:G)*(Y4132="正常走货")),名单!H:H),"否")</f>
        <v>否</v>
      </c>
      <c r="G4132" s="71" t="s">
        <v>12383</v>
      </c>
      <c r="H4132" s="71" t="s">
        <v>12385</v>
      </c>
      <c r="J4132" s="72" t="s">
        <v>458</v>
      </c>
      <c r="L4132" s="71" t="s">
        <v>18</v>
      </c>
      <c r="M4132" s="73"/>
      <c r="N4132" s="73"/>
      <c r="R4132" s="73"/>
      <c r="S4132" s="72" t="s">
        <v>306</v>
      </c>
      <c r="T4132" s="72" t="s">
        <v>14410</v>
      </c>
      <c r="U4132" s="73"/>
      <c r="W4132" s="73"/>
      <c r="X4132" s="73"/>
      <c r="Y4132" s="72" t="s">
        <v>14379</v>
      </c>
      <c r="AO4132" s="71">
        <v>33</v>
      </c>
      <c r="AW4132" s="74" t="s">
        <v>18526</v>
      </c>
    </row>
    <row r="4133" spans="1:49">
      <c r="A4133" s="70" t="str">
        <f t="shared" si="129"/>
        <v>2026-01</v>
      </c>
      <c r="B4133" s="5" t="str">
        <f>_xlfn.XLOOKUP(G4133,过机服务商重量差!A:A,过机服务商重量差!G:G)</f>
        <v>小旋风</v>
      </c>
      <c r="C4133" s="32" t="str">
        <f t="shared" si="128"/>
        <v>渠道</v>
      </c>
      <c r="D4133" s="63">
        <f>ROUND(IF(AND(AO4133&gt;=0,Y4133="正常走货"),_xlfn.XLOOKUP(G4133,过机服务商重量差!A:A,过机服务商重量差!L:L),"0"),2)</f>
        <v>143.5</v>
      </c>
      <c r="E4133" s="64">
        <f>ROUND(IF(B4133="小旋风",$D4133/提成!$D$4*提成!$E$4,$D4133/提成!$D$3*提成!$E$3),2)</f>
        <v>1.43</v>
      </c>
      <c r="F4133" s="5" t="str">
        <f ca="1">IFERROR(LOOKUP(1,0/((B4133=名单!B:B)*(VALUE(AW4133)&gt;=名单!E:E)*(VALUE(AW4133)&lt;=名单!G:G)*(Y4133="正常走货")),名单!H:H),"否")</f>
        <v>是</v>
      </c>
      <c r="G4133" s="71" t="s">
        <v>12386</v>
      </c>
      <c r="H4133" s="71" t="s">
        <v>12388</v>
      </c>
      <c r="J4133" s="72" t="s">
        <v>364</v>
      </c>
      <c r="L4133" s="71" t="s">
        <v>18</v>
      </c>
      <c r="M4133" s="73"/>
      <c r="N4133" s="73"/>
      <c r="R4133" s="73"/>
      <c r="S4133" s="72" t="s">
        <v>328</v>
      </c>
      <c r="T4133" s="72" t="s">
        <v>14382</v>
      </c>
      <c r="U4133" s="73"/>
      <c r="W4133" s="73"/>
      <c r="X4133" s="73"/>
      <c r="Y4133" s="72" t="s">
        <v>14379</v>
      </c>
      <c r="AO4133" s="71">
        <v>839.5</v>
      </c>
      <c r="AW4133" s="74" t="s">
        <v>18527</v>
      </c>
    </row>
    <row r="4134" spans="1:49">
      <c r="A4134" s="70" t="str">
        <f t="shared" si="129"/>
        <v>2026-01</v>
      </c>
      <c r="B4134" s="5" t="str">
        <f>_xlfn.XLOOKUP(G4134,过机服务商重量差!A:A,过机服务商重量差!G:G)</f>
        <v>小旋风</v>
      </c>
      <c r="C4134" s="32" t="str">
        <f t="shared" si="128"/>
        <v>渠道</v>
      </c>
      <c r="D4134" s="63">
        <f>ROUND(IF(AND(AO4134&gt;=0,Y4134="正常走货"),_xlfn.XLOOKUP(G4134,过机服务商重量差!A:A,过机服务商重量差!L:L),"0"),2)</f>
        <v>133</v>
      </c>
      <c r="E4134" s="64">
        <f>ROUND(IF(B4134="小旋风",$D4134/提成!$D$4*提成!$E$4,$D4134/提成!$D$3*提成!$E$3),2)</f>
        <v>1.33</v>
      </c>
      <c r="F4134" s="5" t="str">
        <f ca="1">IFERROR(LOOKUP(1,0/((B4134=名单!B:B)*(VALUE(AW4134)&gt;=名单!E:E)*(VALUE(AW4134)&lt;=名单!G:G)*(Y4134="正常走货")),名单!H:H),"否")</f>
        <v>是</v>
      </c>
      <c r="G4134" s="71" t="s">
        <v>12389</v>
      </c>
      <c r="H4134" s="71" t="s">
        <v>12388</v>
      </c>
      <c r="J4134" s="72" t="s">
        <v>364</v>
      </c>
      <c r="L4134" s="71" t="s">
        <v>18</v>
      </c>
      <c r="M4134" s="73"/>
      <c r="N4134" s="73"/>
      <c r="R4134" s="73"/>
      <c r="S4134" s="72" t="s">
        <v>328</v>
      </c>
      <c r="T4134" s="72" t="s">
        <v>14382</v>
      </c>
      <c r="U4134" s="73"/>
      <c r="W4134" s="73"/>
      <c r="X4134" s="73"/>
      <c r="Y4134" s="72" t="s">
        <v>14379</v>
      </c>
      <c r="AO4134" s="71">
        <v>927</v>
      </c>
      <c r="AW4134" s="74" t="s">
        <v>18528</v>
      </c>
    </row>
    <row r="4135" spans="1:49">
      <c r="A4135" s="70" t="str">
        <f t="shared" si="129"/>
        <v>2026-01</v>
      </c>
      <c r="B4135" s="5" t="str">
        <f>_xlfn.XLOOKUP(G4135,过机服务商重量差!A:A,过机服务商重量差!G:G)</f>
        <v>007</v>
      </c>
      <c r="C4135" s="32" t="str">
        <f t="shared" si="128"/>
        <v>渠道</v>
      </c>
      <c r="D4135" s="63">
        <f>ROUND(IF(AND(AO4135&gt;=0,Y4135="正常走货"),_xlfn.XLOOKUP(G4135,过机服务商重量差!A:A,过机服务商重量差!L:L),"0"),2)</f>
        <v>111</v>
      </c>
      <c r="E4135" s="64">
        <f>ROUND(IF(B4135="小旋风",$D4135/提成!$D$4*提成!$E$4,$D4135/提成!$D$3*提成!$E$3),2)</f>
        <v>1.11</v>
      </c>
      <c r="F4135" s="5" t="str">
        <f ca="1">IFERROR(LOOKUP(1,0/((B4135=名单!B:B)*(VALUE(AW4135)&gt;=名单!E:E)*(VALUE(AW4135)&lt;=名单!G:G)*(Y4135="正常走货")),名单!H:H),"否")</f>
        <v>否</v>
      </c>
      <c r="G4135" s="71" t="s">
        <v>12391</v>
      </c>
      <c r="H4135" s="71" t="s">
        <v>12393</v>
      </c>
      <c r="J4135" s="72" t="s">
        <v>168</v>
      </c>
      <c r="L4135" s="71" t="s">
        <v>18</v>
      </c>
      <c r="M4135" s="73"/>
      <c r="N4135" s="73"/>
      <c r="R4135" s="73"/>
      <c r="S4135" s="72" t="s">
        <v>398</v>
      </c>
      <c r="T4135" s="72" t="s">
        <v>14382</v>
      </c>
      <c r="U4135" s="73"/>
      <c r="W4135" s="73"/>
      <c r="X4135" s="73"/>
      <c r="Y4135" s="72" t="s">
        <v>14379</v>
      </c>
      <c r="AO4135" s="71">
        <v>55.5</v>
      </c>
      <c r="AW4135" s="74" t="s">
        <v>18529</v>
      </c>
    </row>
    <row r="4136" spans="1:49">
      <c r="A4136" s="70" t="str">
        <f t="shared" si="129"/>
        <v>2026-01</v>
      </c>
      <c r="B4136" s="5" t="str">
        <f>_xlfn.XLOOKUP(G4136,过机服务商重量差!A:A,过机服务商重量差!G:G)</f>
        <v>无崖子</v>
      </c>
      <c r="C4136" s="32" t="str">
        <f t="shared" si="128"/>
        <v>渠道</v>
      </c>
      <c r="D4136" s="63">
        <f>ROUND(IF(AND(AO4136&gt;=0,Y4136="正常走货"),_xlfn.XLOOKUP(G4136,过机服务商重量差!A:A,过机服务商重量差!L:L),"0"),2)</f>
        <v>11</v>
      </c>
      <c r="E4136" s="64">
        <f>ROUND(IF(B4136="小旋风",$D4136/提成!$D$4*提成!$E$4,$D4136/提成!$D$3*提成!$E$3),2)</f>
        <v>0.11</v>
      </c>
      <c r="F4136" s="5" t="str">
        <f ca="1">IFERROR(LOOKUP(1,0/((B4136=名单!B:B)*(VALUE(AW4136)&gt;=名单!E:E)*(VALUE(AW4136)&lt;=名单!G:G)*(Y4136="正常走货")),名单!H:H),"否")</f>
        <v>否</v>
      </c>
      <c r="G4136" s="71" t="s">
        <v>12394</v>
      </c>
      <c r="H4136" s="71" t="s">
        <v>12396</v>
      </c>
      <c r="J4136" s="72" t="s">
        <v>3253</v>
      </c>
      <c r="L4136" s="71" t="s">
        <v>18</v>
      </c>
      <c r="M4136" s="73"/>
      <c r="N4136" s="73"/>
      <c r="R4136" s="73"/>
      <c r="S4136" s="72" t="s">
        <v>7799</v>
      </c>
      <c r="T4136" s="72" t="s">
        <v>14382</v>
      </c>
      <c r="U4136" s="73"/>
      <c r="W4136" s="73"/>
      <c r="X4136" s="73"/>
      <c r="Y4136" s="72" t="s">
        <v>14379</v>
      </c>
      <c r="AO4136" s="71">
        <v>0</v>
      </c>
      <c r="AW4136" s="74" t="s">
        <v>18530</v>
      </c>
    </row>
    <row r="4137" spans="1:49">
      <c r="A4137" s="70" t="str">
        <f t="shared" si="129"/>
        <v>2026-01</v>
      </c>
      <c r="B4137" s="5" t="str">
        <f>_xlfn.XLOOKUP(G4137,过机服务商重量差!A:A,过机服务商重量差!G:G)</f>
        <v>小旋风</v>
      </c>
      <c r="C4137" s="32" t="str">
        <f t="shared" si="128"/>
        <v>渠道</v>
      </c>
      <c r="D4137" s="63">
        <f>ROUND(IF(AND(AO4137&gt;=0,Y4137="正常走货"),_xlfn.XLOOKUP(G4137,过机服务商重量差!A:A,过机服务商重量差!L:L),"0"),2)</f>
        <v>16.8</v>
      </c>
      <c r="E4137" s="64">
        <f>ROUND(IF(B4137="小旋风",$D4137/提成!$D$4*提成!$E$4,$D4137/提成!$D$3*提成!$E$3),2)</f>
        <v>0.17</v>
      </c>
      <c r="F4137" s="5" t="str">
        <f ca="1">IFERROR(LOOKUP(1,0/((B4137=名单!B:B)*(VALUE(AW4137)&gt;=名单!E:E)*(VALUE(AW4137)&lt;=名单!G:G)*(Y4137="正常走货")),名单!H:H),"否")</f>
        <v>是</v>
      </c>
      <c r="G4137" s="71" t="s">
        <v>12397</v>
      </c>
      <c r="H4137" s="71" t="s">
        <v>12399</v>
      </c>
      <c r="J4137" s="72" t="s">
        <v>28</v>
      </c>
      <c r="L4137" s="71" t="s">
        <v>18</v>
      </c>
      <c r="M4137" s="73"/>
      <c r="N4137" s="73"/>
      <c r="R4137" s="73"/>
      <c r="S4137" s="72" t="s">
        <v>156</v>
      </c>
      <c r="T4137" s="72" t="s">
        <v>14386</v>
      </c>
      <c r="U4137" s="73"/>
      <c r="W4137" s="73"/>
      <c r="X4137" s="73"/>
      <c r="Y4137" s="72" t="s">
        <v>14379</v>
      </c>
      <c r="AO4137" s="71">
        <v>2520</v>
      </c>
      <c r="AW4137" s="74" t="s">
        <v>18531</v>
      </c>
    </row>
    <row r="4138" spans="1:49">
      <c r="A4138" s="70" t="str">
        <f t="shared" si="129"/>
        <v>2026-01</v>
      </c>
      <c r="B4138" s="5" t="str">
        <f>_xlfn.XLOOKUP(G4138,过机服务商重量差!A:A,过机服务商重量差!G:G)</f>
        <v>无崖子</v>
      </c>
      <c r="C4138" s="32" t="str">
        <f t="shared" si="128"/>
        <v>渠道</v>
      </c>
      <c r="D4138" s="63">
        <f>ROUND(IF(AND(AO4138&gt;=0,Y4138="正常走货"),_xlfn.XLOOKUP(G4138,过机服务商重量差!A:A,过机服务商重量差!L:L),"0"),2)</f>
        <v>0.5</v>
      </c>
      <c r="E4138" s="64">
        <f>ROUND(IF(B4138="小旋风",$D4138/提成!$D$4*提成!$E$4,$D4138/提成!$D$3*提成!$E$3),2)</f>
        <v>0.01</v>
      </c>
      <c r="F4138" s="5" t="str">
        <f ca="1">IFERROR(LOOKUP(1,0/((B4138=名单!B:B)*(VALUE(AW4138)&gt;=名单!E:E)*(VALUE(AW4138)&lt;=名单!G:G)*(Y4138="正常走货")),名单!H:H),"否")</f>
        <v>否</v>
      </c>
      <c r="G4138" s="71" t="s">
        <v>12400</v>
      </c>
      <c r="H4138" s="71" t="s">
        <v>12402</v>
      </c>
      <c r="J4138" s="72" t="s">
        <v>160</v>
      </c>
      <c r="L4138" s="71" t="s">
        <v>18</v>
      </c>
      <c r="M4138" s="73"/>
      <c r="N4138" s="73"/>
      <c r="R4138" s="73"/>
      <c r="S4138" s="72" t="s">
        <v>7799</v>
      </c>
      <c r="T4138" s="72" t="s">
        <v>14382</v>
      </c>
      <c r="U4138" s="73"/>
      <c r="W4138" s="73"/>
      <c r="X4138" s="73"/>
      <c r="Y4138" s="72" t="s">
        <v>14379</v>
      </c>
      <c r="AO4138" s="71">
        <v>0</v>
      </c>
      <c r="AW4138" s="74" t="s">
        <v>18532</v>
      </c>
    </row>
    <row r="4139" spans="1:49">
      <c r="A4139" s="70" t="str">
        <f t="shared" si="129"/>
        <v>2026-01</v>
      </c>
      <c r="B4139" s="5" t="str">
        <f>_xlfn.XLOOKUP(G4139,过机服务商重量差!A:A,过机服务商重量差!G:G)</f>
        <v>风清扬</v>
      </c>
      <c r="C4139" s="32" t="str">
        <f t="shared" si="128"/>
        <v>渠道</v>
      </c>
      <c r="D4139" s="63">
        <f>ROUND(IF(AND(AO4139&gt;=0,Y4139="正常走货"),_xlfn.XLOOKUP(G4139,过机服务商重量差!A:A,过机服务商重量差!L:L),"0"),2)</f>
        <v>149</v>
      </c>
      <c r="E4139" s="64">
        <f>ROUND(IF(B4139="小旋风",$D4139/提成!$D$4*提成!$E$4,$D4139/提成!$D$3*提成!$E$3),2)</f>
        <v>1.49</v>
      </c>
      <c r="F4139" s="5" t="str">
        <f ca="1">IFERROR(LOOKUP(1,0/((B4139=名单!B:B)*(VALUE(AW4139)&gt;=名单!E:E)*(VALUE(AW4139)&lt;=名单!G:G)*(Y4139="正常走货")),名单!H:H),"否")</f>
        <v>是</v>
      </c>
      <c r="G4139" s="71" t="s">
        <v>12403</v>
      </c>
      <c r="H4139" s="71" t="s">
        <v>50</v>
      </c>
      <c r="J4139" s="72" t="s">
        <v>1516</v>
      </c>
      <c r="L4139" s="71" t="s">
        <v>18</v>
      </c>
      <c r="M4139" s="73"/>
      <c r="N4139" s="73"/>
      <c r="R4139" s="73"/>
      <c r="S4139" s="72" t="s">
        <v>1038</v>
      </c>
      <c r="T4139" s="72" t="s">
        <v>14407</v>
      </c>
      <c r="U4139" s="73"/>
      <c r="W4139" s="73"/>
      <c r="X4139" s="73"/>
      <c r="Y4139" s="72" t="s">
        <v>14379</v>
      </c>
      <c r="AO4139" s="71">
        <v>341.1</v>
      </c>
      <c r="AW4139" s="74" t="s">
        <v>18533</v>
      </c>
    </row>
    <row r="4140" spans="1:49">
      <c r="A4140" s="70" t="str">
        <f t="shared" si="129"/>
        <v>2026-01</v>
      </c>
      <c r="B4140" s="5" t="str">
        <f>_xlfn.XLOOKUP(G4140,过机服务商重量差!A:A,过机服务商重量差!G:G)</f>
        <v>帅时莹</v>
      </c>
      <c r="C4140" s="32" t="str">
        <f t="shared" si="128"/>
        <v>渠道</v>
      </c>
      <c r="D4140" s="63">
        <f>ROUND(IF(AND(AO4140&gt;=0,Y4140="正常走货"),_xlfn.XLOOKUP(G4140,过机服务商重量差!A:A,过机服务商重量差!L:L),"0"),2)</f>
        <v>1013</v>
      </c>
      <c r="E4140" s="64">
        <f>ROUND(IF(B4140="小旋风",$D4140/提成!$D$4*提成!$E$4,$D4140/提成!$D$3*提成!$E$3),2)</f>
        <v>10.13</v>
      </c>
      <c r="F4140" s="5" t="str">
        <f ca="1">IFERROR(LOOKUP(1,0/((B4140=名单!B:B)*(VALUE(AW4140)&gt;=名单!E:E)*(VALUE(AW4140)&lt;=名单!G:G)*(Y4140="正常走货")),名单!H:H),"否")</f>
        <v>否</v>
      </c>
      <c r="G4140" s="71" t="s">
        <v>12405</v>
      </c>
      <c r="H4140" s="71" t="s">
        <v>12407</v>
      </c>
      <c r="J4140" s="72" t="s">
        <v>432</v>
      </c>
      <c r="L4140" s="71" t="s">
        <v>18</v>
      </c>
      <c r="M4140" s="73"/>
      <c r="N4140" s="73"/>
      <c r="R4140" s="73"/>
      <c r="S4140" s="72" t="s">
        <v>442</v>
      </c>
      <c r="T4140" s="72" t="s">
        <v>14410</v>
      </c>
      <c r="U4140" s="73"/>
      <c r="W4140" s="73"/>
      <c r="X4140" s="73"/>
      <c r="Y4140" s="72" t="s">
        <v>14379</v>
      </c>
      <c r="AO4140" s="71">
        <v>1715</v>
      </c>
      <c r="AW4140" s="74" t="s">
        <v>18534</v>
      </c>
    </row>
    <row r="4141" spans="1:49">
      <c r="A4141" s="70" t="str">
        <f t="shared" si="129"/>
        <v>2026-01</v>
      </c>
      <c r="B4141" s="5" t="str">
        <f>_xlfn.XLOOKUP(G4141,过机服务商重量差!A:A,过机服务商重量差!G:G)</f>
        <v>玉麒麟</v>
      </c>
      <c r="C4141" s="32" t="str">
        <f t="shared" si="128"/>
        <v>渠道</v>
      </c>
      <c r="D4141" s="63">
        <f>ROUND(IF(AND(AO4141&gt;=0,Y4141="正常走货"),_xlfn.XLOOKUP(G4141,过机服务商重量差!A:A,过机服务商重量差!L:L),"0"),2)</f>
        <v>92</v>
      </c>
      <c r="E4141" s="64">
        <f>ROUND(IF(B4141="小旋风",$D4141/提成!$D$4*提成!$E$4,$D4141/提成!$D$3*提成!$E$3),2)</f>
        <v>0.92</v>
      </c>
      <c r="F4141" s="5" t="str">
        <f ca="1">IFERROR(LOOKUP(1,0/((B4141=名单!B:B)*(VALUE(AW4141)&gt;=名单!E:E)*(VALUE(AW4141)&lt;=名单!G:G)*(Y4141="正常走货")),名单!H:H),"否")</f>
        <v>否</v>
      </c>
      <c r="G4141" s="71" t="s">
        <v>12408</v>
      </c>
      <c r="H4141" s="71" t="s">
        <v>12410</v>
      </c>
      <c r="J4141" s="72" t="s">
        <v>24</v>
      </c>
      <c r="L4141" s="71" t="s">
        <v>18</v>
      </c>
      <c r="M4141" s="73"/>
      <c r="N4141" s="73"/>
      <c r="R4141" s="73"/>
      <c r="S4141" s="72" t="s">
        <v>211</v>
      </c>
      <c r="T4141" s="72" t="s">
        <v>14407</v>
      </c>
      <c r="U4141" s="73"/>
      <c r="W4141" s="73"/>
      <c r="X4141" s="73"/>
      <c r="Y4141" s="72" t="s">
        <v>14379</v>
      </c>
      <c r="AO4141" s="71">
        <v>788.7</v>
      </c>
      <c r="AW4141" s="74" t="s">
        <v>18535</v>
      </c>
    </row>
    <row r="4142" spans="1:49">
      <c r="A4142" s="70" t="str">
        <f t="shared" si="129"/>
        <v>2026-01</v>
      </c>
      <c r="B4142" s="5" t="str">
        <f>_xlfn.XLOOKUP(G4142,过机服务商重量差!A:A,过机服务商重量差!G:G)</f>
        <v>玉麒麟</v>
      </c>
      <c r="C4142" s="32" t="str">
        <f t="shared" si="128"/>
        <v>渠道</v>
      </c>
      <c r="D4142" s="63">
        <f>ROUND(IF(AND(AO4142&gt;=0,Y4142="正常走货"),_xlfn.XLOOKUP(G4142,过机服务商重量差!A:A,过机服务商重量差!L:L),"0"),2)</f>
        <v>92</v>
      </c>
      <c r="E4142" s="64">
        <f>ROUND(IF(B4142="小旋风",$D4142/提成!$D$4*提成!$E$4,$D4142/提成!$D$3*提成!$E$3),2)</f>
        <v>0.92</v>
      </c>
      <c r="F4142" s="5" t="str">
        <f ca="1">IFERROR(LOOKUP(1,0/((B4142=名单!B:B)*(VALUE(AW4142)&gt;=名单!E:E)*(VALUE(AW4142)&lt;=名单!G:G)*(Y4142="正常走货")),名单!H:H),"否")</f>
        <v>否</v>
      </c>
      <c r="G4142" s="71" t="s">
        <v>12411</v>
      </c>
      <c r="H4142" s="71" t="s">
        <v>12413</v>
      </c>
      <c r="J4142" s="71" t="s">
        <v>24</v>
      </c>
      <c r="L4142" s="71" t="s">
        <v>18</v>
      </c>
      <c r="M4142" s="73"/>
      <c r="N4142" s="73"/>
      <c r="R4142" s="73"/>
      <c r="S4142" s="72" t="s">
        <v>211</v>
      </c>
      <c r="T4142" s="71" t="s">
        <v>14407</v>
      </c>
      <c r="U4142" s="73"/>
      <c r="W4142" s="73"/>
      <c r="X4142" s="73"/>
      <c r="Y4142" s="72" t="s">
        <v>14379</v>
      </c>
      <c r="AO4142" s="71">
        <v>788.7</v>
      </c>
      <c r="AW4142" s="74" t="s">
        <v>18536</v>
      </c>
    </row>
    <row r="4143" spans="1:49">
      <c r="A4143" s="70" t="str">
        <f t="shared" si="129"/>
        <v>2026-01</v>
      </c>
      <c r="B4143" s="5" t="str">
        <f>_xlfn.XLOOKUP(G4143,过机服务商重量差!A:A,过机服务商重量差!G:G)</f>
        <v>玉麒麟</v>
      </c>
      <c r="C4143" s="32" t="str">
        <f t="shared" si="128"/>
        <v>渠道</v>
      </c>
      <c r="D4143" s="63">
        <f>ROUND(IF(AND(AO4143&gt;=0,Y4143="正常走货"),_xlfn.XLOOKUP(G4143,过机服务商重量差!A:A,过机服务商重量差!L:L),"0"),2)</f>
        <v>92</v>
      </c>
      <c r="E4143" s="64">
        <f>ROUND(IF(B4143="小旋风",$D4143/提成!$D$4*提成!$E$4,$D4143/提成!$D$3*提成!$E$3),2)</f>
        <v>0.92</v>
      </c>
      <c r="F4143" s="5" t="str">
        <f ca="1">IFERROR(LOOKUP(1,0/((B4143=名单!B:B)*(VALUE(AW4143)&gt;=名单!E:E)*(VALUE(AW4143)&lt;=名单!G:G)*(Y4143="正常走货")),名单!H:H),"否")</f>
        <v>否</v>
      </c>
      <c r="G4143" s="71" t="s">
        <v>12414</v>
      </c>
      <c r="H4143" s="71" t="s">
        <v>12416</v>
      </c>
      <c r="J4143" s="71" t="s">
        <v>24</v>
      </c>
      <c r="L4143" s="71" t="s">
        <v>18</v>
      </c>
      <c r="M4143" s="73"/>
      <c r="N4143" s="73"/>
      <c r="R4143" s="73"/>
      <c r="S4143" s="72" t="s">
        <v>211</v>
      </c>
      <c r="T4143" s="72" t="s">
        <v>14407</v>
      </c>
      <c r="U4143" s="73"/>
      <c r="W4143" s="73"/>
      <c r="X4143" s="73"/>
      <c r="Y4143" s="72" t="s">
        <v>14379</v>
      </c>
      <c r="AO4143" s="71">
        <v>788.7</v>
      </c>
      <c r="AW4143" s="74" t="s">
        <v>18537</v>
      </c>
    </row>
    <row r="4144" spans="1:49">
      <c r="A4144" s="70" t="str">
        <f t="shared" si="129"/>
        <v>2026-01</v>
      </c>
      <c r="B4144" s="5" t="str">
        <f>_xlfn.XLOOKUP(G4144,过机服务商重量差!A:A,过机服务商重量差!G:G)</f>
        <v>玉麒麟</v>
      </c>
      <c r="C4144" s="32" t="str">
        <f t="shared" si="128"/>
        <v>渠道</v>
      </c>
      <c r="D4144" s="63">
        <f>ROUND(IF(AND(AO4144&gt;=0,Y4144="正常走货"),_xlfn.XLOOKUP(G4144,过机服务商重量差!A:A,过机服务商重量差!L:L),"0"),2)</f>
        <v>92</v>
      </c>
      <c r="E4144" s="64">
        <f>ROUND(IF(B4144="小旋风",$D4144/提成!$D$4*提成!$E$4,$D4144/提成!$D$3*提成!$E$3),2)</f>
        <v>0.92</v>
      </c>
      <c r="F4144" s="5" t="str">
        <f ca="1">IFERROR(LOOKUP(1,0/((B4144=名单!B:B)*(VALUE(AW4144)&gt;=名单!E:E)*(VALUE(AW4144)&lt;=名单!G:G)*(Y4144="正常走货")),名单!H:H),"否")</f>
        <v>否</v>
      </c>
      <c r="G4144" s="71" t="s">
        <v>12417</v>
      </c>
      <c r="H4144" s="71" t="s">
        <v>12419</v>
      </c>
      <c r="J4144" s="72" t="s">
        <v>24</v>
      </c>
      <c r="L4144" s="71" t="s">
        <v>18</v>
      </c>
      <c r="M4144" s="73"/>
      <c r="N4144" s="73"/>
      <c r="R4144" s="73"/>
      <c r="S4144" s="72" t="s">
        <v>211</v>
      </c>
      <c r="T4144" s="72" t="s">
        <v>14407</v>
      </c>
      <c r="U4144" s="73"/>
      <c r="W4144" s="73"/>
      <c r="X4144" s="73"/>
      <c r="Y4144" s="72" t="s">
        <v>14379</v>
      </c>
      <c r="AO4144" s="71">
        <v>788.7</v>
      </c>
      <c r="AW4144" s="74" t="s">
        <v>18538</v>
      </c>
    </row>
    <row r="4145" spans="1:49">
      <c r="A4145" s="70" t="str">
        <f t="shared" si="129"/>
        <v>2026-01</v>
      </c>
      <c r="B4145" s="5" t="str">
        <f>_xlfn.XLOOKUP(G4145,过机服务商重量差!A:A,过机服务商重量差!G:G)</f>
        <v>玉麒麟</v>
      </c>
      <c r="C4145" s="32" t="str">
        <f t="shared" si="128"/>
        <v>渠道</v>
      </c>
      <c r="D4145" s="63">
        <f>ROUND(IF(AND(AO4145&gt;=0,Y4145="正常走货"),_xlfn.XLOOKUP(G4145,过机服务商重量差!A:A,过机服务商重量差!L:L),"0"),2)</f>
        <v>92</v>
      </c>
      <c r="E4145" s="64">
        <f>ROUND(IF(B4145="小旋风",$D4145/提成!$D$4*提成!$E$4,$D4145/提成!$D$3*提成!$E$3),2)</f>
        <v>0.92</v>
      </c>
      <c r="F4145" s="5" t="str">
        <f ca="1">IFERROR(LOOKUP(1,0/((B4145=名单!B:B)*(VALUE(AW4145)&gt;=名单!E:E)*(VALUE(AW4145)&lt;=名单!G:G)*(Y4145="正常走货")),名单!H:H),"否")</f>
        <v>否</v>
      </c>
      <c r="G4145" s="71" t="s">
        <v>12420</v>
      </c>
      <c r="H4145" s="71" t="s">
        <v>12422</v>
      </c>
      <c r="J4145" s="72" t="s">
        <v>24</v>
      </c>
      <c r="L4145" s="71" t="s">
        <v>18</v>
      </c>
      <c r="M4145" s="73"/>
      <c r="N4145" s="73"/>
      <c r="R4145" s="73"/>
      <c r="S4145" s="72" t="s">
        <v>211</v>
      </c>
      <c r="T4145" s="72" t="s">
        <v>14407</v>
      </c>
      <c r="U4145" s="73"/>
      <c r="W4145" s="73"/>
      <c r="X4145" s="73"/>
      <c r="Y4145" s="72" t="s">
        <v>14379</v>
      </c>
      <c r="AO4145" s="71">
        <v>788.7</v>
      </c>
      <c r="AW4145" s="74" t="s">
        <v>18539</v>
      </c>
    </row>
    <row r="4146" spans="1:49">
      <c r="A4146" s="70" t="str">
        <f t="shared" si="129"/>
        <v>2026-01</v>
      </c>
      <c r="B4146" s="5" t="str">
        <f>_xlfn.XLOOKUP(G4146,过机服务商重量差!A:A,过机服务商重量差!G:G)</f>
        <v>玉麒麟</v>
      </c>
      <c r="C4146" s="32" t="str">
        <f t="shared" si="128"/>
        <v>渠道</v>
      </c>
      <c r="D4146" s="63">
        <f>ROUND(IF(AND(AO4146&gt;=0,Y4146="正常走货"),_xlfn.XLOOKUP(G4146,过机服务商重量差!A:A,过机服务商重量差!L:L),"0"),2)</f>
        <v>100</v>
      </c>
      <c r="E4146" s="64">
        <f>ROUND(IF(B4146="小旋风",$D4146/提成!$D$4*提成!$E$4,$D4146/提成!$D$3*提成!$E$3),2)</f>
        <v>1</v>
      </c>
      <c r="F4146" s="5" t="str">
        <f ca="1">IFERROR(LOOKUP(1,0/((B4146=名单!B:B)*(VALUE(AW4146)&gt;=名单!E:E)*(VALUE(AW4146)&lt;=名单!G:G)*(Y4146="正常走货")),名单!H:H),"否")</f>
        <v>否</v>
      </c>
      <c r="G4146" s="71" t="s">
        <v>12423</v>
      </c>
      <c r="H4146" s="71" t="s">
        <v>12425</v>
      </c>
      <c r="J4146" s="72" t="s">
        <v>24</v>
      </c>
      <c r="L4146" s="71" t="s">
        <v>18</v>
      </c>
      <c r="M4146" s="73"/>
      <c r="N4146" s="73"/>
      <c r="R4146" s="73"/>
      <c r="S4146" s="72" t="s">
        <v>211</v>
      </c>
      <c r="T4146" s="71" t="s">
        <v>14407</v>
      </c>
      <c r="U4146" s="73"/>
      <c r="W4146" s="73"/>
      <c r="X4146" s="73"/>
      <c r="Y4146" s="72" t="s">
        <v>14379</v>
      </c>
      <c r="AO4146" s="71">
        <v>581.6</v>
      </c>
      <c r="AW4146" s="74" t="s">
        <v>18540</v>
      </c>
    </row>
    <row r="4147" spans="1:49">
      <c r="A4147" s="70" t="str">
        <f t="shared" si="129"/>
        <v>2026-01</v>
      </c>
      <c r="B4147" s="5" t="str">
        <f>_xlfn.XLOOKUP(G4147,过机服务商重量差!A:A,过机服务商重量差!G:G)</f>
        <v>玉麒麟</v>
      </c>
      <c r="C4147" s="32" t="str">
        <f t="shared" si="128"/>
        <v>渠道</v>
      </c>
      <c r="D4147" s="63">
        <f>ROUND(IF(AND(AO4147&gt;=0,Y4147="正常走货"),_xlfn.XLOOKUP(G4147,过机服务商重量差!A:A,过机服务商重量差!L:L),"0"),2)</f>
        <v>100</v>
      </c>
      <c r="E4147" s="64">
        <f>ROUND(IF(B4147="小旋风",$D4147/提成!$D$4*提成!$E$4,$D4147/提成!$D$3*提成!$E$3),2)</f>
        <v>1</v>
      </c>
      <c r="F4147" s="5" t="str">
        <f ca="1">IFERROR(LOOKUP(1,0/((B4147=名单!B:B)*(VALUE(AW4147)&gt;=名单!E:E)*(VALUE(AW4147)&lt;=名单!G:G)*(Y4147="正常走货")),名单!H:H),"否")</f>
        <v>否</v>
      </c>
      <c r="G4147" s="71" t="s">
        <v>12426</v>
      </c>
      <c r="H4147" s="71" t="s">
        <v>12428</v>
      </c>
      <c r="J4147" s="72" t="s">
        <v>24</v>
      </c>
      <c r="L4147" s="71" t="s">
        <v>18</v>
      </c>
      <c r="M4147" s="73"/>
      <c r="N4147" s="73"/>
      <c r="R4147" s="73"/>
      <c r="S4147" s="72" t="s">
        <v>211</v>
      </c>
      <c r="T4147" s="72" t="s">
        <v>14407</v>
      </c>
      <c r="U4147" s="73"/>
      <c r="W4147" s="73"/>
      <c r="X4147" s="73"/>
      <c r="Y4147" s="72" t="s">
        <v>14379</v>
      </c>
      <c r="AO4147" s="71">
        <v>581.6</v>
      </c>
      <c r="AW4147" s="74" t="s">
        <v>18541</v>
      </c>
    </row>
    <row r="4148" spans="1:49">
      <c r="A4148" s="70" t="str">
        <f t="shared" si="129"/>
        <v>2026-01</v>
      </c>
      <c r="B4148" s="5" t="str">
        <f>_xlfn.XLOOKUP(G4148,过机服务商重量差!A:A,过机服务商重量差!G:G)</f>
        <v>玉麒麟</v>
      </c>
      <c r="C4148" s="32" t="str">
        <f t="shared" si="128"/>
        <v>渠道</v>
      </c>
      <c r="D4148" s="63">
        <f>ROUND(IF(AND(AO4148&gt;=0,Y4148="正常走货"),_xlfn.XLOOKUP(G4148,过机服务商重量差!A:A,过机服务商重量差!L:L),"0"),2)</f>
        <v>100</v>
      </c>
      <c r="E4148" s="64">
        <f>ROUND(IF(B4148="小旋风",$D4148/提成!$D$4*提成!$E$4,$D4148/提成!$D$3*提成!$E$3),2)</f>
        <v>1</v>
      </c>
      <c r="F4148" s="5" t="str">
        <f ca="1">IFERROR(LOOKUP(1,0/((B4148=名单!B:B)*(VALUE(AW4148)&gt;=名单!E:E)*(VALUE(AW4148)&lt;=名单!G:G)*(Y4148="正常走货")),名单!H:H),"否")</f>
        <v>否</v>
      </c>
      <c r="G4148" s="71" t="s">
        <v>12429</v>
      </c>
      <c r="H4148" s="71" t="s">
        <v>12431</v>
      </c>
      <c r="J4148" s="72" t="s">
        <v>24</v>
      </c>
      <c r="L4148" s="71" t="s">
        <v>18</v>
      </c>
      <c r="M4148" s="73"/>
      <c r="N4148" s="73"/>
      <c r="R4148" s="73"/>
      <c r="S4148" s="72" t="s">
        <v>211</v>
      </c>
      <c r="T4148" s="72" t="s">
        <v>14407</v>
      </c>
      <c r="U4148" s="73"/>
      <c r="W4148" s="73"/>
      <c r="X4148" s="73"/>
      <c r="Y4148" s="72" t="s">
        <v>14379</v>
      </c>
      <c r="AO4148" s="71">
        <v>581.6</v>
      </c>
      <c r="AW4148" s="74" t="s">
        <v>18542</v>
      </c>
    </row>
    <row r="4149" spans="1:49">
      <c r="A4149" s="70" t="str">
        <f t="shared" si="129"/>
        <v>2026-01</v>
      </c>
      <c r="B4149" s="5" t="str">
        <f>_xlfn.XLOOKUP(G4149,过机服务商重量差!A:A,过机服务商重量差!G:G)</f>
        <v>玉麒麟</v>
      </c>
      <c r="C4149" s="32" t="str">
        <f t="shared" si="128"/>
        <v>渠道</v>
      </c>
      <c r="D4149" s="63">
        <f>ROUND(IF(AND(AO4149&gt;=0,Y4149="正常走货"),_xlfn.XLOOKUP(G4149,过机服务商重量差!A:A,过机服务商重量差!L:L),"0"),2)</f>
        <v>100</v>
      </c>
      <c r="E4149" s="64">
        <f>ROUND(IF(B4149="小旋风",$D4149/提成!$D$4*提成!$E$4,$D4149/提成!$D$3*提成!$E$3),2)</f>
        <v>1</v>
      </c>
      <c r="F4149" s="5" t="str">
        <f ca="1">IFERROR(LOOKUP(1,0/((B4149=名单!B:B)*(VALUE(AW4149)&gt;=名单!E:E)*(VALUE(AW4149)&lt;=名单!G:G)*(Y4149="正常走货")),名单!H:H),"否")</f>
        <v>否</v>
      </c>
      <c r="G4149" s="71" t="s">
        <v>12432</v>
      </c>
      <c r="H4149" s="71" t="s">
        <v>12434</v>
      </c>
      <c r="J4149" s="72" t="s">
        <v>24</v>
      </c>
      <c r="L4149" s="71" t="s">
        <v>18</v>
      </c>
      <c r="M4149" s="73"/>
      <c r="N4149" s="73"/>
      <c r="R4149" s="73"/>
      <c r="S4149" s="72" t="s">
        <v>211</v>
      </c>
      <c r="T4149" s="72" t="s">
        <v>14407</v>
      </c>
      <c r="U4149" s="73"/>
      <c r="W4149" s="73"/>
      <c r="X4149" s="73"/>
      <c r="Y4149" s="72" t="s">
        <v>14379</v>
      </c>
      <c r="AO4149" s="71">
        <v>581.6</v>
      </c>
      <c r="AW4149" s="74" t="s">
        <v>18543</v>
      </c>
    </row>
    <row r="4150" spans="1:49">
      <c r="A4150" s="70" t="str">
        <f t="shared" si="129"/>
        <v>2026-01</v>
      </c>
      <c r="B4150" s="5" t="str">
        <f>_xlfn.XLOOKUP(G4150,过机服务商重量差!A:A,过机服务商重量差!G:G)</f>
        <v>玉麒麟</v>
      </c>
      <c r="C4150" s="32" t="str">
        <f t="shared" si="128"/>
        <v>渠道</v>
      </c>
      <c r="D4150" s="63">
        <f>ROUND(IF(AND(AO4150&gt;=0,Y4150="正常走货"),_xlfn.XLOOKUP(G4150,过机服务商重量差!A:A,过机服务商重量差!L:L),"0"),2)</f>
        <v>100</v>
      </c>
      <c r="E4150" s="64">
        <f>ROUND(IF(B4150="小旋风",$D4150/提成!$D$4*提成!$E$4,$D4150/提成!$D$3*提成!$E$3),2)</f>
        <v>1</v>
      </c>
      <c r="F4150" s="5" t="str">
        <f ca="1">IFERROR(LOOKUP(1,0/((B4150=名单!B:B)*(VALUE(AW4150)&gt;=名单!E:E)*(VALUE(AW4150)&lt;=名单!G:G)*(Y4150="正常走货")),名单!H:H),"否")</f>
        <v>否</v>
      </c>
      <c r="G4150" s="71" t="s">
        <v>12435</v>
      </c>
      <c r="H4150" s="71" t="s">
        <v>12437</v>
      </c>
      <c r="J4150" s="72" t="s">
        <v>24</v>
      </c>
      <c r="L4150" s="71" t="s">
        <v>18</v>
      </c>
      <c r="M4150" s="73"/>
      <c r="N4150" s="73"/>
      <c r="R4150" s="73"/>
      <c r="S4150" s="72" t="s">
        <v>211</v>
      </c>
      <c r="T4150" s="72" t="s">
        <v>14407</v>
      </c>
      <c r="U4150" s="73"/>
      <c r="W4150" s="73"/>
      <c r="X4150" s="73"/>
      <c r="Y4150" s="72" t="s">
        <v>14379</v>
      </c>
      <c r="AO4150" s="71">
        <v>581.6</v>
      </c>
      <c r="AW4150" s="74" t="s">
        <v>18544</v>
      </c>
    </row>
    <row r="4151" spans="1:49">
      <c r="A4151" s="70" t="str">
        <f t="shared" si="129"/>
        <v>2026-01</v>
      </c>
      <c r="B4151" s="5" t="str">
        <f>_xlfn.XLOOKUP(G4151,过机服务商重量差!A:A,过机服务商重量差!G:G)</f>
        <v>玉麒麟</v>
      </c>
      <c r="C4151" s="32" t="str">
        <f t="shared" si="128"/>
        <v>渠道</v>
      </c>
      <c r="D4151" s="63">
        <f>ROUND(IF(AND(AO4151&gt;=0,Y4151="正常走货"),_xlfn.XLOOKUP(G4151,过机服务商重量差!A:A,过机服务商重量差!L:L),"0"),2)</f>
        <v>100</v>
      </c>
      <c r="E4151" s="64">
        <f>ROUND(IF(B4151="小旋风",$D4151/提成!$D$4*提成!$E$4,$D4151/提成!$D$3*提成!$E$3),2)</f>
        <v>1</v>
      </c>
      <c r="F4151" s="5" t="str">
        <f ca="1">IFERROR(LOOKUP(1,0/((B4151=名单!B:B)*(VALUE(AW4151)&gt;=名单!E:E)*(VALUE(AW4151)&lt;=名单!G:G)*(Y4151="正常走货")),名单!H:H),"否")</f>
        <v>否</v>
      </c>
      <c r="G4151" s="71" t="s">
        <v>12438</v>
      </c>
      <c r="H4151" s="71" t="s">
        <v>12440</v>
      </c>
      <c r="J4151" s="72" t="s">
        <v>24</v>
      </c>
      <c r="L4151" s="71" t="s">
        <v>18</v>
      </c>
      <c r="M4151" s="73"/>
      <c r="N4151" s="73"/>
      <c r="R4151" s="73"/>
      <c r="S4151" s="72" t="s">
        <v>211</v>
      </c>
      <c r="T4151" s="72" t="s">
        <v>14407</v>
      </c>
      <c r="U4151" s="73"/>
      <c r="W4151" s="73"/>
      <c r="X4151" s="73"/>
      <c r="Y4151" s="72" t="s">
        <v>14379</v>
      </c>
      <c r="AO4151" s="71">
        <v>581.6</v>
      </c>
      <c r="AW4151" s="74" t="s">
        <v>18545</v>
      </c>
    </row>
    <row r="4152" spans="1:49">
      <c r="A4152" s="70" t="str">
        <f t="shared" si="129"/>
        <v>2026-01</v>
      </c>
      <c r="B4152" s="5" t="str">
        <f>_xlfn.XLOOKUP(G4152,过机服务商重量差!A:A,过机服务商重量差!G:G)</f>
        <v>玉麒麟</v>
      </c>
      <c r="C4152" s="32" t="str">
        <f t="shared" si="128"/>
        <v>渠道</v>
      </c>
      <c r="D4152" s="63">
        <f>ROUND(IF(AND(AO4152&gt;=0,Y4152="正常走货"),_xlfn.XLOOKUP(G4152,过机服务商重量差!A:A,过机服务商重量差!L:L),"0"),2)</f>
        <v>100</v>
      </c>
      <c r="E4152" s="64">
        <f>ROUND(IF(B4152="小旋风",$D4152/提成!$D$4*提成!$E$4,$D4152/提成!$D$3*提成!$E$3),2)</f>
        <v>1</v>
      </c>
      <c r="F4152" s="5" t="str">
        <f ca="1">IFERROR(LOOKUP(1,0/((B4152=名单!B:B)*(VALUE(AW4152)&gt;=名单!E:E)*(VALUE(AW4152)&lt;=名单!G:G)*(Y4152="正常走货")),名单!H:H),"否")</f>
        <v>否</v>
      </c>
      <c r="G4152" s="71" t="s">
        <v>12441</v>
      </c>
      <c r="H4152" s="71" t="s">
        <v>12443</v>
      </c>
      <c r="J4152" s="72" t="s">
        <v>24</v>
      </c>
      <c r="L4152" s="71" t="s">
        <v>18</v>
      </c>
      <c r="M4152" s="73"/>
      <c r="N4152" s="73"/>
      <c r="R4152" s="73"/>
      <c r="S4152" s="72" t="s">
        <v>211</v>
      </c>
      <c r="T4152" s="72" t="s">
        <v>14407</v>
      </c>
      <c r="U4152" s="73"/>
      <c r="W4152" s="73"/>
      <c r="X4152" s="73"/>
      <c r="Y4152" s="72" t="s">
        <v>14379</v>
      </c>
      <c r="AO4152" s="71">
        <v>581.6</v>
      </c>
      <c r="AW4152" s="74" t="s">
        <v>18546</v>
      </c>
    </row>
    <row r="4153" spans="1:49">
      <c r="A4153" s="70" t="str">
        <f t="shared" si="129"/>
        <v>2026-01</v>
      </c>
      <c r="B4153" s="5" t="str">
        <f>_xlfn.XLOOKUP(G4153,过机服务商重量差!A:A,过机服务商重量差!G:G)</f>
        <v>玉麒麟</v>
      </c>
      <c r="C4153" s="32" t="str">
        <f t="shared" si="128"/>
        <v>渠道</v>
      </c>
      <c r="D4153" s="63">
        <f>ROUND(IF(AND(AO4153&gt;=0,Y4153="正常走货"),_xlfn.XLOOKUP(G4153,过机服务商重量差!A:A,过机服务商重量差!L:L),"0"),2)</f>
        <v>100</v>
      </c>
      <c r="E4153" s="64">
        <f>ROUND(IF(B4153="小旋风",$D4153/提成!$D$4*提成!$E$4,$D4153/提成!$D$3*提成!$E$3),2)</f>
        <v>1</v>
      </c>
      <c r="F4153" s="5" t="str">
        <f ca="1">IFERROR(LOOKUP(1,0/((B4153=名单!B:B)*(VALUE(AW4153)&gt;=名单!E:E)*(VALUE(AW4153)&lt;=名单!G:G)*(Y4153="正常走货")),名单!H:H),"否")</f>
        <v>否</v>
      </c>
      <c r="G4153" s="71" t="s">
        <v>12444</v>
      </c>
      <c r="H4153" s="71" t="s">
        <v>12446</v>
      </c>
      <c r="J4153" s="72" t="s">
        <v>24</v>
      </c>
      <c r="L4153" s="71" t="s">
        <v>18</v>
      </c>
      <c r="M4153" s="73"/>
      <c r="N4153" s="73"/>
      <c r="R4153" s="73"/>
      <c r="S4153" s="72" t="s">
        <v>211</v>
      </c>
      <c r="T4153" s="72" t="s">
        <v>14407</v>
      </c>
      <c r="U4153" s="73"/>
      <c r="W4153" s="73"/>
      <c r="X4153" s="73"/>
      <c r="Y4153" s="72" t="s">
        <v>14379</v>
      </c>
      <c r="AO4153" s="71">
        <v>581.6</v>
      </c>
      <c r="AW4153" s="74" t="s">
        <v>18547</v>
      </c>
    </row>
    <row r="4154" spans="1:49">
      <c r="A4154" s="70" t="str">
        <f t="shared" si="129"/>
        <v>2026-01</v>
      </c>
      <c r="B4154" s="5" t="str">
        <f>_xlfn.XLOOKUP(G4154,过机服务商重量差!A:A,过机服务商重量差!G:G)</f>
        <v>玉麒麟</v>
      </c>
      <c r="C4154" s="32" t="str">
        <f t="shared" si="128"/>
        <v>渠道</v>
      </c>
      <c r="D4154" s="63">
        <f>ROUND(IF(AND(AO4154&gt;=0,Y4154="正常走货"),_xlfn.XLOOKUP(G4154,过机服务商重量差!A:A,过机服务商重量差!L:L),"0"),2)</f>
        <v>100</v>
      </c>
      <c r="E4154" s="64">
        <f>ROUND(IF(B4154="小旋风",$D4154/提成!$D$4*提成!$E$4,$D4154/提成!$D$3*提成!$E$3),2)</f>
        <v>1</v>
      </c>
      <c r="F4154" s="5" t="str">
        <f ca="1">IFERROR(LOOKUP(1,0/((B4154=名单!B:B)*(VALUE(AW4154)&gt;=名单!E:E)*(VALUE(AW4154)&lt;=名单!G:G)*(Y4154="正常走货")),名单!H:H),"否")</f>
        <v>否</v>
      </c>
      <c r="G4154" s="71" t="s">
        <v>12447</v>
      </c>
      <c r="H4154" s="71" t="s">
        <v>12449</v>
      </c>
      <c r="J4154" s="72" t="s">
        <v>24</v>
      </c>
      <c r="L4154" s="71" t="s">
        <v>18</v>
      </c>
      <c r="M4154" s="73"/>
      <c r="N4154" s="73"/>
      <c r="R4154" s="73"/>
      <c r="S4154" s="72" t="s">
        <v>211</v>
      </c>
      <c r="T4154" s="72" t="s">
        <v>14407</v>
      </c>
      <c r="U4154" s="73"/>
      <c r="W4154" s="73"/>
      <c r="X4154" s="73"/>
      <c r="Y4154" s="72" t="s">
        <v>14379</v>
      </c>
      <c r="AO4154" s="71">
        <v>581.6</v>
      </c>
      <c r="AW4154" s="74" t="s">
        <v>18548</v>
      </c>
    </row>
    <row r="4155" spans="1:49">
      <c r="A4155" s="70" t="str">
        <f t="shared" si="129"/>
        <v>2026-01</v>
      </c>
      <c r="B4155" s="5" t="str">
        <f>_xlfn.XLOOKUP(G4155,过机服务商重量差!A:A,过机服务商重量差!G:G)</f>
        <v>玉麒麟</v>
      </c>
      <c r="C4155" s="32" t="str">
        <f t="shared" si="128"/>
        <v>渠道</v>
      </c>
      <c r="D4155" s="63">
        <f>ROUND(IF(AND(AO4155&gt;=0,Y4155="正常走货"),_xlfn.XLOOKUP(G4155,过机服务商重量差!A:A,过机服务商重量差!L:L),"0"),2)</f>
        <v>100</v>
      </c>
      <c r="E4155" s="64">
        <f>ROUND(IF(B4155="小旋风",$D4155/提成!$D$4*提成!$E$4,$D4155/提成!$D$3*提成!$E$3),2)</f>
        <v>1</v>
      </c>
      <c r="F4155" s="5" t="str">
        <f ca="1">IFERROR(LOOKUP(1,0/((B4155=名单!B:B)*(VALUE(AW4155)&gt;=名单!E:E)*(VALUE(AW4155)&lt;=名单!G:G)*(Y4155="正常走货")),名单!H:H),"否")</f>
        <v>否</v>
      </c>
      <c r="G4155" s="71" t="s">
        <v>12450</v>
      </c>
      <c r="H4155" s="71" t="s">
        <v>12452</v>
      </c>
      <c r="J4155" s="72" t="s">
        <v>24</v>
      </c>
      <c r="L4155" s="71" t="s">
        <v>18</v>
      </c>
      <c r="M4155" s="73"/>
      <c r="N4155" s="73"/>
      <c r="R4155" s="73"/>
      <c r="S4155" s="72" t="s">
        <v>211</v>
      </c>
      <c r="T4155" s="72" t="s">
        <v>14407</v>
      </c>
      <c r="U4155" s="73"/>
      <c r="W4155" s="73"/>
      <c r="X4155" s="73"/>
      <c r="Y4155" s="72" t="s">
        <v>14379</v>
      </c>
      <c r="AO4155" s="71">
        <v>581.6</v>
      </c>
      <c r="AW4155" s="74" t="s">
        <v>18549</v>
      </c>
    </row>
    <row r="4156" spans="1:49">
      <c r="A4156" s="70" t="str">
        <f t="shared" si="129"/>
        <v>2026-01</v>
      </c>
      <c r="B4156" s="5" t="str">
        <f>_xlfn.XLOOKUP(G4156,过机服务商重量差!A:A,过机服务商重量差!G:G)</f>
        <v>玉麒麟</v>
      </c>
      <c r="C4156" s="32" t="str">
        <f t="shared" si="128"/>
        <v>渠道</v>
      </c>
      <c r="D4156" s="63">
        <f>ROUND(IF(AND(AO4156&gt;=0,Y4156="正常走货"),_xlfn.XLOOKUP(G4156,过机服务商重量差!A:A,过机服务商重量差!L:L),"0"),2)</f>
        <v>100</v>
      </c>
      <c r="E4156" s="64">
        <f>ROUND(IF(B4156="小旋风",$D4156/提成!$D$4*提成!$E$4,$D4156/提成!$D$3*提成!$E$3),2)</f>
        <v>1</v>
      </c>
      <c r="F4156" s="5" t="str">
        <f ca="1">IFERROR(LOOKUP(1,0/((B4156=名单!B:B)*(VALUE(AW4156)&gt;=名单!E:E)*(VALUE(AW4156)&lt;=名单!G:G)*(Y4156="正常走货")),名单!H:H),"否")</f>
        <v>否</v>
      </c>
      <c r="G4156" s="71" t="s">
        <v>12453</v>
      </c>
      <c r="H4156" s="71" t="s">
        <v>12455</v>
      </c>
      <c r="J4156" s="71" t="s">
        <v>24</v>
      </c>
      <c r="L4156" s="71" t="s">
        <v>18</v>
      </c>
      <c r="M4156" s="73"/>
      <c r="N4156" s="73"/>
      <c r="R4156" s="73"/>
      <c r="S4156" s="72" t="s">
        <v>211</v>
      </c>
      <c r="T4156" s="72" t="s">
        <v>14407</v>
      </c>
      <c r="U4156" s="73"/>
      <c r="W4156" s="73"/>
      <c r="X4156" s="73"/>
      <c r="Y4156" s="72" t="s">
        <v>14379</v>
      </c>
      <c r="AO4156" s="71">
        <v>581.6</v>
      </c>
      <c r="AW4156" s="74" t="s">
        <v>18550</v>
      </c>
    </row>
    <row r="4157" spans="1:49">
      <c r="A4157" s="70" t="str">
        <f t="shared" si="129"/>
        <v>2026-01</v>
      </c>
      <c r="B4157" s="5" t="str">
        <f>_xlfn.XLOOKUP(G4157,过机服务商重量差!A:A,过机服务商重量差!G:G)</f>
        <v>玉麒麟</v>
      </c>
      <c r="C4157" s="32" t="str">
        <f t="shared" si="128"/>
        <v>渠道</v>
      </c>
      <c r="D4157" s="63">
        <f>ROUND(IF(AND(AO4157&gt;=0,Y4157="正常走货"),_xlfn.XLOOKUP(G4157,过机服务商重量差!A:A,过机服务商重量差!L:L),"0"),2)</f>
        <v>100</v>
      </c>
      <c r="E4157" s="64">
        <f>ROUND(IF(B4157="小旋风",$D4157/提成!$D$4*提成!$E$4,$D4157/提成!$D$3*提成!$E$3),2)</f>
        <v>1</v>
      </c>
      <c r="F4157" s="5" t="str">
        <f ca="1">IFERROR(LOOKUP(1,0/((B4157=名单!B:B)*(VALUE(AW4157)&gt;=名单!E:E)*(VALUE(AW4157)&lt;=名单!G:G)*(Y4157="正常走货")),名单!H:H),"否")</f>
        <v>否</v>
      </c>
      <c r="G4157" s="71" t="s">
        <v>12456</v>
      </c>
      <c r="H4157" s="71" t="s">
        <v>12458</v>
      </c>
      <c r="J4157" s="71" t="s">
        <v>24</v>
      </c>
      <c r="L4157" s="71" t="s">
        <v>18</v>
      </c>
      <c r="M4157" s="73"/>
      <c r="N4157" s="73"/>
      <c r="R4157" s="73"/>
      <c r="S4157" s="72" t="s">
        <v>211</v>
      </c>
      <c r="T4157" s="72" t="s">
        <v>14407</v>
      </c>
      <c r="U4157" s="73"/>
      <c r="W4157" s="73"/>
      <c r="X4157" s="73"/>
      <c r="Y4157" s="72" t="s">
        <v>14379</v>
      </c>
      <c r="AO4157" s="71">
        <v>581.6</v>
      </c>
      <c r="AW4157" s="74" t="s">
        <v>18551</v>
      </c>
    </row>
    <row r="4158" spans="1:49">
      <c r="A4158" s="70" t="str">
        <f t="shared" si="129"/>
        <v>2026-01</v>
      </c>
      <c r="B4158" s="5" t="str">
        <f>_xlfn.XLOOKUP(G4158,过机服务商重量差!A:A,过机服务商重量差!G:G)</f>
        <v>玉麒麟</v>
      </c>
      <c r="C4158" s="32" t="str">
        <f t="shared" si="128"/>
        <v>渠道</v>
      </c>
      <c r="D4158" s="63">
        <f>ROUND(IF(AND(AO4158&gt;=0,Y4158="正常走货"),_xlfn.XLOOKUP(G4158,过机服务商重量差!A:A,过机服务商重量差!L:L),"0"),2)</f>
        <v>100</v>
      </c>
      <c r="E4158" s="64">
        <f>ROUND(IF(B4158="小旋风",$D4158/提成!$D$4*提成!$E$4,$D4158/提成!$D$3*提成!$E$3),2)</f>
        <v>1</v>
      </c>
      <c r="F4158" s="5" t="str">
        <f ca="1">IFERROR(LOOKUP(1,0/((B4158=名单!B:B)*(VALUE(AW4158)&gt;=名单!E:E)*(VALUE(AW4158)&lt;=名单!G:G)*(Y4158="正常走货")),名单!H:H),"否")</f>
        <v>否</v>
      </c>
      <c r="G4158" s="71" t="s">
        <v>12459</v>
      </c>
      <c r="H4158" s="71" t="s">
        <v>12461</v>
      </c>
      <c r="J4158" s="71" t="s">
        <v>24</v>
      </c>
      <c r="L4158" s="71" t="s">
        <v>18</v>
      </c>
      <c r="M4158" s="73"/>
      <c r="N4158" s="73"/>
      <c r="R4158" s="73"/>
      <c r="S4158" s="72" t="s">
        <v>211</v>
      </c>
      <c r="T4158" s="72" t="s">
        <v>14407</v>
      </c>
      <c r="U4158" s="73"/>
      <c r="W4158" s="73"/>
      <c r="X4158" s="73"/>
      <c r="Y4158" s="72" t="s">
        <v>14379</v>
      </c>
      <c r="AO4158" s="71">
        <v>581.6</v>
      </c>
      <c r="AW4158" s="74" t="s">
        <v>18552</v>
      </c>
    </row>
    <row r="4159" spans="1:49">
      <c r="A4159" s="70" t="str">
        <f t="shared" si="129"/>
        <v>2026-01</v>
      </c>
      <c r="B4159" s="5" t="str">
        <f>_xlfn.XLOOKUP(G4159,过机服务商重量差!A:A,过机服务商重量差!G:G)</f>
        <v>玉麒麟</v>
      </c>
      <c r="C4159" s="32" t="str">
        <f t="shared" si="128"/>
        <v>渠道</v>
      </c>
      <c r="D4159" s="63">
        <f>ROUND(IF(AND(AO4159&gt;=0,Y4159="正常走货"),_xlfn.XLOOKUP(G4159,过机服务商重量差!A:A,过机服务商重量差!L:L),"0"),2)</f>
        <v>100</v>
      </c>
      <c r="E4159" s="64">
        <f>ROUND(IF(B4159="小旋风",$D4159/提成!$D$4*提成!$E$4,$D4159/提成!$D$3*提成!$E$3),2)</f>
        <v>1</v>
      </c>
      <c r="F4159" s="5" t="str">
        <f ca="1">IFERROR(LOOKUP(1,0/((B4159=名单!B:B)*(VALUE(AW4159)&gt;=名单!E:E)*(VALUE(AW4159)&lt;=名单!G:G)*(Y4159="正常走货")),名单!H:H),"否")</f>
        <v>否</v>
      </c>
      <c r="G4159" s="71" t="s">
        <v>12462</v>
      </c>
      <c r="H4159" s="71" t="s">
        <v>12464</v>
      </c>
      <c r="J4159" s="72" t="s">
        <v>24</v>
      </c>
      <c r="L4159" s="71" t="s">
        <v>18</v>
      </c>
      <c r="M4159" s="73"/>
      <c r="N4159" s="73"/>
      <c r="R4159" s="73"/>
      <c r="S4159" s="72" t="s">
        <v>211</v>
      </c>
      <c r="T4159" s="72" t="s">
        <v>14407</v>
      </c>
      <c r="U4159" s="73"/>
      <c r="W4159" s="73"/>
      <c r="X4159" s="73"/>
      <c r="Y4159" s="72" t="s">
        <v>14379</v>
      </c>
      <c r="AO4159" s="71">
        <v>581.6</v>
      </c>
      <c r="AW4159" s="74" t="s">
        <v>18553</v>
      </c>
    </row>
    <row r="4160" spans="1:49">
      <c r="A4160" s="70" t="str">
        <f t="shared" si="129"/>
        <v>2026-01</v>
      </c>
      <c r="B4160" s="5" t="str">
        <f>_xlfn.XLOOKUP(G4160,过机服务商重量差!A:A,过机服务商重量差!G:G)</f>
        <v>玉麒麟</v>
      </c>
      <c r="C4160" s="32" t="str">
        <f t="shared" si="128"/>
        <v>渠道</v>
      </c>
      <c r="D4160" s="63">
        <f>ROUND(IF(AND(AO4160&gt;=0,Y4160="正常走货"),_xlfn.XLOOKUP(G4160,过机服务商重量差!A:A,过机服务商重量差!L:L),"0"),2)</f>
        <v>100</v>
      </c>
      <c r="E4160" s="64">
        <f>ROUND(IF(B4160="小旋风",$D4160/提成!$D$4*提成!$E$4,$D4160/提成!$D$3*提成!$E$3),2)</f>
        <v>1</v>
      </c>
      <c r="F4160" s="5" t="str">
        <f ca="1">IFERROR(LOOKUP(1,0/((B4160=名单!B:B)*(VALUE(AW4160)&gt;=名单!E:E)*(VALUE(AW4160)&lt;=名单!G:G)*(Y4160="正常走货")),名单!H:H),"否")</f>
        <v>否</v>
      </c>
      <c r="G4160" s="71" t="s">
        <v>12465</v>
      </c>
      <c r="H4160" s="71" t="s">
        <v>12467</v>
      </c>
      <c r="J4160" s="71" t="s">
        <v>24</v>
      </c>
      <c r="L4160" s="71" t="s">
        <v>18</v>
      </c>
      <c r="M4160" s="73"/>
      <c r="N4160" s="73"/>
      <c r="R4160" s="73"/>
      <c r="S4160" s="72" t="s">
        <v>211</v>
      </c>
      <c r="T4160" s="72" t="s">
        <v>14407</v>
      </c>
      <c r="U4160" s="73"/>
      <c r="W4160" s="73"/>
      <c r="X4160" s="73"/>
      <c r="Y4160" s="72" t="s">
        <v>14379</v>
      </c>
      <c r="AO4160" s="71">
        <v>581.6</v>
      </c>
      <c r="AW4160" s="74" t="s">
        <v>18554</v>
      </c>
    </row>
    <row r="4161" spans="1:49">
      <c r="A4161" s="70" t="str">
        <f t="shared" si="129"/>
        <v>2026-01</v>
      </c>
      <c r="B4161" s="5" t="str">
        <f>_xlfn.XLOOKUP(G4161,过机服务商重量差!A:A,过机服务商重量差!G:G)</f>
        <v>玉麒麟</v>
      </c>
      <c r="C4161" s="32" t="str">
        <f t="shared" si="128"/>
        <v>渠道</v>
      </c>
      <c r="D4161" s="63">
        <f>ROUND(IF(AND(AO4161&gt;=0,Y4161="正常走货"),_xlfn.XLOOKUP(G4161,过机服务商重量差!A:A,过机服务商重量差!L:L),"0"),2)</f>
        <v>100</v>
      </c>
      <c r="E4161" s="64">
        <f>ROUND(IF(B4161="小旋风",$D4161/提成!$D$4*提成!$E$4,$D4161/提成!$D$3*提成!$E$3),2)</f>
        <v>1</v>
      </c>
      <c r="F4161" s="5" t="str">
        <f ca="1">IFERROR(LOOKUP(1,0/((B4161=名单!B:B)*(VALUE(AW4161)&gt;=名单!E:E)*(VALUE(AW4161)&lt;=名单!G:G)*(Y4161="正常走货")),名单!H:H),"否")</f>
        <v>否</v>
      </c>
      <c r="G4161" s="71" t="s">
        <v>12468</v>
      </c>
      <c r="H4161" s="71" t="s">
        <v>12470</v>
      </c>
      <c r="J4161" s="72" t="s">
        <v>24</v>
      </c>
      <c r="L4161" s="71" t="s">
        <v>18</v>
      </c>
      <c r="M4161" s="73"/>
      <c r="N4161" s="73"/>
      <c r="R4161" s="73"/>
      <c r="S4161" s="72" t="s">
        <v>211</v>
      </c>
      <c r="T4161" s="72" t="s">
        <v>14407</v>
      </c>
      <c r="U4161" s="73"/>
      <c r="W4161" s="73"/>
      <c r="X4161" s="73"/>
      <c r="Y4161" s="72" t="s">
        <v>14379</v>
      </c>
      <c r="AO4161" s="71">
        <v>581.6</v>
      </c>
      <c r="AW4161" s="74" t="s">
        <v>18555</v>
      </c>
    </row>
    <row r="4162" spans="1:49">
      <c r="A4162" s="70" t="str">
        <f t="shared" si="129"/>
        <v>2026-01</v>
      </c>
      <c r="B4162" s="5" t="str">
        <f>_xlfn.XLOOKUP(G4162,过机服务商重量差!A:A,过机服务商重量差!G:G)</f>
        <v>玉麒麟</v>
      </c>
      <c r="C4162" s="32" t="str">
        <f t="shared" ref="C4162:C4225" si="130">IF(OR(AO4162&lt;0,L4162="FBA海运"),"","渠道")</f>
        <v>渠道</v>
      </c>
      <c r="D4162" s="63">
        <f>ROUND(IF(AND(AO4162&gt;=0,Y4162="正常走货"),_xlfn.XLOOKUP(G4162,过机服务商重量差!A:A,过机服务商重量差!L:L),"0"),2)</f>
        <v>100</v>
      </c>
      <c r="E4162" s="64">
        <f>ROUND(IF(B4162="小旋风",$D4162/提成!$D$4*提成!$E$4,$D4162/提成!$D$3*提成!$E$3),2)</f>
        <v>1</v>
      </c>
      <c r="F4162" s="5" t="str">
        <f ca="1">IFERROR(LOOKUP(1,0/((B4162=名单!B:B)*(VALUE(AW4162)&gt;=名单!E:E)*(VALUE(AW4162)&lt;=名单!G:G)*(Y4162="正常走货")),名单!H:H),"否")</f>
        <v>否</v>
      </c>
      <c r="G4162" s="71" t="s">
        <v>12471</v>
      </c>
      <c r="H4162" s="71" t="s">
        <v>12473</v>
      </c>
      <c r="J4162" s="71" t="s">
        <v>24</v>
      </c>
      <c r="L4162" s="71" t="s">
        <v>18</v>
      </c>
      <c r="M4162" s="73"/>
      <c r="N4162" s="73"/>
      <c r="R4162" s="73"/>
      <c r="S4162" s="72" t="s">
        <v>211</v>
      </c>
      <c r="T4162" s="72" t="s">
        <v>14407</v>
      </c>
      <c r="U4162" s="73"/>
      <c r="W4162" s="73"/>
      <c r="X4162" s="73"/>
      <c r="Y4162" s="72" t="s">
        <v>14379</v>
      </c>
      <c r="AO4162" s="71">
        <v>581.6</v>
      </c>
      <c r="AW4162" s="74" t="s">
        <v>18556</v>
      </c>
    </row>
    <row r="4163" spans="1:49">
      <c r="A4163" s="70" t="str">
        <f t="shared" ref="A4163:A4226" si="131">MID(AW4163,1,7)</f>
        <v>2026-01</v>
      </c>
      <c r="B4163" s="5" t="str">
        <f>_xlfn.XLOOKUP(G4163,过机服务商重量差!A:A,过机服务商重量差!G:G)</f>
        <v>帅时莹</v>
      </c>
      <c r="C4163" s="32" t="str">
        <f t="shared" si="130"/>
        <v>渠道</v>
      </c>
      <c r="D4163" s="63">
        <f>ROUND(IF(AND(AO4163&gt;=0,Y4163="正常走货"),_xlfn.XLOOKUP(G4163,过机服务商重量差!A:A,过机服务商重量差!L:L),"0"),2)</f>
        <v>1.5</v>
      </c>
      <c r="E4163" s="64">
        <f>ROUND(IF(B4163="小旋风",$D4163/提成!$D$4*提成!$E$4,$D4163/提成!$D$3*提成!$E$3),2)</f>
        <v>0.02</v>
      </c>
      <c r="F4163" s="5" t="str">
        <f ca="1">IFERROR(LOOKUP(1,0/((B4163=名单!B:B)*(VALUE(AW4163)&gt;=名单!E:E)*(VALUE(AW4163)&lt;=名单!G:G)*(Y4163="正常走货")),名单!H:H),"否")</f>
        <v>否</v>
      </c>
      <c r="G4163" s="71" t="s">
        <v>12474</v>
      </c>
      <c r="H4163" s="71" t="s">
        <v>12476</v>
      </c>
      <c r="J4163" s="72" t="s">
        <v>586</v>
      </c>
      <c r="L4163" s="71" t="s">
        <v>18</v>
      </c>
      <c r="M4163" s="73"/>
      <c r="N4163" s="73"/>
      <c r="R4163" s="73"/>
      <c r="S4163" s="72" t="s">
        <v>199</v>
      </c>
      <c r="T4163" s="72" t="s">
        <v>14439</v>
      </c>
      <c r="U4163" s="73"/>
      <c r="W4163" s="73"/>
      <c r="X4163" s="73"/>
      <c r="Y4163" s="72" t="s">
        <v>14379</v>
      </c>
      <c r="AO4163" s="71">
        <v>115.6</v>
      </c>
      <c r="AW4163" s="74" t="s">
        <v>18557</v>
      </c>
    </row>
    <row r="4164" spans="1:49">
      <c r="A4164" s="70" t="str">
        <f t="shared" si="131"/>
        <v>2026-01</v>
      </c>
      <c r="B4164" s="5" t="str">
        <f>_xlfn.XLOOKUP(G4164,过机服务商重量差!A:A,过机服务商重量差!G:G)</f>
        <v>玉麒麟</v>
      </c>
      <c r="C4164" s="32" t="str">
        <f t="shared" si="130"/>
        <v>渠道</v>
      </c>
      <c r="D4164" s="63">
        <f>ROUND(IF(AND(AO4164&gt;=0,Y4164="正常走货"),_xlfn.XLOOKUP(G4164,过机服务商重量差!A:A,过机服务商重量差!L:L),"0"),2)</f>
        <v>110</v>
      </c>
      <c r="E4164" s="64">
        <f>ROUND(IF(B4164="小旋风",$D4164/提成!$D$4*提成!$E$4,$D4164/提成!$D$3*提成!$E$3),2)</f>
        <v>1.1</v>
      </c>
      <c r="F4164" s="5" t="str">
        <f ca="1">IFERROR(LOOKUP(1,0/((B4164=名单!B:B)*(VALUE(AW4164)&gt;=名单!E:E)*(VALUE(AW4164)&lt;=名单!G:G)*(Y4164="正常走货")),名单!H:H),"否")</f>
        <v>否</v>
      </c>
      <c r="G4164" s="71" t="s">
        <v>12477</v>
      </c>
      <c r="H4164" s="71" t="s">
        <v>12479</v>
      </c>
      <c r="J4164" s="71" t="s">
        <v>24</v>
      </c>
      <c r="L4164" s="71" t="s">
        <v>18</v>
      </c>
      <c r="M4164" s="73"/>
      <c r="N4164" s="73"/>
      <c r="R4164" s="73"/>
      <c r="S4164" s="72" t="s">
        <v>211</v>
      </c>
      <c r="T4164" s="72" t="s">
        <v>14407</v>
      </c>
      <c r="U4164" s="73"/>
      <c r="W4164" s="73"/>
      <c r="X4164" s="73"/>
      <c r="Y4164" s="72" t="s">
        <v>14379</v>
      </c>
      <c r="AO4164" s="71">
        <v>91.6000000000004</v>
      </c>
      <c r="AW4164" s="74" t="s">
        <v>18558</v>
      </c>
    </row>
    <row r="4165" spans="1:49">
      <c r="A4165" s="70" t="str">
        <f t="shared" si="131"/>
        <v>2026-01</v>
      </c>
      <c r="B4165" s="5" t="str">
        <f>_xlfn.XLOOKUP(G4165,过机服务商重量差!A:A,过机服务商重量差!G:G)</f>
        <v>玉麒麟</v>
      </c>
      <c r="C4165" s="32" t="str">
        <f t="shared" si="130"/>
        <v>渠道</v>
      </c>
      <c r="D4165" s="63">
        <f>ROUND(IF(AND(AO4165&gt;=0,Y4165="正常走货"),_xlfn.XLOOKUP(G4165,过机服务商重量差!A:A,过机服务商重量差!L:L),"0"),2)</f>
        <v>100</v>
      </c>
      <c r="E4165" s="64">
        <f>ROUND(IF(B4165="小旋风",$D4165/提成!$D$4*提成!$E$4,$D4165/提成!$D$3*提成!$E$3),2)</f>
        <v>1</v>
      </c>
      <c r="F4165" s="5" t="str">
        <f ca="1">IFERROR(LOOKUP(1,0/((B4165=名单!B:B)*(VALUE(AW4165)&gt;=名单!E:E)*(VALUE(AW4165)&lt;=名单!G:G)*(Y4165="正常走货")),名单!H:H),"否")</f>
        <v>否</v>
      </c>
      <c r="G4165" s="71" t="s">
        <v>12480</v>
      </c>
      <c r="H4165" s="71" t="s">
        <v>12482</v>
      </c>
      <c r="J4165" s="72" t="s">
        <v>24</v>
      </c>
      <c r="L4165" s="71" t="s">
        <v>18</v>
      </c>
      <c r="M4165" s="73"/>
      <c r="N4165" s="73"/>
      <c r="R4165" s="73"/>
      <c r="S4165" s="72" t="s">
        <v>211</v>
      </c>
      <c r="T4165" s="72" t="s">
        <v>14407</v>
      </c>
      <c r="U4165" s="73"/>
      <c r="W4165" s="73"/>
      <c r="X4165" s="73"/>
      <c r="Y4165" s="72" t="s">
        <v>14379</v>
      </c>
      <c r="AO4165" s="71">
        <v>581.6</v>
      </c>
      <c r="AW4165" s="74" t="s">
        <v>18559</v>
      </c>
    </row>
    <row r="4166" spans="1:49">
      <c r="A4166" s="70" t="str">
        <f t="shared" si="131"/>
        <v>2026-01</v>
      </c>
      <c r="B4166" s="5" t="str">
        <f>_xlfn.XLOOKUP(G4166,过机服务商重量差!A:A,过机服务商重量差!G:G)</f>
        <v>玉麒麟</v>
      </c>
      <c r="C4166" s="32" t="str">
        <f t="shared" si="130"/>
        <v>渠道</v>
      </c>
      <c r="D4166" s="63">
        <f>ROUND(IF(AND(AO4166&gt;=0,Y4166="正常走货"),_xlfn.XLOOKUP(G4166,过机服务商重量差!A:A,过机服务商重量差!L:L),"0"),2)</f>
        <v>100</v>
      </c>
      <c r="E4166" s="64">
        <f>ROUND(IF(B4166="小旋风",$D4166/提成!$D$4*提成!$E$4,$D4166/提成!$D$3*提成!$E$3),2)</f>
        <v>1</v>
      </c>
      <c r="F4166" s="5" t="str">
        <f ca="1">IFERROR(LOOKUP(1,0/((B4166=名单!B:B)*(VALUE(AW4166)&gt;=名单!E:E)*(VALUE(AW4166)&lt;=名单!G:G)*(Y4166="正常走货")),名单!H:H),"否")</f>
        <v>否</v>
      </c>
      <c r="G4166" s="71" t="s">
        <v>12483</v>
      </c>
      <c r="H4166" s="71" t="s">
        <v>12485</v>
      </c>
      <c r="J4166" s="72" t="s">
        <v>24</v>
      </c>
      <c r="L4166" s="71" t="s">
        <v>18</v>
      </c>
      <c r="M4166" s="73"/>
      <c r="N4166" s="73"/>
      <c r="R4166" s="73"/>
      <c r="S4166" s="72" t="s">
        <v>211</v>
      </c>
      <c r="T4166" s="72" t="s">
        <v>14407</v>
      </c>
      <c r="U4166" s="73"/>
      <c r="W4166" s="73"/>
      <c r="X4166" s="73"/>
      <c r="Y4166" s="72" t="s">
        <v>14379</v>
      </c>
      <c r="AO4166" s="71">
        <v>581.6</v>
      </c>
      <c r="AW4166" s="74" t="s">
        <v>18560</v>
      </c>
    </row>
    <row r="4167" spans="1:49">
      <c r="A4167" s="70" t="str">
        <f t="shared" si="131"/>
        <v>2026-01</v>
      </c>
      <c r="B4167" s="5" t="str">
        <f>_xlfn.XLOOKUP(G4167,过机服务商重量差!A:A,过机服务商重量差!G:G)</f>
        <v>玉麒麟</v>
      </c>
      <c r="C4167" s="32" t="str">
        <f t="shared" si="130"/>
        <v>渠道</v>
      </c>
      <c r="D4167" s="63">
        <f>ROUND(IF(AND(AO4167&gt;=0,Y4167="正常走货"),_xlfn.XLOOKUP(G4167,过机服务商重量差!A:A,过机服务商重量差!L:L),"0"),2)</f>
        <v>100</v>
      </c>
      <c r="E4167" s="64">
        <f>ROUND(IF(B4167="小旋风",$D4167/提成!$D$4*提成!$E$4,$D4167/提成!$D$3*提成!$E$3),2)</f>
        <v>1</v>
      </c>
      <c r="F4167" s="5" t="str">
        <f ca="1">IFERROR(LOOKUP(1,0/((B4167=名单!B:B)*(VALUE(AW4167)&gt;=名单!E:E)*(VALUE(AW4167)&lt;=名单!G:G)*(Y4167="正常走货")),名单!H:H),"否")</f>
        <v>否</v>
      </c>
      <c r="G4167" s="71" t="s">
        <v>12486</v>
      </c>
      <c r="H4167" s="71" t="s">
        <v>12488</v>
      </c>
      <c r="J4167" s="72" t="s">
        <v>24</v>
      </c>
      <c r="L4167" s="71" t="s">
        <v>18</v>
      </c>
      <c r="M4167" s="73"/>
      <c r="N4167" s="73"/>
      <c r="R4167" s="73"/>
      <c r="S4167" s="72" t="s">
        <v>211</v>
      </c>
      <c r="T4167" s="72" t="s">
        <v>14407</v>
      </c>
      <c r="U4167" s="73"/>
      <c r="W4167" s="73"/>
      <c r="X4167" s="73"/>
      <c r="Y4167" s="72" t="s">
        <v>14379</v>
      </c>
      <c r="AO4167" s="71">
        <v>581.6</v>
      </c>
      <c r="AW4167" s="74" t="s">
        <v>18561</v>
      </c>
    </row>
    <row r="4168" spans="1:49">
      <c r="A4168" s="70" t="str">
        <f t="shared" si="131"/>
        <v>2026-01</v>
      </c>
      <c r="B4168" s="5" t="str">
        <f>_xlfn.XLOOKUP(G4168,过机服务商重量差!A:A,过机服务商重量差!G:G)</f>
        <v>玉麒麟</v>
      </c>
      <c r="C4168" s="32" t="str">
        <f t="shared" si="130"/>
        <v>渠道</v>
      </c>
      <c r="D4168" s="63">
        <f>ROUND(IF(AND(AO4168&gt;=0,Y4168="正常走货"),_xlfn.XLOOKUP(G4168,过机服务商重量差!A:A,过机服务商重量差!L:L),"0"),2)</f>
        <v>100</v>
      </c>
      <c r="E4168" s="64">
        <f>ROUND(IF(B4168="小旋风",$D4168/提成!$D$4*提成!$E$4,$D4168/提成!$D$3*提成!$E$3),2)</f>
        <v>1</v>
      </c>
      <c r="F4168" s="5" t="str">
        <f ca="1">IFERROR(LOOKUP(1,0/((B4168=名单!B:B)*(VALUE(AW4168)&gt;=名单!E:E)*(VALUE(AW4168)&lt;=名单!G:G)*(Y4168="正常走货")),名单!H:H),"否")</f>
        <v>否</v>
      </c>
      <c r="G4168" s="71" t="s">
        <v>12489</v>
      </c>
      <c r="H4168" s="71" t="s">
        <v>12491</v>
      </c>
      <c r="J4168" s="72" t="s">
        <v>24</v>
      </c>
      <c r="L4168" s="72" t="s">
        <v>18</v>
      </c>
      <c r="M4168" s="73"/>
      <c r="N4168" s="73"/>
      <c r="R4168" s="73"/>
      <c r="S4168" s="72" t="s">
        <v>211</v>
      </c>
      <c r="T4168" s="72" t="s">
        <v>14407</v>
      </c>
      <c r="U4168" s="73"/>
      <c r="W4168" s="73"/>
      <c r="X4168" s="73"/>
      <c r="Y4168" s="72" t="s">
        <v>14379</v>
      </c>
      <c r="AO4168" s="71">
        <v>581.6</v>
      </c>
      <c r="AW4168" s="74" t="s">
        <v>18562</v>
      </c>
    </row>
    <row r="4169" spans="1:49">
      <c r="A4169" s="70" t="str">
        <f t="shared" si="131"/>
        <v>2026-01</v>
      </c>
      <c r="B4169" s="5" t="str">
        <f>_xlfn.XLOOKUP(G4169,过机服务商重量差!A:A,过机服务商重量差!G:G)</f>
        <v>玉麒麟</v>
      </c>
      <c r="C4169" s="32" t="str">
        <f t="shared" si="130"/>
        <v>渠道</v>
      </c>
      <c r="D4169" s="63">
        <f>ROUND(IF(AND(AO4169&gt;=0,Y4169="正常走货"),_xlfn.XLOOKUP(G4169,过机服务商重量差!A:A,过机服务商重量差!L:L),"0"),2)</f>
        <v>100</v>
      </c>
      <c r="E4169" s="64">
        <f>ROUND(IF(B4169="小旋风",$D4169/提成!$D$4*提成!$E$4,$D4169/提成!$D$3*提成!$E$3),2)</f>
        <v>1</v>
      </c>
      <c r="F4169" s="5" t="str">
        <f ca="1">IFERROR(LOOKUP(1,0/((B4169=名单!B:B)*(VALUE(AW4169)&gt;=名单!E:E)*(VALUE(AW4169)&lt;=名单!G:G)*(Y4169="正常走货")),名单!H:H),"否")</f>
        <v>否</v>
      </c>
      <c r="G4169" s="71" t="s">
        <v>12492</v>
      </c>
      <c r="H4169" s="71" t="s">
        <v>12494</v>
      </c>
      <c r="J4169" s="72" t="s">
        <v>24</v>
      </c>
      <c r="L4169" s="71" t="s">
        <v>18</v>
      </c>
      <c r="M4169" s="73"/>
      <c r="N4169" s="73"/>
      <c r="R4169" s="73"/>
      <c r="S4169" s="72" t="s">
        <v>211</v>
      </c>
      <c r="T4169" s="72" t="s">
        <v>14407</v>
      </c>
      <c r="U4169" s="73"/>
      <c r="W4169" s="73"/>
      <c r="X4169" s="73"/>
      <c r="Y4169" s="72" t="s">
        <v>14379</v>
      </c>
      <c r="AO4169" s="71">
        <v>581.6</v>
      </c>
      <c r="AW4169" s="74" t="s">
        <v>18563</v>
      </c>
    </row>
    <row r="4170" spans="1:49">
      <c r="A4170" s="70" t="str">
        <f t="shared" si="131"/>
        <v>2026-01</v>
      </c>
      <c r="B4170" s="5" t="str">
        <f>_xlfn.XLOOKUP(G4170,过机服务商重量差!A:A,过机服务商重量差!G:G)</f>
        <v>玉麒麟</v>
      </c>
      <c r="C4170" s="32" t="str">
        <f t="shared" si="130"/>
        <v>渠道</v>
      </c>
      <c r="D4170" s="63">
        <f>ROUND(IF(AND(AO4170&gt;=0,Y4170="正常走货"),_xlfn.XLOOKUP(G4170,过机服务商重量差!A:A,过机服务商重量差!L:L),"0"),2)</f>
        <v>100</v>
      </c>
      <c r="E4170" s="64">
        <f>ROUND(IF(B4170="小旋风",$D4170/提成!$D$4*提成!$E$4,$D4170/提成!$D$3*提成!$E$3),2)</f>
        <v>1</v>
      </c>
      <c r="F4170" s="5" t="str">
        <f ca="1">IFERROR(LOOKUP(1,0/((B4170=名单!B:B)*(VALUE(AW4170)&gt;=名单!E:E)*(VALUE(AW4170)&lt;=名单!G:G)*(Y4170="正常走货")),名单!H:H),"否")</f>
        <v>否</v>
      </c>
      <c r="G4170" s="71" t="s">
        <v>12495</v>
      </c>
      <c r="H4170" s="71" t="s">
        <v>12497</v>
      </c>
      <c r="J4170" s="72" t="s">
        <v>24</v>
      </c>
      <c r="L4170" s="71" t="s">
        <v>18</v>
      </c>
      <c r="M4170" s="73"/>
      <c r="N4170" s="73"/>
      <c r="R4170" s="73"/>
      <c r="S4170" s="72" t="s">
        <v>211</v>
      </c>
      <c r="T4170" s="72" t="s">
        <v>14407</v>
      </c>
      <c r="U4170" s="73"/>
      <c r="W4170" s="73"/>
      <c r="X4170" s="73"/>
      <c r="Y4170" s="72" t="s">
        <v>14379</v>
      </c>
      <c r="AO4170" s="71">
        <v>581.6</v>
      </c>
      <c r="AW4170" s="74" t="s">
        <v>18564</v>
      </c>
    </row>
    <row r="4171" spans="1:49">
      <c r="A4171" s="70" t="str">
        <f t="shared" si="131"/>
        <v>2026-01</v>
      </c>
      <c r="B4171" s="5" t="str">
        <f>_xlfn.XLOOKUP(G4171,过机服务商重量差!A:A,过机服务商重量差!G:G)</f>
        <v>玉麒麟</v>
      </c>
      <c r="C4171" s="32" t="str">
        <f t="shared" si="130"/>
        <v>渠道</v>
      </c>
      <c r="D4171" s="63">
        <f>ROUND(IF(AND(AO4171&gt;=0,Y4171="正常走货"),_xlfn.XLOOKUP(G4171,过机服务商重量差!A:A,过机服务商重量差!L:L),"0"),2)</f>
        <v>100</v>
      </c>
      <c r="E4171" s="64">
        <f>ROUND(IF(B4171="小旋风",$D4171/提成!$D$4*提成!$E$4,$D4171/提成!$D$3*提成!$E$3),2)</f>
        <v>1</v>
      </c>
      <c r="F4171" s="5" t="str">
        <f ca="1">IFERROR(LOOKUP(1,0/((B4171=名单!B:B)*(VALUE(AW4171)&gt;=名单!E:E)*(VALUE(AW4171)&lt;=名单!G:G)*(Y4171="正常走货")),名单!H:H),"否")</f>
        <v>否</v>
      </c>
      <c r="G4171" s="71" t="s">
        <v>12498</v>
      </c>
      <c r="H4171" s="71" t="s">
        <v>12500</v>
      </c>
      <c r="J4171" s="72" t="s">
        <v>24</v>
      </c>
      <c r="L4171" s="71" t="s">
        <v>18</v>
      </c>
      <c r="M4171" s="73"/>
      <c r="N4171" s="73"/>
      <c r="R4171" s="73"/>
      <c r="S4171" s="72" t="s">
        <v>211</v>
      </c>
      <c r="T4171" s="72" t="s">
        <v>14407</v>
      </c>
      <c r="U4171" s="73"/>
      <c r="W4171" s="73"/>
      <c r="X4171" s="73"/>
      <c r="Y4171" s="72" t="s">
        <v>14379</v>
      </c>
      <c r="AO4171" s="71">
        <v>581.6</v>
      </c>
      <c r="AW4171" s="74" t="s">
        <v>18565</v>
      </c>
    </row>
    <row r="4172" spans="1:49">
      <c r="A4172" s="70" t="str">
        <f t="shared" si="131"/>
        <v>2026-01</v>
      </c>
      <c r="B4172" s="5" t="str">
        <f>_xlfn.XLOOKUP(G4172,过机服务商重量差!A:A,过机服务商重量差!G:G)</f>
        <v>玉麒麟</v>
      </c>
      <c r="C4172" s="32" t="str">
        <f t="shared" si="130"/>
        <v>渠道</v>
      </c>
      <c r="D4172" s="63">
        <f>ROUND(IF(AND(AO4172&gt;=0,Y4172="正常走货"),_xlfn.XLOOKUP(G4172,过机服务商重量差!A:A,过机服务商重量差!L:L),"0"),2)</f>
        <v>100</v>
      </c>
      <c r="E4172" s="64">
        <f>ROUND(IF(B4172="小旋风",$D4172/提成!$D$4*提成!$E$4,$D4172/提成!$D$3*提成!$E$3),2)</f>
        <v>1</v>
      </c>
      <c r="F4172" s="5" t="str">
        <f ca="1">IFERROR(LOOKUP(1,0/((B4172=名单!B:B)*(VALUE(AW4172)&gt;=名单!E:E)*(VALUE(AW4172)&lt;=名单!G:G)*(Y4172="正常走货")),名单!H:H),"否")</f>
        <v>否</v>
      </c>
      <c r="G4172" s="71" t="s">
        <v>12501</v>
      </c>
      <c r="H4172" s="71" t="s">
        <v>12503</v>
      </c>
      <c r="J4172" s="72" t="s">
        <v>24</v>
      </c>
      <c r="L4172" s="71" t="s">
        <v>18</v>
      </c>
      <c r="M4172" s="73"/>
      <c r="N4172" s="73"/>
      <c r="R4172" s="73"/>
      <c r="S4172" s="72" t="s">
        <v>211</v>
      </c>
      <c r="T4172" s="72" t="s">
        <v>14407</v>
      </c>
      <c r="U4172" s="73"/>
      <c r="W4172" s="73"/>
      <c r="X4172" s="73"/>
      <c r="Y4172" s="72" t="s">
        <v>14379</v>
      </c>
      <c r="AO4172" s="71">
        <v>581.6</v>
      </c>
      <c r="AW4172" s="74" t="s">
        <v>18566</v>
      </c>
    </row>
    <row r="4173" spans="1:49">
      <c r="A4173" s="70" t="str">
        <f t="shared" si="131"/>
        <v>2026-01</v>
      </c>
      <c r="B4173" s="5" t="str">
        <f>_xlfn.XLOOKUP(G4173,过机服务商重量差!A:A,过机服务商重量差!G:G)</f>
        <v>玉麒麟</v>
      </c>
      <c r="C4173" s="32" t="str">
        <f t="shared" si="130"/>
        <v>渠道</v>
      </c>
      <c r="D4173" s="63">
        <f>ROUND(IF(AND(AO4173&gt;=0,Y4173="正常走货"),_xlfn.XLOOKUP(G4173,过机服务商重量差!A:A,过机服务商重量差!L:L),"0"),2)</f>
        <v>100</v>
      </c>
      <c r="E4173" s="64">
        <f>ROUND(IF(B4173="小旋风",$D4173/提成!$D$4*提成!$E$4,$D4173/提成!$D$3*提成!$E$3),2)</f>
        <v>1</v>
      </c>
      <c r="F4173" s="5" t="str">
        <f ca="1">IFERROR(LOOKUP(1,0/((B4173=名单!B:B)*(VALUE(AW4173)&gt;=名单!E:E)*(VALUE(AW4173)&lt;=名单!G:G)*(Y4173="正常走货")),名单!H:H),"否")</f>
        <v>否</v>
      </c>
      <c r="G4173" s="71" t="s">
        <v>12504</v>
      </c>
      <c r="H4173" s="71" t="s">
        <v>12506</v>
      </c>
      <c r="J4173" s="72" t="s">
        <v>24</v>
      </c>
      <c r="L4173" s="71" t="s">
        <v>18</v>
      </c>
      <c r="M4173" s="73"/>
      <c r="N4173" s="73"/>
      <c r="R4173" s="73"/>
      <c r="S4173" s="72" t="s">
        <v>211</v>
      </c>
      <c r="T4173" s="71" t="s">
        <v>14407</v>
      </c>
      <c r="U4173" s="73"/>
      <c r="W4173" s="73"/>
      <c r="X4173" s="73"/>
      <c r="Y4173" s="72" t="s">
        <v>14379</v>
      </c>
      <c r="AO4173" s="71">
        <v>581.6</v>
      </c>
      <c r="AW4173" s="74" t="s">
        <v>18567</v>
      </c>
    </row>
    <row r="4174" spans="1:49">
      <c r="A4174" s="70" t="str">
        <f t="shared" si="131"/>
        <v>2026-01</v>
      </c>
      <c r="B4174" s="5" t="str">
        <f>_xlfn.XLOOKUP(G4174,过机服务商重量差!A:A,过机服务商重量差!G:G)</f>
        <v>玉麒麟</v>
      </c>
      <c r="C4174" s="32" t="str">
        <f t="shared" si="130"/>
        <v>渠道</v>
      </c>
      <c r="D4174" s="63">
        <f>ROUND(IF(AND(AO4174&gt;=0,Y4174="正常走货"),_xlfn.XLOOKUP(G4174,过机服务商重量差!A:A,过机服务商重量差!L:L),"0"),2)</f>
        <v>100</v>
      </c>
      <c r="E4174" s="64">
        <f>ROUND(IF(B4174="小旋风",$D4174/提成!$D$4*提成!$E$4,$D4174/提成!$D$3*提成!$E$3),2)</f>
        <v>1</v>
      </c>
      <c r="F4174" s="5" t="str">
        <f ca="1">IFERROR(LOOKUP(1,0/((B4174=名单!B:B)*(VALUE(AW4174)&gt;=名单!E:E)*(VALUE(AW4174)&lt;=名单!G:G)*(Y4174="正常走货")),名单!H:H),"否")</f>
        <v>否</v>
      </c>
      <c r="G4174" s="71" t="s">
        <v>12507</v>
      </c>
      <c r="H4174" s="71" t="s">
        <v>12509</v>
      </c>
      <c r="J4174" s="72" t="s">
        <v>24</v>
      </c>
      <c r="L4174" s="71" t="s">
        <v>18</v>
      </c>
      <c r="M4174" s="73"/>
      <c r="N4174" s="73"/>
      <c r="R4174" s="73"/>
      <c r="S4174" s="72" t="s">
        <v>211</v>
      </c>
      <c r="T4174" s="72" t="s">
        <v>14407</v>
      </c>
      <c r="U4174" s="73"/>
      <c r="W4174" s="73"/>
      <c r="X4174" s="73"/>
      <c r="Y4174" s="72" t="s">
        <v>14379</v>
      </c>
      <c r="AO4174" s="71">
        <v>581.6</v>
      </c>
      <c r="AW4174" s="74" t="s">
        <v>18568</v>
      </c>
    </row>
    <row r="4175" spans="1:49">
      <c r="A4175" s="70" t="str">
        <f t="shared" si="131"/>
        <v>2026-01</v>
      </c>
      <c r="B4175" s="5" t="str">
        <f>_xlfn.XLOOKUP(G4175,过机服务商重量差!A:A,过机服务商重量差!G:G)</f>
        <v>玉麒麟</v>
      </c>
      <c r="C4175" s="32" t="str">
        <f t="shared" si="130"/>
        <v>渠道</v>
      </c>
      <c r="D4175" s="63">
        <f>ROUND(IF(AND(AO4175&gt;=0,Y4175="正常走货"),_xlfn.XLOOKUP(G4175,过机服务商重量差!A:A,过机服务商重量差!L:L),"0"),2)</f>
        <v>37</v>
      </c>
      <c r="E4175" s="64">
        <f>ROUND(IF(B4175="小旋风",$D4175/提成!$D$4*提成!$E$4,$D4175/提成!$D$3*提成!$E$3),2)</f>
        <v>0.37</v>
      </c>
      <c r="F4175" s="5" t="str">
        <f ca="1">IFERROR(LOOKUP(1,0/((B4175=名单!B:B)*(VALUE(AW4175)&gt;=名单!E:E)*(VALUE(AW4175)&lt;=名单!G:G)*(Y4175="正常走货")),名单!H:H),"否")</f>
        <v>否</v>
      </c>
      <c r="G4175" s="71" t="s">
        <v>12510</v>
      </c>
      <c r="H4175" s="71" t="s">
        <v>12512</v>
      </c>
      <c r="J4175" s="72" t="s">
        <v>24</v>
      </c>
      <c r="L4175" s="71" t="s">
        <v>18</v>
      </c>
      <c r="M4175" s="73"/>
      <c r="N4175" s="73"/>
      <c r="R4175" s="73"/>
      <c r="S4175" s="72" t="s">
        <v>223</v>
      </c>
      <c r="T4175" s="72" t="s">
        <v>14410</v>
      </c>
      <c r="U4175" s="73"/>
      <c r="W4175" s="73"/>
      <c r="X4175" s="73"/>
      <c r="Y4175" s="72" t="s">
        <v>14379</v>
      </c>
      <c r="AO4175" s="71">
        <v>231.6</v>
      </c>
      <c r="AW4175" s="74" t="s">
        <v>18569</v>
      </c>
    </row>
    <row r="4176" spans="1:49">
      <c r="A4176" s="70" t="str">
        <f t="shared" si="131"/>
        <v>2026-01</v>
      </c>
      <c r="B4176" s="5" t="str">
        <f>_xlfn.XLOOKUP(G4176,过机服务商重量差!A:A,过机服务商重量差!G:G)</f>
        <v>玉麒麟</v>
      </c>
      <c r="C4176" s="32" t="str">
        <f t="shared" si="130"/>
        <v>渠道</v>
      </c>
      <c r="D4176" s="63">
        <f>ROUND(IF(AND(AO4176&gt;=0,Y4176="正常走货"),_xlfn.XLOOKUP(G4176,过机服务商重量差!A:A,过机服务商重量差!L:L),"0"),2)</f>
        <v>100</v>
      </c>
      <c r="E4176" s="64">
        <f>ROUND(IF(B4176="小旋风",$D4176/提成!$D$4*提成!$E$4,$D4176/提成!$D$3*提成!$E$3),2)</f>
        <v>1</v>
      </c>
      <c r="F4176" s="5" t="str">
        <f ca="1">IFERROR(LOOKUP(1,0/((B4176=名单!B:B)*(VALUE(AW4176)&gt;=名单!E:E)*(VALUE(AW4176)&lt;=名单!G:G)*(Y4176="正常走货")),名单!H:H),"否")</f>
        <v>否</v>
      </c>
      <c r="G4176" s="71" t="s">
        <v>12513</v>
      </c>
      <c r="H4176" s="71" t="s">
        <v>12515</v>
      </c>
      <c r="J4176" s="72" t="s">
        <v>24</v>
      </c>
      <c r="L4176" s="71" t="s">
        <v>18</v>
      </c>
      <c r="M4176" s="73"/>
      <c r="N4176" s="73"/>
      <c r="R4176" s="73"/>
      <c r="S4176" s="72" t="s">
        <v>211</v>
      </c>
      <c r="T4176" s="72" t="s">
        <v>14407</v>
      </c>
      <c r="U4176" s="73"/>
      <c r="W4176" s="73"/>
      <c r="X4176" s="73"/>
      <c r="Y4176" s="72" t="s">
        <v>14379</v>
      </c>
      <c r="AO4176" s="71">
        <v>581.6</v>
      </c>
      <c r="AW4176" s="74" t="s">
        <v>18570</v>
      </c>
    </row>
    <row r="4177" spans="1:49">
      <c r="A4177" s="70" t="str">
        <f t="shared" si="131"/>
        <v>2026-01</v>
      </c>
      <c r="B4177" s="5" t="str">
        <f>_xlfn.XLOOKUP(G4177,过机服务商重量差!A:A,过机服务商重量差!G:G)</f>
        <v>玉麒麟</v>
      </c>
      <c r="C4177" s="32" t="str">
        <f t="shared" si="130"/>
        <v>渠道</v>
      </c>
      <c r="D4177" s="63">
        <f>ROUND(IF(AND(AO4177&gt;=0,Y4177="正常走货"),_xlfn.XLOOKUP(G4177,过机服务商重量差!A:A,过机服务商重量差!L:L),"0"),2)</f>
        <v>23</v>
      </c>
      <c r="E4177" s="64">
        <f>ROUND(IF(B4177="小旋风",$D4177/提成!$D$4*提成!$E$4,$D4177/提成!$D$3*提成!$E$3),2)</f>
        <v>0.23</v>
      </c>
      <c r="F4177" s="5" t="str">
        <f ca="1">IFERROR(LOOKUP(1,0/((B4177=名单!B:B)*(VALUE(AW4177)&gt;=名单!E:E)*(VALUE(AW4177)&lt;=名单!G:G)*(Y4177="正常走货")),名单!H:H),"否")</f>
        <v>否</v>
      </c>
      <c r="G4177" s="71" t="s">
        <v>12516</v>
      </c>
      <c r="H4177" s="71" t="s">
        <v>12518</v>
      </c>
      <c r="J4177" s="72" t="s">
        <v>24</v>
      </c>
      <c r="L4177" s="71" t="s">
        <v>18</v>
      </c>
      <c r="M4177" s="73"/>
      <c r="N4177" s="73"/>
      <c r="R4177" s="73"/>
      <c r="S4177" s="72" t="s">
        <v>223</v>
      </c>
      <c r="T4177" s="72" t="s">
        <v>14410</v>
      </c>
      <c r="U4177" s="73"/>
      <c r="W4177" s="73"/>
      <c r="X4177" s="73"/>
      <c r="Y4177" s="72" t="s">
        <v>14379</v>
      </c>
      <c r="AO4177" s="71">
        <v>161.6</v>
      </c>
      <c r="AW4177" s="74" t="s">
        <v>18571</v>
      </c>
    </row>
    <row r="4178" spans="1:49">
      <c r="A4178" s="70" t="str">
        <f t="shared" si="131"/>
        <v>2026-01</v>
      </c>
      <c r="B4178" s="5" t="str">
        <f>_xlfn.XLOOKUP(G4178,过机服务商重量差!A:A,过机服务商重量差!G:G)</f>
        <v>玉麒麟</v>
      </c>
      <c r="C4178" s="32" t="str">
        <f t="shared" si="130"/>
        <v>渠道</v>
      </c>
      <c r="D4178" s="63">
        <f>ROUND(IF(AND(AO4178&gt;=0,Y4178="正常走货"),_xlfn.XLOOKUP(G4178,过机服务商重量差!A:A,过机服务商重量差!L:L),"0"),2)</f>
        <v>100</v>
      </c>
      <c r="E4178" s="64">
        <f>ROUND(IF(B4178="小旋风",$D4178/提成!$D$4*提成!$E$4,$D4178/提成!$D$3*提成!$E$3),2)</f>
        <v>1</v>
      </c>
      <c r="F4178" s="5" t="str">
        <f ca="1">IFERROR(LOOKUP(1,0/((B4178=名单!B:B)*(VALUE(AW4178)&gt;=名单!E:E)*(VALUE(AW4178)&lt;=名单!G:G)*(Y4178="正常走货")),名单!H:H),"否")</f>
        <v>否</v>
      </c>
      <c r="G4178" s="71" t="s">
        <v>12519</v>
      </c>
      <c r="H4178" s="71" t="s">
        <v>12521</v>
      </c>
      <c r="J4178" s="72" t="s">
        <v>24</v>
      </c>
      <c r="L4178" s="71" t="s">
        <v>18</v>
      </c>
      <c r="M4178" s="73"/>
      <c r="N4178" s="73"/>
      <c r="R4178" s="73"/>
      <c r="S4178" s="72" t="s">
        <v>211</v>
      </c>
      <c r="T4178" s="72" t="s">
        <v>14407</v>
      </c>
      <c r="U4178" s="73"/>
      <c r="W4178" s="73"/>
      <c r="X4178" s="73"/>
      <c r="Y4178" s="72" t="s">
        <v>14379</v>
      </c>
      <c r="AO4178" s="71">
        <v>581.6</v>
      </c>
      <c r="AW4178" s="74" t="s">
        <v>18572</v>
      </c>
    </row>
    <row r="4179" spans="1:49">
      <c r="A4179" s="70" t="str">
        <f t="shared" si="131"/>
        <v>2026-01</v>
      </c>
      <c r="B4179" s="5" t="str">
        <f>_xlfn.XLOOKUP(G4179,过机服务商重量差!A:A,过机服务商重量差!G:G)</f>
        <v>玉麒麟</v>
      </c>
      <c r="C4179" s="32" t="str">
        <f t="shared" si="130"/>
        <v>渠道</v>
      </c>
      <c r="D4179" s="63">
        <f>ROUND(IF(AND(AO4179&gt;=0,Y4179="正常走货"),_xlfn.XLOOKUP(G4179,过机服务商重量差!A:A,过机服务商重量差!L:L),"0"),2)</f>
        <v>100</v>
      </c>
      <c r="E4179" s="64">
        <f>ROUND(IF(B4179="小旋风",$D4179/提成!$D$4*提成!$E$4,$D4179/提成!$D$3*提成!$E$3),2)</f>
        <v>1</v>
      </c>
      <c r="F4179" s="5" t="str">
        <f ca="1">IFERROR(LOOKUP(1,0/((B4179=名单!B:B)*(VALUE(AW4179)&gt;=名单!E:E)*(VALUE(AW4179)&lt;=名单!G:G)*(Y4179="正常走货")),名单!H:H),"否")</f>
        <v>否</v>
      </c>
      <c r="G4179" s="71" t="s">
        <v>12522</v>
      </c>
      <c r="H4179" s="71" t="s">
        <v>12524</v>
      </c>
      <c r="J4179" s="72" t="s">
        <v>24</v>
      </c>
      <c r="L4179" s="71" t="s">
        <v>18</v>
      </c>
      <c r="M4179" s="73"/>
      <c r="N4179" s="73"/>
      <c r="R4179" s="73"/>
      <c r="S4179" s="72" t="s">
        <v>211</v>
      </c>
      <c r="T4179" s="71" t="s">
        <v>14407</v>
      </c>
      <c r="U4179" s="73"/>
      <c r="W4179" s="73"/>
      <c r="X4179" s="73"/>
      <c r="Y4179" s="72" t="s">
        <v>14379</v>
      </c>
      <c r="AO4179" s="71">
        <v>581.6</v>
      </c>
      <c r="AW4179" s="74" t="s">
        <v>18573</v>
      </c>
    </row>
    <row r="4180" spans="1:49">
      <c r="A4180" s="70" t="str">
        <f t="shared" si="131"/>
        <v>2026-01</v>
      </c>
      <c r="B4180" s="5" t="str">
        <f>_xlfn.XLOOKUP(G4180,过机服务商重量差!A:A,过机服务商重量差!G:G)</f>
        <v>玉麒麟</v>
      </c>
      <c r="C4180" s="32" t="str">
        <f t="shared" si="130"/>
        <v>渠道</v>
      </c>
      <c r="D4180" s="63">
        <f>ROUND(IF(AND(AO4180&gt;=0,Y4180="正常走货"),_xlfn.XLOOKUP(G4180,过机服务商重量差!A:A,过机服务商重量差!L:L),"0"),2)</f>
        <v>100</v>
      </c>
      <c r="E4180" s="64">
        <f>ROUND(IF(B4180="小旋风",$D4180/提成!$D$4*提成!$E$4,$D4180/提成!$D$3*提成!$E$3),2)</f>
        <v>1</v>
      </c>
      <c r="F4180" s="5" t="str">
        <f ca="1">IFERROR(LOOKUP(1,0/((B4180=名单!B:B)*(VALUE(AW4180)&gt;=名单!E:E)*(VALUE(AW4180)&lt;=名单!G:G)*(Y4180="正常走货")),名单!H:H),"否")</f>
        <v>否</v>
      </c>
      <c r="G4180" s="71" t="s">
        <v>12525</v>
      </c>
      <c r="H4180" s="71" t="s">
        <v>12527</v>
      </c>
      <c r="J4180" s="72" t="s">
        <v>24</v>
      </c>
      <c r="L4180" s="71" t="s">
        <v>18</v>
      </c>
      <c r="M4180" s="73"/>
      <c r="N4180" s="73"/>
      <c r="R4180" s="73"/>
      <c r="S4180" s="72" t="s">
        <v>211</v>
      </c>
      <c r="T4180" s="72" t="s">
        <v>14407</v>
      </c>
      <c r="U4180" s="73"/>
      <c r="W4180" s="73"/>
      <c r="X4180" s="73"/>
      <c r="Y4180" s="72" t="s">
        <v>14379</v>
      </c>
      <c r="AO4180" s="71">
        <v>581.6</v>
      </c>
      <c r="AW4180" s="74" t="s">
        <v>18574</v>
      </c>
    </row>
    <row r="4181" spans="1:49">
      <c r="A4181" s="70" t="str">
        <f t="shared" si="131"/>
        <v>2026-01</v>
      </c>
      <c r="B4181" s="5" t="str">
        <f>_xlfn.XLOOKUP(G4181,过机服务商重量差!A:A,过机服务商重量差!G:G)</f>
        <v>玉麒麟</v>
      </c>
      <c r="C4181" s="32" t="str">
        <f t="shared" si="130"/>
        <v>渠道</v>
      </c>
      <c r="D4181" s="63">
        <f>ROUND(IF(AND(AO4181&gt;=0,Y4181="正常走货"),_xlfn.XLOOKUP(G4181,过机服务商重量差!A:A,过机服务商重量差!L:L),"0"),2)</f>
        <v>2.5</v>
      </c>
      <c r="E4181" s="64">
        <f>ROUND(IF(B4181="小旋风",$D4181/提成!$D$4*提成!$E$4,$D4181/提成!$D$3*提成!$E$3),2)</f>
        <v>0.03</v>
      </c>
      <c r="F4181" s="5" t="str">
        <f ca="1">IFERROR(LOOKUP(1,0/((B4181=名单!B:B)*(VALUE(AW4181)&gt;=名单!E:E)*(VALUE(AW4181)&lt;=名单!G:G)*(Y4181="正常走货")),名单!H:H),"否")</f>
        <v>否</v>
      </c>
      <c r="G4181" s="71" t="s">
        <v>12528</v>
      </c>
      <c r="H4181" s="71" t="s">
        <v>12530</v>
      </c>
      <c r="J4181" s="72" t="s">
        <v>17</v>
      </c>
      <c r="L4181" s="71" t="s">
        <v>18</v>
      </c>
      <c r="M4181" s="73"/>
      <c r="N4181" s="73"/>
      <c r="R4181" s="73"/>
      <c r="S4181" s="72" t="s">
        <v>421</v>
      </c>
      <c r="T4181" s="71" t="s">
        <v>14382</v>
      </c>
      <c r="U4181" s="73"/>
      <c r="W4181" s="73"/>
      <c r="X4181" s="73"/>
      <c r="Y4181" s="72" t="s">
        <v>14379</v>
      </c>
      <c r="AO4181" s="71">
        <v>38.8</v>
      </c>
      <c r="AW4181" s="74" t="s">
        <v>18575</v>
      </c>
    </row>
    <row r="4182" spans="1:49">
      <c r="A4182" s="70" t="str">
        <f t="shared" si="131"/>
        <v>2026-01</v>
      </c>
      <c r="B4182" s="5" t="str">
        <f>_xlfn.XLOOKUP(G4182,过机服务商重量差!A:A,过机服务商重量差!G:G)</f>
        <v>玉麒麟</v>
      </c>
      <c r="C4182" s="32" t="str">
        <f t="shared" si="130"/>
        <v>渠道</v>
      </c>
      <c r="D4182" s="63">
        <f>ROUND(IF(AND(AO4182&gt;=0,Y4182="正常走货"),_xlfn.XLOOKUP(G4182,过机服务商重量差!A:A,过机服务商重量差!L:L),"0"),2)</f>
        <v>100</v>
      </c>
      <c r="E4182" s="64">
        <f>ROUND(IF(B4182="小旋风",$D4182/提成!$D$4*提成!$E$4,$D4182/提成!$D$3*提成!$E$3),2)</f>
        <v>1</v>
      </c>
      <c r="F4182" s="5" t="str">
        <f ca="1">IFERROR(LOOKUP(1,0/((B4182=名单!B:B)*(VALUE(AW4182)&gt;=名单!E:E)*(VALUE(AW4182)&lt;=名单!G:G)*(Y4182="正常走货")),名单!H:H),"否")</f>
        <v>否</v>
      </c>
      <c r="G4182" s="71" t="s">
        <v>12531</v>
      </c>
      <c r="H4182" s="71" t="s">
        <v>12533</v>
      </c>
      <c r="J4182" s="71" t="s">
        <v>24</v>
      </c>
      <c r="L4182" s="71" t="s">
        <v>18</v>
      </c>
      <c r="M4182" s="73"/>
      <c r="N4182" s="73"/>
      <c r="R4182" s="73"/>
      <c r="S4182" s="72" t="s">
        <v>211</v>
      </c>
      <c r="T4182" s="71" t="s">
        <v>14407</v>
      </c>
      <c r="U4182" s="73"/>
      <c r="W4182" s="73"/>
      <c r="X4182" s="73"/>
      <c r="Y4182" s="72" t="s">
        <v>14379</v>
      </c>
      <c r="AO4182" s="71">
        <v>581.6</v>
      </c>
      <c r="AW4182" s="74" t="s">
        <v>18576</v>
      </c>
    </row>
    <row r="4183" spans="1:49">
      <c r="A4183" s="70" t="str">
        <f t="shared" si="131"/>
        <v>2026-01</v>
      </c>
      <c r="B4183" s="5" t="str">
        <f>_xlfn.XLOOKUP(G4183,过机服务商重量差!A:A,过机服务商重量差!G:G)</f>
        <v>玉麒麟</v>
      </c>
      <c r="C4183" s="32" t="str">
        <f t="shared" si="130"/>
        <v>渠道</v>
      </c>
      <c r="D4183" s="63">
        <f>ROUND(IF(AND(AO4183&gt;=0,Y4183="正常走货"),_xlfn.XLOOKUP(G4183,过机服务商重量差!A:A,过机服务商重量差!L:L),"0"),2)</f>
        <v>71</v>
      </c>
      <c r="E4183" s="64">
        <f>ROUND(IF(B4183="小旋风",$D4183/提成!$D$4*提成!$E$4,$D4183/提成!$D$3*提成!$E$3),2)</f>
        <v>0.71</v>
      </c>
      <c r="F4183" s="5" t="str">
        <f ca="1">IFERROR(LOOKUP(1,0/((B4183=名单!B:B)*(VALUE(AW4183)&gt;=名单!E:E)*(VALUE(AW4183)&lt;=名单!G:G)*(Y4183="正常走货")),名单!H:H),"否")</f>
        <v>否</v>
      </c>
      <c r="G4183" s="71" t="s">
        <v>12534</v>
      </c>
      <c r="H4183" s="71" t="s">
        <v>12536</v>
      </c>
      <c r="J4183" s="72" t="s">
        <v>17</v>
      </c>
      <c r="L4183" s="71" t="s">
        <v>18</v>
      </c>
      <c r="M4183" s="73"/>
      <c r="N4183" s="73"/>
      <c r="R4183" s="73"/>
      <c r="S4183" s="72" t="s">
        <v>562</v>
      </c>
      <c r="T4183" s="72" t="s">
        <v>14410</v>
      </c>
      <c r="U4183" s="73"/>
      <c r="W4183" s="73"/>
      <c r="X4183" s="73"/>
      <c r="Y4183" s="72" t="s">
        <v>14379</v>
      </c>
      <c r="AO4183" s="71">
        <v>247.6</v>
      </c>
      <c r="AW4183" s="74" t="s">
        <v>18577</v>
      </c>
    </row>
    <row r="4184" spans="1:49">
      <c r="A4184" s="70" t="str">
        <f t="shared" si="131"/>
        <v>2026-01</v>
      </c>
      <c r="B4184" s="5" t="str">
        <f>_xlfn.XLOOKUP(G4184,过机服务商重量差!A:A,过机服务商重量差!G:G)</f>
        <v>玉麒麟</v>
      </c>
      <c r="C4184" s="32" t="str">
        <f t="shared" si="130"/>
        <v>渠道</v>
      </c>
      <c r="D4184" s="63">
        <f>ROUND(IF(AND(AO4184&gt;=0,Y4184="正常走货"),_xlfn.XLOOKUP(G4184,过机服务商重量差!A:A,过机服务商重量差!L:L),"0"),2)</f>
        <v>76</v>
      </c>
      <c r="E4184" s="64">
        <f>ROUND(IF(B4184="小旋风",$D4184/提成!$D$4*提成!$E$4,$D4184/提成!$D$3*提成!$E$3),2)</f>
        <v>0.76</v>
      </c>
      <c r="F4184" s="5" t="str">
        <f ca="1">IFERROR(LOOKUP(1,0/((B4184=名单!B:B)*(VALUE(AW4184)&gt;=名单!E:E)*(VALUE(AW4184)&lt;=名单!G:G)*(Y4184="正常走货")),名单!H:H),"否")</f>
        <v>否</v>
      </c>
      <c r="G4184" s="71" t="s">
        <v>12537</v>
      </c>
      <c r="H4184" s="71" t="s">
        <v>12539</v>
      </c>
      <c r="J4184" s="71" t="s">
        <v>17</v>
      </c>
      <c r="L4184" s="71" t="s">
        <v>18</v>
      </c>
      <c r="M4184" s="73"/>
      <c r="N4184" s="73"/>
      <c r="R4184" s="73"/>
      <c r="S4184" s="72" t="s">
        <v>562</v>
      </c>
      <c r="T4184" s="72" t="s">
        <v>14410</v>
      </c>
      <c r="U4184" s="73"/>
      <c r="W4184" s="73"/>
      <c r="X4184" s="73"/>
      <c r="Y4184" s="72" t="s">
        <v>14379</v>
      </c>
      <c r="AO4184" s="71">
        <v>262.6</v>
      </c>
      <c r="AW4184" s="74" t="s">
        <v>18578</v>
      </c>
    </row>
    <row r="4185" spans="1:49">
      <c r="A4185" s="70" t="str">
        <f t="shared" si="131"/>
        <v>2026-01</v>
      </c>
      <c r="B4185" s="5" t="str">
        <f>_xlfn.XLOOKUP(G4185,过机服务商重量差!A:A,过机服务商重量差!G:G)</f>
        <v>风清扬</v>
      </c>
      <c r="C4185" s="32" t="str">
        <f t="shared" si="130"/>
        <v>渠道</v>
      </c>
      <c r="D4185" s="63">
        <f>ROUND(IF(AND(AO4185&gt;=0,Y4185="正常走货"),_xlfn.XLOOKUP(G4185,过机服务商重量差!A:A,过机服务商重量差!L:L),"0"),2)</f>
        <v>60</v>
      </c>
      <c r="E4185" s="64">
        <f>ROUND(IF(B4185="小旋风",$D4185/提成!$D$4*提成!$E$4,$D4185/提成!$D$3*提成!$E$3),2)</f>
        <v>0.6</v>
      </c>
      <c r="F4185" s="5" t="str">
        <f ca="1">IFERROR(LOOKUP(1,0/((B4185=名单!B:B)*(VALUE(AW4185)&gt;=名单!E:E)*(VALUE(AW4185)&lt;=名单!G:G)*(Y4185="正常走货")),名单!H:H),"否")</f>
        <v>是</v>
      </c>
      <c r="G4185" s="71" t="s">
        <v>12540</v>
      </c>
      <c r="H4185" s="71" t="s">
        <v>50</v>
      </c>
      <c r="J4185" s="72" t="s">
        <v>633</v>
      </c>
      <c r="L4185" s="71" t="s">
        <v>18</v>
      </c>
      <c r="M4185" s="73"/>
      <c r="N4185" s="73"/>
      <c r="R4185" s="73"/>
      <c r="S4185" s="72" t="s">
        <v>6088</v>
      </c>
      <c r="T4185" s="71" t="s">
        <v>16393</v>
      </c>
      <c r="U4185" s="73"/>
      <c r="W4185" s="73"/>
      <c r="X4185" s="73"/>
      <c r="Y4185" s="72" t="s">
        <v>14379</v>
      </c>
      <c r="AO4185" s="71">
        <v>17.8</v>
      </c>
      <c r="AW4185" s="74" t="s">
        <v>18579</v>
      </c>
    </row>
    <row r="4186" spans="1:49">
      <c r="A4186" s="70" t="str">
        <f t="shared" si="131"/>
        <v>2026-01</v>
      </c>
      <c r="B4186" s="5" t="str">
        <f>_xlfn.XLOOKUP(G4186,过机服务商重量差!A:A,过机服务商重量差!G:G)</f>
        <v>帅时莹</v>
      </c>
      <c r="C4186" s="32" t="str">
        <f t="shared" si="130"/>
        <v>渠道</v>
      </c>
      <c r="D4186" s="63">
        <f>ROUND(IF(AND(AO4186&gt;=0,Y4186="正常走货"),_xlfn.XLOOKUP(G4186,过机服务商重量差!A:A,过机服务商重量差!L:L),"0"),2)</f>
        <v>72</v>
      </c>
      <c r="E4186" s="64">
        <f>ROUND(IF(B4186="小旋风",$D4186/提成!$D$4*提成!$E$4,$D4186/提成!$D$3*提成!$E$3),2)</f>
        <v>0.72</v>
      </c>
      <c r="F4186" s="5" t="str">
        <f ca="1">IFERROR(LOOKUP(1,0/((B4186=名单!B:B)*(VALUE(AW4186)&gt;=名单!E:E)*(VALUE(AW4186)&lt;=名单!G:G)*(Y4186="正常走货")),名单!H:H),"否")</f>
        <v>否</v>
      </c>
      <c r="G4186" s="71" t="s">
        <v>12542</v>
      </c>
      <c r="H4186" s="71" t="s">
        <v>12544</v>
      </c>
      <c r="J4186" s="71" t="s">
        <v>140</v>
      </c>
      <c r="L4186" s="71" t="s">
        <v>18</v>
      </c>
      <c r="M4186" s="73"/>
      <c r="N4186" s="73"/>
      <c r="R4186" s="73"/>
      <c r="S4186" s="72" t="s">
        <v>191</v>
      </c>
      <c r="T4186" s="72" t="s">
        <v>14410</v>
      </c>
      <c r="U4186" s="73"/>
      <c r="W4186" s="73"/>
      <c r="X4186" s="73"/>
      <c r="Y4186" s="72" t="s">
        <v>14379</v>
      </c>
      <c r="AO4186" s="71">
        <v>635.13</v>
      </c>
      <c r="AW4186" s="74" t="s">
        <v>18580</v>
      </c>
    </row>
    <row r="4187" spans="1:49">
      <c r="A4187" s="70" t="str">
        <f t="shared" si="131"/>
        <v>2026-01</v>
      </c>
      <c r="B4187" s="5" t="str">
        <f>_xlfn.XLOOKUP(G4187,过机服务商重量差!A:A,过机服务商重量差!G:G)</f>
        <v>帅时莹</v>
      </c>
      <c r="C4187" s="32" t="str">
        <f t="shared" si="130"/>
        <v>渠道</v>
      </c>
      <c r="D4187" s="63">
        <f>ROUND(IF(AND(AO4187&gt;=0,Y4187="正常走货"),_xlfn.XLOOKUP(G4187,过机服务商重量差!A:A,过机服务商重量差!L:L),"0"),2)</f>
        <v>0</v>
      </c>
      <c r="E4187" s="64">
        <f>ROUND(IF(B4187="小旋风",$D4187/提成!$D$4*提成!$E$4,$D4187/提成!$D$3*提成!$E$3),2)</f>
        <v>0</v>
      </c>
      <c r="F4187" s="5" t="str">
        <f ca="1">IFERROR(LOOKUP(1,0/((B4187=名单!B:B)*(VALUE(AW4187)&gt;=名单!E:E)*(VALUE(AW4187)&lt;=名单!G:G)*(Y4187="正常走货")),名单!H:H),"否")</f>
        <v>否</v>
      </c>
      <c r="G4187" s="71" t="s">
        <v>12545</v>
      </c>
      <c r="H4187" s="71" t="s">
        <v>36</v>
      </c>
      <c r="J4187" s="72" t="s">
        <v>938</v>
      </c>
      <c r="L4187" s="71" t="s">
        <v>18</v>
      </c>
      <c r="M4187" s="73"/>
      <c r="N4187" s="73"/>
      <c r="R4187" s="73"/>
      <c r="S4187" s="72" t="s">
        <v>562</v>
      </c>
      <c r="T4187" s="72" t="s">
        <v>14410</v>
      </c>
      <c r="U4187" s="73"/>
      <c r="W4187" s="73"/>
      <c r="X4187" s="73"/>
      <c r="Y4187" s="72" t="s">
        <v>14434</v>
      </c>
      <c r="AO4187" s="71">
        <v>0</v>
      </c>
      <c r="AW4187" s="74" t="s">
        <v>18581</v>
      </c>
    </row>
    <row r="4188" spans="1:49">
      <c r="A4188" s="70" t="str">
        <f t="shared" si="131"/>
        <v>2026-01</v>
      </c>
      <c r="B4188" s="5" t="str">
        <f>_xlfn.XLOOKUP(G4188,过机服务商重量差!A:A,过机服务商重量差!G:G)</f>
        <v>无崖子</v>
      </c>
      <c r="C4188" s="32" t="str">
        <f t="shared" si="130"/>
        <v>渠道</v>
      </c>
      <c r="D4188" s="63">
        <f>ROUND(IF(AND(AO4188&gt;=0,Y4188="正常走货"),_xlfn.XLOOKUP(G4188,过机服务商重量差!A:A,过机服务商重量差!L:L),"0"),2)</f>
        <v>58</v>
      </c>
      <c r="E4188" s="64">
        <f>ROUND(IF(B4188="小旋风",$D4188/提成!$D$4*提成!$E$4,$D4188/提成!$D$3*提成!$E$3),2)</f>
        <v>0.58</v>
      </c>
      <c r="F4188" s="5" t="str">
        <f ca="1">IFERROR(LOOKUP(1,0/((B4188=名单!B:B)*(VALUE(AW4188)&gt;=名单!E:E)*(VALUE(AW4188)&lt;=名单!G:G)*(Y4188="正常走货")),名单!H:H),"否")</f>
        <v>否</v>
      </c>
      <c r="G4188" s="71" t="s">
        <v>12547</v>
      </c>
      <c r="H4188" s="71" t="s">
        <v>12549</v>
      </c>
      <c r="J4188" s="72" t="s">
        <v>465</v>
      </c>
      <c r="L4188" s="71" t="s">
        <v>18</v>
      </c>
      <c r="M4188" s="73"/>
      <c r="N4188" s="73"/>
      <c r="R4188" s="73"/>
      <c r="S4188" s="72" t="s">
        <v>187</v>
      </c>
      <c r="T4188" s="72" t="s">
        <v>14410</v>
      </c>
      <c r="U4188" s="73"/>
      <c r="W4188" s="73"/>
      <c r="X4188" s="73"/>
      <c r="Y4188" s="72" t="s">
        <v>14379</v>
      </c>
      <c r="AO4188" s="71">
        <v>2407</v>
      </c>
      <c r="AW4188" s="74" t="s">
        <v>18582</v>
      </c>
    </row>
    <row r="4189" spans="1:49">
      <c r="A4189" s="70" t="str">
        <f t="shared" si="131"/>
        <v>2026-01</v>
      </c>
      <c r="B4189" s="5" t="str">
        <f>_xlfn.XLOOKUP(G4189,过机服务商重量差!A:A,过机服务商重量差!G:G)</f>
        <v>帅时莹</v>
      </c>
      <c r="C4189" s="32" t="str">
        <f t="shared" si="130"/>
        <v>渠道</v>
      </c>
      <c r="D4189" s="63">
        <f>ROUND(IF(AND(AO4189&gt;=0,Y4189="正常走货"),_xlfn.XLOOKUP(G4189,过机服务商重量差!A:A,过机服务商重量差!L:L),"0"),2)</f>
        <v>85</v>
      </c>
      <c r="E4189" s="64">
        <f>ROUND(IF(B4189="小旋风",$D4189/提成!$D$4*提成!$E$4,$D4189/提成!$D$3*提成!$E$3),2)</f>
        <v>0.85</v>
      </c>
      <c r="F4189" s="5" t="str">
        <f ca="1">IFERROR(LOOKUP(1,0/((B4189=名单!B:B)*(VALUE(AW4189)&gt;=名单!E:E)*(VALUE(AW4189)&lt;=名单!G:G)*(Y4189="正常走货")),名单!H:H),"否")</f>
        <v>否</v>
      </c>
      <c r="G4189" s="71" t="s">
        <v>12550</v>
      </c>
      <c r="H4189" s="71" t="s">
        <v>12552</v>
      </c>
      <c r="J4189" s="72" t="s">
        <v>97</v>
      </c>
      <c r="L4189" s="71" t="s">
        <v>18</v>
      </c>
      <c r="M4189" s="73"/>
      <c r="N4189" s="73"/>
      <c r="R4189" s="73"/>
      <c r="S4189" s="72" t="s">
        <v>288</v>
      </c>
      <c r="T4189" s="72" t="s">
        <v>14410</v>
      </c>
      <c r="U4189" s="73"/>
      <c r="W4189" s="73"/>
      <c r="X4189" s="73"/>
      <c r="Y4189" s="72" t="s">
        <v>14379</v>
      </c>
      <c r="AO4189" s="71">
        <v>177.5</v>
      </c>
      <c r="AW4189" s="74" t="s">
        <v>18583</v>
      </c>
    </row>
    <row r="4190" spans="1:49">
      <c r="A4190" s="70" t="str">
        <f t="shared" si="131"/>
        <v>2026-01</v>
      </c>
      <c r="B4190" s="5" t="str">
        <f>_xlfn.XLOOKUP(G4190,过机服务商重量差!A:A,过机服务商重量差!G:G)</f>
        <v>风清扬</v>
      </c>
      <c r="C4190" s="32" t="str">
        <f t="shared" si="130"/>
        <v>渠道</v>
      </c>
      <c r="D4190" s="63">
        <f>ROUND(IF(AND(AO4190&gt;=0,Y4190="正常走货"),_xlfn.XLOOKUP(G4190,过机服务商重量差!A:A,过机服务商重量差!L:L),"0"),2)</f>
        <v>24</v>
      </c>
      <c r="E4190" s="64">
        <f>ROUND(IF(B4190="小旋风",$D4190/提成!$D$4*提成!$E$4,$D4190/提成!$D$3*提成!$E$3),2)</f>
        <v>0.24</v>
      </c>
      <c r="F4190" s="5" t="str">
        <f ca="1">IFERROR(LOOKUP(1,0/((B4190=名单!B:B)*(VALUE(AW4190)&gt;=名单!E:E)*(VALUE(AW4190)&lt;=名单!G:G)*(Y4190="正常走货")),名单!H:H),"否")</f>
        <v>是</v>
      </c>
      <c r="G4190" s="71" t="s">
        <v>12553</v>
      </c>
      <c r="H4190" s="71" t="s">
        <v>12555</v>
      </c>
      <c r="J4190" s="71" t="s">
        <v>967</v>
      </c>
      <c r="L4190" s="71" t="s">
        <v>18</v>
      </c>
      <c r="M4190" s="73"/>
      <c r="N4190" s="73"/>
      <c r="R4190" s="73"/>
      <c r="S4190" s="72" t="s">
        <v>227</v>
      </c>
      <c r="T4190" s="72" t="s">
        <v>14410</v>
      </c>
      <c r="U4190" s="73"/>
      <c r="W4190" s="73"/>
      <c r="X4190" s="73"/>
      <c r="Y4190" s="72" t="s">
        <v>14379</v>
      </c>
      <c r="AO4190" s="71">
        <v>144</v>
      </c>
      <c r="AW4190" s="74" t="s">
        <v>18584</v>
      </c>
    </row>
    <row r="4191" spans="1:49">
      <c r="A4191" s="70" t="str">
        <f t="shared" si="131"/>
        <v>2026-01</v>
      </c>
      <c r="B4191" s="5" t="str">
        <f>_xlfn.XLOOKUP(G4191,过机服务商重量差!A:A,过机服务商重量差!G:G)</f>
        <v>帅时莹</v>
      </c>
      <c r="C4191" s="32" t="str">
        <f t="shared" si="130"/>
        <v>渠道</v>
      </c>
      <c r="D4191" s="63">
        <f>ROUND(IF(AND(AO4191&gt;=0,Y4191="正常走货"),_xlfn.XLOOKUP(G4191,过机服务商重量差!A:A,过机服务商重量差!L:L),"0"),2)</f>
        <v>2322</v>
      </c>
      <c r="E4191" s="64">
        <f>ROUND(IF(B4191="小旋风",$D4191/提成!$D$4*提成!$E$4,$D4191/提成!$D$3*提成!$E$3),2)</f>
        <v>23.22</v>
      </c>
      <c r="F4191" s="5" t="str">
        <f ca="1">IFERROR(LOOKUP(1,0/((B4191=名单!B:B)*(VALUE(AW4191)&gt;=名单!E:E)*(VALUE(AW4191)&lt;=名单!G:G)*(Y4191="正常走货")),名单!H:H),"否")</f>
        <v>否</v>
      </c>
      <c r="G4191" s="71" t="s">
        <v>12556</v>
      </c>
      <c r="H4191" s="71" t="s">
        <v>12558</v>
      </c>
      <c r="J4191" s="71" t="s">
        <v>6231</v>
      </c>
      <c r="L4191" s="71" t="s">
        <v>18</v>
      </c>
      <c r="M4191" s="73"/>
      <c r="N4191" s="73"/>
      <c r="R4191" s="73"/>
      <c r="S4191" s="72" t="s">
        <v>99</v>
      </c>
      <c r="T4191" s="72" t="s">
        <v>14410</v>
      </c>
      <c r="U4191" s="73"/>
      <c r="W4191" s="73"/>
      <c r="X4191" s="73"/>
      <c r="Y4191" s="72" t="s">
        <v>14379</v>
      </c>
      <c r="AO4191" s="71">
        <v>25571</v>
      </c>
      <c r="AW4191" s="74" t="s">
        <v>18585</v>
      </c>
    </row>
    <row r="4192" spans="1:49">
      <c r="A4192" s="70" t="str">
        <f t="shared" si="131"/>
        <v>2026-01</v>
      </c>
      <c r="B4192" s="5" t="str">
        <f>_xlfn.XLOOKUP(G4192,过机服务商重量差!A:A,过机服务商重量差!G:G)</f>
        <v>玉麒麟</v>
      </c>
      <c r="C4192" s="32" t="str">
        <f t="shared" si="130"/>
        <v>渠道</v>
      </c>
      <c r="D4192" s="63">
        <f>ROUND(IF(AND(AO4192&gt;=0,Y4192="正常走货"),_xlfn.XLOOKUP(G4192,过机服务商重量差!A:A,过机服务商重量差!L:L),"0"),2)</f>
        <v>0.5</v>
      </c>
      <c r="E4192" s="64">
        <f>ROUND(IF(B4192="小旋风",$D4192/提成!$D$4*提成!$E$4,$D4192/提成!$D$3*提成!$E$3),2)</f>
        <v>0.01</v>
      </c>
      <c r="F4192" s="5" t="str">
        <f ca="1">IFERROR(LOOKUP(1,0/((B4192=名单!B:B)*(VALUE(AW4192)&gt;=名单!E:E)*(VALUE(AW4192)&lt;=名单!G:G)*(Y4192="正常走货")),名单!H:H),"否")</f>
        <v>否</v>
      </c>
      <c r="G4192" s="71" t="s">
        <v>12559</v>
      </c>
      <c r="H4192" s="71" t="s">
        <v>12561</v>
      </c>
      <c r="J4192" s="71" t="s">
        <v>17</v>
      </c>
      <c r="L4192" s="71" t="s">
        <v>18</v>
      </c>
      <c r="M4192" s="73"/>
      <c r="N4192" s="73"/>
      <c r="R4192" s="73"/>
      <c r="S4192" s="72" t="s">
        <v>246</v>
      </c>
      <c r="T4192" s="72" t="s">
        <v>14386</v>
      </c>
      <c r="U4192" s="73"/>
      <c r="W4192" s="73"/>
      <c r="X4192" s="73"/>
      <c r="Y4192" s="72" t="s">
        <v>14379</v>
      </c>
      <c r="AO4192" s="71">
        <v>105.73</v>
      </c>
      <c r="AW4192" s="74" t="s">
        <v>18586</v>
      </c>
    </row>
    <row r="4193" spans="1:49">
      <c r="A4193" s="70" t="str">
        <f t="shared" si="131"/>
        <v>2026-01</v>
      </c>
      <c r="B4193" s="5" t="str">
        <f>_xlfn.XLOOKUP(G4193,过机服务商重量差!A:A,过机服务商重量差!G:G)</f>
        <v>玉麒麟</v>
      </c>
      <c r="C4193" s="32" t="str">
        <f t="shared" si="130"/>
        <v>渠道</v>
      </c>
      <c r="D4193" s="63">
        <f>ROUND(IF(AND(AO4193&gt;=0,Y4193="正常走货"),_xlfn.XLOOKUP(G4193,过机服务商重量差!A:A,过机服务商重量差!L:L),"0"),2)</f>
        <v>0.5</v>
      </c>
      <c r="E4193" s="64">
        <f>ROUND(IF(B4193="小旋风",$D4193/提成!$D$4*提成!$E$4,$D4193/提成!$D$3*提成!$E$3),2)</f>
        <v>0.01</v>
      </c>
      <c r="F4193" s="5" t="str">
        <f ca="1">IFERROR(LOOKUP(1,0/((B4193=名单!B:B)*(VALUE(AW4193)&gt;=名单!E:E)*(VALUE(AW4193)&lt;=名单!G:G)*(Y4193="正常走货")),名单!H:H),"否")</f>
        <v>否</v>
      </c>
      <c r="G4193" s="71" t="s">
        <v>12562</v>
      </c>
      <c r="H4193" s="71" t="s">
        <v>12562</v>
      </c>
      <c r="J4193" s="72" t="s">
        <v>17</v>
      </c>
      <c r="L4193" s="71" t="s">
        <v>18</v>
      </c>
      <c r="M4193" s="73"/>
      <c r="N4193" s="73"/>
      <c r="R4193" s="73"/>
      <c r="S4193" s="72" t="s">
        <v>191</v>
      </c>
      <c r="T4193" s="72" t="s">
        <v>14410</v>
      </c>
      <c r="U4193" s="73"/>
      <c r="W4193" s="73"/>
      <c r="X4193" s="73"/>
      <c r="Y4193" s="72" t="s">
        <v>14379</v>
      </c>
      <c r="AO4193" s="71">
        <v>100</v>
      </c>
      <c r="AW4193" s="74" t="s">
        <v>18587</v>
      </c>
    </row>
    <row r="4194" spans="1:49">
      <c r="A4194" s="70" t="str">
        <f t="shared" si="131"/>
        <v>2026-01</v>
      </c>
      <c r="B4194" s="5" t="str">
        <f>_xlfn.XLOOKUP(G4194,过机服务商重量差!A:A,过机服务商重量差!G:G)</f>
        <v>帅时莹</v>
      </c>
      <c r="C4194" s="32" t="str">
        <f t="shared" si="130"/>
        <v>渠道</v>
      </c>
      <c r="D4194" s="63">
        <f>ROUND(IF(AND(AO4194&gt;=0,Y4194="正常走货"),_xlfn.XLOOKUP(G4194,过机服务商重量差!A:A,过机服务商重量差!L:L),"0"),2)</f>
        <v>1.5</v>
      </c>
      <c r="E4194" s="64">
        <f>ROUND(IF(B4194="小旋风",$D4194/提成!$D$4*提成!$E$4,$D4194/提成!$D$3*提成!$E$3),2)</f>
        <v>0.02</v>
      </c>
      <c r="F4194" s="5" t="str">
        <f ca="1">IFERROR(LOOKUP(1,0/((B4194=名单!B:B)*(VALUE(AW4194)&gt;=名单!E:E)*(VALUE(AW4194)&lt;=名单!G:G)*(Y4194="正常走货")),名单!H:H),"否")</f>
        <v>否</v>
      </c>
      <c r="G4194" s="71" t="s">
        <v>12564</v>
      </c>
      <c r="H4194" s="71" t="s">
        <v>12566</v>
      </c>
      <c r="J4194" s="72" t="s">
        <v>458</v>
      </c>
      <c r="L4194" s="71" t="s">
        <v>18</v>
      </c>
      <c r="M4194" s="73"/>
      <c r="N4194" s="73"/>
      <c r="R4194" s="73"/>
      <c r="S4194" s="72" t="s">
        <v>562</v>
      </c>
      <c r="T4194" s="72" t="s">
        <v>14410</v>
      </c>
      <c r="U4194" s="73"/>
      <c r="W4194" s="73"/>
      <c r="X4194" s="73"/>
      <c r="Y4194" s="72" t="s">
        <v>14379</v>
      </c>
      <c r="AO4194" s="71">
        <v>51</v>
      </c>
      <c r="AW4194" s="74" t="s">
        <v>18588</v>
      </c>
    </row>
    <row r="4195" spans="1:49">
      <c r="A4195" s="70" t="str">
        <f t="shared" si="131"/>
        <v>2026-01</v>
      </c>
      <c r="B4195" s="5" t="str">
        <f>_xlfn.XLOOKUP(G4195,过机服务商重量差!A:A,过机服务商重量差!G:G)</f>
        <v>风清扬</v>
      </c>
      <c r="C4195" s="32" t="str">
        <f t="shared" si="130"/>
        <v>渠道</v>
      </c>
      <c r="D4195" s="63">
        <f>ROUND(IF(AND(AO4195&gt;=0,Y4195="正常走货"),_xlfn.XLOOKUP(G4195,过机服务商重量差!A:A,过机服务商重量差!L:L),"0"),2)</f>
        <v>1879</v>
      </c>
      <c r="E4195" s="64">
        <f>ROUND(IF(B4195="小旋风",$D4195/提成!$D$4*提成!$E$4,$D4195/提成!$D$3*提成!$E$3),2)</f>
        <v>18.79</v>
      </c>
      <c r="F4195" s="5" t="str">
        <f ca="1">IFERROR(LOOKUP(1,0/((B4195=名单!B:B)*(VALUE(AW4195)&gt;=名单!E:E)*(VALUE(AW4195)&lt;=名单!G:G)*(Y4195="正常走货")),名单!H:H),"否")</f>
        <v>是</v>
      </c>
      <c r="G4195" s="71" t="s">
        <v>12567</v>
      </c>
      <c r="H4195" s="71" t="s">
        <v>50</v>
      </c>
      <c r="J4195" s="72" t="s">
        <v>51</v>
      </c>
      <c r="L4195" s="72" t="s">
        <v>18</v>
      </c>
      <c r="M4195" s="73"/>
      <c r="N4195" s="73"/>
      <c r="R4195" s="73"/>
      <c r="S4195" s="72" t="s">
        <v>1171</v>
      </c>
      <c r="T4195" s="71" t="s">
        <v>14742</v>
      </c>
      <c r="U4195" s="73"/>
      <c r="W4195" s="73"/>
      <c r="X4195" s="73"/>
      <c r="Y4195" s="72" t="s">
        <v>14379</v>
      </c>
      <c r="AO4195" s="71">
        <v>751.600000000002</v>
      </c>
      <c r="AW4195" s="74" t="s">
        <v>18589</v>
      </c>
    </row>
    <row r="4196" spans="1:49">
      <c r="A4196" s="70" t="str">
        <f t="shared" si="131"/>
        <v>2026-01</v>
      </c>
      <c r="B4196" s="5" t="str">
        <f>_xlfn.XLOOKUP(G4196,过机服务商重量差!A:A,过机服务商重量差!G:G)</f>
        <v>风清扬</v>
      </c>
      <c r="C4196" s="32" t="str">
        <f t="shared" si="130"/>
        <v>渠道</v>
      </c>
      <c r="D4196" s="63">
        <f>ROUND(IF(AND(AO4196&gt;=0,Y4196="正常走货"),_xlfn.XLOOKUP(G4196,过机服务商重量差!A:A,过机服务商重量差!L:L),"0"),2)</f>
        <v>619</v>
      </c>
      <c r="E4196" s="64">
        <f>ROUND(IF(B4196="小旋风",$D4196/提成!$D$4*提成!$E$4,$D4196/提成!$D$3*提成!$E$3),2)</f>
        <v>6.19</v>
      </c>
      <c r="F4196" s="5" t="str">
        <f ca="1">IFERROR(LOOKUP(1,0/((B4196=名单!B:B)*(VALUE(AW4196)&gt;=名单!E:E)*(VALUE(AW4196)&lt;=名单!G:G)*(Y4196="正常走货")),名单!H:H),"否")</f>
        <v>是</v>
      </c>
      <c r="G4196" s="71" t="s">
        <v>12569</v>
      </c>
      <c r="H4196" s="71" t="s">
        <v>12571</v>
      </c>
      <c r="J4196" s="72" t="s">
        <v>880</v>
      </c>
      <c r="L4196" s="71" t="s">
        <v>18</v>
      </c>
      <c r="M4196" s="73"/>
      <c r="N4196" s="73"/>
      <c r="R4196" s="73"/>
      <c r="S4196" s="72" t="s">
        <v>232</v>
      </c>
      <c r="T4196" s="72" t="s">
        <v>14386</v>
      </c>
      <c r="U4196" s="73"/>
      <c r="W4196" s="73"/>
      <c r="X4196" s="73"/>
      <c r="Y4196" s="72" t="s">
        <v>14379</v>
      </c>
      <c r="AO4196" s="71">
        <v>1866.5</v>
      </c>
      <c r="AW4196" s="74" t="s">
        <v>18590</v>
      </c>
    </row>
    <row r="4197" spans="1:49">
      <c r="A4197" s="70" t="str">
        <f t="shared" si="131"/>
        <v>2026-01</v>
      </c>
      <c r="B4197" s="5" t="str">
        <f>_xlfn.XLOOKUP(G4197,过机服务商重量差!A:A,过机服务商重量差!G:G)</f>
        <v>小旋风</v>
      </c>
      <c r="C4197" s="32" t="str">
        <f t="shared" si="130"/>
        <v>渠道</v>
      </c>
      <c r="D4197" s="63">
        <f>ROUND(IF(AND(AO4197&gt;=0,Y4197="正常走货"),_xlfn.XLOOKUP(G4197,过机服务商重量差!A:A,过机服务商重量差!L:L),"0"),2)</f>
        <v>22</v>
      </c>
      <c r="E4197" s="64">
        <f>ROUND(IF(B4197="小旋风",$D4197/提成!$D$4*提成!$E$4,$D4197/提成!$D$3*提成!$E$3),2)</f>
        <v>0.22</v>
      </c>
      <c r="F4197" s="5" t="str">
        <f ca="1">IFERROR(LOOKUP(1,0/((B4197=名单!B:B)*(VALUE(AW4197)&gt;=名单!E:E)*(VALUE(AW4197)&lt;=名单!G:G)*(Y4197="正常走货")),名单!H:H),"否")</f>
        <v>是</v>
      </c>
      <c r="G4197" s="71" t="s">
        <v>12572</v>
      </c>
      <c r="H4197" s="71" t="s">
        <v>12574</v>
      </c>
      <c r="J4197" s="72" t="s">
        <v>85</v>
      </c>
      <c r="L4197" s="71" t="s">
        <v>18</v>
      </c>
      <c r="M4197" s="73"/>
      <c r="N4197" s="73"/>
      <c r="R4197" s="73"/>
      <c r="S4197" s="72" t="s">
        <v>328</v>
      </c>
      <c r="T4197" s="72" t="s">
        <v>14382</v>
      </c>
      <c r="U4197" s="73"/>
      <c r="W4197" s="73"/>
      <c r="X4197" s="73"/>
      <c r="Y4197" s="72" t="s">
        <v>14379</v>
      </c>
      <c r="AO4197" s="71">
        <v>91.4</v>
      </c>
      <c r="AW4197" s="74" t="s">
        <v>18591</v>
      </c>
    </row>
    <row r="4198" spans="1:49">
      <c r="A4198" s="70" t="str">
        <f t="shared" si="131"/>
        <v>2026-01</v>
      </c>
      <c r="B4198" s="5" t="str">
        <f>_xlfn.XLOOKUP(G4198,过机服务商重量差!A:A,过机服务商重量差!G:G)</f>
        <v>风清扬</v>
      </c>
      <c r="C4198" s="32" t="str">
        <f t="shared" si="130"/>
        <v>渠道</v>
      </c>
      <c r="D4198" s="63">
        <f>ROUND(IF(AND(AO4198&gt;=0,Y4198="正常走货"),_xlfn.XLOOKUP(G4198,过机服务商重量差!A:A,过机服务商重量差!L:L),"0"),2)</f>
        <v>197</v>
      </c>
      <c r="E4198" s="64">
        <f>ROUND(IF(B4198="小旋风",$D4198/提成!$D$4*提成!$E$4,$D4198/提成!$D$3*提成!$E$3),2)</f>
        <v>1.97</v>
      </c>
      <c r="F4198" s="5" t="str">
        <f ca="1">IFERROR(LOOKUP(1,0/((B4198=名单!B:B)*(VALUE(AW4198)&gt;=名单!E:E)*(VALUE(AW4198)&lt;=名单!G:G)*(Y4198="正常走货")),名单!H:H),"否")</f>
        <v>是</v>
      </c>
      <c r="G4198" s="71" t="s">
        <v>12575</v>
      </c>
      <c r="H4198" s="71" t="s">
        <v>12577</v>
      </c>
      <c r="J4198" s="71" t="s">
        <v>231</v>
      </c>
      <c r="L4198" s="71" t="s">
        <v>18</v>
      </c>
      <c r="M4198" s="73"/>
      <c r="N4198" s="73"/>
      <c r="R4198" s="73"/>
      <c r="S4198" s="72" t="s">
        <v>408</v>
      </c>
      <c r="T4198" s="71" t="s">
        <v>14378</v>
      </c>
      <c r="U4198" s="73"/>
      <c r="W4198" s="73"/>
      <c r="X4198" s="73"/>
      <c r="Y4198" s="72" t="s">
        <v>14379</v>
      </c>
      <c r="AO4198" s="71">
        <v>1110.5</v>
      </c>
      <c r="AW4198" s="74" t="s">
        <v>18592</v>
      </c>
    </row>
    <row r="4199" spans="1:49">
      <c r="A4199" s="70" t="str">
        <f t="shared" si="131"/>
        <v>2026-01</v>
      </c>
      <c r="B4199" s="5" t="str">
        <f>_xlfn.XLOOKUP(G4199,过机服务商重量差!A:A,过机服务商重量差!G:G)</f>
        <v>玉麒麟</v>
      </c>
      <c r="C4199" s="32" t="str">
        <f t="shared" si="130"/>
        <v>渠道</v>
      </c>
      <c r="D4199" s="63">
        <f>ROUND(IF(AND(AO4199&gt;=0,Y4199="正常走货"),_xlfn.XLOOKUP(G4199,过机服务商重量差!A:A,过机服务商重量差!L:L),"0"),2)</f>
        <v>1</v>
      </c>
      <c r="E4199" s="64">
        <f>ROUND(IF(B4199="小旋风",$D4199/提成!$D$4*提成!$E$4,$D4199/提成!$D$3*提成!$E$3),2)</f>
        <v>0.01</v>
      </c>
      <c r="F4199" s="5" t="str">
        <f ca="1">IFERROR(LOOKUP(1,0/((B4199=名单!B:B)*(VALUE(AW4199)&gt;=名单!E:E)*(VALUE(AW4199)&lt;=名单!G:G)*(Y4199="正常走货")),名单!H:H),"否")</f>
        <v>否</v>
      </c>
      <c r="G4199" s="71" t="s">
        <v>12578</v>
      </c>
      <c r="H4199" s="71" t="s">
        <v>12580</v>
      </c>
      <c r="J4199" s="71" t="s">
        <v>24</v>
      </c>
      <c r="L4199" s="71" t="s">
        <v>18</v>
      </c>
      <c r="M4199" s="73"/>
      <c r="N4199" s="73"/>
      <c r="R4199" s="73"/>
      <c r="S4199" s="72" t="s">
        <v>223</v>
      </c>
      <c r="T4199" s="72" t="s">
        <v>14410</v>
      </c>
      <c r="U4199" s="73"/>
      <c r="W4199" s="73"/>
      <c r="X4199" s="73"/>
      <c r="Y4199" s="72" t="s">
        <v>14379</v>
      </c>
      <c r="AO4199" s="71">
        <v>89.8</v>
      </c>
      <c r="AW4199" s="74" t="s">
        <v>18593</v>
      </c>
    </row>
    <row r="4200" spans="1:49">
      <c r="A4200" s="70" t="str">
        <f t="shared" si="131"/>
        <v>2026-01</v>
      </c>
      <c r="B4200" s="5" t="str">
        <f>_xlfn.XLOOKUP(G4200,过机服务商重量差!A:A,过机服务商重量差!G:G)</f>
        <v>小旋风</v>
      </c>
      <c r="C4200" s="32" t="str">
        <f t="shared" si="130"/>
        <v>渠道</v>
      </c>
      <c r="D4200" s="63">
        <f>ROUND(IF(AND(AO4200&gt;=0,Y4200="正常走货"),_xlfn.XLOOKUP(G4200,过机服务商重量差!A:A,过机服务商重量差!L:L),"0"),2)</f>
        <v>29</v>
      </c>
      <c r="E4200" s="64">
        <f>ROUND(IF(B4200="小旋风",$D4200/提成!$D$4*提成!$E$4,$D4200/提成!$D$3*提成!$E$3),2)</f>
        <v>0.29</v>
      </c>
      <c r="F4200" s="5" t="str">
        <f ca="1">IFERROR(LOOKUP(1,0/((B4200=名单!B:B)*(VALUE(AW4200)&gt;=名单!E:E)*(VALUE(AW4200)&lt;=名单!G:G)*(Y4200="正常走货")),名单!H:H),"否")</f>
        <v>是</v>
      </c>
      <c r="G4200" s="71" t="s">
        <v>12581</v>
      </c>
      <c r="H4200" s="71" t="s">
        <v>12583</v>
      </c>
      <c r="J4200" s="72" t="s">
        <v>3059</v>
      </c>
      <c r="L4200" s="71" t="s">
        <v>18</v>
      </c>
      <c r="M4200" s="73"/>
      <c r="N4200" s="73"/>
      <c r="R4200" s="73"/>
      <c r="S4200" s="72" t="s">
        <v>442</v>
      </c>
      <c r="T4200" s="72" t="s">
        <v>14410</v>
      </c>
      <c r="U4200" s="73"/>
      <c r="W4200" s="73"/>
      <c r="X4200" s="73"/>
      <c r="Y4200" s="72" t="s">
        <v>14379</v>
      </c>
      <c r="AO4200" s="71">
        <v>331</v>
      </c>
      <c r="AW4200" s="74" t="s">
        <v>18594</v>
      </c>
    </row>
    <row r="4201" spans="1:49">
      <c r="A4201" s="70" t="str">
        <f t="shared" si="131"/>
        <v>2026-01</v>
      </c>
      <c r="B4201" s="5" t="str">
        <f>_xlfn.XLOOKUP(G4201,过机服务商重量差!A:A,过机服务商重量差!G:G)</f>
        <v>无崖子</v>
      </c>
      <c r="C4201" s="32" t="str">
        <f t="shared" si="130"/>
        <v>渠道</v>
      </c>
      <c r="D4201" s="63">
        <f>ROUND(IF(AND(AO4201&gt;=0,Y4201="正常走货"),_xlfn.XLOOKUP(G4201,过机服务商重量差!A:A,过机服务商重量差!L:L),"0"),2)</f>
        <v>23</v>
      </c>
      <c r="E4201" s="64">
        <f>ROUND(IF(B4201="小旋风",$D4201/提成!$D$4*提成!$E$4,$D4201/提成!$D$3*提成!$E$3),2)</f>
        <v>0.23</v>
      </c>
      <c r="F4201" s="5" t="str">
        <f ca="1">IFERROR(LOOKUP(1,0/((B4201=名单!B:B)*(VALUE(AW4201)&gt;=名单!E:E)*(VALUE(AW4201)&lt;=名单!G:G)*(Y4201="正常走货")),名单!H:H),"否")</f>
        <v>否</v>
      </c>
      <c r="G4201" s="71" t="s">
        <v>12584</v>
      </c>
      <c r="H4201" s="71" t="s">
        <v>12586</v>
      </c>
      <c r="J4201" s="72" t="s">
        <v>728</v>
      </c>
      <c r="L4201" s="71" t="s">
        <v>18</v>
      </c>
      <c r="M4201" s="73"/>
      <c r="N4201" s="73"/>
      <c r="R4201" s="73"/>
      <c r="S4201" s="72" t="s">
        <v>20</v>
      </c>
      <c r="T4201" s="72" t="s">
        <v>14378</v>
      </c>
      <c r="U4201" s="73"/>
      <c r="W4201" s="73"/>
      <c r="X4201" s="73"/>
      <c r="Y4201" s="72" t="s">
        <v>14379</v>
      </c>
      <c r="AO4201" s="71">
        <v>260</v>
      </c>
      <c r="AW4201" s="74" t="s">
        <v>18595</v>
      </c>
    </row>
    <row r="4202" spans="1:49">
      <c r="A4202" s="70" t="str">
        <f t="shared" si="131"/>
        <v>2026-01</v>
      </c>
      <c r="B4202" s="5" t="str">
        <f>_xlfn.XLOOKUP(G4202,过机服务商重量差!A:A,过机服务商重量差!G:G)</f>
        <v>玉麒麟</v>
      </c>
      <c r="C4202" s="32" t="str">
        <f t="shared" si="130"/>
        <v>渠道</v>
      </c>
      <c r="D4202" s="63">
        <f>ROUND(IF(AND(AO4202&gt;=0,Y4202="正常走货"),_xlfn.XLOOKUP(G4202,过机服务商重量差!A:A,过机服务商重量差!L:L),"0"),2)</f>
        <v>19</v>
      </c>
      <c r="E4202" s="64">
        <f>ROUND(IF(B4202="小旋风",$D4202/提成!$D$4*提成!$E$4,$D4202/提成!$D$3*提成!$E$3),2)</f>
        <v>0.19</v>
      </c>
      <c r="F4202" s="5" t="str">
        <f ca="1">IFERROR(LOOKUP(1,0/((B4202=名单!B:B)*(VALUE(AW4202)&gt;=名单!E:E)*(VALUE(AW4202)&lt;=名单!G:G)*(Y4202="正常走货")),名单!H:H),"否")</f>
        <v>否</v>
      </c>
      <c r="G4202" s="71" t="s">
        <v>12587</v>
      </c>
      <c r="H4202" s="71" t="s">
        <v>12589</v>
      </c>
      <c r="J4202" s="72" t="s">
        <v>17</v>
      </c>
      <c r="L4202" s="71" t="s">
        <v>18</v>
      </c>
      <c r="M4202" s="73"/>
      <c r="N4202" s="73"/>
      <c r="R4202" s="73"/>
      <c r="S4202" s="72" t="s">
        <v>292</v>
      </c>
      <c r="T4202" s="71" t="s">
        <v>14410</v>
      </c>
      <c r="U4202" s="73"/>
      <c r="W4202" s="73"/>
      <c r="X4202" s="73"/>
      <c r="Y4202" s="72" t="s">
        <v>14379</v>
      </c>
      <c r="AO4202" s="71">
        <v>50.28</v>
      </c>
      <c r="AW4202" s="74" t="s">
        <v>18596</v>
      </c>
    </row>
    <row r="4203" spans="1:49">
      <c r="A4203" s="70" t="str">
        <f t="shared" si="131"/>
        <v>2026-01</v>
      </c>
      <c r="B4203" s="5" t="str">
        <f>_xlfn.XLOOKUP(G4203,过机服务商重量差!A:A,过机服务商重量差!G:G)</f>
        <v>玉麒麟</v>
      </c>
      <c r="C4203" s="32" t="str">
        <f t="shared" si="130"/>
        <v>渠道</v>
      </c>
      <c r="D4203" s="63">
        <f>ROUND(IF(AND(AO4203&gt;=0,Y4203="正常走货"),_xlfn.XLOOKUP(G4203,过机服务商重量差!A:A,过机服务商重量差!L:L),"0"),2)</f>
        <v>36</v>
      </c>
      <c r="E4203" s="64">
        <f>ROUND(IF(B4203="小旋风",$D4203/提成!$D$4*提成!$E$4,$D4203/提成!$D$3*提成!$E$3),2)</f>
        <v>0.36</v>
      </c>
      <c r="F4203" s="5" t="str">
        <f ca="1">IFERROR(LOOKUP(1,0/((B4203=名单!B:B)*(VALUE(AW4203)&gt;=名单!E:E)*(VALUE(AW4203)&lt;=名单!G:G)*(Y4203="正常走货")),名单!H:H),"否")</f>
        <v>否</v>
      </c>
      <c r="G4203" s="71" t="s">
        <v>12590</v>
      </c>
      <c r="H4203" s="71" t="s">
        <v>12592</v>
      </c>
      <c r="J4203" s="72" t="s">
        <v>17</v>
      </c>
      <c r="L4203" s="71" t="s">
        <v>18</v>
      </c>
      <c r="M4203" s="73"/>
      <c r="N4203" s="73"/>
      <c r="R4203" s="73"/>
      <c r="S4203" s="72" t="s">
        <v>79</v>
      </c>
      <c r="T4203" s="72" t="s">
        <v>14378</v>
      </c>
      <c r="U4203" s="73"/>
      <c r="W4203" s="73"/>
      <c r="X4203" s="73"/>
      <c r="Y4203" s="72" t="s">
        <v>14379</v>
      </c>
      <c r="AO4203" s="71">
        <v>142.68</v>
      </c>
      <c r="AW4203" s="74" t="s">
        <v>18597</v>
      </c>
    </row>
    <row r="4204" spans="1:49">
      <c r="A4204" s="70" t="str">
        <f t="shared" si="131"/>
        <v>2026-01</v>
      </c>
      <c r="B4204" s="5" t="str">
        <f>_xlfn.XLOOKUP(G4204,过机服务商重量差!A:A,过机服务商重量差!G:G)</f>
        <v>玉麒麟</v>
      </c>
      <c r="C4204" s="32" t="str">
        <f t="shared" si="130"/>
        <v>渠道</v>
      </c>
      <c r="D4204" s="63">
        <f>ROUND(IF(AND(AO4204&gt;=0,Y4204="正常走货"),_xlfn.XLOOKUP(G4204,过机服务商重量差!A:A,过机服务商重量差!L:L),"0"),2)</f>
        <v>15.5</v>
      </c>
      <c r="E4204" s="64">
        <f>ROUND(IF(B4204="小旋风",$D4204/提成!$D$4*提成!$E$4,$D4204/提成!$D$3*提成!$E$3),2)</f>
        <v>0.16</v>
      </c>
      <c r="F4204" s="5" t="str">
        <f ca="1">IFERROR(LOOKUP(1,0/((B4204=名单!B:B)*(VALUE(AW4204)&gt;=名单!E:E)*(VALUE(AW4204)&lt;=名单!G:G)*(Y4204="正常走货")),名单!H:H),"否")</f>
        <v>否</v>
      </c>
      <c r="G4204" s="71" t="s">
        <v>12593</v>
      </c>
      <c r="H4204" s="71" t="s">
        <v>12595</v>
      </c>
      <c r="J4204" s="72" t="s">
        <v>17</v>
      </c>
      <c r="L4204" s="71" t="s">
        <v>18</v>
      </c>
      <c r="M4204" s="73"/>
      <c r="N4204" s="73"/>
      <c r="R4204" s="73"/>
      <c r="S4204" s="72" t="s">
        <v>203</v>
      </c>
      <c r="T4204" s="71" t="s">
        <v>14378</v>
      </c>
      <c r="U4204" s="73"/>
      <c r="W4204" s="73"/>
      <c r="X4204" s="73"/>
      <c r="Y4204" s="72" t="s">
        <v>14379</v>
      </c>
      <c r="AO4204" s="71">
        <v>38.3</v>
      </c>
      <c r="AW4204" s="74" t="s">
        <v>18598</v>
      </c>
    </row>
    <row r="4205" spans="1:49">
      <c r="A4205" s="70" t="str">
        <f t="shared" si="131"/>
        <v>2026-01</v>
      </c>
      <c r="B4205" s="5" t="str">
        <f>_xlfn.XLOOKUP(G4205,过机服务商重量差!A:A,过机服务商重量差!G:G)</f>
        <v>帅时莹</v>
      </c>
      <c r="C4205" s="32" t="str">
        <f t="shared" si="130"/>
        <v>渠道</v>
      </c>
      <c r="D4205" s="63">
        <f>ROUND(IF(AND(AO4205&gt;=0,Y4205="正常走货"),_xlfn.XLOOKUP(G4205,过机服务商重量差!A:A,过机服务商重量差!L:L),"0"),2)</f>
        <v>24</v>
      </c>
      <c r="E4205" s="64">
        <f>ROUND(IF(B4205="小旋风",$D4205/提成!$D$4*提成!$E$4,$D4205/提成!$D$3*提成!$E$3),2)</f>
        <v>0.24</v>
      </c>
      <c r="F4205" s="5" t="str">
        <f ca="1">IFERROR(LOOKUP(1,0/((B4205=名单!B:B)*(VALUE(AW4205)&gt;=名单!E:E)*(VALUE(AW4205)&lt;=名单!G:G)*(Y4205="正常走货")),名单!H:H),"否")</f>
        <v>否</v>
      </c>
      <c r="G4205" s="71" t="s">
        <v>12596</v>
      </c>
      <c r="H4205" s="71" t="s">
        <v>12598</v>
      </c>
      <c r="J4205" s="72" t="s">
        <v>140</v>
      </c>
      <c r="L4205" s="71" t="s">
        <v>18</v>
      </c>
      <c r="M4205" s="73"/>
      <c r="N4205" s="73"/>
      <c r="R4205" s="73"/>
      <c r="S4205" s="72" t="s">
        <v>199</v>
      </c>
      <c r="T4205" s="71" t="s">
        <v>14439</v>
      </c>
      <c r="U4205" s="73"/>
      <c r="W4205" s="73"/>
      <c r="X4205" s="73"/>
      <c r="Y4205" s="72" t="s">
        <v>14379</v>
      </c>
      <c r="AO4205" s="71">
        <v>292.8</v>
      </c>
      <c r="AW4205" s="74" t="s">
        <v>18599</v>
      </c>
    </row>
    <row r="4206" spans="1:49">
      <c r="A4206" s="70" t="str">
        <f t="shared" si="131"/>
        <v>2026-01</v>
      </c>
      <c r="B4206" s="5" t="str">
        <f>_xlfn.XLOOKUP(G4206,过机服务商重量差!A:A,过机服务商重量差!G:G)</f>
        <v>帅时莹</v>
      </c>
      <c r="C4206" s="32" t="str">
        <f t="shared" si="130"/>
        <v>渠道</v>
      </c>
      <c r="D4206" s="63">
        <f>ROUND(IF(AND(AO4206&gt;=0,Y4206="正常走货"),_xlfn.XLOOKUP(G4206,过机服务商重量差!A:A,过机服务商重量差!L:L),"0"),2)</f>
        <v>31</v>
      </c>
      <c r="E4206" s="64">
        <f>ROUND(IF(B4206="小旋风",$D4206/提成!$D$4*提成!$E$4,$D4206/提成!$D$3*提成!$E$3),2)</f>
        <v>0.31</v>
      </c>
      <c r="F4206" s="5" t="str">
        <f ca="1">IFERROR(LOOKUP(1,0/((B4206=名单!B:B)*(VALUE(AW4206)&gt;=名单!E:E)*(VALUE(AW4206)&lt;=名单!G:G)*(Y4206="正常走货")),名单!H:H),"否")</f>
        <v>否</v>
      </c>
      <c r="G4206" s="71" t="s">
        <v>12599</v>
      </c>
      <c r="H4206" s="71" t="s">
        <v>12601</v>
      </c>
      <c r="J4206" s="72" t="s">
        <v>140</v>
      </c>
      <c r="L4206" s="71" t="s">
        <v>18</v>
      </c>
      <c r="M4206" s="73"/>
      <c r="N4206" s="73"/>
      <c r="R4206" s="73"/>
      <c r="S4206" s="72" t="s">
        <v>199</v>
      </c>
      <c r="T4206" s="72" t="s">
        <v>14439</v>
      </c>
      <c r="U4206" s="73"/>
      <c r="W4206" s="73"/>
      <c r="X4206" s="73"/>
      <c r="Y4206" s="72" t="s">
        <v>14379</v>
      </c>
      <c r="AO4206" s="71">
        <v>450.2</v>
      </c>
      <c r="AW4206" s="74" t="s">
        <v>18600</v>
      </c>
    </row>
    <row r="4207" spans="1:49">
      <c r="A4207" s="70" t="str">
        <f t="shared" si="131"/>
        <v>2026-01</v>
      </c>
      <c r="B4207" s="5" t="str">
        <f>_xlfn.XLOOKUP(G4207,过机服务商重量差!A:A,过机服务商重量差!G:G)</f>
        <v>帅时莹</v>
      </c>
      <c r="C4207" s="32" t="str">
        <f t="shared" si="130"/>
        <v>渠道</v>
      </c>
      <c r="D4207" s="63">
        <f>ROUND(IF(AND(AO4207&gt;=0,Y4207="正常走货"),_xlfn.XLOOKUP(G4207,过机服务商重量差!A:A,过机服务商重量差!L:L),"0"),2)</f>
        <v>22</v>
      </c>
      <c r="E4207" s="64">
        <f>ROUND(IF(B4207="小旋风",$D4207/提成!$D$4*提成!$E$4,$D4207/提成!$D$3*提成!$E$3),2)</f>
        <v>0.22</v>
      </c>
      <c r="F4207" s="5" t="str">
        <f ca="1">IFERROR(LOOKUP(1,0/((B4207=名单!B:B)*(VALUE(AW4207)&gt;=名单!E:E)*(VALUE(AW4207)&lt;=名单!G:G)*(Y4207="正常走货")),名单!H:H),"否")</f>
        <v>否</v>
      </c>
      <c r="G4207" s="71" t="s">
        <v>12602</v>
      </c>
      <c r="H4207" s="71" t="s">
        <v>12604</v>
      </c>
      <c r="J4207" s="71" t="s">
        <v>140</v>
      </c>
      <c r="L4207" s="71" t="s">
        <v>18</v>
      </c>
      <c r="M4207" s="73"/>
      <c r="N4207" s="73"/>
      <c r="R4207" s="73"/>
      <c r="S4207" s="72" t="s">
        <v>199</v>
      </c>
      <c r="T4207" s="71" t="s">
        <v>14439</v>
      </c>
      <c r="U4207" s="73"/>
      <c r="W4207" s="73"/>
      <c r="X4207" s="73"/>
      <c r="Y4207" s="72" t="s">
        <v>14379</v>
      </c>
      <c r="AO4207" s="71">
        <v>268.4</v>
      </c>
      <c r="AW4207" s="74" t="s">
        <v>18601</v>
      </c>
    </row>
    <row r="4208" spans="1:49">
      <c r="A4208" s="70" t="str">
        <f t="shared" si="131"/>
        <v>2026-01</v>
      </c>
      <c r="B4208" s="5" t="str">
        <f>_xlfn.XLOOKUP(G4208,过机服务商重量差!A:A,过机服务商重量差!G:G)</f>
        <v>玉麒麟</v>
      </c>
      <c r="C4208" s="32" t="str">
        <f t="shared" si="130"/>
        <v>渠道</v>
      </c>
      <c r="D4208" s="63">
        <f>ROUND(IF(AND(AO4208&gt;=0,Y4208="正常走货"),_xlfn.XLOOKUP(G4208,过机服务商重量差!A:A,过机服务商重量差!L:L),"0"),2)</f>
        <v>26</v>
      </c>
      <c r="E4208" s="64">
        <f>ROUND(IF(B4208="小旋风",$D4208/提成!$D$4*提成!$E$4,$D4208/提成!$D$3*提成!$E$3),2)</f>
        <v>0.26</v>
      </c>
      <c r="F4208" s="5" t="str">
        <f ca="1">IFERROR(LOOKUP(1,0/((B4208=名单!B:B)*(VALUE(AW4208)&gt;=名单!E:E)*(VALUE(AW4208)&lt;=名单!G:G)*(Y4208="正常走货")),名单!H:H),"否")</f>
        <v>否</v>
      </c>
      <c r="G4208" s="71" t="s">
        <v>12605</v>
      </c>
      <c r="H4208" s="71" t="s">
        <v>12607</v>
      </c>
      <c r="J4208" s="72" t="s">
        <v>17</v>
      </c>
      <c r="L4208" s="71" t="s">
        <v>18</v>
      </c>
      <c r="M4208" s="73"/>
      <c r="N4208" s="73"/>
      <c r="R4208" s="73"/>
      <c r="S4208" s="72" t="s">
        <v>390</v>
      </c>
      <c r="T4208" s="72" t="s">
        <v>14386</v>
      </c>
      <c r="U4208" s="73"/>
      <c r="W4208" s="73"/>
      <c r="X4208" s="73"/>
      <c r="Y4208" s="72" t="s">
        <v>14379</v>
      </c>
      <c r="AO4208" s="71">
        <v>165.6</v>
      </c>
      <c r="AW4208" s="74" t="s">
        <v>18602</v>
      </c>
    </row>
    <row r="4209" spans="1:49">
      <c r="A4209" s="70" t="str">
        <f t="shared" si="131"/>
        <v>2026-01</v>
      </c>
      <c r="B4209" s="5" t="str">
        <f>_xlfn.XLOOKUP(G4209,过机服务商重量差!A:A,过机服务商重量差!G:G)</f>
        <v>玉麒麟</v>
      </c>
      <c r="C4209" s="32" t="str">
        <f t="shared" si="130"/>
        <v>渠道</v>
      </c>
      <c r="D4209" s="63">
        <f>ROUND(IF(AND(AO4209&gt;=0,Y4209="正常走货"),_xlfn.XLOOKUP(G4209,过机服务商重量差!A:A,过机服务商重量差!L:L),"0"),2)</f>
        <v>48</v>
      </c>
      <c r="E4209" s="64">
        <f>ROUND(IF(B4209="小旋风",$D4209/提成!$D$4*提成!$E$4,$D4209/提成!$D$3*提成!$E$3),2)</f>
        <v>0.48</v>
      </c>
      <c r="F4209" s="5" t="str">
        <f ca="1">IFERROR(LOOKUP(1,0/((B4209=名单!B:B)*(VALUE(AW4209)&gt;=名单!E:E)*(VALUE(AW4209)&lt;=名单!G:G)*(Y4209="正常走货")),名单!H:H),"否")</f>
        <v>否</v>
      </c>
      <c r="G4209" s="71" t="s">
        <v>12608</v>
      </c>
      <c r="H4209" s="71" t="s">
        <v>12610</v>
      </c>
      <c r="J4209" s="72" t="s">
        <v>17</v>
      </c>
      <c r="L4209" s="72" t="s">
        <v>18</v>
      </c>
      <c r="M4209" s="73"/>
      <c r="N4209" s="73"/>
      <c r="R4209" s="73"/>
      <c r="S4209" s="72" t="s">
        <v>219</v>
      </c>
      <c r="T4209" s="72" t="s">
        <v>14386</v>
      </c>
      <c r="U4209" s="73"/>
      <c r="W4209" s="73"/>
      <c r="X4209" s="73"/>
      <c r="Y4209" s="72" t="s">
        <v>14379</v>
      </c>
      <c r="AO4209" s="71">
        <v>341.6</v>
      </c>
      <c r="AW4209" s="74" t="s">
        <v>18603</v>
      </c>
    </row>
    <row r="4210" spans="1:49">
      <c r="A4210" s="70" t="str">
        <f t="shared" si="131"/>
        <v>2026-01</v>
      </c>
      <c r="B4210" s="5" t="str">
        <f>_xlfn.XLOOKUP(G4210,过机服务商重量差!A:A,过机服务商重量差!G:G)</f>
        <v>玉麒麟</v>
      </c>
      <c r="C4210" s="32" t="str">
        <f t="shared" si="130"/>
        <v>渠道</v>
      </c>
      <c r="D4210" s="63">
        <f>ROUND(IF(AND(AO4210&gt;=0,Y4210="正常走货"),_xlfn.XLOOKUP(G4210,过机服务商重量差!A:A,过机服务商重量差!L:L),"0"),2)</f>
        <v>48</v>
      </c>
      <c r="E4210" s="64">
        <f>ROUND(IF(B4210="小旋风",$D4210/提成!$D$4*提成!$E$4,$D4210/提成!$D$3*提成!$E$3),2)</f>
        <v>0.48</v>
      </c>
      <c r="F4210" s="5" t="str">
        <f ca="1">IFERROR(LOOKUP(1,0/((B4210=名单!B:B)*(VALUE(AW4210)&gt;=名单!E:E)*(VALUE(AW4210)&lt;=名单!G:G)*(Y4210="正常走货")),名单!H:H),"否")</f>
        <v>否</v>
      </c>
      <c r="G4210" s="71" t="s">
        <v>12611</v>
      </c>
      <c r="H4210" s="71" t="s">
        <v>12613</v>
      </c>
      <c r="J4210" s="72" t="s">
        <v>17</v>
      </c>
      <c r="L4210" s="71" t="s">
        <v>18</v>
      </c>
      <c r="M4210" s="73"/>
      <c r="N4210" s="73"/>
      <c r="R4210" s="73"/>
      <c r="S4210" s="72" t="s">
        <v>219</v>
      </c>
      <c r="T4210" s="72" t="s">
        <v>14386</v>
      </c>
      <c r="U4210" s="73"/>
      <c r="W4210" s="73"/>
      <c r="X4210" s="73"/>
      <c r="Y4210" s="72" t="s">
        <v>14379</v>
      </c>
      <c r="AO4210" s="71">
        <v>341.6</v>
      </c>
      <c r="AW4210" s="74" t="s">
        <v>18604</v>
      </c>
    </row>
    <row r="4211" spans="1:49">
      <c r="A4211" s="70" t="str">
        <f t="shared" si="131"/>
        <v>2026-01</v>
      </c>
      <c r="B4211" s="5" t="str">
        <f>_xlfn.XLOOKUP(G4211,过机服务商重量差!A:A,过机服务商重量差!G:G)</f>
        <v>玉麒麟</v>
      </c>
      <c r="C4211" s="32" t="str">
        <f t="shared" si="130"/>
        <v>渠道</v>
      </c>
      <c r="D4211" s="63">
        <f>ROUND(IF(AND(AO4211&gt;=0,Y4211="正常走货"),_xlfn.XLOOKUP(G4211,过机服务商重量差!A:A,过机服务商重量差!L:L),"0"),2)</f>
        <v>47</v>
      </c>
      <c r="E4211" s="64">
        <f>ROUND(IF(B4211="小旋风",$D4211/提成!$D$4*提成!$E$4,$D4211/提成!$D$3*提成!$E$3),2)</f>
        <v>0.47</v>
      </c>
      <c r="F4211" s="5" t="str">
        <f ca="1">IFERROR(LOOKUP(1,0/((B4211=名单!B:B)*(VALUE(AW4211)&gt;=名单!E:E)*(VALUE(AW4211)&lt;=名单!G:G)*(Y4211="正常走货")),名单!H:H),"否")</f>
        <v>否</v>
      </c>
      <c r="G4211" s="71" t="s">
        <v>12614</v>
      </c>
      <c r="H4211" s="71" t="s">
        <v>12616</v>
      </c>
      <c r="J4211" s="71" t="s">
        <v>17</v>
      </c>
      <c r="L4211" s="71" t="s">
        <v>18</v>
      </c>
      <c r="M4211" s="73"/>
      <c r="N4211" s="73"/>
      <c r="R4211" s="73"/>
      <c r="S4211" s="72" t="s">
        <v>219</v>
      </c>
      <c r="T4211" s="71" t="s">
        <v>14386</v>
      </c>
      <c r="U4211" s="73"/>
      <c r="W4211" s="73"/>
      <c r="X4211" s="73"/>
      <c r="Y4211" s="72" t="s">
        <v>14379</v>
      </c>
      <c r="AO4211" s="71">
        <v>334.1</v>
      </c>
      <c r="AW4211" s="74" t="s">
        <v>18605</v>
      </c>
    </row>
    <row r="4212" spans="1:49">
      <c r="A4212" s="70" t="str">
        <f t="shared" si="131"/>
        <v>2026-01</v>
      </c>
      <c r="B4212" s="5" t="str">
        <f>_xlfn.XLOOKUP(G4212,过机服务商重量差!A:A,过机服务商重量差!G:G)</f>
        <v>玉麒麟</v>
      </c>
      <c r="C4212" s="32" t="str">
        <f t="shared" si="130"/>
        <v>渠道</v>
      </c>
      <c r="D4212" s="63">
        <f>ROUND(IF(AND(AO4212&gt;=0,Y4212="正常走货"),_xlfn.XLOOKUP(G4212,过机服务商重量差!A:A,过机服务商重量差!L:L),"0"),2)</f>
        <v>48</v>
      </c>
      <c r="E4212" s="64">
        <f>ROUND(IF(B4212="小旋风",$D4212/提成!$D$4*提成!$E$4,$D4212/提成!$D$3*提成!$E$3),2)</f>
        <v>0.48</v>
      </c>
      <c r="F4212" s="5" t="str">
        <f ca="1">IFERROR(LOOKUP(1,0/((B4212=名单!B:B)*(VALUE(AW4212)&gt;=名单!E:E)*(VALUE(AW4212)&lt;=名单!G:G)*(Y4212="正常走货")),名单!H:H),"否")</f>
        <v>否</v>
      </c>
      <c r="G4212" s="71" t="s">
        <v>12617</v>
      </c>
      <c r="H4212" s="71" t="s">
        <v>12619</v>
      </c>
      <c r="J4212" s="72" t="s">
        <v>17</v>
      </c>
      <c r="L4212" s="71" t="s">
        <v>18</v>
      </c>
      <c r="M4212" s="73"/>
      <c r="N4212" s="73"/>
      <c r="R4212" s="73"/>
      <c r="S4212" s="72" t="s">
        <v>219</v>
      </c>
      <c r="T4212" s="71" t="s">
        <v>14386</v>
      </c>
      <c r="U4212" s="73"/>
      <c r="W4212" s="73"/>
      <c r="X4212" s="73"/>
      <c r="Y4212" s="72" t="s">
        <v>14379</v>
      </c>
      <c r="AO4212" s="71">
        <v>341.6</v>
      </c>
      <c r="AW4212" s="74" t="s">
        <v>18606</v>
      </c>
    </row>
    <row r="4213" spans="1:49">
      <c r="A4213" s="70" t="str">
        <f t="shared" si="131"/>
        <v>2026-01</v>
      </c>
      <c r="B4213" s="5" t="str">
        <f>_xlfn.XLOOKUP(G4213,过机服务商重量差!A:A,过机服务商重量差!G:G)</f>
        <v>玉麒麟</v>
      </c>
      <c r="C4213" s="32" t="str">
        <f t="shared" si="130"/>
        <v>渠道</v>
      </c>
      <c r="D4213" s="63">
        <f>ROUND(IF(AND(AO4213&gt;=0,Y4213="正常走货"),_xlfn.XLOOKUP(G4213,过机服务商重量差!A:A,过机服务商重量差!L:L),"0"),2)</f>
        <v>48</v>
      </c>
      <c r="E4213" s="64">
        <f>ROUND(IF(B4213="小旋风",$D4213/提成!$D$4*提成!$E$4,$D4213/提成!$D$3*提成!$E$3),2)</f>
        <v>0.48</v>
      </c>
      <c r="F4213" s="5" t="str">
        <f ca="1">IFERROR(LOOKUP(1,0/((B4213=名单!B:B)*(VALUE(AW4213)&gt;=名单!E:E)*(VALUE(AW4213)&lt;=名单!G:G)*(Y4213="正常走货")),名单!H:H),"否")</f>
        <v>否</v>
      </c>
      <c r="G4213" s="71" t="s">
        <v>12620</v>
      </c>
      <c r="H4213" s="71" t="s">
        <v>12622</v>
      </c>
      <c r="J4213" s="72" t="s">
        <v>17</v>
      </c>
      <c r="L4213" s="71" t="s">
        <v>18</v>
      </c>
      <c r="M4213" s="73"/>
      <c r="N4213" s="73"/>
      <c r="R4213" s="73"/>
      <c r="S4213" s="72" t="s">
        <v>219</v>
      </c>
      <c r="T4213" s="71" t="s">
        <v>14386</v>
      </c>
      <c r="U4213" s="73"/>
      <c r="W4213" s="73"/>
      <c r="X4213" s="73"/>
      <c r="Y4213" s="72" t="s">
        <v>14379</v>
      </c>
      <c r="AO4213" s="71">
        <v>341.6</v>
      </c>
      <c r="AW4213" s="74" t="s">
        <v>18607</v>
      </c>
    </row>
    <row r="4214" spans="1:49">
      <c r="A4214" s="70" t="str">
        <f t="shared" si="131"/>
        <v>2026-01</v>
      </c>
      <c r="B4214" s="5" t="str">
        <f>_xlfn.XLOOKUP(G4214,过机服务商重量差!A:A,过机服务商重量差!G:G)</f>
        <v>玉麒麟</v>
      </c>
      <c r="C4214" s="32" t="str">
        <f t="shared" si="130"/>
        <v>渠道</v>
      </c>
      <c r="D4214" s="63">
        <f>ROUND(IF(AND(AO4214&gt;=0,Y4214="正常走货"),_xlfn.XLOOKUP(G4214,过机服务商重量差!A:A,过机服务商重量差!L:L),"0"),2)</f>
        <v>47</v>
      </c>
      <c r="E4214" s="64">
        <f>ROUND(IF(B4214="小旋风",$D4214/提成!$D$4*提成!$E$4,$D4214/提成!$D$3*提成!$E$3),2)</f>
        <v>0.47</v>
      </c>
      <c r="F4214" s="5" t="str">
        <f ca="1">IFERROR(LOOKUP(1,0/((B4214=名单!B:B)*(VALUE(AW4214)&gt;=名单!E:E)*(VALUE(AW4214)&lt;=名单!G:G)*(Y4214="正常走货")),名单!H:H),"否")</f>
        <v>否</v>
      </c>
      <c r="G4214" s="71" t="s">
        <v>12623</v>
      </c>
      <c r="H4214" s="71" t="s">
        <v>12625</v>
      </c>
      <c r="J4214" s="72" t="s">
        <v>17</v>
      </c>
      <c r="L4214" s="71" t="s">
        <v>18</v>
      </c>
      <c r="M4214" s="73"/>
      <c r="N4214" s="73"/>
      <c r="R4214" s="73"/>
      <c r="S4214" s="72" t="s">
        <v>219</v>
      </c>
      <c r="T4214" s="72" t="s">
        <v>14386</v>
      </c>
      <c r="U4214" s="73"/>
      <c r="W4214" s="73"/>
      <c r="X4214" s="73"/>
      <c r="Y4214" s="72" t="s">
        <v>14379</v>
      </c>
      <c r="AO4214" s="71">
        <v>334.1</v>
      </c>
      <c r="AW4214" s="74" t="s">
        <v>18608</v>
      </c>
    </row>
    <row r="4215" spans="1:49">
      <c r="A4215" s="70" t="str">
        <f t="shared" si="131"/>
        <v>2026-01</v>
      </c>
      <c r="B4215" s="5" t="str">
        <f>_xlfn.XLOOKUP(G4215,过机服务商重量差!A:A,过机服务商重量差!G:G)</f>
        <v>玉麒麟</v>
      </c>
      <c r="C4215" s="32" t="str">
        <f t="shared" si="130"/>
        <v>渠道</v>
      </c>
      <c r="D4215" s="63">
        <f>ROUND(IF(AND(AO4215&gt;=0,Y4215="正常走货"),_xlfn.XLOOKUP(G4215,过机服务商重量差!A:A,过机服务商重量差!L:L),"0"),2)</f>
        <v>65</v>
      </c>
      <c r="E4215" s="64">
        <f>ROUND(IF(B4215="小旋风",$D4215/提成!$D$4*提成!$E$4,$D4215/提成!$D$3*提成!$E$3),2)</f>
        <v>0.65</v>
      </c>
      <c r="F4215" s="5" t="str">
        <f ca="1">IFERROR(LOOKUP(1,0/((B4215=名单!B:B)*(VALUE(AW4215)&gt;=名单!E:E)*(VALUE(AW4215)&lt;=名单!G:G)*(Y4215="正常走货")),名单!H:H),"否")</f>
        <v>否</v>
      </c>
      <c r="G4215" s="71" t="s">
        <v>12626</v>
      </c>
      <c r="H4215" s="71" t="s">
        <v>12628</v>
      </c>
      <c r="J4215" s="72" t="s">
        <v>17</v>
      </c>
      <c r="L4215" s="71" t="s">
        <v>18</v>
      </c>
      <c r="M4215" s="73"/>
      <c r="N4215" s="73"/>
      <c r="R4215" s="73"/>
      <c r="S4215" s="72" t="s">
        <v>191</v>
      </c>
      <c r="T4215" s="72" t="s">
        <v>14410</v>
      </c>
      <c r="U4215" s="73"/>
      <c r="W4215" s="73"/>
      <c r="X4215" s="73"/>
      <c r="Y4215" s="72" t="s">
        <v>14379</v>
      </c>
      <c r="AO4215" s="71">
        <v>585</v>
      </c>
      <c r="AW4215" s="74" t="s">
        <v>18609</v>
      </c>
    </row>
    <row r="4216" spans="1:49">
      <c r="A4216" s="70" t="str">
        <f t="shared" si="131"/>
        <v>2026-01</v>
      </c>
      <c r="B4216" s="5" t="str">
        <f>_xlfn.XLOOKUP(G4216,过机服务商重量差!A:A,过机服务商重量差!G:G)</f>
        <v>玉麒麟</v>
      </c>
      <c r="C4216" s="32" t="str">
        <f t="shared" si="130"/>
        <v>渠道</v>
      </c>
      <c r="D4216" s="63">
        <f>ROUND(IF(AND(AO4216&gt;=0,Y4216="正常走货"),_xlfn.XLOOKUP(G4216,过机服务商重量差!A:A,过机服务商重量差!L:L),"0"),2)</f>
        <v>14.5</v>
      </c>
      <c r="E4216" s="64">
        <f>ROUND(IF(B4216="小旋风",$D4216/提成!$D$4*提成!$E$4,$D4216/提成!$D$3*提成!$E$3),2)</f>
        <v>0.15</v>
      </c>
      <c r="F4216" s="5" t="str">
        <f ca="1">IFERROR(LOOKUP(1,0/((B4216=名单!B:B)*(VALUE(AW4216)&gt;=名单!E:E)*(VALUE(AW4216)&lt;=名单!G:G)*(Y4216="正常走货")),名单!H:H),"否")</f>
        <v>否</v>
      </c>
      <c r="G4216" s="71" t="s">
        <v>12629</v>
      </c>
      <c r="H4216" s="71" t="s">
        <v>12631</v>
      </c>
      <c r="J4216" s="72" t="s">
        <v>24</v>
      </c>
      <c r="L4216" s="71" t="s">
        <v>18</v>
      </c>
      <c r="M4216" s="73"/>
      <c r="N4216" s="73"/>
      <c r="R4216" s="73"/>
      <c r="S4216" s="72" t="s">
        <v>604</v>
      </c>
      <c r="T4216" s="71" t="s">
        <v>14407</v>
      </c>
      <c r="U4216" s="73"/>
      <c r="W4216" s="73"/>
      <c r="X4216" s="73"/>
      <c r="Y4216" s="72" t="s">
        <v>14379</v>
      </c>
      <c r="AO4216" s="71">
        <v>210</v>
      </c>
      <c r="AW4216" s="74" t="s">
        <v>18610</v>
      </c>
    </row>
    <row r="4217" spans="1:49">
      <c r="A4217" s="70" t="str">
        <f t="shared" si="131"/>
        <v>2026-01</v>
      </c>
      <c r="B4217" s="5" t="str">
        <f>_xlfn.XLOOKUP(G4217,过机服务商重量差!A:A,过机服务商重量差!G:G)</f>
        <v>小旋风</v>
      </c>
      <c r="C4217" s="32" t="str">
        <f t="shared" si="130"/>
        <v>渠道</v>
      </c>
      <c r="D4217" s="63">
        <f>ROUND(IF(AND(AO4217&gt;=0,Y4217="正常走货"),_xlfn.XLOOKUP(G4217,过机服务商重量差!A:A,过机服务商重量差!L:L),"0"),2)</f>
        <v>24</v>
      </c>
      <c r="E4217" s="64">
        <f>ROUND(IF(B4217="小旋风",$D4217/提成!$D$4*提成!$E$4,$D4217/提成!$D$3*提成!$E$3),2)</f>
        <v>0.24</v>
      </c>
      <c r="F4217" s="5" t="str">
        <f ca="1">IFERROR(LOOKUP(1,0/((B4217=名单!B:B)*(VALUE(AW4217)&gt;=名单!E:E)*(VALUE(AW4217)&lt;=名单!G:G)*(Y4217="正常走货")),名单!H:H),"否")</f>
        <v>是</v>
      </c>
      <c r="G4217" s="71" t="s">
        <v>12632</v>
      </c>
      <c r="H4217" s="71" t="s">
        <v>12634</v>
      </c>
      <c r="J4217" s="72" t="s">
        <v>85</v>
      </c>
      <c r="L4217" s="71" t="s">
        <v>18</v>
      </c>
      <c r="M4217" s="73"/>
      <c r="N4217" s="73"/>
      <c r="R4217" s="73"/>
      <c r="S4217" s="72" t="s">
        <v>1488</v>
      </c>
      <c r="T4217" s="72" t="s">
        <v>14386</v>
      </c>
      <c r="U4217" s="73"/>
      <c r="W4217" s="73"/>
      <c r="X4217" s="73"/>
      <c r="Y4217" s="72" t="s">
        <v>14379</v>
      </c>
      <c r="AO4217" s="71">
        <v>501.8</v>
      </c>
      <c r="AW4217" s="74" t="s">
        <v>18611</v>
      </c>
    </row>
    <row r="4218" spans="1:49">
      <c r="A4218" s="70" t="str">
        <f t="shared" si="131"/>
        <v>2026-01</v>
      </c>
      <c r="B4218" s="5" t="str">
        <f>_xlfn.XLOOKUP(G4218,过机服务商重量差!A:A,过机服务商重量差!G:G)</f>
        <v>风清扬</v>
      </c>
      <c r="C4218" s="32" t="str">
        <f t="shared" si="130"/>
        <v>渠道</v>
      </c>
      <c r="D4218" s="63">
        <f>ROUND(IF(AND(AO4218&gt;=0,Y4218="正常走货"),_xlfn.XLOOKUP(G4218,过机服务商重量差!A:A,过机服务商重量差!L:L),"0"),2)</f>
        <v>114</v>
      </c>
      <c r="E4218" s="64">
        <f>ROUND(IF(B4218="小旋风",$D4218/提成!$D$4*提成!$E$4,$D4218/提成!$D$3*提成!$E$3),2)</f>
        <v>1.14</v>
      </c>
      <c r="F4218" s="5" t="str">
        <f ca="1">IFERROR(LOOKUP(1,0/((B4218=名单!B:B)*(VALUE(AW4218)&gt;=名单!E:E)*(VALUE(AW4218)&lt;=名单!G:G)*(Y4218="正常走货")),名单!H:H),"否")</f>
        <v>是</v>
      </c>
      <c r="G4218" s="71" t="s">
        <v>12635</v>
      </c>
      <c r="H4218" s="71" t="s">
        <v>12637</v>
      </c>
      <c r="J4218" s="72" t="s">
        <v>144</v>
      </c>
      <c r="L4218" s="71" t="s">
        <v>18</v>
      </c>
      <c r="M4218" s="73"/>
      <c r="N4218" s="73"/>
      <c r="R4218" s="73"/>
      <c r="S4218" s="72" t="s">
        <v>558</v>
      </c>
      <c r="T4218" s="72" t="s">
        <v>14410</v>
      </c>
      <c r="U4218" s="73"/>
      <c r="W4218" s="73"/>
      <c r="X4218" s="73"/>
      <c r="Y4218" s="72" t="s">
        <v>14379</v>
      </c>
      <c r="AO4218" s="71">
        <v>100</v>
      </c>
      <c r="AW4218" s="74" t="s">
        <v>18612</v>
      </c>
    </row>
    <row r="4219" spans="1:49">
      <c r="A4219" s="70" t="str">
        <f t="shared" si="131"/>
        <v>2026-01</v>
      </c>
      <c r="B4219" s="5" t="str">
        <f>_xlfn.XLOOKUP(G4219,过机服务商重量差!A:A,过机服务商重量差!G:G)</f>
        <v>玉麒麟</v>
      </c>
      <c r="C4219" s="32" t="str">
        <f t="shared" si="130"/>
        <v>渠道</v>
      </c>
      <c r="D4219" s="63">
        <f>ROUND(IF(AND(AO4219&gt;=0,Y4219="正常走货"),_xlfn.XLOOKUP(G4219,过机服务商重量差!A:A,过机服务商重量差!L:L),"0"),2)</f>
        <v>2.5</v>
      </c>
      <c r="E4219" s="64">
        <f>ROUND(IF(B4219="小旋风",$D4219/提成!$D$4*提成!$E$4,$D4219/提成!$D$3*提成!$E$3),2)</f>
        <v>0.03</v>
      </c>
      <c r="F4219" s="5" t="str">
        <f ca="1">IFERROR(LOOKUP(1,0/((B4219=名单!B:B)*(VALUE(AW4219)&gt;=名单!E:E)*(VALUE(AW4219)&lt;=名单!G:G)*(Y4219="正常走货")),名单!H:H),"否")</f>
        <v>否</v>
      </c>
      <c r="G4219" s="71" t="s">
        <v>12638</v>
      </c>
      <c r="H4219" s="71" t="s">
        <v>12640</v>
      </c>
      <c r="J4219" s="71" t="s">
        <v>17</v>
      </c>
      <c r="L4219" s="71" t="s">
        <v>18</v>
      </c>
      <c r="M4219" s="73"/>
      <c r="N4219" s="73"/>
      <c r="R4219" s="73"/>
      <c r="S4219" s="72" t="s">
        <v>152</v>
      </c>
      <c r="T4219" s="72" t="s">
        <v>14382</v>
      </c>
      <c r="U4219" s="73"/>
      <c r="W4219" s="73"/>
      <c r="X4219" s="73"/>
      <c r="Y4219" s="72" t="s">
        <v>14379</v>
      </c>
      <c r="AO4219" s="71">
        <v>39.21</v>
      </c>
      <c r="AW4219" s="74" t="s">
        <v>18613</v>
      </c>
    </row>
    <row r="4220" spans="1:49">
      <c r="A4220" s="70" t="str">
        <f t="shared" si="131"/>
        <v>2026-01</v>
      </c>
      <c r="B4220" s="5" t="str">
        <f>_xlfn.XLOOKUP(G4220,过机服务商重量差!A:A,过机服务商重量差!G:G)</f>
        <v>小旋风</v>
      </c>
      <c r="C4220" s="32" t="str">
        <f t="shared" si="130"/>
        <v>渠道</v>
      </c>
      <c r="D4220" s="63">
        <f>ROUND(IF(AND(AO4220&gt;=0,Y4220="正常走货"),_xlfn.XLOOKUP(G4220,过机服务商重量差!A:A,过机服务商重量差!L:L),"0"),2)</f>
        <v>161</v>
      </c>
      <c r="E4220" s="64">
        <f>ROUND(IF(B4220="小旋风",$D4220/提成!$D$4*提成!$E$4,$D4220/提成!$D$3*提成!$E$3),2)</f>
        <v>1.61</v>
      </c>
      <c r="F4220" s="5" t="str">
        <f ca="1">IFERROR(LOOKUP(1,0/((B4220=名单!B:B)*(VALUE(AW4220)&gt;=名单!E:E)*(VALUE(AW4220)&lt;=名单!G:G)*(Y4220="正常走货")),名单!H:H),"否")</f>
        <v>是</v>
      </c>
      <c r="G4220" s="71" t="s">
        <v>12641</v>
      </c>
      <c r="H4220" s="71" t="s">
        <v>12643</v>
      </c>
      <c r="J4220" s="72" t="s">
        <v>85</v>
      </c>
      <c r="L4220" s="71" t="s">
        <v>18</v>
      </c>
      <c r="M4220" s="73"/>
      <c r="N4220" s="73"/>
      <c r="R4220" s="73"/>
      <c r="S4220" s="72" t="s">
        <v>223</v>
      </c>
      <c r="T4220" s="72" t="s">
        <v>14410</v>
      </c>
      <c r="U4220" s="73"/>
      <c r="W4220" s="73"/>
      <c r="X4220" s="73"/>
      <c r="Y4220" s="72" t="s">
        <v>14379</v>
      </c>
      <c r="Z4220" s="73"/>
      <c r="AO4220" s="71">
        <v>782.7</v>
      </c>
      <c r="AW4220" s="74" t="s">
        <v>18614</v>
      </c>
    </row>
    <row r="4221" spans="1:49">
      <c r="A4221" s="70" t="str">
        <f t="shared" si="131"/>
        <v>2026-01</v>
      </c>
      <c r="B4221" s="5" t="str">
        <f>_xlfn.XLOOKUP(G4221,过机服务商重量差!A:A,过机服务商重量差!G:G)</f>
        <v>玉麒麟</v>
      </c>
      <c r="C4221" s="32" t="str">
        <f t="shared" si="130"/>
        <v>渠道</v>
      </c>
      <c r="D4221" s="63">
        <f>ROUND(IF(AND(AO4221&gt;=0,Y4221="正常走货"),_xlfn.XLOOKUP(G4221,过机服务商重量差!A:A,过机服务商重量差!L:L),"0"),2)</f>
        <v>42</v>
      </c>
      <c r="E4221" s="64">
        <f>ROUND(IF(B4221="小旋风",$D4221/提成!$D$4*提成!$E$4,$D4221/提成!$D$3*提成!$E$3),2)</f>
        <v>0.42</v>
      </c>
      <c r="F4221" s="5" t="str">
        <f ca="1">IFERROR(LOOKUP(1,0/((B4221=名单!B:B)*(VALUE(AW4221)&gt;=名单!E:E)*(VALUE(AW4221)&lt;=名单!G:G)*(Y4221="正常走货")),名单!H:H),"否")</f>
        <v>否</v>
      </c>
      <c r="G4221" s="71" t="s">
        <v>12644</v>
      </c>
      <c r="H4221" s="71" t="s">
        <v>12646</v>
      </c>
      <c r="J4221" s="72" t="s">
        <v>17</v>
      </c>
      <c r="L4221" s="71" t="s">
        <v>18</v>
      </c>
      <c r="M4221" s="73"/>
      <c r="N4221" s="73"/>
      <c r="R4221" s="73"/>
      <c r="S4221" s="72" t="s">
        <v>90</v>
      </c>
      <c r="T4221" s="72" t="s">
        <v>14407</v>
      </c>
      <c r="U4221" s="73"/>
      <c r="W4221" s="73"/>
      <c r="X4221" s="73"/>
      <c r="Y4221" s="72" t="s">
        <v>14379</v>
      </c>
      <c r="AO4221" s="71">
        <v>569.6</v>
      </c>
      <c r="AW4221" s="74" t="s">
        <v>18615</v>
      </c>
    </row>
    <row r="4222" spans="1:49">
      <c r="A4222" s="70" t="str">
        <f t="shared" si="131"/>
        <v>2026-01</v>
      </c>
      <c r="B4222" s="5" t="str">
        <f>_xlfn.XLOOKUP(G4222,过机服务商重量差!A:A,过机服务商重量差!G:G)</f>
        <v>玉麒麟</v>
      </c>
      <c r="C4222" s="32" t="str">
        <f t="shared" si="130"/>
        <v>渠道</v>
      </c>
      <c r="D4222" s="63">
        <f>ROUND(IF(AND(AO4222&gt;=0,Y4222="正常走货"),_xlfn.XLOOKUP(G4222,过机服务商重量差!A:A,过机服务商重量差!L:L),"0"),2)</f>
        <v>42</v>
      </c>
      <c r="E4222" s="64">
        <f>ROUND(IF(B4222="小旋风",$D4222/提成!$D$4*提成!$E$4,$D4222/提成!$D$3*提成!$E$3),2)</f>
        <v>0.42</v>
      </c>
      <c r="F4222" s="5" t="str">
        <f ca="1">IFERROR(LOOKUP(1,0/((B4222=名单!B:B)*(VALUE(AW4222)&gt;=名单!E:E)*(VALUE(AW4222)&lt;=名单!G:G)*(Y4222="正常走货")),名单!H:H),"否")</f>
        <v>否</v>
      </c>
      <c r="G4222" s="71" t="s">
        <v>12647</v>
      </c>
      <c r="H4222" s="71" t="s">
        <v>12649</v>
      </c>
      <c r="J4222" s="72" t="s">
        <v>17</v>
      </c>
      <c r="L4222" s="71" t="s">
        <v>18</v>
      </c>
      <c r="M4222" s="73"/>
      <c r="N4222" s="73"/>
      <c r="R4222" s="73"/>
      <c r="S4222" s="72" t="s">
        <v>90</v>
      </c>
      <c r="T4222" s="72" t="s">
        <v>14407</v>
      </c>
      <c r="U4222" s="73"/>
      <c r="W4222" s="73"/>
      <c r="X4222" s="73"/>
      <c r="Y4222" s="72" t="s">
        <v>14379</v>
      </c>
      <c r="AO4222" s="71">
        <v>569.6</v>
      </c>
      <c r="AW4222" s="74" t="s">
        <v>18616</v>
      </c>
    </row>
    <row r="4223" spans="1:49">
      <c r="A4223" s="70" t="str">
        <f t="shared" si="131"/>
        <v>2026-01</v>
      </c>
      <c r="B4223" s="5" t="str">
        <f>_xlfn.XLOOKUP(G4223,过机服务商重量差!A:A,过机服务商重量差!G:G)</f>
        <v>风清扬</v>
      </c>
      <c r="C4223" s="32" t="str">
        <f t="shared" si="130"/>
        <v>渠道</v>
      </c>
      <c r="D4223" s="63">
        <f>ROUND(IF(AND(AO4223&gt;=0,Y4223="正常走货"),_xlfn.XLOOKUP(G4223,过机服务商重量差!A:A,过机服务商重量差!L:L),"0"),2)</f>
        <v>12</v>
      </c>
      <c r="E4223" s="64">
        <f>ROUND(IF(B4223="小旋风",$D4223/提成!$D$4*提成!$E$4,$D4223/提成!$D$3*提成!$E$3),2)</f>
        <v>0.12</v>
      </c>
      <c r="F4223" s="5" t="str">
        <f ca="1">IFERROR(LOOKUP(1,0/((B4223=名单!B:B)*(VALUE(AW4223)&gt;=名单!E:E)*(VALUE(AW4223)&lt;=名单!G:G)*(Y4223="正常走货")),名单!H:H),"否")</f>
        <v>是</v>
      </c>
      <c r="G4223" s="71" t="s">
        <v>12650</v>
      </c>
      <c r="H4223" s="71" t="s">
        <v>12652</v>
      </c>
      <c r="J4223" s="72" t="s">
        <v>144</v>
      </c>
      <c r="L4223" s="71" t="s">
        <v>18</v>
      </c>
      <c r="M4223" s="73"/>
      <c r="N4223" s="73"/>
      <c r="R4223" s="73"/>
      <c r="S4223" s="72" t="s">
        <v>90</v>
      </c>
      <c r="T4223" s="72" t="s">
        <v>14407</v>
      </c>
      <c r="U4223" s="73"/>
      <c r="W4223" s="73"/>
      <c r="X4223" s="73"/>
      <c r="Y4223" s="72" t="s">
        <v>14379</v>
      </c>
      <c r="AO4223" s="71">
        <v>42</v>
      </c>
      <c r="AW4223" s="74" t="s">
        <v>18617</v>
      </c>
    </row>
    <row r="4224" spans="1:49">
      <c r="A4224" s="70" t="str">
        <f t="shared" si="131"/>
        <v>2026-01</v>
      </c>
      <c r="B4224" s="5" t="str">
        <f>_xlfn.XLOOKUP(G4224,过机服务商重量差!A:A,过机服务商重量差!G:G)</f>
        <v>风清扬</v>
      </c>
      <c r="C4224" s="32" t="str">
        <f t="shared" si="130"/>
        <v>渠道</v>
      </c>
      <c r="D4224" s="63">
        <f>ROUND(IF(AND(AO4224&gt;=0,Y4224="正常走货"),_xlfn.XLOOKUP(G4224,过机服务商重量差!A:A,过机服务商重量差!L:L),"0"),2)</f>
        <v>24</v>
      </c>
      <c r="E4224" s="64">
        <f>ROUND(IF(B4224="小旋风",$D4224/提成!$D$4*提成!$E$4,$D4224/提成!$D$3*提成!$E$3),2)</f>
        <v>0.24</v>
      </c>
      <c r="F4224" s="5" t="str">
        <f ca="1">IFERROR(LOOKUP(1,0/((B4224=名单!B:B)*(VALUE(AW4224)&gt;=名单!E:E)*(VALUE(AW4224)&lt;=名单!G:G)*(Y4224="正常走货")),名单!H:H),"否")</f>
        <v>是</v>
      </c>
      <c r="G4224" s="71" t="s">
        <v>12653</v>
      </c>
      <c r="H4224" s="71" t="s">
        <v>12655</v>
      </c>
      <c r="J4224" s="72" t="s">
        <v>332</v>
      </c>
      <c r="L4224" s="71" t="s">
        <v>18</v>
      </c>
      <c r="M4224" s="73"/>
      <c r="N4224" s="73"/>
      <c r="R4224" s="73"/>
      <c r="S4224" s="72" t="s">
        <v>398</v>
      </c>
      <c r="T4224" s="71" t="s">
        <v>14382</v>
      </c>
      <c r="U4224" s="73"/>
      <c r="W4224" s="73"/>
      <c r="X4224" s="73"/>
      <c r="Y4224" s="72" t="s">
        <v>14379</v>
      </c>
      <c r="AO4224" s="71">
        <v>12</v>
      </c>
      <c r="AW4224" s="74" t="s">
        <v>18618</v>
      </c>
    </row>
    <row r="4225" spans="1:49">
      <c r="A4225" s="70" t="str">
        <f t="shared" si="131"/>
        <v>2026-01</v>
      </c>
      <c r="B4225" s="5" t="str">
        <f>_xlfn.XLOOKUP(G4225,过机服务商重量差!A:A,过机服务商重量差!G:G)</f>
        <v>玉麒麟</v>
      </c>
      <c r="C4225" s="32" t="str">
        <f t="shared" si="130"/>
        <v>渠道</v>
      </c>
      <c r="D4225" s="63">
        <f>ROUND(IF(AND(AO4225&gt;=0,Y4225="正常走货"),_xlfn.XLOOKUP(G4225,过机服务商重量差!A:A,过机服务商重量差!L:L),"0"),2)</f>
        <v>33</v>
      </c>
      <c r="E4225" s="64">
        <f>ROUND(IF(B4225="小旋风",$D4225/提成!$D$4*提成!$E$4,$D4225/提成!$D$3*提成!$E$3),2)</f>
        <v>0.33</v>
      </c>
      <c r="F4225" s="5" t="str">
        <f ca="1">IFERROR(LOOKUP(1,0/((B4225=名单!B:B)*(VALUE(AW4225)&gt;=名单!E:E)*(VALUE(AW4225)&lt;=名单!G:G)*(Y4225="正常走货")),名单!H:H),"否")</f>
        <v>否</v>
      </c>
      <c r="G4225" s="71" t="s">
        <v>12656</v>
      </c>
      <c r="H4225" s="71" t="s">
        <v>12658</v>
      </c>
      <c r="J4225" s="72" t="s">
        <v>17</v>
      </c>
      <c r="L4225" s="71" t="s">
        <v>18</v>
      </c>
      <c r="M4225" s="73"/>
      <c r="N4225" s="73"/>
      <c r="R4225" s="73"/>
      <c r="S4225" s="72" t="s">
        <v>191</v>
      </c>
      <c r="T4225" s="72" t="s">
        <v>14410</v>
      </c>
      <c r="U4225" s="73"/>
      <c r="W4225" s="73"/>
      <c r="X4225" s="73"/>
      <c r="Y4225" s="72" t="s">
        <v>14379</v>
      </c>
      <c r="AO4225" s="71">
        <v>207.9</v>
      </c>
      <c r="AW4225" s="74" t="s">
        <v>18619</v>
      </c>
    </row>
    <row r="4226" spans="1:49">
      <c r="A4226" s="70" t="str">
        <f t="shared" si="131"/>
        <v>2026-01</v>
      </c>
      <c r="B4226" s="5" t="str">
        <f>_xlfn.XLOOKUP(G4226,过机服务商重量差!A:A,过机服务商重量差!G:G)</f>
        <v>玉麒麟</v>
      </c>
      <c r="C4226" s="32" t="str">
        <f t="shared" ref="C4226:C4289" si="132">IF(OR(AO4226&lt;0,L4226="FBA海运"),"","渠道")</f>
        <v>渠道</v>
      </c>
      <c r="D4226" s="63">
        <f>ROUND(IF(AND(AO4226&gt;=0,Y4226="正常走货"),_xlfn.XLOOKUP(G4226,过机服务商重量差!A:A,过机服务商重量差!L:L),"0"),2)</f>
        <v>2</v>
      </c>
      <c r="E4226" s="64">
        <f>ROUND(IF(B4226="小旋风",$D4226/提成!$D$4*提成!$E$4,$D4226/提成!$D$3*提成!$E$3),2)</f>
        <v>0.02</v>
      </c>
      <c r="F4226" s="5" t="str">
        <f ca="1">IFERROR(LOOKUP(1,0/((B4226=名单!B:B)*(VALUE(AW4226)&gt;=名单!E:E)*(VALUE(AW4226)&lt;=名单!G:G)*(Y4226="正常走货")),名单!H:H),"否")</f>
        <v>否</v>
      </c>
      <c r="G4226" s="71" t="s">
        <v>12659</v>
      </c>
      <c r="H4226" s="71" t="s">
        <v>12661</v>
      </c>
      <c r="J4226" s="72" t="s">
        <v>17</v>
      </c>
      <c r="L4226" s="71" t="s">
        <v>18</v>
      </c>
      <c r="M4226" s="73"/>
      <c r="N4226" s="73"/>
      <c r="R4226" s="73"/>
      <c r="S4226" s="72" t="s">
        <v>191</v>
      </c>
      <c r="T4226" s="72" t="s">
        <v>14410</v>
      </c>
      <c r="U4226" s="73"/>
      <c r="W4226" s="73"/>
      <c r="X4226" s="73"/>
      <c r="Y4226" s="72" t="s">
        <v>14379</v>
      </c>
      <c r="AO4226" s="71">
        <v>167.27</v>
      </c>
      <c r="AW4226" s="74" t="s">
        <v>18620</v>
      </c>
    </row>
    <row r="4227" spans="1:49">
      <c r="A4227" s="70" t="str">
        <f t="shared" ref="A4227:A4290" si="133">MID(AW4227,1,7)</f>
        <v>2026-01</v>
      </c>
      <c r="B4227" s="5" t="str">
        <f>_xlfn.XLOOKUP(G4227,过机服务商重量差!A:A,过机服务商重量差!G:G)</f>
        <v>玉麒麟</v>
      </c>
      <c r="C4227" s="32" t="str">
        <f t="shared" si="132"/>
        <v>渠道</v>
      </c>
      <c r="D4227" s="63">
        <f>ROUND(IF(AND(AO4227&gt;=0,Y4227="正常走货"),_xlfn.XLOOKUP(G4227,过机服务商重量差!A:A,过机服务商重量差!L:L),"0"),2)</f>
        <v>0.5</v>
      </c>
      <c r="E4227" s="64">
        <f>ROUND(IF(B4227="小旋风",$D4227/提成!$D$4*提成!$E$4,$D4227/提成!$D$3*提成!$E$3),2)</f>
        <v>0.01</v>
      </c>
      <c r="F4227" s="5" t="str">
        <f ca="1">IFERROR(LOOKUP(1,0/((B4227=名单!B:B)*(VALUE(AW4227)&gt;=名单!E:E)*(VALUE(AW4227)&lt;=名单!G:G)*(Y4227="正常走货")),名单!H:H),"否")</f>
        <v>否</v>
      </c>
      <c r="G4227" s="71" t="s">
        <v>12662</v>
      </c>
      <c r="H4227" s="71" t="s">
        <v>12664</v>
      </c>
      <c r="J4227" s="72" t="s">
        <v>17</v>
      </c>
      <c r="L4227" s="72" t="s">
        <v>18</v>
      </c>
      <c r="M4227" s="73"/>
      <c r="N4227" s="73"/>
      <c r="R4227" s="73"/>
      <c r="S4227" s="72" t="s">
        <v>288</v>
      </c>
      <c r="T4227" s="71" t="s">
        <v>14410</v>
      </c>
      <c r="U4227" s="73"/>
      <c r="W4227" s="73"/>
      <c r="X4227" s="73"/>
      <c r="Y4227" s="72" t="s">
        <v>14379</v>
      </c>
      <c r="AO4227" s="71">
        <v>55.5</v>
      </c>
      <c r="AW4227" s="74" t="s">
        <v>18621</v>
      </c>
    </row>
    <row r="4228" spans="1:49">
      <c r="A4228" s="70" t="str">
        <f t="shared" si="133"/>
        <v>2026-01</v>
      </c>
      <c r="B4228" s="5" t="str">
        <f>_xlfn.XLOOKUP(G4228,过机服务商重量差!A:A,过机服务商重量差!G:G)</f>
        <v>玉麒麟</v>
      </c>
      <c r="C4228" s="32" t="str">
        <f t="shared" si="132"/>
        <v>渠道</v>
      </c>
      <c r="D4228" s="63">
        <f>ROUND(IF(AND(AO4228&gt;=0,Y4228="正常走货"),_xlfn.XLOOKUP(G4228,过机服务商重量差!A:A,过机服务商重量差!L:L),"0"),2)</f>
        <v>6</v>
      </c>
      <c r="E4228" s="64">
        <f>ROUND(IF(B4228="小旋风",$D4228/提成!$D$4*提成!$E$4,$D4228/提成!$D$3*提成!$E$3),2)</f>
        <v>0.06</v>
      </c>
      <c r="F4228" s="5" t="str">
        <f ca="1">IFERROR(LOOKUP(1,0/((B4228=名单!B:B)*(VALUE(AW4228)&gt;=名单!E:E)*(VALUE(AW4228)&lt;=名单!G:G)*(Y4228="正常走货")),名单!H:H),"否")</f>
        <v>否</v>
      </c>
      <c r="G4228" s="71" t="s">
        <v>12665</v>
      </c>
      <c r="H4228" s="71" t="s">
        <v>12667</v>
      </c>
      <c r="J4228" s="72" t="s">
        <v>17</v>
      </c>
      <c r="L4228" s="71" t="s">
        <v>18</v>
      </c>
      <c r="M4228" s="73"/>
      <c r="N4228" s="73"/>
      <c r="R4228" s="73"/>
      <c r="S4228" s="72" t="s">
        <v>454</v>
      </c>
      <c r="T4228" s="72" t="s">
        <v>14407</v>
      </c>
      <c r="U4228" s="73"/>
      <c r="W4228" s="73"/>
      <c r="X4228" s="73"/>
      <c r="Y4228" s="72" t="s">
        <v>14379</v>
      </c>
      <c r="AO4228" s="71">
        <v>82</v>
      </c>
      <c r="AW4228" s="74" t="s">
        <v>18622</v>
      </c>
    </row>
    <row r="4229" spans="1:49">
      <c r="A4229" s="70" t="str">
        <f t="shared" si="133"/>
        <v>2026-01</v>
      </c>
      <c r="B4229" s="5" t="str">
        <f>_xlfn.XLOOKUP(G4229,过机服务商重量差!A:A,过机服务商重量差!G:G)</f>
        <v>玉麒麟</v>
      </c>
      <c r="C4229" s="32" t="str">
        <f t="shared" si="132"/>
        <v>渠道</v>
      </c>
      <c r="D4229" s="63">
        <f>ROUND(IF(AND(AO4229&gt;=0,Y4229="正常走货"),_xlfn.XLOOKUP(G4229,过机服务商重量差!A:A,过机服务商重量差!L:L),"0"),2)</f>
        <v>7</v>
      </c>
      <c r="E4229" s="64">
        <f>ROUND(IF(B4229="小旋风",$D4229/提成!$D$4*提成!$E$4,$D4229/提成!$D$3*提成!$E$3),2)</f>
        <v>0.07</v>
      </c>
      <c r="F4229" s="5" t="str">
        <f ca="1">IFERROR(LOOKUP(1,0/((B4229=名单!B:B)*(VALUE(AW4229)&gt;=名单!E:E)*(VALUE(AW4229)&lt;=名单!G:G)*(Y4229="正常走货")),名单!H:H),"否")</f>
        <v>否</v>
      </c>
      <c r="G4229" s="71" t="s">
        <v>12668</v>
      </c>
      <c r="H4229" s="71" t="s">
        <v>12670</v>
      </c>
      <c r="J4229" s="72" t="s">
        <v>17</v>
      </c>
      <c r="L4229" s="71" t="s">
        <v>18</v>
      </c>
      <c r="M4229" s="73"/>
      <c r="N4229" s="73"/>
      <c r="R4229" s="73"/>
      <c r="S4229" s="72" t="s">
        <v>454</v>
      </c>
      <c r="T4229" s="72" t="s">
        <v>14407</v>
      </c>
      <c r="U4229" s="73"/>
      <c r="W4229" s="73"/>
      <c r="X4229" s="73"/>
      <c r="Y4229" s="72" t="s">
        <v>14379</v>
      </c>
      <c r="AO4229" s="71">
        <v>112.1</v>
      </c>
      <c r="AW4229" s="74" t="s">
        <v>18623</v>
      </c>
    </row>
    <row r="4230" spans="1:49">
      <c r="A4230" s="70" t="str">
        <f t="shared" si="133"/>
        <v>2026-01</v>
      </c>
      <c r="B4230" s="5" t="str">
        <f>_xlfn.XLOOKUP(G4230,过机服务商重量差!A:A,过机服务商重量差!G:G)</f>
        <v>玉麒麟</v>
      </c>
      <c r="C4230" s="32" t="str">
        <f t="shared" si="132"/>
        <v>渠道</v>
      </c>
      <c r="D4230" s="63">
        <f>ROUND(IF(AND(AO4230&gt;=0,Y4230="正常走货"),_xlfn.XLOOKUP(G4230,过机服务商重量差!A:A,过机服务商重量差!L:L),"0"),2)</f>
        <v>9</v>
      </c>
      <c r="E4230" s="64">
        <f>ROUND(IF(B4230="小旋风",$D4230/提成!$D$4*提成!$E$4,$D4230/提成!$D$3*提成!$E$3),2)</f>
        <v>0.09</v>
      </c>
      <c r="F4230" s="5" t="str">
        <f ca="1">IFERROR(LOOKUP(1,0/((B4230=名单!B:B)*(VALUE(AW4230)&gt;=名单!E:E)*(VALUE(AW4230)&lt;=名单!G:G)*(Y4230="正常走货")),名单!H:H),"否")</f>
        <v>否</v>
      </c>
      <c r="G4230" s="71" t="s">
        <v>12671</v>
      </c>
      <c r="H4230" s="71" t="s">
        <v>12673</v>
      </c>
      <c r="J4230" s="72" t="s">
        <v>17</v>
      </c>
      <c r="L4230" s="71" t="s">
        <v>18</v>
      </c>
      <c r="M4230" s="73"/>
      <c r="N4230" s="73"/>
      <c r="R4230" s="73"/>
      <c r="S4230" s="72" t="s">
        <v>454</v>
      </c>
      <c r="T4230" s="72" t="s">
        <v>14407</v>
      </c>
      <c r="U4230" s="73"/>
      <c r="W4230" s="73"/>
      <c r="X4230" s="73"/>
      <c r="Y4230" s="72" t="s">
        <v>14379</v>
      </c>
      <c r="AO4230" s="71">
        <v>81.2</v>
      </c>
      <c r="AW4230" s="74" t="s">
        <v>18624</v>
      </c>
    </row>
    <row r="4231" spans="1:49">
      <c r="A4231" s="70" t="str">
        <f t="shared" si="133"/>
        <v>2026-01</v>
      </c>
      <c r="B4231" s="5" t="str">
        <f>_xlfn.XLOOKUP(G4231,过机服务商重量差!A:A,过机服务商重量差!G:G)</f>
        <v>玉麒麟</v>
      </c>
      <c r="C4231" s="32" t="str">
        <f t="shared" si="132"/>
        <v>渠道</v>
      </c>
      <c r="D4231" s="63">
        <f>ROUND(IF(AND(AO4231&gt;=0,Y4231="正常走货"),_xlfn.XLOOKUP(G4231,过机服务商重量差!A:A,过机服务商重量差!L:L),"0"),2)</f>
        <v>34</v>
      </c>
      <c r="E4231" s="64">
        <f>ROUND(IF(B4231="小旋风",$D4231/提成!$D$4*提成!$E$4,$D4231/提成!$D$3*提成!$E$3),2)</f>
        <v>0.34</v>
      </c>
      <c r="F4231" s="5" t="str">
        <f ca="1">IFERROR(LOOKUP(1,0/((B4231=名单!B:B)*(VALUE(AW4231)&gt;=名单!E:E)*(VALUE(AW4231)&lt;=名单!G:G)*(Y4231="正常走货")),名单!H:H),"否")</f>
        <v>否</v>
      </c>
      <c r="G4231" s="71" t="s">
        <v>12674</v>
      </c>
      <c r="H4231" s="71" t="s">
        <v>12676</v>
      </c>
      <c r="J4231" s="71" t="s">
        <v>17</v>
      </c>
      <c r="L4231" s="71" t="s">
        <v>18</v>
      </c>
      <c r="M4231" s="73"/>
      <c r="N4231" s="73"/>
      <c r="R4231" s="73"/>
      <c r="S4231" s="72" t="s">
        <v>454</v>
      </c>
      <c r="T4231" s="72" t="s">
        <v>14407</v>
      </c>
      <c r="U4231" s="73"/>
      <c r="W4231" s="73"/>
      <c r="X4231" s="73"/>
      <c r="Y4231" s="72" t="s">
        <v>14379</v>
      </c>
      <c r="AO4231" s="71">
        <v>156.6</v>
      </c>
      <c r="AW4231" s="74" t="s">
        <v>18625</v>
      </c>
    </row>
    <row r="4232" spans="1:49">
      <c r="A4232" s="70" t="str">
        <f t="shared" si="133"/>
        <v>2026-01</v>
      </c>
      <c r="B4232" s="5" t="str">
        <f>_xlfn.XLOOKUP(G4232,过机服务商重量差!A:A,过机服务商重量差!G:G)</f>
        <v>玉麒麟</v>
      </c>
      <c r="C4232" s="32" t="str">
        <f t="shared" si="132"/>
        <v>渠道</v>
      </c>
      <c r="D4232" s="63">
        <f>ROUND(IF(AND(AO4232&gt;=0,Y4232="正常走货"),_xlfn.XLOOKUP(G4232,过机服务商重量差!A:A,过机服务商重量差!L:L),"0"),2)</f>
        <v>8</v>
      </c>
      <c r="E4232" s="64">
        <f>ROUND(IF(B4232="小旋风",$D4232/提成!$D$4*提成!$E$4,$D4232/提成!$D$3*提成!$E$3),2)</f>
        <v>0.08</v>
      </c>
      <c r="F4232" s="5" t="str">
        <f ca="1">IFERROR(LOOKUP(1,0/((B4232=名单!B:B)*(VALUE(AW4232)&gt;=名单!E:E)*(VALUE(AW4232)&lt;=名单!G:G)*(Y4232="正常走货")),名单!H:H),"否")</f>
        <v>否</v>
      </c>
      <c r="G4232" s="71" t="s">
        <v>12677</v>
      </c>
      <c r="H4232" s="71" t="s">
        <v>12679</v>
      </c>
      <c r="J4232" s="71" t="s">
        <v>17</v>
      </c>
      <c r="L4232" s="71" t="s">
        <v>18</v>
      </c>
      <c r="M4232" s="73"/>
      <c r="N4232" s="73"/>
      <c r="R4232" s="73"/>
      <c r="S4232" s="72" t="s">
        <v>454</v>
      </c>
      <c r="T4232" s="72" t="s">
        <v>14407</v>
      </c>
      <c r="U4232" s="73"/>
      <c r="W4232" s="73"/>
      <c r="X4232" s="73"/>
      <c r="Y4232" s="72" t="s">
        <v>14379</v>
      </c>
      <c r="AO4232" s="71">
        <v>111.3</v>
      </c>
      <c r="AW4232" s="74" t="s">
        <v>18626</v>
      </c>
    </row>
    <row r="4233" spans="1:49">
      <c r="A4233" s="70" t="str">
        <f t="shared" si="133"/>
        <v>2026-01</v>
      </c>
      <c r="B4233" s="5" t="str">
        <f>_xlfn.XLOOKUP(G4233,过机服务商重量差!A:A,过机服务商重量差!G:G)</f>
        <v>无崖子</v>
      </c>
      <c r="C4233" s="32" t="str">
        <f t="shared" si="132"/>
        <v>渠道</v>
      </c>
      <c r="D4233" s="63">
        <f>ROUND(IF(AND(AO4233&gt;=0,Y4233="正常走货"),_xlfn.XLOOKUP(G4233,过机服务商重量差!A:A,过机服务商重量差!L:L),"0"),2)</f>
        <v>11.5</v>
      </c>
      <c r="E4233" s="64">
        <f>ROUND(IF(B4233="小旋风",$D4233/提成!$D$4*提成!$E$4,$D4233/提成!$D$3*提成!$E$3),2)</f>
        <v>0.12</v>
      </c>
      <c r="F4233" s="5" t="str">
        <f ca="1">IFERROR(LOOKUP(1,0/((B4233=名单!B:B)*(VALUE(AW4233)&gt;=名单!E:E)*(VALUE(AW4233)&lt;=名单!G:G)*(Y4233="正常走货")),名单!H:H),"否")</f>
        <v>否</v>
      </c>
      <c r="G4233" s="71" t="s">
        <v>12680</v>
      </c>
      <c r="H4233" s="71" t="s">
        <v>12682</v>
      </c>
      <c r="J4233" s="71" t="s">
        <v>603</v>
      </c>
      <c r="L4233" s="71" t="s">
        <v>18</v>
      </c>
      <c r="M4233" s="73"/>
      <c r="N4233" s="73"/>
      <c r="R4233" s="73"/>
      <c r="S4233" s="72" t="s">
        <v>454</v>
      </c>
      <c r="T4233" s="72" t="s">
        <v>14407</v>
      </c>
      <c r="U4233" s="73"/>
      <c r="W4233" s="73"/>
      <c r="X4233" s="73"/>
      <c r="Y4233" s="72" t="s">
        <v>14379</v>
      </c>
      <c r="AO4233" s="71">
        <v>50.1</v>
      </c>
      <c r="AW4233" s="74" t="s">
        <v>18627</v>
      </c>
    </row>
    <row r="4234" spans="1:49">
      <c r="A4234" s="70" t="str">
        <f t="shared" si="133"/>
        <v>2026-01</v>
      </c>
      <c r="B4234" s="5" t="str">
        <f>_xlfn.XLOOKUP(G4234,过机服务商重量差!A:A,过机服务商重量差!G:G)</f>
        <v>玉麒麟</v>
      </c>
      <c r="C4234" s="32" t="str">
        <f t="shared" si="132"/>
        <v>渠道</v>
      </c>
      <c r="D4234" s="63">
        <f>ROUND(IF(AND(AO4234&gt;=0,Y4234="正常走货"),_xlfn.XLOOKUP(G4234,过机服务商重量差!A:A,过机服务商重量差!L:L),"0"),2)</f>
        <v>7.5</v>
      </c>
      <c r="E4234" s="64">
        <f>ROUND(IF(B4234="小旋风",$D4234/提成!$D$4*提成!$E$4,$D4234/提成!$D$3*提成!$E$3),2)</f>
        <v>0.08</v>
      </c>
      <c r="F4234" s="5" t="str">
        <f ca="1">IFERROR(LOOKUP(1,0/((B4234=名单!B:B)*(VALUE(AW4234)&gt;=名单!E:E)*(VALUE(AW4234)&lt;=名单!G:G)*(Y4234="正常走货")),名单!H:H),"否")</f>
        <v>否</v>
      </c>
      <c r="G4234" s="71" t="s">
        <v>12683</v>
      </c>
      <c r="H4234" s="71" t="s">
        <v>12685</v>
      </c>
      <c r="J4234" s="72" t="s">
        <v>17</v>
      </c>
      <c r="L4234" s="71" t="s">
        <v>18</v>
      </c>
      <c r="M4234" s="73"/>
      <c r="N4234" s="73"/>
      <c r="R4234" s="73"/>
      <c r="S4234" s="72" t="s">
        <v>454</v>
      </c>
      <c r="T4234" s="72" t="s">
        <v>14407</v>
      </c>
      <c r="U4234" s="73"/>
      <c r="W4234" s="73"/>
      <c r="X4234" s="73"/>
      <c r="Y4234" s="72" t="s">
        <v>14379</v>
      </c>
      <c r="AO4234" s="71">
        <v>111.4</v>
      </c>
      <c r="AW4234" s="74" t="s">
        <v>18628</v>
      </c>
    </row>
    <row r="4235" spans="1:49">
      <c r="A4235" s="70" t="str">
        <f t="shared" si="133"/>
        <v>2026-01</v>
      </c>
      <c r="B4235" s="5" t="str">
        <f>_xlfn.XLOOKUP(G4235,过机服务商重量差!A:A,过机服务商重量差!G:G)</f>
        <v>帅时莹</v>
      </c>
      <c r="C4235" s="32" t="str">
        <f t="shared" si="132"/>
        <v>渠道</v>
      </c>
      <c r="D4235" s="63">
        <f>ROUND(IF(AND(AO4235&gt;=0,Y4235="正常走货"),_xlfn.XLOOKUP(G4235,过机服务商重量差!A:A,过机服务商重量差!L:L),"0"),2)</f>
        <v>10.5</v>
      </c>
      <c r="E4235" s="64">
        <f>ROUND(IF(B4235="小旋风",$D4235/提成!$D$4*提成!$E$4,$D4235/提成!$D$3*提成!$E$3),2)</f>
        <v>0.11</v>
      </c>
      <c r="F4235" s="5" t="str">
        <f ca="1">IFERROR(LOOKUP(1,0/((B4235=名单!B:B)*(VALUE(AW4235)&gt;=名单!E:E)*(VALUE(AW4235)&lt;=名单!G:G)*(Y4235="正常走货")),名单!H:H),"否")</f>
        <v>否</v>
      </c>
      <c r="G4235" s="71" t="s">
        <v>12686</v>
      </c>
      <c r="H4235" s="71" t="s">
        <v>12688</v>
      </c>
      <c r="J4235" s="72" t="s">
        <v>140</v>
      </c>
      <c r="L4235" s="71" t="s">
        <v>18</v>
      </c>
      <c r="M4235" s="73"/>
      <c r="N4235" s="73"/>
      <c r="R4235" s="73"/>
      <c r="S4235" s="72" t="s">
        <v>199</v>
      </c>
      <c r="T4235" s="72" t="s">
        <v>14439</v>
      </c>
      <c r="U4235" s="73"/>
      <c r="W4235" s="73"/>
      <c r="X4235" s="73"/>
      <c r="Y4235" s="72" t="s">
        <v>14379</v>
      </c>
      <c r="AO4235" s="71">
        <v>276.9</v>
      </c>
      <c r="AW4235" s="74" t="s">
        <v>18629</v>
      </c>
    </row>
    <row r="4236" spans="1:49">
      <c r="A4236" s="70" t="str">
        <f t="shared" si="133"/>
        <v>2026-01</v>
      </c>
      <c r="B4236" s="5" t="str">
        <f>_xlfn.XLOOKUP(G4236,过机服务商重量差!A:A,过机服务商重量差!G:G)</f>
        <v>无崖子</v>
      </c>
      <c r="C4236" s="32" t="str">
        <f t="shared" si="132"/>
        <v>渠道</v>
      </c>
      <c r="D4236" s="63">
        <f>ROUND(IF(AND(AO4236&gt;=0,Y4236="正常走货"),_xlfn.XLOOKUP(G4236,过机服务商重量差!A:A,过机服务商重量差!L:L),"0"),2)</f>
        <v>8.5</v>
      </c>
      <c r="E4236" s="64">
        <f>ROUND(IF(B4236="小旋风",$D4236/提成!$D$4*提成!$E$4,$D4236/提成!$D$3*提成!$E$3),2)</f>
        <v>0.09</v>
      </c>
      <c r="F4236" s="5" t="str">
        <f ca="1">IFERROR(LOOKUP(1,0/((B4236=名单!B:B)*(VALUE(AW4236)&gt;=名单!E:E)*(VALUE(AW4236)&lt;=名单!G:G)*(Y4236="正常走货")),名单!H:H),"否")</f>
        <v>否</v>
      </c>
      <c r="G4236" s="71" t="s">
        <v>12689</v>
      </c>
      <c r="H4236" s="71" t="s">
        <v>12691</v>
      </c>
      <c r="J4236" s="71" t="s">
        <v>603</v>
      </c>
      <c r="L4236" s="71" t="s">
        <v>18</v>
      </c>
      <c r="M4236" s="73"/>
      <c r="N4236" s="73"/>
      <c r="R4236" s="73"/>
      <c r="S4236" s="72" t="s">
        <v>454</v>
      </c>
      <c r="T4236" s="72" t="s">
        <v>14407</v>
      </c>
      <c r="U4236" s="73"/>
      <c r="W4236" s="73"/>
      <c r="X4236" s="73"/>
      <c r="Y4236" s="72" t="s">
        <v>14379</v>
      </c>
      <c r="AO4236" s="71">
        <v>74.6</v>
      </c>
      <c r="AW4236" s="74" t="s">
        <v>18630</v>
      </c>
    </row>
    <row r="4237" spans="1:49">
      <c r="A4237" s="70" t="str">
        <f t="shared" si="133"/>
        <v>2026-01</v>
      </c>
      <c r="B4237" s="5" t="str">
        <f>_xlfn.XLOOKUP(G4237,过机服务商重量差!A:A,过机服务商重量差!G:G)</f>
        <v>无崖子</v>
      </c>
      <c r="C4237" s="32" t="str">
        <f t="shared" si="132"/>
        <v/>
      </c>
      <c r="D4237" s="63">
        <f>ROUND(IF(AND(AO4237&gt;=0,Y4237="正常走货"),_xlfn.XLOOKUP(G4237,过机服务商重量差!A:A,过机服务商重量差!L:L),"0"),2)</f>
        <v>0</v>
      </c>
      <c r="E4237" s="64">
        <f>ROUND(IF(B4237="小旋风",$D4237/提成!$D$4*提成!$E$4,$D4237/提成!$D$3*提成!$E$3),2)</f>
        <v>0</v>
      </c>
      <c r="F4237" s="5" t="str">
        <f ca="1">IFERROR(LOOKUP(1,0/((B4237=名单!B:B)*(VALUE(AW4237)&gt;=名单!E:E)*(VALUE(AW4237)&lt;=名单!G:G)*(Y4237="正常走货")),名单!H:H),"否")</f>
        <v>否</v>
      </c>
      <c r="G4237" s="71" t="s">
        <v>12692</v>
      </c>
      <c r="H4237" s="71" t="s">
        <v>12694</v>
      </c>
      <c r="J4237" s="72" t="s">
        <v>603</v>
      </c>
      <c r="L4237" s="71" t="s">
        <v>18</v>
      </c>
      <c r="M4237" s="73"/>
      <c r="N4237" s="73"/>
      <c r="R4237" s="73"/>
      <c r="S4237" s="72" t="s">
        <v>454</v>
      </c>
      <c r="T4237" s="72" t="s">
        <v>14407</v>
      </c>
      <c r="U4237" s="73"/>
      <c r="W4237" s="73"/>
      <c r="X4237" s="73"/>
      <c r="Y4237" s="72" t="s">
        <v>14379</v>
      </c>
      <c r="AO4237" s="71">
        <v>-223.13</v>
      </c>
      <c r="AW4237" s="74" t="s">
        <v>18631</v>
      </c>
    </row>
    <row r="4238" spans="1:49">
      <c r="A4238" s="70" t="str">
        <f t="shared" si="133"/>
        <v>2026-01</v>
      </c>
      <c r="B4238" s="5" t="str">
        <f>_xlfn.XLOOKUP(G4238,过机服务商重量差!A:A,过机服务商重量差!G:G)</f>
        <v>玉麒麟</v>
      </c>
      <c r="C4238" s="32" t="str">
        <f t="shared" si="132"/>
        <v>渠道</v>
      </c>
      <c r="D4238" s="63">
        <f>ROUND(IF(AND(AO4238&gt;=0,Y4238="正常走货"),_xlfn.XLOOKUP(G4238,过机服务商重量差!A:A,过机服务商重量差!L:L),"0"),2)</f>
        <v>4.5</v>
      </c>
      <c r="E4238" s="64">
        <f>ROUND(IF(B4238="小旋风",$D4238/提成!$D$4*提成!$E$4,$D4238/提成!$D$3*提成!$E$3),2)</f>
        <v>0.05</v>
      </c>
      <c r="F4238" s="5" t="str">
        <f ca="1">IFERROR(LOOKUP(1,0/((B4238=名单!B:B)*(VALUE(AW4238)&gt;=名单!E:E)*(VALUE(AW4238)&lt;=名单!G:G)*(Y4238="正常走货")),名单!H:H),"否")</f>
        <v>否</v>
      </c>
      <c r="G4238" s="71" t="s">
        <v>12695</v>
      </c>
      <c r="H4238" s="71" t="s">
        <v>12697</v>
      </c>
      <c r="J4238" s="72" t="s">
        <v>17</v>
      </c>
      <c r="L4238" s="71" t="s">
        <v>18</v>
      </c>
      <c r="M4238" s="73"/>
      <c r="N4238" s="73"/>
      <c r="R4238" s="73"/>
      <c r="S4238" s="72" t="s">
        <v>454</v>
      </c>
      <c r="T4238" s="72" t="s">
        <v>14407</v>
      </c>
      <c r="U4238" s="73"/>
      <c r="W4238" s="73"/>
      <c r="X4238" s="73"/>
      <c r="Y4238" s="72" t="s">
        <v>14379</v>
      </c>
      <c r="AO4238" s="71">
        <v>67.18</v>
      </c>
      <c r="AW4238" s="74" t="s">
        <v>18632</v>
      </c>
    </row>
    <row r="4239" spans="1:49">
      <c r="A4239" s="70" t="str">
        <f t="shared" si="133"/>
        <v>2026-01</v>
      </c>
      <c r="B4239" s="5" t="str">
        <f>_xlfn.XLOOKUP(G4239,过机服务商重量差!A:A,过机服务商重量差!G:G)</f>
        <v>玉麒麟</v>
      </c>
      <c r="C4239" s="32" t="str">
        <f t="shared" si="132"/>
        <v>渠道</v>
      </c>
      <c r="D4239" s="63">
        <f>ROUND(IF(AND(AO4239&gt;=0,Y4239="正常走货"),_xlfn.XLOOKUP(G4239,过机服务商重量差!A:A,过机服务商重量差!L:L),"0"),2)</f>
        <v>8.5</v>
      </c>
      <c r="E4239" s="64">
        <f>ROUND(IF(B4239="小旋风",$D4239/提成!$D$4*提成!$E$4,$D4239/提成!$D$3*提成!$E$3),2)</f>
        <v>0.09</v>
      </c>
      <c r="F4239" s="5" t="str">
        <f ca="1">IFERROR(LOOKUP(1,0/((B4239=名单!B:B)*(VALUE(AW4239)&gt;=名单!E:E)*(VALUE(AW4239)&lt;=名单!G:G)*(Y4239="正常走货")),名单!H:H),"否")</f>
        <v>否</v>
      </c>
      <c r="G4239" s="71" t="s">
        <v>12698</v>
      </c>
      <c r="H4239" s="71" t="s">
        <v>12700</v>
      </c>
      <c r="J4239" s="72" t="s">
        <v>17</v>
      </c>
      <c r="L4239" s="71" t="s">
        <v>18</v>
      </c>
      <c r="M4239" s="73"/>
      <c r="N4239" s="73"/>
      <c r="R4239" s="73"/>
      <c r="S4239" s="72" t="s">
        <v>454</v>
      </c>
      <c r="T4239" s="72" t="s">
        <v>14407</v>
      </c>
      <c r="U4239" s="73"/>
      <c r="W4239" s="73"/>
      <c r="X4239" s="73"/>
      <c r="Y4239" s="72" t="s">
        <v>14379</v>
      </c>
      <c r="AO4239" s="71">
        <v>81.8</v>
      </c>
      <c r="AW4239" s="74" t="s">
        <v>18633</v>
      </c>
    </row>
    <row r="4240" spans="1:49">
      <c r="A4240" s="70" t="str">
        <f t="shared" si="133"/>
        <v>2026-01</v>
      </c>
      <c r="B4240" s="5" t="str">
        <f>_xlfn.XLOOKUP(G4240,过机服务商重量差!A:A,过机服务商重量差!G:G)</f>
        <v>玉麒麟</v>
      </c>
      <c r="C4240" s="32" t="str">
        <f t="shared" si="132"/>
        <v>渠道</v>
      </c>
      <c r="D4240" s="63">
        <f>ROUND(IF(AND(AO4240&gt;=0,Y4240="正常走货"),_xlfn.XLOOKUP(G4240,过机服务商重量差!A:A,过机服务商重量差!L:L),"0"),2)</f>
        <v>7</v>
      </c>
      <c r="E4240" s="64">
        <f>ROUND(IF(B4240="小旋风",$D4240/提成!$D$4*提成!$E$4,$D4240/提成!$D$3*提成!$E$3),2)</f>
        <v>0.07</v>
      </c>
      <c r="F4240" s="5" t="str">
        <f ca="1">IFERROR(LOOKUP(1,0/((B4240=名单!B:B)*(VALUE(AW4240)&gt;=名单!E:E)*(VALUE(AW4240)&lt;=名单!G:G)*(Y4240="正常走货")),名单!H:H),"否")</f>
        <v>否</v>
      </c>
      <c r="G4240" s="71" t="s">
        <v>12701</v>
      </c>
      <c r="H4240" s="71" t="s">
        <v>12703</v>
      </c>
      <c r="J4240" s="72" t="s">
        <v>17</v>
      </c>
      <c r="L4240" s="71" t="s">
        <v>18</v>
      </c>
      <c r="M4240" s="73"/>
      <c r="N4240" s="73"/>
      <c r="R4240" s="73"/>
      <c r="S4240" s="72" t="s">
        <v>454</v>
      </c>
      <c r="T4240" s="72" t="s">
        <v>14407</v>
      </c>
      <c r="U4240" s="73"/>
      <c r="W4240" s="73"/>
      <c r="X4240" s="73"/>
      <c r="Y4240" s="72" t="s">
        <v>14379</v>
      </c>
      <c r="AO4240" s="71">
        <v>82.1</v>
      </c>
      <c r="AW4240" s="74" t="s">
        <v>18634</v>
      </c>
    </row>
    <row r="4241" spans="1:49">
      <c r="A4241" s="70" t="str">
        <f t="shared" si="133"/>
        <v>2026-01</v>
      </c>
      <c r="B4241" s="5" t="str">
        <f>_xlfn.XLOOKUP(G4241,过机服务商重量差!A:A,过机服务商重量差!G:G)</f>
        <v>玉麒麟</v>
      </c>
      <c r="C4241" s="32" t="str">
        <f t="shared" si="132"/>
        <v>渠道</v>
      </c>
      <c r="D4241" s="63">
        <f>ROUND(IF(AND(AO4241&gt;=0,Y4241="正常走货"),_xlfn.XLOOKUP(G4241,过机服务商重量差!A:A,过机服务商重量差!L:L),"0"),2)</f>
        <v>6</v>
      </c>
      <c r="E4241" s="64">
        <f>ROUND(IF(B4241="小旋风",$D4241/提成!$D$4*提成!$E$4,$D4241/提成!$D$3*提成!$E$3),2)</f>
        <v>0.06</v>
      </c>
      <c r="F4241" s="5" t="str">
        <f ca="1">IFERROR(LOOKUP(1,0/((B4241=名单!B:B)*(VALUE(AW4241)&gt;=名单!E:E)*(VALUE(AW4241)&lt;=名单!G:G)*(Y4241="正常走货")),名单!H:H),"否")</f>
        <v>否</v>
      </c>
      <c r="G4241" s="71" t="s">
        <v>12704</v>
      </c>
      <c r="H4241" s="71" t="s">
        <v>12706</v>
      </c>
      <c r="J4241" s="72" t="s">
        <v>17</v>
      </c>
      <c r="L4241" s="71" t="s">
        <v>18</v>
      </c>
      <c r="M4241" s="73"/>
      <c r="N4241" s="73"/>
      <c r="R4241" s="73"/>
      <c r="S4241" s="72" t="s">
        <v>454</v>
      </c>
      <c r="T4241" s="72" t="s">
        <v>14407</v>
      </c>
      <c r="U4241" s="73"/>
      <c r="W4241" s="73"/>
      <c r="X4241" s="73"/>
      <c r="Y4241" s="72" t="s">
        <v>14379</v>
      </c>
      <c r="AO4241" s="71">
        <v>82</v>
      </c>
      <c r="AW4241" s="74" t="s">
        <v>18635</v>
      </c>
    </row>
    <row r="4242" spans="1:49">
      <c r="A4242" s="70" t="str">
        <f t="shared" si="133"/>
        <v>2026-01</v>
      </c>
      <c r="B4242" s="5" t="str">
        <f>_xlfn.XLOOKUP(G4242,过机服务商重量差!A:A,过机服务商重量差!G:G)</f>
        <v>玉麒麟</v>
      </c>
      <c r="C4242" s="32" t="str">
        <f t="shared" si="132"/>
        <v>渠道</v>
      </c>
      <c r="D4242" s="63">
        <f>ROUND(IF(AND(AO4242&gt;=0,Y4242="正常走货"),_xlfn.XLOOKUP(G4242,过机服务商重量差!A:A,过机服务商重量差!L:L),"0"),2)</f>
        <v>6.5</v>
      </c>
      <c r="E4242" s="64">
        <f>ROUND(IF(B4242="小旋风",$D4242/提成!$D$4*提成!$E$4,$D4242/提成!$D$3*提成!$E$3),2)</f>
        <v>0.07</v>
      </c>
      <c r="F4242" s="5" t="str">
        <f ca="1">IFERROR(LOOKUP(1,0/((B4242=名单!B:B)*(VALUE(AW4242)&gt;=名单!E:E)*(VALUE(AW4242)&lt;=名单!G:G)*(Y4242="正常走货")),名单!H:H),"否")</f>
        <v>否</v>
      </c>
      <c r="G4242" s="71" t="s">
        <v>12707</v>
      </c>
      <c r="H4242" s="71" t="s">
        <v>12709</v>
      </c>
      <c r="J4242" s="72" t="s">
        <v>17</v>
      </c>
      <c r="L4242" s="71" t="s">
        <v>18</v>
      </c>
      <c r="M4242" s="73"/>
      <c r="N4242" s="73"/>
      <c r="R4242" s="73"/>
      <c r="S4242" s="72" t="s">
        <v>454</v>
      </c>
      <c r="T4242" s="72" t="s">
        <v>14407</v>
      </c>
      <c r="U4242" s="73"/>
      <c r="W4242" s="73"/>
      <c r="X4242" s="73"/>
      <c r="Y4242" s="72" t="s">
        <v>14379</v>
      </c>
      <c r="AO4242" s="71">
        <v>81.4</v>
      </c>
      <c r="AW4242" s="74" t="s">
        <v>18636</v>
      </c>
    </row>
    <row r="4243" spans="1:49">
      <c r="A4243" s="70" t="str">
        <f t="shared" si="133"/>
        <v>2026-01</v>
      </c>
      <c r="B4243" s="5" t="str">
        <f>_xlfn.XLOOKUP(G4243,过机服务商重量差!A:A,过机服务商重量差!G:G)</f>
        <v>玉麒麟</v>
      </c>
      <c r="C4243" s="32" t="str">
        <f t="shared" si="132"/>
        <v>渠道</v>
      </c>
      <c r="D4243" s="63">
        <f>ROUND(IF(AND(AO4243&gt;=0,Y4243="正常走货"),_xlfn.XLOOKUP(G4243,过机服务商重量差!A:A,过机服务商重量差!L:L),"0"),2)</f>
        <v>2</v>
      </c>
      <c r="E4243" s="64">
        <f>ROUND(IF(B4243="小旋风",$D4243/提成!$D$4*提成!$E$4,$D4243/提成!$D$3*提成!$E$3),2)</f>
        <v>0.02</v>
      </c>
      <c r="F4243" s="5" t="str">
        <f ca="1">IFERROR(LOOKUP(1,0/((B4243=名单!B:B)*(VALUE(AW4243)&gt;=名单!E:E)*(VALUE(AW4243)&lt;=名单!G:G)*(Y4243="正常走货")),名单!H:H),"否")</f>
        <v>否</v>
      </c>
      <c r="G4243" s="71" t="s">
        <v>12710</v>
      </c>
      <c r="H4243" s="71" t="s">
        <v>12712</v>
      </c>
      <c r="J4243" s="72" t="s">
        <v>17</v>
      </c>
      <c r="L4243" s="71" t="s">
        <v>18</v>
      </c>
      <c r="M4243" s="73"/>
      <c r="N4243" s="73"/>
      <c r="R4243" s="73"/>
      <c r="S4243" s="72" t="s">
        <v>454</v>
      </c>
      <c r="T4243" s="72" t="s">
        <v>14407</v>
      </c>
      <c r="U4243" s="73"/>
      <c r="W4243" s="73"/>
      <c r="X4243" s="73"/>
      <c r="Y4243" s="72" t="s">
        <v>14379</v>
      </c>
      <c r="AO4243" s="71">
        <v>60.79</v>
      </c>
      <c r="AW4243" s="74" t="s">
        <v>18637</v>
      </c>
    </row>
    <row r="4244" spans="1:49">
      <c r="A4244" s="70" t="str">
        <f t="shared" si="133"/>
        <v>2026-01</v>
      </c>
      <c r="B4244" s="5" t="str">
        <f>_xlfn.XLOOKUP(G4244,过机服务商重量差!A:A,过机服务商重量差!G:G)</f>
        <v>玉麒麟</v>
      </c>
      <c r="C4244" s="32" t="str">
        <f t="shared" si="132"/>
        <v>渠道</v>
      </c>
      <c r="D4244" s="63">
        <f>ROUND(IF(AND(AO4244&gt;=0,Y4244="正常走货"),_xlfn.XLOOKUP(G4244,过机服务商重量差!A:A,过机服务商重量差!L:L),"0"),2)</f>
        <v>6</v>
      </c>
      <c r="E4244" s="64">
        <f>ROUND(IF(B4244="小旋风",$D4244/提成!$D$4*提成!$E$4,$D4244/提成!$D$3*提成!$E$3),2)</f>
        <v>0.06</v>
      </c>
      <c r="F4244" s="5" t="str">
        <f ca="1">IFERROR(LOOKUP(1,0/((B4244=名单!B:B)*(VALUE(AW4244)&gt;=名单!E:E)*(VALUE(AW4244)&lt;=名单!G:G)*(Y4244="正常走货")),名单!H:H),"否")</f>
        <v>否</v>
      </c>
      <c r="G4244" s="71" t="s">
        <v>12713</v>
      </c>
      <c r="H4244" s="71" t="s">
        <v>12715</v>
      </c>
      <c r="J4244" s="72" t="s">
        <v>17</v>
      </c>
      <c r="L4244" s="71" t="s">
        <v>18</v>
      </c>
      <c r="M4244" s="73"/>
      <c r="N4244" s="73"/>
      <c r="R4244" s="73"/>
      <c r="S4244" s="72" t="s">
        <v>454</v>
      </c>
      <c r="T4244" s="72" t="s">
        <v>14407</v>
      </c>
      <c r="U4244" s="73"/>
      <c r="W4244" s="73"/>
      <c r="X4244" s="73"/>
      <c r="Y4244" s="72" t="s">
        <v>14379</v>
      </c>
      <c r="AO4244" s="71">
        <v>82</v>
      </c>
      <c r="AW4244" s="74" t="s">
        <v>18638</v>
      </c>
    </row>
    <row r="4245" spans="1:49">
      <c r="A4245" s="70" t="str">
        <f t="shared" si="133"/>
        <v>2026-01</v>
      </c>
      <c r="B4245" s="5" t="str">
        <f>_xlfn.XLOOKUP(G4245,过机服务商重量差!A:A,过机服务商重量差!G:G)</f>
        <v>无崖子</v>
      </c>
      <c r="C4245" s="32" t="str">
        <f t="shared" si="132"/>
        <v>渠道</v>
      </c>
      <c r="D4245" s="63">
        <f>ROUND(IF(AND(AO4245&gt;=0,Y4245="正常走货"),_xlfn.XLOOKUP(G4245,过机服务商重量差!A:A,过机服务商重量差!L:L),"0"),2)</f>
        <v>2</v>
      </c>
      <c r="E4245" s="64">
        <f>ROUND(IF(B4245="小旋风",$D4245/提成!$D$4*提成!$E$4,$D4245/提成!$D$3*提成!$E$3),2)</f>
        <v>0.02</v>
      </c>
      <c r="F4245" s="5" t="str">
        <f ca="1">IFERROR(LOOKUP(1,0/((B4245=名单!B:B)*(VALUE(AW4245)&gt;=名单!E:E)*(VALUE(AW4245)&lt;=名单!G:G)*(Y4245="正常走货")),名单!H:H),"否")</f>
        <v>否</v>
      </c>
      <c r="G4245" s="71" t="s">
        <v>12716</v>
      </c>
      <c r="H4245" s="71" t="s">
        <v>12718</v>
      </c>
      <c r="J4245" s="72" t="s">
        <v>603</v>
      </c>
      <c r="L4245" s="71" t="s">
        <v>18</v>
      </c>
      <c r="M4245" s="73"/>
      <c r="N4245" s="73"/>
      <c r="R4245" s="73"/>
      <c r="S4245" s="72" t="s">
        <v>454</v>
      </c>
      <c r="T4245" s="72" t="s">
        <v>14407</v>
      </c>
      <c r="U4245" s="73"/>
      <c r="W4245" s="73"/>
      <c r="X4245" s="73"/>
      <c r="Y4245" s="72" t="s">
        <v>14379</v>
      </c>
      <c r="AO4245" s="71">
        <v>58.6</v>
      </c>
      <c r="AW4245" s="74" t="s">
        <v>18639</v>
      </c>
    </row>
    <row r="4246" spans="1:49">
      <c r="A4246" s="70" t="str">
        <f t="shared" si="133"/>
        <v>2026-01</v>
      </c>
      <c r="B4246" s="5" t="str">
        <f>_xlfn.XLOOKUP(G4246,过机服务商重量差!A:A,过机服务商重量差!G:G)</f>
        <v>帅时莹</v>
      </c>
      <c r="C4246" s="32" t="str">
        <f t="shared" si="132"/>
        <v>渠道</v>
      </c>
      <c r="D4246" s="63">
        <f>ROUND(IF(AND(AO4246&gt;=0,Y4246="正常走货"),_xlfn.XLOOKUP(G4246,过机服务商重量差!A:A,过机服务商重量差!L:L),"0"),2)</f>
        <v>1.5</v>
      </c>
      <c r="E4246" s="64">
        <f>ROUND(IF(B4246="小旋风",$D4246/提成!$D$4*提成!$E$4,$D4246/提成!$D$3*提成!$E$3),2)</f>
        <v>0.02</v>
      </c>
      <c r="F4246" s="5" t="str">
        <f ca="1">IFERROR(LOOKUP(1,0/((B4246=名单!B:B)*(VALUE(AW4246)&gt;=名单!E:E)*(VALUE(AW4246)&lt;=名单!G:G)*(Y4246="正常走货")),名单!H:H),"否")</f>
        <v>否</v>
      </c>
      <c r="G4246" s="71" t="s">
        <v>12719</v>
      </c>
      <c r="H4246" s="71" t="s">
        <v>12721</v>
      </c>
      <c r="J4246" s="72" t="s">
        <v>458</v>
      </c>
      <c r="L4246" s="71" t="s">
        <v>18</v>
      </c>
      <c r="M4246" s="73"/>
      <c r="N4246" s="73"/>
      <c r="R4246" s="73"/>
      <c r="S4246" s="72" t="s">
        <v>191</v>
      </c>
      <c r="T4246" s="72" t="s">
        <v>14410</v>
      </c>
      <c r="U4246" s="73"/>
      <c r="W4246" s="73"/>
      <c r="X4246" s="73"/>
      <c r="Y4246" s="72" t="s">
        <v>14379</v>
      </c>
      <c r="AO4246" s="71">
        <v>137</v>
      </c>
      <c r="AW4246" s="74" t="s">
        <v>18640</v>
      </c>
    </row>
    <row r="4247" spans="1:49">
      <c r="A4247" s="70" t="str">
        <f t="shared" si="133"/>
        <v>2026-01</v>
      </c>
      <c r="B4247" s="5" t="str">
        <f>_xlfn.XLOOKUP(G4247,过机服务商重量差!A:A,过机服务商重量差!G:G)</f>
        <v>玉麒麟</v>
      </c>
      <c r="C4247" s="32" t="str">
        <f t="shared" si="132"/>
        <v>渠道</v>
      </c>
      <c r="D4247" s="63">
        <f>ROUND(IF(AND(AO4247&gt;=0,Y4247="正常走货"),_xlfn.XLOOKUP(G4247,过机服务商重量差!A:A,过机服务商重量差!L:L),"0"),2)</f>
        <v>73</v>
      </c>
      <c r="E4247" s="64">
        <f>ROUND(IF(B4247="小旋风",$D4247/提成!$D$4*提成!$E$4,$D4247/提成!$D$3*提成!$E$3),2)</f>
        <v>0.73</v>
      </c>
      <c r="F4247" s="5" t="str">
        <f ca="1">IFERROR(LOOKUP(1,0/((B4247=名单!B:B)*(VALUE(AW4247)&gt;=名单!E:E)*(VALUE(AW4247)&lt;=名单!G:G)*(Y4247="正常走货")),名单!H:H),"否")</f>
        <v>否</v>
      </c>
      <c r="G4247" s="71" t="s">
        <v>12722</v>
      </c>
      <c r="H4247" s="71" t="s">
        <v>12724</v>
      </c>
      <c r="J4247" s="72" t="s">
        <v>17</v>
      </c>
      <c r="L4247" s="71" t="s">
        <v>18</v>
      </c>
      <c r="M4247" s="73"/>
      <c r="N4247" s="73"/>
      <c r="R4247" s="73"/>
      <c r="S4247" s="72" t="s">
        <v>454</v>
      </c>
      <c r="T4247" s="72" t="s">
        <v>14407</v>
      </c>
      <c r="U4247" s="73"/>
      <c r="W4247" s="73"/>
      <c r="X4247" s="73"/>
      <c r="Y4247" s="72" t="s">
        <v>14379</v>
      </c>
      <c r="AO4247" s="71">
        <v>417.56</v>
      </c>
      <c r="AW4247" s="74" t="s">
        <v>18641</v>
      </c>
    </row>
    <row r="4248" spans="1:49">
      <c r="A4248" s="70" t="str">
        <f t="shared" si="133"/>
        <v>2026-01</v>
      </c>
      <c r="B4248" s="5" t="str">
        <f>_xlfn.XLOOKUP(G4248,过机服务商重量差!A:A,过机服务商重量差!G:G)</f>
        <v>无崖子</v>
      </c>
      <c r="C4248" s="32" t="str">
        <f t="shared" si="132"/>
        <v>渠道</v>
      </c>
      <c r="D4248" s="63">
        <f>ROUND(IF(AND(AO4248&gt;=0,Y4248="正常走货"),_xlfn.XLOOKUP(G4248,过机服务商重量差!A:A,过机服务商重量差!L:L),"0"),2)</f>
        <v>13</v>
      </c>
      <c r="E4248" s="64">
        <f>ROUND(IF(B4248="小旋风",$D4248/提成!$D$4*提成!$E$4,$D4248/提成!$D$3*提成!$E$3),2)</f>
        <v>0.13</v>
      </c>
      <c r="F4248" s="5" t="str">
        <f ca="1">IFERROR(LOOKUP(1,0/((B4248=名单!B:B)*(VALUE(AW4248)&gt;=名单!E:E)*(VALUE(AW4248)&lt;=名单!G:G)*(Y4248="正常走货")),名单!H:H),"否")</f>
        <v>否</v>
      </c>
      <c r="G4248" s="71" t="s">
        <v>12725</v>
      </c>
      <c r="H4248" s="71" t="s">
        <v>12727</v>
      </c>
      <c r="J4248" s="72" t="s">
        <v>2334</v>
      </c>
      <c r="L4248" s="71" t="s">
        <v>18</v>
      </c>
      <c r="M4248" s="73"/>
      <c r="N4248" s="73"/>
      <c r="R4248" s="73"/>
      <c r="S4248" s="72" t="s">
        <v>7799</v>
      </c>
      <c r="T4248" s="72" t="s">
        <v>14382</v>
      </c>
      <c r="U4248" s="73"/>
      <c r="W4248" s="73"/>
      <c r="X4248" s="73"/>
      <c r="Y4248" s="72" t="s">
        <v>14379</v>
      </c>
      <c r="AO4248" s="71">
        <v>0</v>
      </c>
      <c r="AW4248" s="74" t="s">
        <v>18642</v>
      </c>
    </row>
    <row r="4249" spans="1:49">
      <c r="A4249" s="70" t="str">
        <f t="shared" si="133"/>
        <v>2026-01</v>
      </c>
      <c r="B4249" s="5" t="str">
        <f>_xlfn.XLOOKUP(G4249,过机服务商重量差!A:A,过机服务商重量差!G:G)</f>
        <v>玉麒麟</v>
      </c>
      <c r="C4249" s="32" t="str">
        <f t="shared" si="132"/>
        <v>渠道</v>
      </c>
      <c r="D4249" s="63">
        <f>ROUND(IF(AND(AO4249&gt;=0,Y4249="正常走货"),_xlfn.XLOOKUP(G4249,过机服务商重量差!A:A,过机服务商重量差!L:L),"0"),2)</f>
        <v>9.5</v>
      </c>
      <c r="E4249" s="64">
        <f>ROUND(IF(B4249="小旋风",$D4249/提成!$D$4*提成!$E$4,$D4249/提成!$D$3*提成!$E$3),2)</f>
        <v>0.1</v>
      </c>
      <c r="F4249" s="5" t="str">
        <f ca="1">IFERROR(LOOKUP(1,0/((B4249=名单!B:B)*(VALUE(AW4249)&gt;=名单!E:E)*(VALUE(AW4249)&lt;=名单!G:G)*(Y4249="正常走货")),名单!H:H),"否")</f>
        <v>否</v>
      </c>
      <c r="G4249" s="71" t="s">
        <v>12728</v>
      </c>
      <c r="H4249" s="71" t="s">
        <v>12730</v>
      </c>
      <c r="J4249" s="72" t="s">
        <v>17</v>
      </c>
      <c r="L4249" s="71" t="s">
        <v>18</v>
      </c>
      <c r="M4249" s="73"/>
      <c r="N4249" s="73"/>
      <c r="R4249" s="73"/>
      <c r="S4249" s="72" t="s">
        <v>1269</v>
      </c>
      <c r="T4249" s="72" t="s">
        <v>14386</v>
      </c>
      <c r="U4249" s="73"/>
      <c r="W4249" s="73"/>
      <c r="X4249" s="73"/>
      <c r="Y4249" s="72" t="s">
        <v>14379</v>
      </c>
      <c r="AO4249" s="71">
        <v>201.49</v>
      </c>
      <c r="AW4249" s="74" t="s">
        <v>18643</v>
      </c>
    </row>
    <row r="4250" spans="1:49">
      <c r="A4250" s="70" t="str">
        <f t="shared" si="133"/>
        <v>2026-01</v>
      </c>
      <c r="B4250" s="5" t="str">
        <f>_xlfn.XLOOKUP(G4250,过机服务商重量差!A:A,过机服务商重量差!G:G)</f>
        <v>风清扬</v>
      </c>
      <c r="C4250" s="32" t="str">
        <f t="shared" si="132"/>
        <v>渠道</v>
      </c>
      <c r="D4250" s="63">
        <f>ROUND(IF(AND(AO4250&gt;=0,Y4250="正常走货"),_xlfn.XLOOKUP(G4250,过机服务商重量差!A:A,过机服务商重量差!L:L),"0"),2)</f>
        <v>24</v>
      </c>
      <c r="E4250" s="64">
        <f>ROUND(IF(B4250="小旋风",$D4250/提成!$D$4*提成!$E$4,$D4250/提成!$D$3*提成!$E$3),2)</f>
        <v>0.24</v>
      </c>
      <c r="F4250" s="5" t="str">
        <f ca="1">IFERROR(LOOKUP(1,0/((B4250=名单!B:B)*(VALUE(AW4250)&gt;=名单!E:E)*(VALUE(AW4250)&lt;=名单!G:G)*(Y4250="正常走货")),名单!H:H),"否")</f>
        <v>是</v>
      </c>
      <c r="G4250" s="71" t="s">
        <v>12731</v>
      </c>
      <c r="H4250" s="71" t="s">
        <v>12733</v>
      </c>
      <c r="J4250" s="72" t="s">
        <v>6531</v>
      </c>
      <c r="L4250" s="71" t="s">
        <v>18</v>
      </c>
      <c r="M4250" s="73"/>
      <c r="N4250" s="73"/>
      <c r="R4250" s="73"/>
      <c r="S4250" s="72" t="s">
        <v>2305</v>
      </c>
      <c r="T4250" s="72" t="s">
        <v>14410</v>
      </c>
      <c r="U4250" s="73"/>
      <c r="W4250" s="73"/>
      <c r="X4250" s="73"/>
      <c r="Y4250" s="72" t="s">
        <v>14379</v>
      </c>
      <c r="AO4250" s="71">
        <v>508</v>
      </c>
      <c r="AW4250" s="74" t="s">
        <v>18644</v>
      </c>
    </row>
    <row r="4251" spans="1:49">
      <c r="A4251" s="70" t="str">
        <f t="shared" si="133"/>
        <v>2026-01</v>
      </c>
      <c r="B4251" s="5" t="str">
        <f>_xlfn.XLOOKUP(G4251,过机服务商重量差!A:A,过机服务商重量差!G:G)</f>
        <v>无崖子</v>
      </c>
      <c r="C4251" s="32" t="str">
        <f t="shared" si="132"/>
        <v>渠道</v>
      </c>
      <c r="D4251" s="63">
        <f>ROUND(IF(AND(AO4251&gt;=0,Y4251="正常走货"),_xlfn.XLOOKUP(G4251,过机服务商重量差!A:A,过机服务商重量差!L:L),"0"),2)</f>
        <v>1</v>
      </c>
      <c r="E4251" s="64">
        <f>ROUND(IF(B4251="小旋风",$D4251/提成!$D$4*提成!$E$4,$D4251/提成!$D$3*提成!$E$3),2)</f>
        <v>0.01</v>
      </c>
      <c r="F4251" s="5" t="str">
        <f ca="1">IFERROR(LOOKUP(1,0/((B4251=名单!B:B)*(VALUE(AW4251)&gt;=名单!E:E)*(VALUE(AW4251)&lt;=名单!G:G)*(Y4251="正常走货")),名单!H:H),"否")</f>
        <v>否</v>
      </c>
      <c r="G4251" s="71" t="s">
        <v>12734</v>
      </c>
      <c r="H4251" s="71" t="s">
        <v>12736</v>
      </c>
      <c r="J4251" s="72" t="s">
        <v>160</v>
      </c>
      <c r="L4251" s="71" t="s">
        <v>18</v>
      </c>
      <c r="M4251" s="73"/>
      <c r="N4251" s="73"/>
      <c r="R4251" s="73"/>
      <c r="S4251" s="72" t="s">
        <v>408</v>
      </c>
      <c r="T4251" s="72" t="s">
        <v>14378</v>
      </c>
      <c r="U4251" s="73"/>
      <c r="W4251" s="73"/>
      <c r="X4251" s="73"/>
      <c r="Y4251" s="72" t="s">
        <v>14379</v>
      </c>
      <c r="AO4251" s="71">
        <v>0</v>
      </c>
      <c r="AW4251" s="74" t="s">
        <v>18645</v>
      </c>
    </row>
    <row r="4252" spans="1:49">
      <c r="A4252" s="70" t="str">
        <f t="shared" si="133"/>
        <v>2026-01</v>
      </c>
      <c r="B4252" s="5" t="str">
        <f>_xlfn.XLOOKUP(G4252,过机服务商重量差!A:A,过机服务商重量差!G:G)</f>
        <v>小旋风</v>
      </c>
      <c r="C4252" s="32" t="str">
        <f t="shared" si="132"/>
        <v>渠道</v>
      </c>
      <c r="D4252" s="63">
        <f>ROUND(IF(AND(AO4252&gt;=0,Y4252="正常走货"),_xlfn.XLOOKUP(G4252,过机服务商重量差!A:A,过机服务商重量差!L:L),"0"),2)</f>
        <v>22</v>
      </c>
      <c r="E4252" s="64">
        <f>ROUND(IF(B4252="小旋风",$D4252/提成!$D$4*提成!$E$4,$D4252/提成!$D$3*提成!$E$3),2)</f>
        <v>0.22</v>
      </c>
      <c r="F4252" s="5" t="str">
        <f ca="1">IFERROR(LOOKUP(1,0/((B4252=名单!B:B)*(VALUE(AW4252)&gt;=名单!E:E)*(VALUE(AW4252)&lt;=名单!G:G)*(Y4252="正常走货")),名单!H:H),"否")</f>
        <v>是</v>
      </c>
      <c r="G4252" s="71" t="s">
        <v>12737</v>
      </c>
      <c r="H4252" s="71" t="s">
        <v>12739</v>
      </c>
      <c r="J4252" s="72" t="s">
        <v>453</v>
      </c>
      <c r="L4252" s="71" t="s">
        <v>18</v>
      </c>
      <c r="M4252" s="73"/>
      <c r="N4252" s="73"/>
      <c r="R4252" s="73"/>
      <c r="S4252" s="72" t="s">
        <v>7799</v>
      </c>
      <c r="T4252" s="72" t="s">
        <v>14382</v>
      </c>
      <c r="U4252" s="73"/>
      <c r="W4252" s="73"/>
      <c r="X4252" s="73"/>
      <c r="Y4252" s="72" t="s">
        <v>14379</v>
      </c>
      <c r="AO4252" s="71">
        <v>4.40000000000001</v>
      </c>
      <c r="AW4252" s="74" t="s">
        <v>18646</v>
      </c>
    </row>
    <row r="4253" spans="1:49">
      <c r="A4253" s="70" t="str">
        <f t="shared" si="133"/>
        <v>2026-01</v>
      </c>
      <c r="B4253" s="5" t="str">
        <f>_xlfn.XLOOKUP(G4253,过机服务商重量差!A:A,过机服务商重量差!G:G)</f>
        <v>玉麒麟</v>
      </c>
      <c r="C4253" s="32" t="str">
        <f t="shared" si="132"/>
        <v>渠道</v>
      </c>
      <c r="D4253" s="63">
        <f>ROUND(IF(AND(AO4253&gt;=0,Y4253="正常走货"),_xlfn.XLOOKUP(G4253,过机服务商重量差!A:A,过机服务商重量差!L:L),"0"),2)</f>
        <v>1</v>
      </c>
      <c r="E4253" s="64">
        <f>ROUND(IF(B4253="小旋风",$D4253/提成!$D$4*提成!$E$4,$D4253/提成!$D$3*提成!$E$3),2)</f>
        <v>0.01</v>
      </c>
      <c r="F4253" s="5" t="str">
        <f ca="1">IFERROR(LOOKUP(1,0/((B4253=名单!B:B)*(VALUE(AW4253)&gt;=名单!E:E)*(VALUE(AW4253)&lt;=名单!G:G)*(Y4253="正常走货")),名单!H:H),"否")</f>
        <v>否</v>
      </c>
      <c r="G4253" s="71" t="s">
        <v>12740</v>
      </c>
      <c r="H4253" s="71" t="s">
        <v>12742</v>
      </c>
      <c r="J4253" s="72" t="s">
        <v>17</v>
      </c>
      <c r="L4253" s="71" t="s">
        <v>18</v>
      </c>
      <c r="M4253" s="73"/>
      <c r="N4253" s="73"/>
      <c r="R4253" s="73"/>
      <c r="S4253" s="72" t="s">
        <v>7799</v>
      </c>
      <c r="T4253" s="72" t="s">
        <v>14382</v>
      </c>
      <c r="U4253" s="73"/>
      <c r="W4253" s="73"/>
      <c r="X4253" s="73"/>
      <c r="Y4253" s="72" t="s">
        <v>14379</v>
      </c>
      <c r="AO4253" s="71">
        <v>59.69</v>
      </c>
      <c r="AW4253" s="74" t="s">
        <v>18647</v>
      </c>
    </row>
    <row r="4254" spans="1:49">
      <c r="A4254" s="70" t="str">
        <f t="shared" si="133"/>
        <v>2026-01</v>
      </c>
      <c r="B4254" s="5" t="str">
        <f>_xlfn.XLOOKUP(G4254,过机服务商重量差!A:A,过机服务商重量差!G:G)</f>
        <v>玉麒麟</v>
      </c>
      <c r="C4254" s="32" t="str">
        <f t="shared" si="132"/>
        <v>渠道</v>
      </c>
      <c r="D4254" s="63">
        <f>ROUND(IF(AND(AO4254&gt;=0,Y4254="正常走货"),_xlfn.XLOOKUP(G4254,过机服务商重量差!A:A,过机服务商重量差!L:L),"0"),2)</f>
        <v>2</v>
      </c>
      <c r="E4254" s="64">
        <f>ROUND(IF(B4254="小旋风",$D4254/提成!$D$4*提成!$E$4,$D4254/提成!$D$3*提成!$E$3),2)</f>
        <v>0.02</v>
      </c>
      <c r="F4254" s="5" t="str">
        <f ca="1">IFERROR(LOOKUP(1,0/((B4254=名单!B:B)*(VALUE(AW4254)&gt;=名单!E:E)*(VALUE(AW4254)&lt;=名单!G:G)*(Y4254="正常走货")),名单!H:H),"否")</f>
        <v>否</v>
      </c>
      <c r="G4254" s="71" t="s">
        <v>12743</v>
      </c>
      <c r="H4254" s="71" t="s">
        <v>12745</v>
      </c>
      <c r="J4254" s="72" t="s">
        <v>17</v>
      </c>
      <c r="L4254" s="72" t="s">
        <v>18</v>
      </c>
      <c r="M4254" s="73"/>
      <c r="N4254" s="73"/>
      <c r="R4254" s="73"/>
      <c r="S4254" s="72" t="s">
        <v>398</v>
      </c>
      <c r="T4254" s="72" t="s">
        <v>14382</v>
      </c>
      <c r="U4254" s="73"/>
      <c r="W4254" s="73"/>
      <c r="X4254" s="73"/>
      <c r="Y4254" s="72" t="s">
        <v>14379</v>
      </c>
      <c r="AO4254" s="71">
        <v>72.79</v>
      </c>
      <c r="AW4254" s="74" t="s">
        <v>18648</v>
      </c>
    </row>
    <row r="4255" spans="1:49">
      <c r="A4255" s="70" t="str">
        <f t="shared" si="133"/>
        <v>2026-01</v>
      </c>
      <c r="B4255" s="5" t="str">
        <f>_xlfn.XLOOKUP(G4255,过机服务商重量差!A:A,过机服务商重量差!G:G)</f>
        <v>玉麒麟</v>
      </c>
      <c r="C4255" s="32" t="str">
        <f t="shared" si="132"/>
        <v>渠道</v>
      </c>
      <c r="D4255" s="63">
        <f>ROUND(IF(AND(AO4255&gt;=0,Y4255="正常走货"),_xlfn.XLOOKUP(G4255,过机服务商重量差!A:A,过机服务商重量差!L:L),"0"),2)</f>
        <v>12.5</v>
      </c>
      <c r="E4255" s="64">
        <f>ROUND(IF(B4255="小旋风",$D4255/提成!$D$4*提成!$E$4,$D4255/提成!$D$3*提成!$E$3),2)</f>
        <v>0.13</v>
      </c>
      <c r="F4255" s="5" t="str">
        <f ca="1">IFERROR(LOOKUP(1,0/((B4255=名单!B:B)*(VALUE(AW4255)&gt;=名单!E:E)*(VALUE(AW4255)&lt;=名单!G:G)*(Y4255="正常走货")),名单!H:H),"否")</f>
        <v>否</v>
      </c>
      <c r="G4255" s="71" t="s">
        <v>12746</v>
      </c>
      <c r="H4255" s="71" t="s">
        <v>12748</v>
      </c>
      <c r="J4255" s="72" t="s">
        <v>17</v>
      </c>
      <c r="L4255" s="72" t="s">
        <v>18</v>
      </c>
      <c r="M4255" s="73"/>
      <c r="N4255" s="73"/>
      <c r="R4255" s="73"/>
      <c r="S4255" s="72" t="s">
        <v>558</v>
      </c>
      <c r="T4255" s="72" t="s">
        <v>14410</v>
      </c>
      <c r="U4255" s="73"/>
      <c r="W4255" s="73"/>
      <c r="X4255" s="73"/>
      <c r="Y4255" s="72" t="s">
        <v>14379</v>
      </c>
      <c r="AO4255" s="71">
        <v>41.09</v>
      </c>
      <c r="AW4255" s="74" t="s">
        <v>18649</v>
      </c>
    </row>
    <row r="4256" spans="1:49">
      <c r="A4256" s="70" t="str">
        <f t="shared" si="133"/>
        <v>2026-01</v>
      </c>
      <c r="B4256" s="5" t="str">
        <f>_xlfn.XLOOKUP(G4256,过机服务商重量差!A:A,过机服务商重量差!G:G)</f>
        <v>玉麒麟</v>
      </c>
      <c r="C4256" s="32" t="str">
        <f t="shared" si="132"/>
        <v>渠道</v>
      </c>
      <c r="D4256" s="63">
        <f>ROUND(IF(AND(AO4256&gt;=0,Y4256="正常走货"),_xlfn.XLOOKUP(G4256,过机服务商重量差!A:A,过机服务商重量差!L:L),"0"),2)</f>
        <v>82</v>
      </c>
      <c r="E4256" s="64">
        <f>ROUND(IF(B4256="小旋风",$D4256/提成!$D$4*提成!$E$4,$D4256/提成!$D$3*提成!$E$3),2)</f>
        <v>0.82</v>
      </c>
      <c r="F4256" s="5" t="str">
        <f ca="1">IFERROR(LOOKUP(1,0/((B4256=名单!B:B)*(VALUE(AW4256)&gt;=名单!E:E)*(VALUE(AW4256)&lt;=名单!G:G)*(Y4256="正常走货")),名单!H:H),"否")</f>
        <v>否</v>
      </c>
      <c r="G4256" s="71" t="s">
        <v>12749</v>
      </c>
      <c r="H4256" s="71" t="s">
        <v>12751</v>
      </c>
      <c r="J4256" s="72" t="s">
        <v>256</v>
      </c>
      <c r="L4256" s="71" t="s">
        <v>18</v>
      </c>
      <c r="M4256" s="73"/>
      <c r="N4256" s="73"/>
      <c r="R4256" s="73"/>
      <c r="S4256" s="72" t="s">
        <v>12752</v>
      </c>
      <c r="T4256" s="72" t="s">
        <v>14410</v>
      </c>
      <c r="U4256" s="73"/>
      <c r="W4256" s="73"/>
      <c r="X4256" s="73"/>
      <c r="Y4256" s="72" t="s">
        <v>14379</v>
      </c>
      <c r="AO4256" s="71">
        <v>1036.4</v>
      </c>
      <c r="AW4256" s="74" t="s">
        <v>18650</v>
      </c>
    </row>
    <row r="4257" spans="1:49">
      <c r="A4257" s="70" t="str">
        <f t="shared" si="133"/>
        <v>2026-01</v>
      </c>
      <c r="B4257" s="5" t="str">
        <f>_xlfn.XLOOKUP(G4257,过机服务商重量差!A:A,过机服务商重量差!G:G)</f>
        <v>玉麒麟</v>
      </c>
      <c r="C4257" s="32" t="str">
        <f t="shared" si="132"/>
        <v>渠道</v>
      </c>
      <c r="D4257" s="63">
        <f>ROUND(IF(AND(AO4257&gt;=0,Y4257="正常走货"),_xlfn.XLOOKUP(G4257,过机服务商重量差!A:A,过机服务商重量差!L:L),"0"),2)</f>
        <v>2</v>
      </c>
      <c r="E4257" s="64">
        <f>ROUND(IF(B4257="小旋风",$D4257/提成!$D$4*提成!$E$4,$D4257/提成!$D$3*提成!$E$3),2)</f>
        <v>0.02</v>
      </c>
      <c r="F4257" s="5" t="str">
        <f ca="1">IFERROR(LOOKUP(1,0/((B4257=名单!B:B)*(VALUE(AW4257)&gt;=名单!E:E)*(VALUE(AW4257)&lt;=名单!G:G)*(Y4257="正常走货")),名单!H:H),"否")</f>
        <v>否</v>
      </c>
      <c r="G4257" s="71" t="s">
        <v>12753</v>
      </c>
      <c r="H4257" s="71" t="s">
        <v>12755</v>
      </c>
      <c r="J4257" s="72" t="s">
        <v>256</v>
      </c>
      <c r="L4257" s="71" t="s">
        <v>18</v>
      </c>
      <c r="M4257" s="73"/>
      <c r="N4257" s="73"/>
      <c r="R4257" s="73"/>
      <c r="S4257" s="72" t="s">
        <v>120</v>
      </c>
      <c r="T4257" s="72" t="s">
        <v>14382</v>
      </c>
      <c r="U4257" s="73"/>
      <c r="W4257" s="73"/>
      <c r="X4257" s="73"/>
      <c r="Y4257" s="72" t="s">
        <v>14379</v>
      </c>
      <c r="AO4257" s="71">
        <v>56</v>
      </c>
      <c r="AW4257" s="74" t="s">
        <v>18651</v>
      </c>
    </row>
    <row r="4258" spans="1:49">
      <c r="A4258" s="70" t="str">
        <f t="shared" si="133"/>
        <v>2026-01</v>
      </c>
      <c r="B4258" s="5" t="str">
        <f>_xlfn.XLOOKUP(G4258,过机服务商重量差!A:A,过机服务商重量差!G:G)</f>
        <v>风清扬</v>
      </c>
      <c r="C4258" s="32" t="str">
        <f t="shared" si="132"/>
        <v>渠道</v>
      </c>
      <c r="D4258" s="63">
        <f>ROUND(IF(AND(AO4258&gt;=0,Y4258="正常走货"),_xlfn.XLOOKUP(G4258,过机服务商重量差!A:A,过机服务商重量差!L:L),"0"),2)</f>
        <v>44</v>
      </c>
      <c r="E4258" s="64">
        <f>ROUND(IF(B4258="小旋风",$D4258/提成!$D$4*提成!$E$4,$D4258/提成!$D$3*提成!$E$3),2)</f>
        <v>0.44</v>
      </c>
      <c r="F4258" s="5" t="str">
        <f ca="1">IFERROR(LOOKUP(1,0/((B4258=名单!B:B)*(VALUE(AW4258)&gt;=名单!E:E)*(VALUE(AW4258)&lt;=名单!G:G)*(Y4258="正常走货")),名单!H:H),"否")</f>
        <v>是</v>
      </c>
      <c r="G4258" s="71" t="s">
        <v>12756</v>
      </c>
      <c r="H4258" s="71" t="s">
        <v>12758</v>
      </c>
      <c r="J4258" s="72" t="s">
        <v>880</v>
      </c>
      <c r="L4258" s="71" t="s">
        <v>18</v>
      </c>
      <c r="M4258" s="73"/>
      <c r="N4258" s="73"/>
      <c r="R4258" s="73"/>
      <c r="S4258" s="72" t="s">
        <v>1567</v>
      </c>
      <c r="T4258" s="72" t="s">
        <v>14386</v>
      </c>
      <c r="U4258" s="73"/>
      <c r="W4258" s="73"/>
      <c r="X4258" s="73"/>
      <c r="Y4258" s="72" t="s">
        <v>14379</v>
      </c>
      <c r="AO4258" s="71">
        <v>66</v>
      </c>
      <c r="AW4258" s="74" t="s">
        <v>18652</v>
      </c>
    </row>
    <row r="4259" spans="1:49">
      <c r="A4259" s="70" t="str">
        <f t="shared" si="133"/>
        <v>2026-01</v>
      </c>
      <c r="B4259" s="5" t="str">
        <f>_xlfn.XLOOKUP(G4259,过机服务商重量差!A:A,过机服务商重量差!G:G)</f>
        <v>玉麒麟</v>
      </c>
      <c r="C4259" s="32" t="str">
        <f t="shared" si="132"/>
        <v>渠道</v>
      </c>
      <c r="D4259" s="63">
        <f>ROUND(IF(AND(AO4259&gt;=0,Y4259="正常走货"),_xlfn.XLOOKUP(G4259,过机服务商重量差!A:A,过机服务商重量差!L:L),"0"),2)</f>
        <v>25</v>
      </c>
      <c r="E4259" s="64">
        <f>ROUND(IF(B4259="小旋风",$D4259/提成!$D$4*提成!$E$4,$D4259/提成!$D$3*提成!$E$3),2)</f>
        <v>0.25</v>
      </c>
      <c r="F4259" s="5" t="str">
        <f ca="1">IFERROR(LOOKUP(1,0/((B4259=名单!B:B)*(VALUE(AW4259)&gt;=名单!E:E)*(VALUE(AW4259)&lt;=名单!G:G)*(Y4259="正常走货")),名单!H:H),"否")</f>
        <v>否</v>
      </c>
      <c r="G4259" s="71" t="s">
        <v>12759</v>
      </c>
      <c r="H4259" s="71" t="s">
        <v>12761</v>
      </c>
      <c r="J4259" s="72" t="s">
        <v>24</v>
      </c>
      <c r="L4259" s="71" t="s">
        <v>18</v>
      </c>
      <c r="M4259" s="73"/>
      <c r="N4259" s="73"/>
      <c r="R4259" s="73"/>
      <c r="S4259" s="72" t="s">
        <v>246</v>
      </c>
      <c r="T4259" s="72" t="s">
        <v>14386</v>
      </c>
      <c r="U4259" s="73"/>
      <c r="W4259" s="73"/>
      <c r="X4259" s="73"/>
      <c r="Y4259" s="72" t="s">
        <v>14379</v>
      </c>
      <c r="AO4259" s="71">
        <v>409.1</v>
      </c>
      <c r="AW4259" s="74" t="s">
        <v>18653</v>
      </c>
    </row>
    <row r="4260" spans="1:49">
      <c r="A4260" s="70" t="str">
        <f t="shared" si="133"/>
        <v>2026-01</v>
      </c>
      <c r="B4260" s="5" t="str">
        <f>_xlfn.XLOOKUP(G4260,过机服务商重量差!A:A,过机服务商重量差!G:G)</f>
        <v>帅时莹</v>
      </c>
      <c r="C4260" s="32" t="str">
        <f t="shared" si="132"/>
        <v>渠道</v>
      </c>
      <c r="D4260" s="63">
        <f>ROUND(IF(AND(AO4260&gt;=0,Y4260="正常走货"),_xlfn.XLOOKUP(G4260,过机服务商重量差!A:A,过机服务商重量差!L:L),"0"),2)</f>
        <v>44</v>
      </c>
      <c r="E4260" s="64">
        <f>ROUND(IF(B4260="小旋风",$D4260/提成!$D$4*提成!$E$4,$D4260/提成!$D$3*提成!$E$3),2)</f>
        <v>0.44</v>
      </c>
      <c r="F4260" s="5" t="str">
        <f ca="1">IFERROR(LOOKUP(1,0/((B4260=名单!B:B)*(VALUE(AW4260)&gt;=名单!E:E)*(VALUE(AW4260)&lt;=名单!G:G)*(Y4260="正常走货")),名单!H:H),"否")</f>
        <v>否</v>
      </c>
      <c r="G4260" s="71" t="s">
        <v>12762</v>
      </c>
      <c r="H4260" s="71" t="s">
        <v>12764</v>
      </c>
      <c r="J4260" s="72" t="s">
        <v>938</v>
      </c>
      <c r="L4260" s="71" t="s">
        <v>18</v>
      </c>
      <c r="M4260" s="73"/>
      <c r="N4260" s="73"/>
      <c r="R4260" s="73"/>
      <c r="S4260" s="72" t="s">
        <v>442</v>
      </c>
      <c r="T4260" s="72" t="s">
        <v>14410</v>
      </c>
      <c r="U4260" s="73"/>
      <c r="W4260" s="73"/>
      <c r="X4260" s="73"/>
      <c r="Y4260" s="72" t="s">
        <v>14379</v>
      </c>
      <c r="AO4260" s="71">
        <v>1672</v>
      </c>
      <c r="AW4260" s="74" t="s">
        <v>18654</v>
      </c>
    </row>
    <row r="4261" spans="1:49">
      <c r="A4261" s="70" t="str">
        <f t="shared" si="133"/>
        <v>2026-01</v>
      </c>
      <c r="B4261" s="5" t="str">
        <f>_xlfn.XLOOKUP(G4261,过机服务商重量差!A:A,过机服务商重量差!G:G)</f>
        <v>玉麒麟</v>
      </c>
      <c r="C4261" s="32" t="str">
        <f t="shared" si="132"/>
        <v>渠道</v>
      </c>
      <c r="D4261" s="63">
        <f>ROUND(IF(AND(AO4261&gt;=0,Y4261="正常走货"),_xlfn.XLOOKUP(G4261,过机服务商重量差!A:A,过机服务商重量差!L:L),"0"),2)</f>
        <v>25</v>
      </c>
      <c r="E4261" s="64">
        <f>ROUND(IF(B4261="小旋风",$D4261/提成!$D$4*提成!$E$4,$D4261/提成!$D$3*提成!$E$3),2)</f>
        <v>0.25</v>
      </c>
      <c r="F4261" s="5" t="str">
        <f ca="1">IFERROR(LOOKUP(1,0/((B4261=名单!B:B)*(VALUE(AW4261)&gt;=名单!E:E)*(VALUE(AW4261)&lt;=名单!G:G)*(Y4261="正常走货")),名单!H:H),"否")</f>
        <v>否</v>
      </c>
      <c r="G4261" s="71" t="s">
        <v>12765</v>
      </c>
      <c r="H4261" s="71" t="s">
        <v>12767</v>
      </c>
      <c r="J4261" s="72" t="s">
        <v>24</v>
      </c>
      <c r="L4261" s="71" t="s">
        <v>18</v>
      </c>
      <c r="M4261" s="73"/>
      <c r="N4261" s="73"/>
      <c r="R4261" s="73"/>
      <c r="S4261" s="72" t="s">
        <v>246</v>
      </c>
      <c r="T4261" s="71" t="s">
        <v>14386</v>
      </c>
      <c r="U4261" s="73"/>
      <c r="W4261" s="73"/>
      <c r="X4261" s="73"/>
      <c r="Y4261" s="72" t="s">
        <v>14379</v>
      </c>
      <c r="AO4261" s="71">
        <v>351.1</v>
      </c>
      <c r="AW4261" s="74" t="s">
        <v>18655</v>
      </c>
    </row>
    <row r="4262" spans="1:49">
      <c r="A4262" s="70" t="str">
        <f t="shared" si="133"/>
        <v>2026-01</v>
      </c>
      <c r="B4262" s="5" t="str">
        <f>_xlfn.XLOOKUP(G4262,过机服务商重量差!A:A,过机服务商重量差!G:G)</f>
        <v>玉麒麟</v>
      </c>
      <c r="C4262" s="32" t="str">
        <f t="shared" si="132"/>
        <v>渠道</v>
      </c>
      <c r="D4262" s="63">
        <f>ROUND(IF(AND(AO4262&gt;=0,Y4262="正常走货"),_xlfn.XLOOKUP(G4262,过机服务商重量差!A:A,过机服务商重量差!L:L),"0"),2)</f>
        <v>25</v>
      </c>
      <c r="E4262" s="64">
        <f>ROUND(IF(B4262="小旋风",$D4262/提成!$D$4*提成!$E$4,$D4262/提成!$D$3*提成!$E$3),2)</f>
        <v>0.25</v>
      </c>
      <c r="F4262" s="5" t="str">
        <f ca="1">IFERROR(LOOKUP(1,0/((B4262=名单!B:B)*(VALUE(AW4262)&gt;=名单!E:E)*(VALUE(AW4262)&lt;=名单!G:G)*(Y4262="正常走货")),名单!H:H),"否")</f>
        <v>否</v>
      </c>
      <c r="G4262" s="71" t="s">
        <v>12768</v>
      </c>
      <c r="H4262" s="71" t="s">
        <v>12770</v>
      </c>
      <c r="J4262" s="72" t="s">
        <v>24</v>
      </c>
      <c r="L4262" s="71" t="s">
        <v>18</v>
      </c>
      <c r="M4262" s="73"/>
      <c r="N4262" s="73"/>
      <c r="R4262" s="73"/>
      <c r="S4262" s="72" t="s">
        <v>246</v>
      </c>
      <c r="T4262" s="72" t="s">
        <v>14386</v>
      </c>
      <c r="U4262" s="73"/>
      <c r="W4262" s="73"/>
      <c r="X4262" s="73"/>
      <c r="Y4262" s="72" t="s">
        <v>14379</v>
      </c>
      <c r="AO4262" s="71">
        <v>351.1</v>
      </c>
      <c r="AW4262" s="74" t="s">
        <v>18656</v>
      </c>
    </row>
    <row r="4263" spans="1:49">
      <c r="A4263" s="70" t="str">
        <f t="shared" si="133"/>
        <v>2026-01</v>
      </c>
      <c r="B4263" s="5" t="str">
        <f>_xlfn.XLOOKUP(G4263,过机服务商重量差!A:A,过机服务商重量差!G:G)</f>
        <v>玉麒麟</v>
      </c>
      <c r="C4263" s="32" t="str">
        <f t="shared" si="132"/>
        <v>渠道</v>
      </c>
      <c r="D4263" s="63">
        <f>ROUND(IF(AND(AO4263&gt;=0,Y4263="正常走货"),_xlfn.XLOOKUP(G4263,过机服务商重量差!A:A,过机服务商重量差!L:L),"0"),2)</f>
        <v>24</v>
      </c>
      <c r="E4263" s="64">
        <f>ROUND(IF(B4263="小旋风",$D4263/提成!$D$4*提成!$E$4,$D4263/提成!$D$3*提成!$E$3),2)</f>
        <v>0.24</v>
      </c>
      <c r="F4263" s="5" t="str">
        <f ca="1">IFERROR(LOOKUP(1,0/((B4263=名单!B:B)*(VALUE(AW4263)&gt;=名单!E:E)*(VALUE(AW4263)&lt;=名单!G:G)*(Y4263="正常走货")),名单!H:H),"否")</f>
        <v>否</v>
      </c>
      <c r="G4263" s="71" t="s">
        <v>12771</v>
      </c>
      <c r="H4263" s="71" t="s">
        <v>12773</v>
      </c>
      <c r="J4263" s="72" t="s">
        <v>24</v>
      </c>
      <c r="L4263" s="71" t="s">
        <v>18</v>
      </c>
      <c r="M4263" s="73"/>
      <c r="N4263" s="73"/>
      <c r="R4263" s="73"/>
      <c r="S4263" s="72" t="s">
        <v>246</v>
      </c>
      <c r="T4263" s="72" t="s">
        <v>14386</v>
      </c>
      <c r="U4263" s="73"/>
      <c r="W4263" s="73"/>
      <c r="X4263" s="73"/>
      <c r="Y4263" s="72" t="s">
        <v>14379</v>
      </c>
      <c r="AO4263" s="71">
        <v>403.6</v>
      </c>
      <c r="AW4263" s="74" t="s">
        <v>18657</v>
      </c>
    </row>
    <row r="4264" spans="1:49">
      <c r="A4264" s="70" t="str">
        <f t="shared" si="133"/>
        <v>2026-01</v>
      </c>
      <c r="B4264" s="5" t="str">
        <f>_xlfn.XLOOKUP(G4264,过机服务商重量差!A:A,过机服务商重量差!G:G)</f>
        <v>玉麒麟</v>
      </c>
      <c r="C4264" s="32" t="str">
        <f t="shared" si="132"/>
        <v>渠道</v>
      </c>
      <c r="D4264" s="63">
        <f>ROUND(IF(AND(AO4264&gt;=0,Y4264="正常走货"),_xlfn.XLOOKUP(G4264,过机服务商重量差!A:A,过机服务商重量差!L:L),"0"),2)</f>
        <v>25</v>
      </c>
      <c r="E4264" s="64">
        <f>ROUND(IF(B4264="小旋风",$D4264/提成!$D$4*提成!$E$4,$D4264/提成!$D$3*提成!$E$3),2)</f>
        <v>0.25</v>
      </c>
      <c r="F4264" s="5" t="str">
        <f ca="1">IFERROR(LOOKUP(1,0/((B4264=名单!B:B)*(VALUE(AW4264)&gt;=名单!E:E)*(VALUE(AW4264)&lt;=名单!G:G)*(Y4264="正常走货")),名单!H:H),"否")</f>
        <v>否</v>
      </c>
      <c r="G4264" s="71" t="s">
        <v>12774</v>
      </c>
      <c r="H4264" s="71" t="s">
        <v>12776</v>
      </c>
      <c r="J4264" s="72" t="s">
        <v>24</v>
      </c>
      <c r="L4264" s="71" t="s">
        <v>18</v>
      </c>
      <c r="M4264" s="73"/>
      <c r="N4264" s="73"/>
      <c r="R4264" s="73"/>
      <c r="S4264" s="72" t="s">
        <v>246</v>
      </c>
      <c r="T4264" s="72" t="s">
        <v>14386</v>
      </c>
      <c r="U4264" s="73"/>
      <c r="W4264" s="73"/>
      <c r="X4264" s="73"/>
      <c r="Y4264" s="72" t="s">
        <v>14379</v>
      </c>
      <c r="AO4264" s="71">
        <v>351.1</v>
      </c>
      <c r="AW4264" s="74" t="s">
        <v>18658</v>
      </c>
    </row>
    <row r="4265" spans="1:49">
      <c r="A4265" s="70" t="str">
        <f t="shared" si="133"/>
        <v>2026-01</v>
      </c>
      <c r="B4265" s="5" t="str">
        <f>_xlfn.XLOOKUP(G4265,过机服务商重量差!A:A,过机服务商重量差!G:G)</f>
        <v>无崖子</v>
      </c>
      <c r="C4265" s="32" t="str">
        <f t="shared" si="132"/>
        <v>渠道</v>
      </c>
      <c r="D4265" s="63">
        <f>ROUND(IF(AND(AO4265&gt;=0,Y4265="正常走货"),_xlfn.XLOOKUP(G4265,过机服务商重量差!A:A,过机服务商重量差!L:L),"0"),2)</f>
        <v>1</v>
      </c>
      <c r="E4265" s="64">
        <f>ROUND(IF(B4265="小旋风",$D4265/提成!$D$4*提成!$E$4,$D4265/提成!$D$3*提成!$E$3),2)</f>
        <v>0.01</v>
      </c>
      <c r="F4265" s="5" t="str">
        <f ca="1">IFERROR(LOOKUP(1,0/((B4265=名单!B:B)*(VALUE(AW4265)&gt;=名单!E:E)*(VALUE(AW4265)&lt;=名单!G:G)*(Y4265="正常走货")),名单!H:H),"否")</f>
        <v>否</v>
      </c>
      <c r="G4265" s="71" t="s">
        <v>12777</v>
      </c>
      <c r="H4265" s="71" t="s">
        <v>12779</v>
      </c>
      <c r="J4265" s="72" t="s">
        <v>1025</v>
      </c>
      <c r="L4265" s="71" t="s">
        <v>18</v>
      </c>
      <c r="M4265" s="73"/>
      <c r="N4265" s="73"/>
      <c r="R4265" s="73"/>
      <c r="S4265" s="72" t="s">
        <v>145</v>
      </c>
      <c r="T4265" s="72" t="s">
        <v>14407</v>
      </c>
      <c r="U4265" s="73"/>
      <c r="W4265" s="73"/>
      <c r="X4265" s="73"/>
      <c r="Y4265" s="72" t="s">
        <v>14379</v>
      </c>
      <c r="AO4265" s="71">
        <v>140</v>
      </c>
      <c r="AW4265" s="74" t="s">
        <v>18659</v>
      </c>
    </row>
    <row r="4266" spans="1:49">
      <c r="A4266" s="70" t="str">
        <f t="shared" si="133"/>
        <v>2026-01</v>
      </c>
      <c r="B4266" s="5" t="str">
        <f>_xlfn.XLOOKUP(G4266,过机服务商重量差!A:A,过机服务商重量差!G:G)</f>
        <v>玉麒麟</v>
      </c>
      <c r="C4266" s="32" t="str">
        <f t="shared" si="132"/>
        <v>渠道</v>
      </c>
      <c r="D4266" s="63">
        <f>ROUND(IF(AND(AO4266&gt;=0,Y4266="正常走货"),_xlfn.XLOOKUP(G4266,过机服务商重量差!A:A,过机服务商重量差!L:L),"0"),2)</f>
        <v>25</v>
      </c>
      <c r="E4266" s="64">
        <f>ROUND(IF(B4266="小旋风",$D4266/提成!$D$4*提成!$E$4,$D4266/提成!$D$3*提成!$E$3),2)</f>
        <v>0.25</v>
      </c>
      <c r="F4266" s="5" t="str">
        <f ca="1">IFERROR(LOOKUP(1,0/((B4266=名单!B:B)*(VALUE(AW4266)&gt;=名单!E:E)*(VALUE(AW4266)&lt;=名单!G:G)*(Y4266="正常走货")),名单!H:H),"否")</f>
        <v>否</v>
      </c>
      <c r="G4266" s="71" t="s">
        <v>12780</v>
      </c>
      <c r="H4266" s="71" t="s">
        <v>12782</v>
      </c>
      <c r="J4266" s="72" t="s">
        <v>24</v>
      </c>
      <c r="L4266" s="71" t="s">
        <v>18</v>
      </c>
      <c r="M4266" s="73"/>
      <c r="N4266" s="73"/>
      <c r="R4266" s="73"/>
      <c r="S4266" s="72" t="s">
        <v>246</v>
      </c>
      <c r="T4266" s="72" t="s">
        <v>14386</v>
      </c>
      <c r="U4266" s="73"/>
      <c r="W4266" s="73"/>
      <c r="X4266" s="73"/>
      <c r="Y4266" s="72" t="s">
        <v>14379</v>
      </c>
      <c r="AO4266" s="71">
        <v>351.1</v>
      </c>
      <c r="AW4266" s="74" t="s">
        <v>18660</v>
      </c>
    </row>
    <row r="4267" spans="1:49">
      <c r="A4267" s="70" t="str">
        <f t="shared" si="133"/>
        <v>2026-01</v>
      </c>
      <c r="B4267" s="5" t="str">
        <f>_xlfn.XLOOKUP(G4267,过机服务商重量差!A:A,过机服务商重量差!G:G)</f>
        <v>玉麒麟</v>
      </c>
      <c r="C4267" s="32" t="str">
        <f t="shared" si="132"/>
        <v>渠道</v>
      </c>
      <c r="D4267" s="63">
        <f>ROUND(IF(AND(AO4267&gt;=0,Y4267="正常走货"),_xlfn.XLOOKUP(G4267,过机服务商重量差!A:A,过机服务商重量差!L:L),"0"),2)</f>
        <v>25</v>
      </c>
      <c r="E4267" s="64">
        <f>ROUND(IF(B4267="小旋风",$D4267/提成!$D$4*提成!$E$4,$D4267/提成!$D$3*提成!$E$3),2)</f>
        <v>0.25</v>
      </c>
      <c r="F4267" s="5" t="str">
        <f ca="1">IFERROR(LOOKUP(1,0/((B4267=名单!B:B)*(VALUE(AW4267)&gt;=名单!E:E)*(VALUE(AW4267)&lt;=名单!G:G)*(Y4267="正常走货")),名单!H:H),"否")</f>
        <v>否</v>
      </c>
      <c r="G4267" s="71" t="s">
        <v>12783</v>
      </c>
      <c r="H4267" s="71" t="s">
        <v>12785</v>
      </c>
      <c r="J4267" s="72" t="s">
        <v>24</v>
      </c>
      <c r="L4267" s="71" t="s">
        <v>18</v>
      </c>
      <c r="M4267" s="73"/>
      <c r="N4267" s="73"/>
      <c r="R4267" s="73"/>
      <c r="S4267" s="72" t="s">
        <v>246</v>
      </c>
      <c r="T4267" s="72" t="s">
        <v>14386</v>
      </c>
      <c r="U4267" s="73"/>
      <c r="W4267" s="73"/>
      <c r="X4267" s="73"/>
      <c r="Y4267" s="72" t="s">
        <v>14379</v>
      </c>
      <c r="AO4267" s="71">
        <v>409.1</v>
      </c>
      <c r="AW4267" s="74" t="s">
        <v>18661</v>
      </c>
    </row>
    <row r="4268" spans="1:49">
      <c r="A4268" s="70" t="str">
        <f t="shared" si="133"/>
        <v>2026-01</v>
      </c>
      <c r="B4268" s="5" t="str">
        <f>_xlfn.XLOOKUP(G4268,过机服务商重量差!A:A,过机服务商重量差!G:G)</f>
        <v>玉麒麟</v>
      </c>
      <c r="C4268" s="32" t="str">
        <f t="shared" si="132"/>
        <v>渠道</v>
      </c>
      <c r="D4268" s="63">
        <f>ROUND(IF(AND(AO4268&gt;=0,Y4268="正常走货"),_xlfn.XLOOKUP(G4268,过机服务商重量差!A:A,过机服务商重量差!L:L),"0"),2)</f>
        <v>4</v>
      </c>
      <c r="E4268" s="64">
        <f>ROUND(IF(B4268="小旋风",$D4268/提成!$D$4*提成!$E$4,$D4268/提成!$D$3*提成!$E$3),2)</f>
        <v>0.04</v>
      </c>
      <c r="F4268" s="5" t="str">
        <f ca="1">IFERROR(LOOKUP(1,0/((B4268=名单!B:B)*(VALUE(AW4268)&gt;=名单!E:E)*(VALUE(AW4268)&lt;=名单!G:G)*(Y4268="正常走货")),名单!H:H),"否")</f>
        <v>否</v>
      </c>
      <c r="G4268" s="71" t="s">
        <v>12786</v>
      </c>
      <c r="H4268" s="71" t="s">
        <v>12788</v>
      </c>
      <c r="J4268" s="72" t="s">
        <v>17</v>
      </c>
      <c r="L4268" s="71" t="s">
        <v>18</v>
      </c>
      <c r="M4268" s="73"/>
      <c r="N4268" s="73"/>
      <c r="R4268" s="73"/>
      <c r="S4268" s="72" t="s">
        <v>227</v>
      </c>
      <c r="T4268" s="72" t="s">
        <v>14410</v>
      </c>
      <c r="U4268" s="73"/>
      <c r="W4268" s="73"/>
      <c r="X4268" s="73"/>
      <c r="Y4268" s="72" t="s">
        <v>14379</v>
      </c>
      <c r="AO4268" s="71">
        <v>153.6</v>
      </c>
      <c r="AW4268" s="74" t="s">
        <v>18662</v>
      </c>
    </row>
    <row r="4269" spans="1:49">
      <c r="A4269" s="70" t="str">
        <f t="shared" si="133"/>
        <v>2026-01</v>
      </c>
      <c r="B4269" s="5" t="str">
        <f>_xlfn.XLOOKUP(G4269,过机服务商重量差!A:A,过机服务商重量差!G:G)</f>
        <v>风清扬</v>
      </c>
      <c r="C4269" s="32" t="str">
        <f t="shared" si="132"/>
        <v>渠道</v>
      </c>
      <c r="D4269" s="63">
        <f>ROUND(IF(AND(AO4269&gt;=0,Y4269="正常走货"),_xlfn.XLOOKUP(G4269,过机服务商重量差!A:A,过机服务商重量差!L:L),"0"),2)</f>
        <v>73</v>
      </c>
      <c r="E4269" s="64">
        <f>ROUND(IF(B4269="小旋风",$D4269/提成!$D$4*提成!$E$4,$D4269/提成!$D$3*提成!$E$3),2)</f>
        <v>0.73</v>
      </c>
      <c r="F4269" s="5" t="str">
        <f ca="1">IFERROR(LOOKUP(1,0/((B4269=名单!B:B)*(VALUE(AW4269)&gt;=名单!E:E)*(VALUE(AW4269)&lt;=名单!G:G)*(Y4269="正常走货")),名单!H:H),"否")</f>
        <v>是</v>
      </c>
      <c r="G4269" s="71" t="s">
        <v>12789</v>
      </c>
      <c r="H4269" s="71" t="s">
        <v>12791</v>
      </c>
      <c r="J4269" s="71" t="s">
        <v>1409</v>
      </c>
      <c r="L4269" s="71" t="s">
        <v>18</v>
      </c>
      <c r="M4269" s="73"/>
      <c r="N4269" s="73"/>
      <c r="R4269" s="73"/>
      <c r="S4269" s="72" t="s">
        <v>442</v>
      </c>
      <c r="T4269" s="72" t="s">
        <v>14410</v>
      </c>
      <c r="U4269" s="73"/>
      <c r="W4269" s="73"/>
      <c r="X4269" s="73"/>
      <c r="Y4269" s="72" t="s">
        <v>14379</v>
      </c>
      <c r="AO4269" s="71">
        <v>100</v>
      </c>
      <c r="AW4269" s="74" t="s">
        <v>18663</v>
      </c>
    </row>
    <row r="4270" spans="1:49">
      <c r="A4270" s="70" t="str">
        <f t="shared" si="133"/>
        <v>2026-01</v>
      </c>
      <c r="B4270" s="5" t="str">
        <f>_xlfn.XLOOKUP(G4270,过机服务商重量差!A:A,过机服务商重量差!G:G)</f>
        <v>风清扬</v>
      </c>
      <c r="C4270" s="32" t="str">
        <f t="shared" si="132"/>
        <v>渠道</v>
      </c>
      <c r="D4270" s="63">
        <f>ROUND(IF(AND(AO4270&gt;=0,Y4270="正常走货"),_xlfn.XLOOKUP(G4270,过机服务商重量差!A:A,过机服务商重量差!L:L),"0"),2)</f>
        <v>117</v>
      </c>
      <c r="E4270" s="64">
        <f>ROUND(IF(B4270="小旋风",$D4270/提成!$D$4*提成!$E$4,$D4270/提成!$D$3*提成!$E$3),2)</f>
        <v>1.17</v>
      </c>
      <c r="F4270" s="5" t="str">
        <f ca="1">IFERROR(LOOKUP(1,0/((B4270=名单!B:B)*(VALUE(AW4270)&gt;=名单!E:E)*(VALUE(AW4270)&lt;=名单!G:G)*(Y4270="正常走货")),名单!H:H),"否")</f>
        <v>是</v>
      </c>
      <c r="G4270" s="71" t="s">
        <v>12792</v>
      </c>
      <c r="H4270" s="71" t="s">
        <v>12794</v>
      </c>
      <c r="J4270" s="72" t="s">
        <v>1770</v>
      </c>
      <c r="L4270" s="71" t="s">
        <v>18</v>
      </c>
      <c r="M4270" s="73"/>
      <c r="N4270" s="73"/>
      <c r="R4270" s="73"/>
      <c r="S4270" s="72" t="s">
        <v>1771</v>
      </c>
      <c r="T4270" s="72" t="s">
        <v>14407</v>
      </c>
      <c r="U4270" s="73"/>
      <c r="W4270" s="73"/>
      <c r="X4270" s="73"/>
      <c r="Y4270" s="72" t="s">
        <v>14379</v>
      </c>
      <c r="AO4270" s="71">
        <v>368.6</v>
      </c>
      <c r="AW4270" s="74" t="s">
        <v>18664</v>
      </c>
    </row>
    <row r="4271" spans="1:49">
      <c r="A4271" s="70" t="str">
        <f t="shared" si="133"/>
        <v>2026-01</v>
      </c>
      <c r="B4271" s="5" t="str">
        <f>_xlfn.XLOOKUP(G4271,过机服务商重量差!A:A,过机服务商重量差!G:G)</f>
        <v>玉麒麟</v>
      </c>
      <c r="C4271" s="32" t="str">
        <f t="shared" si="132"/>
        <v>渠道</v>
      </c>
      <c r="D4271" s="63">
        <f>ROUND(IF(AND(AO4271&gt;=0,Y4271="正常走货"),_xlfn.XLOOKUP(G4271,过机服务商重量差!A:A,过机服务商重量差!L:L),"0"),2)</f>
        <v>1</v>
      </c>
      <c r="E4271" s="64">
        <f>ROUND(IF(B4271="小旋风",$D4271/提成!$D$4*提成!$E$4,$D4271/提成!$D$3*提成!$E$3),2)</f>
        <v>0.01</v>
      </c>
      <c r="F4271" s="5" t="str">
        <f ca="1">IFERROR(LOOKUP(1,0/((B4271=名单!B:B)*(VALUE(AW4271)&gt;=名单!E:E)*(VALUE(AW4271)&lt;=名单!G:G)*(Y4271="正常走货")),名单!H:H),"否")</f>
        <v>否</v>
      </c>
      <c r="G4271" s="71" t="s">
        <v>12795</v>
      </c>
      <c r="H4271" s="71" t="s">
        <v>12797</v>
      </c>
      <c r="J4271" s="72" t="s">
        <v>17</v>
      </c>
      <c r="L4271" s="71" t="s">
        <v>18</v>
      </c>
      <c r="M4271" s="73"/>
      <c r="N4271" s="73"/>
      <c r="R4271" s="73"/>
      <c r="S4271" s="72" t="s">
        <v>152</v>
      </c>
      <c r="T4271" s="72" t="s">
        <v>14382</v>
      </c>
      <c r="U4271" s="73"/>
      <c r="W4271" s="73"/>
      <c r="X4271" s="73"/>
      <c r="Y4271" s="72" t="s">
        <v>14379</v>
      </c>
      <c r="AO4271" s="71">
        <v>39.01</v>
      </c>
      <c r="AW4271" s="74" t="s">
        <v>18665</v>
      </c>
    </row>
    <row r="4272" spans="1:49">
      <c r="A4272" s="70" t="str">
        <f t="shared" si="133"/>
        <v>2026-01</v>
      </c>
      <c r="B4272" s="5" t="str">
        <f>_xlfn.XLOOKUP(G4272,过机服务商重量差!A:A,过机服务商重量差!G:G)</f>
        <v>玉麒麟</v>
      </c>
      <c r="C4272" s="32" t="str">
        <f t="shared" si="132"/>
        <v>渠道</v>
      </c>
      <c r="D4272" s="63">
        <f>ROUND(IF(AND(AO4272&gt;=0,Y4272="正常走货"),_xlfn.XLOOKUP(G4272,过机服务商重量差!A:A,过机服务商重量差!L:L),"0"),2)</f>
        <v>12</v>
      </c>
      <c r="E4272" s="64">
        <f>ROUND(IF(B4272="小旋风",$D4272/提成!$D$4*提成!$E$4,$D4272/提成!$D$3*提成!$E$3),2)</f>
        <v>0.12</v>
      </c>
      <c r="F4272" s="5" t="str">
        <f ca="1">IFERROR(LOOKUP(1,0/((B4272=名单!B:B)*(VALUE(AW4272)&gt;=名单!E:E)*(VALUE(AW4272)&lt;=名单!G:G)*(Y4272="正常走货")),名单!H:H),"否")</f>
        <v>否</v>
      </c>
      <c r="G4272" s="71" t="s">
        <v>12798</v>
      </c>
      <c r="H4272" s="71" t="s">
        <v>12800</v>
      </c>
      <c r="J4272" s="72" t="s">
        <v>17</v>
      </c>
      <c r="L4272" s="71" t="s">
        <v>18</v>
      </c>
      <c r="M4272" s="73"/>
      <c r="N4272" s="73"/>
      <c r="R4272" s="73"/>
      <c r="S4272" s="72" t="s">
        <v>442</v>
      </c>
      <c r="T4272" s="72" t="s">
        <v>14410</v>
      </c>
      <c r="U4272" s="73"/>
      <c r="W4272" s="73"/>
      <c r="X4272" s="73"/>
      <c r="Y4272" s="72" t="s">
        <v>14379</v>
      </c>
      <c r="AO4272" s="71">
        <v>21</v>
      </c>
      <c r="AW4272" s="74" t="s">
        <v>18666</v>
      </c>
    </row>
    <row r="4273" spans="1:49">
      <c r="A4273" s="70" t="str">
        <f t="shared" si="133"/>
        <v>2026-01</v>
      </c>
      <c r="B4273" s="5" t="str">
        <f>_xlfn.XLOOKUP(G4273,过机服务商重量差!A:A,过机服务商重量差!G:G)</f>
        <v>玉麒麟</v>
      </c>
      <c r="C4273" s="32" t="str">
        <f t="shared" si="132"/>
        <v>渠道</v>
      </c>
      <c r="D4273" s="63">
        <f>ROUND(IF(AND(AO4273&gt;=0,Y4273="正常走货"),_xlfn.XLOOKUP(G4273,过机服务商重量差!A:A,过机服务商重量差!L:L),"0"),2)</f>
        <v>136</v>
      </c>
      <c r="E4273" s="64">
        <f>ROUND(IF(B4273="小旋风",$D4273/提成!$D$4*提成!$E$4,$D4273/提成!$D$3*提成!$E$3),2)</f>
        <v>1.36</v>
      </c>
      <c r="F4273" s="5" t="str">
        <f ca="1">IFERROR(LOOKUP(1,0/((B4273=名单!B:B)*(VALUE(AW4273)&gt;=名单!E:E)*(VALUE(AW4273)&lt;=名单!G:G)*(Y4273="正常走货")),名单!H:H),"否")</f>
        <v>否</v>
      </c>
      <c r="G4273" s="71" t="s">
        <v>12801</v>
      </c>
      <c r="H4273" s="71" t="s">
        <v>12803</v>
      </c>
      <c r="J4273" s="71" t="s">
        <v>17</v>
      </c>
      <c r="L4273" s="71" t="s">
        <v>18</v>
      </c>
      <c r="M4273" s="73"/>
      <c r="N4273" s="73"/>
      <c r="R4273" s="73"/>
      <c r="S4273" s="72" t="s">
        <v>540</v>
      </c>
      <c r="T4273" s="72" t="s">
        <v>14410</v>
      </c>
      <c r="U4273" s="73"/>
      <c r="W4273" s="73"/>
      <c r="X4273" s="73"/>
      <c r="Y4273" s="72" t="s">
        <v>14379</v>
      </c>
      <c r="AO4273" s="71">
        <v>2159.08</v>
      </c>
      <c r="AW4273" s="74" t="s">
        <v>18667</v>
      </c>
    </row>
    <row r="4274" spans="1:49">
      <c r="A4274" s="70" t="str">
        <f t="shared" si="133"/>
        <v>2026-01</v>
      </c>
      <c r="B4274" s="5" t="str">
        <f>_xlfn.XLOOKUP(G4274,过机服务商重量差!A:A,过机服务商重量差!G:G)</f>
        <v>风清扬</v>
      </c>
      <c r="C4274" s="32" t="str">
        <f t="shared" si="132"/>
        <v/>
      </c>
      <c r="D4274" s="63">
        <f>ROUND(IF(AND(AO4274&gt;=0,Y4274="正常走货"),_xlfn.XLOOKUP(G4274,过机服务商重量差!A:A,过机服务商重量差!L:L),"0"),2)</f>
        <v>0</v>
      </c>
      <c r="E4274" s="64">
        <f>ROUND(IF(B4274="小旋风",$D4274/提成!$D$4*提成!$E$4,$D4274/提成!$D$3*提成!$E$3),2)</f>
        <v>0</v>
      </c>
      <c r="F4274" s="5" t="str">
        <f ca="1">IFERROR(LOOKUP(1,0/((B4274=名单!B:B)*(VALUE(AW4274)&gt;=名单!E:E)*(VALUE(AW4274)&lt;=名单!G:G)*(Y4274="正常走货")),名单!H:H),"否")</f>
        <v>是</v>
      </c>
      <c r="G4274" s="71" t="s">
        <v>12804</v>
      </c>
      <c r="H4274" s="71" t="s">
        <v>12806</v>
      </c>
      <c r="J4274" s="72" t="s">
        <v>124</v>
      </c>
      <c r="L4274" s="71" t="s">
        <v>18</v>
      </c>
      <c r="M4274" s="73"/>
      <c r="N4274" s="73"/>
      <c r="R4274" s="73"/>
      <c r="S4274" s="72" t="s">
        <v>454</v>
      </c>
      <c r="T4274" s="72" t="s">
        <v>14407</v>
      </c>
      <c r="U4274" s="73"/>
      <c r="W4274" s="73"/>
      <c r="X4274" s="73"/>
      <c r="Y4274" s="72" t="s">
        <v>14379</v>
      </c>
      <c r="AO4274" s="71">
        <v>-2.09999999999999</v>
      </c>
      <c r="AW4274" s="74" t="s">
        <v>18668</v>
      </c>
    </row>
    <row r="4275" spans="1:49">
      <c r="A4275" s="70" t="str">
        <f t="shared" si="133"/>
        <v>2026-01</v>
      </c>
      <c r="B4275" s="5" t="str">
        <f>_xlfn.XLOOKUP(G4275,过机服务商重量差!A:A,过机服务商重量差!G:G)</f>
        <v>无崖子</v>
      </c>
      <c r="C4275" s="32" t="str">
        <f t="shared" si="132"/>
        <v>渠道</v>
      </c>
      <c r="D4275" s="63">
        <f>ROUND(IF(AND(AO4275&gt;=0,Y4275="正常走货"),_xlfn.XLOOKUP(G4275,过机服务商重量差!A:A,过机服务商重量差!L:L),"0"),2)</f>
        <v>11</v>
      </c>
      <c r="E4275" s="64">
        <f>ROUND(IF(B4275="小旋风",$D4275/提成!$D$4*提成!$E$4,$D4275/提成!$D$3*提成!$E$3),2)</f>
        <v>0.11</v>
      </c>
      <c r="F4275" s="5" t="str">
        <f ca="1">IFERROR(LOOKUP(1,0/((B4275=名单!B:B)*(VALUE(AW4275)&gt;=名单!E:E)*(VALUE(AW4275)&lt;=名单!G:G)*(Y4275="正常走货")),名单!H:H),"否")</f>
        <v>否</v>
      </c>
      <c r="G4275" s="71" t="s">
        <v>12807</v>
      </c>
      <c r="H4275" s="71" t="s">
        <v>12809</v>
      </c>
      <c r="J4275" s="72" t="s">
        <v>336</v>
      </c>
      <c r="L4275" s="71" t="s">
        <v>18</v>
      </c>
      <c r="M4275" s="73"/>
      <c r="N4275" s="73"/>
      <c r="R4275" s="73"/>
      <c r="S4275" s="72" t="s">
        <v>223</v>
      </c>
      <c r="T4275" s="72" t="s">
        <v>14410</v>
      </c>
      <c r="U4275" s="73"/>
      <c r="W4275" s="73"/>
      <c r="X4275" s="73"/>
      <c r="Y4275" s="72" t="s">
        <v>14379</v>
      </c>
      <c r="AO4275" s="71">
        <v>0</v>
      </c>
      <c r="AW4275" s="74" t="s">
        <v>18669</v>
      </c>
    </row>
    <row r="4276" spans="1:49">
      <c r="A4276" s="70" t="str">
        <f t="shared" si="133"/>
        <v>2026-01</v>
      </c>
      <c r="B4276" s="5" t="str">
        <f>_xlfn.XLOOKUP(G4276,过机服务商重量差!A:A,过机服务商重量差!G:G)</f>
        <v>无崖子</v>
      </c>
      <c r="C4276" s="32" t="str">
        <f t="shared" si="132"/>
        <v>渠道</v>
      </c>
      <c r="D4276" s="63">
        <f>ROUND(IF(AND(AO4276&gt;=0,Y4276="正常走货"),_xlfn.XLOOKUP(G4276,过机服务商重量差!A:A,过机服务商重量差!L:L),"0"),2)</f>
        <v>3.98</v>
      </c>
      <c r="E4276" s="64">
        <f>ROUND(IF(B4276="小旋风",$D4276/提成!$D$4*提成!$E$4,$D4276/提成!$D$3*提成!$E$3),2)</f>
        <v>0.04</v>
      </c>
      <c r="F4276" s="5" t="str">
        <f ca="1">IFERROR(LOOKUP(1,0/((B4276=名单!B:B)*(VALUE(AW4276)&gt;=名单!E:E)*(VALUE(AW4276)&lt;=名单!G:G)*(Y4276="正常走货")),名单!H:H),"否")</f>
        <v>否</v>
      </c>
      <c r="G4276" s="71" t="s">
        <v>12810</v>
      </c>
      <c r="H4276" s="71" t="s">
        <v>12812</v>
      </c>
      <c r="J4276" s="72" t="s">
        <v>128</v>
      </c>
      <c r="L4276" s="71" t="s">
        <v>18</v>
      </c>
      <c r="M4276" s="73"/>
      <c r="N4276" s="73"/>
      <c r="R4276" s="73"/>
      <c r="S4276" s="72" t="s">
        <v>191</v>
      </c>
      <c r="T4276" s="72" t="s">
        <v>14410</v>
      </c>
      <c r="U4276" s="73"/>
      <c r="W4276" s="73"/>
      <c r="X4276" s="73"/>
      <c r="Y4276" s="72" t="s">
        <v>14379</v>
      </c>
      <c r="AO4276" s="71">
        <v>125.47</v>
      </c>
      <c r="AW4276" s="74" t="s">
        <v>18670</v>
      </c>
    </row>
    <row r="4277" spans="1:49">
      <c r="A4277" s="70" t="str">
        <f t="shared" si="133"/>
        <v>2026-01</v>
      </c>
      <c r="B4277" s="5" t="str">
        <f>_xlfn.XLOOKUP(G4277,过机服务商重量差!A:A,过机服务商重量差!G:G)</f>
        <v>玉麒麟</v>
      </c>
      <c r="C4277" s="32" t="str">
        <f t="shared" si="132"/>
        <v>渠道</v>
      </c>
      <c r="D4277" s="63">
        <f>ROUND(IF(AND(AO4277&gt;=0,Y4277="正常走货"),_xlfn.XLOOKUP(G4277,过机服务商重量差!A:A,过机服务商重量差!L:L),"0"),2)</f>
        <v>2</v>
      </c>
      <c r="E4277" s="64">
        <f>ROUND(IF(B4277="小旋风",$D4277/提成!$D$4*提成!$E$4,$D4277/提成!$D$3*提成!$E$3),2)</f>
        <v>0.02</v>
      </c>
      <c r="F4277" s="5" t="str">
        <f ca="1">IFERROR(LOOKUP(1,0/((B4277=名单!B:B)*(VALUE(AW4277)&gt;=名单!E:E)*(VALUE(AW4277)&lt;=名单!G:G)*(Y4277="正常走货")),名单!H:H),"否")</f>
        <v>否</v>
      </c>
      <c r="G4277" s="71" t="s">
        <v>12813</v>
      </c>
      <c r="H4277" s="71" t="s">
        <v>12815</v>
      </c>
      <c r="J4277" s="72" t="s">
        <v>17</v>
      </c>
      <c r="L4277" s="71" t="s">
        <v>18</v>
      </c>
      <c r="M4277" s="73"/>
      <c r="N4277" s="73"/>
      <c r="R4277" s="73"/>
      <c r="S4277" s="72" t="s">
        <v>454</v>
      </c>
      <c r="T4277" s="72" t="s">
        <v>14407</v>
      </c>
      <c r="U4277" s="73"/>
      <c r="W4277" s="73"/>
      <c r="X4277" s="73"/>
      <c r="Y4277" s="72" t="s">
        <v>14379</v>
      </c>
      <c r="AO4277" s="71">
        <v>99.2</v>
      </c>
      <c r="AW4277" s="74" t="s">
        <v>18671</v>
      </c>
    </row>
    <row r="4278" spans="1:49">
      <c r="A4278" s="70" t="str">
        <f t="shared" si="133"/>
        <v>2026-01</v>
      </c>
      <c r="B4278" s="5" t="str">
        <f>_xlfn.XLOOKUP(G4278,过机服务商重量差!A:A,过机服务商重量差!G:G)</f>
        <v>风清扬</v>
      </c>
      <c r="C4278" s="32" t="str">
        <f t="shared" si="132"/>
        <v>渠道</v>
      </c>
      <c r="D4278" s="63">
        <f>ROUND(IF(AND(AO4278&gt;=0,Y4278="正常走货"),_xlfn.XLOOKUP(G4278,过机服务商重量差!A:A,过机服务商重量差!L:L),"0"),2)</f>
        <v>95</v>
      </c>
      <c r="E4278" s="64">
        <f>ROUND(IF(B4278="小旋风",$D4278/提成!$D$4*提成!$E$4,$D4278/提成!$D$3*提成!$E$3),2)</f>
        <v>0.95</v>
      </c>
      <c r="F4278" s="5" t="str">
        <f ca="1">IFERROR(LOOKUP(1,0/((B4278=名单!B:B)*(VALUE(AW4278)&gt;=名单!E:E)*(VALUE(AW4278)&lt;=名单!G:G)*(Y4278="正常走货")),名单!H:H),"否")</f>
        <v>是</v>
      </c>
      <c r="G4278" s="71" t="s">
        <v>12816</v>
      </c>
      <c r="H4278" s="71" t="s">
        <v>12818</v>
      </c>
      <c r="J4278" s="72" t="s">
        <v>1725</v>
      </c>
      <c r="L4278" s="71" t="s">
        <v>18</v>
      </c>
      <c r="M4278" s="73"/>
      <c r="N4278" s="73"/>
      <c r="R4278" s="73"/>
      <c r="S4278" s="72" t="s">
        <v>558</v>
      </c>
      <c r="T4278" s="72" t="s">
        <v>14410</v>
      </c>
      <c r="U4278" s="73"/>
      <c r="W4278" s="73"/>
      <c r="X4278" s="73"/>
      <c r="Y4278" s="72" t="s">
        <v>14379</v>
      </c>
      <c r="AO4278" s="71">
        <v>0</v>
      </c>
      <c r="AW4278" s="74" t="s">
        <v>18672</v>
      </c>
    </row>
    <row r="4279" spans="1:49">
      <c r="A4279" s="70" t="str">
        <f t="shared" si="133"/>
        <v>2026-01</v>
      </c>
      <c r="B4279" s="5" t="str">
        <f>_xlfn.XLOOKUP(G4279,过机服务商重量差!A:A,过机服务商重量差!G:G)</f>
        <v>玉麒麟</v>
      </c>
      <c r="C4279" s="32" t="str">
        <f t="shared" si="132"/>
        <v>渠道</v>
      </c>
      <c r="D4279" s="63">
        <f>ROUND(IF(AND(AO4279&gt;=0,Y4279="正常走货"),_xlfn.XLOOKUP(G4279,过机服务商重量差!A:A,过机服务商重量差!L:L),"0"),2)</f>
        <v>136</v>
      </c>
      <c r="E4279" s="64">
        <f>ROUND(IF(B4279="小旋风",$D4279/提成!$D$4*提成!$E$4,$D4279/提成!$D$3*提成!$E$3),2)</f>
        <v>1.36</v>
      </c>
      <c r="F4279" s="5" t="str">
        <f ca="1">IFERROR(LOOKUP(1,0/((B4279=名单!B:B)*(VALUE(AW4279)&gt;=名单!E:E)*(VALUE(AW4279)&lt;=名单!G:G)*(Y4279="正常走货")),名单!H:H),"否")</f>
        <v>否</v>
      </c>
      <c r="G4279" s="71" t="s">
        <v>12819</v>
      </c>
      <c r="H4279" s="71" t="s">
        <v>12821</v>
      </c>
      <c r="J4279" s="72" t="s">
        <v>1080</v>
      </c>
      <c r="L4279" s="71" t="s">
        <v>18</v>
      </c>
      <c r="M4279" s="73"/>
      <c r="N4279" s="73"/>
      <c r="R4279" s="73"/>
      <c r="S4279" s="72" t="s">
        <v>39</v>
      </c>
      <c r="T4279" s="72" t="s">
        <v>14386</v>
      </c>
      <c r="U4279" s="73"/>
      <c r="W4279" s="73"/>
      <c r="X4279" s="73"/>
      <c r="Y4279" s="72" t="s">
        <v>14379</v>
      </c>
      <c r="AO4279" s="71">
        <v>0</v>
      </c>
      <c r="AW4279" s="74" t="s">
        <v>18673</v>
      </c>
    </row>
    <row r="4280" spans="1:49">
      <c r="A4280" s="70" t="str">
        <f t="shared" si="133"/>
        <v>2026-01</v>
      </c>
      <c r="B4280" s="5" t="str">
        <f>_xlfn.XLOOKUP(G4280,过机服务商重量差!A:A,过机服务商重量差!G:G)</f>
        <v>帅时莹</v>
      </c>
      <c r="C4280" s="32" t="str">
        <f t="shared" si="132"/>
        <v>渠道</v>
      </c>
      <c r="D4280" s="63">
        <f>ROUND(IF(AND(AO4280&gt;=0,Y4280="正常走货"),_xlfn.XLOOKUP(G4280,过机服务商重量差!A:A,过机服务商重量差!L:L),"0"),2)</f>
        <v>1.5</v>
      </c>
      <c r="E4280" s="64">
        <f>ROUND(IF(B4280="小旋风",$D4280/提成!$D$4*提成!$E$4,$D4280/提成!$D$3*提成!$E$3),2)</f>
        <v>0.02</v>
      </c>
      <c r="F4280" s="5" t="str">
        <f ca="1">IFERROR(LOOKUP(1,0/((B4280=名单!B:B)*(VALUE(AW4280)&gt;=名单!E:E)*(VALUE(AW4280)&lt;=名单!G:G)*(Y4280="正常走货")),名单!H:H),"否")</f>
        <v>否</v>
      </c>
      <c r="G4280" s="71" t="s">
        <v>12822</v>
      </c>
      <c r="H4280" s="71" t="s">
        <v>12824</v>
      </c>
      <c r="J4280" s="72" t="s">
        <v>458</v>
      </c>
      <c r="L4280" s="71" t="s">
        <v>18</v>
      </c>
      <c r="M4280" s="73"/>
      <c r="N4280" s="73"/>
      <c r="R4280" s="73"/>
      <c r="S4280" s="72" t="s">
        <v>187</v>
      </c>
      <c r="T4280" s="72" t="s">
        <v>14410</v>
      </c>
      <c r="U4280" s="73"/>
      <c r="W4280" s="73"/>
      <c r="X4280" s="73"/>
      <c r="Y4280" s="72" t="s">
        <v>14379</v>
      </c>
      <c r="AO4280" s="71">
        <v>50</v>
      </c>
      <c r="AW4280" s="74" t="s">
        <v>18674</v>
      </c>
    </row>
    <row r="4281" spans="1:49">
      <c r="A4281" s="70" t="str">
        <f t="shared" si="133"/>
        <v>2026-01</v>
      </c>
      <c r="B4281" s="5" t="str">
        <f>_xlfn.XLOOKUP(G4281,过机服务商重量差!A:A,过机服务商重量差!G:G)</f>
        <v>007</v>
      </c>
      <c r="C4281" s="32" t="str">
        <f t="shared" si="132"/>
        <v>渠道</v>
      </c>
      <c r="D4281" s="63">
        <f>ROUND(IF(AND(AO4281&gt;=0,Y4281="正常走货"),_xlfn.XLOOKUP(G4281,过机服务商重量差!A:A,过机服务商重量差!L:L),"0"),2)</f>
        <v>23</v>
      </c>
      <c r="E4281" s="64">
        <f>ROUND(IF(B4281="小旋风",$D4281/提成!$D$4*提成!$E$4,$D4281/提成!$D$3*提成!$E$3),2)</f>
        <v>0.23</v>
      </c>
      <c r="F4281" s="5" t="str">
        <f ca="1">IFERROR(LOOKUP(1,0/((B4281=名单!B:B)*(VALUE(AW4281)&gt;=名单!E:E)*(VALUE(AW4281)&lt;=名单!G:G)*(Y4281="正常走货")),名单!H:H),"否")</f>
        <v>否</v>
      </c>
      <c r="G4281" s="71" t="s">
        <v>12825</v>
      </c>
      <c r="H4281" s="71" t="s">
        <v>12827</v>
      </c>
      <c r="J4281" s="72" t="s">
        <v>266</v>
      </c>
      <c r="L4281" s="71" t="s">
        <v>18</v>
      </c>
      <c r="M4281" s="73"/>
      <c r="N4281" s="73"/>
      <c r="R4281" s="73"/>
      <c r="S4281" s="72" t="s">
        <v>604</v>
      </c>
      <c r="T4281" s="72" t="s">
        <v>14407</v>
      </c>
      <c r="U4281" s="73"/>
      <c r="W4281" s="73"/>
      <c r="X4281" s="73"/>
      <c r="Y4281" s="72" t="s">
        <v>14379</v>
      </c>
      <c r="AO4281" s="71">
        <v>98.9</v>
      </c>
      <c r="AW4281" s="74" t="s">
        <v>18675</v>
      </c>
    </row>
    <row r="4282" spans="1:49">
      <c r="A4282" s="70" t="str">
        <f t="shared" si="133"/>
        <v>2026-01</v>
      </c>
      <c r="B4282" s="5" t="str">
        <f>_xlfn.XLOOKUP(G4282,过机服务商重量差!A:A,过机服务商重量差!G:G)</f>
        <v>小旋风</v>
      </c>
      <c r="C4282" s="32" t="str">
        <f t="shared" si="132"/>
        <v>渠道</v>
      </c>
      <c r="D4282" s="63">
        <f>ROUND(IF(AND(AO4282&gt;=0,Y4282="正常走货"),_xlfn.XLOOKUP(G4282,过机服务商重量差!A:A,过机服务商重量差!L:L),"0"),2)</f>
        <v>177</v>
      </c>
      <c r="E4282" s="64">
        <f>ROUND(IF(B4282="小旋风",$D4282/提成!$D$4*提成!$E$4,$D4282/提成!$D$3*提成!$E$3),2)</f>
        <v>1.77</v>
      </c>
      <c r="F4282" s="5" t="str">
        <f ca="1">IFERROR(LOOKUP(1,0/((B4282=名单!B:B)*(VALUE(AW4282)&gt;=名单!E:E)*(VALUE(AW4282)&lt;=名单!G:G)*(Y4282="正常走货")),名单!H:H),"否")</f>
        <v>是</v>
      </c>
      <c r="G4282" s="71" t="s">
        <v>12828</v>
      </c>
      <c r="H4282" s="71" t="s">
        <v>12830</v>
      </c>
      <c r="J4282" s="72" t="s">
        <v>441</v>
      </c>
      <c r="L4282" s="71" t="s">
        <v>18</v>
      </c>
      <c r="M4282" s="73"/>
      <c r="N4282" s="73"/>
      <c r="R4282" s="73"/>
      <c r="S4282" s="72" t="s">
        <v>540</v>
      </c>
      <c r="T4282" s="72" t="s">
        <v>14410</v>
      </c>
      <c r="U4282" s="73"/>
      <c r="W4282" s="73"/>
      <c r="X4282" s="73"/>
      <c r="Y4282" s="72" t="s">
        <v>14379</v>
      </c>
      <c r="AO4282" s="71">
        <v>680</v>
      </c>
      <c r="AW4282" s="74" t="s">
        <v>18676</v>
      </c>
    </row>
    <row r="4283" spans="1:49">
      <c r="A4283" s="70" t="str">
        <f t="shared" si="133"/>
        <v>2026-01</v>
      </c>
      <c r="B4283" s="5" t="str">
        <f>_xlfn.XLOOKUP(G4283,过机服务商重量差!A:A,过机服务商重量差!G:G)</f>
        <v>帅时莹</v>
      </c>
      <c r="C4283" s="32" t="str">
        <f t="shared" si="132"/>
        <v>渠道</v>
      </c>
      <c r="D4283" s="63">
        <f>ROUND(IF(AND(AO4283&gt;=0,Y4283="正常走货"),_xlfn.XLOOKUP(G4283,过机服务商重量差!A:A,过机服务商重量差!L:L),"0"),2)</f>
        <v>5</v>
      </c>
      <c r="E4283" s="64">
        <f>ROUND(IF(B4283="小旋风",$D4283/提成!$D$4*提成!$E$4,$D4283/提成!$D$3*提成!$E$3),2)</f>
        <v>0.05</v>
      </c>
      <c r="F4283" s="5" t="str">
        <f ca="1">IFERROR(LOOKUP(1,0/((B4283=名单!B:B)*(VALUE(AW4283)&gt;=名单!E:E)*(VALUE(AW4283)&lt;=名单!G:G)*(Y4283="正常走货")),名单!H:H),"否")</f>
        <v>否</v>
      </c>
      <c r="G4283" s="71" t="s">
        <v>12831</v>
      </c>
      <c r="H4283" s="71" t="s">
        <v>12833</v>
      </c>
      <c r="J4283" s="72" t="s">
        <v>586</v>
      </c>
      <c r="L4283" s="71" t="s">
        <v>18</v>
      </c>
      <c r="M4283" s="73"/>
      <c r="N4283" s="73"/>
      <c r="R4283" s="73"/>
      <c r="S4283" s="72" t="s">
        <v>191</v>
      </c>
      <c r="T4283" s="72" t="s">
        <v>14410</v>
      </c>
      <c r="U4283" s="73"/>
      <c r="W4283" s="73"/>
      <c r="X4283" s="73"/>
      <c r="Y4283" s="72" t="s">
        <v>14379</v>
      </c>
      <c r="AO4283" s="71">
        <v>228.82</v>
      </c>
      <c r="AW4283" s="74" t="s">
        <v>18677</v>
      </c>
    </row>
    <row r="4284" spans="1:49">
      <c r="A4284" s="70" t="str">
        <f t="shared" si="133"/>
        <v>2026-01</v>
      </c>
      <c r="B4284" s="5" t="str">
        <f>_xlfn.XLOOKUP(G4284,过机服务商重量差!A:A,过机服务商重量差!G:G)</f>
        <v>玉麒麟</v>
      </c>
      <c r="C4284" s="32" t="str">
        <f t="shared" si="132"/>
        <v>渠道</v>
      </c>
      <c r="D4284" s="63">
        <f>ROUND(IF(AND(AO4284&gt;=0,Y4284="正常走货"),_xlfn.XLOOKUP(G4284,过机服务商重量差!A:A,过机服务商重量差!L:L),"0"),2)</f>
        <v>5</v>
      </c>
      <c r="E4284" s="64">
        <f>ROUND(IF(B4284="小旋风",$D4284/提成!$D$4*提成!$E$4,$D4284/提成!$D$3*提成!$E$3),2)</f>
        <v>0.05</v>
      </c>
      <c r="F4284" s="5" t="str">
        <f ca="1">IFERROR(LOOKUP(1,0/((B4284=名单!B:B)*(VALUE(AW4284)&gt;=名单!E:E)*(VALUE(AW4284)&lt;=名单!G:G)*(Y4284="正常走货")),名单!H:H),"否")</f>
        <v>否</v>
      </c>
      <c r="G4284" s="71" t="s">
        <v>12834</v>
      </c>
      <c r="H4284" s="71" t="s">
        <v>12836</v>
      </c>
      <c r="J4284" s="72" t="s">
        <v>17</v>
      </c>
      <c r="L4284" s="71" t="s">
        <v>18</v>
      </c>
      <c r="M4284" s="73"/>
      <c r="N4284" s="73"/>
      <c r="R4284" s="73"/>
      <c r="S4284" s="72" t="s">
        <v>292</v>
      </c>
      <c r="T4284" s="72" t="s">
        <v>14410</v>
      </c>
      <c r="U4284" s="73"/>
      <c r="W4284" s="73"/>
      <c r="X4284" s="73"/>
      <c r="Y4284" s="72" t="s">
        <v>14379</v>
      </c>
      <c r="AO4284" s="71">
        <v>115.02</v>
      </c>
      <c r="AW4284" s="74" t="s">
        <v>18678</v>
      </c>
    </row>
    <row r="4285" spans="1:49">
      <c r="A4285" s="70" t="str">
        <f t="shared" si="133"/>
        <v>2026-01</v>
      </c>
      <c r="B4285" s="5" t="str">
        <f>_xlfn.XLOOKUP(G4285,过机服务商重量差!A:A,过机服务商重量差!G:G)</f>
        <v>玉麒麟</v>
      </c>
      <c r="C4285" s="32" t="str">
        <f t="shared" si="132"/>
        <v>渠道</v>
      </c>
      <c r="D4285" s="63">
        <f>ROUND(IF(AND(AO4285&gt;=0,Y4285="正常走货"),_xlfn.XLOOKUP(G4285,过机服务商重量差!A:A,过机服务商重量差!L:L),"0"),2)</f>
        <v>4</v>
      </c>
      <c r="E4285" s="64">
        <f>ROUND(IF(B4285="小旋风",$D4285/提成!$D$4*提成!$E$4,$D4285/提成!$D$3*提成!$E$3),2)</f>
        <v>0.04</v>
      </c>
      <c r="F4285" s="5" t="str">
        <f ca="1">IFERROR(LOOKUP(1,0/((B4285=名单!B:B)*(VALUE(AW4285)&gt;=名单!E:E)*(VALUE(AW4285)&lt;=名单!G:G)*(Y4285="正常走货")),名单!H:H),"否")</f>
        <v>否</v>
      </c>
      <c r="G4285" s="71" t="s">
        <v>12837</v>
      </c>
      <c r="H4285" s="71" t="s">
        <v>12839</v>
      </c>
      <c r="J4285" s="72" t="s">
        <v>17</v>
      </c>
      <c r="L4285" s="71" t="s">
        <v>18</v>
      </c>
      <c r="M4285" s="73"/>
      <c r="N4285" s="73"/>
      <c r="R4285" s="73"/>
      <c r="S4285" s="72" t="s">
        <v>292</v>
      </c>
      <c r="T4285" s="72" t="s">
        <v>14410</v>
      </c>
      <c r="U4285" s="73"/>
      <c r="W4285" s="73"/>
      <c r="X4285" s="73"/>
      <c r="Y4285" s="72" t="s">
        <v>14379</v>
      </c>
      <c r="AO4285" s="71">
        <v>129.23</v>
      </c>
      <c r="AW4285" s="74" t="s">
        <v>18679</v>
      </c>
    </row>
    <row r="4286" spans="1:49">
      <c r="A4286" s="70" t="str">
        <f t="shared" si="133"/>
        <v>2026-01</v>
      </c>
      <c r="B4286" s="5" t="str">
        <f>_xlfn.XLOOKUP(G4286,过机服务商重量差!A:A,过机服务商重量差!G:G)</f>
        <v>玉麒麟</v>
      </c>
      <c r="C4286" s="32" t="str">
        <f t="shared" si="132"/>
        <v>渠道</v>
      </c>
      <c r="D4286" s="63">
        <f>ROUND(IF(AND(AO4286&gt;=0,Y4286="正常走货"),_xlfn.XLOOKUP(G4286,过机服务商重量差!A:A,过机服务商重量差!L:L),"0"),2)</f>
        <v>16</v>
      </c>
      <c r="E4286" s="64">
        <f>ROUND(IF(B4286="小旋风",$D4286/提成!$D$4*提成!$E$4,$D4286/提成!$D$3*提成!$E$3),2)</f>
        <v>0.16</v>
      </c>
      <c r="F4286" s="5" t="str">
        <f ca="1">IFERROR(LOOKUP(1,0/((B4286=名单!B:B)*(VALUE(AW4286)&gt;=名单!E:E)*(VALUE(AW4286)&lt;=名单!G:G)*(Y4286="正常走货")),名单!H:H),"否")</f>
        <v>否</v>
      </c>
      <c r="G4286" s="71" t="s">
        <v>12840</v>
      </c>
      <c r="H4286" s="71" t="s">
        <v>12840</v>
      </c>
      <c r="J4286" s="72" t="s">
        <v>17</v>
      </c>
      <c r="L4286" s="71" t="s">
        <v>18</v>
      </c>
      <c r="M4286" s="73"/>
      <c r="N4286" s="73"/>
      <c r="R4286" s="73"/>
      <c r="S4286" s="72" t="s">
        <v>562</v>
      </c>
      <c r="T4286" s="72" t="s">
        <v>14410</v>
      </c>
      <c r="U4286" s="73"/>
      <c r="W4286" s="73"/>
      <c r="X4286" s="73"/>
      <c r="Y4286" s="72" t="s">
        <v>14379</v>
      </c>
      <c r="AO4286" s="71">
        <v>133</v>
      </c>
      <c r="AW4286" s="74" t="s">
        <v>18680</v>
      </c>
    </row>
    <row r="4287" spans="1:49">
      <c r="A4287" s="70" t="str">
        <f t="shared" si="133"/>
        <v>2026-01</v>
      </c>
      <c r="B4287" s="5" t="str">
        <f>_xlfn.XLOOKUP(G4287,过机服务商重量差!A:A,过机服务商重量差!G:G)</f>
        <v>玉麒麟</v>
      </c>
      <c r="C4287" s="32" t="str">
        <f t="shared" si="132"/>
        <v>渠道</v>
      </c>
      <c r="D4287" s="63">
        <f>ROUND(IF(AND(AO4287&gt;=0,Y4287="正常走货"),_xlfn.XLOOKUP(G4287,过机服务商重量差!A:A,过机服务商重量差!L:L),"0"),2)</f>
        <v>1.5</v>
      </c>
      <c r="E4287" s="64">
        <f>ROUND(IF(B4287="小旋风",$D4287/提成!$D$4*提成!$E$4,$D4287/提成!$D$3*提成!$E$3),2)</f>
        <v>0.02</v>
      </c>
      <c r="F4287" s="5" t="str">
        <f ca="1">IFERROR(LOOKUP(1,0/((B4287=名单!B:B)*(VALUE(AW4287)&gt;=名单!E:E)*(VALUE(AW4287)&lt;=名单!G:G)*(Y4287="正常走货")),名单!H:H),"否")</f>
        <v>否</v>
      </c>
      <c r="G4287" s="71" t="s">
        <v>12842</v>
      </c>
      <c r="H4287" s="71" t="s">
        <v>12844</v>
      </c>
      <c r="J4287" s="72" t="s">
        <v>17</v>
      </c>
      <c r="L4287" s="71" t="s">
        <v>18</v>
      </c>
      <c r="M4287" s="73"/>
      <c r="N4287" s="73"/>
      <c r="R4287" s="73"/>
      <c r="S4287" s="72" t="s">
        <v>292</v>
      </c>
      <c r="T4287" s="72" t="s">
        <v>14410</v>
      </c>
      <c r="U4287" s="73"/>
      <c r="W4287" s="73"/>
      <c r="X4287" s="73"/>
      <c r="Y4287" s="72" t="s">
        <v>14379</v>
      </c>
      <c r="AO4287" s="71">
        <v>49.27</v>
      </c>
      <c r="AW4287" s="74" t="s">
        <v>18681</v>
      </c>
    </row>
    <row r="4288" spans="1:49">
      <c r="A4288" s="70" t="str">
        <f t="shared" si="133"/>
        <v>2026-01</v>
      </c>
      <c r="B4288" s="5" t="str">
        <f>_xlfn.XLOOKUP(G4288,过机服务商重量差!A:A,过机服务商重量差!G:G)</f>
        <v>玉麒麟</v>
      </c>
      <c r="C4288" s="32" t="str">
        <f t="shared" si="132"/>
        <v>渠道</v>
      </c>
      <c r="D4288" s="63">
        <f>ROUND(IF(AND(AO4288&gt;=0,Y4288="正常走货"),_xlfn.XLOOKUP(G4288,过机服务商重量差!A:A,过机服务商重量差!L:L),"0"),2)</f>
        <v>63</v>
      </c>
      <c r="E4288" s="64">
        <f>ROUND(IF(B4288="小旋风",$D4288/提成!$D$4*提成!$E$4,$D4288/提成!$D$3*提成!$E$3),2)</f>
        <v>0.63</v>
      </c>
      <c r="F4288" s="5" t="str">
        <f ca="1">IFERROR(LOOKUP(1,0/((B4288=名单!B:B)*(VALUE(AW4288)&gt;=名单!E:E)*(VALUE(AW4288)&lt;=名单!G:G)*(Y4288="正常走货")),名单!H:H),"否")</f>
        <v>否</v>
      </c>
      <c r="G4288" s="71" t="s">
        <v>12845</v>
      </c>
      <c r="H4288" s="71" t="s">
        <v>12847</v>
      </c>
      <c r="J4288" s="72" t="s">
        <v>17</v>
      </c>
      <c r="L4288" s="71" t="s">
        <v>18</v>
      </c>
      <c r="M4288" s="73"/>
      <c r="N4288" s="73"/>
      <c r="R4288" s="73"/>
      <c r="S4288" s="72" t="s">
        <v>7799</v>
      </c>
      <c r="T4288" s="72" t="s">
        <v>14382</v>
      </c>
      <c r="U4288" s="73"/>
      <c r="W4288" s="73"/>
      <c r="X4288" s="73"/>
      <c r="Y4288" s="72" t="s">
        <v>14379</v>
      </c>
      <c r="AO4288" s="71">
        <v>126</v>
      </c>
      <c r="AW4288" s="74" t="s">
        <v>18682</v>
      </c>
    </row>
    <row r="4289" spans="1:49">
      <c r="A4289" s="70" t="str">
        <f t="shared" si="133"/>
        <v>2026-01</v>
      </c>
      <c r="B4289" s="5" t="str">
        <f>_xlfn.XLOOKUP(G4289,过机服务商重量差!A:A,过机服务商重量差!G:G)</f>
        <v>玉麒麟</v>
      </c>
      <c r="C4289" s="32" t="str">
        <f t="shared" si="132"/>
        <v>渠道</v>
      </c>
      <c r="D4289" s="63">
        <f>ROUND(IF(AND(AO4289&gt;=0,Y4289="正常走货"),_xlfn.XLOOKUP(G4289,过机服务商重量差!A:A,过机服务商重量差!L:L),"0"),2)</f>
        <v>106</v>
      </c>
      <c r="E4289" s="64">
        <f>ROUND(IF(B4289="小旋风",$D4289/提成!$D$4*提成!$E$4,$D4289/提成!$D$3*提成!$E$3),2)</f>
        <v>1.06</v>
      </c>
      <c r="F4289" s="5" t="str">
        <f ca="1">IFERROR(LOOKUP(1,0/((B4289=名单!B:B)*(VALUE(AW4289)&gt;=名单!E:E)*(VALUE(AW4289)&lt;=名单!G:G)*(Y4289="正常走货")),名单!H:H),"否")</f>
        <v>否</v>
      </c>
      <c r="G4289" s="71" t="s">
        <v>12848</v>
      </c>
      <c r="H4289" s="71" t="s">
        <v>12850</v>
      </c>
      <c r="J4289" s="72" t="s">
        <v>24</v>
      </c>
      <c r="L4289" s="71" t="s">
        <v>18</v>
      </c>
      <c r="M4289" s="73"/>
      <c r="N4289" s="73"/>
      <c r="R4289" s="73"/>
      <c r="S4289" s="72" t="s">
        <v>211</v>
      </c>
      <c r="T4289" s="72" t="s">
        <v>14407</v>
      </c>
      <c r="U4289" s="73"/>
      <c r="W4289" s="73"/>
      <c r="X4289" s="73"/>
      <c r="Y4289" s="72" t="s">
        <v>14379</v>
      </c>
      <c r="AO4289" s="71">
        <v>619.6</v>
      </c>
      <c r="AW4289" s="74" t="s">
        <v>18683</v>
      </c>
    </row>
    <row r="4290" spans="1:49">
      <c r="A4290" s="70" t="str">
        <f t="shared" si="133"/>
        <v>2026-01</v>
      </c>
      <c r="B4290" s="5" t="str">
        <f>_xlfn.XLOOKUP(G4290,过机服务商重量差!A:A,过机服务商重量差!G:G)</f>
        <v>风清扬</v>
      </c>
      <c r="C4290" s="32" t="str">
        <f t="shared" ref="C4290:C4353" si="134">IF(OR(AO4290&lt;0,L4290="FBA海运"),"","渠道")</f>
        <v>渠道</v>
      </c>
      <c r="D4290" s="63">
        <f>ROUND(IF(AND(AO4290&gt;=0,Y4290="正常走货"),_xlfn.XLOOKUP(G4290,过机服务商重量差!A:A,过机服务商重量差!L:L),"0"),2)</f>
        <v>596</v>
      </c>
      <c r="E4290" s="64">
        <f>ROUND(IF(B4290="小旋风",$D4290/提成!$D$4*提成!$E$4,$D4290/提成!$D$3*提成!$E$3),2)</f>
        <v>5.96</v>
      </c>
      <c r="F4290" s="5" t="str">
        <f ca="1">IFERROR(LOOKUP(1,0/((B4290=名单!B:B)*(VALUE(AW4290)&gt;=名单!E:E)*(VALUE(AW4290)&lt;=名单!G:G)*(Y4290="正常走货")),名单!H:H),"否")</f>
        <v>是</v>
      </c>
      <c r="G4290" s="71" t="s">
        <v>12851</v>
      </c>
      <c r="H4290" s="71" t="s">
        <v>12853</v>
      </c>
      <c r="J4290" s="72" t="s">
        <v>231</v>
      </c>
      <c r="L4290" s="71" t="s">
        <v>18</v>
      </c>
      <c r="M4290" s="73"/>
      <c r="N4290" s="73"/>
      <c r="R4290" s="73"/>
      <c r="S4290" s="72" t="s">
        <v>390</v>
      </c>
      <c r="T4290" s="72" t="s">
        <v>14386</v>
      </c>
      <c r="U4290" s="73"/>
      <c r="W4290" s="73"/>
      <c r="X4290" s="73"/>
      <c r="Y4290" s="72" t="s">
        <v>14379</v>
      </c>
      <c r="AO4290" s="71">
        <v>969.9</v>
      </c>
      <c r="AW4290" s="74" t="s">
        <v>18684</v>
      </c>
    </row>
    <row r="4291" spans="1:49">
      <c r="A4291" s="70" t="str">
        <f t="shared" ref="A4291:A4354" si="135">MID(AW4291,1,7)</f>
        <v>2026-01</v>
      </c>
      <c r="B4291" s="5" t="str">
        <f>_xlfn.XLOOKUP(G4291,过机服务商重量差!A:A,过机服务商重量差!G:G)</f>
        <v>风清扬</v>
      </c>
      <c r="C4291" s="32" t="str">
        <f t="shared" si="134"/>
        <v>渠道</v>
      </c>
      <c r="D4291" s="63">
        <f>ROUND(IF(AND(AO4291&gt;=0,Y4291="正常走货"),_xlfn.XLOOKUP(G4291,过机服务商重量差!A:A,过机服务商重量差!L:L),"0"),2)</f>
        <v>533</v>
      </c>
      <c r="E4291" s="64">
        <f>ROUND(IF(B4291="小旋风",$D4291/提成!$D$4*提成!$E$4,$D4291/提成!$D$3*提成!$E$3),2)</f>
        <v>5.33</v>
      </c>
      <c r="F4291" s="5" t="str">
        <f ca="1">IFERROR(LOOKUP(1,0/((B4291=名单!B:B)*(VALUE(AW4291)&gt;=名单!E:E)*(VALUE(AW4291)&lt;=名单!G:G)*(Y4291="正常走货")),名单!H:H),"否")</f>
        <v>是</v>
      </c>
      <c r="G4291" s="71" t="s">
        <v>12854</v>
      </c>
      <c r="H4291" s="71" t="s">
        <v>12856</v>
      </c>
      <c r="J4291" s="72" t="s">
        <v>967</v>
      </c>
      <c r="L4291" s="71" t="s">
        <v>18</v>
      </c>
      <c r="M4291" s="73"/>
      <c r="N4291" s="73"/>
      <c r="R4291" s="73"/>
      <c r="S4291" s="72" t="s">
        <v>390</v>
      </c>
      <c r="T4291" s="72" t="s">
        <v>14386</v>
      </c>
      <c r="U4291" s="73"/>
      <c r="W4291" s="73"/>
      <c r="X4291" s="73"/>
      <c r="Y4291" s="72" t="s">
        <v>14379</v>
      </c>
      <c r="AO4291" s="71">
        <v>2692.5</v>
      </c>
      <c r="AW4291" s="74" t="s">
        <v>18685</v>
      </c>
    </row>
    <row r="4292" spans="1:49">
      <c r="A4292" s="70" t="str">
        <f t="shared" si="135"/>
        <v>2026-01</v>
      </c>
      <c r="B4292" s="5" t="str">
        <f>_xlfn.XLOOKUP(G4292,过机服务商重量差!A:A,过机服务商重量差!G:G)</f>
        <v>帅时莹</v>
      </c>
      <c r="C4292" s="32" t="str">
        <f t="shared" si="134"/>
        <v>渠道</v>
      </c>
      <c r="D4292" s="63">
        <f>ROUND(IF(AND(AO4292&gt;=0,Y4292="正常走货"),_xlfn.XLOOKUP(G4292,过机服务商重量差!A:A,过机服务商重量差!L:L),"0"),2)</f>
        <v>5</v>
      </c>
      <c r="E4292" s="64">
        <f>ROUND(IF(B4292="小旋风",$D4292/提成!$D$4*提成!$E$4,$D4292/提成!$D$3*提成!$E$3),2)</f>
        <v>0.05</v>
      </c>
      <c r="F4292" s="5" t="str">
        <f ca="1">IFERROR(LOOKUP(1,0/((B4292=名单!B:B)*(VALUE(AW4292)&gt;=名单!E:E)*(VALUE(AW4292)&lt;=名单!G:G)*(Y4292="正常走货")),名单!H:H),"否")</f>
        <v>否</v>
      </c>
      <c r="G4292" s="71" t="s">
        <v>12857</v>
      </c>
      <c r="H4292" s="71" t="s">
        <v>12859</v>
      </c>
      <c r="J4292" s="72" t="s">
        <v>140</v>
      </c>
      <c r="L4292" s="71" t="s">
        <v>18</v>
      </c>
      <c r="M4292" s="73"/>
      <c r="N4292" s="73"/>
      <c r="R4292" s="73"/>
      <c r="S4292" s="72" t="s">
        <v>535</v>
      </c>
      <c r="T4292" s="72" t="s">
        <v>14410</v>
      </c>
      <c r="U4292" s="73"/>
      <c r="W4292" s="73"/>
      <c r="X4292" s="73"/>
      <c r="Y4292" s="72" t="s">
        <v>14379</v>
      </c>
      <c r="AO4292" s="71">
        <v>111.81</v>
      </c>
      <c r="AW4292" s="74" t="s">
        <v>18686</v>
      </c>
    </row>
    <row r="4293" spans="1:49">
      <c r="A4293" s="70" t="str">
        <f t="shared" si="135"/>
        <v>2026-01</v>
      </c>
      <c r="B4293" s="5" t="str">
        <f>_xlfn.XLOOKUP(G4293,过机服务商重量差!A:A,过机服务商重量差!G:G)</f>
        <v>玉麒麟</v>
      </c>
      <c r="C4293" s="32" t="str">
        <f t="shared" si="134"/>
        <v>渠道</v>
      </c>
      <c r="D4293" s="63">
        <f>ROUND(IF(AND(AO4293&gt;=0,Y4293="正常走货"),_xlfn.XLOOKUP(G4293,过机服务商重量差!A:A,过机服务商重量差!L:L),"0"),2)</f>
        <v>1</v>
      </c>
      <c r="E4293" s="64">
        <f>ROUND(IF(B4293="小旋风",$D4293/提成!$D$4*提成!$E$4,$D4293/提成!$D$3*提成!$E$3),2)</f>
        <v>0.01</v>
      </c>
      <c r="F4293" s="5" t="str">
        <f ca="1">IFERROR(LOOKUP(1,0/((B4293=名单!B:B)*(VALUE(AW4293)&gt;=名单!E:E)*(VALUE(AW4293)&lt;=名单!G:G)*(Y4293="正常走货")),名单!H:H),"否")</f>
        <v>否</v>
      </c>
      <c r="G4293" s="71" t="s">
        <v>12860</v>
      </c>
      <c r="H4293" s="71" t="s">
        <v>12862</v>
      </c>
      <c r="J4293" s="72" t="s">
        <v>17</v>
      </c>
      <c r="L4293" s="71" t="s">
        <v>18</v>
      </c>
      <c r="M4293" s="73"/>
      <c r="N4293" s="73"/>
      <c r="R4293" s="73"/>
      <c r="S4293" s="72" t="s">
        <v>292</v>
      </c>
      <c r="T4293" s="72" t="s">
        <v>14410</v>
      </c>
      <c r="U4293" s="73"/>
      <c r="W4293" s="73"/>
      <c r="X4293" s="73"/>
      <c r="Y4293" s="72" t="s">
        <v>14379</v>
      </c>
      <c r="AO4293" s="71">
        <v>74</v>
      </c>
      <c r="AW4293" s="74" t="s">
        <v>18687</v>
      </c>
    </row>
    <row r="4294" spans="1:49">
      <c r="A4294" s="70" t="str">
        <f t="shared" si="135"/>
        <v>2026-01</v>
      </c>
      <c r="B4294" s="5" t="str">
        <f>_xlfn.XLOOKUP(G4294,过机服务商重量差!A:A,过机服务商重量差!G:G)</f>
        <v>玉麒麟</v>
      </c>
      <c r="C4294" s="32" t="str">
        <f t="shared" si="134"/>
        <v>渠道</v>
      </c>
      <c r="D4294" s="63">
        <f>ROUND(IF(AND(AO4294&gt;=0,Y4294="正常走货"),_xlfn.XLOOKUP(G4294,过机服务商重量差!A:A,过机服务商重量差!L:L),"0"),2)</f>
        <v>0.5</v>
      </c>
      <c r="E4294" s="64">
        <f>ROUND(IF(B4294="小旋风",$D4294/提成!$D$4*提成!$E$4,$D4294/提成!$D$3*提成!$E$3),2)</f>
        <v>0.01</v>
      </c>
      <c r="F4294" s="5" t="str">
        <f ca="1">IFERROR(LOOKUP(1,0/((B4294=名单!B:B)*(VALUE(AW4294)&gt;=名单!E:E)*(VALUE(AW4294)&lt;=名单!G:G)*(Y4294="正常走货")),名单!H:H),"否")</f>
        <v>否</v>
      </c>
      <c r="G4294" s="71" t="s">
        <v>12863</v>
      </c>
      <c r="H4294" s="71" t="s">
        <v>12865</v>
      </c>
      <c r="J4294" s="72" t="s">
        <v>17</v>
      </c>
      <c r="L4294" s="71" t="s">
        <v>18</v>
      </c>
      <c r="M4294" s="73"/>
      <c r="N4294" s="73"/>
      <c r="R4294" s="73"/>
      <c r="S4294" s="72" t="s">
        <v>292</v>
      </c>
      <c r="T4294" s="72" t="s">
        <v>14410</v>
      </c>
      <c r="U4294" s="73"/>
      <c r="W4294" s="73"/>
      <c r="X4294" s="73"/>
      <c r="Y4294" s="72" t="s">
        <v>14379</v>
      </c>
      <c r="AO4294" s="71">
        <v>88.5</v>
      </c>
      <c r="AW4294" s="74" t="s">
        <v>18688</v>
      </c>
    </row>
    <row r="4295" spans="1:49">
      <c r="A4295" s="70" t="str">
        <f t="shared" si="135"/>
        <v>2026-01</v>
      </c>
      <c r="B4295" s="5" t="str">
        <f>_xlfn.XLOOKUP(G4295,过机服务商重量差!A:A,过机服务商重量差!G:G)</f>
        <v>007</v>
      </c>
      <c r="C4295" s="32" t="str">
        <f t="shared" si="134"/>
        <v>渠道</v>
      </c>
      <c r="D4295" s="63">
        <f>ROUND(IF(AND(AO4295&gt;=0,Y4295="正常走货"),_xlfn.XLOOKUP(G4295,过机服务商重量差!A:A,过机服务商重量差!L:L),"0"),2)</f>
        <v>64</v>
      </c>
      <c r="E4295" s="64">
        <f>ROUND(IF(B4295="小旋风",$D4295/提成!$D$4*提成!$E$4,$D4295/提成!$D$3*提成!$E$3),2)</f>
        <v>0.64</v>
      </c>
      <c r="F4295" s="5" t="str">
        <f ca="1">IFERROR(LOOKUP(1,0/((B4295=名单!B:B)*(VALUE(AW4295)&gt;=名单!E:E)*(VALUE(AW4295)&lt;=名单!G:G)*(Y4295="正常走货")),名单!H:H),"否")</f>
        <v>否</v>
      </c>
      <c r="G4295" s="71" t="s">
        <v>12866</v>
      </c>
      <c r="H4295" s="71" t="s">
        <v>12868</v>
      </c>
      <c r="J4295" s="72" t="s">
        <v>7168</v>
      </c>
      <c r="L4295" s="71" t="s">
        <v>18</v>
      </c>
      <c r="M4295" s="73"/>
      <c r="N4295" s="73"/>
      <c r="R4295" s="73"/>
      <c r="S4295" s="72" t="s">
        <v>215</v>
      </c>
      <c r="T4295" s="72" t="s">
        <v>14378</v>
      </c>
      <c r="U4295" s="73"/>
      <c r="W4295" s="73"/>
      <c r="X4295" s="73"/>
      <c r="Y4295" s="72" t="s">
        <v>14379</v>
      </c>
      <c r="AO4295" s="71">
        <v>364</v>
      </c>
      <c r="AW4295" s="74" t="s">
        <v>18689</v>
      </c>
    </row>
    <row r="4296" spans="1:49">
      <c r="A4296" s="70" t="str">
        <f t="shared" si="135"/>
        <v>2026-01</v>
      </c>
      <c r="B4296" s="5" t="str">
        <f>_xlfn.XLOOKUP(G4296,过机服务商重量差!A:A,过机服务商重量差!G:G)</f>
        <v>玉麒麟</v>
      </c>
      <c r="C4296" s="32" t="str">
        <f t="shared" si="134"/>
        <v>渠道</v>
      </c>
      <c r="D4296" s="63">
        <f>ROUND(IF(AND(AO4296&gt;=0,Y4296="正常走货"),_xlfn.XLOOKUP(G4296,过机服务商重量差!A:A,过机服务商重量差!L:L),"0"),2)</f>
        <v>3</v>
      </c>
      <c r="E4296" s="64">
        <f>ROUND(IF(B4296="小旋风",$D4296/提成!$D$4*提成!$E$4,$D4296/提成!$D$3*提成!$E$3),2)</f>
        <v>0.03</v>
      </c>
      <c r="F4296" s="5" t="str">
        <f ca="1">IFERROR(LOOKUP(1,0/((B4296=名单!B:B)*(VALUE(AW4296)&gt;=名单!E:E)*(VALUE(AW4296)&lt;=名单!G:G)*(Y4296="正常走货")),名单!H:H),"否")</f>
        <v>否</v>
      </c>
      <c r="G4296" s="71" t="s">
        <v>12869</v>
      </c>
      <c r="H4296" s="71" t="s">
        <v>12871</v>
      </c>
      <c r="J4296" s="71" t="s">
        <v>17</v>
      </c>
      <c r="L4296" s="71" t="s">
        <v>18</v>
      </c>
      <c r="M4296" s="73"/>
      <c r="N4296" s="73"/>
      <c r="R4296" s="73"/>
      <c r="S4296" s="72" t="s">
        <v>3662</v>
      </c>
      <c r="T4296" s="72" t="s">
        <v>15575</v>
      </c>
      <c r="U4296" s="73"/>
      <c r="W4296" s="73"/>
      <c r="X4296" s="73"/>
      <c r="Y4296" s="72" t="s">
        <v>14379</v>
      </c>
      <c r="AO4296" s="71">
        <v>71.31</v>
      </c>
      <c r="AW4296" s="74" t="s">
        <v>18690</v>
      </c>
    </row>
    <row r="4297" spans="1:49">
      <c r="A4297" s="70" t="str">
        <f t="shared" si="135"/>
        <v>2026-01</v>
      </c>
      <c r="B4297" s="5" t="str">
        <f>_xlfn.XLOOKUP(G4297,过机服务商重量差!A:A,过机服务商重量差!G:G)</f>
        <v>无崖子</v>
      </c>
      <c r="C4297" s="32" t="str">
        <f t="shared" si="134"/>
        <v>渠道</v>
      </c>
      <c r="D4297" s="63">
        <f>ROUND(IF(AND(AO4297&gt;=0,Y4297="正常走货"),_xlfn.XLOOKUP(G4297,过机服务商重量差!A:A,过机服务商重量差!L:L),"0"),2)</f>
        <v>0</v>
      </c>
      <c r="E4297" s="64">
        <f>ROUND(IF(B4297="小旋风",$D4297/提成!$D$4*提成!$E$4,$D4297/提成!$D$3*提成!$E$3),2)</f>
        <v>0</v>
      </c>
      <c r="F4297" s="5" t="str">
        <f ca="1">IFERROR(LOOKUP(1,0/((B4297=名单!B:B)*(VALUE(AW4297)&gt;=名单!E:E)*(VALUE(AW4297)&lt;=名单!G:G)*(Y4297="正常走货")),名单!H:H),"否")</f>
        <v>否</v>
      </c>
      <c r="G4297" s="71" t="s">
        <v>12872</v>
      </c>
      <c r="H4297" s="71" t="s">
        <v>12874</v>
      </c>
      <c r="J4297" s="72" t="s">
        <v>1936</v>
      </c>
      <c r="L4297" s="71" t="s">
        <v>18</v>
      </c>
      <c r="M4297" s="73"/>
      <c r="N4297" s="73"/>
      <c r="R4297" s="73"/>
      <c r="S4297" s="72" t="s">
        <v>1113</v>
      </c>
      <c r="T4297" s="72" t="s">
        <v>14410</v>
      </c>
      <c r="U4297" s="73"/>
      <c r="W4297" s="73"/>
      <c r="X4297" s="73"/>
      <c r="Y4297" s="72" t="s">
        <v>14379</v>
      </c>
      <c r="AO4297" s="71">
        <v>95.5699999999998</v>
      </c>
      <c r="AW4297" s="74" t="s">
        <v>18691</v>
      </c>
    </row>
    <row r="4298" spans="1:49">
      <c r="A4298" s="70" t="str">
        <f t="shared" si="135"/>
        <v>2026-01</v>
      </c>
      <c r="B4298" s="5" t="str">
        <f>_xlfn.XLOOKUP(G4298,过机服务商重量差!A:A,过机服务商重量差!G:G)</f>
        <v>无崖子</v>
      </c>
      <c r="C4298" s="32" t="str">
        <f t="shared" si="134"/>
        <v>渠道</v>
      </c>
      <c r="D4298" s="63">
        <f>ROUND(IF(AND(AO4298&gt;=0,Y4298="正常走货"),_xlfn.XLOOKUP(G4298,过机服务商重量差!A:A,过机服务商重量差!L:L),"0"),2)</f>
        <v>2</v>
      </c>
      <c r="E4298" s="64">
        <f>ROUND(IF(B4298="小旋风",$D4298/提成!$D$4*提成!$E$4,$D4298/提成!$D$3*提成!$E$3),2)</f>
        <v>0.02</v>
      </c>
      <c r="F4298" s="5" t="str">
        <f ca="1">IFERROR(LOOKUP(1,0/((B4298=名单!B:B)*(VALUE(AW4298)&gt;=名单!E:E)*(VALUE(AW4298)&lt;=名单!G:G)*(Y4298="正常走货")),名单!H:H),"否")</f>
        <v>否</v>
      </c>
      <c r="G4298" s="71" t="s">
        <v>12875</v>
      </c>
      <c r="H4298" s="71" t="s">
        <v>12877</v>
      </c>
      <c r="J4298" s="72" t="s">
        <v>539</v>
      </c>
      <c r="L4298" s="71" t="s">
        <v>18</v>
      </c>
      <c r="M4298" s="73"/>
      <c r="N4298" s="73"/>
      <c r="R4298" s="73"/>
      <c r="S4298" s="72" t="s">
        <v>156</v>
      </c>
      <c r="T4298" s="72" t="s">
        <v>14386</v>
      </c>
      <c r="U4298" s="73"/>
      <c r="W4298" s="73"/>
      <c r="X4298" s="73"/>
      <c r="Y4298" s="72" t="s">
        <v>14379</v>
      </c>
      <c r="AO4298" s="71">
        <v>1200</v>
      </c>
      <c r="AW4298" s="74" t="s">
        <v>18692</v>
      </c>
    </row>
    <row r="4299" spans="1:49">
      <c r="A4299" s="70" t="str">
        <f t="shared" si="135"/>
        <v>2026-01</v>
      </c>
      <c r="B4299" s="5" t="str">
        <f>_xlfn.XLOOKUP(G4299,过机服务商重量差!A:A,过机服务商重量差!G:G)</f>
        <v>无崖子</v>
      </c>
      <c r="C4299" s="32" t="str">
        <f t="shared" si="134"/>
        <v/>
      </c>
      <c r="D4299" s="63">
        <f>ROUND(IF(AND(AO4299&gt;=0,Y4299="正常走货"),_xlfn.XLOOKUP(G4299,过机服务商重量差!A:A,过机服务商重量差!L:L),"0"),2)</f>
        <v>0</v>
      </c>
      <c r="E4299" s="64">
        <f>ROUND(IF(B4299="小旋风",$D4299/提成!$D$4*提成!$E$4,$D4299/提成!$D$3*提成!$E$3),2)</f>
        <v>0</v>
      </c>
      <c r="F4299" s="5" t="str">
        <f ca="1">IFERROR(LOOKUP(1,0/((B4299=名单!B:B)*(VALUE(AW4299)&gt;=名单!E:E)*(VALUE(AW4299)&lt;=名单!G:G)*(Y4299="正常走货")),名单!H:H),"否")</f>
        <v>否</v>
      </c>
      <c r="G4299" s="71" t="s">
        <v>12878</v>
      </c>
      <c r="H4299" s="71" t="s">
        <v>12880</v>
      </c>
      <c r="J4299" s="71" t="s">
        <v>128</v>
      </c>
      <c r="L4299" s="71" t="s">
        <v>18</v>
      </c>
      <c r="M4299" s="73"/>
      <c r="N4299" s="73"/>
      <c r="R4299" s="73"/>
      <c r="S4299" s="72" t="s">
        <v>687</v>
      </c>
      <c r="T4299" s="72" t="s">
        <v>14407</v>
      </c>
      <c r="U4299" s="73"/>
      <c r="W4299" s="73"/>
      <c r="X4299" s="73"/>
      <c r="Y4299" s="72" t="s">
        <v>14379</v>
      </c>
      <c r="AO4299" s="71">
        <v>-519.35</v>
      </c>
      <c r="AW4299" s="74" t="s">
        <v>18693</v>
      </c>
    </row>
    <row r="4300" spans="1:49">
      <c r="A4300" s="70" t="str">
        <f t="shared" si="135"/>
        <v>2026-01</v>
      </c>
      <c r="B4300" s="5" t="str">
        <f>_xlfn.XLOOKUP(G4300,过机服务商重量差!A:A,过机服务商重量差!G:G)</f>
        <v>帅时莹</v>
      </c>
      <c r="C4300" s="32" t="str">
        <f t="shared" si="134"/>
        <v>渠道</v>
      </c>
      <c r="D4300" s="63">
        <f>ROUND(IF(AND(AO4300&gt;=0,Y4300="正常走货"),_xlfn.XLOOKUP(G4300,过机服务商重量差!A:A,过机服务商重量差!L:L),"0"),2)</f>
        <v>35</v>
      </c>
      <c r="E4300" s="64">
        <f>ROUND(IF(B4300="小旋风",$D4300/提成!$D$4*提成!$E$4,$D4300/提成!$D$3*提成!$E$3),2)</f>
        <v>0.35</v>
      </c>
      <c r="F4300" s="5" t="str">
        <f ca="1">IFERROR(LOOKUP(1,0/((B4300=名单!B:B)*(VALUE(AW4300)&gt;=名单!E:E)*(VALUE(AW4300)&lt;=名单!G:G)*(Y4300="正常走货")),名单!H:H),"否")</f>
        <v>否</v>
      </c>
      <c r="G4300" s="71" t="s">
        <v>12881</v>
      </c>
      <c r="H4300" s="71" t="s">
        <v>12883</v>
      </c>
      <c r="J4300" s="72" t="s">
        <v>586</v>
      </c>
      <c r="L4300" s="71" t="s">
        <v>18</v>
      </c>
      <c r="M4300" s="73"/>
      <c r="N4300" s="73"/>
      <c r="R4300" s="73"/>
      <c r="S4300" s="72" t="s">
        <v>199</v>
      </c>
      <c r="T4300" s="72" t="s">
        <v>14439</v>
      </c>
      <c r="U4300" s="73"/>
      <c r="W4300" s="73"/>
      <c r="X4300" s="73"/>
      <c r="Y4300" s="72" t="s">
        <v>14379</v>
      </c>
      <c r="AO4300" s="71">
        <v>209.1</v>
      </c>
      <c r="AW4300" s="74" t="s">
        <v>18694</v>
      </c>
    </row>
    <row r="4301" spans="1:49">
      <c r="A4301" s="70" t="str">
        <f t="shared" si="135"/>
        <v>2026-01</v>
      </c>
      <c r="B4301" s="5" t="str">
        <f>_xlfn.XLOOKUP(G4301,过机服务商重量差!A:A,过机服务商重量差!G:G)</f>
        <v>帅时莹</v>
      </c>
      <c r="C4301" s="32" t="str">
        <f t="shared" si="134"/>
        <v>渠道</v>
      </c>
      <c r="D4301" s="63">
        <f>ROUND(IF(AND(AO4301&gt;=0,Y4301="正常走货"),_xlfn.XLOOKUP(G4301,过机服务商重量差!A:A,过机服务商重量差!L:L),"0"),2)</f>
        <v>32</v>
      </c>
      <c r="E4301" s="64">
        <f>ROUND(IF(B4301="小旋风",$D4301/提成!$D$4*提成!$E$4,$D4301/提成!$D$3*提成!$E$3),2)</f>
        <v>0.32</v>
      </c>
      <c r="F4301" s="5" t="str">
        <f ca="1">IFERROR(LOOKUP(1,0/((B4301=名单!B:B)*(VALUE(AW4301)&gt;=名单!E:E)*(VALUE(AW4301)&lt;=名单!G:G)*(Y4301="正常走货")),名单!H:H),"否")</f>
        <v>否</v>
      </c>
      <c r="G4301" s="71" t="s">
        <v>12884</v>
      </c>
      <c r="H4301" s="71" t="s">
        <v>12886</v>
      </c>
      <c r="J4301" s="72" t="s">
        <v>586</v>
      </c>
      <c r="L4301" s="71" t="s">
        <v>18</v>
      </c>
      <c r="M4301" s="73"/>
      <c r="N4301" s="73"/>
      <c r="R4301" s="73"/>
      <c r="S4301" s="72" t="s">
        <v>199</v>
      </c>
      <c r="T4301" s="72" t="s">
        <v>14439</v>
      </c>
      <c r="U4301" s="73"/>
      <c r="W4301" s="73"/>
      <c r="X4301" s="73"/>
      <c r="Y4301" s="72" t="s">
        <v>14379</v>
      </c>
      <c r="AO4301" s="71">
        <v>189.6</v>
      </c>
      <c r="AW4301" s="74" t="s">
        <v>18695</v>
      </c>
    </row>
    <row r="4302" spans="1:49">
      <c r="A4302" s="70" t="str">
        <f t="shared" si="135"/>
        <v>2026-01</v>
      </c>
      <c r="B4302" s="5" t="str">
        <f>_xlfn.XLOOKUP(G4302,过机服务商重量差!A:A,过机服务商重量差!G:G)</f>
        <v>帅时莹</v>
      </c>
      <c r="C4302" s="32" t="str">
        <f t="shared" si="134"/>
        <v>渠道</v>
      </c>
      <c r="D4302" s="63">
        <f>ROUND(IF(AND(AO4302&gt;=0,Y4302="正常走货"),_xlfn.XLOOKUP(G4302,过机服务商重量差!A:A,过机服务商重量差!L:L),"0"),2)</f>
        <v>35</v>
      </c>
      <c r="E4302" s="64">
        <f>ROUND(IF(B4302="小旋风",$D4302/提成!$D$4*提成!$E$4,$D4302/提成!$D$3*提成!$E$3),2)</f>
        <v>0.35</v>
      </c>
      <c r="F4302" s="5" t="str">
        <f ca="1">IFERROR(LOOKUP(1,0/((B4302=名单!B:B)*(VALUE(AW4302)&gt;=名单!E:E)*(VALUE(AW4302)&lt;=名单!G:G)*(Y4302="正常走货")),名单!H:H),"否")</f>
        <v>否</v>
      </c>
      <c r="G4302" s="71" t="s">
        <v>12887</v>
      </c>
      <c r="H4302" s="71" t="s">
        <v>12889</v>
      </c>
      <c r="J4302" s="72" t="s">
        <v>586</v>
      </c>
      <c r="L4302" s="71" t="s">
        <v>18</v>
      </c>
      <c r="M4302" s="73"/>
      <c r="N4302" s="73"/>
      <c r="R4302" s="73"/>
      <c r="S4302" s="72" t="s">
        <v>199</v>
      </c>
      <c r="T4302" s="72" t="s">
        <v>14439</v>
      </c>
      <c r="U4302" s="73"/>
      <c r="W4302" s="73"/>
      <c r="X4302" s="73"/>
      <c r="Y4302" s="72" t="s">
        <v>14379</v>
      </c>
      <c r="AO4302" s="71">
        <v>209.1</v>
      </c>
      <c r="AW4302" s="74" t="s">
        <v>18696</v>
      </c>
    </row>
    <row r="4303" spans="1:49">
      <c r="A4303" s="70" t="str">
        <f t="shared" si="135"/>
        <v>2026-01</v>
      </c>
      <c r="B4303" s="5" t="str">
        <f>_xlfn.XLOOKUP(G4303,过机服务商重量差!A:A,过机服务商重量差!G:G)</f>
        <v>帅时莹</v>
      </c>
      <c r="C4303" s="32" t="str">
        <f t="shared" si="134"/>
        <v>渠道</v>
      </c>
      <c r="D4303" s="63">
        <f>ROUND(IF(AND(AO4303&gt;=0,Y4303="正常走货"),_xlfn.XLOOKUP(G4303,过机服务商重量差!A:A,过机服务商重量差!L:L),"0"),2)</f>
        <v>44</v>
      </c>
      <c r="E4303" s="64">
        <f>ROUND(IF(B4303="小旋风",$D4303/提成!$D$4*提成!$E$4,$D4303/提成!$D$3*提成!$E$3),2)</f>
        <v>0.44</v>
      </c>
      <c r="F4303" s="5" t="str">
        <f ca="1">IFERROR(LOOKUP(1,0/((B4303=名单!B:B)*(VALUE(AW4303)&gt;=名单!E:E)*(VALUE(AW4303)&lt;=名单!G:G)*(Y4303="正常走货")),名单!H:H),"否")</f>
        <v>否</v>
      </c>
      <c r="G4303" s="71" t="s">
        <v>12890</v>
      </c>
      <c r="H4303" s="71" t="s">
        <v>12892</v>
      </c>
      <c r="J4303" s="71" t="s">
        <v>586</v>
      </c>
      <c r="L4303" s="71" t="s">
        <v>18</v>
      </c>
      <c r="M4303" s="73"/>
      <c r="N4303" s="73"/>
      <c r="R4303" s="73"/>
      <c r="S4303" s="72" t="s">
        <v>199</v>
      </c>
      <c r="T4303" s="72" t="s">
        <v>14439</v>
      </c>
      <c r="U4303" s="73"/>
      <c r="W4303" s="73"/>
      <c r="X4303" s="73"/>
      <c r="Y4303" s="72" t="s">
        <v>14379</v>
      </c>
      <c r="AO4303" s="71">
        <v>289.6</v>
      </c>
      <c r="AW4303" s="74" t="s">
        <v>18697</v>
      </c>
    </row>
    <row r="4304" spans="1:49">
      <c r="A4304" s="70" t="str">
        <f t="shared" si="135"/>
        <v>2026-01</v>
      </c>
      <c r="B4304" s="5" t="str">
        <f>_xlfn.XLOOKUP(G4304,过机服务商重量差!A:A,过机服务商重量差!G:G)</f>
        <v>帅时莹</v>
      </c>
      <c r="C4304" s="32" t="str">
        <f t="shared" si="134"/>
        <v>渠道</v>
      </c>
      <c r="D4304" s="63">
        <f>ROUND(IF(AND(AO4304&gt;=0,Y4304="正常走货"),_xlfn.XLOOKUP(G4304,过机服务商重量差!A:A,过机服务商重量差!L:L),"0"),2)</f>
        <v>35</v>
      </c>
      <c r="E4304" s="64">
        <f>ROUND(IF(B4304="小旋风",$D4304/提成!$D$4*提成!$E$4,$D4304/提成!$D$3*提成!$E$3),2)</f>
        <v>0.35</v>
      </c>
      <c r="F4304" s="5" t="str">
        <f ca="1">IFERROR(LOOKUP(1,0/((B4304=名单!B:B)*(VALUE(AW4304)&gt;=名单!E:E)*(VALUE(AW4304)&lt;=名单!G:G)*(Y4304="正常走货")),名单!H:H),"否")</f>
        <v>否</v>
      </c>
      <c r="G4304" s="71" t="s">
        <v>12893</v>
      </c>
      <c r="H4304" s="71" t="s">
        <v>12895</v>
      </c>
      <c r="J4304" s="71" t="s">
        <v>586</v>
      </c>
      <c r="L4304" s="71" t="s">
        <v>18</v>
      </c>
      <c r="M4304" s="73"/>
      <c r="N4304" s="73"/>
      <c r="R4304" s="73"/>
      <c r="S4304" s="72" t="s">
        <v>199</v>
      </c>
      <c r="T4304" s="72" t="s">
        <v>14439</v>
      </c>
      <c r="U4304" s="73"/>
      <c r="W4304" s="73"/>
      <c r="X4304" s="73"/>
      <c r="Y4304" s="72" t="s">
        <v>14379</v>
      </c>
      <c r="AO4304" s="71">
        <v>209.1</v>
      </c>
      <c r="AW4304" s="74" t="s">
        <v>18698</v>
      </c>
    </row>
    <row r="4305" spans="1:49">
      <c r="A4305" s="70" t="str">
        <f t="shared" si="135"/>
        <v>2026-01</v>
      </c>
      <c r="B4305" s="5" t="str">
        <f>_xlfn.XLOOKUP(G4305,过机服务商重量差!A:A,过机服务商重量差!G:G)</f>
        <v>玉麒麟</v>
      </c>
      <c r="C4305" s="32" t="str">
        <f t="shared" si="134"/>
        <v>渠道</v>
      </c>
      <c r="D4305" s="63">
        <f>ROUND(IF(AND(AO4305&gt;=0,Y4305="正常走货"),_xlfn.XLOOKUP(G4305,过机服务商重量差!A:A,过机服务商重量差!L:L),"0"),2)</f>
        <v>27</v>
      </c>
      <c r="E4305" s="64">
        <f>ROUND(IF(B4305="小旋风",$D4305/提成!$D$4*提成!$E$4,$D4305/提成!$D$3*提成!$E$3),2)</f>
        <v>0.27</v>
      </c>
      <c r="F4305" s="5" t="str">
        <f ca="1">IFERROR(LOOKUP(1,0/((B4305=名单!B:B)*(VALUE(AW4305)&gt;=名单!E:E)*(VALUE(AW4305)&lt;=名单!G:G)*(Y4305="正常走货")),名单!H:H),"否")</f>
        <v>否</v>
      </c>
      <c r="G4305" s="71" t="s">
        <v>12896</v>
      </c>
      <c r="H4305" s="71" t="s">
        <v>12898</v>
      </c>
      <c r="J4305" s="72" t="s">
        <v>24</v>
      </c>
      <c r="L4305" s="71" t="s">
        <v>18</v>
      </c>
      <c r="M4305" s="73"/>
      <c r="N4305" s="73"/>
      <c r="R4305" s="73"/>
      <c r="S4305" s="72" t="s">
        <v>191</v>
      </c>
      <c r="T4305" s="72" t="s">
        <v>14410</v>
      </c>
      <c r="U4305" s="73"/>
      <c r="W4305" s="73"/>
      <c r="X4305" s="73"/>
      <c r="Y4305" s="72" t="s">
        <v>14379</v>
      </c>
      <c r="AO4305" s="71">
        <v>386.6</v>
      </c>
      <c r="AW4305" s="74" t="s">
        <v>18699</v>
      </c>
    </row>
    <row r="4306" spans="1:49">
      <c r="A4306" s="70" t="str">
        <f t="shared" si="135"/>
        <v>2026-01</v>
      </c>
      <c r="B4306" s="5" t="str">
        <f>_xlfn.XLOOKUP(G4306,过机服务商重量差!A:A,过机服务商重量差!G:G)</f>
        <v>帅时莹</v>
      </c>
      <c r="C4306" s="32" t="str">
        <f t="shared" si="134"/>
        <v>渠道</v>
      </c>
      <c r="D4306" s="63">
        <f>ROUND(IF(AND(AO4306&gt;=0,Y4306="正常走货"),_xlfn.XLOOKUP(G4306,过机服务商重量差!A:A,过机服务商重量差!L:L),"0"),2)</f>
        <v>11.5</v>
      </c>
      <c r="E4306" s="64">
        <f>ROUND(IF(B4306="小旋风",$D4306/提成!$D$4*提成!$E$4,$D4306/提成!$D$3*提成!$E$3),2)</f>
        <v>0.12</v>
      </c>
      <c r="F4306" s="5" t="str">
        <f ca="1">IFERROR(LOOKUP(1,0/((B4306=名单!B:B)*(VALUE(AW4306)&gt;=名单!E:E)*(VALUE(AW4306)&lt;=名单!G:G)*(Y4306="正常走货")),名单!H:H),"否")</f>
        <v>否</v>
      </c>
      <c r="G4306" s="71" t="s">
        <v>12899</v>
      </c>
      <c r="H4306" s="71" t="s">
        <v>12901</v>
      </c>
      <c r="J4306" s="72" t="s">
        <v>738</v>
      </c>
      <c r="L4306" s="71" t="s">
        <v>18</v>
      </c>
      <c r="M4306" s="73"/>
      <c r="N4306" s="73"/>
      <c r="R4306" s="73"/>
      <c r="S4306" s="72" t="s">
        <v>191</v>
      </c>
      <c r="T4306" s="72" t="s">
        <v>14410</v>
      </c>
      <c r="U4306" s="73"/>
      <c r="W4306" s="73"/>
      <c r="X4306" s="73"/>
      <c r="Y4306" s="72" t="s">
        <v>14379</v>
      </c>
      <c r="AO4306" s="71">
        <v>130.2</v>
      </c>
      <c r="AW4306" s="74" t="s">
        <v>18700</v>
      </c>
    </row>
    <row r="4307" spans="1:49">
      <c r="A4307" s="70" t="str">
        <f t="shared" si="135"/>
        <v>2026-01</v>
      </c>
      <c r="B4307" s="5" t="str">
        <f>_xlfn.XLOOKUP(G4307,过机服务商重量差!A:A,过机服务商重量差!G:G)</f>
        <v>玉麒麟</v>
      </c>
      <c r="C4307" s="32" t="str">
        <f t="shared" si="134"/>
        <v>渠道</v>
      </c>
      <c r="D4307" s="63">
        <f>ROUND(IF(AND(AO4307&gt;=0,Y4307="正常走货"),_xlfn.XLOOKUP(G4307,过机服务商重量差!A:A,过机服务商重量差!L:L),"0"),2)</f>
        <v>2</v>
      </c>
      <c r="E4307" s="64">
        <f>ROUND(IF(B4307="小旋风",$D4307/提成!$D$4*提成!$E$4,$D4307/提成!$D$3*提成!$E$3),2)</f>
        <v>0.02</v>
      </c>
      <c r="F4307" s="5" t="str">
        <f ca="1">IFERROR(LOOKUP(1,0/((B4307=名单!B:B)*(VALUE(AW4307)&gt;=名单!E:E)*(VALUE(AW4307)&lt;=名单!G:G)*(Y4307="正常走货")),名单!H:H),"否")</f>
        <v>否</v>
      </c>
      <c r="G4307" s="71" t="s">
        <v>12902</v>
      </c>
      <c r="H4307" s="71" t="s">
        <v>12904</v>
      </c>
      <c r="J4307" s="72" t="s">
        <v>17</v>
      </c>
      <c r="L4307" s="71" t="s">
        <v>18</v>
      </c>
      <c r="M4307" s="73"/>
      <c r="N4307" s="73"/>
      <c r="R4307" s="73"/>
      <c r="S4307" s="72" t="s">
        <v>191</v>
      </c>
      <c r="T4307" s="72" t="s">
        <v>14410</v>
      </c>
      <c r="U4307" s="73"/>
      <c r="W4307" s="73"/>
      <c r="X4307" s="73"/>
      <c r="Y4307" s="72" t="s">
        <v>14379</v>
      </c>
      <c r="AO4307" s="71">
        <v>127.5</v>
      </c>
      <c r="AW4307" s="74" t="s">
        <v>18701</v>
      </c>
    </row>
    <row r="4308" spans="1:49">
      <c r="A4308" s="70" t="str">
        <f t="shared" si="135"/>
        <v>2026-01</v>
      </c>
      <c r="B4308" s="5" t="str">
        <f>_xlfn.XLOOKUP(G4308,过机服务商重量差!A:A,过机服务商重量差!G:G)</f>
        <v>帅时莹</v>
      </c>
      <c r="C4308" s="32" t="str">
        <f t="shared" si="134"/>
        <v>渠道</v>
      </c>
      <c r="D4308" s="63">
        <f>ROUND(IF(AND(AO4308&gt;=0,Y4308="正常走货"),_xlfn.XLOOKUP(G4308,过机服务商重量差!A:A,过机服务商重量差!L:L),"0"),2)</f>
        <v>48</v>
      </c>
      <c r="E4308" s="64">
        <f>ROUND(IF(B4308="小旋风",$D4308/提成!$D$4*提成!$E$4,$D4308/提成!$D$3*提成!$E$3),2)</f>
        <v>0.48</v>
      </c>
      <c r="F4308" s="5" t="str">
        <f ca="1">IFERROR(LOOKUP(1,0/((B4308=名单!B:B)*(VALUE(AW4308)&gt;=名单!E:E)*(VALUE(AW4308)&lt;=名单!G:G)*(Y4308="正常走货")),名单!H:H),"否")</f>
        <v>否</v>
      </c>
      <c r="G4308" s="71" t="s">
        <v>12905</v>
      </c>
      <c r="H4308" s="71" t="s">
        <v>12907</v>
      </c>
      <c r="J4308" s="72" t="s">
        <v>586</v>
      </c>
      <c r="L4308" s="71" t="s">
        <v>18</v>
      </c>
      <c r="M4308" s="73"/>
      <c r="N4308" s="73"/>
      <c r="R4308" s="73"/>
      <c r="S4308" s="72" t="s">
        <v>199</v>
      </c>
      <c r="T4308" s="72" t="s">
        <v>14439</v>
      </c>
      <c r="U4308" s="73"/>
      <c r="W4308" s="73"/>
      <c r="X4308" s="73"/>
      <c r="Y4308" s="72" t="s">
        <v>14379</v>
      </c>
      <c r="AO4308" s="71">
        <v>317.6</v>
      </c>
      <c r="AW4308" s="74" t="s">
        <v>18702</v>
      </c>
    </row>
    <row r="4309" spans="1:49">
      <c r="A4309" s="70" t="str">
        <f t="shared" si="135"/>
        <v>2026-01</v>
      </c>
      <c r="B4309" s="5" t="str">
        <f>_xlfn.XLOOKUP(G4309,过机服务商重量差!A:A,过机服务商重量差!G:G)</f>
        <v>帅时莹</v>
      </c>
      <c r="C4309" s="32" t="str">
        <f t="shared" si="134"/>
        <v>渠道</v>
      </c>
      <c r="D4309" s="63">
        <f>ROUND(IF(AND(AO4309&gt;=0,Y4309="正常走货"),_xlfn.XLOOKUP(G4309,过机服务商重量差!A:A,过机服务商重量差!L:L),"0"),2)</f>
        <v>32</v>
      </c>
      <c r="E4309" s="64">
        <f>ROUND(IF(B4309="小旋风",$D4309/提成!$D$4*提成!$E$4,$D4309/提成!$D$3*提成!$E$3),2)</f>
        <v>0.32</v>
      </c>
      <c r="F4309" s="5" t="str">
        <f ca="1">IFERROR(LOOKUP(1,0/((B4309=名单!B:B)*(VALUE(AW4309)&gt;=名单!E:E)*(VALUE(AW4309)&lt;=名单!G:G)*(Y4309="正常走货")),名单!H:H),"否")</f>
        <v>否</v>
      </c>
      <c r="G4309" s="71" t="s">
        <v>12908</v>
      </c>
      <c r="H4309" s="71" t="s">
        <v>12910</v>
      </c>
      <c r="J4309" s="72" t="s">
        <v>586</v>
      </c>
      <c r="L4309" s="71" t="s">
        <v>18</v>
      </c>
      <c r="M4309" s="73"/>
      <c r="N4309" s="73"/>
      <c r="R4309" s="73"/>
      <c r="S4309" s="72" t="s">
        <v>199</v>
      </c>
      <c r="T4309" s="72" t="s">
        <v>14439</v>
      </c>
      <c r="U4309" s="73"/>
      <c r="W4309" s="73"/>
      <c r="X4309" s="73"/>
      <c r="Y4309" s="72" t="s">
        <v>14379</v>
      </c>
      <c r="AO4309" s="71">
        <v>205.6</v>
      </c>
      <c r="AW4309" s="74" t="s">
        <v>18703</v>
      </c>
    </row>
    <row r="4310" spans="1:49">
      <c r="A4310" s="70" t="str">
        <f t="shared" si="135"/>
        <v>2026-01</v>
      </c>
      <c r="B4310" s="5" t="str">
        <f>_xlfn.XLOOKUP(G4310,过机服务商重量差!A:A,过机服务商重量差!G:G)</f>
        <v>帅时莹</v>
      </c>
      <c r="C4310" s="32" t="str">
        <f t="shared" si="134"/>
        <v>渠道</v>
      </c>
      <c r="D4310" s="63">
        <f>ROUND(IF(AND(AO4310&gt;=0,Y4310="正常走货"),_xlfn.XLOOKUP(G4310,过机服务商重量差!A:A,过机服务商重量差!L:L),"0"),2)</f>
        <v>31</v>
      </c>
      <c r="E4310" s="64">
        <f>ROUND(IF(B4310="小旋风",$D4310/提成!$D$4*提成!$E$4,$D4310/提成!$D$3*提成!$E$3),2)</f>
        <v>0.31</v>
      </c>
      <c r="F4310" s="5" t="str">
        <f ca="1">IFERROR(LOOKUP(1,0/((B4310=名单!B:B)*(VALUE(AW4310)&gt;=名单!E:E)*(VALUE(AW4310)&lt;=名单!G:G)*(Y4310="正常走货")),名单!H:H),"否")</f>
        <v>否</v>
      </c>
      <c r="G4310" s="71" t="s">
        <v>12911</v>
      </c>
      <c r="H4310" s="71" t="s">
        <v>12913</v>
      </c>
      <c r="J4310" s="72" t="s">
        <v>586</v>
      </c>
      <c r="L4310" s="71" t="s">
        <v>18</v>
      </c>
      <c r="M4310" s="73"/>
      <c r="N4310" s="73"/>
      <c r="R4310" s="73"/>
      <c r="S4310" s="72" t="s">
        <v>199</v>
      </c>
      <c r="T4310" s="72" t="s">
        <v>14439</v>
      </c>
      <c r="U4310" s="73"/>
      <c r="W4310" s="73"/>
      <c r="X4310" s="73"/>
      <c r="Y4310" s="72" t="s">
        <v>14379</v>
      </c>
      <c r="AO4310" s="71">
        <v>253.6</v>
      </c>
      <c r="AW4310" s="74" t="s">
        <v>18704</v>
      </c>
    </row>
    <row r="4311" spans="1:49">
      <c r="A4311" s="70" t="str">
        <f t="shared" si="135"/>
        <v>2026-01</v>
      </c>
      <c r="B4311" s="5" t="str">
        <f>_xlfn.XLOOKUP(G4311,过机服务商重量差!A:A,过机服务商重量差!G:G)</f>
        <v>帅时莹</v>
      </c>
      <c r="C4311" s="32" t="str">
        <f t="shared" si="134"/>
        <v>渠道</v>
      </c>
      <c r="D4311" s="63">
        <f>ROUND(IF(AND(AO4311&gt;=0,Y4311="正常走货"),_xlfn.XLOOKUP(G4311,过机服务商重量差!A:A,过机服务商重量差!L:L),"0"),2)</f>
        <v>35</v>
      </c>
      <c r="E4311" s="64">
        <f>ROUND(IF(B4311="小旋风",$D4311/提成!$D$4*提成!$E$4,$D4311/提成!$D$3*提成!$E$3),2)</f>
        <v>0.35</v>
      </c>
      <c r="F4311" s="5" t="str">
        <f ca="1">IFERROR(LOOKUP(1,0/((B4311=名单!B:B)*(VALUE(AW4311)&gt;=名单!E:E)*(VALUE(AW4311)&lt;=名单!G:G)*(Y4311="正常走货")),名单!H:H),"否")</f>
        <v>否</v>
      </c>
      <c r="G4311" s="71" t="s">
        <v>12914</v>
      </c>
      <c r="H4311" s="71" t="s">
        <v>12916</v>
      </c>
      <c r="J4311" s="72" t="s">
        <v>586</v>
      </c>
      <c r="L4311" s="71" t="s">
        <v>18</v>
      </c>
      <c r="M4311" s="73"/>
      <c r="N4311" s="73"/>
      <c r="R4311" s="73"/>
      <c r="S4311" s="72" t="s">
        <v>199</v>
      </c>
      <c r="T4311" s="72" t="s">
        <v>14439</v>
      </c>
      <c r="U4311" s="73"/>
      <c r="W4311" s="73"/>
      <c r="X4311" s="73"/>
      <c r="Y4311" s="72" t="s">
        <v>14379</v>
      </c>
      <c r="AO4311" s="71">
        <v>226.6</v>
      </c>
      <c r="AW4311" s="74" t="s">
        <v>18705</v>
      </c>
    </row>
    <row r="4312" spans="1:49">
      <c r="A4312" s="70" t="str">
        <f t="shared" si="135"/>
        <v>2026-01</v>
      </c>
      <c r="B4312" s="5" t="str">
        <f>_xlfn.XLOOKUP(G4312,过机服务商重量差!A:A,过机服务商重量差!G:G)</f>
        <v>帅时莹</v>
      </c>
      <c r="C4312" s="32" t="str">
        <f t="shared" si="134"/>
        <v>渠道</v>
      </c>
      <c r="D4312" s="63">
        <f>ROUND(IF(AND(AO4312&gt;=0,Y4312="正常走货"),_xlfn.XLOOKUP(G4312,过机服务商重量差!A:A,过机服务商重量差!L:L),"0"),2)</f>
        <v>44</v>
      </c>
      <c r="E4312" s="64">
        <f>ROUND(IF(B4312="小旋风",$D4312/提成!$D$4*提成!$E$4,$D4312/提成!$D$3*提成!$E$3),2)</f>
        <v>0.44</v>
      </c>
      <c r="F4312" s="5" t="str">
        <f ca="1">IFERROR(LOOKUP(1,0/((B4312=名单!B:B)*(VALUE(AW4312)&gt;=名单!E:E)*(VALUE(AW4312)&lt;=名单!G:G)*(Y4312="正常走货")),名单!H:H),"否")</f>
        <v>否</v>
      </c>
      <c r="G4312" s="71" t="s">
        <v>12917</v>
      </c>
      <c r="H4312" s="71" t="s">
        <v>12919</v>
      </c>
      <c r="J4312" s="72" t="s">
        <v>586</v>
      </c>
      <c r="L4312" s="71" t="s">
        <v>18</v>
      </c>
      <c r="M4312" s="73"/>
      <c r="N4312" s="73"/>
      <c r="R4312" s="73"/>
      <c r="S4312" s="72" t="s">
        <v>199</v>
      </c>
      <c r="T4312" s="72" t="s">
        <v>14439</v>
      </c>
      <c r="U4312" s="73"/>
      <c r="W4312" s="73"/>
      <c r="X4312" s="73"/>
      <c r="Y4312" s="72" t="s">
        <v>14379</v>
      </c>
      <c r="AO4312" s="71">
        <v>267.6</v>
      </c>
      <c r="AW4312" s="74" t="s">
        <v>18706</v>
      </c>
    </row>
    <row r="4313" spans="1:49">
      <c r="A4313" s="70" t="str">
        <f t="shared" si="135"/>
        <v>2026-01</v>
      </c>
      <c r="B4313" s="5" t="str">
        <f>_xlfn.XLOOKUP(G4313,过机服务商重量差!A:A,过机服务商重量差!G:G)</f>
        <v>帅时莹</v>
      </c>
      <c r="C4313" s="32" t="str">
        <f t="shared" si="134"/>
        <v>渠道</v>
      </c>
      <c r="D4313" s="63">
        <f>ROUND(IF(AND(AO4313&gt;=0,Y4313="正常走货"),_xlfn.XLOOKUP(G4313,过机服务商重量差!A:A,过机服务商重量差!L:L),"0"),2)</f>
        <v>44</v>
      </c>
      <c r="E4313" s="64">
        <f>ROUND(IF(B4313="小旋风",$D4313/提成!$D$4*提成!$E$4,$D4313/提成!$D$3*提成!$E$3),2)</f>
        <v>0.44</v>
      </c>
      <c r="F4313" s="5" t="str">
        <f ca="1">IFERROR(LOOKUP(1,0/((B4313=名单!B:B)*(VALUE(AW4313)&gt;=名单!E:E)*(VALUE(AW4313)&lt;=名单!G:G)*(Y4313="正常走货")),名单!H:H),"否")</f>
        <v>否</v>
      </c>
      <c r="G4313" s="71" t="s">
        <v>12920</v>
      </c>
      <c r="H4313" s="71" t="s">
        <v>12922</v>
      </c>
      <c r="J4313" s="72" t="s">
        <v>586</v>
      </c>
      <c r="L4313" s="71" t="s">
        <v>18</v>
      </c>
      <c r="M4313" s="73"/>
      <c r="N4313" s="73"/>
      <c r="R4313" s="73"/>
      <c r="S4313" s="72" t="s">
        <v>199</v>
      </c>
      <c r="T4313" s="72" t="s">
        <v>14439</v>
      </c>
      <c r="U4313" s="73"/>
      <c r="W4313" s="73"/>
      <c r="X4313" s="73"/>
      <c r="Y4313" s="72" t="s">
        <v>14379</v>
      </c>
      <c r="AO4313" s="71">
        <v>289.6</v>
      </c>
      <c r="AW4313" s="74" t="s">
        <v>18707</v>
      </c>
    </row>
    <row r="4314" spans="1:49">
      <c r="A4314" s="70" t="str">
        <f t="shared" si="135"/>
        <v>2026-01</v>
      </c>
      <c r="B4314" s="5" t="str">
        <f>_xlfn.XLOOKUP(G4314,过机服务商重量差!A:A,过机服务商重量差!G:G)</f>
        <v>帅时莹</v>
      </c>
      <c r="C4314" s="32" t="str">
        <f t="shared" si="134"/>
        <v>渠道</v>
      </c>
      <c r="D4314" s="63">
        <f>ROUND(IF(AND(AO4314&gt;=0,Y4314="正常走货"),_xlfn.XLOOKUP(G4314,过机服务商重量差!A:A,过机服务商重量差!L:L),"0"),2)</f>
        <v>44</v>
      </c>
      <c r="E4314" s="64">
        <f>ROUND(IF(B4314="小旋风",$D4314/提成!$D$4*提成!$E$4,$D4314/提成!$D$3*提成!$E$3),2)</f>
        <v>0.44</v>
      </c>
      <c r="F4314" s="5" t="str">
        <f ca="1">IFERROR(LOOKUP(1,0/((B4314=名单!B:B)*(VALUE(AW4314)&gt;=名单!E:E)*(VALUE(AW4314)&lt;=名单!G:G)*(Y4314="正常走货")),名单!H:H),"否")</f>
        <v>否</v>
      </c>
      <c r="G4314" s="71" t="s">
        <v>12923</v>
      </c>
      <c r="H4314" s="71" t="s">
        <v>12925</v>
      </c>
      <c r="J4314" s="72" t="s">
        <v>586</v>
      </c>
      <c r="L4314" s="72" t="s">
        <v>18</v>
      </c>
      <c r="M4314" s="73"/>
      <c r="N4314" s="73"/>
      <c r="R4314" s="73"/>
      <c r="S4314" s="72" t="s">
        <v>199</v>
      </c>
      <c r="T4314" s="72" t="s">
        <v>14439</v>
      </c>
      <c r="U4314" s="73"/>
      <c r="W4314" s="73"/>
      <c r="X4314" s="73"/>
      <c r="Y4314" s="72" t="s">
        <v>14379</v>
      </c>
      <c r="AO4314" s="71">
        <v>267.6</v>
      </c>
      <c r="AW4314" s="74" t="s">
        <v>18708</v>
      </c>
    </row>
    <row r="4315" spans="1:49">
      <c r="A4315" s="70" t="str">
        <f t="shared" si="135"/>
        <v>2026-01</v>
      </c>
      <c r="B4315" s="5" t="str">
        <f>_xlfn.XLOOKUP(G4315,过机服务商重量差!A:A,过机服务商重量差!G:G)</f>
        <v>帅时莹</v>
      </c>
      <c r="C4315" s="32" t="str">
        <f t="shared" si="134"/>
        <v>渠道</v>
      </c>
      <c r="D4315" s="63">
        <f>ROUND(IF(AND(AO4315&gt;=0,Y4315="正常走货"),_xlfn.XLOOKUP(G4315,过机服务商重量差!A:A,过机服务商重量差!L:L),"0"),2)</f>
        <v>44</v>
      </c>
      <c r="E4315" s="64">
        <f>ROUND(IF(B4315="小旋风",$D4315/提成!$D$4*提成!$E$4,$D4315/提成!$D$3*提成!$E$3),2)</f>
        <v>0.44</v>
      </c>
      <c r="F4315" s="5" t="str">
        <f ca="1">IFERROR(LOOKUP(1,0/((B4315=名单!B:B)*(VALUE(AW4315)&gt;=名单!E:E)*(VALUE(AW4315)&lt;=名单!G:G)*(Y4315="正常走货")),名单!H:H),"否")</f>
        <v>否</v>
      </c>
      <c r="G4315" s="71" t="s">
        <v>12926</v>
      </c>
      <c r="H4315" s="71" t="s">
        <v>12928</v>
      </c>
      <c r="J4315" s="72" t="s">
        <v>586</v>
      </c>
      <c r="L4315" s="71" t="s">
        <v>18</v>
      </c>
      <c r="M4315" s="73"/>
      <c r="N4315" s="73"/>
      <c r="R4315" s="73"/>
      <c r="S4315" s="72" t="s">
        <v>199</v>
      </c>
      <c r="T4315" s="72" t="s">
        <v>14439</v>
      </c>
      <c r="U4315" s="73"/>
      <c r="W4315" s="73"/>
      <c r="X4315" s="73"/>
      <c r="Y4315" s="72" t="s">
        <v>14379</v>
      </c>
      <c r="AO4315" s="71">
        <v>267.6</v>
      </c>
      <c r="AW4315" s="74" t="s">
        <v>18709</v>
      </c>
    </row>
    <row r="4316" spans="1:49">
      <c r="A4316" s="70" t="str">
        <f t="shared" si="135"/>
        <v>2026-01</v>
      </c>
      <c r="B4316" s="5" t="str">
        <f>_xlfn.XLOOKUP(G4316,过机服务商重量差!A:A,过机服务商重量差!G:G)</f>
        <v>玉麒麟</v>
      </c>
      <c r="C4316" s="32" t="str">
        <f t="shared" si="134"/>
        <v>渠道</v>
      </c>
      <c r="D4316" s="63">
        <f>ROUND(IF(AND(AO4316&gt;=0,Y4316="正常走货"),_xlfn.XLOOKUP(G4316,过机服务商重量差!A:A,过机服务商重量差!L:L),"0"),2)</f>
        <v>8.5</v>
      </c>
      <c r="E4316" s="64">
        <f>ROUND(IF(B4316="小旋风",$D4316/提成!$D$4*提成!$E$4,$D4316/提成!$D$3*提成!$E$3),2)</f>
        <v>0.09</v>
      </c>
      <c r="F4316" s="5" t="str">
        <f ca="1">IFERROR(LOOKUP(1,0/((B4316=名单!B:B)*(VALUE(AW4316)&gt;=名单!E:E)*(VALUE(AW4316)&lt;=名单!G:G)*(Y4316="正常走货")),名单!H:H),"否")</f>
        <v>否</v>
      </c>
      <c r="G4316" s="71" t="s">
        <v>12929</v>
      </c>
      <c r="H4316" s="71" t="s">
        <v>12931</v>
      </c>
      <c r="J4316" s="71" t="s">
        <v>17</v>
      </c>
      <c r="L4316" s="71" t="s">
        <v>18</v>
      </c>
      <c r="M4316" s="73"/>
      <c r="N4316" s="73"/>
      <c r="R4316" s="73"/>
      <c r="S4316" s="72" t="s">
        <v>99</v>
      </c>
      <c r="T4316" s="72" t="s">
        <v>14410</v>
      </c>
      <c r="U4316" s="73"/>
      <c r="W4316" s="73"/>
      <c r="X4316" s="73"/>
      <c r="Y4316" s="72" t="s">
        <v>14379</v>
      </c>
      <c r="AO4316" s="71">
        <v>222.37</v>
      </c>
      <c r="AW4316" s="74" t="s">
        <v>18710</v>
      </c>
    </row>
    <row r="4317" spans="1:49">
      <c r="A4317" s="70" t="str">
        <f t="shared" si="135"/>
        <v>2026-01</v>
      </c>
      <c r="B4317" s="5" t="str">
        <f>_xlfn.XLOOKUP(G4317,过机服务商重量差!A:A,过机服务商重量差!G:G)</f>
        <v>帅时莹</v>
      </c>
      <c r="C4317" s="32" t="str">
        <f t="shared" si="134"/>
        <v>渠道</v>
      </c>
      <c r="D4317" s="63">
        <f>ROUND(IF(AND(AO4317&gt;=0,Y4317="正常走货"),_xlfn.XLOOKUP(G4317,过机服务商重量差!A:A,过机服务商重量差!L:L),"0"),2)</f>
        <v>44</v>
      </c>
      <c r="E4317" s="64">
        <f>ROUND(IF(B4317="小旋风",$D4317/提成!$D$4*提成!$E$4,$D4317/提成!$D$3*提成!$E$3),2)</f>
        <v>0.44</v>
      </c>
      <c r="F4317" s="5" t="str">
        <f ca="1">IFERROR(LOOKUP(1,0/((B4317=名单!B:B)*(VALUE(AW4317)&gt;=名单!E:E)*(VALUE(AW4317)&lt;=名单!G:G)*(Y4317="正常走货")),名单!H:H),"否")</f>
        <v>否</v>
      </c>
      <c r="G4317" s="71" t="s">
        <v>12932</v>
      </c>
      <c r="H4317" s="71" t="s">
        <v>12934</v>
      </c>
      <c r="J4317" s="72" t="s">
        <v>586</v>
      </c>
      <c r="L4317" s="71" t="s">
        <v>18</v>
      </c>
      <c r="M4317" s="73"/>
      <c r="N4317" s="73"/>
      <c r="R4317" s="73"/>
      <c r="S4317" s="72" t="s">
        <v>199</v>
      </c>
      <c r="T4317" s="72" t="s">
        <v>14439</v>
      </c>
      <c r="U4317" s="73"/>
      <c r="W4317" s="73"/>
      <c r="X4317" s="73"/>
      <c r="Y4317" s="72" t="s">
        <v>14379</v>
      </c>
      <c r="AO4317" s="71">
        <v>267.6</v>
      </c>
      <c r="AW4317" s="74" t="s">
        <v>18711</v>
      </c>
    </row>
    <row r="4318" spans="1:49">
      <c r="A4318" s="70" t="str">
        <f t="shared" si="135"/>
        <v>2026-01</v>
      </c>
      <c r="B4318" s="5" t="str">
        <f>_xlfn.XLOOKUP(G4318,过机服务商重量差!A:A,过机服务商重量差!G:G)</f>
        <v>帅时莹</v>
      </c>
      <c r="C4318" s="32" t="str">
        <f t="shared" si="134"/>
        <v>渠道</v>
      </c>
      <c r="D4318" s="63">
        <f>ROUND(IF(AND(AO4318&gt;=0,Y4318="正常走货"),_xlfn.XLOOKUP(G4318,过机服务商重量差!A:A,过机服务商重量差!L:L),"0"),2)</f>
        <v>35</v>
      </c>
      <c r="E4318" s="64">
        <f>ROUND(IF(B4318="小旋风",$D4318/提成!$D$4*提成!$E$4,$D4318/提成!$D$3*提成!$E$3),2)</f>
        <v>0.35</v>
      </c>
      <c r="F4318" s="5" t="str">
        <f ca="1">IFERROR(LOOKUP(1,0/((B4318=名单!B:B)*(VALUE(AW4318)&gt;=名单!E:E)*(VALUE(AW4318)&lt;=名单!G:G)*(Y4318="正常走货")),名单!H:H),"否")</f>
        <v>否</v>
      </c>
      <c r="G4318" s="71" t="s">
        <v>12935</v>
      </c>
      <c r="H4318" s="71" t="s">
        <v>12937</v>
      </c>
      <c r="J4318" s="72" t="s">
        <v>586</v>
      </c>
      <c r="L4318" s="71" t="s">
        <v>18</v>
      </c>
      <c r="M4318" s="73"/>
      <c r="N4318" s="73"/>
      <c r="R4318" s="73"/>
      <c r="S4318" s="72" t="s">
        <v>199</v>
      </c>
      <c r="T4318" s="72" t="s">
        <v>14439</v>
      </c>
      <c r="U4318" s="73"/>
      <c r="W4318" s="73"/>
      <c r="X4318" s="73"/>
      <c r="Y4318" s="72" t="s">
        <v>14379</v>
      </c>
      <c r="AO4318" s="71">
        <v>226.6</v>
      </c>
      <c r="AW4318" s="74" t="s">
        <v>18712</v>
      </c>
    </row>
    <row r="4319" spans="1:49">
      <c r="A4319" s="70" t="str">
        <f t="shared" si="135"/>
        <v>2026-01</v>
      </c>
      <c r="B4319" s="5" t="str">
        <f>_xlfn.XLOOKUP(G4319,过机服务商重量差!A:A,过机服务商重量差!G:G)</f>
        <v>帅时莹</v>
      </c>
      <c r="C4319" s="32" t="str">
        <f t="shared" si="134"/>
        <v>渠道</v>
      </c>
      <c r="D4319" s="63">
        <f>ROUND(IF(AND(AO4319&gt;=0,Y4319="正常走货"),_xlfn.XLOOKUP(G4319,过机服务商重量差!A:A,过机服务商重量差!L:L),"0"),2)</f>
        <v>22</v>
      </c>
      <c r="E4319" s="64">
        <f>ROUND(IF(B4319="小旋风",$D4319/提成!$D$4*提成!$E$4,$D4319/提成!$D$3*提成!$E$3),2)</f>
        <v>0.22</v>
      </c>
      <c r="F4319" s="5" t="str">
        <f ca="1">IFERROR(LOOKUP(1,0/((B4319=名单!B:B)*(VALUE(AW4319)&gt;=名单!E:E)*(VALUE(AW4319)&lt;=名单!G:G)*(Y4319="正常走货")),名单!H:H),"否")</f>
        <v>否</v>
      </c>
      <c r="G4319" s="71" t="s">
        <v>12938</v>
      </c>
      <c r="H4319" s="71" t="s">
        <v>12940</v>
      </c>
      <c r="J4319" s="72" t="s">
        <v>586</v>
      </c>
      <c r="L4319" s="71" t="s">
        <v>18</v>
      </c>
      <c r="M4319" s="73"/>
      <c r="N4319" s="73"/>
      <c r="R4319" s="73"/>
      <c r="S4319" s="72" t="s">
        <v>199</v>
      </c>
      <c r="T4319" s="71" t="s">
        <v>14439</v>
      </c>
      <c r="U4319" s="73"/>
      <c r="W4319" s="73"/>
      <c r="X4319" s="73"/>
      <c r="Y4319" s="72" t="s">
        <v>14379</v>
      </c>
      <c r="AO4319" s="71">
        <v>135.6</v>
      </c>
      <c r="AW4319" s="74" t="s">
        <v>18713</v>
      </c>
    </row>
    <row r="4320" spans="1:49">
      <c r="A4320" s="70" t="str">
        <f t="shared" si="135"/>
        <v>2026-01</v>
      </c>
      <c r="B4320" s="5" t="str">
        <f>_xlfn.XLOOKUP(G4320,过机服务商重量差!A:A,过机服务商重量差!G:G)</f>
        <v>帅时莹</v>
      </c>
      <c r="C4320" s="32" t="str">
        <f t="shared" si="134"/>
        <v>渠道</v>
      </c>
      <c r="D4320" s="63">
        <f>ROUND(IF(AND(AO4320&gt;=0,Y4320="正常走货"),_xlfn.XLOOKUP(G4320,过机服务商重量差!A:A,过机服务商重量差!L:L),"0"),2)</f>
        <v>25</v>
      </c>
      <c r="E4320" s="64">
        <f>ROUND(IF(B4320="小旋风",$D4320/提成!$D$4*提成!$E$4,$D4320/提成!$D$3*提成!$E$3),2)</f>
        <v>0.25</v>
      </c>
      <c r="F4320" s="5" t="str">
        <f ca="1">IFERROR(LOOKUP(1,0/((B4320=名单!B:B)*(VALUE(AW4320)&gt;=名单!E:E)*(VALUE(AW4320)&lt;=名单!G:G)*(Y4320="正常走货")),名单!H:H),"否")</f>
        <v>否</v>
      </c>
      <c r="G4320" s="71" t="s">
        <v>12941</v>
      </c>
      <c r="H4320" s="71" t="s">
        <v>12943</v>
      </c>
      <c r="J4320" s="72" t="s">
        <v>586</v>
      </c>
      <c r="L4320" s="71" t="s">
        <v>18</v>
      </c>
      <c r="M4320" s="73"/>
      <c r="N4320" s="73"/>
      <c r="R4320" s="73"/>
      <c r="S4320" s="72" t="s">
        <v>199</v>
      </c>
      <c r="T4320" s="72" t="s">
        <v>14439</v>
      </c>
      <c r="U4320" s="73"/>
      <c r="W4320" s="73"/>
      <c r="X4320" s="73"/>
      <c r="Y4320" s="72" t="s">
        <v>14379</v>
      </c>
      <c r="AO4320" s="71">
        <v>89.0999999999999</v>
      </c>
      <c r="AW4320" s="74" t="s">
        <v>18714</v>
      </c>
    </row>
    <row r="4321" spans="1:49">
      <c r="A4321" s="70" t="str">
        <f t="shared" si="135"/>
        <v>2026-01</v>
      </c>
      <c r="B4321" s="5" t="str">
        <f>_xlfn.XLOOKUP(G4321,过机服务商重量差!A:A,过机服务商重量差!G:G)</f>
        <v>帅时莹</v>
      </c>
      <c r="C4321" s="32" t="str">
        <f t="shared" si="134"/>
        <v>渠道</v>
      </c>
      <c r="D4321" s="63">
        <f>ROUND(IF(AND(AO4321&gt;=0,Y4321="正常走货"),_xlfn.XLOOKUP(G4321,过机服务商重量差!A:A,过机服务商重量差!L:L),"0"),2)</f>
        <v>25</v>
      </c>
      <c r="E4321" s="64">
        <f>ROUND(IF(B4321="小旋风",$D4321/提成!$D$4*提成!$E$4,$D4321/提成!$D$3*提成!$E$3),2)</f>
        <v>0.25</v>
      </c>
      <c r="F4321" s="5" t="str">
        <f ca="1">IFERROR(LOOKUP(1,0/((B4321=名单!B:B)*(VALUE(AW4321)&gt;=名单!E:E)*(VALUE(AW4321)&lt;=名单!G:G)*(Y4321="正常走货")),名单!H:H),"否")</f>
        <v>否</v>
      </c>
      <c r="G4321" s="71" t="s">
        <v>12944</v>
      </c>
      <c r="H4321" s="71" t="s">
        <v>12946</v>
      </c>
      <c r="J4321" s="72" t="s">
        <v>586</v>
      </c>
      <c r="L4321" s="71" t="s">
        <v>18</v>
      </c>
      <c r="M4321" s="73"/>
      <c r="N4321" s="73"/>
      <c r="R4321" s="73"/>
      <c r="S4321" s="72" t="s">
        <v>199</v>
      </c>
      <c r="T4321" s="72" t="s">
        <v>14439</v>
      </c>
      <c r="U4321" s="73"/>
      <c r="W4321" s="73"/>
      <c r="X4321" s="73"/>
      <c r="Y4321" s="72" t="s">
        <v>14379</v>
      </c>
      <c r="AO4321" s="71">
        <v>101.6</v>
      </c>
      <c r="AW4321" s="74" t="s">
        <v>18715</v>
      </c>
    </row>
    <row r="4322" spans="1:49">
      <c r="A4322" s="70" t="str">
        <f t="shared" si="135"/>
        <v>2026-01</v>
      </c>
      <c r="B4322" s="5" t="str">
        <f>_xlfn.XLOOKUP(G4322,过机服务商重量差!A:A,过机服务商重量差!G:G)</f>
        <v>帅时莹</v>
      </c>
      <c r="C4322" s="32" t="str">
        <f t="shared" si="134"/>
        <v>渠道</v>
      </c>
      <c r="D4322" s="63">
        <f>ROUND(IF(AND(AO4322&gt;=0,Y4322="正常走货"),_xlfn.XLOOKUP(G4322,过机服务商重量差!A:A,过机服务商重量差!L:L),"0"),2)</f>
        <v>24</v>
      </c>
      <c r="E4322" s="64">
        <f>ROUND(IF(B4322="小旋风",$D4322/提成!$D$4*提成!$E$4,$D4322/提成!$D$3*提成!$E$3),2)</f>
        <v>0.24</v>
      </c>
      <c r="F4322" s="5" t="str">
        <f ca="1">IFERROR(LOOKUP(1,0/((B4322=名单!B:B)*(VALUE(AW4322)&gt;=名单!E:E)*(VALUE(AW4322)&lt;=名单!G:G)*(Y4322="正常走货")),名单!H:H),"否")</f>
        <v>否</v>
      </c>
      <c r="G4322" s="71" t="s">
        <v>12947</v>
      </c>
      <c r="H4322" s="71" t="s">
        <v>12949</v>
      </c>
      <c r="J4322" s="72" t="s">
        <v>586</v>
      </c>
      <c r="L4322" s="71" t="s">
        <v>18</v>
      </c>
      <c r="M4322" s="73"/>
      <c r="N4322" s="73"/>
      <c r="R4322" s="73"/>
      <c r="S4322" s="72" t="s">
        <v>199</v>
      </c>
      <c r="T4322" s="72" t="s">
        <v>14439</v>
      </c>
      <c r="U4322" s="73"/>
      <c r="W4322" s="73"/>
      <c r="X4322" s="73"/>
      <c r="Y4322" s="72" t="s">
        <v>14379</v>
      </c>
      <c r="AO4322" s="71">
        <v>149.6</v>
      </c>
      <c r="AW4322" s="74" t="s">
        <v>18716</v>
      </c>
    </row>
    <row r="4323" spans="1:49">
      <c r="A4323" s="70" t="str">
        <f t="shared" si="135"/>
        <v>2026-01</v>
      </c>
      <c r="B4323" s="5" t="str">
        <f>_xlfn.XLOOKUP(G4323,过机服务商重量差!A:A,过机服务商重量差!G:G)</f>
        <v>帅时莹</v>
      </c>
      <c r="C4323" s="32" t="str">
        <f t="shared" si="134"/>
        <v>渠道</v>
      </c>
      <c r="D4323" s="63">
        <f>ROUND(IF(AND(AO4323&gt;=0,Y4323="正常走货"),_xlfn.XLOOKUP(G4323,过机服务商重量差!A:A,过机服务商重量差!L:L),"0"),2)</f>
        <v>44</v>
      </c>
      <c r="E4323" s="64">
        <f>ROUND(IF(B4323="小旋风",$D4323/提成!$D$4*提成!$E$4,$D4323/提成!$D$3*提成!$E$3),2)</f>
        <v>0.44</v>
      </c>
      <c r="F4323" s="5" t="str">
        <f ca="1">IFERROR(LOOKUP(1,0/((B4323=名单!B:B)*(VALUE(AW4323)&gt;=名单!E:E)*(VALUE(AW4323)&lt;=名单!G:G)*(Y4323="正常走货")),名单!H:H),"否")</f>
        <v>否</v>
      </c>
      <c r="G4323" s="71" t="s">
        <v>12950</v>
      </c>
      <c r="H4323" s="71" t="s">
        <v>12952</v>
      </c>
      <c r="J4323" s="72" t="s">
        <v>586</v>
      </c>
      <c r="L4323" s="71" t="s">
        <v>18</v>
      </c>
      <c r="M4323" s="73"/>
      <c r="N4323" s="73"/>
      <c r="R4323" s="73"/>
      <c r="S4323" s="72" t="s">
        <v>199</v>
      </c>
      <c r="T4323" s="72" t="s">
        <v>14439</v>
      </c>
      <c r="U4323" s="73"/>
      <c r="W4323" s="73"/>
      <c r="X4323" s="73"/>
      <c r="Y4323" s="72" t="s">
        <v>14379</v>
      </c>
      <c r="AO4323" s="71">
        <v>267.6</v>
      </c>
      <c r="AW4323" s="74" t="s">
        <v>18717</v>
      </c>
    </row>
    <row r="4324" spans="1:49">
      <c r="A4324" s="70" t="str">
        <f t="shared" si="135"/>
        <v>2026-01</v>
      </c>
      <c r="B4324" s="5" t="str">
        <f>_xlfn.XLOOKUP(G4324,过机服务商重量差!A:A,过机服务商重量差!G:G)</f>
        <v>帅时莹</v>
      </c>
      <c r="C4324" s="32" t="str">
        <f t="shared" si="134"/>
        <v>渠道</v>
      </c>
      <c r="D4324" s="63">
        <f>ROUND(IF(AND(AO4324&gt;=0,Y4324="正常走货"),_xlfn.XLOOKUP(G4324,过机服务商重量差!A:A,过机服务商重量差!L:L),"0"),2)</f>
        <v>39</v>
      </c>
      <c r="E4324" s="64">
        <f>ROUND(IF(B4324="小旋风",$D4324/提成!$D$4*提成!$E$4,$D4324/提成!$D$3*提成!$E$3),2)</f>
        <v>0.39</v>
      </c>
      <c r="F4324" s="5" t="str">
        <f ca="1">IFERROR(LOOKUP(1,0/((B4324=名单!B:B)*(VALUE(AW4324)&gt;=名单!E:E)*(VALUE(AW4324)&lt;=名单!G:G)*(Y4324="正常走货")),名单!H:H),"否")</f>
        <v>否</v>
      </c>
      <c r="G4324" s="71" t="s">
        <v>12953</v>
      </c>
      <c r="H4324" s="71" t="s">
        <v>12955</v>
      </c>
      <c r="J4324" s="72" t="s">
        <v>586</v>
      </c>
      <c r="L4324" s="72" t="s">
        <v>18</v>
      </c>
      <c r="M4324" s="73"/>
      <c r="N4324" s="73"/>
      <c r="R4324" s="73"/>
      <c r="S4324" s="72" t="s">
        <v>199</v>
      </c>
      <c r="T4324" s="72" t="s">
        <v>14439</v>
      </c>
      <c r="U4324" s="73"/>
      <c r="W4324" s="73"/>
      <c r="X4324" s="73"/>
      <c r="Y4324" s="72" t="s">
        <v>14379</v>
      </c>
      <c r="AO4324" s="71">
        <v>235.1</v>
      </c>
      <c r="AW4324" s="74" t="s">
        <v>18718</v>
      </c>
    </row>
    <row r="4325" spans="1:49">
      <c r="A4325" s="70" t="str">
        <f t="shared" si="135"/>
        <v>2026-01</v>
      </c>
      <c r="B4325" s="5" t="str">
        <f>_xlfn.XLOOKUP(G4325,过机服务商重量差!A:A,过机服务商重量差!G:G)</f>
        <v>帅时莹</v>
      </c>
      <c r="C4325" s="32" t="str">
        <f t="shared" si="134"/>
        <v>渠道</v>
      </c>
      <c r="D4325" s="63">
        <f>ROUND(IF(AND(AO4325&gt;=0,Y4325="正常走货"),_xlfn.XLOOKUP(G4325,过机服务商重量差!A:A,过机服务商重量差!L:L),"0"),2)</f>
        <v>25</v>
      </c>
      <c r="E4325" s="64">
        <f>ROUND(IF(B4325="小旋风",$D4325/提成!$D$4*提成!$E$4,$D4325/提成!$D$3*提成!$E$3),2)</f>
        <v>0.25</v>
      </c>
      <c r="F4325" s="5" t="str">
        <f ca="1">IFERROR(LOOKUP(1,0/((B4325=名单!B:B)*(VALUE(AW4325)&gt;=名单!E:E)*(VALUE(AW4325)&lt;=名单!G:G)*(Y4325="正常走货")),名单!H:H),"否")</f>
        <v>否</v>
      </c>
      <c r="G4325" s="71" t="s">
        <v>12956</v>
      </c>
      <c r="H4325" s="71" t="s">
        <v>12958</v>
      </c>
      <c r="J4325" s="72" t="s">
        <v>586</v>
      </c>
      <c r="L4325" s="71" t="s">
        <v>18</v>
      </c>
      <c r="M4325" s="73"/>
      <c r="N4325" s="73"/>
      <c r="R4325" s="73"/>
      <c r="S4325" s="72" t="s">
        <v>199</v>
      </c>
      <c r="T4325" s="72" t="s">
        <v>14439</v>
      </c>
      <c r="U4325" s="73"/>
      <c r="W4325" s="73"/>
      <c r="X4325" s="73"/>
      <c r="Y4325" s="72" t="s">
        <v>14379</v>
      </c>
      <c r="AO4325" s="71">
        <v>156.6</v>
      </c>
      <c r="AW4325" s="74" t="s">
        <v>18719</v>
      </c>
    </row>
    <row r="4326" spans="1:49">
      <c r="A4326" s="70" t="str">
        <f t="shared" si="135"/>
        <v>2026-01</v>
      </c>
      <c r="B4326" s="5" t="str">
        <f>_xlfn.XLOOKUP(G4326,过机服务商重量差!A:A,过机服务商重量差!G:G)</f>
        <v>帅时莹</v>
      </c>
      <c r="C4326" s="32" t="str">
        <f t="shared" si="134"/>
        <v>渠道</v>
      </c>
      <c r="D4326" s="63">
        <f>ROUND(IF(AND(AO4326&gt;=0,Y4326="正常走货"),_xlfn.XLOOKUP(G4326,过机服务商重量差!A:A,过机服务商重量差!L:L),"0"),2)</f>
        <v>25</v>
      </c>
      <c r="E4326" s="64">
        <f>ROUND(IF(B4326="小旋风",$D4326/提成!$D$4*提成!$E$4,$D4326/提成!$D$3*提成!$E$3),2)</f>
        <v>0.25</v>
      </c>
      <c r="F4326" s="5" t="str">
        <f ca="1">IFERROR(LOOKUP(1,0/((B4326=名单!B:B)*(VALUE(AW4326)&gt;=名单!E:E)*(VALUE(AW4326)&lt;=名单!G:G)*(Y4326="正常走货")),名单!H:H),"否")</f>
        <v>否</v>
      </c>
      <c r="G4326" s="71" t="s">
        <v>12959</v>
      </c>
      <c r="H4326" s="71" t="s">
        <v>12961</v>
      </c>
      <c r="J4326" s="72" t="s">
        <v>586</v>
      </c>
      <c r="L4326" s="71" t="s">
        <v>18</v>
      </c>
      <c r="M4326" s="73"/>
      <c r="N4326" s="73"/>
      <c r="R4326" s="73"/>
      <c r="S4326" s="72" t="s">
        <v>199</v>
      </c>
      <c r="T4326" s="72" t="s">
        <v>14439</v>
      </c>
      <c r="U4326" s="73"/>
      <c r="W4326" s="73"/>
      <c r="X4326" s="73"/>
      <c r="Y4326" s="72" t="s">
        <v>14379</v>
      </c>
      <c r="AO4326" s="71">
        <v>101.6</v>
      </c>
      <c r="AW4326" s="74" t="s">
        <v>18720</v>
      </c>
    </row>
    <row r="4327" spans="1:49">
      <c r="A4327" s="70" t="str">
        <f t="shared" si="135"/>
        <v>2026-01</v>
      </c>
      <c r="B4327" s="5" t="str">
        <f>_xlfn.XLOOKUP(G4327,过机服务商重量差!A:A,过机服务商重量差!G:G)</f>
        <v>玉麒麟</v>
      </c>
      <c r="C4327" s="32" t="str">
        <f t="shared" si="134"/>
        <v>渠道</v>
      </c>
      <c r="D4327" s="63">
        <f>ROUND(IF(AND(AO4327&gt;=0,Y4327="正常走货"),_xlfn.XLOOKUP(G4327,过机服务商重量差!A:A,过机服务商重量差!L:L),"0"),2)</f>
        <v>21.5</v>
      </c>
      <c r="E4327" s="64">
        <f>ROUND(IF(B4327="小旋风",$D4327/提成!$D$4*提成!$E$4,$D4327/提成!$D$3*提成!$E$3),2)</f>
        <v>0.22</v>
      </c>
      <c r="F4327" s="5" t="str">
        <f ca="1">IFERROR(LOOKUP(1,0/((B4327=名单!B:B)*(VALUE(AW4327)&gt;=名单!E:E)*(VALUE(AW4327)&lt;=名单!G:G)*(Y4327="正常走货")),名单!H:H),"否")</f>
        <v>否</v>
      </c>
      <c r="G4327" s="71" t="s">
        <v>12962</v>
      </c>
      <c r="H4327" s="71" t="s">
        <v>12964</v>
      </c>
      <c r="J4327" s="71" t="s">
        <v>17</v>
      </c>
      <c r="L4327" s="71" t="s">
        <v>18</v>
      </c>
      <c r="M4327" s="73"/>
      <c r="N4327" s="73"/>
      <c r="R4327" s="73"/>
      <c r="S4327" s="72" t="s">
        <v>199</v>
      </c>
      <c r="T4327" s="72" t="s">
        <v>14439</v>
      </c>
      <c r="U4327" s="73"/>
      <c r="W4327" s="73"/>
      <c r="X4327" s="73"/>
      <c r="Y4327" s="72" t="s">
        <v>14379</v>
      </c>
      <c r="AO4327" s="71">
        <v>91.5999999999999</v>
      </c>
      <c r="AW4327" s="74" t="s">
        <v>18721</v>
      </c>
    </row>
    <row r="4328" spans="1:49">
      <c r="A4328" s="70" t="str">
        <f t="shared" si="135"/>
        <v>2026-01</v>
      </c>
      <c r="B4328" s="5" t="str">
        <f>_xlfn.XLOOKUP(G4328,过机服务商重量差!A:A,过机服务商重量差!G:G)</f>
        <v>帅时莹</v>
      </c>
      <c r="C4328" s="32" t="str">
        <f t="shared" si="134"/>
        <v>渠道</v>
      </c>
      <c r="D4328" s="63">
        <f>ROUND(IF(AND(AO4328&gt;=0,Y4328="正常走货"),_xlfn.XLOOKUP(G4328,过机服务商重量差!A:A,过机服务商重量差!L:L),"0"),2)</f>
        <v>48</v>
      </c>
      <c r="E4328" s="64">
        <f>ROUND(IF(B4328="小旋风",$D4328/提成!$D$4*提成!$E$4,$D4328/提成!$D$3*提成!$E$3),2)</f>
        <v>0.48</v>
      </c>
      <c r="F4328" s="5" t="str">
        <f ca="1">IFERROR(LOOKUP(1,0/((B4328=名单!B:B)*(VALUE(AW4328)&gt;=名单!E:E)*(VALUE(AW4328)&lt;=名单!G:G)*(Y4328="正常走货")),名单!H:H),"否")</f>
        <v>否</v>
      </c>
      <c r="G4328" s="71" t="s">
        <v>12965</v>
      </c>
      <c r="H4328" s="71" t="s">
        <v>12967</v>
      </c>
      <c r="J4328" s="72" t="s">
        <v>586</v>
      </c>
      <c r="L4328" s="71" t="s">
        <v>18</v>
      </c>
      <c r="M4328" s="73"/>
      <c r="N4328" s="73"/>
      <c r="R4328" s="73"/>
      <c r="S4328" s="72" t="s">
        <v>199</v>
      </c>
      <c r="T4328" s="72" t="s">
        <v>14439</v>
      </c>
      <c r="U4328" s="73"/>
      <c r="W4328" s="73"/>
      <c r="X4328" s="73"/>
      <c r="Y4328" s="72" t="s">
        <v>14379</v>
      </c>
      <c r="AO4328" s="71">
        <v>372.6</v>
      </c>
      <c r="AW4328" s="74" t="s">
        <v>18722</v>
      </c>
    </row>
    <row r="4329" spans="1:49">
      <c r="A4329" s="70" t="str">
        <f t="shared" si="135"/>
        <v>2026-01</v>
      </c>
      <c r="B4329" s="5" t="str">
        <f>_xlfn.XLOOKUP(G4329,过机服务商重量差!A:A,过机服务商重量差!G:G)</f>
        <v>帅时莹</v>
      </c>
      <c r="C4329" s="32" t="str">
        <f t="shared" si="134"/>
        <v>渠道</v>
      </c>
      <c r="D4329" s="63">
        <f>ROUND(IF(AND(AO4329&gt;=0,Y4329="正常走货"),_xlfn.XLOOKUP(G4329,过机服务商重量差!A:A,过机服务商重量差!L:L),"0"),2)</f>
        <v>16</v>
      </c>
      <c r="E4329" s="64">
        <f>ROUND(IF(B4329="小旋风",$D4329/提成!$D$4*提成!$E$4,$D4329/提成!$D$3*提成!$E$3),2)</f>
        <v>0.16</v>
      </c>
      <c r="F4329" s="5" t="str">
        <f ca="1">IFERROR(LOOKUP(1,0/((B4329=名单!B:B)*(VALUE(AW4329)&gt;=名单!E:E)*(VALUE(AW4329)&lt;=名单!G:G)*(Y4329="正常走货")),名单!H:H),"否")</f>
        <v>否</v>
      </c>
      <c r="G4329" s="71" t="s">
        <v>12968</v>
      </c>
      <c r="H4329" s="71" t="s">
        <v>12970</v>
      </c>
      <c r="J4329" s="72" t="s">
        <v>586</v>
      </c>
      <c r="L4329" s="71" t="s">
        <v>18</v>
      </c>
      <c r="M4329" s="73"/>
      <c r="N4329" s="73"/>
      <c r="R4329" s="73"/>
      <c r="S4329" s="72" t="s">
        <v>199</v>
      </c>
      <c r="T4329" s="72" t="s">
        <v>14439</v>
      </c>
      <c r="U4329" s="73"/>
      <c r="W4329" s="73"/>
      <c r="X4329" s="73"/>
      <c r="Y4329" s="72" t="s">
        <v>14379</v>
      </c>
      <c r="AO4329" s="71">
        <v>35</v>
      </c>
      <c r="AW4329" s="74" t="s">
        <v>18723</v>
      </c>
    </row>
    <row r="4330" spans="1:49">
      <c r="A4330" s="70" t="str">
        <f t="shared" si="135"/>
        <v>2026-01</v>
      </c>
      <c r="B4330" s="5" t="str">
        <f>_xlfn.XLOOKUP(G4330,过机服务商重量差!A:A,过机服务商重量差!G:G)</f>
        <v>帅时莹</v>
      </c>
      <c r="C4330" s="32" t="str">
        <f t="shared" si="134"/>
        <v>渠道</v>
      </c>
      <c r="D4330" s="63">
        <f>ROUND(IF(AND(AO4330&gt;=0,Y4330="正常走货"),_xlfn.XLOOKUP(G4330,过机服务商重量差!A:A,过机服务商重量差!L:L),"0"),2)</f>
        <v>19.5</v>
      </c>
      <c r="E4330" s="64">
        <f>ROUND(IF(B4330="小旋风",$D4330/提成!$D$4*提成!$E$4,$D4330/提成!$D$3*提成!$E$3),2)</f>
        <v>0.2</v>
      </c>
      <c r="F4330" s="5" t="str">
        <f ca="1">IFERROR(LOOKUP(1,0/((B4330=名单!B:B)*(VALUE(AW4330)&gt;=名单!E:E)*(VALUE(AW4330)&lt;=名单!G:G)*(Y4330="正常走货")),名单!H:H),"否")</f>
        <v>否</v>
      </c>
      <c r="G4330" s="71" t="s">
        <v>12971</v>
      </c>
      <c r="H4330" s="71" t="s">
        <v>12973</v>
      </c>
      <c r="J4330" s="72" t="s">
        <v>586</v>
      </c>
      <c r="L4330" s="71" t="s">
        <v>18</v>
      </c>
      <c r="M4330" s="73"/>
      <c r="N4330" s="73"/>
      <c r="R4330" s="73"/>
      <c r="S4330" s="72" t="s">
        <v>199</v>
      </c>
      <c r="T4330" s="72" t="s">
        <v>14439</v>
      </c>
      <c r="U4330" s="73"/>
      <c r="W4330" s="73"/>
      <c r="X4330" s="73"/>
      <c r="Y4330" s="72" t="s">
        <v>14379</v>
      </c>
      <c r="AO4330" s="71">
        <v>62.3</v>
      </c>
      <c r="AW4330" s="74" t="s">
        <v>18724</v>
      </c>
    </row>
    <row r="4331" spans="1:49">
      <c r="A4331" s="70" t="str">
        <f t="shared" si="135"/>
        <v>2026-01</v>
      </c>
      <c r="B4331" s="5" t="str">
        <f>_xlfn.XLOOKUP(G4331,过机服务商重量差!A:A,过机服务商重量差!G:G)</f>
        <v>帅时莹</v>
      </c>
      <c r="C4331" s="32" t="str">
        <f t="shared" si="134"/>
        <v>渠道</v>
      </c>
      <c r="D4331" s="63">
        <f>ROUND(IF(AND(AO4331&gt;=0,Y4331="正常走货"),_xlfn.XLOOKUP(G4331,过机服务商重量差!A:A,过机服务商重量差!L:L),"0"),2)</f>
        <v>19.5</v>
      </c>
      <c r="E4331" s="64">
        <f>ROUND(IF(B4331="小旋风",$D4331/提成!$D$4*提成!$E$4,$D4331/提成!$D$3*提成!$E$3),2)</f>
        <v>0.2</v>
      </c>
      <c r="F4331" s="5" t="str">
        <f ca="1">IFERROR(LOOKUP(1,0/((B4331=名单!B:B)*(VALUE(AW4331)&gt;=名单!E:E)*(VALUE(AW4331)&lt;=名单!G:G)*(Y4331="正常走货")),名单!H:H),"否")</f>
        <v>否</v>
      </c>
      <c r="G4331" s="71" t="s">
        <v>12974</v>
      </c>
      <c r="H4331" s="71" t="s">
        <v>12976</v>
      </c>
      <c r="J4331" s="72" t="s">
        <v>586</v>
      </c>
      <c r="L4331" s="71" t="s">
        <v>18</v>
      </c>
      <c r="M4331" s="73"/>
      <c r="N4331" s="73"/>
      <c r="R4331" s="73"/>
      <c r="S4331" s="72" t="s">
        <v>199</v>
      </c>
      <c r="T4331" s="72" t="s">
        <v>14439</v>
      </c>
      <c r="U4331" s="73"/>
      <c r="W4331" s="73"/>
      <c r="X4331" s="73"/>
      <c r="Y4331" s="72" t="s">
        <v>14379</v>
      </c>
      <c r="AO4331" s="71">
        <v>5.93000000000006</v>
      </c>
      <c r="AW4331" s="74" t="s">
        <v>18725</v>
      </c>
    </row>
    <row r="4332" spans="1:49">
      <c r="A4332" s="70" t="str">
        <f t="shared" si="135"/>
        <v>2026-01</v>
      </c>
      <c r="B4332" s="5" t="str">
        <f>_xlfn.XLOOKUP(G4332,过机服务商重量差!A:A,过机服务商重量差!G:G)</f>
        <v>帅时莹</v>
      </c>
      <c r="C4332" s="32" t="str">
        <f t="shared" si="134"/>
        <v>渠道</v>
      </c>
      <c r="D4332" s="63">
        <f>ROUND(IF(AND(AO4332&gt;=0,Y4332="正常走货"),_xlfn.XLOOKUP(G4332,过机服务商重量差!A:A,过机服务商重量差!L:L),"0"),2)</f>
        <v>19.5</v>
      </c>
      <c r="E4332" s="64">
        <f>ROUND(IF(B4332="小旋风",$D4332/提成!$D$4*提成!$E$4,$D4332/提成!$D$3*提成!$E$3),2)</f>
        <v>0.2</v>
      </c>
      <c r="F4332" s="5" t="str">
        <f ca="1">IFERROR(LOOKUP(1,0/((B4332=名单!B:B)*(VALUE(AW4332)&gt;=名单!E:E)*(VALUE(AW4332)&lt;=名单!G:G)*(Y4332="正常走货")),名单!H:H),"否")</f>
        <v>否</v>
      </c>
      <c r="G4332" s="71" t="s">
        <v>12977</v>
      </c>
      <c r="H4332" s="71" t="s">
        <v>12979</v>
      </c>
      <c r="J4332" s="72" t="s">
        <v>586</v>
      </c>
      <c r="L4332" s="71" t="s">
        <v>18</v>
      </c>
      <c r="M4332" s="73"/>
      <c r="N4332" s="73"/>
      <c r="R4332" s="73"/>
      <c r="S4332" s="72" t="s">
        <v>199</v>
      </c>
      <c r="T4332" s="72" t="s">
        <v>14439</v>
      </c>
      <c r="U4332" s="73"/>
      <c r="W4332" s="73"/>
      <c r="X4332" s="73"/>
      <c r="Y4332" s="72" t="s">
        <v>14379</v>
      </c>
      <c r="AO4332" s="71">
        <v>62.3</v>
      </c>
      <c r="AW4332" s="74" t="s">
        <v>18726</v>
      </c>
    </row>
    <row r="4333" spans="1:49">
      <c r="A4333" s="70" t="str">
        <f t="shared" si="135"/>
        <v>2026-01</v>
      </c>
      <c r="B4333" s="5" t="str">
        <f>_xlfn.XLOOKUP(G4333,过机服务商重量差!A:A,过机服务商重量差!G:G)</f>
        <v>帅时莹</v>
      </c>
      <c r="C4333" s="32" t="str">
        <f t="shared" si="134"/>
        <v>渠道</v>
      </c>
      <c r="D4333" s="63">
        <f>ROUND(IF(AND(AO4333&gt;=0,Y4333="正常走货"),_xlfn.XLOOKUP(G4333,过机服务商重量差!A:A,过机服务商重量差!L:L),"0"),2)</f>
        <v>34</v>
      </c>
      <c r="E4333" s="64">
        <f>ROUND(IF(B4333="小旋风",$D4333/提成!$D$4*提成!$E$4,$D4333/提成!$D$3*提成!$E$3),2)</f>
        <v>0.34</v>
      </c>
      <c r="F4333" s="5" t="str">
        <f ca="1">IFERROR(LOOKUP(1,0/((B4333=名单!B:B)*(VALUE(AW4333)&gt;=名单!E:E)*(VALUE(AW4333)&lt;=名单!G:G)*(Y4333="正常走货")),名单!H:H),"否")</f>
        <v>否</v>
      </c>
      <c r="G4333" s="71" t="s">
        <v>12980</v>
      </c>
      <c r="H4333" s="71" t="s">
        <v>12982</v>
      </c>
      <c r="J4333" s="72" t="s">
        <v>586</v>
      </c>
      <c r="L4333" s="71" t="s">
        <v>18</v>
      </c>
      <c r="M4333" s="73"/>
      <c r="N4333" s="73"/>
      <c r="R4333" s="73"/>
      <c r="S4333" s="72" t="s">
        <v>199</v>
      </c>
      <c r="T4333" s="72" t="s">
        <v>14439</v>
      </c>
      <c r="U4333" s="73"/>
      <c r="W4333" s="73"/>
      <c r="X4333" s="73"/>
      <c r="Y4333" s="72" t="s">
        <v>14379</v>
      </c>
      <c r="AO4333" s="71">
        <v>219.6</v>
      </c>
      <c r="AW4333" s="74" t="s">
        <v>18727</v>
      </c>
    </row>
    <row r="4334" spans="1:49">
      <c r="A4334" s="70" t="str">
        <f t="shared" si="135"/>
        <v>2026-01</v>
      </c>
      <c r="B4334" s="5" t="str">
        <f>_xlfn.XLOOKUP(G4334,过机服务商重量差!A:A,过机服务商重量差!G:G)</f>
        <v>帅时莹</v>
      </c>
      <c r="C4334" s="32" t="str">
        <f t="shared" si="134"/>
        <v>渠道</v>
      </c>
      <c r="D4334" s="63">
        <f>ROUND(IF(AND(AO4334&gt;=0,Y4334="正常走货"),_xlfn.XLOOKUP(G4334,过机服务商重量差!A:A,过机服务商重量差!L:L),"0"),2)</f>
        <v>56</v>
      </c>
      <c r="E4334" s="64">
        <f>ROUND(IF(B4334="小旋风",$D4334/提成!$D$4*提成!$E$4,$D4334/提成!$D$3*提成!$E$3),2)</f>
        <v>0.56</v>
      </c>
      <c r="F4334" s="5" t="str">
        <f ca="1">IFERROR(LOOKUP(1,0/((B4334=名单!B:B)*(VALUE(AW4334)&gt;=名单!E:E)*(VALUE(AW4334)&lt;=名单!G:G)*(Y4334="正常走货")),名单!H:H),"否")</f>
        <v>否</v>
      </c>
      <c r="G4334" s="71" t="s">
        <v>12983</v>
      </c>
      <c r="H4334" s="71" t="s">
        <v>12985</v>
      </c>
      <c r="J4334" s="72" t="s">
        <v>586</v>
      </c>
      <c r="L4334" s="71" t="s">
        <v>18</v>
      </c>
      <c r="M4334" s="73"/>
      <c r="N4334" s="73"/>
      <c r="R4334" s="73"/>
      <c r="S4334" s="72" t="s">
        <v>199</v>
      </c>
      <c r="T4334" s="72" t="s">
        <v>14439</v>
      </c>
      <c r="U4334" s="73"/>
      <c r="W4334" s="73"/>
      <c r="X4334" s="73"/>
      <c r="Y4334" s="72" t="s">
        <v>14379</v>
      </c>
      <c r="AO4334" s="71">
        <v>290.6</v>
      </c>
      <c r="AW4334" s="74" t="s">
        <v>18728</v>
      </c>
    </row>
    <row r="4335" spans="1:49">
      <c r="A4335" s="70" t="str">
        <f t="shared" si="135"/>
        <v>2026-01</v>
      </c>
      <c r="B4335" s="5" t="str">
        <f>_xlfn.XLOOKUP(G4335,过机服务商重量差!A:A,过机服务商重量差!G:G)</f>
        <v>帅时莹</v>
      </c>
      <c r="C4335" s="32" t="str">
        <f t="shared" si="134"/>
        <v>渠道</v>
      </c>
      <c r="D4335" s="63">
        <f>ROUND(IF(AND(AO4335&gt;=0,Y4335="正常走货"),_xlfn.XLOOKUP(G4335,过机服务商重量差!A:A,过机服务商重量差!L:L),"0"),2)</f>
        <v>19.5</v>
      </c>
      <c r="E4335" s="64">
        <f>ROUND(IF(B4335="小旋风",$D4335/提成!$D$4*提成!$E$4,$D4335/提成!$D$3*提成!$E$3),2)</f>
        <v>0.2</v>
      </c>
      <c r="F4335" s="5" t="str">
        <f ca="1">IFERROR(LOOKUP(1,0/((B4335=名单!B:B)*(VALUE(AW4335)&gt;=名单!E:E)*(VALUE(AW4335)&lt;=名单!G:G)*(Y4335="正常走货")),名单!H:H),"否")</f>
        <v>否</v>
      </c>
      <c r="G4335" s="71" t="s">
        <v>12986</v>
      </c>
      <c r="H4335" s="71" t="s">
        <v>12988</v>
      </c>
      <c r="J4335" s="72" t="s">
        <v>586</v>
      </c>
      <c r="L4335" s="71" t="s">
        <v>18</v>
      </c>
      <c r="M4335" s="73"/>
      <c r="N4335" s="73"/>
      <c r="R4335" s="73"/>
      <c r="S4335" s="72" t="s">
        <v>199</v>
      </c>
      <c r="T4335" s="72" t="s">
        <v>14439</v>
      </c>
      <c r="U4335" s="73"/>
      <c r="W4335" s="73"/>
      <c r="X4335" s="73"/>
      <c r="Y4335" s="72" t="s">
        <v>14379</v>
      </c>
      <c r="AO4335" s="71">
        <v>5.93000000000006</v>
      </c>
      <c r="AW4335" s="74" t="s">
        <v>18729</v>
      </c>
    </row>
    <row r="4336" spans="1:49">
      <c r="A4336" s="70" t="str">
        <f t="shared" si="135"/>
        <v>2026-01</v>
      </c>
      <c r="B4336" s="5" t="str">
        <f>_xlfn.XLOOKUP(G4336,过机服务商重量差!A:A,过机服务商重量差!G:G)</f>
        <v>帅时莹</v>
      </c>
      <c r="C4336" s="32" t="str">
        <f t="shared" si="134"/>
        <v>渠道</v>
      </c>
      <c r="D4336" s="63">
        <f>ROUND(IF(AND(AO4336&gt;=0,Y4336="正常走货"),_xlfn.XLOOKUP(G4336,过机服务商重量差!A:A,过机服务商重量差!L:L),"0"),2)</f>
        <v>44</v>
      </c>
      <c r="E4336" s="64">
        <f>ROUND(IF(B4336="小旋风",$D4336/提成!$D$4*提成!$E$4,$D4336/提成!$D$3*提成!$E$3),2)</f>
        <v>0.44</v>
      </c>
      <c r="F4336" s="5" t="str">
        <f ca="1">IFERROR(LOOKUP(1,0/((B4336=名单!B:B)*(VALUE(AW4336)&gt;=名单!E:E)*(VALUE(AW4336)&lt;=名单!G:G)*(Y4336="正常走货")),名单!H:H),"否")</f>
        <v>否</v>
      </c>
      <c r="G4336" s="71" t="s">
        <v>12989</v>
      </c>
      <c r="H4336" s="71" t="s">
        <v>12991</v>
      </c>
      <c r="J4336" s="72" t="s">
        <v>586</v>
      </c>
      <c r="L4336" s="71" t="s">
        <v>18</v>
      </c>
      <c r="M4336" s="73"/>
      <c r="N4336" s="73"/>
      <c r="R4336" s="73"/>
      <c r="S4336" s="72" t="s">
        <v>199</v>
      </c>
      <c r="T4336" s="72" t="s">
        <v>14439</v>
      </c>
      <c r="U4336" s="73"/>
      <c r="W4336" s="73"/>
      <c r="X4336" s="73"/>
      <c r="Y4336" s="72" t="s">
        <v>14379</v>
      </c>
      <c r="AO4336" s="71">
        <v>267.6</v>
      </c>
      <c r="AW4336" s="74" t="s">
        <v>18730</v>
      </c>
    </row>
    <row r="4337" spans="1:49">
      <c r="A4337" s="70" t="str">
        <f t="shared" si="135"/>
        <v>2026-01</v>
      </c>
      <c r="B4337" s="5" t="str">
        <f>_xlfn.XLOOKUP(G4337,过机服务商重量差!A:A,过机服务商重量差!G:G)</f>
        <v>帅时莹</v>
      </c>
      <c r="C4337" s="32" t="str">
        <f t="shared" si="134"/>
        <v>渠道</v>
      </c>
      <c r="D4337" s="63">
        <f>ROUND(IF(AND(AO4337&gt;=0,Y4337="正常走货"),_xlfn.XLOOKUP(G4337,过机服务商重量差!A:A,过机服务商重量差!L:L),"0"),2)</f>
        <v>22</v>
      </c>
      <c r="E4337" s="64">
        <f>ROUND(IF(B4337="小旋风",$D4337/提成!$D$4*提成!$E$4,$D4337/提成!$D$3*提成!$E$3),2)</f>
        <v>0.22</v>
      </c>
      <c r="F4337" s="5" t="str">
        <f ca="1">IFERROR(LOOKUP(1,0/((B4337=名单!B:B)*(VALUE(AW4337)&gt;=名单!E:E)*(VALUE(AW4337)&lt;=名单!G:G)*(Y4337="正常走货")),名单!H:H),"否")</f>
        <v>否</v>
      </c>
      <c r="G4337" s="71" t="s">
        <v>12992</v>
      </c>
      <c r="H4337" s="71" t="s">
        <v>12994</v>
      </c>
      <c r="J4337" s="72" t="s">
        <v>586</v>
      </c>
      <c r="L4337" s="71" t="s">
        <v>18</v>
      </c>
      <c r="M4337" s="73"/>
      <c r="N4337" s="73"/>
      <c r="R4337" s="73"/>
      <c r="S4337" s="72" t="s">
        <v>199</v>
      </c>
      <c r="T4337" s="72" t="s">
        <v>14439</v>
      </c>
      <c r="U4337" s="73"/>
      <c r="W4337" s="73"/>
      <c r="X4337" s="73"/>
      <c r="Y4337" s="72" t="s">
        <v>14379</v>
      </c>
      <c r="AO4337" s="71">
        <v>135.6</v>
      </c>
      <c r="AW4337" s="74" t="s">
        <v>18731</v>
      </c>
    </row>
    <row r="4338" spans="1:49">
      <c r="A4338" s="70" t="str">
        <f t="shared" si="135"/>
        <v>2026-01</v>
      </c>
      <c r="B4338" s="5" t="str">
        <f>_xlfn.XLOOKUP(G4338,过机服务商重量差!A:A,过机服务商重量差!G:G)</f>
        <v>帅时莹</v>
      </c>
      <c r="C4338" s="32" t="str">
        <f t="shared" si="134"/>
        <v>渠道</v>
      </c>
      <c r="D4338" s="63">
        <f>ROUND(IF(AND(AO4338&gt;=0,Y4338="正常走货"),_xlfn.XLOOKUP(G4338,过机服务商重量差!A:A,过机服务商重量差!L:L),"0"),2)</f>
        <v>31</v>
      </c>
      <c r="E4338" s="64">
        <f>ROUND(IF(B4338="小旋风",$D4338/提成!$D$4*提成!$E$4,$D4338/提成!$D$3*提成!$E$3),2)</f>
        <v>0.31</v>
      </c>
      <c r="F4338" s="5" t="str">
        <f ca="1">IFERROR(LOOKUP(1,0/((B4338=名单!B:B)*(VALUE(AW4338)&gt;=名单!E:E)*(VALUE(AW4338)&lt;=名单!G:G)*(Y4338="正常走货")),名单!H:H),"否")</f>
        <v>否</v>
      </c>
      <c r="G4338" s="71" t="s">
        <v>12995</v>
      </c>
      <c r="H4338" s="71" t="s">
        <v>12997</v>
      </c>
      <c r="J4338" s="72" t="s">
        <v>586</v>
      </c>
      <c r="L4338" s="71" t="s">
        <v>18</v>
      </c>
      <c r="M4338" s="73"/>
      <c r="N4338" s="73"/>
      <c r="R4338" s="73"/>
      <c r="S4338" s="72" t="s">
        <v>199</v>
      </c>
      <c r="T4338" s="72" t="s">
        <v>14439</v>
      </c>
      <c r="U4338" s="73"/>
      <c r="W4338" s="73"/>
      <c r="X4338" s="73"/>
      <c r="Y4338" s="72" t="s">
        <v>14379</v>
      </c>
      <c r="AO4338" s="71">
        <v>363.6</v>
      </c>
      <c r="AW4338" s="74" t="s">
        <v>18732</v>
      </c>
    </row>
    <row r="4339" spans="1:49">
      <c r="A4339" s="70" t="str">
        <f t="shared" si="135"/>
        <v>2026-01</v>
      </c>
      <c r="B4339" s="5" t="str">
        <f>_xlfn.XLOOKUP(G4339,过机服务商重量差!A:A,过机服务商重量差!G:G)</f>
        <v>帅时莹</v>
      </c>
      <c r="C4339" s="32" t="str">
        <f t="shared" si="134"/>
        <v>渠道</v>
      </c>
      <c r="D4339" s="63">
        <f>ROUND(IF(AND(AO4339&gt;=0,Y4339="正常走货"),_xlfn.XLOOKUP(G4339,过机服务商重量差!A:A,过机服务商重量差!L:L),"0"),2)</f>
        <v>37</v>
      </c>
      <c r="E4339" s="64">
        <f>ROUND(IF(B4339="小旋风",$D4339/提成!$D$4*提成!$E$4,$D4339/提成!$D$3*提成!$E$3),2)</f>
        <v>0.37</v>
      </c>
      <c r="F4339" s="5" t="str">
        <f ca="1">IFERROR(LOOKUP(1,0/((B4339=名单!B:B)*(VALUE(AW4339)&gt;=名单!E:E)*(VALUE(AW4339)&lt;=名单!G:G)*(Y4339="正常走货")),名单!H:H),"否")</f>
        <v>否</v>
      </c>
      <c r="G4339" s="71" t="s">
        <v>12998</v>
      </c>
      <c r="H4339" s="71" t="s">
        <v>13000</v>
      </c>
      <c r="J4339" s="72" t="s">
        <v>586</v>
      </c>
      <c r="L4339" s="71" t="s">
        <v>18</v>
      </c>
      <c r="M4339" s="73"/>
      <c r="N4339" s="73"/>
      <c r="R4339" s="73"/>
      <c r="S4339" s="72" t="s">
        <v>199</v>
      </c>
      <c r="T4339" s="72" t="s">
        <v>14439</v>
      </c>
      <c r="U4339" s="73"/>
      <c r="W4339" s="73"/>
      <c r="X4339" s="73"/>
      <c r="Y4339" s="72" t="s">
        <v>14379</v>
      </c>
      <c r="AO4339" s="71">
        <v>167.1</v>
      </c>
      <c r="AW4339" s="74" t="s">
        <v>18733</v>
      </c>
    </row>
    <row r="4340" spans="1:49">
      <c r="A4340" s="70" t="str">
        <f t="shared" si="135"/>
        <v>2026-01</v>
      </c>
      <c r="B4340" s="5" t="str">
        <f>_xlfn.XLOOKUP(G4340,过机服务商重量差!A:A,过机服务商重量差!G:G)</f>
        <v>帅时莹</v>
      </c>
      <c r="C4340" s="32" t="str">
        <f t="shared" si="134"/>
        <v>渠道</v>
      </c>
      <c r="D4340" s="63">
        <f>ROUND(IF(AND(AO4340&gt;=0,Y4340="正常走货"),_xlfn.XLOOKUP(G4340,过机服务商重量差!A:A,过机服务商重量差!L:L),"0"),2)</f>
        <v>0</v>
      </c>
      <c r="E4340" s="64">
        <f>ROUND(IF(B4340="小旋风",$D4340/提成!$D$4*提成!$E$4,$D4340/提成!$D$3*提成!$E$3),2)</f>
        <v>0</v>
      </c>
      <c r="F4340" s="5" t="str">
        <f ca="1">IFERROR(LOOKUP(1,0/((B4340=名单!B:B)*(VALUE(AW4340)&gt;=名单!E:E)*(VALUE(AW4340)&lt;=名单!G:G)*(Y4340="正常走货")),名单!H:H),"否")</f>
        <v>否</v>
      </c>
      <c r="G4340" s="71" t="s">
        <v>13001</v>
      </c>
      <c r="H4340" s="71" t="s">
        <v>36</v>
      </c>
      <c r="J4340" s="72" t="s">
        <v>586</v>
      </c>
      <c r="L4340" s="71" t="s">
        <v>18</v>
      </c>
      <c r="M4340" s="73"/>
      <c r="N4340" s="73"/>
      <c r="R4340" s="73"/>
      <c r="S4340" s="72" t="s">
        <v>199</v>
      </c>
      <c r="T4340" s="72" t="s">
        <v>14439</v>
      </c>
      <c r="U4340" s="73"/>
      <c r="W4340" s="73"/>
      <c r="X4340" s="73"/>
      <c r="Y4340" s="72" t="s">
        <v>14434</v>
      </c>
      <c r="AO4340" s="71">
        <v>0</v>
      </c>
      <c r="AW4340" s="74" t="s">
        <v>18734</v>
      </c>
    </row>
    <row r="4341" spans="1:49">
      <c r="A4341" s="70" t="str">
        <f t="shared" si="135"/>
        <v>2026-01</v>
      </c>
      <c r="B4341" s="5" t="str">
        <f>_xlfn.XLOOKUP(G4341,过机服务商重量差!A:A,过机服务商重量差!G:G)</f>
        <v>玉麒麟</v>
      </c>
      <c r="C4341" s="32" t="str">
        <f t="shared" si="134"/>
        <v>渠道</v>
      </c>
      <c r="D4341" s="63">
        <f>ROUND(IF(AND(AO4341&gt;=0,Y4341="正常走货"),_xlfn.XLOOKUP(G4341,过机服务商重量差!A:A,过机服务商重量差!L:L),"0"),2)</f>
        <v>71</v>
      </c>
      <c r="E4341" s="64">
        <f>ROUND(IF(B4341="小旋风",$D4341/提成!$D$4*提成!$E$4,$D4341/提成!$D$3*提成!$E$3),2)</f>
        <v>0.71</v>
      </c>
      <c r="F4341" s="5" t="str">
        <f ca="1">IFERROR(LOOKUP(1,0/((B4341=名单!B:B)*(VALUE(AW4341)&gt;=名单!E:E)*(VALUE(AW4341)&lt;=名单!G:G)*(Y4341="正常走货")),名单!H:H),"否")</f>
        <v>否</v>
      </c>
      <c r="G4341" s="71" t="s">
        <v>13003</v>
      </c>
      <c r="H4341" s="71" t="s">
        <v>13005</v>
      </c>
      <c r="J4341" s="72" t="s">
        <v>17</v>
      </c>
      <c r="L4341" s="71" t="s">
        <v>18</v>
      </c>
      <c r="M4341" s="73"/>
      <c r="N4341" s="73"/>
      <c r="R4341" s="73"/>
      <c r="S4341" s="72" t="s">
        <v>152</v>
      </c>
      <c r="T4341" s="72" t="s">
        <v>14382</v>
      </c>
      <c r="U4341" s="73"/>
      <c r="W4341" s="73"/>
      <c r="X4341" s="73"/>
      <c r="Y4341" s="72" t="s">
        <v>14379</v>
      </c>
      <c r="AO4341" s="71">
        <v>313.2</v>
      </c>
      <c r="AW4341" s="74" t="s">
        <v>18735</v>
      </c>
    </row>
    <row r="4342" spans="1:49">
      <c r="A4342" s="70" t="str">
        <f t="shared" si="135"/>
        <v>2026-01</v>
      </c>
      <c r="B4342" s="5" t="str">
        <f>_xlfn.XLOOKUP(G4342,过机服务商重量差!A:A,过机服务商重量差!G:G)</f>
        <v>风清扬</v>
      </c>
      <c r="C4342" s="32" t="str">
        <f t="shared" si="134"/>
        <v>渠道</v>
      </c>
      <c r="D4342" s="63">
        <f>ROUND(IF(AND(AO4342&gt;=0,Y4342="正常走货"),_xlfn.XLOOKUP(G4342,过机服务商重量差!A:A,过机服务商重量差!L:L),"0"),2)</f>
        <v>112</v>
      </c>
      <c r="E4342" s="64">
        <f>ROUND(IF(B4342="小旋风",$D4342/提成!$D$4*提成!$E$4,$D4342/提成!$D$3*提成!$E$3),2)</f>
        <v>1.12</v>
      </c>
      <c r="F4342" s="5" t="str">
        <f ca="1">IFERROR(LOOKUP(1,0/((B4342=名单!B:B)*(VALUE(AW4342)&gt;=名单!E:E)*(VALUE(AW4342)&lt;=名单!G:G)*(Y4342="正常走货")),名单!H:H),"否")</f>
        <v>是</v>
      </c>
      <c r="G4342" s="71" t="s">
        <v>13006</v>
      </c>
      <c r="H4342" s="71" t="s">
        <v>13008</v>
      </c>
      <c r="J4342" s="72" t="s">
        <v>231</v>
      </c>
      <c r="L4342" s="71" t="s">
        <v>18</v>
      </c>
      <c r="M4342" s="73"/>
      <c r="N4342" s="73"/>
      <c r="R4342" s="73"/>
      <c r="S4342" s="72" t="s">
        <v>152</v>
      </c>
      <c r="T4342" s="72" t="s">
        <v>14382</v>
      </c>
      <c r="U4342" s="73"/>
      <c r="W4342" s="73"/>
      <c r="X4342" s="73"/>
      <c r="Y4342" s="72" t="s">
        <v>14379</v>
      </c>
      <c r="AO4342" s="71">
        <v>112</v>
      </c>
      <c r="AW4342" s="74" t="s">
        <v>18736</v>
      </c>
    </row>
    <row r="4343" spans="1:49">
      <c r="A4343" s="70" t="str">
        <f t="shared" si="135"/>
        <v>2026-01</v>
      </c>
      <c r="B4343" s="5" t="str">
        <f>_xlfn.XLOOKUP(G4343,过机服务商重量差!A:A,过机服务商重量差!G:G)</f>
        <v>玉麒麟</v>
      </c>
      <c r="C4343" s="32" t="str">
        <f t="shared" si="134"/>
        <v>渠道</v>
      </c>
      <c r="D4343" s="63">
        <f>ROUND(IF(AND(AO4343&gt;=0,Y4343="正常走货"),_xlfn.XLOOKUP(G4343,过机服务商重量差!A:A,过机服务商重量差!L:L),"0"),2)</f>
        <v>3.5</v>
      </c>
      <c r="E4343" s="64">
        <f>ROUND(IF(B4343="小旋风",$D4343/提成!$D$4*提成!$E$4,$D4343/提成!$D$3*提成!$E$3),2)</f>
        <v>0.04</v>
      </c>
      <c r="F4343" s="5" t="str">
        <f ca="1">IFERROR(LOOKUP(1,0/((B4343=名单!B:B)*(VALUE(AW4343)&gt;=名单!E:E)*(VALUE(AW4343)&lt;=名单!G:G)*(Y4343="正常走货")),名单!H:H),"否")</f>
        <v>否</v>
      </c>
      <c r="G4343" s="71" t="s">
        <v>13009</v>
      </c>
      <c r="H4343" s="71" t="s">
        <v>13011</v>
      </c>
      <c r="J4343" s="71" t="s">
        <v>17</v>
      </c>
      <c r="L4343" s="71" t="s">
        <v>18</v>
      </c>
      <c r="M4343" s="73"/>
      <c r="N4343" s="73"/>
      <c r="R4343" s="73"/>
      <c r="S4343" s="72" t="s">
        <v>246</v>
      </c>
      <c r="T4343" s="72" t="s">
        <v>14386</v>
      </c>
      <c r="U4343" s="73"/>
      <c r="W4343" s="73"/>
      <c r="X4343" s="73"/>
      <c r="Y4343" s="72" t="s">
        <v>14379</v>
      </c>
      <c r="AO4343" s="71">
        <v>172.43</v>
      </c>
      <c r="AW4343" s="74" t="s">
        <v>18737</v>
      </c>
    </row>
    <row r="4344" spans="1:49">
      <c r="A4344" s="70" t="str">
        <f t="shared" si="135"/>
        <v>2026-01</v>
      </c>
      <c r="B4344" s="5" t="str">
        <f>_xlfn.XLOOKUP(G4344,过机服务商重量差!A:A,过机服务商重量差!G:G)</f>
        <v>玉麒麟</v>
      </c>
      <c r="C4344" s="32" t="str">
        <f t="shared" si="134"/>
        <v>渠道</v>
      </c>
      <c r="D4344" s="63">
        <f>ROUND(IF(AND(AO4344&gt;=0,Y4344="正常走货"),_xlfn.XLOOKUP(G4344,过机服务商重量差!A:A,过机服务商重量差!L:L),"0"),2)</f>
        <v>33</v>
      </c>
      <c r="E4344" s="64">
        <f>ROUND(IF(B4344="小旋风",$D4344/提成!$D$4*提成!$E$4,$D4344/提成!$D$3*提成!$E$3),2)</f>
        <v>0.33</v>
      </c>
      <c r="F4344" s="5" t="str">
        <f ca="1">IFERROR(LOOKUP(1,0/((B4344=名单!B:B)*(VALUE(AW4344)&gt;=名单!E:E)*(VALUE(AW4344)&lt;=名单!G:G)*(Y4344="正常走货")),名单!H:H),"否")</f>
        <v>否</v>
      </c>
      <c r="G4344" s="71" t="s">
        <v>13012</v>
      </c>
      <c r="H4344" s="71" t="s">
        <v>13014</v>
      </c>
      <c r="J4344" s="72" t="s">
        <v>17</v>
      </c>
      <c r="L4344" s="71" t="s">
        <v>18</v>
      </c>
      <c r="M4344" s="73"/>
      <c r="N4344" s="73"/>
      <c r="R4344" s="73"/>
      <c r="S4344" s="72" t="s">
        <v>86</v>
      </c>
      <c r="T4344" s="72" t="s">
        <v>14378</v>
      </c>
      <c r="U4344" s="73"/>
      <c r="W4344" s="73"/>
      <c r="X4344" s="73"/>
      <c r="Y4344" s="72" t="s">
        <v>14379</v>
      </c>
      <c r="AO4344" s="71">
        <v>274.6</v>
      </c>
      <c r="AW4344" s="74" t="s">
        <v>18738</v>
      </c>
    </row>
    <row r="4345" spans="1:49">
      <c r="A4345" s="70" t="str">
        <f t="shared" si="135"/>
        <v>2026-01</v>
      </c>
      <c r="B4345" s="5" t="str">
        <f>_xlfn.XLOOKUP(G4345,过机服务商重量差!A:A,过机服务商重量差!G:G)</f>
        <v>玉麒麟</v>
      </c>
      <c r="C4345" s="32" t="str">
        <f t="shared" si="134"/>
        <v>渠道</v>
      </c>
      <c r="D4345" s="63">
        <f>ROUND(IF(AND(AO4345&gt;=0,Y4345="正常走货"),_xlfn.XLOOKUP(G4345,过机服务商重量差!A:A,过机服务商重量差!L:L),"0"),2)</f>
        <v>42</v>
      </c>
      <c r="E4345" s="64">
        <f>ROUND(IF(B4345="小旋风",$D4345/提成!$D$4*提成!$E$4,$D4345/提成!$D$3*提成!$E$3),2)</f>
        <v>0.42</v>
      </c>
      <c r="F4345" s="5" t="str">
        <f ca="1">IFERROR(LOOKUP(1,0/((B4345=名单!B:B)*(VALUE(AW4345)&gt;=名单!E:E)*(VALUE(AW4345)&lt;=名单!G:G)*(Y4345="正常走货")),名单!H:H),"否")</f>
        <v>否</v>
      </c>
      <c r="G4345" s="71" t="s">
        <v>13015</v>
      </c>
      <c r="H4345" s="71" t="s">
        <v>13017</v>
      </c>
      <c r="J4345" s="72" t="s">
        <v>17</v>
      </c>
      <c r="L4345" s="71" t="s">
        <v>18</v>
      </c>
      <c r="M4345" s="73"/>
      <c r="N4345" s="73"/>
      <c r="R4345" s="73"/>
      <c r="S4345" s="72" t="s">
        <v>604</v>
      </c>
      <c r="T4345" s="72" t="s">
        <v>14407</v>
      </c>
      <c r="U4345" s="73"/>
      <c r="W4345" s="73"/>
      <c r="X4345" s="73"/>
      <c r="Y4345" s="72" t="s">
        <v>14379</v>
      </c>
      <c r="AO4345" s="71">
        <v>267</v>
      </c>
      <c r="AW4345" s="74" t="s">
        <v>18739</v>
      </c>
    </row>
    <row r="4346" spans="1:49">
      <c r="A4346" s="70" t="str">
        <f t="shared" si="135"/>
        <v>2026-01</v>
      </c>
      <c r="B4346" s="5" t="str">
        <f>_xlfn.XLOOKUP(G4346,过机服务商重量差!A:A,过机服务商重量差!G:G)</f>
        <v>玉麒麟</v>
      </c>
      <c r="C4346" s="32" t="str">
        <f t="shared" si="134"/>
        <v>渠道</v>
      </c>
      <c r="D4346" s="63">
        <f>ROUND(IF(AND(AO4346&gt;=0,Y4346="正常走货"),_xlfn.XLOOKUP(G4346,过机服务商重量差!A:A,过机服务商重量差!L:L),"0"),2)</f>
        <v>31</v>
      </c>
      <c r="E4346" s="64">
        <f>ROUND(IF(B4346="小旋风",$D4346/提成!$D$4*提成!$E$4,$D4346/提成!$D$3*提成!$E$3),2)</f>
        <v>0.31</v>
      </c>
      <c r="F4346" s="5" t="str">
        <f ca="1">IFERROR(LOOKUP(1,0/((B4346=名单!B:B)*(VALUE(AW4346)&gt;=名单!E:E)*(VALUE(AW4346)&lt;=名单!G:G)*(Y4346="正常走货")),名单!H:H),"否")</f>
        <v>否</v>
      </c>
      <c r="G4346" s="71" t="s">
        <v>13018</v>
      </c>
      <c r="H4346" s="71" t="s">
        <v>13020</v>
      </c>
      <c r="J4346" s="72" t="s">
        <v>256</v>
      </c>
      <c r="L4346" s="71" t="s">
        <v>18</v>
      </c>
      <c r="M4346" s="73"/>
      <c r="N4346" s="73"/>
      <c r="R4346" s="73"/>
      <c r="S4346" s="72" t="s">
        <v>203</v>
      </c>
      <c r="T4346" s="71" t="s">
        <v>14378</v>
      </c>
      <c r="U4346" s="73"/>
      <c r="W4346" s="73"/>
      <c r="X4346" s="73"/>
      <c r="Y4346" s="72" t="s">
        <v>14379</v>
      </c>
      <c r="AO4346" s="71">
        <v>296.2</v>
      </c>
      <c r="AW4346" s="74" t="s">
        <v>18740</v>
      </c>
    </row>
    <row r="4347" spans="1:49">
      <c r="A4347" s="70" t="str">
        <f t="shared" si="135"/>
        <v>2026-01</v>
      </c>
      <c r="B4347" s="5" t="str">
        <f>_xlfn.XLOOKUP(G4347,过机服务商重量差!A:A,过机服务商重量差!G:G)</f>
        <v>无崖子</v>
      </c>
      <c r="C4347" s="32" t="str">
        <f t="shared" si="134"/>
        <v>渠道</v>
      </c>
      <c r="D4347" s="63">
        <f>ROUND(IF(AND(AO4347&gt;=0,Y4347="正常走货"),_xlfn.XLOOKUP(G4347,过机服务商重量差!A:A,过机服务商重量差!L:L),"0"),2)</f>
        <v>2</v>
      </c>
      <c r="E4347" s="64">
        <f>ROUND(IF(B4347="小旋风",$D4347/提成!$D$4*提成!$E$4,$D4347/提成!$D$3*提成!$E$3),2)</f>
        <v>0.02</v>
      </c>
      <c r="F4347" s="5" t="str">
        <f ca="1">IFERROR(LOOKUP(1,0/((B4347=名单!B:B)*(VALUE(AW4347)&gt;=名单!E:E)*(VALUE(AW4347)&lt;=名单!G:G)*(Y4347="正常走货")),名单!H:H),"否")</f>
        <v>否</v>
      </c>
      <c r="G4347" s="71" t="s">
        <v>13021</v>
      </c>
      <c r="H4347" s="71" t="s">
        <v>13023</v>
      </c>
      <c r="J4347" s="72" t="s">
        <v>160</v>
      </c>
      <c r="L4347" s="71" t="s">
        <v>18</v>
      </c>
      <c r="M4347" s="73"/>
      <c r="N4347" s="73"/>
      <c r="R4347" s="73"/>
      <c r="S4347" s="72" t="s">
        <v>337</v>
      </c>
      <c r="T4347" s="71" t="s">
        <v>14378</v>
      </c>
      <c r="U4347" s="73"/>
      <c r="W4347" s="73"/>
      <c r="X4347" s="73"/>
      <c r="Y4347" s="72" t="s">
        <v>14379</v>
      </c>
      <c r="AO4347" s="71">
        <v>0</v>
      </c>
      <c r="AW4347" s="74" t="s">
        <v>18741</v>
      </c>
    </row>
    <row r="4348" spans="1:49">
      <c r="A4348" s="70" t="str">
        <f t="shared" si="135"/>
        <v>2026-01</v>
      </c>
      <c r="B4348" s="5" t="str">
        <f>_xlfn.XLOOKUP(G4348,过机服务商重量差!A:A,过机服务商重量差!G:G)</f>
        <v>无崖子</v>
      </c>
      <c r="C4348" s="32" t="str">
        <f t="shared" si="134"/>
        <v>渠道</v>
      </c>
      <c r="D4348" s="63">
        <f>ROUND(IF(AND(AO4348&gt;=0,Y4348="正常走货"),_xlfn.XLOOKUP(G4348,过机服务商重量差!A:A,过机服务商重量差!L:L),"0"),2)</f>
        <v>3.5</v>
      </c>
      <c r="E4348" s="64">
        <f>ROUND(IF(B4348="小旋风",$D4348/提成!$D$4*提成!$E$4,$D4348/提成!$D$3*提成!$E$3),2)</f>
        <v>0.04</v>
      </c>
      <c r="F4348" s="5" t="str">
        <f ca="1">IFERROR(LOOKUP(1,0/((B4348=名单!B:B)*(VALUE(AW4348)&gt;=名单!E:E)*(VALUE(AW4348)&lt;=名单!G:G)*(Y4348="正常走货")),名单!H:H),"否")</f>
        <v>否</v>
      </c>
      <c r="G4348" s="71" t="s">
        <v>13024</v>
      </c>
      <c r="H4348" s="71" t="s">
        <v>13026</v>
      </c>
      <c r="J4348" s="72" t="s">
        <v>160</v>
      </c>
      <c r="L4348" s="71" t="s">
        <v>18</v>
      </c>
      <c r="M4348" s="73"/>
      <c r="N4348" s="73"/>
      <c r="R4348" s="73"/>
      <c r="S4348" s="72" t="s">
        <v>337</v>
      </c>
      <c r="T4348" s="72" t="s">
        <v>14378</v>
      </c>
      <c r="U4348" s="73"/>
      <c r="W4348" s="73"/>
      <c r="X4348" s="73"/>
      <c r="Y4348" s="72" t="s">
        <v>14379</v>
      </c>
      <c r="AO4348" s="71">
        <v>0</v>
      </c>
      <c r="AW4348" s="74" t="s">
        <v>18742</v>
      </c>
    </row>
    <row r="4349" spans="1:49">
      <c r="A4349" s="70" t="str">
        <f t="shared" si="135"/>
        <v>2026-01</v>
      </c>
      <c r="B4349" s="5" t="str">
        <f>_xlfn.XLOOKUP(G4349,过机服务商重量差!A:A,过机服务商重量差!G:G)</f>
        <v>无崖子</v>
      </c>
      <c r="C4349" s="32" t="str">
        <f t="shared" si="134"/>
        <v>渠道</v>
      </c>
      <c r="D4349" s="63">
        <f>ROUND(IF(AND(AO4349&gt;=0,Y4349="正常走货"),_xlfn.XLOOKUP(G4349,过机服务商重量差!A:A,过机服务商重量差!L:L),"0"),2)</f>
        <v>2</v>
      </c>
      <c r="E4349" s="64">
        <f>ROUND(IF(B4349="小旋风",$D4349/提成!$D$4*提成!$E$4,$D4349/提成!$D$3*提成!$E$3),2)</f>
        <v>0.02</v>
      </c>
      <c r="F4349" s="5" t="str">
        <f ca="1">IFERROR(LOOKUP(1,0/((B4349=名单!B:B)*(VALUE(AW4349)&gt;=名单!E:E)*(VALUE(AW4349)&lt;=名单!G:G)*(Y4349="正常走货")),名单!H:H),"否")</f>
        <v>否</v>
      </c>
      <c r="G4349" s="71" t="s">
        <v>13027</v>
      </c>
      <c r="H4349" s="71" t="s">
        <v>13029</v>
      </c>
      <c r="J4349" s="72" t="s">
        <v>160</v>
      </c>
      <c r="L4349" s="71" t="s">
        <v>18</v>
      </c>
      <c r="M4349" s="73"/>
      <c r="N4349" s="73"/>
      <c r="R4349" s="73"/>
      <c r="S4349" s="72" t="s">
        <v>337</v>
      </c>
      <c r="T4349" s="72" t="s">
        <v>14378</v>
      </c>
      <c r="U4349" s="73"/>
      <c r="W4349" s="73"/>
      <c r="X4349" s="73"/>
      <c r="Y4349" s="72" t="s">
        <v>14379</v>
      </c>
      <c r="AO4349" s="71">
        <v>0</v>
      </c>
      <c r="AW4349" s="74" t="s">
        <v>18743</v>
      </c>
    </row>
    <row r="4350" spans="1:49">
      <c r="A4350" s="70" t="str">
        <f t="shared" si="135"/>
        <v>2026-01</v>
      </c>
      <c r="B4350" s="5" t="str">
        <f>_xlfn.XLOOKUP(G4350,过机服务商重量差!A:A,过机服务商重量差!G:G)</f>
        <v>无崖子</v>
      </c>
      <c r="C4350" s="32" t="str">
        <f t="shared" si="134"/>
        <v>渠道</v>
      </c>
      <c r="D4350" s="63">
        <f>ROUND(IF(AND(AO4350&gt;=0,Y4350="正常走货"),_xlfn.XLOOKUP(G4350,过机服务商重量差!A:A,过机服务商重量差!L:L),"0"),2)</f>
        <v>2</v>
      </c>
      <c r="E4350" s="64">
        <f>ROUND(IF(B4350="小旋风",$D4350/提成!$D$4*提成!$E$4,$D4350/提成!$D$3*提成!$E$3),2)</f>
        <v>0.02</v>
      </c>
      <c r="F4350" s="5" t="str">
        <f ca="1">IFERROR(LOOKUP(1,0/((B4350=名单!B:B)*(VALUE(AW4350)&gt;=名单!E:E)*(VALUE(AW4350)&lt;=名单!G:G)*(Y4350="正常走货")),名单!H:H),"否")</f>
        <v>否</v>
      </c>
      <c r="G4350" s="71" t="s">
        <v>13030</v>
      </c>
      <c r="H4350" s="71" t="s">
        <v>13032</v>
      </c>
      <c r="J4350" s="71" t="s">
        <v>160</v>
      </c>
      <c r="L4350" s="71" t="s">
        <v>18</v>
      </c>
      <c r="M4350" s="73"/>
      <c r="N4350" s="73"/>
      <c r="R4350" s="73"/>
      <c r="S4350" s="72" t="s">
        <v>337</v>
      </c>
      <c r="T4350" s="72" t="s">
        <v>14378</v>
      </c>
      <c r="U4350" s="73"/>
      <c r="W4350" s="73"/>
      <c r="X4350" s="73"/>
      <c r="Y4350" s="72" t="s">
        <v>14379</v>
      </c>
      <c r="AO4350" s="71">
        <v>0</v>
      </c>
      <c r="AW4350" s="74" t="s">
        <v>18744</v>
      </c>
    </row>
    <row r="4351" spans="1:49">
      <c r="A4351" s="70" t="str">
        <f t="shared" si="135"/>
        <v>2026-01</v>
      </c>
      <c r="B4351" s="5" t="str">
        <f>_xlfn.XLOOKUP(G4351,过机服务商重量差!A:A,过机服务商重量差!G:G)</f>
        <v>无崖子</v>
      </c>
      <c r="C4351" s="32" t="str">
        <f t="shared" si="134"/>
        <v>渠道</v>
      </c>
      <c r="D4351" s="63">
        <f>ROUND(IF(AND(AO4351&gt;=0,Y4351="正常走货"),_xlfn.XLOOKUP(G4351,过机服务商重量差!A:A,过机服务商重量差!L:L),"0"),2)</f>
        <v>2</v>
      </c>
      <c r="E4351" s="64">
        <f>ROUND(IF(B4351="小旋风",$D4351/提成!$D$4*提成!$E$4,$D4351/提成!$D$3*提成!$E$3),2)</f>
        <v>0.02</v>
      </c>
      <c r="F4351" s="5" t="str">
        <f ca="1">IFERROR(LOOKUP(1,0/((B4351=名单!B:B)*(VALUE(AW4351)&gt;=名单!E:E)*(VALUE(AW4351)&lt;=名单!G:G)*(Y4351="正常走货")),名单!H:H),"否")</f>
        <v>否</v>
      </c>
      <c r="G4351" s="71" t="s">
        <v>13033</v>
      </c>
      <c r="H4351" s="71" t="s">
        <v>13035</v>
      </c>
      <c r="J4351" s="71" t="s">
        <v>160</v>
      </c>
      <c r="L4351" s="71" t="s">
        <v>18</v>
      </c>
      <c r="M4351" s="73"/>
      <c r="N4351" s="73"/>
      <c r="R4351" s="73"/>
      <c r="S4351" s="72" t="s">
        <v>337</v>
      </c>
      <c r="T4351" s="72" t="s">
        <v>14378</v>
      </c>
      <c r="U4351" s="73"/>
      <c r="W4351" s="73"/>
      <c r="X4351" s="73"/>
      <c r="Y4351" s="72" t="s">
        <v>14379</v>
      </c>
      <c r="AO4351" s="71">
        <v>0</v>
      </c>
      <c r="AW4351" s="74" t="s">
        <v>18745</v>
      </c>
    </row>
    <row r="4352" spans="1:49">
      <c r="A4352" s="70" t="str">
        <f t="shared" si="135"/>
        <v>2026-01</v>
      </c>
      <c r="B4352" s="5" t="str">
        <f>_xlfn.XLOOKUP(G4352,过机服务商重量差!A:A,过机服务商重量差!G:G)</f>
        <v>无崖子</v>
      </c>
      <c r="C4352" s="32" t="str">
        <f t="shared" si="134"/>
        <v>渠道</v>
      </c>
      <c r="D4352" s="63">
        <f>ROUND(IF(AND(AO4352&gt;=0,Y4352="正常走货"),_xlfn.XLOOKUP(G4352,过机服务商重量差!A:A,过机服务商重量差!L:L),"0"),2)</f>
        <v>3.5</v>
      </c>
      <c r="E4352" s="64">
        <f>ROUND(IF(B4352="小旋风",$D4352/提成!$D$4*提成!$E$4,$D4352/提成!$D$3*提成!$E$3),2)</f>
        <v>0.04</v>
      </c>
      <c r="F4352" s="5" t="str">
        <f ca="1">IFERROR(LOOKUP(1,0/((B4352=名单!B:B)*(VALUE(AW4352)&gt;=名单!E:E)*(VALUE(AW4352)&lt;=名单!G:G)*(Y4352="正常走货")),名单!H:H),"否")</f>
        <v>否</v>
      </c>
      <c r="G4352" s="71" t="s">
        <v>13036</v>
      </c>
      <c r="H4352" s="71" t="s">
        <v>13038</v>
      </c>
      <c r="J4352" s="72" t="s">
        <v>160</v>
      </c>
      <c r="L4352" s="72" t="s">
        <v>18</v>
      </c>
      <c r="M4352" s="73"/>
      <c r="N4352" s="73"/>
      <c r="R4352" s="73"/>
      <c r="S4352" s="72" t="s">
        <v>337</v>
      </c>
      <c r="T4352" s="72" t="s">
        <v>14378</v>
      </c>
      <c r="U4352" s="73"/>
      <c r="W4352" s="73"/>
      <c r="X4352" s="73"/>
      <c r="Y4352" s="72" t="s">
        <v>14379</v>
      </c>
      <c r="AO4352" s="71">
        <v>0</v>
      </c>
      <c r="AW4352" s="74" t="s">
        <v>18746</v>
      </c>
    </row>
    <row r="4353" spans="1:49">
      <c r="A4353" s="70" t="str">
        <f t="shared" si="135"/>
        <v>2026-01</v>
      </c>
      <c r="B4353" s="5" t="str">
        <f>_xlfn.XLOOKUP(G4353,过机服务商重量差!A:A,过机服务商重量差!G:G)</f>
        <v>无崖子</v>
      </c>
      <c r="C4353" s="32" t="str">
        <f t="shared" si="134"/>
        <v>渠道</v>
      </c>
      <c r="D4353" s="63">
        <f>ROUND(IF(AND(AO4353&gt;=0,Y4353="正常走货"),_xlfn.XLOOKUP(G4353,过机服务商重量差!A:A,过机服务商重量差!L:L),"0"),2)</f>
        <v>3.5</v>
      </c>
      <c r="E4353" s="64">
        <f>ROUND(IF(B4353="小旋风",$D4353/提成!$D$4*提成!$E$4,$D4353/提成!$D$3*提成!$E$3),2)</f>
        <v>0.04</v>
      </c>
      <c r="F4353" s="5" t="str">
        <f ca="1">IFERROR(LOOKUP(1,0/((B4353=名单!B:B)*(VALUE(AW4353)&gt;=名单!E:E)*(VALUE(AW4353)&lt;=名单!G:G)*(Y4353="正常走货")),名单!H:H),"否")</f>
        <v>否</v>
      </c>
      <c r="G4353" s="71" t="s">
        <v>13039</v>
      </c>
      <c r="H4353" s="71" t="s">
        <v>13041</v>
      </c>
      <c r="J4353" s="72" t="s">
        <v>160</v>
      </c>
      <c r="L4353" s="71" t="s">
        <v>18</v>
      </c>
      <c r="M4353" s="73"/>
      <c r="N4353" s="73"/>
      <c r="R4353" s="73"/>
      <c r="S4353" s="72" t="s">
        <v>337</v>
      </c>
      <c r="T4353" s="72" t="s">
        <v>14378</v>
      </c>
      <c r="U4353" s="73"/>
      <c r="W4353" s="73"/>
      <c r="X4353" s="73"/>
      <c r="Y4353" s="72" t="s">
        <v>14379</v>
      </c>
      <c r="AO4353" s="71">
        <v>0</v>
      </c>
      <c r="AW4353" s="74" t="s">
        <v>18747</v>
      </c>
    </row>
    <row r="4354" spans="1:49">
      <c r="A4354" s="70" t="str">
        <f t="shared" si="135"/>
        <v>2026-01</v>
      </c>
      <c r="B4354" s="5" t="str">
        <f>_xlfn.XLOOKUP(G4354,过机服务商重量差!A:A,过机服务商重量差!G:G)</f>
        <v>无崖子</v>
      </c>
      <c r="C4354" s="32" t="str">
        <f t="shared" ref="C4354:C4417" si="136">IF(OR(AO4354&lt;0,L4354="FBA海运"),"","渠道")</f>
        <v>渠道</v>
      </c>
      <c r="D4354" s="63">
        <f>ROUND(IF(AND(AO4354&gt;=0,Y4354="正常走货"),_xlfn.XLOOKUP(G4354,过机服务商重量差!A:A,过机服务商重量差!L:L),"0"),2)</f>
        <v>3.5</v>
      </c>
      <c r="E4354" s="64">
        <f>ROUND(IF(B4354="小旋风",$D4354/提成!$D$4*提成!$E$4,$D4354/提成!$D$3*提成!$E$3),2)</f>
        <v>0.04</v>
      </c>
      <c r="F4354" s="5" t="str">
        <f ca="1">IFERROR(LOOKUP(1,0/((B4354=名单!B:B)*(VALUE(AW4354)&gt;=名单!E:E)*(VALUE(AW4354)&lt;=名单!G:G)*(Y4354="正常走货")),名单!H:H),"否")</f>
        <v>否</v>
      </c>
      <c r="G4354" s="71" t="s">
        <v>13042</v>
      </c>
      <c r="H4354" s="71" t="s">
        <v>13044</v>
      </c>
      <c r="J4354" s="72" t="s">
        <v>160</v>
      </c>
      <c r="L4354" s="72" t="s">
        <v>18</v>
      </c>
      <c r="M4354" s="73"/>
      <c r="N4354" s="73"/>
      <c r="R4354" s="73"/>
      <c r="S4354" s="72" t="s">
        <v>337</v>
      </c>
      <c r="T4354" s="72" t="s">
        <v>14378</v>
      </c>
      <c r="U4354" s="73"/>
      <c r="W4354" s="73"/>
      <c r="X4354" s="73"/>
      <c r="Y4354" s="72" t="s">
        <v>14379</v>
      </c>
      <c r="AO4354" s="71">
        <v>0</v>
      </c>
      <c r="AW4354" s="74" t="s">
        <v>18748</v>
      </c>
    </row>
    <row r="4355" spans="1:49">
      <c r="A4355" s="70" t="str">
        <f t="shared" ref="A4355:A4418" si="137">MID(AW4355,1,7)</f>
        <v>2026-01</v>
      </c>
      <c r="B4355" s="5" t="str">
        <f>_xlfn.XLOOKUP(G4355,过机服务商重量差!A:A,过机服务商重量差!G:G)</f>
        <v>无崖子</v>
      </c>
      <c r="C4355" s="32" t="str">
        <f t="shared" si="136"/>
        <v>渠道</v>
      </c>
      <c r="D4355" s="63">
        <f>ROUND(IF(AND(AO4355&gt;=0,Y4355="正常走货"),_xlfn.XLOOKUP(G4355,过机服务商重量差!A:A,过机服务商重量差!L:L),"0"),2)</f>
        <v>2</v>
      </c>
      <c r="E4355" s="64">
        <f>ROUND(IF(B4355="小旋风",$D4355/提成!$D$4*提成!$E$4,$D4355/提成!$D$3*提成!$E$3),2)</f>
        <v>0.02</v>
      </c>
      <c r="F4355" s="5" t="str">
        <f ca="1">IFERROR(LOOKUP(1,0/((B4355=名单!B:B)*(VALUE(AW4355)&gt;=名单!E:E)*(VALUE(AW4355)&lt;=名单!G:G)*(Y4355="正常走货")),名单!H:H),"否")</f>
        <v>否</v>
      </c>
      <c r="G4355" s="71" t="s">
        <v>13045</v>
      </c>
      <c r="H4355" s="71" t="s">
        <v>13047</v>
      </c>
      <c r="J4355" s="72" t="s">
        <v>160</v>
      </c>
      <c r="L4355" s="71" t="s">
        <v>18</v>
      </c>
      <c r="M4355" s="73"/>
      <c r="N4355" s="73"/>
      <c r="R4355" s="73"/>
      <c r="S4355" s="72" t="s">
        <v>337</v>
      </c>
      <c r="T4355" s="72" t="s">
        <v>14378</v>
      </c>
      <c r="U4355" s="73"/>
      <c r="W4355" s="73"/>
      <c r="X4355" s="73"/>
      <c r="Y4355" s="72" t="s">
        <v>14379</v>
      </c>
      <c r="AO4355" s="71">
        <v>0</v>
      </c>
      <c r="AW4355" s="74" t="s">
        <v>18749</v>
      </c>
    </row>
    <row r="4356" spans="1:49">
      <c r="A4356" s="70" t="str">
        <f t="shared" si="137"/>
        <v>2026-01</v>
      </c>
      <c r="B4356" s="5" t="str">
        <f>_xlfn.XLOOKUP(G4356,过机服务商重量差!A:A,过机服务商重量差!G:G)</f>
        <v>无崖子</v>
      </c>
      <c r="C4356" s="32" t="str">
        <f t="shared" si="136"/>
        <v>渠道</v>
      </c>
      <c r="D4356" s="63">
        <f>ROUND(IF(AND(AO4356&gt;=0,Y4356="正常走货"),_xlfn.XLOOKUP(G4356,过机服务商重量差!A:A,过机服务商重量差!L:L),"0"),2)</f>
        <v>3.5</v>
      </c>
      <c r="E4356" s="64">
        <f>ROUND(IF(B4356="小旋风",$D4356/提成!$D$4*提成!$E$4,$D4356/提成!$D$3*提成!$E$3),2)</f>
        <v>0.04</v>
      </c>
      <c r="F4356" s="5" t="str">
        <f ca="1">IFERROR(LOOKUP(1,0/((B4356=名单!B:B)*(VALUE(AW4356)&gt;=名单!E:E)*(VALUE(AW4356)&lt;=名单!G:G)*(Y4356="正常走货")),名单!H:H),"否")</f>
        <v>否</v>
      </c>
      <c r="G4356" s="71" t="s">
        <v>13048</v>
      </c>
      <c r="H4356" s="71" t="s">
        <v>13050</v>
      </c>
      <c r="J4356" s="72" t="s">
        <v>160</v>
      </c>
      <c r="L4356" s="71" t="s">
        <v>18</v>
      </c>
      <c r="M4356" s="73"/>
      <c r="N4356" s="73"/>
      <c r="R4356" s="73"/>
      <c r="S4356" s="72" t="s">
        <v>337</v>
      </c>
      <c r="T4356" s="72" t="s">
        <v>14378</v>
      </c>
      <c r="U4356" s="73"/>
      <c r="W4356" s="73"/>
      <c r="X4356" s="73"/>
      <c r="Y4356" s="72" t="s">
        <v>14379</v>
      </c>
      <c r="AO4356" s="71">
        <v>0</v>
      </c>
      <c r="AW4356" s="74" t="s">
        <v>18750</v>
      </c>
    </row>
    <row r="4357" spans="1:49">
      <c r="A4357" s="70" t="str">
        <f t="shared" si="137"/>
        <v>2026-01</v>
      </c>
      <c r="B4357" s="5" t="str">
        <f>_xlfn.XLOOKUP(G4357,过机服务商重量差!A:A,过机服务商重量差!G:G)</f>
        <v>无崖子</v>
      </c>
      <c r="C4357" s="32" t="str">
        <f t="shared" si="136"/>
        <v>渠道</v>
      </c>
      <c r="D4357" s="63">
        <f>ROUND(IF(AND(AO4357&gt;=0,Y4357="正常走货"),_xlfn.XLOOKUP(G4357,过机服务商重量差!A:A,过机服务商重量差!L:L),"0"),2)</f>
        <v>1343</v>
      </c>
      <c r="E4357" s="64">
        <f>ROUND(IF(B4357="小旋风",$D4357/提成!$D$4*提成!$E$4,$D4357/提成!$D$3*提成!$E$3),2)</f>
        <v>13.43</v>
      </c>
      <c r="F4357" s="5" t="str">
        <f ca="1">IFERROR(LOOKUP(1,0/((B4357=名单!B:B)*(VALUE(AW4357)&gt;=名单!E:E)*(VALUE(AW4357)&lt;=名单!G:G)*(Y4357="正常走货")),名单!H:H),"否")</f>
        <v>否</v>
      </c>
      <c r="G4357" s="71" t="s">
        <v>13051</v>
      </c>
      <c r="H4357" s="71" t="s">
        <v>13053</v>
      </c>
      <c r="J4357" s="72" t="s">
        <v>465</v>
      </c>
      <c r="L4357" s="72" t="s">
        <v>18</v>
      </c>
      <c r="M4357" s="73"/>
      <c r="N4357" s="73"/>
      <c r="R4357" s="73"/>
      <c r="S4357" s="72" t="s">
        <v>145</v>
      </c>
      <c r="T4357" s="71" t="s">
        <v>14407</v>
      </c>
      <c r="U4357" s="73"/>
      <c r="W4357" s="73"/>
      <c r="X4357" s="73"/>
      <c r="Y4357" s="72" t="s">
        <v>14379</v>
      </c>
      <c r="AO4357" s="71">
        <v>23886.8</v>
      </c>
      <c r="AW4357" s="74" t="s">
        <v>18751</v>
      </c>
    </row>
    <row r="4358" spans="1:49">
      <c r="A4358" s="70" t="str">
        <f t="shared" si="137"/>
        <v>2026-01</v>
      </c>
      <c r="B4358" s="5" t="str">
        <f>_xlfn.XLOOKUP(G4358,过机服务商重量差!A:A,过机服务商重量差!G:G)</f>
        <v/>
      </c>
      <c r="C4358" s="32" t="str">
        <f t="shared" si="136"/>
        <v>渠道</v>
      </c>
      <c r="D4358" s="63">
        <f>ROUND(IF(AND(AO4358&gt;=0,Y4358="正常走货"),_xlfn.XLOOKUP(G4358,过机服务商重量差!A:A,过机服务商重量差!L:L),"0"),2)</f>
        <v>147</v>
      </c>
      <c r="E4358" s="64">
        <f>ROUND(IF(B4358="小旋风",$D4358/提成!$D$4*提成!$E$4,$D4358/提成!$D$3*提成!$E$3),2)</f>
        <v>1.47</v>
      </c>
      <c r="F4358" s="5" t="str">
        <f ca="1">IFERROR(LOOKUP(1,0/((B4358=名单!B:B)*(VALUE(AW4358)&gt;=名单!E:E)*(VALUE(AW4358)&lt;=名单!G:G)*(Y4358="正常走货")),名单!H:H),"否")</f>
        <v>否</v>
      </c>
      <c r="G4358" s="71" t="s">
        <v>13054</v>
      </c>
      <c r="H4358" s="71" t="s">
        <v>36</v>
      </c>
      <c r="J4358" s="72" t="s">
        <v>302</v>
      </c>
      <c r="L4358" s="71" t="s">
        <v>18</v>
      </c>
      <c r="M4358" s="73"/>
      <c r="N4358" s="73"/>
      <c r="R4358" s="73"/>
      <c r="S4358" s="72" t="s">
        <v>337</v>
      </c>
      <c r="T4358" s="71" t="s">
        <v>14378</v>
      </c>
      <c r="U4358" s="73"/>
      <c r="W4358" s="73"/>
      <c r="X4358" s="73"/>
      <c r="Y4358" s="72" t="s">
        <v>14379</v>
      </c>
      <c r="AO4358" s="71">
        <v>249.9</v>
      </c>
      <c r="AW4358" s="74" t="s">
        <v>18752</v>
      </c>
    </row>
    <row r="4359" spans="1:49">
      <c r="A4359" s="70" t="str">
        <f t="shared" si="137"/>
        <v>2026-01</v>
      </c>
      <c r="B4359" s="5" t="str">
        <f>_xlfn.XLOOKUP(G4359,过机服务商重量差!A:A,过机服务商重量差!G:G)</f>
        <v>无崖子</v>
      </c>
      <c r="C4359" s="32" t="str">
        <f t="shared" si="136"/>
        <v>渠道</v>
      </c>
      <c r="D4359" s="63">
        <f>ROUND(IF(AND(AO4359&gt;=0,Y4359="正常走货"),_xlfn.XLOOKUP(G4359,过机服务商重量差!A:A,过机服务商重量差!L:L),"0"),2)</f>
        <v>10.7</v>
      </c>
      <c r="E4359" s="64">
        <f>ROUND(IF(B4359="小旋风",$D4359/提成!$D$4*提成!$E$4,$D4359/提成!$D$3*提成!$E$3),2)</f>
        <v>0.11</v>
      </c>
      <c r="F4359" s="5" t="str">
        <f ca="1">IFERROR(LOOKUP(1,0/((B4359=名单!B:B)*(VALUE(AW4359)&gt;=名单!E:E)*(VALUE(AW4359)&lt;=名单!G:G)*(Y4359="正常走货")),名单!H:H),"否")</f>
        <v>否</v>
      </c>
      <c r="G4359" s="71" t="s">
        <v>13056</v>
      </c>
      <c r="H4359" s="71" t="s">
        <v>13058</v>
      </c>
      <c r="J4359" s="71" t="s">
        <v>590</v>
      </c>
      <c r="L4359" s="71" t="s">
        <v>18</v>
      </c>
      <c r="M4359" s="73"/>
      <c r="N4359" s="73"/>
      <c r="R4359" s="73"/>
      <c r="S4359" s="72" t="s">
        <v>442</v>
      </c>
      <c r="T4359" s="71" t="s">
        <v>14410</v>
      </c>
      <c r="U4359" s="73"/>
      <c r="W4359" s="73"/>
      <c r="X4359" s="73"/>
      <c r="Y4359" s="72" t="s">
        <v>14379</v>
      </c>
      <c r="AO4359" s="71">
        <v>17.98</v>
      </c>
      <c r="AW4359" s="74" t="s">
        <v>18753</v>
      </c>
    </row>
    <row r="4360" spans="1:49">
      <c r="A4360" s="70" t="str">
        <f t="shared" si="137"/>
        <v>2026-01</v>
      </c>
      <c r="B4360" s="5" t="str">
        <f>_xlfn.XLOOKUP(G4360,过机服务商重量差!A:A,过机服务商重量差!G:G)</f>
        <v>小旋风</v>
      </c>
      <c r="C4360" s="32" t="str">
        <f t="shared" si="136"/>
        <v>渠道</v>
      </c>
      <c r="D4360" s="63">
        <f>ROUND(IF(AND(AO4360&gt;=0,Y4360="正常走货"),_xlfn.XLOOKUP(G4360,过机服务商重量差!A:A,过机服务商重量差!L:L),"0"),2)</f>
        <v>322</v>
      </c>
      <c r="E4360" s="64">
        <f>ROUND(IF(B4360="小旋风",$D4360/提成!$D$4*提成!$E$4,$D4360/提成!$D$3*提成!$E$3),2)</f>
        <v>3.22</v>
      </c>
      <c r="F4360" s="5" t="str">
        <f ca="1">IFERROR(LOOKUP(1,0/((B4360=名单!B:B)*(VALUE(AW4360)&gt;=名单!E:E)*(VALUE(AW4360)&lt;=名单!G:G)*(Y4360="正常走货")),名单!H:H),"否")</f>
        <v>是</v>
      </c>
      <c r="G4360" s="71" t="s">
        <v>13059</v>
      </c>
      <c r="H4360" s="71" t="s">
        <v>13061</v>
      </c>
      <c r="J4360" s="72" t="s">
        <v>274</v>
      </c>
      <c r="L4360" s="71" t="s">
        <v>18</v>
      </c>
      <c r="M4360" s="73"/>
      <c r="N4360" s="73"/>
      <c r="R4360" s="73"/>
      <c r="S4360" s="72" t="s">
        <v>275</v>
      </c>
      <c r="T4360" s="71" t="s">
        <v>14407</v>
      </c>
      <c r="U4360" s="73"/>
      <c r="W4360" s="73"/>
      <c r="X4360" s="73"/>
      <c r="Y4360" s="72" t="s">
        <v>14379</v>
      </c>
      <c r="AO4360" s="71">
        <v>161</v>
      </c>
      <c r="AW4360" s="74" t="s">
        <v>18754</v>
      </c>
    </row>
    <row r="4361" spans="1:49">
      <c r="A4361" s="70" t="str">
        <f t="shared" si="137"/>
        <v>2026-01</v>
      </c>
      <c r="B4361" s="5" t="str">
        <f>_xlfn.XLOOKUP(G4361,过机服务商重量差!A:A,过机服务商重量差!G:G)</f>
        <v>无崖子</v>
      </c>
      <c r="C4361" s="32" t="str">
        <f t="shared" si="136"/>
        <v>渠道</v>
      </c>
      <c r="D4361" s="63">
        <f>ROUND(IF(AND(AO4361&gt;=0,Y4361="正常走货"),_xlfn.XLOOKUP(G4361,过机服务商重量差!A:A,过机服务商重量差!L:L),"0"),2)</f>
        <v>0.5</v>
      </c>
      <c r="E4361" s="64">
        <f>ROUND(IF(B4361="小旋风",$D4361/提成!$D$4*提成!$E$4,$D4361/提成!$D$3*提成!$E$3),2)</f>
        <v>0.01</v>
      </c>
      <c r="F4361" s="5" t="str">
        <f ca="1">IFERROR(LOOKUP(1,0/((B4361=名单!B:B)*(VALUE(AW4361)&gt;=名单!E:E)*(VALUE(AW4361)&lt;=名单!G:G)*(Y4361="正常走货")),名单!H:H),"否")</f>
        <v>否</v>
      </c>
      <c r="G4361" s="71" t="s">
        <v>13062</v>
      </c>
      <c r="H4361" s="71" t="s">
        <v>13064</v>
      </c>
      <c r="J4361" s="72" t="s">
        <v>160</v>
      </c>
      <c r="L4361" s="71" t="s">
        <v>18</v>
      </c>
      <c r="M4361" s="73"/>
      <c r="N4361" s="73"/>
      <c r="R4361" s="73"/>
      <c r="S4361" s="72" t="s">
        <v>161</v>
      </c>
      <c r="T4361" s="72" t="s">
        <v>14378</v>
      </c>
      <c r="U4361" s="73"/>
      <c r="W4361" s="73"/>
      <c r="X4361" s="73"/>
      <c r="Y4361" s="72" t="s">
        <v>14379</v>
      </c>
      <c r="AO4361" s="71">
        <v>0</v>
      </c>
      <c r="AW4361" s="74" t="s">
        <v>18755</v>
      </c>
    </row>
    <row r="4362" spans="1:49">
      <c r="A4362" s="70" t="str">
        <f t="shared" si="137"/>
        <v>2026-01</v>
      </c>
      <c r="B4362" s="5" t="str">
        <f>_xlfn.XLOOKUP(G4362,过机服务商重量差!A:A,过机服务商重量差!G:G)</f>
        <v>无崖子</v>
      </c>
      <c r="C4362" s="32" t="str">
        <f t="shared" si="136"/>
        <v>渠道</v>
      </c>
      <c r="D4362" s="63">
        <f>ROUND(IF(AND(AO4362&gt;=0,Y4362="正常走货"),_xlfn.XLOOKUP(G4362,过机服务商重量差!A:A,过机服务商重量差!L:L),"0"),2)</f>
        <v>0.5</v>
      </c>
      <c r="E4362" s="64">
        <f>ROUND(IF(B4362="小旋风",$D4362/提成!$D$4*提成!$E$4,$D4362/提成!$D$3*提成!$E$3),2)</f>
        <v>0.01</v>
      </c>
      <c r="F4362" s="5" t="str">
        <f ca="1">IFERROR(LOOKUP(1,0/((B4362=名单!B:B)*(VALUE(AW4362)&gt;=名单!E:E)*(VALUE(AW4362)&lt;=名单!G:G)*(Y4362="正常走货")),名单!H:H),"否")</f>
        <v>否</v>
      </c>
      <c r="G4362" s="71" t="s">
        <v>13065</v>
      </c>
      <c r="H4362" s="71" t="s">
        <v>13067</v>
      </c>
      <c r="J4362" s="72" t="s">
        <v>160</v>
      </c>
      <c r="L4362" s="71" t="s">
        <v>18</v>
      </c>
      <c r="M4362" s="73"/>
      <c r="N4362" s="73"/>
      <c r="R4362" s="73"/>
      <c r="S4362" s="72" t="s">
        <v>161</v>
      </c>
      <c r="T4362" s="72" t="s">
        <v>14378</v>
      </c>
      <c r="U4362" s="73"/>
      <c r="W4362" s="73"/>
      <c r="X4362" s="73"/>
      <c r="Y4362" s="72" t="s">
        <v>14379</v>
      </c>
      <c r="AO4362" s="71">
        <v>0</v>
      </c>
      <c r="AW4362" s="74" t="s">
        <v>18756</v>
      </c>
    </row>
    <row r="4363" spans="1:49">
      <c r="A4363" s="70" t="str">
        <f t="shared" si="137"/>
        <v>2026-01</v>
      </c>
      <c r="B4363" s="5" t="str">
        <f>_xlfn.XLOOKUP(G4363,过机服务商重量差!A:A,过机服务商重量差!G:G)</f>
        <v>无崖子</v>
      </c>
      <c r="C4363" s="32" t="str">
        <f t="shared" si="136"/>
        <v>渠道</v>
      </c>
      <c r="D4363" s="63">
        <f>ROUND(IF(AND(AO4363&gt;=0,Y4363="正常走货"),_xlfn.XLOOKUP(G4363,过机服务商重量差!A:A,过机服务商重量差!L:L),"0"),2)</f>
        <v>0.5</v>
      </c>
      <c r="E4363" s="64">
        <f>ROUND(IF(B4363="小旋风",$D4363/提成!$D$4*提成!$E$4,$D4363/提成!$D$3*提成!$E$3),2)</f>
        <v>0.01</v>
      </c>
      <c r="F4363" s="5" t="str">
        <f ca="1">IFERROR(LOOKUP(1,0/((B4363=名单!B:B)*(VALUE(AW4363)&gt;=名单!E:E)*(VALUE(AW4363)&lt;=名单!G:G)*(Y4363="正常走货")),名单!H:H),"否")</f>
        <v>否</v>
      </c>
      <c r="G4363" s="71" t="s">
        <v>13068</v>
      </c>
      <c r="H4363" s="71" t="s">
        <v>13070</v>
      </c>
      <c r="J4363" s="72" t="s">
        <v>160</v>
      </c>
      <c r="L4363" s="71" t="s">
        <v>18</v>
      </c>
      <c r="M4363" s="73"/>
      <c r="N4363" s="73"/>
      <c r="R4363" s="73"/>
      <c r="S4363" s="72" t="s">
        <v>161</v>
      </c>
      <c r="T4363" s="71" t="s">
        <v>14378</v>
      </c>
      <c r="U4363" s="73"/>
      <c r="W4363" s="73"/>
      <c r="X4363" s="73"/>
      <c r="Y4363" s="72" t="s">
        <v>14379</v>
      </c>
      <c r="AO4363" s="71">
        <v>0</v>
      </c>
      <c r="AW4363" s="74" t="s">
        <v>18757</v>
      </c>
    </row>
    <row r="4364" spans="1:49">
      <c r="A4364" s="70" t="str">
        <f t="shared" si="137"/>
        <v>2026-01</v>
      </c>
      <c r="B4364" s="5" t="str">
        <f>_xlfn.XLOOKUP(G4364,过机服务商重量差!A:A,过机服务商重量差!G:G)</f>
        <v>无崖子</v>
      </c>
      <c r="C4364" s="32" t="str">
        <f t="shared" si="136"/>
        <v>渠道</v>
      </c>
      <c r="D4364" s="63">
        <f>ROUND(IF(AND(AO4364&gt;=0,Y4364="正常走货"),_xlfn.XLOOKUP(G4364,过机服务商重量差!A:A,过机服务商重量差!L:L),"0"),2)</f>
        <v>1</v>
      </c>
      <c r="E4364" s="64">
        <f>ROUND(IF(B4364="小旋风",$D4364/提成!$D$4*提成!$E$4,$D4364/提成!$D$3*提成!$E$3),2)</f>
        <v>0.01</v>
      </c>
      <c r="F4364" s="5" t="str">
        <f ca="1">IFERROR(LOOKUP(1,0/((B4364=名单!B:B)*(VALUE(AW4364)&gt;=名单!E:E)*(VALUE(AW4364)&lt;=名单!G:G)*(Y4364="正常走货")),名单!H:H),"否")</f>
        <v>否</v>
      </c>
      <c r="G4364" s="71" t="s">
        <v>13071</v>
      </c>
      <c r="H4364" s="71" t="s">
        <v>13073</v>
      </c>
      <c r="J4364" s="72" t="s">
        <v>336</v>
      </c>
      <c r="L4364" s="71" t="s">
        <v>18</v>
      </c>
      <c r="M4364" s="73"/>
      <c r="N4364" s="73"/>
      <c r="R4364" s="73"/>
      <c r="S4364" s="72" t="s">
        <v>161</v>
      </c>
      <c r="T4364" s="71" t="s">
        <v>14378</v>
      </c>
      <c r="U4364" s="73"/>
      <c r="W4364" s="73"/>
      <c r="X4364" s="73"/>
      <c r="Y4364" s="72" t="s">
        <v>14379</v>
      </c>
      <c r="AO4364" s="71">
        <v>0</v>
      </c>
      <c r="AW4364" s="74" t="s">
        <v>18758</v>
      </c>
    </row>
    <row r="4365" spans="1:49">
      <c r="A4365" s="70" t="str">
        <f t="shared" si="137"/>
        <v>2026-01</v>
      </c>
      <c r="B4365" s="5" t="str">
        <f>_xlfn.XLOOKUP(G4365,过机服务商重量差!A:A,过机服务商重量差!G:G)</f>
        <v>玉麒麟</v>
      </c>
      <c r="C4365" s="32" t="str">
        <f t="shared" si="136"/>
        <v>渠道</v>
      </c>
      <c r="D4365" s="63">
        <f>ROUND(IF(AND(AO4365&gt;=0,Y4365="正常走货"),_xlfn.XLOOKUP(G4365,过机服务商重量差!A:A,过机服务商重量差!L:L),"0"),2)</f>
        <v>14</v>
      </c>
      <c r="E4365" s="64">
        <f>ROUND(IF(B4365="小旋风",$D4365/提成!$D$4*提成!$E$4,$D4365/提成!$D$3*提成!$E$3),2)</f>
        <v>0.14</v>
      </c>
      <c r="F4365" s="5" t="str">
        <f ca="1">IFERROR(LOOKUP(1,0/((B4365=名单!B:B)*(VALUE(AW4365)&gt;=名单!E:E)*(VALUE(AW4365)&lt;=名单!G:G)*(Y4365="正常走货")),名单!H:H),"否")</f>
        <v>否</v>
      </c>
      <c r="G4365" s="71" t="s">
        <v>13074</v>
      </c>
      <c r="H4365" s="71" t="s">
        <v>13076</v>
      </c>
      <c r="J4365" s="72" t="s">
        <v>17</v>
      </c>
      <c r="L4365" s="71" t="s">
        <v>18</v>
      </c>
      <c r="M4365" s="73"/>
      <c r="N4365" s="73"/>
      <c r="R4365" s="73"/>
      <c r="S4365" s="72" t="s">
        <v>152</v>
      </c>
      <c r="T4365" s="72" t="s">
        <v>14382</v>
      </c>
      <c r="U4365" s="73"/>
      <c r="W4365" s="73"/>
      <c r="X4365" s="73"/>
      <c r="Y4365" s="72" t="s">
        <v>14379</v>
      </c>
      <c r="AO4365" s="71">
        <v>53.39</v>
      </c>
      <c r="AW4365" s="74" t="s">
        <v>18759</v>
      </c>
    </row>
    <row r="4366" spans="1:49">
      <c r="A4366" s="70" t="str">
        <f t="shared" si="137"/>
        <v>2026-01</v>
      </c>
      <c r="B4366" s="5" t="str">
        <f>_xlfn.XLOOKUP(G4366,过机服务商重量差!A:A,过机服务商重量差!G:G)</f>
        <v>无崖子</v>
      </c>
      <c r="C4366" s="32" t="str">
        <f t="shared" si="136"/>
        <v>渠道</v>
      </c>
      <c r="D4366" s="63">
        <f>ROUND(IF(AND(AO4366&gt;=0,Y4366="正常走货"),_xlfn.XLOOKUP(G4366,过机服务商重量差!A:A,过机服务商重量差!L:L),"0"),2)</f>
        <v>1.5</v>
      </c>
      <c r="E4366" s="64">
        <f>ROUND(IF(B4366="小旋风",$D4366/提成!$D$4*提成!$E$4,$D4366/提成!$D$3*提成!$E$3),2)</f>
        <v>0.02</v>
      </c>
      <c r="F4366" s="5" t="str">
        <f ca="1">IFERROR(LOOKUP(1,0/((B4366=名单!B:B)*(VALUE(AW4366)&gt;=名单!E:E)*(VALUE(AW4366)&lt;=名单!G:G)*(Y4366="正常走货")),名单!H:H),"否")</f>
        <v>否</v>
      </c>
      <c r="G4366" s="71" t="s">
        <v>13077</v>
      </c>
      <c r="H4366" s="71" t="s">
        <v>13079</v>
      </c>
      <c r="J4366" s="72" t="s">
        <v>336</v>
      </c>
      <c r="L4366" s="71" t="s">
        <v>18</v>
      </c>
      <c r="M4366" s="73"/>
      <c r="N4366" s="73"/>
      <c r="R4366" s="73"/>
      <c r="S4366" s="72" t="s">
        <v>161</v>
      </c>
      <c r="T4366" s="72" t="s">
        <v>14378</v>
      </c>
      <c r="U4366" s="73"/>
      <c r="W4366" s="73"/>
      <c r="X4366" s="73"/>
      <c r="Y4366" s="72" t="s">
        <v>14379</v>
      </c>
      <c r="AO4366" s="71">
        <v>0</v>
      </c>
      <c r="AW4366" s="74" t="s">
        <v>18760</v>
      </c>
    </row>
    <row r="4367" spans="1:49">
      <c r="A4367" s="70" t="str">
        <f t="shared" si="137"/>
        <v>2026-01</v>
      </c>
      <c r="B4367" s="5" t="str">
        <f>_xlfn.XLOOKUP(G4367,过机服务商重量差!A:A,过机服务商重量差!G:G)</f>
        <v>无崖子</v>
      </c>
      <c r="C4367" s="32" t="str">
        <f t="shared" si="136"/>
        <v>渠道</v>
      </c>
      <c r="D4367" s="63">
        <f>ROUND(IF(AND(AO4367&gt;=0,Y4367="正常走货"),_xlfn.XLOOKUP(G4367,过机服务商重量差!A:A,过机服务商重量差!L:L),"0"),2)</f>
        <v>1.5</v>
      </c>
      <c r="E4367" s="64">
        <f>ROUND(IF(B4367="小旋风",$D4367/提成!$D$4*提成!$E$4,$D4367/提成!$D$3*提成!$E$3),2)</f>
        <v>0.02</v>
      </c>
      <c r="F4367" s="5" t="str">
        <f ca="1">IFERROR(LOOKUP(1,0/((B4367=名单!B:B)*(VALUE(AW4367)&gt;=名单!E:E)*(VALUE(AW4367)&lt;=名单!G:G)*(Y4367="正常走货")),名单!H:H),"否")</f>
        <v>否</v>
      </c>
      <c r="G4367" s="71" t="s">
        <v>13080</v>
      </c>
      <c r="H4367" s="71" t="s">
        <v>13082</v>
      </c>
      <c r="J4367" s="72" t="s">
        <v>160</v>
      </c>
      <c r="L4367" s="71" t="s">
        <v>18</v>
      </c>
      <c r="M4367" s="73"/>
      <c r="N4367" s="73"/>
      <c r="R4367" s="73"/>
      <c r="S4367" s="72" t="s">
        <v>161</v>
      </c>
      <c r="T4367" s="72" t="s">
        <v>14378</v>
      </c>
      <c r="U4367" s="73"/>
      <c r="W4367" s="73"/>
      <c r="X4367" s="73"/>
      <c r="Y4367" s="72" t="s">
        <v>14379</v>
      </c>
      <c r="AO4367" s="71">
        <v>0</v>
      </c>
      <c r="AW4367" s="74" t="s">
        <v>18761</v>
      </c>
    </row>
    <row r="4368" spans="1:49">
      <c r="A4368" s="70" t="str">
        <f t="shared" si="137"/>
        <v>2026-01</v>
      </c>
      <c r="B4368" s="5" t="str">
        <f>_xlfn.XLOOKUP(G4368,过机服务商重量差!A:A,过机服务商重量差!G:G)</f>
        <v>无崖子</v>
      </c>
      <c r="C4368" s="32" t="str">
        <f t="shared" si="136"/>
        <v>渠道</v>
      </c>
      <c r="D4368" s="63">
        <f>ROUND(IF(AND(AO4368&gt;=0,Y4368="正常走货"),_xlfn.XLOOKUP(G4368,过机服务商重量差!A:A,过机服务商重量差!L:L),"0"),2)</f>
        <v>1.5</v>
      </c>
      <c r="E4368" s="64">
        <f>ROUND(IF(B4368="小旋风",$D4368/提成!$D$4*提成!$E$4,$D4368/提成!$D$3*提成!$E$3),2)</f>
        <v>0.02</v>
      </c>
      <c r="F4368" s="5" t="str">
        <f ca="1">IFERROR(LOOKUP(1,0/((B4368=名单!B:B)*(VALUE(AW4368)&gt;=名单!E:E)*(VALUE(AW4368)&lt;=名单!G:G)*(Y4368="正常走货")),名单!H:H),"否")</f>
        <v>否</v>
      </c>
      <c r="G4368" s="71" t="s">
        <v>13083</v>
      </c>
      <c r="H4368" s="71" t="s">
        <v>13085</v>
      </c>
      <c r="J4368" s="72" t="s">
        <v>160</v>
      </c>
      <c r="L4368" s="71" t="s">
        <v>18</v>
      </c>
      <c r="M4368" s="73"/>
      <c r="N4368" s="73"/>
      <c r="R4368" s="73"/>
      <c r="S4368" s="72" t="s">
        <v>161</v>
      </c>
      <c r="T4368" s="72" t="s">
        <v>14378</v>
      </c>
      <c r="U4368" s="73"/>
      <c r="W4368" s="73"/>
      <c r="X4368" s="73"/>
      <c r="Y4368" s="72" t="s">
        <v>14379</v>
      </c>
      <c r="AO4368" s="71">
        <v>0</v>
      </c>
      <c r="AW4368" s="74" t="s">
        <v>18762</v>
      </c>
    </row>
    <row r="4369" spans="1:49">
      <c r="A4369" s="70" t="str">
        <f t="shared" si="137"/>
        <v>2026-01</v>
      </c>
      <c r="B4369" s="5" t="str">
        <f>_xlfn.XLOOKUP(G4369,过机服务商重量差!A:A,过机服务商重量差!G:G)</f>
        <v>无崖子</v>
      </c>
      <c r="C4369" s="32" t="str">
        <f t="shared" si="136"/>
        <v>渠道</v>
      </c>
      <c r="D4369" s="63">
        <f>ROUND(IF(AND(AO4369&gt;=0,Y4369="正常走货"),_xlfn.XLOOKUP(G4369,过机服务商重量差!A:A,过机服务商重量差!L:L),"0"),2)</f>
        <v>1.5</v>
      </c>
      <c r="E4369" s="64">
        <f>ROUND(IF(B4369="小旋风",$D4369/提成!$D$4*提成!$E$4,$D4369/提成!$D$3*提成!$E$3),2)</f>
        <v>0.02</v>
      </c>
      <c r="F4369" s="5" t="str">
        <f ca="1">IFERROR(LOOKUP(1,0/((B4369=名单!B:B)*(VALUE(AW4369)&gt;=名单!E:E)*(VALUE(AW4369)&lt;=名单!G:G)*(Y4369="正常走货")),名单!H:H),"否")</f>
        <v>否</v>
      </c>
      <c r="G4369" s="71" t="s">
        <v>13086</v>
      </c>
      <c r="H4369" s="71" t="s">
        <v>13088</v>
      </c>
      <c r="J4369" s="72" t="s">
        <v>160</v>
      </c>
      <c r="L4369" s="71" t="s">
        <v>18</v>
      </c>
      <c r="M4369" s="73"/>
      <c r="N4369" s="73"/>
      <c r="R4369" s="73"/>
      <c r="S4369" s="72" t="s">
        <v>161</v>
      </c>
      <c r="T4369" s="72" t="s">
        <v>14378</v>
      </c>
      <c r="U4369" s="73"/>
      <c r="W4369" s="73"/>
      <c r="X4369" s="73"/>
      <c r="Y4369" s="72" t="s">
        <v>14379</v>
      </c>
      <c r="AO4369" s="71">
        <v>0</v>
      </c>
      <c r="AW4369" s="74" t="s">
        <v>18763</v>
      </c>
    </row>
    <row r="4370" spans="1:49">
      <c r="A4370" s="70" t="str">
        <f t="shared" si="137"/>
        <v>2026-01</v>
      </c>
      <c r="B4370" s="5" t="str">
        <f>_xlfn.XLOOKUP(G4370,过机服务商重量差!A:A,过机服务商重量差!G:G)</f>
        <v>无崖子</v>
      </c>
      <c r="C4370" s="32" t="str">
        <f t="shared" si="136"/>
        <v>渠道</v>
      </c>
      <c r="D4370" s="63">
        <f>ROUND(IF(AND(AO4370&gt;=0,Y4370="正常走货"),_xlfn.XLOOKUP(G4370,过机服务商重量差!A:A,过机服务商重量差!L:L),"0"),2)</f>
        <v>3</v>
      </c>
      <c r="E4370" s="64">
        <f>ROUND(IF(B4370="小旋风",$D4370/提成!$D$4*提成!$E$4,$D4370/提成!$D$3*提成!$E$3),2)</f>
        <v>0.03</v>
      </c>
      <c r="F4370" s="5" t="str">
        <f ca="1">IFERROR(LOOKUP(1,0/((B4370=名单!B:B)*(VALUE(AW4370)&gt;=名单!E:E)*(VALUE(AW4370)&lt;=名单!G:G)*(Y4370="正常走货")),名单!H:H),"否")</f>
        <v>否</v>
      </c>
      <c r="G4370" s="71" t="s">
        <v>13089</v>
      </c>
      <c r="H4370" s="71" t="s">
        <v>13091</v>
      </c>
      <c r="J4370" s="72" t="s">
        <v>160</v>
      </c>
      <c r="L4370" s="71" t="s">
        <v>18</v>
      </c>
      <c r="M4370" s="73"/>
      <c r="N4370" s="73"/>
      <c r="R4370" s="73"/>
      <c r="S4370" s="72" t="s">
        <v>161</v>
      </c>
      <c r="T4370" s="72" t="s">
        <v>14378</v>
      </c>
      <c r="U4370" s="73"/>
      <c r="W4370" s="73"/>
      <c r="X4370" s="73"/>
      <c r="Y4370" s="72" t="s">
        <v>14379</v>
      </c>
      <c r="AO4370" s="71">
        <v>0</v>
      </c>
      <c r="AW4370" s="74" t="s">
        <v>18764</v>
      </c>
    </row>
    <row r="4371" spans="1:49">
      <c r="A4371" s="70" t="str">
        <f t="shared" si="137"/>
        <v>2026-01</v>
      </c>
      <c r="B4371" s="5" t="str">
        <f>_xlfn.XLOOKUP(G4371,过机服务商重量差!A:A,过机服务商重量差!G:G)</f>
        <v>玉麒麟</v>
      </c>
      <c r="C4371" s="32" t="str">
        <f t="shared" si="136"/>
        <v>渠道</v>
      </c>
      <c r="D4371" s="63">
        <f>ROUND(IF(AND(AO4371&gt;=0,Y4371="正常走货"),_xlfn.XLOOKUP(G4371,过机服务商重量差!A:A,过机服务商重量差!L:L),"0"),2)</f>
        <v>84</v>
      </c>
      <c r="E4371" s="64">
        <f>ROUND(IF(B4371="小旋风",$D4371/提成!$D$4*提成!$E$4,$D4371/提成!$D$3*提成!$E$3),2)</f>
        <v>0.84</v>
      </c>
      <c r="F4371" s="5" t="str">
        <f ca="1">IFERROR(LOOKUP(1,0/((B4371=名单!B:B)*(VALUE(AW4371)&gt;=名单!E:E)*(VALUE(AW4371)&lt;=名单!G:G)*(Y4371="正常走货")),名单!H:H),"否")</f>
        <v>否</v>
      </c>
      <c r="G4371" s="71" t="s">
        <v>13092</v>
      </c>
      <c r="H4371" s="71" t="s">
        <v>13094</v>
      </c>
      <c r="J4371" s="72" t="s">
        <v>24</v>
      </c>
      <c r="L4371" s="71" t="s">
        <v>18</v>
      </c>
      <c r="M4371" s="73"/>
      <c r="N4371" s="73"/>
      <c r="R4371" s="73"/>
      <c r="S4371" s="72" t="s">
        <v>191</v>
      </c>
      <c r="T4371" s="72" t="s">
        <v>14410</v>
      </c>
      <c r="U4371" s="73"/>
      <c r="W4371" s="73"/>
      <c r="X4371" s="73"/>
      <c r="Y4371" s="72" t="s">
        <v>14379</v>
      </c>
      <c r="AO4371" s="71">
        <v>420</v>
      </c>
      <c r="AW4371" s="74" t="s">
        <v>18765</v>
      </c>
    </row>
    <row r="4372" spans="1:49">
      <c r="A4372" s="70" t="str">
        <f t="shared" si="137"/>
        <v>2026-01</v>
      </c>
      <c r="B4372" s="5" t="str">
        <f>_xlfn.XLOOKUP(G4372,过机服务商重量差!A:A,过机服务商重量差!G:G)</f>
        <v>帅时莹</v>
      </c>
      <c r="C4372" s="32" t="str">
        <f t="shared" si="136"/>
        <v>渠道</v>
      </c>
      <c r="D4372" s="63">
        <f>ROUND(IF(AND(AO4372&gt;=0,Y4372="正常走货"),_xlfn.XLOOKUP(G4372,过机服务商重量差!A:A,过机服务商重量差!L:L),"0"),2)</f>
        <v>28</v>
      </c>
      <c r="E4372" s="64">
        <f>ROUND(IF(B4372="小旋风",$D4372/提成!$D$4*提成!$E$4,$D4372/提成!$D$3*提成!$E$3),2)</f>
        <v>0.28</v>
      </c>
      <c r="F4372" s="5" t="str">
        <f ca="1">IFERROR(LOOKUP(1,0/((B4372=名单!B:B)*(VALUE(AW4372)&gt;=名单!E:E)*(VALUE(AW4372)&lt;=名单!G:G)*(Y4372="正常走货")),名单!H:H),"否")</f>
        <v>否</v>
      </c>
      <c r="G4372" s="71" t="s">
        <v>13095</v>
      </c>
      <c r="H4372" s="71" t="s">
        <v>13097</v>
      </c>
      <c r="J4372" s="72" t="s">
        <v>287</v>
      </c>
      <c r="L4372" s="71" t="s">
        <v>18</v>
      </c>
      <c r="M4372" s="73"/>
      <c r="N4372" s="73"/>
      <c r="R4372" s="73"/>
      <c r="S4372" s="72" t="s">
        <v>199</v>
      </c>
      <c r="T4372" s="72" t="s">
        <v>14439</v>
      </c>
      <c r="U4372" s="73"/>
      <c r="W4372" s="73"/>
      <c r="X4372" s="73"/>
      <c r="Y4372" s="72" t="s">
        <v>14379</v>
      </c>
      <c r="AO4372" s="71">
        <v>140</v>
      </c>
      <c r="AW4372" s="74" t="s">
        <v>18766</v>
      </c>
    </row>
    <row r="4373" spans="1:49">
      <c r="A4373" s="70" t="str">
        <f t="shared" si="137"/>
        <v>2026-01</v>
      </c>
      <c r="B4373" s="5" t="str">
        <f>_xlfn.XLOOKUP(G4373,过机服务商重量差!A:A,过机服务商重量差!G:G)</f>
        <v>无崖子</v>
      </c>
      <c r="C4373" s="32" t="str">
        <f t="shared" si="136"/>
        <v>渠道</v>
      </c>
      <c r="D4373" s="63">
        <f>ROUND(IF(AND(AO4373&gt;=0,Y4373="正常走货"),_xlfn.XLOOKUP(G4373,过机服务商重量差!A:A,过机服务商重量差!L:L),"0"),2)</f>
        <v>25</v>
      </c>
      <c r="E4373" s="64">
        <f>ROUND(IF(B4373="小旋风",$D4373/提成!$D$4*提成!$E$4,$D4373/提成!$D$3*提成!$E$3),2)</f>
        <v>0.25</v>
      </c>
      <c r="F4373" s="5" t="str">
        <f ca="1">IFERROR(LOOKUP(1,0/((B4373=名单!B:B)*(VALUE(AW4373)&gt;=名单!E:E)*(VALUE(AW4373)&lt;=名单!G:G)*(Y4373="正常走货")),名单!H:H),"否")</f>
        <v>否</v>
      </c>
      <c r="G4373" s="71" t="s">
        <v>13098</v>
      </c>
      <c r="H4373" s="71" t="s">
        <v>13100</v>
      </c>
      <c r="J4373" s="72" t="s">
        <v>985</v>
      </c>
      <c r="L4373" s="71" t="s">
        <v>18</v>
      </c>
      <c r="M4373" s="73"/>
      <c r="N4373" s="73"/>
      <c r="R4373" s="73"/>
      <c r="S4373" s="72" t="s">
        <v>145</v>
      </c>
      <c r="T4373" s="72" t="s">
        <v>14407</v>
      </c>
      <c r="U4373" s="73"/>
      <c r="W4373" s="73"/>
      <c r="X4373" s="73"/>
      <c r="Y4373" s="72" t="s">
        <v>14379</v>
      </c>
      <c r="AO4373" s="71">
        <v>108.15</v>
      </c>
      <c r="AW4373" s="74" t="s">
        <v>18767</v>
      </c>
    </row>
    <row r="4374" spans="1:49">
      <c r="A4374" s="70" t="str">
        <f t="shared" si="137"/>
        <v>2026-01</v>
      </c>
      <c r="B4374" s="5" t="str">
        <f>_xlfn.XLOOKUP(G4374,过机服务商重量差!A:A,过机服务商重量差!G:G)</f>
        <v>玉麒麟</v>
      </c>
      <c r="C4374" s="32" t="str">
        <f t="shared" si="136"/>
        <v>渠道</v>
      </c>
      <c r="D4374" s="63">
        <f>ROUND(IF(AND(AO4374&gt;=0,Y4374="正常走货"),_xlfn.XLOOKUP(G4374,过机服务商重量差!A:A,过机服务商重量差!L:L),"0"),2)</f>
        <v>21</v>
      </c>
      <c r="E4374" s="64">
        <f>ROUND(IF(B4374="小旋风",$D4374/提成!$D$4*提成!$E$4,$D4374/提成!$D$3*提成!$E$3),2)</f>
        <v>0.21</v>
      </c>
      <c r="F4374" s="5" t="str">
        <f ca="1">IFERROR(LOOKUP(1,0/((B4374=名单!B:B)*(VALUE(AW4374)&gt;=名单!E:E)*(VALUE(AW4374)&lt;=名单!G:G)*(Y4374="正常走货")),名单!H:H),"否")</f>
        <v>否</v>
      </c>
      <c r="G4374" s="71" t="s">
        <v>13101</v>
      </c>
      <c r="H4374" s="71" t="s">
        <v>13103</v>
      </c>
      <c r="J4374" s="72" t="s">
        <v>17</v>
      </c>
      <c r="L4374" s="71" t="s">
        <v>18</v>
      </c>
      <c r="M4374" s="73"/>
      <c r="N4374" s="73"/>
      <c r="R4374" s="73"/>
      <c r="S4374" s="72" t="s">
        <v>191</v>
      </c>
      <c r="T4374" s="72" t="s">
        <v>14410</v>
      </c>
      <c r="U4374" s="73"/>
      <c r="W4374" s="73"/>
      <c r="X4374" s="73"/>
      <c r="Y4374" s="72" t="s">
        <v>14379</v>
      </c>
      <c r="AO4374" s="71">
        <v>273</v>
      </c>
      <c r="AW4374" s="74" t="s">
        <v>18768</v>
      </c>
    </row>
    <row r="4375" spans="1:49">
      <c r="A4375" s="70" t="str">
        <f t="shared" si="137"/>
        <v>2026-01</v>
      </c>
      <c r="B4375" s="5" t="str">
        <f>_xlfn.XLOOKUP(G4375,过机服务商重量差!A:A,过机服务商重量差!G:G)</f>
        <v>无崖子</v>
      </c>
      <c r="C4375" s="32" t="str">
        <f t="shared" si="136"/>
        <v>渠道</v>
      </c>
      <c r="D4375" s="63">
        <f>ROUND(IF(AND(AO4375&gt;=0,Y4375="正常走货"),_xlfn.XLOOKUP(G4375,过机服务商重量差!A:A,过机服务商重量差!L:L),"0"),2)</f>
        <v>1</v>
      </c>
      <c r="E4375" s="64">
        <f>ROUND(IF(B4375="小旋风",$D4375/提成!$D$4*提成!$E$4,$D4375/提成!$D$3*提成!$E$3),2)</f>
        <v>0.01</v>
      </c>
      <c r="F4375" s="5" t="str">
        <f ca="1">IFERROR(LOOKUP(1,0/((B4375=名单!B:B)*(VALUE(AW4375)&gt;=名单!E:E)*(VALUE(AW4375)&lt;=名单!G:G)*(Y4375="正常走货")),名单!H:H),"否")</f>
        <v>否</v>
      </c>
      <c r="G4375" s="71" t="s">
        <v>13104</v>
      </c>
      <c r="H4375" s="71" t="s">
        <v>13106</v>
      </c>
      <c r="J4375" s="72" t="s">
        <v>160</v>
      </c>
      <c r="L4375" s="71" t="s">
        <v>18</v>
      </c>
      <c r="M4375" s="73"/>
      <c r="N4375" s="73"/>
      <c r="R4375" s="73"/>
      <c r="S4375" s="72" t="s">
        <v>20</v>
      </c>
      <c r="T4375" s="72" t="s">
        <v>14378</v>
      </c>
      <c r="U4375" s="73"/>
      <c r="W4375" s="73"/>
      <c r="X4375" s="73"/>
      <c r="Y4375" s="72" t="s">
        <v>14379</v>
      </c>
      <c r="AO4375" s="71">
        <v>0</v>
      </c>
      <c r="AW4375" s="74" t="s">
        <v>18769</v>
      </c>
    </row>
    <row r="4376" spans="1:49">
      <c r="A4376" s="70" t="str">
        <f t="shared" si="137"/>
        <v>2026-01</v>
      </c>
      <c r="B4376" s="5" t="str">
        <f>_xlfn.XLOOKUP(G4376,过机服务商重量差!A:A,过机服务商重量差!G:G)</f>
        <v>玉麒麟</v>
      </c>
      <c r="C4376" s="32" t="str">
        <f t="shared" si="136"/>
        <v>渠道</v>
      </c>
      <c r="D4376" s="63">
        <f>ROUND(IF(AND(AO4376&gt;=0,Y4376="正常走货"),_xlfn.XLOOKUP(G4376,过机服务商重量差!A:A,过机服务商重量差!L:L),"0"),2)</f>
        <v>3</v>
      </c>
      <c r="E4376" s="64">
        <f>ROUND(IF(B4376="小旋风",$D4376/提成!$D$4*提成!$E$4,$D4376/提成!$D$3*提成!$E$3),2)</f>
        <v>0.03</v>
      </c>
      <c r="F4376" s="5" t="str">
        <f ca="1">IFERROR(LOOKUP(1,0/((B4376=名单!B:B)*(VALUE(AW4376)&gt;=名单!E:E)*(VALUE(AW4376)&lt;=名单!G:G)*(Y4376="正常走货")),名单!H:H),"否")</f>
        <v>否</v>
      </c>
      <c r="G4376" s="71" t="s">
        <v>13107</v>
      </c>
      <c r="H4376" s="71" t="s">
        <v>13107</v>
      </c>
      <c r="J4376" s="72" t="s">
        <v>17</v>
      </c>
      <c r="L4376" s="72" t="s">
        <v>18</v>
      </c>
      <c r="M4376" s="73"/>
      <c r="N4376" s="73"/>
      <c r="R4376" s="73"/>
      <c r="S4376" s="72" t="s">
        <v>191</v>
      </c>
      <c r="T4376" s="72" t="s">
        <v>14410</v>
      </c>
      <c r="U4376" s="73"/>
      <c r="W4376" s="73"/>
      <c r="X4376" s="73"/>
      <c r="Y4376" s="72" t="s">
        <v>14379</v>
      </c>
      <c r="AO4376" s="71">
        <v>289</v>
      </c>
      <c r="AW4376" s="74" t="s">
        <v>18770</v>
      </c>
    </row>
    <row r="4377" spans="1:49">
      <c r="A4377" s="70" t="str">
        <f t="shared" si="137"/>
        <v>2026-01</v>
      </c>
      <c r="B4377" s="5" t="str">
        <f>_xlfn.XLOOKUP(G4377,过机服务商重量差!A:A,过机服务商重量差!G:G)</f>
        <v>玉麒麟</v>
      </c>
      <c r="C4377" s="32" t="str">
        <f t="shared" si="136"/>
        <v>渠道</v>
      </c>
      <c r="D4377" s="63">
        <f>ROUND(IF(AND(AO4377&gt;=0,Y4377="正常走货"),_xlfn.XLOOKUP(G4377,过机服务商重量差!A:A,过机服务商重量差!L:L),"0"),2)</f>
        <v>17.5</v>
      </c>
      <c r="E4377" s="64">
        <f>ROUND(IF(B4377="小旋风",$D4377/提成!$D$4*提成!$E$4,$D4377/提成!$D$3*提成!$E$3),2)</f>
        <v>0.18</v>
      </c>
      <c r="F4377" s="5" t="str">
        <f ca="1">IFERROR(LOOKUP(1,0/((B4377=名单!B:B)*(VALUE(AW4377)&gt;=名单!E:E)*(VALUE(AW4377)&lt;=名单!G:G)*(Y4377="正常走货")),名单!H:H),"否")</f>
        <v>否</v>
      </c>
      <c r="G4377" s="71" t="s">
        <v>13109</v>
      </c>
      <c r="H4377" s="71" t="s">
        <v>13111</v>
      </c>
      <c r="J4377" s="72" t="s">
        <v>17</v>
      </c>
      <c r="L4377" s="71" t="s">
        <v>18</v>
      </c>
      <c r="M4377" s="73"/>
      <c r="N4377" s="73"/>
      <c r="R4377" s="73"/>
      <c r="S4377" s="72" t="s">
        <v>7799</v>
      </c>
      <c r="T4377" s="72" t="s">
        <v>14382</v>
      </c>
      <c r="U4377" s="73"/>
      <c r="W4377" s="73"/>
      <c r="X4377" s="73"/>
      <c r="Y4377" s="72" t="s">
        <v>14379</v>
      </c>
      <c r="AO4377" s="71">
        <v>99.6</v>
      </c>
      <c r="AW4377" s="74" t="s">
        <v>18771</v>
      </c>
    </row>
    <row r="4378" spans="1:49">
      <c r="A4378" s="70" t="str">
        <f t="shared" si="137"/>
        <v>2026-01</v>
      </c>
      <c r="B4378" s="5" t="str">
        <f>_xlfn.XLOOKUP(G4378,过机服务商重量差!A:A,过机服务商重量差!G:G)</f>
        <v>玉麒麟</v>
      </c>
      <c r="C4378" s="32" t="str">
        <f t="shared" si="136"/>
        <v>渠道</v>
      </c>
      <c r="D4378" s="63">
        <f>ROUND(IF(AND(AO4378&gt;=0,Y4378="正常走货"),_xlfn.XLOOKUP(G4378,过机服务商重量差!A:A,过机服务商重量差!L:L),"0"),2)</f>
        <v>39</v>
      </c>
      <c r="E4378" s="64">
        <f>ROUND(IF(B4378="小旋风",$D4378/提成!$D$4*提成!$E$4,$D4378/提成!$D$3*提成!$E$3),2)</f>
        <v>0.39</v>
      </c>
      <c r="F4378" s="5" t="str">
        <f ca="1">IFERROR(LOOKUP(1,0/((B4378=名单!B:B)*(VALUE(AW4378)&gt;=名单!E:E)*(VALUE(AW4378)&lt;=名单!G:G)*(Y4378="正常走货")),名单!H:H),"否")</f>
        <v>否</v>
      </c>
      <c r="G4378" s="71" t="s">
        <v>13112</v>
      </c>
      <c r="H4378" s="71" t="s">
        <v>13114</v>
      </c>
      <c r="J4378" s="72" t="s">
        <v>256</v>
      </c>
      <c r="L4378" s="71" t="s">
        <v>18</v>
      </c>
      <c r="M4378" s="73"/>
      <c r="N4378" s="73"/>
      <c r="R4378" s="73"/>
      <c r="S4378" s="72" t="s">
        <v>7799</v>
      </c>
      <c r="T4378" s="72" t="s">
        <v>14382</v>
      </c>
      <c r="U4378" s="73"/>
      <c r="W4378" s="73"/>
      <c r="X4378" s="73"/>
      <c r="Y4378" s="72" t="s">
        <v>14379</v>
      </c>
      <c r="AO4378" s="71">
        <v>414.5</v>
      </c>
      <c r="AW4378" s="74" t="s">
        <v>18772</v>
      </c>
    </row>
    <row r="4379" spans="1:49">
      <c r="A4379" s="70" t="str">
        <f t="shared" si="137"/>
        <v>2026-01</v>
      </c>
      <c r="B4379" s="5" t="str">
        <f>_xlfn.XLOOKUP(G4379,过机服务商重量差!A:A,过机服务商重量差!G:G)</f>
        <v>玉麒麟</v>
      </c>
      <c r="C4379" s="32" t="str">
        <f t="shared" si="136"/>
        <v>渠道</v>
      </c>
      <c r="D4379" s="63">
        <f>ROUND(IF(AND(AO4379&gt;=0,Y4379="正常走货"),_xlfn.XLOOKUP(G4379,过机服务商重量差!A:A,过机服务商重量差!L:L),"0"),2)</f>
        <v>21</v>
      </c>
      <c r="E4379" s="64">
        <f>ROUND(IF(B4379="小旋风",$D4379/提成!$D$4*提成!$E$4,$D4379/提成!$D$3*提成!$E$3),2)</f>
        <v>0.21</v>
      </c>
      <c r="F4379" s="5" t="str">
        <f ca="1">IFERROR(LOOKUP(1,0/((B4379=名单!B:B)*(VALUE(AW4379)&gt;=名单!E:E)*(VALUE(AW4379)&lt;=名单!G:G)*(Y4379="正常走货")),名单!H:H),"否")</f>
        <v>否</v>
      </c>
      <c r="G4379" s="71" t="s">
        <v>13115</v>
      </c>
      <c r="H4379" s="71" t="s">
        <v>13117</v>
      </c>
      <c r="J4379" s="72" t="s">
        <v>256</v>
      </c>
      <c r="L4379" s="72" t="s">
        <v>18</v>
      </c>
      <c r="M4379" s="73"/>
      <c r="N4379" s="73"/>
      <c r="R4379" s="73"/>
      <c r="S4379" s="72" t="s">
        <v>7799</v>
      </c>
      <c r="T4379" s="72" t="s">
        <v>14382</v>
      </c>
      <c r="U4379" s="73"/>
      <c r="W4379" s="73"/>
      <c r="X4379" s="73"/>
      <c r="Y4379" s="72" t="s">
        <v>14379</v>
      </c>
      <c r="AO4379" s="71">
        <v>146.73</v>
      </c>
      <c r="AW4379" s="74" t="s">
        <v>18773</v>
      </c>
    </row>
    <row r="4380" spans="1:49">
      <c r="A4380" s="70" t="str">
        <f t="shared" si="137"/>
        <v>2026-01</v>
      </c>
      <c r="B4380" s="5" t="str">
        <f>_xlfn.XLOOKUP(G4380,过机服务商重量差!A:A,过机服务商重量差!G:G)</f>
        <v>玉麒麟</v>
      </c>
      <c r="C4380" s="32" t="str">
        <f t="shared" si="136"/>
        <v>渠道</v>
      </c>
      <c r="D4380" s="63">
        <f>ROUND(IF(AND(AO4380&gt;=0,Y4380="正常走货"),_xlfn.XLOOKUP(G4380,过机服务商重量差!A:A,过机服务商重量差!L:L),"0"),2)</f>
        <v>13</v>
      </c>
      <c r="E4380" s="64">
        <f>ROUND(IF(B4380="小旋风",$D4380/提成!$D$4*提成!$E$4,$D4380/提成!$D$3*提成!$E$3),2)</f>
        <v>0.13</v>
      </c>
      <c r="F4380" s="5" t="str">
        <f ca="1">IFERROR(LOOKUP(1,0/((B4380=名单!B:B)*(VALUE(AW4380)&gt;=名单!E:E)*(VALUE(AW4380)&lt;=名单!G:G)*(Y4380="正常走货")),名单!H:H),"否")</f>
        <v>否</v>
      </c>
      <c r="G4380" s="71" t="s">
        <v>13118</v>
      </c>
      <c r="H4380" s="71" t="s">
        <v>13120</v>
      </c>
      <c r="J4380" s="72" t="s">
        <v>256</v>
      </c>
      <c r="L4380" s="71" t="s">
        <v>18</v>
      </c>
      <c r="M4380" s="73"/>
      <c r="N4380" s="73"/>
      <c r="R4380" s="73"/>
      <c r="S4380" s="72" t="s">
        <v>7799</v>
      </c>
      <c r="T4380" s="72" t="s">
        <v>14382</v>
      </c>
      <c r="U4380" s="73"/>
      <c r="W4380" s="73"/>
      <c r="X4380" s="73"/>
      <c r="Y4380" s="72" t="s">
        <v>14379</v>
      </c>
      <c r="AO4380" s="71">
        <v>97.45</v>
      </c>
      <c r="AW4380" s="74" t="s">
        <v>18774</v>
      </c>
    </row>
    <row r="4381" spans="1:49">
      <c r="A4381" s="70" t="str">
        <f t="shared" si="137"/>
        <v>2026-01</v>
      </c>
      <c r="B4381" s="5" t="str">
        <f>_xlfn.XLOOKUP(G4381,过机服务商重量差!A:A,过机服务商重量差!G:G)</f>
        <v>玉麒麟</v>
      </c>
      <c r="C4381" s="32" t="str">
        <f t="shared" si="136"/>
        <v>渠道</v>
      </c>
      <c r="D4381" s="63">
        <f>ROUND(IF(AND(AO4381&gt;=0,Y4381="正常走货"),_xlfn.XLOOKUP(G4381,过机服务商重量差!A:A,过机服务商重量差!L:L),"0"),2)</f>
        <v>4</v>
      </c>
      <c r="E4381" s="64">
        <f>ROUND(IF(B4381="小旋风",$D4381/提成!$D$4*提成!$E$4,$D4381/提成!$D$3*提成!$E$3),2)</f>
        <v>0.04</v>
      </c>
      <c r="F4381" s="5" t="str">
        <f ca="1">IFERROR(LOOKUP(1,0/((B4381=名单!B:B)*(VALUE(AW4381)&gt;=名单!E:E)*(VALUE(AW4381)&lt;=名单!G:G)*(Y4381="正常走货")),名单!H:H),"否")</f>
        <v>否</v>
      </c>
      <c r="G4381" s="71" t="s">
        <v>13121</v>
      </c>
      <c r="H4381" s="71" t="s">
        <v>13123</v>
      </c>
      <c r="J4381" s="72" t="s">
        <v>17</v>
      </c>
      <c r="L4381" s="71" t="s">
        <v>18</v>
      </c>
      <c r="M4381" s="73"/>
      <c r="N4381" s="73"/>
      <c r="R4381" s="73"/>
      <c r="S4381" s="72" t="s">
        <v>7799</v>
      </c>
      <c r="T4381" s="72" t="s">
        <v>14382</v>
      </c>
      <c r="U4381" s="73"/>
      <c r="W4381" s="73"/>
      <c r="X4381" s="73"/>
      <c r="Y4381" s="72" t="s">
        <v>14379</v>
      </c>
      <c r="AO4381" s="71">
        <v>70</v>
      </c>
      <c r="AW4381" s="74" t="s">
        <v>18775</v>
      </c>
    </row>
    <row r="4382" spans="1:49">
      <c r="A4382" s="70" t="str">
        <f t="shared" si="137"/>
        <v>2026-01</v>
      </c>
      <c r="B4382" s="5" t="str">
        <f>_xlfn.XLOOKUP(G4382,过机服务商重量差!A:A,过机服务商重量差!G:G)</f>
        <v>玉麒麟</v>
      </c>
      <c r="C4382" s="32" t="str">
        <f t="shared" si="136"/>
        <v>渠道</v>
      </c>
      <c r="D4382" s="63">
        <f>ROUND(IF(AND(AO4382&gt;=0,Y4382="正常走货"),_xlfn.XLOOKUP(G4382,过机服务商重量差!A:A,过机服务商重量差!L:L),"0"),2)</f>
        <v>7.5</v>
      </c>
      <c r="E4382" s="64">
        <f>ROUND(IF(B4382="小旋风",$D4382/提成!$D$4*提成!$E$4,$D4382/提成!$D$3*提成!$E$3),2)</f>
        <v>0.08</v>
      </c>
      <c r="F4382" s="5" t="str">
        <f ca="1">IFERROR(LOOKUP(1,0/((B4382=名单!B:B)*(VALUE(AW4382)&gt;=名单!E:E)*(VALUE(AW4382)&lt;=名单!G:G)*(Y4382="正常走货")),名单!H:H),"否")</f>
        <v>否</v>
      </c>
      <c r="G4382" s="71" t="s">
        <v>13124</v>
      </c>
      <c r="H4382" s="71" t="s">
        <v>13126</v>
      </c>
      <c r="J4382" s="71" t="s">
        <v>256</v>
      </c>
      <c r="L4382" s="71" t="s">
        <v>18</v>
      </c>
      <c r="M4382" s="73"/>
      <c r="N4382" s="73"/>
      <c r="R4382" s="73"/>
      <c r="S4382" s="72" t="s">
        <v>7799</v>
      </c>
      <c r="T4382" s="72" t="s">
        <v>14382</v>
      </c>
      <c r="U4382" s="73"/>
      <c r="W4382" s="73"/>
      <c r="X4382" s="73"/>
      <c r="Y4382" s="72" t="s">
        <v>14379</v>
      </c>
      <c r="AO4382" s="71">
        <v>30.4</v>
      </c>
      <c r="AW4382" s="74" t="s">
        <v>18776</v>
      </c>
    </row>
    <row r="4383" spans="1:49">
      <c r="A4383" s="70" t="str">
        <f t="shared" si="137"/>
        <v>2026-01</v>
      </c>
      <c r="B4383" s="5" t="str">
        <f>_xlfn.XLOOKUP(G4383,过机服务商重量差!A:A,过机服务商重量差!G:G)</f>
        <v>玉麒麟</v>
      </c>
      <c r="C4383" s="32" t="str">
        <f t="shared" si="136"/>
        <v>渠道</v>
      </c>
      <c r="D4383" s="63">
        <f>ROUND(IF(AND(AO4383&gt;=0,Y4383="正常走货"),_xlfn.XLOOKUP(G4383,过机服务商重量差!A:A,过机服务商重量差!L:L),"0"),2)</f>
        <v>0.5</v>
      </c>
      <c r="E4383" s="64">
        <f>ROUND(IF(B4383="小旋风",$D4383/提成!$D$4*提成!$E$4,$D4383/提成!$D$3*提成!$E$3),2)</f>
        <v>0.01</v>
      </c>
      <c r="F4383" s="5" t="str">
        <f ca="1">IFERROR(LOOKUP(1,0/((B4383=名单!B:B)*(VALUE(AW4383)&gt;=名单!E:E)*(VALUE(AW4383)&lt;=名单!G:G)*(Y4383="正常走货")),名单!H:H),"否")</f>
        <v>否</v>
      </c>
      <c r="G4383" s="71" t="s">
        <v>13127</v>
      </c>
      <c r="H4383" s="71" t="s">
        <v>13129</v>
      </c>
      <c r="J4383" s="72" t="s">
        <v>17</v>
      </c>
      <c r="L4383" s="71" t="s">
        <v>18</v>
      </c>
      <c r="M4383" s="73"/>
      <c r="N4383" s="73"/>
      <c r="R4383" s="73"/>
      <c r="S4383" s="72" t="s">
        <v>116</v>
      </c>
      <c r="T4383" s="72" t="s">
        <v>14382</v>
      </c>
      <c r="U4383" s="73"/>
      <c r="W4383" s="73"/>
      <c r="X4383" s="73"/>
      <c r="Y4383" s="72" t="s">
        <v>14379</v>
      </c>
      <c r="AO4383" s="71">
        <v>55.91</v>
      </c>
      <c r="AW4383" s="74" t="s">
        <v>18777</v>
      </c>
    </row>
    <row r="4384" spans="1:49">
      <c r="A4384" s="70" t="str">
        <f t="shared" si="137"/>
        <v>2026-01</v>
      </c>
      <c r="B4384" s="5" t="str">
        <f>_xlfn.XLOOKUP(G4384,过机服务商重量差!A:A,过机服务商重量差!G:G)</f>
        <v>风清扬</v>
      </c>
      <c r="C4384" s="32" t="str">
        <f t="shared" si="136"/>
        <v>渠道</v>
      </c>
      <c r="D4384" s="63">
        <f>ROUND(IF(AND(AO4384&gt;=0,Y4384="正常走货"),_xlfn.XLOOKUP(G4384,过机服务商重量差!A:A,过机服务商重量差!L:L),"0"),2)</f>
        <v>73</v>
      </c>
      <c r="E4384" s="64">
        <f>ROUND(IF(B4384="小旋风",$D4384/提成!$D$4*提成!$E$4,$D4384/提成!$D$3*提成!$E$3),2)</f>
        <v>0.73</v>
      </c>
      <c r="F4384" s="5" t="str">
        <f ca="1">IFERROR(LOOKUP(1,0/((B4384=名单!B:B)*(VALUE(AW4384)&gt;=名单!E:E)*(VALUE(AW4384)&lt;=名单!G:G)*(Y4384="正常走货")),名单!H:H),"否")</f>
        <v>是</v>
      </c>
      <c r="G4384" s="71" t="s">
        <v>13130</v>
      </c>
      <c r="H4384" s="71" t="s">
        <v>13132</v>
      </c>
      <c r="J4384" s="72" t="s">
        <v>317</v>
      </c>
      <c r="L4384" s="71" t="s">
        <v>18</v>
      </c>
      <c r="M4384" s="73"/>
      <c r="N4384" s="73"/>
      <c r="R4384" s="73"/>
      <c r="S4384" s="72" t="s">
        <v>323</v>
      </c>
      <c r="T4384" s="72" t="s">
        <v>14473</v>
      </c>
      <c r="U4384" s="73"/>
      <c r="W4384" s="73"/>
      <c r="X4384" s="73"/>
      <c r="Y4384" s="72" t="s">
        <v>14379</v>
      </c>
      <c r="AO4384" s="71">
        <v>100</v>
      </c>
      <c r="AW4384" s="74" t="s">
        <v>18778</v>
      </c>
    </row>
    <row r="4385" spans="1:49">
      <c r="A4385" s="70" t="str">
        <f t="shared" si="137"/>
        <v>2026-01</v>
      </c>
      <c r="B4385" s="5" t="str">
        <f>_xlfn.XLOOKUP(G4385,过机服务商重量差!A:A,过机服务商重量差!G:G)</f>
        <v>玉麒麟</v>
      </c>
      <c r="C4385" s="32" t="str">
        <f t="shared" si="136"/>
        <v>渠道</v>
      </c>
      <c r="D4385" s="63">
        <f>ROUND(IF(AND(AO4385&gt;=0,Y4385="正常走货"),_xlfn.XLOOKUP(G4385,过机服务商重量差!A:A,过机服务商重量差!L:L),"0"),2)</f>
        <v>111</v>
      </c>
      <c r="E4385" s="64">
        <f>ROUND(IF(B4385="小旋风",$D4385/提成!$D$4*提成!$E$4,$D4385/提成!$D$3*提成!$E$3),2)</f>
        <v>1.11</v>
      </c>
      <c r="F4385" s="5" t="str">
        <f ca="1">IFERROR(LOOKUP(1,0/((B4385=名单!B:B)*(VALUE(AW4385)&gt;=名单!E:E)*(VALUE(AW4385)&lt;=名单!G:G)*(Y4385="正常走货")),名单!H:H),"否")</f>
        <v>否</v>
      </c>
      <c r="G4385" s="71" t="s">
        <v>13133</v>
      </c>
      <c r="H4385" s="71" t="s">
        <v>13135</v>
      </c>
      <c r="J4385" s="72" t="s">
        <v>256</v>
      </c>
      <c r="L4385" s="71" t="s">
        <v>18</v>
      </c>
      <c r="M4385" s="73"/>
      <c r="N4385" s="73"/>
      <c r="R4385" s="73"/>
      <c r="S4385" s="72" t="s">
        <v>223</v>
      </c>
      <c r="T4385" s="72" t="s">
        <v>14410</v>
      </c>
      <c r="U4385" s="73"/>
      <c r="W4385" s="73"/>
      <c r="X4385" s="73"/>
      <c r="Y4385" s="72" t="s">
        <v>14379</v>
      </c>
      <c r="AO4385" s="71">
        <v>1911.7</v>
      </c>
      <c r="AW4385" s="74" t="s">
        <v>18779</v>
      </c>
    </row>
    <row r="4386" spans="1:49">
      <c r="A4386" s="70" t="str">
        <f t="shared" si="137"/>
        <v>2026-01</v>
      </c>
      <c r="B4386" s="5" t="str">
        <f>_xlfn.XLOOKUP(G4386,过机服务商重量差!A:A,过机服务商重量差!G:G)</f>
        <v>玉麒麟</v>
      </c>
      <c r="C4386" s="32" t="str">
        <f t="shared" si="136"/>
        <v>渠道</v>
      </c>
      <c r="D4386" s="63">
        <f>ROUND(IF(AND(AO4386&gt;=0,Y4386="正常走货"),_xlfn.XLOOKUP(G4386,过机服务商重量差!A:A,过机服务商重量差!L:L),"0"),2)</f>
        <v>9.5</v>
      </c>
      <c r="E4386" s="64">
        <f>ROUND(IF(B4386="小旋风",$D4386/提成!$D$4*提成!$E$4,$D4386/提成!$D$3*提成!$E$3),2)</f>
        <v>0.1</v>
      </c>
      <c r="F4386" s="5" t="str">
        <f ca="1">IFERROR(LOOKUP(1,0/((B4386=名单!B:B)*(VALUE(AW4386)&gt;=名单!E:E)*(VALUE(AW4386)&lt;=名单!G:G)*(Y4386="正常走货")),名单!H:H),"否")</f>
        <v>否</v>
      </c>
      <c r="G4386" s="71" t="s">
        <v>13136</v>
      </c>
      <c r="H4386" s="71" t="s">
        <v>13138</v>
      </c>
      <c r="J4386" s="72" t="s">
        <v>1283</v>
      </c>
      <c r="L4386" s="71" t="s">
        <v>18</v>
      </c>
      <c r="M4386" s="73"/>
      <c r="N4386" s="73"/>
      <c r="R4386" s="73"/>
      <c r="S4386" s="72" t="s">
        <v>767</v>
      </c>
      <c r="T4386" s="72" t="s">
        <v>14382</v>
      </c>
      <c r="U4386" s="73"/>
      <c r="W4386" s="73"/>
      <c r="X4386" s="73"/>
      <c r="Y4386" s="72" t="s">
        <v>14379</v>
      </c>
      <c r="AO4386" s="71">
        <v>0</v>
      </c>
      <c r="AW4386" s="74" t="s">
        <v>18780</v>
      </c>
    </row>
    <row r="4387" spans="1:49">
      <c r="A4387" s="70" t="str">
        <f t="shared" si="137"/>
        <v>2026-01</v>
      </c>
      <c r="B4387" s="5" t="str">
        <f>_xlfn.XLOOKUP(G4387,过机服务商重量差!A:A,过机服务商重量差!G:G)</f>
        <v>玉麒麟</v>
      </c>
      <c r="C4387" s="32" t="str">
        <f t="shared" si="136"/>
        <v>渠道</v>
      </c>
      <c r="D4387" s="63">
        <f>ROUND(IF(AND(AO4387&gt;=0,Y4387="正常走货"),_xlfn.XLOOKUP(G4387,过机服务商重量差!A:A,过机服务商重量差!L:L),"0"),2)</f>
        <v>69</v>
      </c>
      <c r="E4387" s="64">
        <f>ROUND(IF(B4387="小旋风",$D4387/提成!$D$4*提成!$E$4,$D4387/提成!$D$3*提成!$E$3),2)</f>
        <v>0.69</v>
      </c>
      <c r="F4387" s="5" t="str">
        <f ca="1">IFERROR(LOOKUP(1,0/((B4387=名单!B:B)*(VALUE(AW4387)&gt;=名单!E:E)*(VALUE(AW4387)&lt;=名单!G:G)*(Y4387="正常走货")),名单!H:H),"否")</f>
        <v>否</v>
      </c>
      <c r="G4387" s="71" t="s">
        <v>13139</v>
      </c>
      <c r="H4387" s="71" t="s">
        <v>13141</v>
      </c>
      <c r="J4387" s="71" t="s">
        <v>17</v>
      </c>
      <c r="L4387" s="71" t="s">
        <v>18</v>
      </c>
      <c r="M4387" s="73"/>
      <c r="N4387" s="73"/>
      <c r="R4387" s="73"/>
      <c r="S4387" s="72" t="s">
        <v>219</v>
      </c>
      <c r="T4387" s="72" t="s">
        <v>14386</v>
      </c>
      <c r="U4387" s="73"/>
      <c r="W4387" s="73"/>
      <c r="X4387" s="73"/>
      <c r="Y4387" s="72" t="s">
        <v>14379</v>
      </c>
      <c r="AO4387" s="71">
        <v>188.6</v>
      </c>
      <c r="AW4387" s="74" t="s">
        <v>18781</v>
      </c>
    </row>
    <row r="4388" spans="1:49">
      <c r="A4388" s="70" t="str">
        <f t="shared" si="137"/>
        <v>2026-01</v>
      </c>
      <c r="B4388" s="5" t="str">
        <f>_xlfn.XLOOKUP(G4388,过机服务商重量差!A:A,过机服务商重量差!G:G)</f>
        <v>玉麒麟</v>
      </c>
      <c r="C4388" s="32" t="str">
        <f t="shared" si="136"/>
        <v>渠道</v>
      </c>
      <c r="D4388" s="63">
        <f>ROUND(IF(AND(AO4388&gt;=0,Y4388="正常走货"),_xlfn.XLOOKUP(G4388,过机服务商重量差!A:A,过机服务商重量差!L:L),"0"),2)</f>
        <v>55</v>
      </c>
      <c r="E4388" s="64">
        <f>ROUND(IF(B4388="小旋风",$D4388/提成!$D$4*提成!$E$4,$D4388/提成!$D$3*提成!$E$3),2)</f>
        <v>0.55</v>
      </c>
      <c r="F4388" s="5" t="str">
        <f ca="1">IFERROR(LOOKUP(1,0/((B4388=名单!B:B)*(VALUE(AW4388)&gt;=名单!E:E)*(VALUE(AW4388)&lt;=名单!G:G)*(Y4388="正常走货")),名单!H:H),"否")</f>
        <v>否</v>
      </c>
      <c r="G4388" s="71" t="s">
        <v>13142</v>
      </c>
      <c r="H4388" s="71" t="s">
        <v>13144</v>
      </c>
      <c r="J4388" s="71" t="s">
        <v>17</v>
      </c>
      <c r="L4388" s="71" t="s">
        <v>18</v>
      </c>
      <c r="M4388" s="73"/>
      <c r="N4388" s="73"/>
      <c r="R4388" s="73"/>
      <c r="S4388" s="72" t="s">
        <v>219</v>
      </c>
      <c r="T4388" s="71" t="s">
        <v>14386</v>
      </c>
      <c r="U4388" s="73"/>
      <c r="W4388" s="73"/>
      <c r="X4388" s="73"/>
      <c r="Y4388" s="72" t="s">
        <v>14379</v>
      </c>
      <c r="AO4388" s="71">
        <v>146.6</v>
      </c>
      <c r="AW4388" s="74" t="s">
        <v>18782</v>
      </c>
    </row>
    <row r="4389" spans="1:49">
      <c r="A4389" s="70" t="str">
        <f t="shared" si="137"/>
        <v>2026-01</v>
      </c>
      <c r="B4389" s="5" t="str">
        <f>_xlfn.XLOOKUP(G4389,过机服务商重量差!A:A,过机服务商重量差!G:G)</f>
        <v>小旋风</v>
      </c>
      <c r="C4389" s="32" t="str">
        <f t="shared" si="136"/>
        <v>渠道</v>
      </c>
      <c r="D4389" s="63">
        <f>ROUND(IF(AND(AO4389&gt;=0,Y4389="正常走货"),_xlfn.XLOOKUP(G4389,过机服务商重量差!A:A,过机服务商重量差!L:L),"0"),2)</f>
        <v>2.6</v>
      </c>
      <c r="E4389" s="64">
        <f>ROUND(IF(B4389="小旋风",$D4389/提成!$D$4*提成!$E$4,$D4389/提成!$D$3*提成!$E$3),2)</f>
        <v>0.03</v>
      </c>
      <c r="F4389" s="5" t="str">
        <f ca="1">IFERROR(LOOKUP(1,0/((B4389=名单!B:B)*(VALUE(AW4389)&gt;=名单!E:E)*(VALUE(AW4389)&lt;=名单!G:G)*(Y4389="正常走货")),名单!H:H),"否")</f>
        <v>是</v>
      </c>
      <c r="G4389" s="71" t="s">
        <v>13145</v>
      </c>
      <c r="H4389" s="71" t="s">
        <v>13147</v>
      </c>
      <c r="J4389" s="72" t="s">
        <v>28</v>
      </c>
      <c r="L4389" s="71" t="s">
        <v>18</v>
      </c>
      <c r="M4389" s="73"/>
      <c r="N4389" s="73"/>
      <c r="R4389" s="73"/>
      <c r="S4389" s="72" t="s">
        <v>215</v>
      </c>
      <c r="T4389" s="72" t="s">
        <v>14378</v>
      </c>
      <c r="U4389" s="73"/>
      <c r="W4389" s="73"/>
      <c r="X4389" s="73"/>
      <c r="Y4389" s="72" t="s">
        <v>14379</v>
      </c>
      <c r="AO4389" s="71">
        <v>312</v>
      </c>
      <c r="AW4389" s="74" t="s">
        <v>18783</v>
      </c>
    </row>
    <row r="4390" spans="1:49">
      <c r="A4390" s="70" t="str">
        <f t="shared" si="137"/>
        <v>2026-01</v>
      </c>
      <c r="B4390" s="5" t="str">
        <f>_xlfn.XLOOKUP(G4390,过机服务商重量差!A:A,过机服务商重量差!G:G)</f>
        <v>玉麒麟</v>
      </c>
      <c r="C4390" s="32" t="str">
        <f t="shared" si="136"/>
        <v>渠道</v>
      </c>
      <c r="D4390" s="63">
        <f>ROUND(IF(AND(AO4390&gt;=0,Y4390="正常走货"),_xlfn.XLOOKUP(G4390,过机服务商重量差!A:A,过机服务商重量差!L:L),"0"),2)</f>
        <v>32</v>
      </c>
      <c r="E4390" s="64">
        <f>ROUND(IF(B4390="小旋风",$D4390/提成!$D$4*提成!$E$4,$D4390/提成!$D$3*提成!$E$3),2)</f>
        <v>0.32</v>
      </c>
      <c r="F4390" s="5" t="str">
        <f ca="1">IFERROR(LOOKUP(1,0/((B4390=名单!B:B)*(VALUE(AW4390)&gt;=名单!E:E)*(VALUE(AW4390)&lt;=名单!G:G)*(Y4390="正常走货")),名单!H:H),"否")</f>
        <v>否</v>
      </c>
      <c r="G4390" s="71" t="s">
        <v>13148</v>
      </c>
      <c r="H4390" s="71" t="s">
        <v>13150</v>
      </c>
      <c r="J4390" s="72" t="s">
        <v>17</v>
      </c>
      <c r="L4390" s="71" t="s">
        <v>18</v>
      </c>
      <c r="M4390" s="73"/>
      <c r="N4390" s="73"/>
      <c r="R4390" s="73"/>
      <c r="S4390" s="72" t="s">
        <v>558</v>
      </c>
      <c r="T4390" s="72" t="s">
        <v>14410</v>
      </c>
      <c r="U4390" s="73"/>
      <c r="W4390" s="73"/>
      <c r="X4390" s="73"/>
      <c r="Y4390" s="72" t="s">
        <v>14379</v>
      </c>
      <c r="AO4390" s="71">
        <v>148.8</v>
      </c>
      <c r="AW4390" s="74" t="s">
        <v>18784</v>
      </c>
    </row>
    <row r="4391" spans="1:49">
      <c r="A4391" s="70" t="str">
        <f t="shared" si="137"/>
        <v>2026-01</v>
      </c>
      <c r="B4391" s="5" t="str">
        <f>_xlfn.XLOOKUP(G4391,过机服务商重量差!A:A,过机服务商重量差!G:G)</f>
        <v>玉麒麟</v>
      </c>
      <c r="C4391" s="32" t="str">
        <f t="shared" si="136"/>
        <v>渠道</v>
      </c>
      <c r="D4391" s="63">
        <f>ROUND(IF(AND(AO4391&gt;=0,Y4391="正常走货"),_xlfn.XLOOKUP(G4391,过机服务商重量差!A:A,过机服务商重量差!L:L),"0"),2)</f>
        <v>32</v>
      </c>
      <c r="E4391" s="64">
        <f>ROUND(IF(B4391="小旋风",$D4391/提成!$D$4*提成!$E$4,$D4391/提成!$D$3*提成!$E$3),2)</f>
        <v>0.32</v>
      </c>
      <c r="F4391" s="5" t="str">
        <f ca="1">IFERROR(LOOKUP(1,0/((B4391=名单!B:B)*(VALUE(AW4391)&gt;=名单!E:E)*(VALUE(AW4391)&lt;=名单!G:G)*(Y4391="正常走货")),名单!H:H),"否")</f>
        <v>否</v>
      </c>
      <c r="G4391" s="71" t="s">
        <v>13151</v>
      </c>
      <c r="H4391" s="71" t="s">
        <v>13153</v>
      </c>
      <c r="J4391" s="72" t="s">
        <v>17</v>
      </c>
      <c r="L4391" s="71" t="s">
        <v>18</v>
      </c>
      <c r="M4391" s="73"/>
      <c r="N4391" s="73"/>
      <c r="R4391" s="73"/>
      <c r="S4391" s="72" t="s">
        <v>558</v>
      </c>
      <c r="T4391" s="72" t="s">
        <v>14410</v>
      </c>
      <c r="U4391" s="73"/>
      <c r="W4391" s="73"/>
      <c r="X4391" s="73"/>
      <c r="Y4391" s="72" t="s">
        <v>14379</v>
      </c>
      <c r="AO4391" s="71">
        <v>148.8</v>
      </c>
      <c r="AW4391" s="74" t="s">
        <v>18785</v>
      </c>
    </row>
    <row r="4392" spans="1:49">
      <c r="A4392" s="70" t="str">
        <f t="shared" si="137"/>
        <v>2026-01</v>
      </c>
      <c r="B4392" s="5" t="str">
        <f>_xlfn.XLOOKUP(G4392,过机服务商重量差!A:A,过机服务商重量差!G:G)</f>
        <v>玉麒麟</v>
      </c>
      <c r="C4392" s="32" t="str">
        <f t="shared" si="136"/>
        <v>渠道</v>
      </c>
      <c r="D4392" s="63">
        <f>ROUND(IF(AND(AO4392&gt;=0,Y4392="正常走货"),_xlfn.XLOOKUP(G4392,过机服务商重量差!A:A,过机服务商重量差!L:L),"0"),2)</f>
        <v>0.5</v>
      </c>
      <c r="E4392" s="64">
        <f>ROUND(IF(B4392="小旋风",$D4392/提成!$D$4*提成!$E$4,$D4392/提成!$D$3*提成!$E$3),2)</f>
        <v>0.01</v>
      </c>
      <c r="F4392" s="5" t="str">
        <f ca="1">IFERROR(LOOKUP(1,0/((B4392=名单!B:B)*(VALUE(AW4392)&gt;=名单!E:E)*(VALUE(AW4392)&lt;=名单!G:G)*(Y4392="正常走货")),名单!H:H),"否")</f>
        <v>否</v>
      </c>
      <c r="G4392" s="71" t="s">
        <v>13154</v>
      </c>
      <c r="H4392" s="71" t="s">
        <v>13156</v>
      </c>
      <c r="J4392" s="72" t="s">
        <v>17</v>
      </c>
      <c r="L4392" s="71" t="s">
        <v>18</v>
      </c>
      <c r="M4392" s="73"/>
      <c r="N4392" s="73"/>
      <c r="R4392" s="73"/>
      <c r="S4392" s="72" t="s">
        <v>191</v>
      </c>
      <c r="T4392" s="72" t="s">
        <v>14410</v>
      </c>
      <c r="U4392" s="73"/>
      <c r="W4392" s="73"/>
      <c r="X4392" s="73"/>
      <c r="Y4392" s="72" t="s">
        <v>14379</v>
      </c>
      <c r="AO4392" s="71">
        <v>59.42</v>
      </c>
      <c r="AW4392" s="74" t="s">
        <v>18786</v>
      </c>
    </row>
    <row r="4393" spans="1:49">
      <c r="A4393" s="70" t="str">
        <f t="shared" si="137"/>
        <v>2026-01</v>
      </c>
      <c r="B4393" s="5" t="str">
        <f>_xlfn.XLOOKUP(G4393,过机服务商重量差!A:A,过机服务商重量差!G:G)</f>
        <v>玉麒麟</v>
      </c>
      <c r="C4393" s="32" t="str">
        <f t="shared" si="136"/>
        <v>渠道</v>
      </c>
      <c r="D4393" s="63">
        <f>ROUND(IF(AND(AO4393&gt;=0,Y4393="正常走货"),_xlfn.XLOOKUP(G4393,过机服务商重量差!A:A,过机服务商重量差!L:L),"0"),2)</f>
        <v>0.5</v>
      </c>
      <c r="E4393" s="64">
        <f>ROUND(IF(B4393="小旋风",$D4393/提成!$D$4*提成!$E$4,$D4393/提成!$D$3*提成!$E$3),2)</f>
        <v>0.01</v>
      </c>
      <c r="F4393" s="5" t="str">
        <f ca="1">IFERROR(LOOKUP(1,0/((B4393=名单!B:B)*(VALUE(AW4393)&gt;=名单!E:E)*(VALUE(AW4393)&lt;=名单!G:G)*(Y4393="正常走货")),名单!H:H),"否")</f>
        <v>否</v>
      </c>
      <c r="G4393" s="71" t="s">
        <v>13157</v>
      </c>
      <c r="H4393" s="71" t="s">
        <v>13159</v>
      </c>
      <c r="J4393" s="72" t="s">
        <v>17</v>
      </c>
      <c r="L4393" s="71" t="s">
        <v>18</v>
      </c>
      <c r="M4393" s="73"/>
      <c r="N4393" s="73"/>
      <c r="R4393" s="73"/>
      <c r="S4393" s="72" t="s">
        <v>292</v>
      </c>
      <c r="T4393" s="72" t="s">
        <v>14410</v>
      </c>
      <c r="U4393" s="73"/>
      <c r="W4393" s="73"/>
      <c r="X4393" s="73"/>
      <c r="Y4393" s="72" t="s">
        <v>14379</v>
      </c>
      <c r="AO4393" s="71">
        <v>99.34</v>
      </c>
      <c r="AW4393" s="74" t="s">
        <v>18787</v>
      </c>
    </row>
    <row r="4394" spans="1:49">
      <c r="A4394" s="70" t="str">
        <f t="shared" si="137"/>
        <v>2026-01</v>
      </c>
      <c r="B4394" s="5" t="str">
        <f>_xlfn.XLOOKUP(G4394,过机服务商重量差!A:A,过机服务商重量差!G:G)</f>
        <v>无崖子</v>
      </c>
      <c r="C4394" s="32" t="str">
        <f t="shared" si="136"/>
        <v>渠道</v>
      </c>
      <c r="D4394" s="63">
        <f>ROUND(IF(AND(AO4394&gt;=0,Y4394="正常走货"),_xlfn.XLOOKUP(G4394,过机服务商重量差!A:A,过机服务商重量差!L:L),"0"),2)</f>
        <v>38</v>
      </c>
      <c r="E4394" s="64">
        <f>ROUND(IF(B4394="小旋风",$D4394/提成!$D$4*提成!$E$4,$D4394/提成!$D$3*提成!$E$3),2)</f>
        <v>0.38</v>
      </c>
      <c r="F4394" s="5" t="str">
        <f ca="1">IFERROR(LOOKUP(1,0/((B4394=名单!B:B)*(VALUE(AW4394)&gt;=名单!E:E)*(VALUE(AW4394)&lt;=名单!G:G)*(Y4394="正常走货")),名单!H:H),"否")</f>
        <v>否</v>
      </c>
      <c r="G4394" s="71" t="s">
        <v>13160</v>
      </c>
      <c r="H4394" s="71" t="s">
        <v>13162</v>
      </c>
      <c r="J4394" s="72" t="s">
        <v>926</v>
      </c>
      <c r="L4394" s="71" t="s">
        <v>18</v>
      </c>
      <c r="M4394" s="73"/>
      <c r="N4394" s="73"/>
      <c r="R4394" s="73"/>
      <c r="S4394" s="72" t="s">
        <v>612</v>
      </c>
      <c r="T4394" s="72" t="s">
        <v>14407</v>
      </c>
      <c r="U4394" s="73"/>
      <c r="W4394" s="73"/>
      <c r="X4394" s="73"/>
      <c r="Y4394" s="72" t="s">
        <v>14379</v>
      </c>
      <c r="AO4394" s="71">
        <v>0</v>
      </c>
      <c r="AW4394" s="74" t="s">
        <v>18788</v>
      </c>
    </row>
    <row r="4395" spans="1:49">
      <c r="A4395" s="70" t="str">
        <f t="shared" si="137"/>
        <v>2026-01</v>
      </c>
      <c r="B4395" s="5" t="str">
        <f>_xlfn.XLOOKUP(G4395,过机服务商重量差!A:A,过机服务商重量差!G:G)</f>
        <v>小旋风</v>
      </c>
      <c r="C4395" s="32" t="str">
        <f t="shared" si="136"/>
        <v>渠道</v>
      </c>
      <c r="D4395" s="63">
        <f>ROUND(IF(AND(AO4395&gt;=0,Y4395="正常走货"),_xlfn.XLOOKUP(G4395,过机服务商重量差!A:A,过机服务商重量差!L:L),"0"),2)</f>
        <v>22</v>
      </c>
      <c r="E4395" s="64">
        <f>ROUND(IF(B4395="小旋风",$D4395/提成!$D$4*提成!$E$4,$D4395/提成!$D$3*提成!$E$3),2)</f>
        <v>0.22</v>
      </c>
      <c r="F4395" s="5" t="str">
        <f ca="1">IFERROR(LOOKUP(1,0/((B4395=名单!B:B)*(VALUE(AW4395)&gt;=名单!E:E)*(VALUE(AW4395)&lt;=名单!G:G)*(Y4395="正常走货")),名单!H:H),"否")</f>
        <v>是</v>
      </c>
      <c r="G4395" s="71" t="s">
        <v>13163</v>
      </c>
      <c r="H4395" s="71" t="s">
        <v>13165</v>
      </c>
      <c r="J4395" s="72" t="s">
        <v>453</v>
      </c>
      <c r="L4395" s="71" t="s">
        <v>18</v>
      </c>
      <c r="M4395" s="73"/>
      <c r="N4395" s="73"/>
      <c r="R4395" s="73"/>
      <c r="S4395" s="72" t="s">
        <v>442</v>
      </c>
      <c r="T4395" s="72" t="s">
        <v>14410</v>
      </c>
      <c r="U4395" s="73"/>
      <c r="W4395" s="73"/>
      <c r="X4395" s="73"/>
      <c r="Y4395" s="72" t="s">
        <v>14379</v>
      </c>
      <c r="AO4395" s="71">
        <v>4.40000000000001</v>
      </c>
      <c r="AW4395" s="74" t="s">
        <v>18789</v>
      </c>
    </row>
    <row r="4396" spans="1:49">
      <c r="A4396" s="70" t="str">
        <f t="shared" si="137"/>
        <v>2026-01</v>
      </c>
      <c r="B4396" s="5" t="str">
        <f>_xlfn.XLOOKUP(G4396,过机服务商重量差!A:A,过机服务商重量差!G:G)</f>
        <v>玉麒麟</v>
      </c>
      <c r="C4396" s="32" t="str">
        <f t="shared" si="136"/>
        <v>渠道</v>
      </c>
      <c r="D4396" s="63">
        <f>ROUND(IF(AND(AO4396&gt;=0,Y4396="正常走货"),_xlfn.XLOOKUP(G4396,过机服务商重量差!A:A,过机服务商重量差!L:L),"0"),2)</f>
        <v>6</v>
      </c>
      <c r="E4396" s="64">
        <f>ROUND(IF(B4396="小旋风",$D4396/提成!$D$4*提成!$E$4,$D4396/提成!$D$3*提成!$E$3),2)</f>
        <v>0.06</v>
      </c>
      <c r="F4396" s="5" t="str">
        <f ca="1">IFERROR(LOOKUP(1,0/((B4396=名单!B:B)*(VALUE(AW4396)&gt;=名单!E:E)*(VALUE(AW4396)&lt;=名单!G:G)*(Y4396="正常走货")),名单!H:H),"否")</f>
        <v>否</v>
      </c>
      <c r="G4396" s="71" t="s">
        <v>13166</v>
      </c>
      <c r="H4396" s="71" t="s">
        <v>13168</v>
      </c>
      <c r="J4396" s="72" t="s">
        <v>256</v>
      </c>
      <c r="L4396" s="71" t="s">
        <v>18</v>
      </c>
      <c r="M4396" s="73"/>
      <c r="N4396" s="73"/>
      <c r="R4396" s="73"/>
      <c r="S4396" s="72" t="s">
        <v>558</v>
      </c>
      <c r="T4396" s="72" t="s">
        <v>14410</v>
      </c>
      <c r="U4396" s="73"/>
      <c r="W4396" s="73"/>
      <c r="X4396" s="73"/>
      <c r="Y4396" s="72" t="s">
        <v>14379</v>
      </c>
      <c r="AO4396" s="71">
        <v>142.32</v>
      </c>
      <c r="AW4396" s="74" t="s">
        <v>18790</v>
      </c>
    </row>
    <row r="4397" spans="1:49">
      <c r="A4397" s="70" t="str">
        <f t="shared" si="137"/>
        <v>2026-01</v>
      </c>
      <c r="B4397" s="5" t="str">
        <f>_xlfn.XLOOKUP(G4397,过机服务商重量差!A:A,过机服务商重量差!G:G)</f>
        <v>玉麒麟</v>
      </c>
      <c r="C4397" s="32" t="str">
        <f t="shared" si="136"/>
        <v>渠道</v>
      </c>
      <c r="D4397" s="63">
        <f>ROUND(IF(AND(AO4397&gt;=0,Y4397="正常走货"),_xlfn.XLOOKUP(G4397,过机服务商重量差!A:A,过机服务商重量差!L:L),"0"),2)</f>
        <v>7</v>
      </c>
      <c r="E4397" s="64">
        <f>ROUND(IF(B4397="小旋风",$D4397/提成!$D$4*提成!$E$4,$D4397/提成!$D$3*提成!$E$3),2)</f>
        <v>0.07</v>
      </c>
      <c r="F4397" s="5" t="str">
        <f ca="1">IFERROR(LOOKUP(1,0/((B4397=名单!B:B)*(VALUE(AW4397)&gt;=名单!E:E)*(VALUE(AW4397)&lt;=名单!G:G)*(Y4397="正常走货")),名单!H:H),"否")</f>
        <v>否</v>
      </c>
      <c r="G4397" s="71" t="s">
        <v>13169</v>
      </c>
      <c r="H4397" s="71" t="s">
        <v>13171</v>
      </c>
      <c r="J4397" s="72" t="s">
        <v>17</v>
      </c>
      <c r="L4397" s="71" t="s">
        <v>18</v>
      </c>
      <c r="M4397" s="73"/>
      <c r="N4397" s="73"/>
      <c r="R4397" s="73"/>
      <c r="S4397" s="72" t="s">
        <v>223</v>
      </c>
      <c r="T4397" s="72" t="s">
        <v>14410</v>
      </c>
      <c r="U4397" s="73"/>
      <c r="W4397" s="73"/>
      <c r="X4397" s="73"/>
      <c r="Y4397" s="72" t="s">
        <v>14379</v>
      </c>
      <c r="AO4397" s="71">
        <v>69.98</v>
      </c>
      <c r="AW4397" s="74" t="s">
        <v>18791</v>
      </c>
    </row>
    <row r="4398" spans="1:49">
      <c r="A4398" s="70" t="str">
        <f t="shared" si="137"/>
        <v>2026-01</v>
      </c>
      <c r="B4398" s="5" t="str">
        <f>_xlfn.XLOOKUP(G4398,过机服务商重量差!A:A,过机服务商重量差!G:G)</f>
        <v>玉麒麟</v>
      </c>
      <c r="C4398" s="32" t="str">
        <f t="shared" si="136"/>
        <v>渠道</v>
      </c>
      <c r="D4398" s="63">
        <f>ROUND(IF(AND(AO4398&gt;=0,Y4398="正常走货"),_xlfn.XLOOKUP(G4398,过机服务商重量差!A:A,过机服务商重量差!L:L),"0"),2)</f>
        <v>9.5</v>
      </c>
      <c r="E4398" s="64">
        <f>ROUND(IF(B4398="小旋风",$D4398/提成!$D$4*提成!$E$4,$D4398/提成!$D$3*提成!$E$3),2)</f>
        <v>0.1</v>
      </c>
      <c r="F4398" s="5" t="str">
        <f ca="1">IFERROR(LOOKUP(1,0/((B4398=名单!B:B)*(VALUE(AW4398)&gt;=名单!E:E)*(VALUE(AW4398)&lt;=名单!G:G)*(Y4398="正常走货")),名单!H:H),"否")</f>
        <v>否</v>
      </c>
      <c r="G4398" s="71" t="s">
        <v>13172</v>
      </c>
      <c r="H4398" s="71" t="s">
        <v>13174</v>
      </c>
      <c r="J4398" s="72" t="s">
        <v>256</v>
      </c>
      <c r="L4398" s="71" t="s">
        <v>18</v>
      </c>
      <c r="M4398" s="73"/>
      <c r="N4398" s="73"/>
      <c r="R4398" s="73"/>
      <c r="S4398" s="72" t="s">
        <v>227</v>
      </c>
      <c r="T4398" s="72" t="s">
        <v>14410</v>
      </c>
      <c r="U4398" s="73"/>
      <c r="W4398" s="73"/>
      <c r="X4398" s="73"/>
      <c r="Y4398" s="72" t="s">
        <v>14379</v>
      </c>
      <c r="AO4398" s="71">
        <v>238.9</v>
      </c>
      <c r="AW4398" s="74" t="s">
        <v>18792</v>
      </c>
    </row>
    <row r="4399" spans="1:49">
      <c r="A4399" s="70" t="str">
        <f t="shared" si="137"/>
        <v>2026-01</v>
      </c>
      <c r="B4399" s="5" t="str">
        <f>_xlfn.XLOOKUP(G4399,过机服务商重量差!A:A,过机服务商重量差!G:G)</f>
        <v>玉麒麟</v>
      </c>
      <c r="C4399" s="32" t="str">
        <f t="shared" si="136"/>
        <v>渠道</v>
      </c>
      <c r="D4399" s="63">
        <f>ROUND(IF(AND(AO4399&gt;=0,Y4399="正常走货"),_xlfn.XLOOKUP(G4399,过机服务商重量差!A:A,过机服务商重量差!L:L),"0"),2)</f>
        <v>41</v>
      </c>
      <c r="E4399" s="64">
        <f>ROUND(IF(B4399="小旋风",$D4399/提成!$D$4*提成!$E$4,$D4399/提成!$D$3*提成!$E$3),2)</f>
        <v>0.41</v>
      </c>
      <c r="F4399" s="5" t="str">
        <f ca="1">IFERROR(LOOKUP(1,0/((B4399=名单!B:B)*(VALUE(AW4399)&gt;=名单!E:E)*(VALUE(AW4399)&lt;=名单!G:G)*(Y4399="正常走货")),名单!H:H),"否")</f>
        <v>否</v>
      </c>
      <c r="G4399" s="71" t="s">
        <v>13175</v>
      </c>
      <c r="H4399" s="71" t="s">
        <v>13177</v>
      </c>
      <c r="J4399" s="72" t="s">
        <v>24</v>
      </c>
      <c r="L4399" s="71" t="s">
        <v>18</v>
      </c>
      <c r="M4399" s="73"/>
      <c r="N4399" s="73"/>
      <c r="R4399" s="73"/>
      <c r="S4399" s="72" t="s">
        <v>1771</v>
      </c>
      <c r="T4399" s="72" t="s">
        <v>14407</v>
      </c>
      <c r="U4399" s="73"/>
      <c r="W4399" s="73"/>
      <c r="X4399" s="73"/>
      <c r="Y4399" s="72" t="s">
        <v>14379</v>
      </c>
      <c r="AO4399" s="71">
        <v>237.5</v>
      </c>
      <c r="AW4399" s="74" t="s">
        <v>18793</v>
      </c>
    </row>
    <row r="4400" spans="1:49">
      <c r="A4400" s="70" t="str">
        <f t="shared" si="137"/>
        <v>2026-01</v>
      </c>
      <c r="B4400" s="5" t="str">
        <f>_xlfn.XLOOKUP(G4400,过机服务商重量差!A:A,过机服务商重量差!G:G)</f>
        <v>玉麒麟</v>
      </c>
      <c r="C4400" s="32" t="str">
        <f t="shared" si="136"/>
        <v>渠道</v>
      </c>
      <c r="D4400" s="63">
        <f>ROUND(IF(AND(AO4400&gt;=0,Y4400="正常走货"),_xlfn.XLOOKUP(G4400,过机服务商重量差!A:A,过机服务商重量差!L:L),"0"),2)</f>
        <v>1</v>
      </c>
      <c r="E4400" s="64">
        <f>ROUND(IF(B4400="小旋风",$D4400/提成!$D$4*提成!$E$4,$D4400/提成!$D$3*提成!$E$3),2)</f>
        <v>0.01</v>
      </c>
      <c r="F4400" s="5" t="str">
        <f ca="1">IFERROR(LOOKUP(1,0/((B4400=名单!B:B)*(VALUE(AW4400)&gt;=名单!E:E)*(VALUE(AW4400)&lt;=名单!G:G)*(Y4400="正常走货")),名单!H:H),"否")</f>
        <v>否</v>
      </c>
      <c r="G4400" s="71" t="s">
        <v>13178</v>
      </c>
      <c r="H4400" s="71" t="s">
        <v>13180</v>
      </c>
      <c r="J4400" s="72" t="s">
        <v>17</v>
      </c>
      <c r="L4400" s="71" t="s">
        <v>18</v>
      </c>
      <c r="M4400" s="73"/>
      <c r="N4400" s="73"/>
      <c r="R4400" s="73"/>
      <c r="S4400" s="72" t="s">
        <v>292</v>
      </c>
      <c r="T4400" s="72" t="s">
        <v>14410</v>
      </c>
      <c r="U4400" s="73"/>
      <c r="W4400" s="73"/>
      <c r="X4400" s="73"/>
      <c r="Y4400" s="72" t="s">
        <v>14379</v>
      </c>
      <c r="AO4400" s="71">
        <v>99.8</v>
      </c>
      <c r="AW4400" s="74" t="s">
        <v>18794</v>
      </c>
    </row>
    <row r="4401" spans="1:54">
      <c r="A4401" s="70" t="str">
        <f t="shared" si="137"/>
        <v>2026-01</v>
      </c>
      <c r="B4401" s="5" t="str">
        <f>_xlfn.XLOOKUP(G4401,过机服务商重量差!A:A,过机服务商重量差!G:G)</f>
        <v>玉麒麟</v>
      </c>
      <c r="C4401" s="32" t="str">
        <f t="shared" si="136"/>
        <v>渠道</v>
      </c>
      <c r="D4401" s="63">
        <f>ROUND(IF(AND(AO4401&gt;=0,Y4401="正常走货"),_xlfn.XLOOKUP(G4401,过机服务商重量差!A:A,过机服务商重量差!L:L),"0"),2)</f>
        <v>46</v>
      </c>
      <c r="E4401" s="64">
        <f>ROUND(IF(B4401="小旋风",$D4401/提成!$D$4*提成!$E$4,$D4401/提成!$D$3*提成!$E$3),2)</f>
        <v>0.46</v>
      </c>
      <c r="F4401" s="5" t="str">
        <f ca="1">IFERROR(LOOKUP(1,0/((B4401=名单!B:B)*(VALUE(AW4401)&gt;=名单!E:E)*(VALUE(AW4401)&lt;=名单!G:G)*(Y4401="正常走货")),名单!H:H),"否")</f>
        <v>否</v>
      </c>
      <c r="G4401" s="71" t="s">
        <v>13181</v>
      </c>
      <c r="H4401" s="71" t="s">
        <v>13183</v>
      </c>
      <c r="J4401" s="71" t="s">
        <v>17</v>
      </c>
      <c r="L4401" s="71" t="s">
        <v>18</v>
      </c>
      <c r="M4401" s="73"/>
      <c r="N4401" s="73"/>
      <c r="R4401" s="73"/>
      <c r="S4401" s="71" t="s">
        <v>292</v>
      </c>
      <c r="T4401" s="71" t="s">
        <v>14410</v>
      </c>
      <c r="U4401" s="73"/>
      <c r="W4401" s="73"/>
      <c r="X4401" s="73"/>
      <c r="Y4401" s="71" t="s">
        <v>14379</v>
      </c>
      <c r="AO4401" s="71">
        <v>211.6</v>
      </c>
      <c r="AW4401" s="71" t="s">
        <v>18795</v>
      </c>
    </row>
    <row r="4402" spans="1:54">
      <c r="A4402" s="70" t="str">
        <f t="shared" si="137"/>
        <v>2026-01</v>
      </c>
      <c r="B4402" s="5" t="str">
        <f>_xlfn.XLOOKUP(G4402,过机服务商重量差!A:A,过机服务商重量差!G:G)</f>
        <v>风清扬</v>
      </c>
      <c r="C4402" s="32" t="str">
        <f t="shared" si="136"/>
        <v>渠道</v>
      </c>
      <c r="D4402" s="63">
        <f>ROUND(IF(AND(AO4402&gt;=0,Y4402="正常走货"),_xlfn.XLOOKUP(G4402,过机服务商重量差!A:A,过机服务商重量差!L:L),"0"),2)</f>
        <v>1011</v>
      </c>
      <c r="E4402" s="64">
        <f>ROUND(IF(B4402="小旋风",$D4402/提成!$D$4*提成!$E$4,$D4402/提成!$D$3*提成!$E$3),2)</f>
        <v>10.11</v>
      </c>
      <c r="F4402" s="5" t="str">
        <f ca="1">IFERROR(LOOKUP(1,0/((B4402=名单!B:B)*(VALUE(AW4402)&gt;=名单!E:E)*(VALUE(AW4402)&lt;=名单!G:G)*(Y4402="正常走货")),名单!H:H),"否")</f>
        <v>是</v>
      </c>
      <c r="G4402" s="71" t="s">
        <v>13184</v>
      </c>
      <c r="H4402" s="71" t="s">
        <v>50</v>
      </c>
      <c r="J4402" s="71" t="s">
        <v>194</v>
      </c>
      <c r="L4402" s="71" t="s">
        <v>18</v>
      </c>
      <c r="M4402" s="73"/>
      <c r="N4402" s="73"/>
      <c r="R4402" s="73"/>
      <c r="S4402" s="71" t="s">
        <v>1793</v>
      </c>
      <c r="T4402" s="71" t="s">
        <v>14378</v>
      </c>
      <c r="U4402" s="73"/>
      <c r="W4402" s="73"/>
      <c r="X4402" s="73"/>
      <c r="Y4402" s="71" t="s">
        <v>14379</v>
      </c>
      <c r="AO4402" s="71">
        <v>5393.3</v>
      </c>
      <c r="AW4402" s="71" t="s">
        <v>18796</v>
      </c>
    </row>
    <row r="4403" spans="1:54">
      <c r="A4403" s="70" t="str">
        <f t="shared" si="137"/>
        <v>2026-01</v>
      </c>
      <c r="B4403" s="5" t="str">
        <f>_xlfn.XLOOKUP(G4403,过机服务商重量差!A:A,过机服务商重量差!G:G)</f>
        <v>无崖子</v>
      </c>
      <c r="C4403" s="32" t="str">
        <f t="shared" si="136"/>
        <v>渠道</v>
      </c>
      <c r="D4403" s="63">
        <f>ROUND(IF(AND(AO4403&gt;=0,Y4403="正常走货"),_xlfn.XLOOKUP(G4403,过机服务商重量差!A:A,过机服务商重量差!L:L),"0"),2)</f>
        <v>12</v>
      </c>
      <c r="E4403" s="64">
        <f>ROUND(IF(B4403="小旋风",$D4403/提成!$D$4*提成!$E$4,$D4403/提成!$D$3*提成!$E$3),2)</f>
        <v>0.12</v>
      </c>
      <c r="F4403" s="5" t="str">
        <f ca="1">IFERROR(LOOKUP(1,0/((B4403=名单!B:B)*(VALUE(AW4403)&gt;=名单!E:E)*(VALUE(AW4403)&lt;=名单!G:G)*(Y4403="正常走货")),名单!H:H),"否")</f>
        <v>否</v>
      </c>
      <c r="G4403" s="71" t="s">
        <v>13186</v>
      </c>
      <c r="H4403" s="71" t="s">
        <v>13188</v>
      </c>
      <c r="J4403" s="71" t="s">
        <v>2292</v>
      </c>
      <c r="L4403" s="71" t="s">
        <v>18</v>
      </c>
      <c r="M4403" s="73"/>
      <c r="N4403" s="73"/>
      <c r="R4403" s="73"/>
      <c r="S4403" s="71" t="s">
        <v>203</v>
      </c>
      <c r="T4403" s="71" t="s">
        <v>14378</v>
      </c>
      <c r="U4403" s="73"/>
      <c r="W4403" s="73"/>
      <c r="X4403" s="73"/>
      <c r="Y4403" s="71" t="s">
        <v>14379</v>
      </c>
      <c r="AO4403" s="71">
        <v>0</v>
      </c>
      <c r="AW4403" s="71" t="s">
        <v>18797</v>
      </c>
    </row>
    <row r="4404" spans="1:54">
      <c r="A4404" s="70" t="str">
        <f t="shared" si="137"/>
        <v>2026-01</v>
      </c>
      <c r="B4404" s="5" t="str">
        <f>_xlfn.XLOOKUP(G4404,过机服务商重量差!A:A,过机服务商重量差!G:G)</f>
        <v>玉麒麟</v>
      </c>
      <c r="C4404" s="32" t="str">
        <f t="shared" si="136"/>
        <v>渠道</v>
      </c>
      <c r="D4404" s="63">
        <f>ROUND(IF(AND(AO4404&gt;=0,Y4404="正常走货"),_xlfn.XLOOKUP(G4404,过机服务商重量差!A:A,过机服务商重量差!L:L),"0"),2)</f>
        <v>8</v>
      </c>
      <c r="E4404" s="64">
        <f>ROUND(IF(B4404="小旋风",$D4404/提成!$D$4*提成!$E$4,$D4404/提成!$D$3*提成!$E$3),2)</f>
        <v>0.08</v>
      </c>
      <c r="F4404" s="5" t="str">
        <f ca="1">IFERROR(LOOKUP(1,0/((B4404=名单!B:B)*(VALUE(AW4404)&gt;=名单!E:E)*(VALUE(AW4404)&lt;=名单!G:G)*(Y4404="正常走货")),名单!H:H),"否")</f>
        <v>否</v>
      </c>
      <c r="G4404" s="71" t="s">
        <v>13189</v>
      </c>
      <c r="H4404" s="71" t="s">
        <v>13191</v>
      </c>
      <c r="J4404" s="71" t="s">
        <v>17</v>
      </c>
      <c r="L4404" s="71" t="s">
        <v>18</v>
      </c>
      <c r="M4404" s="73"/>
      <c r="N4404" s="73"/>
      <c r="R4404" s="73"/>
      <c r="S4404" s="71" t="s">
        <v>1038</v>
      </c>
      <c r="T4404" s="71" t="s">
        <v>14407</v>
      </c>
      <c r="U4404" s="73"/>
      <c r="W4404" s="73"/>
      <c r="X4404" s="73"/>
      <c r="Y4404" s="71" t="s">
        <v>14379</v>
      </c>
      <c r="AO4404" s="71">
        <v>306</v>
      </c>
      <c r="AW4404" s="71" t="s">
        <v>18798</v>
      </c>
    </row>
    <row r="4405" spans="1:54">
      <c r="A4405" s="70" t="str">
        <f t="shared" si="137"/>
        <v>2026-01</v>
      </c>
      <c r="B4405" s="5" t="str">
        <f>_xlfn.XLOOKUP(G4405,过机服务商重量差!A:A,过机服务商重量差!G:G)</f>
        <v>小旋风</v>
      </c>
      <c r="C4405" s="32" t="str">
        <f t="shared" si="136"/>
        <v>渠道</v>
      </c>
      <c r="D4405" s="63">
        <f>ROUND(IF(AND(AO4405&gt;=0,Y4405="正常走货"),_xlfn.XLOOKUP(G4405,过机服务商重量差!A:A,过机服务商重量差!L:L),"0"),2)</f>
        <v>22</v>
      </c>
      <c r="E4405" s="64">
        <f>ROUND(IF(B4405="小旋风",$D4405/提成!$D$4*提成!$E$4,$D4405/提成!$D$3*提成!$E$3),2)</f>
        <v>0.22</v>
      </c>
      <c r="F4405" s="5" t="str">
        <f ca="1">IFERROR(LOOKUP(1,0/((B4405=名单!B:B)*(VALUE(AW4405)&gt;=名单!E:E)*(VALUE(AW4405)&lt;=名单!G:G)*(Y4405="正常走货")),名单!H:H),"否")</f>
        <v>是</v>
      </c>
      <c r="G4405" s="71" t="s">
        <v>13192</v>
      </c>
      <c r="H4405" s="71" t="s">
        <v>13194</v>
      </c>
      <c r="J4405" s="71" t="s">
        <v>78</v>
      </c>
      <c r="L4405" s="71" t="s">
        <v>18</v>
      </c>
      <c r="M4405" s="73"/>
      <c r="N4405" s="73"/>
      <c r="R4405" s="73"/>
      <c r="S4405" s="71" t="s">
        <v>120</v>
      </c>
      <c r="T4405" s="71" t="s">
        <v>14382</v>
      </c>
      <c r="U4405" s="73"/>
      <c r="W4405" s="73"/>
      <c r="X4405" s="73"/>
      <c r="Y4405" s="71" t="s">
        <v>14379</v>
      </c>
      <c r="AO4405" s="71">
        <v>127.4</v>
      </c>
      <c r="AW4405" s="71" t="s">
        <v>18799</v>
      </c>
    </row>
    <row r="4406" spans="1:54">
      <c r="A4406" s="70" t="str">
        <f t="shared" si="137"/>
        <v>2026-01</v>
      </c>
      <c r="B4406" s="5" t="str">
        <f>_xlfn.XLOOKUP(G4406,过机服务商重量差!A:A,过机服务商重量差!G:G)</f>
        <v>玉麒麟</v>
      </c>
      <c r="C4406" s="32" t="str">
        <f t="shared" si="136"/>
        <v>渠道</v>
      </c>
      <c r="D4406" s="63">
        <f>ROUND(IF(AND(AO4406&gt;=0,Y4406="正常走货"),_xlfn.XLOOKUP(G4406,过机服务商重量差!A:A,过机服务商重量差!L:L),"0"),2)</f>
        <v>4</v>
      </c>
      <c r="E4406" s="64">
        <f>ROUND(IF(B4406="小旋风",$D4406/提成!$D$4*提成!$E$4,$D4406/提成!$D$3*提成!$E$3),2)</f>
        <v>0.04</v>
      </c>
      <c r="F4406" s="5" t="str">
        <f ca="1">IFERROR(LOOKUP(1,0/((B4406=名单!B:B)*(VALUE(AW4406)&gt;=名单!E:E)*(VALUE(AW4406)&lt;=名单!G:G)*(Y4406="正常走货")),名单!H:H),"否")</f>
        <v>否</v>
      </c>
      <c r="G4406" s="71" t="s">
        <v>13195</v>
      </c>
      <c r="H4406" s="71" t="s">
        <v>13197</v>
      </c>
      <c r="J4406" s="71" t="s">
        <v>17</v>
      </c>
      <c r="L4406" s="71" t="s">
        <v>18</v>
      </c>
      <c r="M4406" s="73"/>
      <c r="N4406" s="73"/>
      <c r="R4406" s="73"/>
      <c r="S4406" s="71" t="s">
        <v>79</v>
      </c>
      <c r="T4406" s="71" t="s">
        <v>14378</v>
      </c>
      <c r="U4406" s="73"/>
      <c r="W4406" s="73"/>
      <c r="X4406" s="73"/>
      <c r="Y4406" s="71" t="s">
        <v>14379</v>
      </c>
      <c r="AO4406" s="71">
        <v>79.23</v>
      </c>
      <c r="AW4406" s="71" t="s">
        <v>18800</v>
      </c>
    </row>
    <row r="4407" spans="1:54">
      <c r="A4407" s="70" t="str">
        <f t="shared" si="137"/>
        <v>2026-01</v>
      </c>
      <c r="B4407" s="5" t="str">
        <f>_xlfn.XLOOKUP(G4407,过机服务商重量差!A:A,过机服务商重量差!G:G)</f>
        <v>玉麒麟</v>
      </c>
      <c r="C4407" s="32" t="str">
        <f t="shared" si="136"/>
        <v>渠道</v>
      </c>
      <c r="D4407" s="63">
        <f>ROUND(IF(AND(AO4407&gt;=0,Y4407="正常走货"),_xlfn.XLOOKUP(G4407,过机服务商重量差!A:A,过机服务商重量差!L:L),"0"),2)</f>
        <v>46</v>
      </c>
      <c r="E4407" s="64">
        <f>ROUND(IF(B4407="小旋风",$D4407/提成!$D$4*提成!$E$4,$D4407/提成!$D$3*提成!$E$3),2)</f>
        <v>0.46</v>
      </c>
      <c r="F4407" s="5" t="str">
        <f ca="1">IFERROR(LOOKUP(1,0/((B4407=名单!B:B)*(VALUE(AW4407)&gt;=名单!E:E)*(VALUE(AW4407)&lt;=名单!G:G)*(Y4407="正常走货")),名单!H:H),"否")</f>
        <v>否</v>
      </c>
      <c r="G4407" s="71" t="s">
        <v>13198</v>
      </c>
      <c r="H4407" s="71" t="s">
        <v>13200</v>
      </c>
      <c r="J4407" s="71" t="s">
        <v>17</v>
      </c>
      <c r="L4407" s="71" t="s">
        <v>18</v>
      </c>
      <c r="M4407" s="73"/>
      <c r="N4407" s="73"/>
      <c r="R4407" s="73"/>
      <c r="S4407" s="71" t="s">
        <v>219</v>
      </c>
      <c r="T4407" s="71" t="s">
        <v>14386</v>
      </c>
      <c r="U4407" s="73"/>
      <c r="W4407" s="73"/>
      <c r="X4407" s="73"/>
      <c r="Y4407" s="71" t="s">
        <v>14379</v>
      </c>
      <c r="AO4407" s="71">
        <v>326.6</v>
      </c>
      <c r="AW4407" s="71" t="s">
        <v>18801</v>
      </c>
    </row>
    <row r="4408" spans="1:54">
      <c r="A4408" s="70" t="str">
        <f t="shared" si="137"/>
        <v>2026-01</v>
      </c>
      <c r="B4408" s="5" t="str">
        <f>_xlfn.XLOOKUP(G4408,过机服务商重量差!A:A,过机服务商重量差!G:G)</f>
        <v>玉麒麟</v>
      </c>
      <c r="C4408" s="32" t="str">
        <f t="shared" si="136"/>
        <v>渠道</v>
      </c>
      <c r="D4408" s="63">
        <f>ROUND(IF(AND(AO4408&gt;=0,Y4408="正常走货"),_xlfn.XLOOKUP(G4408,过机服务商重量差!A:A,过机服务商重量差!L:L),"0"),2)</f>
        <v>47</v>
      </c>
      <c r="E4408" s="64">
        <f>ROUND(IF(B4408="小旋风",$D4408/提成!$D$4*提成!$E$4,$D4408/提成!$D$3*提成!$E$3),2)</f>
        <v>0.47</v>
      </c>
      <c r="F4408" s="5" t="str">
        <f ca="1">IFERROR(LOOKUP(1,0/((B4408=名单!B:B)*(VALUE(AW4408)&gt;=名单!E:E)*(VALUE(AW4408)&lt;=名单!G:G)*(Y4408="正常走货")),名单!H:H),"否")</f>
        <v>否</v>
      </c>
      <c r="G4408" s="71" t="s">
        <v>13201</v>
      </c>
      <c r="H4408" s="71" t="s">
        <v>13203</v>
      </c>
      <c r="J4408" s="71" t="s">
        <v>17</v>
      </c>
      <c r="L4408" s="71" t="s">
        <v>18</v>
      </c>
      <c r="M4408" s="73"/>
      <c r="N4408" s="73"/>
      <c r="R4408" s="73"/>
      <c r="S4408" s="71" t="s">
        <v>219</v>
      </c>
      <c r="T4408" s="71" t="s">
        <v>14386</v>
      </c>
      <c r="U4408" s="73"/>
      <c r="W4408" s="73"/>
      <c r="X4408" s="73"/>
      <c r="Y4408" s="71" t="s">
        <v>14379</v>
      </c>
      <c r="AO4408" s="71">
        <v>334.1</v>
      </c>
      <c r="AW4408" s="71" t="s">
        <v>18802</v>
      </c>
    </row>
    <row r="4409" spans="1:54">
      <c r="A4409" s="70" t="str">
        <f t="shared" si="137"/>
        <v>2026-01</v>
      </c>
      <c r="B4409" s="5" t="str">
        <f>_xlfn.XLOOKUP(G4409,过机服务商重量差!A:A,过机服务商重量差!G:G)</f>
        <v>玉麒麟</v>
      </c>
      <c r="C4409" s="32" t="str">
        <f t="shared" si="136"/>
        <v>渠道</v>
      </c>
      <c r="D4409" s="63">
        <f>ROUND(IF(AND(AO4409&gt;=0,Y4409="正常走货"),_xlfn.XLOOKUP(G4409,过机服务商重量差!A:A,过机服务商重量差!L:L),"0"),2)</f>
        <v>48</v>
      </c>
      <c r="E4409" s="64">
        <f>ROUND(IF(B4409="小旋风",$D4409/提成!$D$4*提成!$E$4,$D4409/提成!$D$3*提成!$E$3),2)</f>
        <v>0.48</v>
      </c>
      <c r="F4409" s="5" t="str">
        <f ca="1">IFERROR(LOOKUP(1,0/((B4409=名单!B:B)*(VALUE(AW4409)&gt;=名单!E:E)*(VALUE(AW4409)&lt;=名单!G:G)*(Y4409="正常走货")),名单!H:H),"否")</f>
        <v>否</v>
      </c>
      <c r="G4409" s="71" t="s">
        <v>13204</v>
      </c>
      <c r="H4409" s="71" t="s">
        <v>13206</v>
      </c>
      <c r="J4409" s="71" t="s">
        <v>17</v>
      </c>
      <c r="L4409" s="71" t="s">
        <v>18</v>
      </c>
      <c r="M4409" s="73"/>
      <c r="N4409" s="73"/>
      <c r="R4409" s="73"/>
      <c r="S4409" s="71" t="s">
        <v>219</v>
      </c>
      <c r="T4409" s="71" t="s">
        <v>14386</v>
      </c>
      <c r="U4409" s="73"/>
      <c r="W4409" s="73"/>
      <c r="X4409" s="73"/>
      <c r="Y4409" s="71" t="s">
        <v>14379</v>
      </c>
      <c r="AO4409" s="71">
        <v>341.6</v>
      </c>
      <c r="AW4409" s="71" t="s">
        <v>18803</v>
      </c>
    </row>
    <row r="4410" spans="1:54">
      <c r="A4410" s="70" t="str">
        <f t="shared" si="137"/>
        <v>2026-01</v>
      </c>
      <c r="B4410" s="5" t="str">
        <f>_xlfn.XLOOKUP(G4410,过机服务商重量差!A:A,过机服务商重量差!G:G)</f>
        <v>玉麒麟</v>
      </c>
      <c r="C4410" s="32" t="str">
        <f t="shared" ref="C4410:C4473" si="138">IF(OR(AO4410&lt;0,L4410="FBA海运"),"","渠道")</f>
        <v>渠道</v>
      </c>
      <c r="D4410" s="63">
        <f>ROUND(IF(AND(AO4410&gt;=0,Y4410="正常走货"),_xlfn.XLOOKUP(G4410,过机服务商重量差!A:A,过机服务商重量差!L:L),"0"),2)</f>
        <v>48</v>
      </c>
      <c r="E4410" s="64">
        <f>ROUND(IF(B4410="小旋风",$D4410/提成!$D$4*提成!$E$4,$D4410/提成!$D$3*提成!$E$3),2)</f>
        <v>0.48</v>
      </c>
      <c r="F4410" s="5" t="str">
        <f ca="1">IFERROR(LOOKUP(1,0/((B4410=名单!B:B)*(VALUE(AW4410)&gt;=名单!E:E)*(VALUE(AW4410)&lt;=名单!G:G)*(Y4410="正常走货")),名单!H:H),"否")</f>
        <v>否</v>
      </c>
      <c r="G4410" s="71" t="s">
        <v>13207</v>
      </c>
      <c r="H4410" s="71" t="s">
        <v>13209</v>
      </c>
      <c r="J4410" s="71" t="s">
        <v>17</v>
      </c>
      <c r="L4410" s="71" t="s">
        <v>18</v>
      </c>
      <c r="S4410" s="71" t="s">
        <v>219</v>
      </c>
      <c r="T4410" s="71" t="s">
        <v>14386</v>
      </c>
      <c r="Y4410" s="71" t="s">
        <v>14379</v>
      </c>
      <c r="AO4410" s="71">
        <v>341.6</v>
      </c>
      <c r="AW4410" s="71" t="s">
        <v>18804</v>
      </c>
      <c r="BB4410" s="53" t="s">
        <v>36</v>
      </c>
    </row>
    <row r="4411" spans="1:54">
      <c r="A4411" s="70" t="str">
        <f t="shared" si="137"/>
        <v>2026-01</v>
      </c>
      <c r="B4411" s="5" t="str">
        <f>_xlfn.XLOOKUP(G4411,过机服务商重量差!A:A,过机服务商重量差!G:G)</f>
        <v>玉麒麟</v>
      </c>
      <c r="C4411" s="32" t="str">
        <f t="shared" si="138"/>
        <v>渠道</v>
      </c>
      <c r="D4411" s="63">
        <f>ROUND(IF(AND(AO4411&gt;=0,Y4411="正常走货"),_xlfn.XLOOKUP(G4411,过机服务商重量差!A:A,过机服务商重量差!L:L),"0"),2)</f>
        <v>46</v>
      </c>
      <c r="E4411" s="64">
        <f>ROUND(IF(B4411="小旋风",$D4411/提成!$D$4*提成!$E$4,$D4411/提成!$D$3*提成!$E$3),2)</f>
        <v>0.46</v>
      </c>
      <c r="F4411" s="5" t="str">
        <f ca="1">IFERROR(LOOKUP(1,0/((B4411=名单!B:B)*(VALUE(AW4411)&gt;=名单!E:E)*(VALUE(AW4411)&lt;=名单!G:G)*(Y4411="正常走货")),名单!H:H),"否")</f>
        <v>否</v>
      </c>
      <c r="G4411" s="71" t="s">
        <v>13210</v>
      </c>
      <c r="H4411" s="71" t="s">
        <v>13212</v>
      </c>
      <c r="J4411" s="71" t="s">
        <v>17</v>
      </c>
      <c r="L4411" s="71" t="s">
        <v>18</v>
      </c>
      <c r="S4411" s="71" t="s">
        <v>219</v>
      </c>
      <c r="T4411" s="71" t="s">
        <v>14386</v>
      </c>
      <c r="Y4411" s="71" t="s">
        <v>14379</v>
      </c>
      <c r="AO4411" s="71">
        <v>326.6</v>
      </c>
      <c r="AW4411" s="71" t="s">
        <v>18805</v>
      </c>
      <c r="BB4411" s="53" t="s">
        <v>36</v>
      </c>
    </row>
    <row r="4412" spans="1:54">
      <c r="A4412" s="70" t="str">
        <f t="shared" si="137"/>
        <v>2026-01</v>
      </c>
      <c r="B4412" s="5" t="str">
        <f>_xlfn.XLOOKUP(G4412,过机服务商重量差!A:A,过机服务商重量差!G:G)</f>
        <v>玉麒麟</v>
      </c>
      <c r="C4412" s="32" t="str">
        <f t="shared" si="138"/>
        <v>渠道</v>
      </c>
      <c r="D4412" s="63">
        <f>ROUND(IF(AND(AO4412&gt;=0,Y4412="正常走货"),_xlfn.XLOOKUP(G4412,过机服务商重量差!A:A,过机服务商重量差!L:L),"0"),2)</f>
        <v>46</v>
      </c>
      <c r="E4412" s="64">
        <f>ROUND(IF(B4412="小旋风",$D4412/提成!$D$4*提成!$E$4,$D4412/提成!$D$3*提成!$E$3),2)</f>
        <v>0.46</v>
      </c>
      <c r="F4412" s="5" t="str">
        <f ca="1">IFERROR(LOOKUP(1,0/((B4412=名单!B:B)*(VALUE(AW4412)&gt;=名单!E:E)*(VALUE(AW4412)&lt;=名单!G:G)*(Y4412="正常走货")),名单!H:H),"否")</f>
        <v>否</v>
      </c>
      <c r="G4412" s="71" t="s">
        <v>13213</v>
      </c>
      <c r="H4412" s="71" t="s">
        <v>13215</v>
      </c>
      <c r="J4412" s="71" t="s">
        <v>17</v>
      </c>
      <c r="L4412" s="71" t="s">
        <v>18</v>
      </c>
      <c r="S4412" s="71" t="s">
        <v>219</v>
      </c>
      <c r="T4412" s="71" t="s">
        <v>14386</v>
      </c>
      <c r="Y4412" s="71" t="s">
        <v>14379</v>
      </c>
      <c r="AO4412" s="71">
        <v>326.6</v>
      </c>
      <c r="AW4412" s="71" t="s">
        <v>18806</v>
      </c>
      <c r="BB4412" s="53" t="s">
        <v>36</v>
      </c>
    </row>
    <row r="4413" spans="1:54">
      <c r="A4413" s="70" t="str">
        <f t="shared" si="137"/>
        <v>2026-01</v>
      </c>
      <c r="B4413" s="5" t="str">
        <f>_xlfn.XLOOKUP(G4413,过机服务商重量差!A:A,过机服务商重量差!G:G)</f>
        <v>玉麒麟</v>
      </c>
      <c r="C4413" s="32" t="str">
        <f t="shared" si="138"/>
        <v>渠道</v>
      </c>
      <c r="D4413" s="63">
        <f>ROUND(IF(AND(AO4413&gt;=0,Y4413="正常走货"),_xlfn.XLOOKUP(G4413,过机服务商重量差!A:A,过机服务商重量差!L:L),"0"),2)</f>
        <v>48</v>
      </c>
      <c r="E4413" s="64">
        <f>ROUND(IF(B4413="小旋风",$D4413/提成!$D$4*提成!$E$4,$D4413/提成!$D$3*提成!$E$3),2)</f>
        <v>0.48</v>
      </c>
      <c r="F4413" s="5" t="str">
        <f ca="1">IFERROR(LOOKUP(1,0/((B4413=名单!B:B)*(VALUE(AW4413)&gt;=名单!E:E)*(VALUE(AW4413)&lt;=名单!G:G)*(Y4413="正常走货")),名单!H:H),"否")</f>
        <v>否</v>
      </c>
      <c r="G4413" s="71" t="s">
        <v>13216</v>
      </c>
      <c r="H4413" s="71" t="s">
        <v>13218</v>
      </c>
      <c r="J4413" s="71" t="s">
        <v>17</v>
      </c>
      <c r="L4413" s="71" t="s">
        <v>18</v>
      </c>
      <c r="S4413" s="71" t="s">
        <v>219</v>
      </c>
      <c r="T4413" s="71" t="s">
        <v>14386</v>
      </c>
      <c r="Y4413" s="71" t="s">
        <v>14379</v>
      </c>
      <c r="AO4413" s="71">
        <v>341.6</v>
      </c>
      <c r="AW4413" s="71" t="s">
        <v>18807</v>
      </c>
      <c r="BB4413" s="53" t="s">
        <v>36</v>
      </c>
    </row>
    <row r="4414" spans="1:54">
      <c r="A4414" s="70" t="str">
        <f t="shared" si="137"/>
        <v>2026-01</v>
      </c>
      <c r="B4414" s="5" t="str">
        <f>_xlfn.XLOOKUP(G4414,过机服务商重量差!A:A,过机服务商重量差!G:G)</f>
        <v>玉麒麟</v>
      </c>
      <c r="C4414" s="32" t="str">
        <f t="shared" si="138"/>
        <v>渠道</v>
      </c>
      <c r="D4414" s="63">
        <f>ROUND(IF(AND(AO4414&gt;=0,Y4414="正常走货"),_xlfn.XLOOKUP(G4414,过机服务商重量差!A:A,过机服务商重量差!L:L),"0"),2)</f>
        <v>46</v>
      </c>
      <c r="E4414" s="64">
        <f>ROUND(IF(B4414="小旋风",$D4414/提成!$D$4*提成!$E$4,$D4414/提成!$D$3*提成!$E$3),2)</f>
        <v>0.46</v>
      </c>
      <c r="F4414" s="5" t="str">
        <f ca="1">IFERROR(LOOKUP(1,0/((B4414=名单!B:B)*(VALUE(AW4414)&gt;=名单!E:E)*(VALUE(AW4414)&lt;=名单!G:G)*(Y4414="正常走货")),名单!H:H),"否")</f>
        <v>否</v>
      </c>
      <c r="G4414" s="71" t="s">
        <v>13219</v>
      </c>
      <c r="H4414" s="71" t="s">
        <v>13221</v>
      </c>
      <c r="J4414" s="71" t="s">
        <v>17</v>
      </c>
      <c r="L4414" s="71" t="s">
        <v>18</v>
      </c>
      <c r="S4414" s="71" t="s">
        <v>219</v>
      </c>
      <c r="T4414" s="71" t="s">
        <v>14386</v>
      </c>
      <c r="Y4414" s="71" t="s">
        <v>14379</v>
      </c>
      <c r="AO4414" s="71">
        <v>326.6</v>
      </c>
      <c r="AW4414" s="71" t="s">
        <v>18808</v>
      </c>
      <c r="BB4414" s="53" t="s">
        <v>36</v>
      </c>
    </row>
    <row r="4415" spans="1:54">
      <c r="A4415" s="70" t="str">
        <f t="shared" si="137"/>
        <v>2026-01</v>
      </c>
      <c r="B4415" s="5" t="str">
        <f>_xlfn.XLOOKUP(G4415,过机服务商重量差!A:A,过机服务商重量差!G:G)</f>
        <v>玉麒麟</v>
      </c>
      <c r="C4415" s="32" t="str">
        <f t="shared" si="138"/>
        <v>渠道</v>
      </c>
      <c r="D4415" s="63">
        <f>ROUND(IF(AND(AO4415&gt;=0,Y4415="正常走货"),_xlfn.XLOOKUP(G4415,过机服务商重量差!A:A,过机服务商重量差!L:L),"0"),2)</f>
        <v>46</v>
      </c>
      <c r="E4415" s="64">
        <f>ROUND(IF(B4415="小旋风",$D4415/提成!$D$4*提成!$E$4,$D4415/提成!$D$3*提成!$E$3),2)</f>
        <v>0.46</v>
      </c>
      <c r="F4415" s="5" t="str">
        <f ca="1">IFERROR(LOOKUP(1,0/((B4415=名单!B:B)*(VALUE(AW4415)&gt;=名单!E:E)*(VALUE(AW4415)&lt;=名单!G:G)*(Y4415="正常走货")),名单!H:H),"否")</f>
        <v>否</v>
      </c>
      <c r="G4415" s="71" t="s">
        <v>13222</v>
      </c>
      <c r="H4415" s="71" t="s">
        <v>13224</v>
      </c>
      <c r="J4415" s="71" t="s">
        <v>17</v>
      </c>
      <c r="L4415" s="71" t="s">
        <v>18</v>
      </c>
      <c r="S4415" s="71" t="s">
        <v>219</v>
      </c>
      <c r="T4415" s="71" t="s">
        <v>14386</v>
      </c>
      <c r="Y4415" s="71" t="s">
        <v>14379</v>
      </c>
      <c r="AO4415" s="71">
        <v>326.6</v>
      </c>
      <c r="AW4415" s="71" t="s">
        <v>18809</v>
      </c>
      <c r="BB4415" s="53" t="s">
        <v>36</v>
      </c>
    </row>
    <row r="4416" spans="1:54">
      <c r="A4416" s="70" t="str">
        <f t="shared" si="137"/>
        <v>2026-01</v>
      </c>
      <c r="B4416" s="5" t="str">
        <f>_xlfn.XLOOKUP(G4416,过机服务商重量差!A:A,过机服务商重量差!G:G)</f>
        <v>玉麒麟</v>
      </c>
      <c r="C4416" s="32" t="str">
        <f t="shared" si="138"/>
        <v>渠道</v>
      </c>
      <c r="D4416" s="63">
        <f>ROUND(IF(AND(AO4416&gt;=0,Y4416="正常走货"),_xlfn.XLOOKUP(G4416,过机服务商重量差!A:A,过机服务商重量差!L:L),"0"),2)</f>
        <v>48</v>
      </c>
      <c r="E4416" s="64">
        <f>ROUND(IF(B4416="小旋风",$D4416/提成!$D$4*提成!$E$4,$D4416/提成!$D$3*提成!$E$3),2)</f>
        <v>0.48</v>
      </c>
      <c r="F4416" s="5" t="str">
        <f ca="1">IFERROR(LOOKUP(1,0/((B4416=名单!B:B)*(VALUE(AW4416)&gt;=名单!E:E)*(VALUE(AW4416)&lt;=名单!G:G)*(Y4416="正常走货")),名单!H:H),"否")</f>
        <v>否</v>
      </c>
      <c r="G4416" s="71" t="s">
        <v>13225</v>
      </c>
      <c r="H4416" s="71" t="s">
        <v>13227</v>
      </c>
      <c r="J4416" s="71" t="s">
        <v>17</v>
      </c>
      <c r="L4416" s="71" t="s">
        <v>18</v>
      </c>
      <c r="S4416" s="71" t="s">
        <v>219</v>
      </c>
      <c r="T4416" s="71" t="s">
        <v>14386</v>
      </c>
      <c r="Y4416" s="71" t="s">
        <v>14379</v>
      </c>
      <c r="AO4416" s="71">
        <v>341.6</v>
      </c>
      <c r="AW4416" s="71" t="s">
        <v>18810</v>
      </c>
      <c r="BB4416" s="53" t="s">
        <v>36</v>
      </c>
    </row>
    <row r="4417" spans="1:54">
      <c r="A4417" s="70" t="str">
        <f t="shared" si="137"/>
        <v>2026-01</v>
      </c>
      <c r="B4417" s="5" t="str">
        <f>_xlfn.XLOOKUP(G4417,过机服务商重量差!A:A,过机服务商重量差!G:G)</f>
        <v>帅时莹</v>
      </c>
      <c r="C4417" s="32" t="str">
        <f t="shared" si="138"/>
        <v>渠道</v>
      </c>
      <c r="D4417" s="63">
        <f>ROUND(IF(AND(AO4417&gt;=0,Y4417="正常走货"),_xlfn.XLOOKUP(G4417,过机服务商重量差!A:A,过机服务商重量差!L:L),"0"),2)</f>
        <v>12</v>
      </c>
      <c r="E4417" s="64">
        <f>ROUND(IF(B4417="小旋风",$D4417/提成!$D$4*提成!$E$4,$D4417/提成!$D$3*提成!$E$3),2)</f>
        <v>0.12</v>
      </c>
      <c r="F4417" s="5" t="str">
        <f ca="1">IFERROR(LOOKUP(1,0/((B4417=名单!B:B)*(VALUE(AW4417)&gt;=名单!E:E)*(VALUE(AW4417)&lt;=名单!G:G)*(Y4417="正常走货")),名单!H:H),"否")</f>
        <v>否</v>
      </c>
      <c r="G4417" s="71" t="s">
        <v>13228</v>
      </c>
      <c r="H4417" s="71" t="s">
        <v>13230</v>
      </c>
      <c r="J4417" s="71" t="s">
        <v>140</v>
      </c>
      <c r="L4417" s="71" t="s">
        <v>18</v>
      </c>
      <c r="S4417" s="71" t="s">
        <v>227</v>
      </c>
      <c r="T4417" s="71" t="s">
        <v>14410</v>
      </c>
      <c r="Y4417" s="71" t="s">
        <v>14379</v>
      </c>
      <c r="AO4417" s="71">
        <v>139.08</v>
      </c>
      <c r="AW4417" s="71" t="s">
        <v>18811</v>
      </c>
      <c r="BB4417" s="53" t="s">
        <v>36</v>
      </c>
    </row>
    <row r="4418" spans="1:54">
      <c r="A4418" s="70" t="str">
        <f t="shared" si="137"/>
        <v>2026-01</v>
      </c>
      <c r="B4418" s="5" t="str">
        <f>_xlfn.XLOOKUP(G4418,过机服务商重量差!A:A,过机服务商重量差!G:G)</f>
        <v>玉麒麟</v>
      </c>
      <c r="C4418" s="32" t="str">
        <f t="shared" si="138"/>
        <v>渠道</v>
      </c>
      <c r="D4418" s="63">
        <f>ROUND(IF(AND(AO4418&gt;=0,Y4418="正常走货"),_xlfn.XLOOKUP(G4418,过机服务商重量差!A:A,过机服务商重量差!L:L),"0"),2)</f>
        <v>1</v>
      </c>
      <c r="E4418" s="64">
        <f>ROUND(IF(B4418="小旋风",$D4418/提成!$D$4*提成!$E$4,$D4418/提成!$D$3*提成!$E$3),2)</f>
        <v>0.01</v>
      </c>
      <c r="F4418" s="5" t="str">
        <f ca="1">IFERROR(LOOKUP(1,0/((B4418=名单!B:B)*(VALUE(AW4418)&gt;=名单!E:E)*(VALUE(AW4418)&lt;=名单!G:G)*(Y4418="正常走货")),名单!H:H),"否")</f>
        <v>否</v>
      </c>
      <c r="G4418" s="71" t="s">
        <v>13231</v>
      </c>
      <c r="H4418" s="71" t="s">
        <v>13233</v>
      </c>
      <c r="J4418" s="71" t="s">
        <v>17</v>
      </c>
      <c r="L4418" s="71" t="s">
        <v>18</v>
      </c>
      <c r="S4418" s="71" t="s">
        <v>454</v>
      </c>
      <c r="T4418" s="71" t="s">
        <v>14407</v>
      </c>
      <c r="Y4418" s="71" t="s">
        <v>14379</v>
      </c>
      <c r="AO4418" s="71">
        <v>50.8</v>
      </c>
      <c r="AW4418" s="71" t="s">
        <v>18812</v>
      </c>
      <c r="BB4418" s="53" t="s">
        <v>36</v>
      </c>
    </row>
    <row r="4419" spans="1:54">
      <c r="A4419" s="70" t="str">
        <f t="shared" ref="A4419:A4482" si="139">MID(AW4419,1,7)</f>
        <v>2026-01</v>
      </c>
      <c r="B4419" s="5" t="str">
        <f>_xlfn.XLOOKUP(G4419,过机服务商重量差!A:A,过机服务商重量差!G:G)</f>
        <v>帅时莹</v>
      </c>
      <c r="C4419" s="32" t="str">
        <f t="shared" si="138"/>
        <v>渠道</v>
      </c>
      <c r="D4419" s="63">
        <f>ROUND(IF(AND(AO4419&gt;=0,Y4419="正常走货"),_xlfn.XLOOKUP(G4419,过机服务商重量差!A:A,过机服务商重量差!L:L),"0"),2)</f>
        <v>62</v>
      </c>
      <c r="E4419" s="64">
        <f>ROUND(IF(B4419="小旋风",$D4419/提成!$D$4*提成!$E$4,$D4419/提成!$D$3*提成!$E$3),2)</f>
        <v>0.62</v>
      </c>
      <c r="F4419" s="5" t="str">
        <f ca="1">IFERROR(LOOKUP(1,0/((B4419=名单!B:B)*(VALUE(AW4419)&gt;=名单!E:E)*(VALUE(AW4419)&lt;=名单!G:G)*(Y4419="正常走货")),名单!H:H),"否")</f>
        <v>否</v>
      </c>
      <c r="G4419" s="71" t="s">
        <v>13234</v>
      </c>
      <c r="H4419" s="71" t="s">
        <v>13236</v>
      </c>
      <c r="J4419" s="71" t="s">
        <v>7133</v>
      </c>
      <c r="L4419" s="71" t="s">
        <v>18</v>
      </c>
      <c r="S4419" s="71" t="s">
        <v>562</v>
      </c>
      <c r="T4419" s="71" t="s">
        <v>14410</v>
      </c>
      <c r="Y4419" s="71" t="s">
        <v>14379</v>
      </c>
      <c r="AO4419" s="71">
        <v>419</v>
      </c>
      <c r="AW4419" s="71" t="s">
        <v>18813</v>
      </c>
      <c r="BB4419" s="53" t="s">
        <v>36</v>
      </c>
    </row>
    <row r="4420" spans="1:54">
      <c r="A4420" s="70" t="str">
        <f t="shared" si="139"/>
        <v>2026-01</v>
      </c>
      <c r="B4420" s="5" t="str">
        <f>_xlfn.XLOOKUP(G4420,过机服务商重量差!A:A,过机服务商重量差!G:G)</f>
        <v>帅时莹</v>
      </c>
      <c r="C4420" s="32" t="str">
        <f t="shared" si="138"/>
        <v>渠道</v>
      </c>
      <c r="D4420" s="63">
        <f>ROUND(IF(AND(AO4420&gt;=0,Y4420="正常走货"),_xlfn.XLOOKUP(G4420,过机服务商重量差!A:A,过机服务商重量差!L:L),"0"),2)</f>
        <v>14</v>
      </c>
      <c r="E4420" s="64">
        <f>ROUND(IF(B4420="小旋风",$D4420/提成!$D$4*提成!$E$4,$D4420/提成!$D$3*提成!$E$3),2)</f>
        <v>0.14</v>
      </c>
      <c r="F4420" s="5" t="str">
        <f ca="1">IFERROR(LOOKUP(1,0/((B4420=名单!B:B)*(VALUE(AW4420)&gt;=名单!E:E)*(VALUE(AW4420)&lt;=名单!G:G)*(Y4420="正常走货")),名单!H:H),"否")</f>
        <v>否</v>
      </c>
      <c r="G4420" s="71" t="s">
        <v>13237</v>
      </c>
      <c r="H4420" s="71" t="s">
        <v>13239</v>
      </c>
      <c r="J4420" s="71" t="s">
        <v>186</v>
      </c>
      <c r="L4420" s="71" t="s">
        <v>18</v>
      </c>
      <c r="S4420" s="71" t="s">
        <v>288</v>
      </c>
      <c r="T4420" s="71" t="s">
        <v>14410</v>
      </c>
      <c r="Y4420" s="71" t="s">
        <v>14379</v>
      </c>
      <c r="AO4420" s="71">
        <v>36.4</v>
      </c>
      <c r="AW4420" s="71" t="s">
        <v>18814</v>
      </c>
      <c r="BB4420" s="53" t="s">
        <v>36</v>
      </c>
    </row>
    <row r="4421" spans="1:54">
      <c r="A4421" s="70" t="str">
        <f t="shared" si="139"/>
        <v>2026-01</v>
      </c>
      <c r="B4421" s="5" t="str">
        <f>_xlfn.XLOOKUP(G4421,过机服务商重量差!A:A,过机服务商重量差!G:G)</f>
        <v>小旋风</v>
      </c>
      <c r="C4421" s="32" t="str">
        <f t="shared" si="138"/>
        <v>渠道</v>
      </c>
      <c r="D4421" s="63">
        <f>ROUND(IF(AND(AO4421&gt;=0,Y4421="正常走货"),_xlfn.XLOOKUP(G4421,过机服务商重量差!A:A,过机服务商重量差!L:L),"0"),2)</f>
        <v>0.5</v>
      </c>
      <c r="E4421" s="64">
        <f>ROUND(IF(B4421="小旋风",$D4421/提成!$D$4*提成!$E$4,$D4421/提成!$D$3*提成!$E$3),2)</f>
        <v>0</v>
      </c>
      <c r="F4421" s="5" t="str">
        <f ca="1">IFERROR(LOOKUP(1,0/((B4421=名单!B:B)*(VALUE(AW4421)&gt;=名单!E:E)*(VALUE(AW4421)&lt;=名单!G:G)*(Y4421="正常走货")),名单!H:H),"否")</f>
        <v>是</v>
      </c>
      <c r="G4421" s="71" t="s">
        <v>13240</v>
      </c>
      <c r="H4421" s="71" t="s">
        <v>13242</v>
      </c>
      <c r="J4421" s="71" t="s">
        <v>28</v>
      </c>
      <c r="L4421" s="71" t="s">
        <v>18</v>
      </c>
      <c r="S4421" s="71" t="s">
        <v>292</v>
      </c>
      <c r="T4421" s="71" t="s">
        <v>14410</v>
      </c>
      <c r="Y4421" s="71" t="s">
        <v>14379</v>
      </c>
      <c r="AO4421" s="71">
        <v>692</v>
      </c>
      <c r="AW4421" s="71" t="s">
        <v>18815</v>
      </c>
      <c r="BB4421" s="53" t="s">
        <v>36</v>
      </c>
    </row>
    <row r="4422" spans="1:54">
      <c r="A4422" s="70" t="str">
        <f t="shared" si="139"/>
        <v>2026-01</v>
      </c>
      <c r="B4422" s="5" t="str">
        <f>_xlfn.XLOOKUP(G4422,过机服务商重量差!A:A,过机服务商重量差!G:G)</f>
        <v>帅时莹</v>
      </c>
      <c r="C4422" s="32" t="str">
        <f t="shared" si="138"/>
        <v>渠道</v>
      </c>
      <c r="D4422" s="63">
        <f>ROUND(IF(AND(AO4422&gt;=0,Y4422="正常走货"),_xlfn.XLOOKUP(G4422,过机服务商重量差!A:A,过机服务商重量差!L:L),"0"),2)</f>
        <v>0.5</v>
      </c>
      <c r="E4422" s="64">
        <f>ROUND(IF(B4422="小旋风",$D4422/提成!$D$4*提成!$E$4,$D4422/提成!$D$3*提成!$E$3),2)</f>
        <v>0.01</v>
      </c>
      <c r="F4422" s="5" t="str">
        <f ca="1">IFERROR(LOOKUP(1,0/((B4422=名单!B:B)*(VALUE(AW4422)&gt;=名单!E:E)*(VALUE(AW4422)&lt;=名单!G:G)*(Y4422="正常走货")),名单!H:H),"否")</f>
        <v>否</v>
      </c>
      <c r="G4422" s="71" t="s">
        <v>13243</v>
      </c>
      <c r="H4422" s="71" t="s">
        <v>13245</v>
      </c>
      <c r="J4422" s="71" t="s">
        <v>458</v>
      </c>
      <c r="L4422" s="71" t="s">
        <v>18</v>
      </c>
      <c r="S4422" s="71" t="s">
        <v>562</v>
      </c>
      <c r="T4422" s="71" t="s">
        <v>14410</v>
      </c>
      <c r="Y4422" s="71" t="s">
        <v>14379</v>
      </c>
      <c r="AO4422" s="71">
        <v>33</v>
      </c>
      <c r="AW4422" s="71" t="s">
        <v>18816</v>
      </c>
      <c r="BB4422" s="53" t="s">
        <v>36</v>
      </c>
    </row>
    <row r="4423" spans="1:54">
      <c r="A4423" s="70" t="str">
        <f t="shared" si="139"/>
        <v>2026-01</v>
      </c>
      <c r="B4423" s="5" t="str">
        <f>_xlfn.XLOOKUP(G4423,过机服务商重量差!A:A,过机服务商重量差!G:G)</f>
        <v>玉麒麟</v>
      </c>
      <c r="C4423" s="32" t="str">
        <f t="shared" si="138"/>
        <v>渠道</v>
      </c>
      <c r="D4423" s="63">
        <f>ROUND(IF(AND(AO4423&gt;=0,Y4423="正常走货"),_xlfn.XLOOKUP(G4423,过机服务商重量差!A:A,过机服务商重量差!L:L),"0"),2)</f>
        <v>5</v>
      </c>
      <c r="E4423" s="64">
        <f>ROUND(IF(B4423="小旋风",$D4423/提成!$D$4*提成!$E$4,$D4423/提成!$D$3*提成!$E$3),2)</f>
        <v>0.05</v>
      </c>
      <c r="F4423" s="5" t="str">
        <f ca="1">IFERROR(LOOKUP(1,0/((B4423=名单!B:B)*(VALUE(AW4423)&gt;=名单!E:E)*(VALUE(AW4423)&lt;=名单!G:G)*(Y4423="正常走货")),名单!H:H),"否")</f>
        <v>否</v>
      </c>
      <c r="G4423" s="71" t="s">
        <v>13246</v>
      </c>
      <c r="H4423" s="71" t="s">
        <v>13248</v>
      </c>
      <c r="J4423" s="71" t="s">
        <v>17</v>
      </c>
      <c r="L4423" s="71" t="s">
        <v>18</v>
      </c>
      <c r="S4423" s="71" t="s">
        <v>103</v>
      </c>
      <c r="T4423" s="71" t="s">
        <v>14382</v>
      </c>
      <c r="Y4423" s="71" t="s">
        <v>14379</v>
      </c>
      <c r="AO4423" s="71">
        <v>218.3</v>
      </c>
      <c r="AW4423" s="71" t="s">
        <v>18817</v>
      </c>
      <c r="BB4423" s="53" t="s">
        <v>36</v>
      </c>
    </row>
    <row r="4424" spans="1:54">
      <c r="A4424" s="70" t="str">
        <f t="shared" si="139"/>
        <v>2026-01</v>
      </c>
      <c r="B4424" s="5" t="str">
        <f>_xlfn.XLOOKUP(G4424,过机服务商重量差!A:A,过机服务商重量差!G:G)</f>
        <v>007</v>
      </c>
      <c r="C4424" s="32" t="str">
        <f t="shared" si="138"/>
        <v>渠道</v>
      </c>
      <c r="D4424" s="63">
        <f>ROUND(IF(AND(AO4424&gt;=0,Y4424="正常走货"),_xlfn.XLOOKUP(G4424,过机服务商重量差!A:A,过机服务商重量差!L:L),"0"),2)</f>
        <v>21</v>
      </c>
      <c r="E4424" s="64">
        <f>ROUND(IF(B4424="小旋风",$D4424/提成!$D$4*提成!$E$4,$D4424/提成!$D$3*提成!$E$3),2)</f>
        <v>0.21</v>
      </c>
      <c r="F4424" s="5" t="str">
        <f ca="1">IFERROR(LOOKUP(1,0/((B4424=名单!B:B)*(VALUE(AW4424)&gt;=名单!E:E)*(VALUE(AW4424)&lt;=名单!G:G)*(Y4424="正常走货")),名单!H:H),"否")</f>
        <v>否</v>
      </c>
      <c r="G4424" s="71" t="s">
        <v>13249</v>
      </c>
      <c r="H4424" s="71" t="s">
        <v>13251</v>
      </c>
      <c r="J4424" s="71" t="s">
        <v>168</v>
      </c>
      <c r="L4424" s="71" t="s">
        <v>18</v>
      </c>
      <c r="S4424" s="71" t="s">
        <v>191</v>
      </c>
      <c r="T4424" s="71" t="s">
        <v>14410</v>
      </c>
      <c r="Y4424" s="71" t="s">
        <v>14379</v>
      </c>
      <c r="AO4424" s="71">
        <v>31.5</v>
      </c>
      <c r="AW4424" s="71" t="s">
        <v>18818</v>
      </c>
      <c r="BB4424" s="53" t="s">
        <v>36</v>
      </c>
    </row>
    <row r="4425" spans="1:54">
      <c r="A4425" s="70" t="str">
        <f t="shared" si="139"/>
        <v>2026-01</v>
      </c>
      <c r="B4425" s="5" t="str">
        <f>_xlfn.XLOOKUP(G4425,过机服务商重量差!A:A,过机服务商重量差!G:G)</f>
        <v>无崖子</v>
      </c>
      <c r="C4425" s="32" t="str">
        <f t="shared" si="138"/>
        <v>渠道</v>
      </c>
      <c r="D4425" s="63">
        <f>ROUND(IF(AND(AO4425&gt;=0,Y4425="正常走货"),_xlfn.XLOOKUP(G4425,过机服务商重量差!A:A,过机服务商重量差!L:L),"0"),2)</f>
        <v>28</v>
      </c>
      <c r="E4425" s="64">
        <f>ROUND(IF(B4425="小旋风",$D4425/提成!$D$4*提成!$E$4,$D4425/提成!$D$3*提成!$E$3),2)</f>
        <v>0.28</v>
      </c>
      <c r="F4425" s="5" t="str">
        <f ca="1">IFERROR(LOOKUP(1,0/((B4425=名单!B:B)*(VALUE(AW4425)&gt;=名单!E:E)*(VALUE(AW4425)&lt;=名单!G:G)*(Y4425="正常走货")),名单!H:H),"否")</f>
        <v>否</v>
      </c>
      <c r="G4425" s="71" t="s">
        <v>13252</v>
      </c>
      <c r="H4425" s="71" t="s">
        <v>13254</v>
      </c>
      <c r="J4425" s="71" t="s">
        <v>2292</v>
      </c>
      <c r="L4425" s="71" t="s">
        <v>18</v>
      </c>
      <c r="S4425" s="71" t="s">
        <v>203</v>
      </c>
      <c r="T4425" s="71" t="s">
        <v>14378</v>
      </c>
      <c r="Y4425" s="71" t="s">
        <v>14379</v>
      </c>
      <c r="AO4425" s="71">
        <v>0</v>
      </c>
      <c r="AW4425" s="71" t="s">
        <v>18819</v>
      </c>
      <c r="BB4425" s="53" t="s">
        <v>36</v>
      </c>
    </row>
    <row r="4426" spans="1:54">
      <c r="A4426" s="70" t="str">
        <f t="shared" si="139"/>
        <v>2026-01</v>
      </c>
      <c r="B4426" s="5" t="str">
        <f>_xlfn.XLOOKUP(G4426,过机服务商重量差!A:A,过机服务商重量差!G:G)</f>
        <v>玉麒麟</v>
      </c>
      <c r="C4426" s="32" t="str">
        <f t="shared" si="138"/>
        <v>渠道</v>
      </c>
      <c r="D4426" s="63">
        <f>ROUND(IF(AND(AO4426&gt;=0,Y4426="正常走货"),_xlfn.XLOOKUP(G4426,过机服务商重量差!A:A,过机服务商重量差!L:L),"0"),2)</f>
        <v>1</v>
      </c>
      <c r="E4426" s="64">
        <f>ROUND(IF(B4426="小旋风",$D4426/提成!$D$4*提成!$E$4,$D4426/提成!$D$3*提成!$E$3),2)</f>
        <v>0.01</v>
      </c>
      <c r="F4426" s="5" t="str">
        <f ca="1">IFERROR(LOOKUP(1,0/((B4426=名单!B:B)*(VALUE(AW4426)&gt;=名单!E:E)*(VALUE(AW4426)&lt;=名单!G:G)*(Y4426="正常走货")),名单!H:H),"否")</f>
        <v>否</v>
      </c>
      <c r="G4426" s="71" t="s">
        <v>13255</v>
      </c>
      <c r="H4426" s="71" t="s">
        <v>13257</v>
      </c>
      <c r="J4426" s="71" t="s">
        <v>24</v>
      </c>
      <c r="L4426" s="71" t="s">
        <v>18</v>
      </c>
      <c r="S4426" s="71" t="s">
        <v>99</v>
      </c>
      <c r="T4426" s="71" t="s">
        <v>14410</v>
      </c>
      <c r="Y4426" s="71" t="s">
        <v>14379</v>
      </c>
      <c r="AO4426" s="71">
        <v>50.66</v>
      </c>
      <c r="AW4426" s="71" t="s">
        <v>18820</v>
      </c>
      <c r="BB4426" s="53" t="s">
        <v>36</v>
      </c>
    </row>
    <row r="4427" spans="1:54">
      <c r="A4427" s="70" t="str">
        <f t="shared" si="139"/>
        <v>2026-01</v>
      </c>
      <c r="B4427" s="5" t="str">
        <f>_xlfn.XLOOKUP(G4427,过机服务商重量差!A:A,过机服务商重量差!G:G)</f>
        <v>玉麒麟</v>
      </c>
      <c r="C4427" s="32" t="str">
        <f t="shared" si="138"/>
        <v>渠道</v>
      </c>
      <c r="D4427" s="63">
        <f>ROUND(IF(AND(AO4427&gt;=0,Y4427="正常走货"),_xlfn.XLOOKUP(G4427,过机服务商重量差!A:A,过机服务商重量差!L:L),"0"),2)</f>
        <v>10</v>
      </c>
      <c r="E4427" s="64">
        <f>ROUND(IF(B4427="小旋风",$D4427/提成!$D$4*提成!$E$4,$D4427/提成!$D$3*提成!$E$3),2)</f>
        <v>0.1</v>
      </c>
      <c r="F4427" s="5" t="str">
        <f ca="1">IFERROR(LOOKUP(1,0/((B4427=名单!B:B)*(VALUE(AW4427)&gt;=名单!E:E)*(VALUE(AW4427)&lt;=名单!G:G)*(Y4427="正常走货")),名单!H:H),"否")</f>
        <v>否</v>
      </c>
      <c r="G4427" s="71" t="s">
        <v>13258</v>
      </c>
      <c r="H4427" s="71" t="s">
        <v>13260</v>
      </c>
      <c r="J4427" s="71" t="s">
        <v>24</v>
      </c>
      <c r="L4427" s="71" t="s">
        <v>18</v>
      </c>
      <c r="S4427" s="71" t="s">
        <v>306</v>
      </c>
      <c r="T4427" s="71" t="s">
        <v>14410</v>
      </c>
      <c r="Y4427" s="71" t="s">
        <v>14379</v>
      </c>
      <c r="AO4427" s="71">
        <v>127.2</v>
      </c>
      <c r="AW4427" s="71" t="s">
        <v>18821</v>
      </c>
      <c r="BB4427" s="53" t="s">
        <v>36</v>
      </c>
    </row>
    <row r="4428" spans="1:54">
      <c r="A4428" s="70" t="str">
        <f t="shared" si="139"/>
        <v>2026-01</v>
      </c>
      <c r="B4428" s="5" t="str">
        <f>_xlfn.XLOOKUP(G4428,过机服务商重量差!A:A,过机服务商重量差!G:G)</f>
        <v>小旋风</v>
      </c>
      <c r="C4428" s="32" t="str">
        <f t="shared" si="138"/>
        <v>渠道</v>
      </c>
      <c r="D4428" s="63">
        <f>ROUND(IF(AND(AO4428&gt;=0,Y4428="正常走货"),_xlfn.XLOOKUP(G4428,过机服务商重量差!A:A,过机服务商重量差!L:L),"0"),2)</f>
        <v>22</v>
      </c>
      <c r="E4428" s="64">
        <f>ROUND(IF(B4428="小旋风",$D4428/提成!$D$4*提成!$E$4,$D4428/提成!$D$3*提成!$E$3),2)</f>
        <v>0.22</v>
      </c>
      <c r="F4428" s="5" t="str">
        <f ca="1">IFERROR(LOOKUP(1,0/((B4428=名单!B:B)*(VALUE(AW4428)&gt;=名单!E:E)*(VALUE(AW4428)&lt;=名单!G:G)*(Y4428="正常走货")),名单!H:H),"否")</f>
        <v>是</v>
      </c>
      <c r="G4428" s="71" t="s">
        <v>13261</v>
      </c>
      <c r="H4428" s="71" t="s">
        <v>13263</v>
      </c>
      <c r="J4428" s="71" t="s">
        <v>453</v>
      </c>
      <c r="L4428" s="71" t="s">
        <v>18</v>
      </c>
      <c r="S4428" s="71" t="s">
        <v>442</v>
      </c>
      <c r="T4428" s="71" t="s">
        <v>14410</v>
      </c>
      <c r="Y4428" s="71" t="s">
        <v>14379</v>
      </c>
      <c r="AO4428" s="71">
        <v>4.40000000000001</v>
      </c>
      <c r="AW4428" s="71" t="s">
        <v>18822</v>
      </c>
      <c r="BB4428" s="53" t="s">
        <v>36</v>
      </c>
    </row>
    <row r="4429" spans="1:54">
      <c r="A4429" s="70" t="str">
        <f t="shared" si="139"/>
        <v>2026-01</v>
      </c>
      <c r="B4429" s="5" t="str">
        <f>_xlfn.XLOOKUP(G4429,过机服务商重量差!A:A,过机服务商重量差!G:G)</f>
        <v>玉麒麟</v>
      </c>
      <c r="C4429" s="32" t="str">
        <f t="shared" si="138"/>
        <v>渠道</v>
      </c>
      <c r="D4429" s="63">
        <f>ROUND(IF(AND(AO4429&gt;=0,Y4429="正常走货"),_xlfn.XLOOKUP(G4429,过机服务商重量差!A:A,过机服务商重量差!L:L),"0"),2)</f>
        <v>6.5</v>
      </c>
      <c r="E4429" s="64">
        <f>ROUND(IF(B4429="小旋风",$D4429/提成!$D$4*提成!$E$4,$D4429/提成!$D$3*提成!$E$3),2)</f>
        <v>0.07</v>
      </c>
      <c r="F4429" s="5" t="str">
        <f ca="1">IFERROR(LOOKUP(1,0/((B4429=名单!B:B)*(VALUE(AW4429)&gt;=名单!E:E)*(VALUE(AW4429)&lt;=名单!G:G)*(Y4429="正常走货")),名单!H:H),"否")</f>
        <v>否</v>
      </c>
      <c r="G4429" s="71" t="s">
        <v>13264</v>
      </c>
      <c r="H4429" s="71" t="s">
        <v>13266</v>
      </c>
      <c r="J4429" s="71" t="s">
        <v>17</v>
      </c>
      <c r="L4429" s="71" t="s">
        <v>18</v>
      </c>
      <c r="S4429" s="71" t="s">
        <v>471</v>
      </c>
      <c r="T4429" s="71" t="s">
        <v>14386</v>
      </c>
      <c r="Y4429" s="71" t="s">
        <v>14379</v>
      </c>
      <c r="AO4429" s="71">
        <v>90.16</v>
      </c>
      <c r="AW4429" s="71" t="s">
        <v>18823</v>
      </c>
      <c r="BB4429" s="53" t="s">
        <v>36</v>
      </c>
    </row>
    <row r="4430" spans="1:54">
      <c r="A4430" s="70" t="str">
        <f t="shared" si="139"/>
        <v>2026-01</v>
      </c>
      <c r="B4430" s="5" t="str">
        <f>_xlfn.XLOOKUP(G4430,过机服务商重量差!A:A,过机服务商重量差!G:G)</f>
        <v>无崖子</v>
      </c>
      <c r="C4430" s="32" t="str">
        <f t="shared" si="138"/>
        <v>渠道</v>
      </c>
      <c r="D4430" s="63">
        <f>ROUND(IF(AND(AO4430&gt;=0,Y4430="正常走货"),_xlfn.XLOOKUP(G4430,过机服务商重量差!A:A,过机服务商重量差!L:L),"0"),2)</f>
        <v>116</v>
      </c>
      <c r="E4430" s="64">
        <f>ROUND(IF(B4430="小旋风",$D4430/提成!$D$4*提成!$E$4,$D4430/提成!$D$3*提成!$E$3),2)</f>
        <v>1.16</v>
      </c>
      <c r="F4430" s="5" t="str">
        <f ca="1">IFERROR(LOOKUP(1,0/((B4430=名单!B:B)*(VALUE(AW4430)&gt;=名单!E:E)*(VALUE(AW4430)&lt;=名单!G:G)*(Y4430="正常走货")),名单!H:H),"否")</f>
        <v>否</v>
      </c>
      <c r="G4430" s="71" t="s">
        <v>13267</v>
      </c>
      <c r="H4430" s="71" t="s">
        <v>13269</v>
      </c>
      <c r="J4430" s="71" t="s">
        <v>590</v>
      </c>
      <c r="L4430" s="71" t="s">
        <v>18</v>
      </c>
      <c r="S4430" s="71" t="s">
        <v>223</v>
      </c>
      <c r="T4430" s="71" t="s">
        <v>14410</v>
      </c>
      <c r="Y4430" s="71" t="s">
        <v>14379</v>
      </c>
      <c r="AO4430" s="71">
        <v>537.75</v>
      </c>
      <c r="AW4430" s="71" t="s">
        <v>18824</v>
      </c>
      <c r="BB4430" s="53" t="s">
        <v>36</v>
      </c>
    </row>
    <row r="4431" spans="1:54">
      <c r="A4431" s="70" t="str">
        <f t="shared" si="139"/>
        <v>2026-01</v>
      </c>
      <c r="B4431" s="5" t="str">
        <f>_xlfn.XLOOKUP(G4431,过机服务商重量差!A:A,过机服务商重量差!G:G)</f>
        <v>玉麒麟</v>
      </c>
      <c r="C4431" s="32" t="str">
        <f t="shared" si="138"/>
        <v/>
      </c>
      <c r="D4431" s="63">
        <f>ROUND(IF(AND(AO4431&gt;=0,Y4431="正常走货"),_xlfn.XLOOKUP(G4431,过机服务商重量差!A:A,过机服务商重量差!L:L),"0"),2)</f>
        <v>0</v>
      </c>
      <c r="E4431" s="64">
        <f>ROUND(IF(B4431="小旋风",$D4431/提成!$D$4*提成!$E$4,$D4431/提成!$D$3*提成!$E$3),2)</f>
        <v>0</v>
      </c>
      <c r="F4431" s="5" t="str">
        <f ca="1">IFERROR(LOOKUP(1,0/((B4431=名单!B:B)*(VALUE(AW4431)&gt;=名单!E:E)*(VALUE(AW4431)&lt;=名单!G:G)*(Y4431="正常走货")),名单!H:H),"否")</f>
        <v>否</v>
      </c>
      <c r="G4431" s="71" t="s">
        <v>13270</v>
      </c>
      <c r="H4431" s="71" t="s">
        <v>13272</v>
      </c>
      <c r="J4431" s="71" t="s">
        <v>17</v>
      </c>
      <c r="L4431" s="71" t="s">
        <v>18</v>
      </c>
      <c r="S4431" s="71" t="s">
        <v>558</v>
      </c>
      <c r="T4431" s="71" t="s">
        <v>14410</v>
      </c>
      <c r="Y4431" s="71" t="s">
        <v>14379</v>
      </c>
      <c r="AO4431" s="71">
        <v>-82.8099999999999</v>
      </c>
      <c r="AW4431" s="71" t="s">
        <v>18825</v>
      </c>
      <c r="BB4431" s="53" t="s">
        <v>36</v>
      </c>
    </row>
    <row r="4432" spans="1:54">
      <c r="A4432" s="70" t="str">
        <f t="shared" si="139"/>
        <v>2026-01</v>
      </c>
      <c r="B4432" s="5" t="str">
        <f>_xlfn.XLOOKUP(G4432,过机服务商重量差!A:A,过机服务商重量差!G:G)</f>
        <v>玉麒麟</v>
      </c>
      <c r="C4432" s="32" t="str">
        <f t="shared" si="138"/>
        <v>渠道</v>
      </c>
      <c r="D4432" s="63">
        <f>ROUND(IF(AND(AO4432&gt;=0,Y4432="正常走货"),_xlfn.XLOOKUP(G4432,过机服务商重量差!A:A,过机服务商重量差!L:L),"0"),2)</f>
        <v>27</v>
      </c>
      <c r="E4432" s="64">
        <f>ROUND(IF(B4432="小旋风",$D4432/提成!$D$4*提成!$E$4,$D4432/提成!$D$3*提成!$E$3),2)</f>
        <v>0.27</v>
      </c>
      <c r="F4432" s="5" t="str">
        <f ca="1">IFERROR(LOOKUP(1,0/((B4432=名单!B:B)*(VALUE(AW4432)&gt;=名单!E:E)*(VALUE(AW4432)&lt;=名单!G:G)*(Y4432="正常走货")),名单!H:H),"否")</f>
        <v>否</v>
      </c>
      <c r="G4432" s="71" t="s">
        <v>13273</v>
      </c>
      <c r="H4432" s="71" t="s">
        <v>13275</v>
      </c>
      <c r="J4432" s="71" t="s">
        <v>17</v>
      </c>
      <c r="L4432" s="71" t="s">
        <v>18</v>
      </c>
      <c r="S4432" s="71" t="s">
        <v>390</v>
      </c>
      <c r="T4432" s="71" t="s">
        <v>14386</v>
      </c>
      <c r="Y4432" s="71" t="s">
        <v>14379</v>
      </c>
      <c r="AO4432" s="71">
        <v>116.6</v>
      </c>
      <c r="AW4432" s="71" t="s">
        <v>18826</v>
      </c>
      <c r="BB4432" s="53" t="s">
        <v>36</v>
      </c>
    </row>
    <row r="4433" spans="1:54">
      <c r="A4433" s="70" t="str">
        <f t="shared" si="139"/>
        <v>2026-01</v>
      </c>
      <c r="B4433" s="5" t="str">
        <f>_xlfn.XLOOKUP(G4433,过机服务商重量差!A:A,过机服务商重量差!G:G)</f>
        <v>玉麒麟</v>
      </c>
      <c r="C4433" s="32" t="str">
        <f t="shared" si="138"/>
        <v>渠道</v>
      </c>
      <c r="D4433" s="63">
        <f>ROUND(IF(AND(AO4433&gt;=0,Y4433="正常走货"),_xlfn.XLOOKUP(G4433,过机服务商重量差!A:A,过机服务商重量差!L:L),"0"),2)</f>
        <v>0.5</v>
      </c>
      <c r="E4433" s="64">
        <f>ROUND(IF(B4433="小旋风",$D4433/提成!$D$4*提成!$E$4,$D4433/提成!$D$3*提成!$E$3),2)</f>
        <v>0.01</v>
      </c>
      <c r="F4433" s="5" t="str">
        <f ca="1">IFERROR(LOOKUP(1,0/((B4433=名单!B:B)*(VALUE(AW4433)&gt;=名单!E:E)*(VALUE(AW4433)&lt;=名单!G:G)*(Y4433="正常走货")),名单!H:H),"否")</f>
        <v>否</v>
      </c>
      <c r="G4433" s="71" t="s">
        <v>13276</v>
      </c>
      <c r="H4433" s="71" t="s">
        <v>13278</v>
      </c>
      <c r="J4433" s="71" t="s">
        <v>17</v>
      </c>
      <c r="L4433" s="71" t="s">
        <v>18</v>
      </c>
      <c r="S4433" s="71" t="s">
        <v>353</v>
      </c>
      <c r="T4433" s="71" t="s">
        <v>14386</v>
      </c>
      <c r="Y4433" s="71" t="s">
        <v>14379</v>
      </c>
      <c r="AO4433" s="71">
        <v>30.95</v>
      </c>
      <c r="AW4433" s="71" t="s">
        <v>18827</v>
      </c>
      <c r="BB4433" s="53" t="s">
        <v>36</v>
      </c>
    </row>
    <row r="4434" spans="1:54">
      <c r="A4434" s="70" t="str">
        <f t="shared" si="139"/>
        <v>2026-01</v>
      </c>
      <c r="B4434" s="5" t="str">
        <f>_xlfn.XLOOKUP(G4434,过机服务商重量差!A:A,过机服务商重量差!G:G)</f>
        <v>无崖子</v>
      </c>
      <c r="C4434" s="32" t="str">
        <f t="shared" si="138"/>
        <v>渠道</v>
      </c>
      <c r="D4434" s="63">
        <f>ROUND(IF(AND(AO4434&gt;=0,Y4434="正常走货"),_xlfn.XLOOKUP(G4434,过机服务商重量差!A:A,过机服务商重量差!L:L),"0"),2)</f>
        <v>6.5</v>
      </c>
      <c r="E4434" s="64">
        <f>ROUND(IF(B4434="小旋风",$D4434/提成!$D$4*提成!$E$4,$D4434/提成!$D$3*提成!$E$3),2)</f>
        <v>0.07</v>
      </c>
      <c r="F4434" s="5" t="str">
        <f ca="1">IFERROR(LOOKUP(1,0/((B4434=名单!B:B)*(VALUE(AW4434)&gt;=名单!E:E)*(VALUE(AW4434)&lt;=名单!G:G)*(Y4434="正常走货")),名单!H:H),"否")</f>
        <v>否</v>
      </c>
      <c r="G4434" s="71" t="s">
        <v>13279</v>
      </c>
      <c r="H4434" s="71" t="s">
        <v>13281</v>
      </c>
      <c r="J4434" s="71" t="s">
        <v>2292</v>
      </c>
      <c r="L4434" s="71" t="s">
        <v>18</v>
      </c>
      <c r="S4434" s="71" t="s">
        <v>203</v>
      </c>
      <c r="T4434" s="71" t="s">
        <v>14378</v>
      </c>
      <c r="Y4434" s="71" t="s">
        <v>14379</v>
      </c>
      <c r="AO4434" s="71">
        <v>0</v>
      </c>
      <c r="AW4434" s="71" t="s">
        <v>18828</v>
      </c>
      <c r="BB4434" s="53" t="s">
        <v>36</v>
      </c>
    </row>
    <row r="4435" spans="1:54">
      <c r="A4435" s="70" t="str">
        <f t="shared" si="139"/>
        <v>2026-01</v>
      </c>
      <c r="B4435" s="5" t="str">
        <f>_xlfn.XLOOKUP(G4435,过机服务商重量差!A:A,过机服务商重量差!G:G)</f>
        <v>无崖子</v>
      </c>
      <c r="C4435" s="32" t="str">
        <f t="shared" si="138"/>
        <v>渠道</v>
      </c>
      <c r="D4435" s="63">
        <f>ROUND(IF(AND(AO4435&gt;=0,Y4435="正常走货"),_xlfn.XLOOKUP(G4435,过机服务商重量差!A:A,过机服务商重量差!L:L),"0"),2)</f>
        <v>9.22</v>
      </c>
      <c r="E4435" s="64">
        <f>ROUND(IF(B4435="小旋风",$D4435/提成!$D$4*提成!$E$4,$D4435/提成!$D$3*提成!$E$3),2)</f>
        <v>0.09</v>
      </c>
      <c r="F4435" s="5" t="str">
        <f ca="1">IFERROR(LOOKUP(1,0/((B4435=名单!B:B)*(VALUE(AW4435)&gt;=名单!E:E)*(VALUE(AW4435)&lt;=名单!G:G)*(Y4435="正常走货")),名单!H:H),"否")</f>
        <v>否</v>
      </c>
      <c r="G4435" s="71" t="s">
        <v>13282</v>
      </c>
      <c r="H4435" s="71" t="s">
        <v>13284</v>
      </c>
      <c r="J4435" s="71" t="s">
        <v>590</v>
      </c>
      <c r="L4435" s="71" t="s">
        <v>18</v>
      </c>
      <c r="S4435" s="71" t="s">
        <v>2305</v>
      </c>
      <c r="T4435" s="71" t="s">
        <v>14410</v>
      </c>
      <c r="Y4435" s="71" t="s">
        <v>14379</v>
      </c>
      <c r="AO4435" s="71">
        <v>32.01</v>
      </c>
      <c r="AW4435" s="71" t="s">
        <v>18829</v>
      </c>
      <c r="BB4435" s="53" t="s">
        <v>36</v>
      </c>
    </row>
    <row r="4436" spans="1:54">
      <c r="A4436" s="70" t="str">
        <f t="shared" si="139"/>
        <v>2026-01</v>
      </c>
      <c r="B4436" s="5" t="str">
        <f>_xlfn.XLOOKUP(G4436,过机服务商重量差!A:A,过机服务商重量差!G:G)</f>
        <v>小旋风</v>
      </c>
      <c r="C4436" s="32" t="str">
        <f t="shared" si="138"/>
        <v>渠道</v>
      </c>
      <c r="D4436" s="63">
        <f>ROUND(IF(AND(AO4436&gt;=0,Y4436="正常走货"),_xlfn.XLOOKUP(G4436,过机服务商重量差!A:A,过机服务商重量差!L:L),"0"),2)</f>
        <v>22</v>
      </c>
      <c r="E4436" s="64">
        <f>ROUND(IF(B4436="小旋风",$D4436/提成!$D$4*提成!$E$4,$D4436/提成!$D$3*提成!$E$3),2)</f>
        <v>0.22</v>
      </c>
      <c r="F4436" s="5" t="str">
        <f ca="1">IFERROR(LOOKUP(1,0/((B4436=名单!B:B)*(VALUE(AW4436)&gt;=名单!E:E)*(VALUE(AW4436)&lt;=名单!G:G)*(Y4436="正常走货")),名单!H:H),"否")</f>
        <v>是</v>
      </c>
      <c r="G4436" s="71" t="s">
        <v>13285</v>
      </c>
      <c r="H4436" s="71" t="s">
        <v>13287</v>
      </c>
      <c r="J4436" s="71" t="s">
        <v>453</v>
      </c>
      <c r="L4436" s="71" t="s">
        <v>18</v>
      </c>
      <c r="S4436" s="71" t="s">
        <v>90</v>
      </c>
      <c r="T4436" s="71" t="s">
        <v>14407</v>
      </c>
      <c r="Y4436" s="71" t="s">
        <v>14379</v>
      </c>
      <c r="AO4436" s="71">
        <v>4.40000000000001</v>
      </c>
      <c r="AW4436" s="71" t="s">
        <v>18830</v>
      </c>
      <c r="BB4436" s="53" t="s">
        <v>36</v>
      </c>
    </row>
    <row r="4437" spans="1:54">
      <c r="A4437" s="70" t="str">
        <f t="shared" si="139"/>
        <v>2026-01</v>
      </c>
      <c r="B4437" s="5" t="str">
        <f>_xlfn.XLOOKUP(G4437,过机服务商重量差!A:A,过机服务商重量差!G:G)</f>
        <v>玉麒麟</v>
      </c>
      <c r="C4437" s="32" t="str">
        <f t="shared" si="138"/>
        <v>渠道</v>
      </c>
      <c r="D4437" s="63">
        <f>ROUND(IF(AND(AO4437&gt;=0,Y4437="正常走货"),_xlfn.XLOOKUP(G4437,过机服务商重量差!A:A,过机服务商重量差!L:L),"0"),2)</f>
        <v>92</v>
      </c>
      <c r="E4437" s="64">
        <f>ROUND(IF(B4437="小旋风",$D4437/提成!$D$4*提成!$E$4,$D4437/提成!$D$3*提成!$E$3),2)</f>
        <v>0.92</v>
      </c>
      <c r="F4437" s="5" t="str">
        <f ca="1">IFERROR(LOOKUP(1,0/((B4437=名单!B:B)*(VALUE(AW4437)&gt;=名单!E:E)*(VALUE(AW4437)&lt;=名单!G:G)*(Y4437="正常走货")),名单!H:H),"否")</f>
        <v>否</v>
      </c>
      <c r="G4437" s="71" t="s">
        <v>13288</v>
      </c>
      <c r="H4437" s="71" t="s">
        <v>13290</v>
      </c>
      <c r="J4437" s="71" t="s">
        <v>1080</v>
      </c>
      <c r="L4437" s="71" t="s">
        <v>18</v>
      </c>
      <c r="S4437" s="71" t="s">
        <v>2376</v>
      </c>
      <c r="T4437" s="71" t="s">
        <v>14578</v>
      </c>
      <c r="Y4437" s="71" t="s">
        <v>14379</v>
      </c>
      <c r="AO4437" s="71">
        <v>1517.6</v>
      </c>
      <c r="AW4437" s="71" t="s">
        <v>18831</v>
      </c>
      <c r="BB4437" s="53" t="s">
        <v>36</v>
      </c>
    </row>
    <row r="4438" spans="1:54">
      <c r="A4438" s="70" t="str">
        <f t="shared" si="139"/>
        <v>2026-01</v>
      </c>
      <c r="B4438" s="5" t="str">
        <f>_xlfn.XLOOKUP(G4438,过机服务商重量差!A:A,过机服务商重量差!G:G)</f>
        <v>无崖子</v>
      </c>
      <c r="C4438" s="32" t="str">
        <f t="shared" si="138"/>
        <v>渠道</v>
      </c>
      <c r="D4438" s="63">
        <f>ROUND(IF(AND(AO4438&gt;=0,Y4438="正常走货"),_xlfn.XLOOKUP(G4438,过机服务商重量差!A:A,过机服务商重量差!L:L),"0"),2)</f>
        <v>50</v>
      </c>
      <c r="E4438" s="64">
        <f>ROUND(IF(B4438="小旋风",$D4438/提成!$D$4*提成!$E$4,$D4438/提成!$D$3*提成!$E$3),2)</f>
        <v>0.5</v>
      </c>
      <c r="F4438" s="5" t="str">
        <f ca="1">IFERROR(LOOKUP(1,0/((B4438=名单!B:B)*(VALUE(AW4438)&gt;=名单!E:E)*(VALUE(AW4438)&lt;=名单!G:G)*(Y4438="正常走货")),名单!H:H),"否")</f>
        <v>否</v>
      </c>
      <c r="G4438" s="71" t="s">
        <v>13291</v>
      </c>
      <c r="H4438" s="71" t="s">
        <v>13293</v>
      </c>
      <c r="J4438" s="71" t="s">
        <v>1025</v>
      </c>
      <c r="L4438" s="71" t="s">
        <v>18</v>
      </c>
      <c r="S4438" s="71" t="s">
        <v>145</v>
      </c>
      <c r="T4438" s="71" t="s">
        <v>14407</v>
      </c>
      <c r="Y4438" s="71" t="s">
        <v>14379</v>
      </c>
      <c r="AO4438" s="71">
        <v>1170</v>
      </c>
      <c r="AW4438" s="71" t="s">
        <v>18832</v>
      </c>
      <c r="BB4438" s="53" t="s">
        <v>36</v>
      </c>
    </row>
    <row r="4439" spans="1:54">
      <c r="A4439" s="70" t="str">
        <f t="shared" si="139"/>
        <v>2026-01</v>
      </c>
      <c r="B4439" s="5" t="str">
        <f>_xlfn.XLOOKUP(G4439,过机服务商重量差!A:A,过机服务商重量差!G:G)</f>
        <v>玉麒麟</v>
      </c>
      <c r="C4439" s="32" t="str">
        <f t="shared" si="138"/>
        <v>渠道</v>
      </c>
      <c r="D4439" s="63">
        <f>ROUND(IF(AND(AO4439&gt;=0,Y4439="正常走货"),_xlfn.XLOOKUP(G4439,过机服务商重量差!A:A,过机服务商重量差!L:L),"0"),2)</f>
        <v>1</v>
      </c>
      <c r="E4439" s="64">
        <f>ROUND(IF(B4439="小旋风",$D4439/提成!$D$4*提成!$E$4,$D4439/提成!$D$3*提成!$E$3),2)</f>
        <v>0.01</v>
      </c>
      <c r="F4439" s="5" t="str">
        <f ca="1">IFERROR(LOOKUP(1,0/((B4439=名单!B:B)*(VALUE(AW4439)&gt;=名单!E:E)*(VALUE(AW4439)&lt;=名单!G:G)*(Y4439="正常走货")),名单!H:H),"否")</f>
        <v>否</v>
      </c>
      <c r="G4439" s="71" t="s">
        <v>13294</v>
      </c>
      <c r="H4439" s="71" t="s">
        <v>13296</v>
      </c>
      <c r="J4439" s="71" t="s">
        <v>17</v>
      </c>
      <c r="L4439" s="71" t="s">
        <v>18</v>
      </c>
      <c r="S4439" s="71" t="s">
        <v>79</v>
      </c>
      <c r="T4439" s="71" t="s">
        <v>14378</v>
      </c>
      <c r="Y4439" s="71" t="s">
        <v>14379</v>
      </c>
      <c r="AO4439" s="71">
        <v>130.5</v>
      </c>
      <c r="AW4439" s="71" t="s">
        <v>18833</v>
      </c>
      <c r="BB4439" s="53" t="s">
        <v>36</v>
      </c>
    </row>
    <row r="4440" spans="1:54">
      <c r="A4440" s="70" t="str">
        <f t="shared" si="139"/>
        <v>2026-01</v>
      </c>
      <c r="B4440" s="5" t="str">
        <f>_xlfn.XLOOKUP(G4440,过机服务商重量差!A:A,过机服务商重量差!G:G)</f>
        <v>小旋风</v>
      </c>
      <c r="C4440" s="32" t="str">
        <f t="shared" si="138"/>
        <v>渠道</v>
      </c>
      <c r="D4440" s="63">
        <f>ROUND(IF(AND(AO4440&gt;=0,Y4440="正常走货"),_xlfn.XLOOKUP(G4440,过机服务商重量差!A:A,过机服务商重量差!L:L),"0"),2)</f>
        <v>315</v>
      </c>
      <c r="E4440" s="64">
        <f>ROUND(IF(B4440="小旋风",$D4440/提成!$D$4*提成!$E$4,$D4440/提成!$D$3*提成!$E$3),2)</f>
        <v>3.15</v>
      </c>
      <c r="F4440" s="5" t="str">
        <f ca="1">IFERROR(LOOKUP(1,0/((B4440=名单!B:B)*(VALUE(AW4440)&gt;=名单!E:E)*(VALUE(AW4440)&lt;=名单!G:G)*(Y4440="正常走货")),名单!H:H),"否")</f>
        <v>是</v>
      </c>
      <c r="G4440" s="71" t="s">
        <v>13297</v>
      </c>
      <c r="H4440" s="71" t="s">
        <v>13299</v>
      </c>
      <c r="J4440" s="71" t="s">
        <v>453</v>
      </c>
      <c r="L4440" s="71" t="s">
        <v>18</v>
      </c>
      <c r="S4440" s="71" t="s">
        <v>3182</v>
      </c>
      <c r="T4440" s="71" t="s">
        <v>15410</v>
      </c>
      <c r="Y4440" s="71" t="s">
        <v>14379</v>
      </c>
      <c r="AO4440" s="71">
        <v>62.9999999999999</v>
      </c>
      <c r="AW4440" s="71" t="s">
        <v>18834</v>
      </c>
      <c r="BB4440" s="53" t="s">
        <v>36</v>
      </c>
    </row>
    <row r="4441" spans="1:54">
      <c r="A4441" s="70" t="str">
        <f t="shared" si="139"/>
        <v>2026-01</v>
      </c>
      <c r="B4441" s="5" t="str">
        <f>_xlfn.XLOOKUP(G4441,过机服务商重量差!A:A,过机服务商重量差!G:G)</f>
        <v>风清扬</v>
      </c>
      <c r="C4441" s="32" t="str">
        <f t="shared" si="138"/>
        <v>渠道</v>
      </c>
      <c r="D4441" s="63">
        <f>ROUND(IF(AND(AO4441&gt;=0,Y4441="正常走货"),_xlfn.XLOOKUP(G4441,过机服务商重量差!A:A,过机服务商重量差!L:L),"0"),2)</f>
        <v>772</v>
      </c>
      <c r="E4441" s="64">
        <f>ROUND(IF(B4441="小旋风",$D4441/提成!$D$4*提成!$E$4,$D4441/提成!$D$3*提成!$E$3),2)</f>
        <v>7.72</v>
      </c>
      <c r="F4441" s="5" t="str">
        <f ca="1">IFERROR(LOOKUP(1,0/((B4441=名单!B:B)*(VALUE(AW4441)&gt;=名单!E:E)*(VALUE(AW4441)&lt;=名单!G:G)*(Y4441="正常走货")),名单!H:H),"否")</f>
        <v>是</v>
      </c>
      <c r="G4441" s="71" t="s">
        <v>13300</v>
      </c>
      <c r="H4441" s="71" t="s">
        <v>13302</v>
      </c>
      <c r="J4441" s="71" t="s">
        <v>2686</v>
      </c>
      <c r="L4441" s="71" t="s">
        <v>18</v>
      </c>
      <c r="S4441" s="71" t="s">
        <v>227</v>
      </c>
      <c r="T4441" s="71" t="s">
        <v>14410</v>
      </c>
      <c r="Y4441" s="71" t="s">
        <v>14379</v>
      </c>
      <c r="AO4441" s="71">
        <v>0</v>
      </c>
      <c r="AW4441" s="71" t="s">
        <v>18835</v>
      </c>
      <c r="BB4441" s="53" t="s">
        <v>36</v>
      </c>
    </row>
    <row r="4442" spans="1:54">
      <c r="A4442" s="70" t="str">
        <f t="shared" si="139"/>
        <v>2026-01</v>
      </c>
      <c r="B4442" s="5" t="str">
        <f>_xlfn.XLOOKUP(G4442,过机服务商重量差!A:A,过机服务商重量差!G:G)</f>
        <v>玉麒麟</v>
      </c>
      <c r="C4442" s="32" t="str">
        <f t="shared" si="138"/>
        <v>渠道</v>
      </c>
      <c r="D4442" s="63">
        <f>ROUND(IF(AND(AO4442&gt;=0,Y4442="正常走货"),_xlfn.XLOOKUP(G4442,过机服务商重量差!A:A,过机服务商重量差!L:L),"0"),2)</f>
        <v>68</v>
      </c>
      <c r="E4442" s="64">
        <f>ROUND(IF(B4442="小旋风",$D4442/提成!$D$4*提成!$E$4,$D4442/提成!$D$3*提成!$E$3),2)</f>
        <v>0.68</v>
      </c>
      <c r="F4442" s="5" t="str">
        <f ca="1">IFERROR(LOOKUP(1,0/((B4442=名单!B:B)*(VALUE(AW4442)&gt;=名单!E:E)*(VALUE(AW4442)&lt;=名单!G:G)*(Y4442="正常走货")),名单!H:H),"否")</f>
        <v>否</v>
      </c>
      <c r="G4442" s="71" t="s">
        <v>13303</v>
      </c>
      <c r="H4442" s="71" t="s">
        <v>13305</v>
      </c>
      <c r="J4442" s="71" t="s">
        <v>17</v>
      </c>
      <c r="L4442" s="71" t="s">
        <v>18</v>
      </c>
      <c r="S4442" s="71" t="s">
        <v>90</v>
      </c>
      <c r="T4442" s="71" t="s">
        <v>14407</v>
      </c>
      <c r="Y4442" s="71" t="s">
        <v>14379</v>
      </c>
      <c r="AO4442" s="71">
        <v>771.56</v>
      </c>
      <c r="AW4442" s="71" t="s">
        <v>18836</v>
      </c>
      <c r="BB4442" s="53" t="s">
        <v>36</v>
      </c>
    </row>
    <row r="4443" spans="1:54">
      <c r="A4443" s="70" t="str">
        <f t="shared" si="139"/>
        <v>2026-01</v>
      </c>
      <c r="B4443" s="5" t="str">
        <f>_xlfn.XLOOKUP(G4443,过机服务商重量差!A:A,过机服务商重量差!G:G)</f>
        <v>玉麒麟</v>
      </c>
      <c r="C4443" s="32" t="str">
        <f t="shared" si="138"/>
        <v>渠道</v>
      </c>
      <c r="D4443" s="63">
        <f>ROUND(IF(AND(AO4443&gt;=0,Y4443="正常走货"),_xlfn.XLOOKUP(G4443,过机服务商重量差!A:A,过机服务商重量差!L:L),"0"),2)</f>
        <v>69</v>
      </c>
      <c r="E4443" s="64">
        <f>ROUND(IF(B4443="小旋风",$D4443/提成!$D$4*提成!$E$4,$D4443/提成!$D$3*提成!$E$3),2)</f>
        <v>0.69</v>
      </c>
      <c r="F4443" s="5" t="str">
        <f ca="1">IFERROR(LOOKUP(1,0/((B4443=名单!B:B)*(VALUE(AW4443)&gt;=名单!E:E)*(VALUE(AW4443)&lt;=名单!G:G)*(Y4443="正常走货")),名单!H:H),"否")</f>
        <v>否</v>
      </c>
      <c r="G4443" s="71" t="s">
        <v>13306</v>
      </c>
      <c r="H4443" s="71" t="s">
        <v>13308</v>
      </c>
      <c r="J4443" s="71" t="s">
        <v>17</v>
      </c>
      <c r="L4443" s="71" t="s">
        <v>18</v>
      </c>
      <c r="S4443" s="71" t="s">
        <v>90</v>
      </c>
      <c r="T4443" s="71" t="s">
        <v>14407</v>
      </c>
      <c r="Y4443" s="71" t="s">
        <v>14379</v>
      </c>
      <c r="AO4443" s="71">
        <v>729.37</v>
      </c>
      <c r="AW4443" s="71" t="s">
        <v>18837</v>
      </c>
      <c r="BB4443" s="53" t="s">
        <v>36</v>
      </c>
    </row>
    <row r="4444" spans="1:54">
      <c r="A4444" s="70" t="str">
        <f t="shared" si="139"/>
        <v>2026-01</v>
      </c>
      <c r="B4444" s="5" t="str">
        <f>_xlfn.XLOOKUP(G4444,过机服务商重量差!A:A,过机服务商重量差!G:G)</f>
        <v>玉麒麟</v>
      </c>
      <c r="C4444" s="32" t="str">
        <f t="shared" si="138"/>
        <v>渠道</v>
      </c>
      <c r="D4444" s="63">
        <f>ROUND(IF(AND(AO4444&gt;=0,Y4444="正常走货"),_xlfn.XLOOKUP(G4444,过机服务商重量差!A:A,过机服务商重量差!L:L),"0"),2)</f>
        <v>69</v>
      </c>
      <c r="E4444" s="64">
        <f>ROUND(IF(B4444="小旋风",$D4444/提成!$D$4*提成!$E$4,$D4444/提成!$D$3*提成!$E$3),2)</f>
        <v>0.69</v>
      </c>
      <c r="F4444" s="5" t="str">
        <f ca="1">IFERROR(LOOKUP(1,0/((B4444=名单!B:B)*(VALUE(AW4444)&gt;=名单!E:E)*(VALUE(AW4444)&lt;=名单!G:G)*(Y4444="正常走货")),名单!H:H),"否")</f>
        <v>否</v>
      </c>
      <c r="G4444" s="71" t="s">
        <v>13309</v>
      </c>
      <c r="H4444" s="71" t="s">
        <v>13311</v>
      </c>
      <c r="J4444" s="71" t="s">
        <v>17</v>
      </c>
      <c r="L4444" s="71" t="s">
        <v>18</v>
      </c>
      <c r="S4444" s="71" t="s">
        <v>90</v>
      </c>
      <c r="T4444" s="71" t="s">
        <v>14407</v>
      </c>
      <c r="Y4444" s="71" t="s">
        <v>14379</v>
      </c>
      <c r="AO4444" s="71">
        <v>729.37</v>
      </c>
      <c r="AW4444" s="71" t="s">
        <v>18838</v>
      </c>
      <c r="BB4444" s="53" t="s">
        <v>36</v>
      </c>
    </row>
    <row r="4445" spans="1:54">
      <c r="A4445" s="70" t="str">
        <f t="shared" si="139"/>
        <v>2026-01</v>
      </c>
      <c r="B4445" s="5" t="str">
        <f>_xlfn.XLOOKUP(G4445,过机服务商重量差!A:A,过机服务商重量差!G:G)</f>
        <v>玉麒麟</v>
      </c>
      <c r="C4445" s="32" t="str">
        <f t="shared" si="138"/>
        <v>渠道</v>
      </c>
      <c r="D4445" s="63">
        <f>ROUND(IF(AND(AO4445&gt;=0,Y4445="正常走货"),_xlfn.XLOOKUP(G4445,过机服务商重量差!A:A,过机服务商重量差!L:L),"0"),2)</f>
        <v>70</v>
      </c>
      <c r="E4445" s="64">
        <f>ROUND(IF(B4445="小旋风",$D4445/提成!$D$4*提成!$E$4,$D4445/提成!$D$3*提成!$E$3),2)</f>
        <v>0.7</v>
      </c>
      <c r="F4445" s="5" t="str">
        <f ca="1">IFERROR(LOOKUP(1,0/((B4445=名单!B:B)*(VALUE(AW4445)&gt;=名单!E:E)*(VALUE(AW4445)&lt;=名单!G:G)*(Y4445="正常走货")),名单!H:H),"否")</f>
        <v>否</v>
      </c>
      <c r="G4445" s="71" t="s">
        <v>13312</v>
      </c>
      <c r="H4445" s="71" t="s">
        <v>13314</v>
      </c>
      <c r="J4445" s="71" t="s">
        <v>17</v>
      </c>
      <c r="L4445" s="71" t="s">
        <v>18</v>
      </c>
      <c r="S4445" s="71" t="s">
        <v>90</v>
      </c>
      <c r="T4445" s="71" t="s">
        <v>14407</v>
      </c>
      <c r="Y4445" s="71" t="s">
        <v>14379</v>
      </c>
      <c r="AO4445" s="71">
        <v>687.19</v>
      </c>
      <c r="AW4445" s="71" t="s">
        <v>18839</v>
      </c>
      <c r="BB4445" s="53" t="s">
        <v>36</v>
      </c>
    </row>
    <row r="4446" spans="1:54">
      <c r="A4446" s="70" t="str">
        <f t="shared" si="139"/>
        <v>2026-01</v>
      </c>
      <c r="B4446" s="5" t="str">
        <f>_xlfn.XLOOKUP(G4446,过机服务商重量差!A:A,过机服务商重量差!G:G)</f>
        <v>玉麒麟</v>
      </c>
      <c r="C4446" s="32" t="str">
        <f t="shared" si="138"/>
        <v>渠道</v>
      </c>
      <c r="D4446" s="63">
        <f>ROUND(IF(AND(AO4446&gt;=0,Y4446="正常走货"),_xlfn.XLOOKUP(G4446,过机服务商重量差!A:A,过机服务商重量差!L:L),"0"),2)</f>
        <v>23</v>
      </c>
      <c r="E4446" s="64">
        <f>ROUND(IF(B4446="小旋风",$D4446/提成!$D$4*提成!$E$4,$D4446/提成!$D$3*提成!$E$3),2)</f>
        <v>0.23</v>
      </c>
      <c r="F4446" s="5" t="str">
        <f ca="1">IFERROR(LOOKUP(1,0/((B4446=名单!B:B)*(VALUE(AW4446)&gt;=名单!E:E)*(VALUE(AW4446)&lt;=名单!G:G)*(Y4446="正常走货")),名单!H:H),"否")</f>
        <v>否</v>
      </c>
      <c r="G4446" s="71" t="s">
        <v>13315</v>
      </c>
      <c r="H4446" s="71" t="s">
        <v>13317</v>
      </c>
      <c r="J4446" s="71" t="s">
        <v>17</v>
      </c>
      <c r="L4446" s="71" t="s">
        <v>18</v>
      </c>
      <c r="S4446" s="71" t="s">
        <v>90</v>
      </c>
      <c r="T4446" s="71" t="s">
        <v>14407</v>
      </c>
      <c r="Y4446" s="72" t="s">
        <v>14379</v>
      </c>
      <c r="AO4446" s="71">
        <v>254.05</v>
      </c>
      <c r="AW4446" s="71" t="s">
        <v>18840</v>
      </c>
      <c r="BB4446" s="53" t="s">
        <v>36</v>
      </c>
    </row>
    <row r="4447" spans="1:54">
      <c r="A4447" s="70" t="str">
        <f t="shared" si="139"/>
        <v>2026-01</v>
      </c>
      <c r="B4447" s="5" t="str">
        <f>_xlfn.XLOOKUP(G4447,过机服务商重量差!A:A,过机服务商重量差!G:G)</f>
        <v>玉麒麟</v>
      </c>
      <c r="C4447" s="32" t="str">
        <f t="shared" si="138"/>
        <v>渠道</v>
      </c>
      <c r="D4447" s="63">
        <f>ROUND(IF(AND(AO4447&gt;=0,Y4447="正常走货"),_xlfn.XLOOKUP(G4447,过机服务商重量差!A:A,过机服务商重量差!L:L),"0"),2)</f>
        <v>68</v>
      </c>
      <c r="E4447" s="64">
        <f>ROUND(IF(B4447="小旋风",$D4447/提成!$D$4*提成!$E$4,$D4447/提成!$D$3*提成!$E$3),2)</f>
        <v>0.68</v>
      </c>
      <c r="F4447" s="5" t="str">
        <f ca="1">IFERROR(LOOKUP(1,0/((B4447=名单!B:B)*(VALUE(AW4447)&gt;=名单!E:E)*(VALUE(AW4447)&lt;=名单!G:G)*(Y4447="正常走货")),名单!H:H),"否")</f>
        <v>否</v>
      </c>
      <c r="G4447" s="71" t="s">
        <v>13318</v>
      </c>
      <c r="H4447" s="71" t="s">
        <v>13320</v>
      </c>
      <c r="J4447" s="71" t="s">
        <v>17</v>
      </c>
      <c r="L4447" s="71" t="s">
        <v>18</v>
      </c>
      <c r="S4447" s="71" t="s">
        <v>90</v>
      </c>
      <c r="T4447" s="71" t="s">
        <v>14407</v>
      </c>
      <c r="Y4447" s="71" t="s">
        <v>14379</v>
      </c>
      <c r="AO4447" s="71">
        <v>771.56</v>
      </c>
      <c r="AW4447" s="71" t="s">
        <v>18841</v>
      </c>
      <c r="BB4447" s="53" t="s">
        <v>36</v>
      </c>
    </row>
    <row r="4448" spans="1:54">
      <c r="A4448" s="70" t="str">
        <f t="shared" si="139"/>
        <v>2026-01</v>
      </c>
      <c r="B4448" s="5" t="str">
        <f>_xlfn.XLOOKUP(G4448,过机服务商重量差!A:A,过机服务商重量差!G:G)</f>
        <v>玉麒麟</v>
      </c>
      <c r="C4448" s="32" t="str">
        <f t="shared" si="138"/>
        <v>渠道</v>
      </c>
      <c r="D4448" s="63">
        <f>ROUND(IF(AND(AO4448&gt;=0,Y4448="正常走货"),_xlfn.XLOOKUP(G4448,过机服务商重量差!A:A,过机服务商重量差!L:L),"0"),2)</f>
        <v>2</v>
      </c>
      <c r="E4448" s="64">
        <f>ROUND(IF(B4448="小旋风",$D4448/提成!$D$4*提成!$E$4,$D4448/提成!$D$3*提成!$E$3),2)</f>
        <v>0.02</v>
      </c>
      <c r="F4448" s="5" t="str">
        <f ca="1">IFERROR(LOOKUP(1,0/((B4448=名单!B:B)*(VALUE(AW4448)&gt;=名单!E:E)*(VALUE(AW4448)&lt;=名单!G:G)*(Y4448="正常走货")),名单!H:H),"否")</f>
        <v>否</v>
      </c>
      <c r="G4448" s="71" t="s">
        <v>13321</v>
      </c>
      <c r="H4448" s="71" t="s">
        <v>13323</v>
      </c>
      <c r="J4448" s="71" t="s">
        <v>17</v>
      </c>
      <c r="L4448" s="71" t="s">
        <v>18</v>
      </c>
      <c r="S4448" s="71" t="s">
        <v>79</v>
      </c>
      <c r="T4448" s="71" t="s">
        <v>14378</v>
      </c>
      <c r="Y4448" s="71" t="s">
        <v>14379</v>
      </c>
      <c r="AO4448" s="71">
        <v>111.88</v>
      </c>
      <c r="AW4448" s="71" t="s">
        <v>18842</v>
      </c>
      <c r="BB4448" s="53" t="s">
        <v>36</v>
      </c>
    </row>
    <row r="4449" spans="1:54">
      <c r="A4449" s="70" t="str">
        <f t="shared" si="139"/>
        <v>2026-01</v>
      </c>
      <c r="B4449" s="5" t="str">
        <f>_xlfn.XLOOKUP(G4449,过机服务商重量差!A:A,过机服务商重量差!G:G)</f>
        <v>风清扬</v>
      </c>
      <c r="C4449" s="32" t="str">
        <f t="shared" si="138"/>
        <v>渠道</v>
      </c>
      <c r="D4449" s="63">
        <f>ROUND(IF(AND(AO4449&gt;=0,Y4449="正常走货"),_xlfn.XLOOKUP(G4449,过机服务商重量差!A:A,过机服务商重量差!L:L),"0"),2)</f>
        <v>259</v>
      </c>
      <c r="E4449" s="64">
        <f>ROUND(IF(B4449="小旋风",$D4449/提成!$D$4*提成!$E$4,$D4449/提成!$D$3*提成!$E$3),2)</f>
        <v>2.59</v>
      </c>
      <c r="F4449" s="5" t="str">
        <f ca="1">IFERROR(LOOKUP(1,0/((B4449=名单!B:B)*(VALUE(AW4449)&gt;=名单!E:E)*(VALUE(AW4449)&lt;=名单!G:G)*(Y4449="正常走货")),名单!H:H),"否")</f>
        <v>是</v>
      </c>
      <c r="G4449" s="71" t="s">
        <v>13324</v>
      </c>
      <c r="H4449" s="71" t="s">
        <v>13326</v>
      </c>
      <c r="J4449" s="71" t="s">
        <v>7960</v>
      </c>
      <c r="L4449" s="71" t="s">
        <v>18</v>
      </c>
      <c r="S4449" s="71" t="s">
        <v>1006</v>
      </c>
      <c r="T4449" s="71" t="s">
        <v>14382</v>
      </c>
      <c r="Y4449" s="71" t="s">
        <v>14379</v>
      </c>
      <c r="AO4449" s="71">
        <v>129.5</v>
      </c>
      <c r="AW4449" s="71" t="s">
        <v>18843</v>
      </c>
      <c r="BB4449" s="53" t="s">
        <v>36</v>
      </c>
    </row>
    <row r="4450" spans="1:54">
      <c r="A4450" s="70" t="str">
        <f t="shared" si="139"/>
        <v>2026-01</v>
      </c>
      <c r="B4450" s="5" t="str">
        <f>_xlfn.XLOOKUP(G4450,过机服务商重量差!A:A,过机服务商重量差!G:G)</f>
        <v>无崖子</v>
      </c>
      <c r="C4450" s="32" t="str">
        <f t="shared" si="138"/>
        <v>渠道</v>
      </c>
      <c r="D4450" s="63">
        <f>ROUND(IF(AND(AO4450&gt;=0,Y4450="正常走货"),_xlfn.XLOOKUP(G4450,过机服务商重量差!A:A,过机服务商重量差!L:L),"0"),2)</f>
        <v>0.5</v>
      </c>
      <c r="E4450" s="64">
        <f>ROUND(IF(B4450="小旋风",$D4450/提成!$D$4*提成!$E$4,$D4450/提成!$D$3*提成!$E$3),2)</f>
        <v>0.01</v>
      </c>
      <c r="F4450" s="5" t="str">
        <f ca="1">IFERROR(LOOKUP(1,0/((B4450=名单!B:B)*(VALUE(AW4450)&gt;=名单!E:E)*(VALUE(AW4450)&lt;=名单!G:G)*(Y4450="正常走货")),名单!H:H),"否")</f>
        <v>否</v>
      </c>
      <c r="G4450" s="71" t="s">
        <v>13327</v>
      </c>
      <c r="H4450" s="71" t="s">
        <v>13329</v>
      </c>
      <c r="J4450" s="71" t="s">
        <v>160</v>
      </c>
      <c r="L4450" s="71" t="s">
        <v>18</v>
      </c>
      <c r="S4450" s="71" t="s">
        <v>161</v>
      </c>
      <c r="T4450" s="71" t="s">
        <v>14378</v>
      </c>
      <c r="Y4450" s="71" t="s">
        <v>14379</v>
      </c>
      <c r="AO4450" s="71">
        <v>0</v>
      </c>
      <c r="AW4450" s="71" t="s">
        <v>18844</v>
      </c>
      <c r="BB4450" s="53" t="s">
        <v>36</v>
      </c>
    </row>
    <row r="4451" spans="1:54">
      <c r="A4451" s="70" t="str">
        <f t="shared" si="139"/>
        <v>2026-01</v>
      </c>
      <c r="B4451" s="5" t="str">
        <f>_xlfn.XLOOKUP(G4451,过机服务商重量差!A:A,过机服务商重量差!G:G)</f>
        <v>007</v>
      </c>
      <c r="C4451" s="32" t="str">
        <f t="shared" si="138"/>
        <v>渠道</v>
      </c>
      <c r="D4451" s="63">
        <f>ROUND(IF(AND(AO4451&gt;=0,Y4451="正常走货"),_xlfn.XLOOKUP(G4451,过机服务商重量差!A:A,过机服务商重量差!L:L),"0"),2)</f>
        <v>232</v>
      </c>
      <c r="E4451" s="64">
        <f>ROUND(IF(B4451="小旋风",$D4451/提成!$D$4*提成!$E$4,$D4451/提成!$D$3*提成!$E$3),2)</f>
        <v>2.32</v>
      </c>
      <c r="F4451" s="5" t="str">
        <f ca="1">IFERROR(LOOKUP(1,0/((B4451=名单!B:B)*(VALUE(AW4451)&gt;=名单!E:E)*(VALUE(AW4451)&lt;=名单!G:G)*(Y4451="正常走货")),名单!H:H),"否")</f>
        <v>否</v>
      </c>
      <c r="G4451" s="71" t="s">
        <v>13330</v>
      </c>
      <c r="H4451" s="71" t="s">
        <v>13332</v>
      </c>
      <c r="J4451" s="71" t="s">
        <v>7168</v>
      </c>
      <c r="L4451" s="71" t="s">
        <v>18</v>
      </c>
      <c r="S4451" s="71" t="s">
        <v>215</v>
      </c>
      <c r="T4451" s="71" t="s">
        <v>14378</v>
      </c>
      <c r="Y4451" s="71" t="s">
        <v>14379</v>
      </c>
      <c r="AO4451" s="71">
        <v>116</v>
      </c>
      <c r="AW4451" s="71" t="s">
        <v>18845</v>
      </c>
      <c r="BB4451" s="53" t="s">
        <v>36</v>
      </c>
    </row>
    <row r="4452" spans="1:54">
      <c r="A4452" s="70" t="str">
        <f t="shared" si="139"/>
        <v>2026-01</v>
      </c>
      <c r="B4452" s="5" t="str">
        <f>_xlfn.XLOOKUP(G4452,过机服务商重量差!A:A,过机服务商重量差!G:G)</f>
        <v>007</v>
      </c>
      <c r="C4452" s="32" t="str">
        <f t="shared" si="138"/>
        <v>渠道</v>
      </c>
      <c r="D4452" s="63">
        <f>ROUND(IF(AND(AO4452&gt;=0,Y4452="正常走货"),_xlfn.XLOOKUP(G4452,过机服务商重量差!A:A,过机服务商重量差!L:L),"0"),2)</f>
        <v>267</v>
      </c>
      <c r="E4452" s="64">
        <f>ROUND(IF(B4452="小旋风",$D4452/提成!$D$4*提成!$E$4,$D4452/提成!$D$3*提成!$E$3),2)</f>
        <v>2.67</v>
      </c>
      <c r="F4452" s="5" t="str">
        <f ca="1">IFERROR(LOOKUP(1,0/((B4452=名单!B:B)*(VALUE(AW4452)&gt;=名单!E:E)*(VALUE(AW4452)&lt;=名单!G:G)*(Y4452="正常走货")),名单!H:H),"否")</f>
        <v>否</v>
      </c>
      <c r="G4452" s="71" t="s">
        <v>13333</v>
      </c>
      <c r="H4452" s="71" t="s">
        <v>13335</v>
      </c>
      <c r="J4452" s="71" t="s">
        <v>168</v>
      </c>
      <c r="L4452" s="71" t="s">
        <v>18</v>
      </c>
      <c r="S4452" s="71" t="s">
        <v>215</v>
      </c>
      <c r="T4452" s="71" t="s">
        <v>14378</v>
      </c>
      <c r="Y4452" s="71" t="s">
        <v>14379</v>
      </c>
      <c r="AO4452" s="71">
        <v>133.5</v>
      </c>
      <c r="AW4452" s="71" t="s">
        <v>18846</v>
      </c>
      <c r="BB4452" s="53" t="s">
        <v>36</v>
      </c>
    </row>
    <row r="4453" spans="1:54">
      <c r="A4453" s="70" t="str">
        <f t="shared" si="139"/>
        <v>2026-01</v>
      </c>
      <c r="B4453" s="5" t="str">
        <f>_xlfn.XLOOKUP(G4453,过机服务商重量差!A:A,过机服务商重量差!G:G)</f>
        <v>007</v>
      </c>
      <c r="C4453" s="32" t="str">
        <f t="shared" si="138"/>
        <v>渠道</v>
      </c>
      <c r="D4453" s="63">
        <f>ROUND(IF(AND(AO4453&gt;=0,Y4453="正常走货"),_xlfn.XLOOKUP(G4453,过机服务商重量差!A:A,过机服务商重量差!L:L),"0"),2)</f>
        <v>63</v>
      </c>
      <c r="E4453" s="64">
        <f>ROUND(IF(B4453="小旋风",$D4453/提成!$D$4*提成!$E$4,$D4453/提成!$D$3*提成!$E$3),2)</f>
        <v>0.63</v>
      </c>
      <c r="F4453" s="5" t="str">
        <f ca="1">IFERROR(LOOKUP(1,0/((B4453=名单!B:B)*(VALUE(AW4453)&gt;=名单!E:E)*(VALUE(AW4453)&lt;=名单!G:G)*(Y4453="正常走货")),名单!H:H),"否")</f>
        <v>否</v>
      </c>
      <c r="G4453" s="71" t="s">
        <v>13336</v>
      </c>
      <c r="H4453" s="71" t="s">
        <v>13338</v>
      </c>
      <c r="J4453" s="71" t="s">
        <v>6122</v>
      </c>
      <c r="L4453" s="71" t="s">
        <v>18</v>
      </c>
      <c r="S4453" s="71" t="s">
        <v>215</v>
      </c>
      <c r="T4453" s="71" t="s">
        <v>14378</v>
      </c>
      <c r="Y4453" s="71" t="s">
        <v>14379</v>
      </c>
      <c r="AO4453" s="71">
        <v>50.4000000000001</v>
      </c>
      <c r="AW4453" s="71" t="s">
        <v>18847</v>
      </c>
      <c r="BB4453" s="53" t="s">
        <v>36</v>
      </c>
    </row>
    <row r="4454" spans="1:54">
      <c r="A4454" s="70" t="str">
        <f t="shared" si="139"/>
        <v>2026-01</v>
      </c>
      <c r="B4454" s="5" t="str">
        <f>_xlfn.XLOOKUP(G4454,过机服务商重量差!A:A,过机服务商重量差!G:G)</f>
        <v>007</v>
      </c>
      <c r="C4454" s="32" t="str">
        <f t="shared" si="138"/>
        <v>渠道</v>
      </c>
      <c r="D4454" s="63">
        <f>ROUND(IF(AND(AO4454&gt;=0,Y4454="正常走货"),_xlfn.XLOOKUP(G4454,过机服务商重量差!A:A,过机服务商重量差!L:L),"0"),2)</f>
        <v>85</v>
      </c>
      <c r="E4454" s="64">
        <f>ROUND(IF(B4454="小旋风",$D4454/提成!$D$4*提成!$E$4,$D4454/提成!$D$3*提成!$E$3),2)</f>
        <v>0.85</v>
      </c>
      <c r="F4454" s="5" t="str">
        <f ca="1">IFERROR(LOOKUP(1,0/((B4454=名单!B:B)*(VALUE(AW4454)&gt;=名单!E:E)*(VALUE(AW4454)&lt;=名单!G:G)*(Y4454="正常走货")),名单!H:H),"否")</f>
        <v>否</v>
      </c>
      <c r="G4454" s="71" t="s">
        <v>13339</v>
      </c>
      <c r="H4454" s="71" t="s">
        <v>13341</v>
      </c>
      <c r="J4454" s="71" t="s">
        <v>7168</v>
      </c>
      <c r="L4454" s="71" t="s">
        <v>18</v>
      </c>
      <c r="S4454" s="71" t="s">
        <v>215</v>
      </c>
      <c r="T4454" s="71" t="s">
        <v>14378</v>
      </c>
      <c r="Y4454" s="71" t="s">
        <v>14379</v>
      </c>
      <c r="AO4454" s="71">
        <v>85</v>
      </c>
      <c r="AW4454" s="71" t="s">
        <v>18848</v>
      </c>
      <c r="BB4454" s="53" t="s">
        <v>36</v>
      </c>
    </row>
    <row r="4455" spans="1:54">
      <c r="A4455" s="70" t="str">
        <f t="shared" si="139"/>
        <v>2026-01</v>
      </c>
      <c r="B4455" s="5" t="str">
        <f>_xlfn.XLOOKUP(G4455,过机服务商重量差!A:A,过机服务商重量差!G:G)</f>
        <v>007</v>
      </c>
      <c r="C4455" s="32" t="str">
        <f t="shared" si="138"/>
        <v>渠道</v>
      </c>
      <c r="D4455" s="63">
        <f>ROUND(IF(AND(AO4455&gt;=0,Y4455="正常走货"),_xlfn.XLOOKUP(G4455,过机服务商重量差!A:A,过机服务商重量差!L:L),"0"),2)</f>
        <v>41</v>
      </c>
      <c r="E4455" s="64">
        <f>ROUND(IF(B4455="小旋风",$D4455/提成!$D$4*提成!$E$4,$D4455/提成!$D$3*提成!$E$3),2)</f>
        <v>0.41</v>
      </c>
      <c r="F4455" s="5" t="str">
        <f ca="1">IFERROR(LOOKUP(1,0/((B4455=名单!B:B)*(VALUE(AW4455)&gt;=名单!E:E)*(VALUE(AW4455)&lt;=名单!G:G)*(Y4455="正常走货")),名单!H:H),"否")</f>
        <v>否</v>
      </c>
      <c r="G4455" s="71" t="s">
        <v>13342</v>
      </c>
      <c r="H4455" s="71" t="s">
        <v>13344</v>
      </c>
      <c r="J4455" s="71" t="s">
        <v>168</v>
      </c>
      <c r="L4455" s="71" t="s">
        <v>18</v>
      </c>
      <c r="S4455" s="71" t="s">
        <v>215</v>
      </c>
      <c r="T4455" s="71" t="s">
        <v>14378</v>
      </c>
      <c r="Y4455" s="71" t="s">
        <v>14379</v>
      </c>
      <c r="AO4455" s="71">
        <v>20.5</v>
      </c>
      <c r="AW4455" s="71" t="s">
        <v>18849</v>
      </c>
      <c r="BB4455" s="53" t="s">
        <v>36</v>
      </c>
    </row>
    <row r="4456" spans="1:54">
      <c r="A4456" s="70" t="str">
        <f t="shared" si="139"/>
        <v>2026-01</v>
      </c>
      <c r="B4456" s="5" t="str">
        <f>_xlfn.XLOOKUP(G4456,过机服务商重量差!A:A,过机服务商重量差!G:G)</f>
        <v>007</v>
      </c>
      <c r="C4456" s="32" t="str">
        <f t="shared" si="138"/>
        <v>渠道</v>
      </c>
      <c r="D4456" s="63">
        <f>ROUND(IF(AND(AO4456&gt;=0,Y4456="正常走货"),_xlfn.XLOOKUP(G4456,过机服务商重量差!A:A,过机服务商重量差!L:L),"0"),2)</f>
        <v>104</v>
      </c>
      <c r="E4456" s="64">
        <f>ROUND(IF(B4456="小旋风",$D4456/提成!$D$4*提成!$E$4,$D4456/提成!$D$3*提成!$E$3),2)</f>
        <v>1.04</v>
      </c>
      <c r="F4456" s="5" t="str">
        <f ca="1">IFERROR(LOOKUP(1,0/((B4456=名单!B:B)*(VALUE(AW4456)&gt;=名单!E:E)*(VALUE(AW4456)&lt;=名单!G:G)*(Y4456="正常走货")),名单!H:H),"否")</f>
        <v>否</v>
      </c>
      <c r="G4456" s="71" t="s">
        <v>13345</v>
      </c>
      <c r="H4456" s="71" t="s">
        <v>13347</v>
      </c>
      <c r="J4456" s="71" t="s">
        <v>7168</v>
      </c>
      <c r="L4456" s="71" t="s">
        <v>18</v>
      </c>
      <c r="S4456" s="71" t="s">
        <v>215</v>
      </c>
      <c r="T4456" s="71" t="s">
        <v>14378</v>
      </c>
      <c r="Y4456" s="71" t="s">
        <v>14379</v>
      </c>
      <c r="AO4456" s="71">
        <v>52</v>
      </c>
      <c r="AW4456" s="71" t="s">
        <v>18850</v>
      </c>
      <c r="BB4456" s="53" t="s">
        <v>36</v>
      </c>
    </row>
    <row r="4457" spans="1:54">
      <c r="A4457" s="70" t="str">
        <f t="shared" si="139"/>
        <v>2026-01</v>
      </c>
      <c r="B4457" s="5" t="str">
        <f>_xlfn.XLOOKUP(G4457,过机服务商重量差!A:A,过机服务商重量差!G:G)</f>
        <v>小旋风</v>
      </c>
      <c r="C4457" s="32" t="str">
        <f t="shared" si="138"/>
        <v>渠道</v>
      </c>
      <c r="D4457" s="63">
        <f>ROUND(IF(AND(AO4457&gt;=0,Y4457="正常走货"),_xlfn.XLOOKUP(G4457,过机服务商重量差!A:A,过机服务商重量差!L:L),"0"),2)</f>
        <v>105</v>
      </c>
      <c r="E4457" s="64">
        <f>ROUND(IF(B4457="小旋风",$D4457/提成!$D$4*提成!$E$4,$D4457/提成!$D$3*提成!$E$3),2)</f>
        <v>1.05</v>
      </c>
      <c r="F4457" s="5" t="str">
        <f ca="1">IFERROR(LOOKUP(1,0/((B4457=名单!B:B)*(VALUE(AW4457)&gt;=名单!E:E)*(VALUE(AW4457)&lt;=名单!G:G)*(Y4457="正常走货")),名单!H:H),"否")</f>
        <v>是</v>
      </c>
      <c r="G4457" s="71" t="s">
        <v>13348</v>
      </c>
      <c r="H4457" s="71" t="s">
        <v>13350</v>
      </c>
      <c r="J4457" s="71" t="s">
        <v>453</v>
      </c>
      <c r="L4457" s="71" t="s">
        <v>18</v>
      </c>
      <c r="S4457" s="71" t="s">
        <v>156</v>
      </c>
      <c r="T4457" s="71" t="s">
        <v>14386</v>
      </c>
      <c r="Y4457" s="71" t="s">
        <v>14379</v>
      </c>
      <c r="AO4457" s="71">
        <v>21</v>
      </c>
      <c r="AW4457" s="71" t="s">
        <v>18851</v>
      </c>
      <c r="BB4457" s="53" t="s">
        <v>36</v>
      </c>
    </row>
    <row r="4458" spans="1:54">
      <c r="A4458" s="70" t="str">
        <f t="shared" si="139"/>
        <v>2026-01</v>
      </c>
      <c r="B4458" s="5" t="str">
        <f>_xlfn.XLOOKUP(G4458,过机服务商重量差!A:A,过机服务商重量差!G:G)</f>
        <v>风清扬</v>
      </c>
      <c r="C4458" s="32" t="str">
        <f t="shared" si="138"/>
        <v>渠道</v>
      </c>
      <c r="D4458" s="63">
        <f>ROUND(IF(AND(AO4458&gt;=0,Y4458="正常走货"),_xlfn.XLOOKUP(G4458,过机服务商重量差!A:A,过机服务商重量差!L:L),"0"),2)</f>
        <v>150</v>
      </c>
      <c r="E4458" s="64">
        <f>ROUND(IF(B4458="小旋风",$D4458/提成!$D$4*提成!$E$4,$D4458/提成!$D$3*提成!$E$3),2)</f>
        <v>1.5</v>
      </c>
      <c r="F4458" s="5" t="str">
        <f ca="1">IFERROR(LOOKUP(1,0/((B4458=名单!B:B)*(VALUE(AW4458)&gt;=名单!E:E)*(VALUE(AW4458)&lt;=名单!G:G)*(Y4458="正常走货")),名单!H:H),"否")</f>
        <v>是</v>
      </c>
      <c r="G4458" s="71" t="s">
        <v>13351</v>
      </c>
      <c r="H4458" s="71" t="s">
        <v>13353</v>
      </c>
      <c r="J4458" s="71" t="s">
        <v>880</v>
      </c>
      <c r="L4458" s="71" t="s">
        <v>18</v>
      </c>
      <c r="S4458" s="71" t="s">
        <v>687</v>
      </c>
      <c r="T4458" s="71" t="s">
        <v>14407</v>
      </c>
      <c r="Y4458" s="71" t="s">
        <v>14379</v>
      </c>
      <c r="AO4458" s="71">
        <v>95</v>
      </c>
      <c r="AW4458" s="71" t="s">
        <v>18852</v>
      </c>
      <c r="BB4458" s="53" t="s">
        <v>36</v>
      </c>
    </row>
    <row r="4459" spans="1:54">
      <c r="A4459" s="70" t="str">
        <f t="shared" si="139"/>
        <v>2026-01</v>
      </c>
      <c r="B4459" s="5" t="str">
        <f>_xlfn.XLOOKUP(G4459,过机服务商重量差!A:A,过机服务商重量差!G:G)</f>
        <v>无崖子</v>
      </c>
      <c r="C4459" s="32" t="str">
        <f t="shared" si="138"/>
        <v>渠道</v>
      </c>
      <c r="D4459" s="63">
        <f>ROUND(IF(AND(AO4459&gt;=0,Y4459="正常走货"),_xlfn.XLOOKUP(G4459,过机服务商重量差!A:A,过机服务商重量差!L:L),"0"),2)</f>
        <v>0.5</v>
      </c>
      <c r="E4459" s="64">
        <f>ROUND(IF(B4459="小旋风",$D4459/提成!$D$4*提成!$E$4,$D4459/提成!$D$3*提成!$E$3),2)</f>
        <v>0.01</v>
      </c>
      <c r="F4459" s="5" t="str">
        <f ca="1">IFERROR(LOOKUP(1,0/((B4459=名单!B:B)*(VALUE(AW4459)&gt;=名单!E:E)*(VALUE(AW4459)&lt;=名单!G:G)*(Y4459="正常走货")),名单!H:H),"否")</f>
        <v>否</v>
      </c>
      <c r="G4459" s="71" t="s">
        <v>13354</v>
      </c>
      <c r="H4459" s="71" t="s">
        <v>13356</v>
      </c>
      <c r="J4459" s="71" t="s">
        <v>465</v>
      </c>
      <c r="L4459" s="71" t="s">
        <v>18</v>
      </c>
      <c r="S4459" s="71" t="s">
        <v>337</v>
      </c>
      <c r="T4459" s="71" t="s">
        <v>14378</v>
      </c>
      <c r="Y4459" s="71" t="s">
        <v>14379</v>
      </c>
      <c r="AO4459" s="71">
        <v>335</v>
      </c>
      <c r="AW4459" s="71" t="s">
        <v>18853</v>
      </c>
      <c r="BB4459" s="53" t="s">
        <v>36</v>
      </c>
    </row>
    <row r="4460" spans="1:54">
      <c r="A4460" s="70" t="str">
        <f t="shared" si="139"/>
        <v>2026-01</v>
      </c>
      <c r="B4460" s="5" t="str">
        <f>_xlfn.XLOOKUP(G4460,过机服务商重量差!A:A,过机服务商重量差!G:G)</f>
        <v>玉麒麟</v>
      </c>
      <c r="C4460" s="32" t="str">
        <f t="shared" si="138"/>
        <v>渠道</v>
      </c>
      <c r="D4460" s="63">
        <f>ROUND(IF(AND(AO4460&gt;=0,Y4460="正常走货"),_xlfn.XLOOKUP(G4460,过机服务商重量差!A:A,过机服务商重量差!L:L),"0"),2)</f>
        <v>2.5</v>
      </c>
      <c r="E4460" s="64">
        <f>ROUND(IF(B4460="小旋风",$D4460/提成!$D$4*提成!$E$4,$D4460/提成!$D$3*提成!$E$3),2)</f>
        <v>0.03</v>
      </c>
      <c r="F4460" s="5" t="str">
        <f ca="1">IFERROR(LOOKUP(1,0/((B4460=名单!B:B)*(VALUE(AW4460)&gt;=名单!E:E)*(VALUE(AW4460)&lt;=名单!G:G)*(Y4460="正常走货")),名单!H:H),"否")</f>
        <v>否</v>
      </c>
      <c r="G4460" s="71" t="s">
        <v>13357</v>
      </c>
      <c r="H4460" s="71" t="s">
        <v>13359</v>
      </c>
      <c r="J4460" s="71" t="s">
        <v>17</v>
      </c>
      <c r="L4460" s="71" t="s">
        <v>18</v>
      </c>
      <c r="S4460" s="71" t="s">
        <v>90</v>
      </c>
      <c r="T4460" s="71" t="s">
        <v>14407</v>
      </c>
      <c r="Y4460" s="71" t="s">
        <v>14379</v>
      </c>
      <c r="AO4460" s="71">
        <v>53</v>
      </c>
      <c r="AW4460" s="71" t="s">
        <v>18854</v>
      </c>
      <c r="BB4460" s="53" t="s">
        <v>36</v>
      </c>
    </row>
    <row r="4461" spans="1:54">
      <c r="A4461" s="70" t="str">
        <f t="shared" si="139"/>
        <v>2026-01</v>
      </c>
      <c r="B4461" s="5" t="str">
        <f>_xlfn.XLOOKUP(G4461,过机服务商重量差!A:A,过机服务商重量差!G:G)</f>
        <v>玉麒麟</v>
      </c>
      <c r="C4461" s="32" t="str">
        <f t="shared" si="138"/>
        <v>渠道</v>
      </c>
      <c r="D4461" s="63">
        <f>ROUND(IF(AND(AO4461&gt;=0,Y4461="正常走货"),_xlfn.XLOOKUP(G4461,过机服务商重量差!A:A,过机服务商重量差!L:L),"0"),2)</f>
        <v>0.5</v>
      </c>
      <c r="E4461" s="64">
        <f>ROUND(IF(B4461="小旋风",$D4461/提成!$D$4*提成!$E$4,$D4461/提成!$D$3*提成!$E$3),2)</f>
        <v>0.01</v>
      </c>
      <c r="F4461" s="5" t="str">
        <f ca="1">IFERROR(LOOKUP(1,0/((B4461=名单!B:B)*(VALUE(AW4461)&gt;=名单!E:E)*(VALUE(AW4461)&lt;=名单!G:G)*(Y4461="正常走货")),名单!H:H),"否")</f>
        <v>否</v>
      </c>
      <c r="G4461" s="71" t="s">
        <v>13360</v>
      </c>
      <c r="H4461" s="71" t="s">
        <v>13362</v>
      </c>
      <c r="J4461" s="71" t="s">
        <v>17</v>
      </c>
      <c r="L4461" s="71" t="s">
        <v>18</v>
      </c>
      <c r="S4461" s="71" t="s">
        <v>90</v>
      </c>
      <c r="T4461" s="71" t="s">
        <v>14407</v>
      </c>
      <c r="Y4461" s="71" t="s">
        <v>14379</v>
      </c>
      <c r="AO4461" s="71">
        <v>47.26</v>
      </c>
      <c r="AW4461" s="71" t="s">
        <v>18855</v>
      </c>
      <c r="BB4461" s="53" t="s">
        <v>36</v>
      </c>
    </row>
    <row r="4462" spans="1:54">
      <c r="A4462" s="70" t="str">
        <f t="shared" si="139"/>
        <v>2026-01</v>
      </c>
      <c r="B4462" s="5" t="str">
        <f>_xlfn.XLOOKUP(G4462,过机服务商重量差!A:A,过机服务商重量差!G:G)</f>
        <v>007</v>
      </c>
      <c r="C4462" s="32" t="str">
        <f t="shared" si="138"/>
        <v>渠道</v>
      </c>
      <c r="D4462" s="63">
        <f>ROUND(IF(AND(AO4462&gt;=0,Y4462="正常走货"),_xlfn.XLOOKUP(G4462,过机服务商重量差!A:A,过机服务商重量差!L:L),"0"),2)</f>
        <v>32</v>
      </c>
      <c r="E4462" s="64">
        <f>ROUND(IF(B4462="小旋风",$D4462/提成!$D$4*提成!$E$4,$D4462/提成!$D$3*提成!$E$3),2)</f>
        <v>0.32</v>
      </c>
      <c r="F4462" s="5" t="str">
        <f ca="1">IFERROR(LOOKUP(1,0/((B4462=名单!B:B)*(VALUE(AW4462)&gt;=名单!E:E)*(VALUE(AW4462)&lt;=名单!G:G)*(Y4462="正常走货")),名单!H:H),"否")</f>
        <v>否</v>
      </c>
      <c r="G4462" s="71" t="s">
        <v>13363</v>
      </c>
      <c r="H4462" s="71" t="s">
        <v>13365</v>
      </c>
      <c r="J4462" s="71" t="s">
        <v>266</v>
      </c>
      <c r="L4462" s="71" t="s">
        <v>18</v>
      </c>
      <c r="S4462" s="71" t="s">
        <v>90</v>
      </c>
      <c r="T4462" s="71" t="s">
        <v>14407</v>
      </c>
      <c r="Y4462" s="71" t="s">
        <v>14379</v>
      </c>
      <c r="AO4462" s="71">
        <v>57.6</v>
      </c>
      <c r="AW4462" s="71" t="s">
        <v>18856</v>
      </c>
      <c r="BB4462" s="53" t="s">
        <v>36</v>
      </c>
    </row>
    <row r="4463" spans="1:54">
      <c r="A4463" s="70" t="str">
        <f t="shared" si="139"/>
        <v>2026-01</v>
      </c>
      <c r="B4463" s="5" t="str">
        <f>_xlfn.XLOOKUP(G4463,过机服务商重量差!A:A,过机服务商重量差!G:G)</f>
        <v>玉麒麟</v>
      </c>
      <c r="C4463" s="32" t="str">
        <f t="shared" si="138"/>
        <v>渠道</v>
      </c>
      <c r="D4463" s="63">
        <f>ROUND(IF(AND(AO4463&gt;=0,Y4463="正常走货"),_xlfn.XLOOKUP(G4463,过机服务商重量差!A:A,过机服务商重量差!L:L),"0"),2)</f>
        <v>2.5</v>
      </c>
      <c r="E4463" s="64">
        <f>ROUND(IF(B4463="小旋风",$D4463/提成!$D$4*提成!$E$4,$D4463/提成!$D$3*提成!$E$3),2)</f>
        <v>0.03</v>
      </c>
      <c r="F4463" s="5" t="str">
        <f ca="1">IFERROR(LOOKUP(1,0/((B4463=名单!B:B)*(VALUE(AW4463)&gt;=名单!E:E)*(VALUE(AW4463)&lt;=名单!G:G)*(Y4463="正常走货")),名单!H:H),"否")</f>
        <v>否</v>
      </c>
      <c r="G4463" s="71" t="s">
        <v>13366</v>
      </c>
      <c r="H4463" s="71" t="s">
        <v>13368</v>
      </c>
      <c r="J4463" s="71" t="s">
        <v>17</v>
      </c>
      <c r="L4463" s="71" t="s">
        <v>18</v>
      </c>
      <c r="S4463" s="71" t="s">
        <v>232</v>
      </c>
      <c r="T4463" s="71" t="s">
        <v>14386</v>
      </c>
      <c r="Y4463" s="71" t="s">
        <v>14379</v>
      </c>
      <c r="AO4463" s="71">
        <v>36.41</v>
      </c>
      <c r="AW4463" s="71" t="s">
        <v>18857</v>
      </c>
      <c r="BB4463" s="53" t="s">
        <v>36</v>
      </c>
    </row>
    <row r="4464" spans="1:54">
      <c r="A4464" s="70" t="str">
        <f t="shared" si="139"/>
        <v>2026-01</v>
      </c>
      <c r="B4464" s="5" t="str">
        <f>_xlfn.XLOOKUP(G4464,过机服务商重量差!A:A,过机服务商重量差!G:G)</f>
        <v>帅时莹</v>
      </c>
      <c r="C4464" s="32" t="str">
        <f t="shared" si="138"/>
        <v>渠道</v>
      </c>
      <c r="D4464" s="63">
        <f>ROUND(IF(AND(AO4464&gt;=0,Y4464="正常走货"),_xlfn.XLOOKUP(G4464,过机服务商重量差!A:A,过机服务商重量差!L:L),"0"),2)</f>
        <v>15.5</v>
      </c>
      <c r="E4464" s="64">
        <f>ROUND(IF(B4464="小旋风",$D4464/提成!$D$4*提成!$E$4,$D4464/提成!$D$3*提成!$E$3),2)</f>
        <v>0.16</v>
      </c>
      <c r="F4464" s="5" t="str">
        <f ca="1">IFERROR(LOOKUP(1,0/((B4464=名单!B:B)*(VALUE(AW4464)&gt;=名单!E:E)*(VALUE(AW4464)&lt;=名单!G:G)*(Y4464="正常走货")),名单!H:H),"否")</f>
        <v>否</v>
      </c>
      <c r="G4464" s="71" t="s">
        <v>13369</v>
      </c>
      <c r="H4464" s="71" t="s">
        <v>13371</v>
      </c>
      <c r="J4464" s="71" t="s">
        <v>738</v>
      </c>
      <c r="L4464" s="71" t="s">
        <v>18</v>
      </c>
      <c r="S4464" s="71" t="s">
        <v>2305</v>
      </c>
      <c r="T4464" s="71" t="s">
        <v>14410</v>
      </c>
      <c r="Y4464" s="71" t="s">
        <v>14379</v>
      </c>
      <c r="AO4464" s="71">
        <v>160.8</v>
      </c>
      <c r="AW4464" s="71" t="s">
        <v>18858</v>
      </c>
      <c r="BB4464" s="53" t="s">
        <v>36</v>
      </c>
    </row>
    <row r="4465" spans="1:54">
      <c r="A4465" s="70" t="str">
        <f t="shared" si="139"/>
        <v>2026-01</v>
      </c>
      <c r="B4465" s="5" t="str">
        <f>_xlfn.XLOOKUP(G4465,过机服务商重量差!A:A,过机服务商重量差!G:G)</f>
        <v>无崖子</v>
      </c>
      <c r="C4465" s="32" t="str">
        <f t="shared" si="138"/>
        <v/>
      </c>
      <c r="D4465" s="63">
        <f>ROUND(IF(AND(AO4465&gt;=0,Y4465="正常走货"),_xlfn.XLOOKUP(G4465,过机服务商重量差!A:A,过机服务商重量差!L:L),"0"),2)</f>
        <v>0</v>
      </c>
      <c r="E4465" s="64">
        <f>ROUND(IF(B4465="小旋风",$D4465/提成!$D$4*提成!$E$4,$D4465/提成!$D$3*提成!$E$3),2)</f>
        <v>0</v>
      </c>
      <c r="F4465" s="5" t="str">
        <f ca="1">IFERROR(LOOKUP(1,0/((B4465=名单!B:B)*(VALUE(AW4465)&gt;=名单!E:E)*(VALUE(AW4465)&lt;=名单!G:G)*(Y4465="正常走货")),名单!H:H),"否")</f>
        <v>否</v>
      </c>
      <c r="G4465" s="71" t="s">
        <v>13372</v>
      </c>
      <c r="H4465" s="71" t="s">
        <v>13374</v>
      </c>
      <c r="J4465" s="71" t="s">
        <v>2864</v>
      </c>
      <c r="L4465" s="71" t="s">
        <v>18</v>
      </c>
      <c r="S4465" s="71" t="s">
        <v>2305</v>
      </c>
      <c r="T4465" s="71" t="s">
        <v>14410</v>
      </c>
      <c r="Y4465" s="71" t="s">
        <v>14379</v>
      </c>
      <c r="AO4465" s="71">
        <v>-71.3900000000001</v>
      </c>
      <c r="AW4465" s="71" t="s">
        <v>18859</v>
      </c>
      <c r="BB4465" s="53" t="s">
        <v>36</v>
      </c>
    </row>
    <row r="4466" spans="1:54">
      <c r="A4466" s="70" t="str">
        <f t="shared" si="139"/>
        <v>2026-01</v>
      </c>
      <c r="B4466" s="5" t="str">
        <f>_xlfn.XLOOKUP(G4466,过机服务商重量差!A:A,过机服务商重量差!G:G)</f>
        <v>玉麒麟</v>
      </c>
      <c r="C4466" s="32" t="str">
        <f t="shared" si="138"/>
        <v>渠道</v>
      </c>
      <c r="D4466" s="63">
        <f>ROUND(IF(AND(AO4466&gt;=0,Y4466="正常走货"),_xlfn.XLOOKUP(G4466,过机服务商重量差!A:A,过机服务商重量差!L:L),"0"),2)</f>
        <v>12</v>
      </c>
      <c r="E4466" s="64">
        <f>ROUND(IF(B4466="小旋风",$D4466/提成!$D$4*提成!$E$4,$D4466/提成!$D$3*提成!$E$3),2)</f>
        <v>0.12</v>
      </c>
      <c r="F4466" s="5" t="str">
        <f ca="1">IFERROR(LOOKUP(1,0/((B4466=名单!B:B)*(VALUE(AW4466)&gt;=名单!E:E)*(VALUE(AW4466)&lt;=名单!G:G)*(Y4466="正常走货")),名单!H:H),"否")</f>
        <v>否</v>
      </c>
      <c r="G4466" s="71" t="s">
        <v>13375</v>
      </c>
      <c r="H4466" s="71" t="s">
        <v>13377</v>
      </c>
      <c r="J4466" s="71" t="s">
        <v>17</v>
      </c>
      <c r="L4466" s="71" t="s">
        <v>18</v>
      </c>
      <c r="S4466" s="71" t="s">
        <v>152</v>
      </c>
      <c r="T4466" s="71" t="s">
        <v>14382</v>
      </c>
      <c r="Y4466" s="71" t="s">
        <v>14379</v>
      </c>
      <c r="AO4466" s="71">
        <v>90</v>
      </c>
      <c r="AW4466" s="71" t="s">
        <v>18860</v>
      </c>
      <c r="BB4466" s="53" t="s">
        <v>36</v>
      </c>
    </row>
    <row r="4467" spans="1:54">
      <c r="A4467" s="70" t="str">
        <f t="shared" si="139"/>
        <v>2026-01</v>
      </c>
      <c r="B4467" s="5" t="str">
        <f>_xlfn.XLOOKUP(G4467,过机服务商重量差!A:A,过机服务商重量差!G:G)</f>
        <v>玉麒麟</v>
      </c>
      <c r="C4467" s="32" t="str">
        <f t="shared" si="138"/>
        <v>渠道</v>
      </c>
      <c r="D4467" s="63">
        <f>ROUND(IF(AND(AO4467&gt;=0,Y4467="正常走货"),_xlfn.XLOOKUP(G4467,过机服务商重量差!A:A,过机服务商重量差!L:L),"0"),2)</f>
        <v>2</v>
      </c>
      <c r="E4467" s="64">
        <f>ROUND(IF(B4467="小旋风",$D4467/提成!$D$4*提成!$E$4,$D4467/提成!$D$3*提成!$E$3),2)</f>
        <v>0.02</v>
      </c>
      <c r="F4467" s="5" t="str">
        <f ca="1">IFERROR(LOOKUP(1,0/((B4467=名单!B:B)*(VALUE(AW4467)&gt;=名单!E:E)*(VALUE(AW4467)&lt;=名单!G:G)*(Y4467="正常走货")),名单!H:H),"否")</f>
        <v>否</v>
      </c>
      <c r="G4467" s="71" t="s">
        <v>13378</v>
      </c>
      <c r="H4467" s="71" t="s">
        <v>13380</v>
      </c>
      <c r="J4467" s="71" t="s">
        <v>256</v>
      </c>
      <c r="L4467" s="71" t="s">
        <v>18</v>
      </c>
      <c r="S4467" s="71" t="s">
        <v>604</v>
      </c>
      <c r="T4467" s="71" t="s">
        <v>14407</v>
      </c>
      <c r="Y4467" s="71" t="s">
        <v>14379</v>
      </c>
      <c r="AO4467" s="71">
        <v>253.29</v>
      </c>
      <c r="AW4467" s="71" t="s">
        <v>18861</v>
      </c>
      <c r="BB4467" s="53" t="s">
        <v>36</v>
      </c>
    </row>
    <row r="4468" spans="1:54">
      <c r="A4468" s="70" t="str">
        <f t="shared" si="139"/>
        <v>2026-01</v>
      </c>
      <c r="B4468" s="5" t="str">
        <f>_xlfn.XLOOKUP(G4468,过机服务商重量差!A:A,过机服务商重量差!G:G)</f>
        <v>小旋风</v>
      </c>
      <c r="C4468" s="32" t="str">
        <f t="shared" si="138"/>
        <v>渠道</v>
      </c>
      <c r="D4468" s="63">
        <f>ROUND(IF(AND(AO4468&gt;=0,Y4468="正常走货"),_xlfn.XLOOKUP(G4468,过机服务商重量差!A:A,过机服务商重量差!L:L),"0"),2)</f>
        <v>1152</v>
      </c>
      <c r="E4468" s="64">
        <f>ROUND(IF(B4468="小旋风",$D4468/提成!$D$4*提成!$E$4,$D4468/提成!$D$3*提成!$E$3),2)</f>
        <v>11.52</v>
      </c>
      <c r="F4468" s="5" t="str">
        <f ca="1">IFERROR(LOOKUP(1,0/((B4468=名单!B:B)*(VALUE(AW4468)&gt;=名单!E:E)*(VALUE(AW4468)&lt;=名单!G:G)*(Y4468="正常走货")),名单!H:H),"否")</f>
        <v>是</v>
      </c>
      <c r="G4468" s="71" t="s">
        <v>13381</v>
      </c>
      <c r="H4468" s="71" t="s">
        <v>13383</v>
      </c>
      <c r="J4468" s="71" t="s">
        <v>78</v>
      </c>
      <c r="L4468" s="71" t="s">
        <v>18</v>
      </c>
      <c r="S4468" s="71" t="s">
        <v>5181</v>
      </c>
      <c r="T4468" s="71" t="s">
        <v>16094</v>
      </c>
      <c r="Y4468" s="71" t="s">
        <v>14379</v>
      </c>
      <c r="AO4468" s="71">
        <v>1382.4</v>
      </c>
      <c r="AW4468" s="71" t="s">
        <v>18862</v>
      </c>
      <c r="BB4468" s="53" t="s">
        <v>36</v>
      </c>
    </row>
    <row r="4469" spans="1:54">
      <c r="A4469" s="70" t="str">
        <f t="shared" si="139"/>
        <v>2026-01</v>
      </c>
      <c r="B4469" s="5" t="str">
        <f>_xlfn.XLOOKUP(G4469,过机服务商重量差!A:A,过机服务商重量差!G:G)</f>
        <v>玉麒麟</v>
      </c>
      <c r="C4469" s="32" t="str">
        <f t="shared" si="138"/>
        <v>渠道</v>
      </c>
      <c r="D4469" s="63">
        <f>ROUND(IF(AND(AO4469&gt;=0,Y4469="正常走货"),_xlfn.XLOOKUP(G4469,过机服务商重量差!A:A,过机服务商重量差!L:L),"0"),2)</f>
        <v>92</v>
      </c>
      <c r="E4469" s="64">
        <f>ROUND(IF(B4469="小旋风",$D4469/提成!$D$4*提成!$E$4,$D4469/提成!$D$3*提成!$E$3),2)</f>
        <v>0.92</v>
      </c>
      <c r="F4469" s="5" t="str">
        <f ca="1">IFERROR(LOOKUP(1,0/((B4469=名单!B:B)*(VALUE(AW4469)&gt;=名单!E:E)*(VALUE(AW4469)&lt;=名单!G:G)*(Y4469="正常走货")),名单!H:H),"否")</f>
        <v>否</v>
      </c>
      <c r="G4469" s="71" t="s">
        <v>13384</v>
      </c>
      <c r="H4469" s="71" t="s">
        <v>13386</v>
      </c>
      <c r="J4469" s="71" t="s">
        <v>24</v>
      </c>
      <c r="L4469" s="71" t="s">
        <v>18</v>
      </c>
      <c r="S4469" s="71" t="s">
        <v>211</v>
      </c>
      <c r="T4469" s="71" t="s">
        <v>14407</v>
      </c>
      <c r="Y4469" s="71" t="s">
        <v>14379</v>
      </c>
      <c r="AO4469" s="71">
        <v>1340.7</v>
      </c>
      <c r="AW4469" s="71" t="s">
        <v>18863</v>
      </c>
      <c r="BB4469" s="53" t="s">
        <v>36</v>
      </c>
    </row>
    <row r="4470" spans="1:54">
      <c r="A4470" s="70" t="str">
        <f t="shared" si="139"/>
        <v>2026-01</v>
      </c>
      <c r="B4470" s="5" t="str">
        <f>_xlfn.XLOOKUP(G4470,过机服务商重量差!A:A,过机服务商重量差!G:G)</f>
        <v>玉麒麟</v>
      </c>
      <c r="C4470" s="32" t="str">
        <f t="shared" si="138"/>
        <v>渠道</v>
      </c>
      <c r="D4470" s="63">
        <f>ROUND(IF(AND(AO4470&gt;=0,Y4470="正常走货"),_xlfn.XLOOKUP(G4470,过机服务商重量差!A:A,过机服务商重量差!L:L),"0"),2)</f>
        <v>92</v>
      </c>
      <c r="E4470" s="64">
        <f>ROUND(IF(B4470="小旋风",$D4470/提成!$D$4*提成!$E$4,$D4470/提成!$D$3*提成!$E$3),2)</f>
        <v>0.92</v>
      </c>
      <c r="F4470" s="5" t="str">
        <f ca="1">IFERROR(LOOKUP(1,0/((B4470=名单!B:B)*(VALUE(AW4470)&gt;=名单!E:E)*(VALUE(AW4470)&lt;=名单!G:G)*(Y4470="正常走货")),名单!H:H),"否")</f>
        <v>否</v>
      </c>
      <c r="G4470" s="71" t="s">
        <v>13387</v>
      </c>
      <c r="H4470" s="71" t="s">
        <v>13389</v>
      </c>
      <c r="J4470" s="71" t="s">
        <v>24</v>
      </c>
      <c r="L4470" s="71" t="s">
        <v>18</v>
      </c>
      <c r="S4470" s="71" t="s">
        <v>211</v>
      </c>
      <c r="T4470" s="71" t="s">
        <v>14407</v>
      </c>
      <c r="Y4470" s="71" t="s">
        <v>14379</v>
      </c>
      <c r="AO4470" s="71">
        <v>1340.7</v>
      </c>
      <c r="AW4470" s="71" t="s">
        <v>18864</v>
      </c>
      <c r="BB4470" s="53" t="s">
        <v>36</v>
      </c>
    </row>
    <row r="4471" spans="1:54">
      <c r="A4471" s="70" t="str">
        <f t="shared" si="139"/>
        <v>2026-01</v>
      </c>
      <c r="B4471" s="5" t="str">
        <f>_xlfn.XLOOKUP(G4471,过机服务商重量差!A:A,过机服务商重量差!G:G)</f>
        <v>玉麒麟</v>
      </c>
      <c r="C4471" s="32" t="str">
        <f t="shared" si="138"/>
        <v>渠道</v>
      </c>
      <c r="D4471" s="63">
        <f>ROUND(IF(AND(AO4471&gt;=0,Y4471="正常走货"),_xlfn.XLOOKUP(G4471,过机服务商重量差!A:A,过机服务商重量差!L:L),"0"),2)</f>
        <v>92</v>
      </c>
      <c r="E4471" s="64">
        <f>ROUND(IF(B4471="小旋风",$D4471/提成!$D$4*提成!$E$4,$D4471/提成!$D$3*提成!$E$3),2)</f>
        <v>0.92</v>
      </c>
      <c r="F4471" s="5" t="str">
        <f ca="1">IFERROR(LOOKUP(1,0/((B4471=名单!B:B)*(VALUE(AW4471)&gt;=名单!E:E)*(VALUE(AW4471)&lt;=名单!G:G)*(Y4471="正常走货")),名单!H:H),"否")</f>
        <v>否</v>
      </c>
      <c r="G4471" s="71" t="s">
        <v>13390</v>
      </c>
      <c r="H4471" s="71" t="s">
        <v>13392</v>
      </c>
      <c r="J4471" s="71" t="s">
        <v>24</v>
      </c>
      <c r="L4471" s="71" t="s">
        <v>18</v>
      </c>
      <c r="S4471" s="71" t="s">
        <v>211</v>
      </c>
      <c r="T4471" s="71" t="s">
        <v>14407</v>
      </c>
      <c r="Y4471" s="71" t="s">
        <v>14379</v>
      </c>
      <c r="AO4471" s="71">
        <v>1340.7</v>
      </c>
      <c r="AW4471" s="71" t="s">
        <v>18865</v>
      </c>
      <c r="BB4471" s="53" t="s">
        <v>36</v>
      </c>
    </row>
    <row r="4472" spans="1:54">
      <c r="A4472" s="70" t="str">
        <f t="shared" si="139"/>
        <v>2026-01</v>
      </c>
      <c r="B4472" s="5" t="str">
        <f>_xlfn.XLOOKUP(G4472,过机服务商重量差!A:A,过机服务商重量差!G:G)</f>
        <v>玉麒麟</v>
      </c>
      <c r="C4472" s="32" t="str">
        <f t="shared" si="138"/>
        <v>渠道</v>
      </c>
      <c r="D4472" s="63">
        <f>ROUND(IF(AND(AO4472&gt;=0,Y4472="正常走货"),_xlfn.XLOOKUP(G4472,过机服务商重量差!A:A,过机服务商重量差!L:L),"0"),2)</f>
        <v>92</v>
      </c>
      <c r="E4472" s="64">
        <f>ROUND(IF(B4472="小旋风",$D4472/提成!$D$4*提成!$E$4,$D4472/提成!$D$3*提成!$E$3),2)</f>
        <v>0.92</v>
      </c>
      <c r="F4472" s="5" t="str">
        <f ca="1">IFERROR(LOOKUP(1,0/((B4472=名单!B:B)*(VALUE(AW4472)&gt;=名单!E:E)*(VALUE(AW4472)&lt;=名单!G:G)*(Y4472="正常走货")),名单!H:H),"否")</f>
        <v>否</v>
      </c>
      <c r="G4472" s="71" t="s">
        <v>13393</v>
      </c>
      <c r="H4472" s="71" t="s">
        <v>13395</v>
      </c>
      <c r="J4472" s="71" t="s">
        <v>24</v>
      </c>
      <c r="L4472" s="71" t="s">
        <v>18</v>
      </c>
      <c r="S4472" s="71" t="s">
        <v>211</v>
      </c>
      <c r="T4472" s="71" t="s">
        <v>14407</v>
      </c>
      <c r="Y4472" s="71" t="s">
        <v>14379</v>
      </c>
      <c r="AO4472" s="71">
        <v>1340.7</v>
      </c>
      <c r="AW4472" s="71" t="s">
        <v>18866</v>
      </c>
      <c r="BB4472" s="53" t="s">
        <v>36</v>
      </c>
    </row>
    <row r="4473" spans="1:54">
      <c r="A4473" s="70" t="str">
        <f t="shared" si="139"/>
        <v>2026-01</v>
      </c>
      <c r="B4473" s="5" t="str">
        <f>_xlfn.XLOOKUP(G4473,过机服务商重量差!A:A,过机服务商重量差!G:G)</f>
        <v>玉麒麟</v>
      </c>
      <c r="C4473" s="32" t="str">
        <f t="shared" si="138"/>
        <v>渠道</v>
      </c>
      <c r="D4473" s="63">
        <f>ROUND(IF(AND(AO4473&gt;=0,Y4473="正常走货"),_xlfn.XLOOKUP(G4473,过机服务商重量差!A:A,过机服务商重量差!L:L),"0"),2)</f>
        <v>92</v>
      </c>
      <c r="E4473" s="64">
        <f>ROUND(IF(B4473="小旋风",$D4473/提成!$D$4*提成!$E$4,$D4473/提成!$D$3*提成!$E$3),2)</f>
        <v>0.92</v>
      </c>
      <c r="F4473" s="5" t="str">
        <f ca="1">IFERROR(LOOKUP(1,0/((B4473=名单!B:B)*(VALUE(AW4473)&gt;=名单!E:E)*(VALUE(AW4473)&lt;=名单!G:G)*(Y4473="正常走货")),名单!H:H),"否")</f>
        <v>否</v>
      </c>
      <c r="G4473" s="71" t="s">
        <v>13396</v>
      </c>
      <c r="H4473" s="71" t="s">
        <v>13398</v>
      </c>
      <c r="J4473" s="71" t="s">
        <v>24</v>
      </c>
      <c r="L4473" s="71" t="s">
        <v>18</v>
      </c>
      <c r="S4473" s="71" t="s">
        <v>211</v>
      </c>
      <c r="T4473" s="71" t="s">
        <v>14407</v>
      </c>
      <c r="Y4473" s="71" t="s">
        <v>14379</v>
      </c>
      <c r="AO4473" s="71">
        <v>1340.7</v>
      </c>
      <c r="AW4473" s="71" t="s">
        <v>18867</v>
      </c>
      <c r="BB4473" s="53" t="s">
        <v>36</v>
      </c>
    </row>
    <row r="4474" spans="1:54">
      <c r="A4474" s="70" t="str">
        <f t="shared" si="139"/>
        <v>2026-01</v>
      </c>
      <c r="B4474" s="5" t="str">
        <f>_xlfn.XLOOKUP(G4474,过机服务商重量差!A:A,过机服务商重量差!G:G)</f>
        <v>玉麒麟</v>
      </c>
      <c r="C4474" s="32" t="str">
        <f t="shared" ref="C4474:C4490" si="140">IF(OR(AO4474&lt;0,L4474="FBA海运"),"","渠道")</f>
        <v>渠道</v>
      </c>
      <c r="D4474" s="63">
        <f>ROUND(IF(AND(AO4474&gt;=0,Y4474="正常走货"),_xlfn.XLOOKUP(G4474,过机服务商重量差!A:A,过机服务商重量差!L:L),"0"),2)</f>
        <v>92</v>
      </c>
      <c r="E4474" s="64">
        <f>ROUND(IF(B4474="小旋风",$D4474/提成!$D$4*提成!$E$4,$D4474/提成!$D$3*提成!$E$3),2)</f>
        <v>0.92</v>
      </c>
      <c r="F4474" s="5" t="str">
        <f ca="1">IFERROR(LOOKUP(1,0/((B4474=名单!B:B)*(VALUE(AW4474)&gt;=名单!E:E)*(VALUE(AW4474)&lt;=名单!G:G)*(Y4474="正常走货")),名单!H:H),"否")</f>
        <v>否</v>
      </c>
      <c r="G4474" s="71" t="s">
        <v>13399</v>
      </c>
      <c r="H4474" s="71" t="s">
        <v>13401</v>
      </c>
      <c r="J4474" s="71" t="s">
        <v>24</v>
      </c>
      <c r="L4474" s="71" t="s">
        <v>18</v>
      </c>
      <c r="S4474" s="71" t="s">
        <v>211</v>
      </c>
      <c r="T4474" s="71" t="s">
        <v>14407</v>
      </c>
      <c r="Y4474" s="71" t="s">
        <v>14379</v>
      </c>
      <c r="AO4474" s="71">
        <v>1340.7</v>
      </c>
      <c r="AW4474" s="71" t="s">
        <v>18868</v>
      </c>
      <c r="BB4474" s="53" t="s">
        <v>36</v>
      </c>
    </row>
    <row r="4475" spans="1:54">
      <c r="A4475" s="70" t="str">
        <f t="shared" si="139"/>
        <v>2026-01</v>
      </c>
      <c r="B4475" s="5" t="str">
        <f>_xlfn.XLOOKUP(G4475,过机服务商重量差!A:A,过机服务商重量差!G:G)</f>
        <v>玉麒麟</v>
      </c>
      <c r="C4475" s="32" t="str">
        <f t="shared" si="140"/>
        <v>渠道</v>
      </c>
      <c r="D4475" s="63">
        <f>ROUND(IF(AND(AO4475&gt;=0,Y4475="正常走货"),_xlfn.XLOOKUP(G4475,过机服务商重量差!A:A,过机服务商重量差!L:L),"0"),2)</f>
        <v>92</v>
      </c>
      <c r="E4475" s="64">
        <f>ROUND(IF(B4475="小旋风",$D4475/提成!$D$4*提成!$E$4,$D4475/提成!$D$3*提成!$E$3),2)</f>
        <v>0.92</v>
      </c>
      <c r="F4475" s="5" t="str">
        <f ca="1">IFERROR(LOOKUP(1,0/((B4475=名单!B:B)*(VALUE(AW4475)&gt;=名单!E:E)*(VALUE(AW4475)&lt;=名单!G:G)*(Y4475="正常走货")),名单!H:H),"否")</f>
        <v>否</v>
      </c>
      <c r="G4475" s="71" t="s">
        <v>13402</v>
      </c>
      <c r="H4475" s="71" t="s">
        <v>13404</v>
      </c>
      <c r="J4475" s="71" t="s">
        <v>24</v>
      </c>
      <c r="L4475" s="71" t="s">
        <v>18</v>
      </c>
      <c r="S4475" s="71" t="s">
        <v>211</v>
      </c>
      <c r="T4475" s="71" t="s">
        <v>14407</v>
      </c>
      <c r="Y4475" s="71" t="s">
        <v>14379</v>
      </c>
      <c r="AO4475" s="71">
        <v>1340.7</v>
      </c>
      <c r="AW4475" s="71" t="s">
        <v>18869</v>
      </c>
      <c r="BB4475" s="53" t="s">
        <v>36</v>
      </c>
    </row>
    <row r="4476" spans="1:54">
      <c r="A4476" s="70" t="str">
        <f t="shared" si="139"/>
        <v>2026-01</v>
      </c>
      <c r="B4476" s="5" t="str">
        <f>_xlfn.XLOOKUP(G4476,过机服务商重量差!A:A,过机服务商重量差!G:G)</f>
        <v>玉麒麟</v>
      </c>
      <c r="C4476" s="32" t="str">
        <f t="shared" si="140"/>
        <v>渠道</v>
      </c>
      <c r="D4476" s="63">
        <f>ROUND(IF(AND(AO4476&gt;=0,Y4476="正常走货"),_xlfn.XLOOKUP(G4476,过机服务商重量差!A:A,过机服务商重量差!L:L),"0"),2)</f>
        <v>92</v>
      </c>
      <c r="E4476" s="64">
        <f>ROUND(IF(B4476="小旋风",$D4476/提成!$D$4*提成!$E$4,$D4476/提成!$D$3*提成!$E$3),2)</f>
        <v>0.92</v>
      </c>
      <c r="F4476" s="5" t="str">
        <f ca="1">IFERROR(LOOKUP(1,0/((B4476=名单!B:B)*(VALUE(AW4476)&gt;=名单!E:E)*(VALUE(AW4476)&lt;=名单!G:G)*(Y4476="正常走货")),名单!H:H),"否")</f>
        <v>否</v>
      </c>
      <c r="G4476" s="71" t="s">
        <v>13405</v>
      </c>
      <c r="H4476" s="71" t="s">
        <v>13407</v>
      </c>
      <c r="J4476" s="71" t="s">
        <v>24</v>
      </c>
      <c r="L4476" s="71" t="s">
        <v>18</v>
      </c>
      <c r="S4476" s="71" t="s">
        <v>211</v>
      </c>
      <c r="T4476" s="71" t="s">
        <v>14407</v>
      </c>
      <c r="Y4476" s="71" t="s">
        <v>14379</v>
      </c>
      <c r="AO4476" s="71">
        <v>973.6</v>
      </c>
      <c r="AW4476" s="71" t="s">
        <v>18870</v>
      </c>
      <c r="BB4476" s="53" t="s">
        <v>36</v>
      </c>
    </row>
    <row r="4477" spans="1:54">
      <c r="A4477" s="70" t="str">
        <f t="shared" si="139"/>
        <v>2026-01</v>
      </c>
      <c r="B4477" s="5" t="str">
        <f>_xlfn.XLOOKUP(G4477,过机服务商重量差!A:A,过机服务商重量差!G:G)</f>
        <v>玉麒麟</v>
      </c>
      <c r="C4477" s="32" t="str">
        <f t="shared" si="140"/>
        <v>渠道</v>
      </c>
      <c r="D4477" s="63">
        <f>ROUND(IF(AND(AO4477&gt;=0,Y4477="正常走货"),_xlfn.XLOOKUP(G4477,过机服务商重量差!A:A,过机服务商重量差!L:L),"0"),2)</f>
        <v>100</v>
      </c>
      <c r="E4477" s="64">
        <f>ROUND(IF(B4477="小旋风",$D4477/提成!$D$4*提成!$E$4,$D4477/提成!$D$3*提成!$E$3),2)</f>
        <v>1</v>
      </c>
      <c r="F4477" s="5" t="str">
        <f ca="1">IFERROR(LOOKUP(1,0/((B4477=名单!B:B)*(VALUE(AW4477)&gt;=名单!E:E)*(VALUE(AW4477)&lt;=名单!G:G)*(Y4477="正常走货")),名单!H:H),"否")</f>
        <v>否</v>
      </c>
      <c r="G4477" s="71" t="s">
        <v>13408</v>
      </c>
      <c r="H4477" s="71" t="s">
        <v>13410</v>
      </c>
      <c r="J4477" s="71" t="s">
        <v>24</v>
      </c>
      <c r="L4477" s="71" t="s">
        <v>18</v>
      </c>
      <c r="S4477" s="71" t="s">
        <v>211</v>
      </c>
      <c r="T4477" s="71" t="s">
        <v>14407</v>
      </c>
      <c r="Y4477" s="71" t="s">
        <v>14379</v>
      </c>
      <c r="AO4477" s="71">
        <v>581.6</v>
      </c>
      <c r="AW4477" s="71" t="s">
        <v>18871</v>
      </c>
      <c r="BB4477" s="53" t="s">
        <v>36</v>
      </c>
    </row>
    <row r="4478" spans="1:54">
      <c r="A4478" s="70" t="str">
        <f t="shared" si="139"/>
        <v>2026-01</v>
      </c>
      <c r="B4478" s="5" t="str">
        <f>_xlfn.XLOOKUP(G4478,过机服务商重量差!A:A,过机服务商重量差!G:G)</f>
        <v>玉麒麟</v>
      </c>
      <c r="C4478" s="32" t="str">
        <f t="shared" si="140"/>
        <v>渠道</v>
      </c>
      <c r="D4478" s="63">
        <f>ROUND(IF(AND(AO4478&gt;=0,Y4478="正常走货"),_xlfn.XLOOKUP(G4478,过机服务商重量差!A:A,过机服务商重量差!L:L),"0"),2)</f>
        <v>100</v>
      </c>
      <c r="E4478" s="64">
        <f>ROUND(IF(B4478="小旋风",$D4478/提成!$D$4*提成!$E$4,$D4478/提成!$D$3*提成!$E$3),2)</f>
        <v>1</v>
      </c>
      <c r="F4478" s="5" t="str">
        <f ca="1">IFERROR(LOOKUP(1,0/((B4478=名单!B:B)*(VALUE(AW4478)&gt;=名单!E:E)*(VALUE(AW4478)&lt;=名单!G:G)*(Y4478="正常走货")),名单!H:H),"否")</f>
        <v>否</v>
      </c>
      <c r="G4478" s="71" t="s">
        <v>13411</v>
      </c>
      <c r="H4478" s="71" t="s">
        <v>13413</v>
      </c>
      <c r="J4478" s="71" t="s">
        <v>24</v>
      </c>
      <c r="L4478" s="71" t="s">
        <v>18</v>
      </c>
      <c r="S4478" s="71" t="s">
        <v>211</v>
      </c>
      <c r="T4478" s="71" t="s">
        <v>14407</v>
      </c>
      <c r="Y4478" s="71" t="s">
        <v>14379</v>
      </c>
      <c r="AO4478" s="71">
        <v>581.6</v>
      </c>
      <c r="AW4478" s="71" t="s">
        <v>18872</v>
      </c>
      <c r="BB4478" s="53" t="s">
        <v>36</v>
      </c>
    </row>
    <row r="4479" spans="1:54">
      <c r="A4479" s="70" t="str">
        <f t="shared" si="139"/>
        <v>2026-01</v>
      </c>
      <c r="B4479" s="5" t="str">
        <f>_xlfn.XLOOKUP(G4479,过机服务商重量差!A:A,过机服务商重量差!G:G)</f>
        <v>玉麒麟</v>
      </c>
      <c r="C4479" s="32" t="str">
        <f t="shared" si="140"/>
        <v>渠道</v>
      </c>
      <c r="D4479" s="63">
        <f>ROUND(IF(AND(AO4479&gt;=0,Y4479="正常走货"),_xlfn.XLOOKUP(G4479,过机服务商重量差!A:A,过机服务商重量差!L:L),"0"),2)</f>
        <v>100</v>
      </c>
      <c r="E4479" s="64">
        <f>ROUND(IF(B4479="小旋风",$D4479/提成!$D$4*提成!$E$4,$D4479/提成!$D$3*提成!$E$3),2)</f>
        <v>1</v>
      </c>
      <c r="F4479" s="5" t="str">
        <f ca="1">IFERROR(LOOKUP(1,0/((B4479=名单!B:B)*(VALUE(AW4479)&gt;=名单!E:E)*(VALUE(AW4479)&lt;=名单!G:G)*(Y4479="正常走货")),名单!H:H),"否")</f>
        <v>否</v>
      </c>
      <c r="G4479" s="71" t="s">
        <v>13414</v>
      </c>
      <c r="H4479" s="71" t="s">
        <v>13416</v>
      </c>
      <c r="J4479" s="71" t="s">
        <v>24</v>
      </c>
      <c r="L4479" s="71" t="s">
        <v>18</v>
      </c>
      <c r="S4479" s="71" t="s">
        <v>211</v>
      </c>
      <c r="T4479" s="71" t="s">
        <v>14407</v>
      </c>
      <c r="Y4479" s="71" t="s">
        <v>14379</v>
      </c>
      <c r="AO4479" s="71">
        <v>581.6</v>
      </c>
      <c r="AW4479" s="71" t="s">
        <v>18873</v>
      </c>
      <c r="BB4479" s="53" t="s">
        <v>36</v>
      </c>
    </row>
    <row r="4480" spans="1:54">
      <c r="A4480" s="70" t="str">
        <f t="shared" si="139"/>
        <v>2026-01</v>
      </c>
      <c r="B4480" s="5" t="str">
        <f>_xlfn.XLOOKUP(G4480,过机服务商重量差!A:A,过机服务商重量差!G:G)</f>
        <v>玉麒麟</v>
      </c>
      <c r="C4480" s="32" t="str">
        <f t="shared" si="140"/>
        <v>渠道</v>
      </c>
      <c r="D4480" s="63">
        <f>ROUND(IF(AND(AO4480&gt;=0,Y4480="正常走货"),_xlfn.XLOOKUP(G4480,过机服务商重量差!A:A,过机服务商重量差!L:L),"0"),2)</f>
        <v>100</v>
      </c>
      <c r="E4480" s="64">
        <f>ROUND(IF(B4480="小旋风",$D4480/提成!$D$4*提成!$E$4,$D4480/提成!$D$3*提成!$E$3),2)</f>
        <v>1</v>
      </c>
      <c r="F4480" s="5" t="str">
        <f ca="1">IFERROR(LOOKUP(1,0/((B4480=名单!B:B)*(VALUE(AW4480)&gt;=名单!E:E)*(VALUE(AW4480)&lt;=名单!G:G)*(Y4480="正常走货")),名单!H:H),"否")</f>
        <v>否</v>
      </c>
      <c r="G4480" s="71" t="s">
        <v>13417</v>
      </c>
      <c r="H4480" s="71" t="s">
        <v>13419</v>
      </c>
      <c r="J4480" s="71" t="s">
        <v>24</v>
      </c>
      <c r="L4480" s="71" t="s">
        <v>18</v>
      </c>
      <c r="S4480" s="71" t="s">
        <v>211</v>
      </c>
      <c r="T4480" s="71" t="s">
        <v>14407</v>
      </c>
      <c r="Y4480" s="71" t="s">
        <v>14379</v>
      </c>
      <c r="AO4480" s="71">
        <v>581.6</v>
      </c>
      <c r="AW4480" s="71" t="s">
        <v>18874</v>
      </c>
      <c r="BB4480" s="53" t="s">
        <v>36</v>
      </c>
    </row>
    <row r="4481" spans="1:54">
      <c r="A4481" s="70" t="str">
        <f t="shared" si="139"/>
        <v>2026-01</v>
      </c>
      <c r="B4481" s="5" t="str">
        <f>_xlfn.XLOOKUP(G4481,过机服务商重量差!A:A,过机服务商重量差!G:G)</f>
        <v>玉麒麟</v>
      </c>
      <c r="C4481" s="32" t="str">
        <f t="shared" si="140"/>
        <v>渠道</v>
      </c>
      <c r="D4481" s="63">
        <f>ROUND(IF(AND(AO4481&gt;=0,Y4481="正常走货"),_xlfn.XLOOKUP(G4481,过机服务商重量差!A:A,过机服务商重量差!L:L),"0"),2)</f>
        <v>100</v>
      </c>
      <c r="E4481" s="64">
        <f>ROUND(IF(B4481="小旋风",$D4481/提成!$D$4*提成!$E$4,$D4481/提成!$D$3*提成!$E$3),2)</f>
        <v>1</v>
      </c>
      <c r="F4481" s="5" t="str">
        <f ca="1">IFERROR(LOOKUP(1,0/((B4481=名单!B:B)*(VALUE(AW4481)&gt;=名单!E:E)*(VALUE(AW4481)&lt;=名单!G:G)*(Y4481="正常走货")),名单!H:H),"否")</f>
        <v>否</v>
      </c>
      <c r="G4481" s="71" t="s">
        <v>13420</v>
      </c>
      <c r="H4481" s="71" t="s">
        <v>13422</v>
      </c>
      <c r="J4481" s="71" t="s">
        <v>24</v>
      </c>
      <c r="L4481" s="71" t="s">
        <v>18</v>
      </c>
      <c r="S4481" s="71" t="s">
        <v>211</v>
      </c>
      <c r="T4481" s="71" t="s">
        <v>14407</v>
      </c>
      <c r="Y4481" s="71" t="s">
        <v>14379</v>
      </c>
      <c r="AO4481" s="71">
        <v>581.6</v>
      </c>
      <c r="AW4481" s="71" t="s">
        <v>18875</v>
      </c>
      <c r="BB4481" s="53" t="s">
        <v>36</v>
      </c>
    </row>
    <row r="4482" spans="1:54">
      <c r="A4482" s="70" t="str">
        <f t="shared" si="139"/>
        <v>2026-01</v>
      </c>
      <c r="B4482" s="5" t="str">
        <f>_xlfn.XLOOKUP(G4482,过机服务商重量差!A:A,过机服务商重量差!G:G)</f>
        <v>玉麒麟</v>
      </c>
      <c r="C4482" s="32" t="str">
        <f t="shared" si="140"/>
        <v>渠道</v>
      </c>
      <c r="D4482" s="63">
        <f>ROUND(IF(AND(AO4482&gt;=0,Y4482="正常走货"),_xlfn.XLOOKUP(G4482,过机服务商重量差!A:A,过机服务商重量差!L:L),"0"),2)</f>
        <v>100</v>
      </c>
      <c r="E4482" s="64">
        <f>ROUND(IF(B4482="小旋风",$D4482/提成!$D$4*提成!$E$4,$D4482/提成!$D$3*提成!$E$3),2)</f>
        <v>1</v>
      </c>
      <c r="F4482" s="5" t="str">
        <f ca="1">IFERROR(LOOKUP(1,0/((B4482=名单!B:B)*(VALUE(AW4482)&gt;=名单!E:E)*(VALUE(AW4482)&lt;=名单!G:G)*(Y4482="正常走货")),名单!H:H),"否")</f>
        <v>否</v>
      </c>
      <c r="G4482" s="71" t="s">
        <v>13423</v>
      </c>
      <c r="H4482" s="71" t="s">
        <v>13425</v>
      </c>
      <c r="J4482" s="71" t="s">
        <v>24</v>
      </c>
      <c r="L4482" s="71" t="s">
        <v>18</v>
      </c>
      <c r="S4482" s="71" t="s">
        <v>211</v>
      </c>
      <c r="T4482" s="71" t="s">
        <v>14407</v>
      </c>
      <c r="Y4482" s="71" t="s">
        <v>14379</v>
      </c>
      <c r="AO4482" s="71">
        <v>581.6</v>
      </c>
      <c r="AW4482" s="71" t="s">
        <v>18876</v>
      </c>
      <c r="BB4482" s="53" t="s">
        <v>36</v>
      </c>
    </row>
    <row r="4483" spans="1:54">
      <c r="A4483" s="70" t="str">
        <f t="shared" ref="A4483:A4490" si="141">MID(AW4483,1,7)</f>
        <v>2026-01</v>
      </c>
      <c r="B4483" s="5" t="str">
        <f>_xlfn.XLOOKUP(G4483,过机服务商重量差!A:A,过机服务商重量差!G:G)</f>
        <v>玉麒麟</v>
      </c>
      <c r="C4483" s="32" t="str">
        <f t="shared" si="140"/>
        <v>渠道</v>
      </c>
      <c r="D4483" s="63">
        <f>ROUND(IF(AND(AO4483&gt;=0,Y4483="正常走货"),_xlfn.XLOOKUP(G4483,过机服务商重量差!A:A,过机服务商重量差!L:L),"0"),2)</f>
        <v>100</v>
      </c>
      <c r="E4483" s="64">
        <f>ROUND(IF(B4483="小旋风",$D4483/提成!$D$4*提成!$E$4,$D4483/提成!$D$3*提成!$E$3),2)</f>
        <v>1</v>
      </c>
      <c r="F4483" s="5" t="str">
        <f ca="1">IFERROR(LOOKUP(1,0/((B4483=名单!B:B)*(VALUE(AW4483)&gt;=名单!E:E)*(VALUE(AW4483)&lt;=名单!G:G)*(Y4483="正常走货")),名单!H:H),"否")</f>
        <v>否</v>
      </c>
      <c r="G4483" s="71" t="s">
        <v>13426</v>
      </c>
      <c r="H4483" s="71" t="s">
        <v>13428</v>
      </c>
      <c r="J4483" s="71" t="s">
        <v>24</v>
      </c>
      <c r="L4483" s="71" t="s">
        <v>18</v>
      </c>
      <c r="S4483" s="71" t="s">
        <v>211</v>
      </c>
      <c r="T4483" s="71" t="s">
        <v>14407</v>
      </c>
      <c r="Y4483" s="71" t="s">
        <v>14379</v>
      </c>
      <c r="AO4483" s="71">
        <v>581.6</v>
      </c>
      <c r="AW4483" s="71" t="s">
        <v>18877</v>
      </c>
      <c r="BB4483" s="53" t="s">
        <v>36</v>
      </c>
    </row>
    <row r="4484" spans="1:54">
      <c r="A4484" s="70" t="str">
        <f t="shared" si="141"/>
        <v>2026-01</v>
      </c>
      <c r="B4484" s="5" t="str">
        <f>_xlfn.XLOOKUP(G4484,过机服务商重量差!A:A,过机服务商重量差!G:G)</f>
        <v>玉麒麟</v>
      </c>
      <c r="C4484" s="32" t="str">
        <f t="shared" si="140"/>
        <v>渠道</v>
      </c>
      <c r="D4484" s="63">
        <f>ROUND(IF(AND(AO4484&gt;=0,Y4484="正常走货"),_xlfn.XLOOKUP(G4484,过机服务商重量差!A:A,过机服务商重量差!L:L),"0"),2)</f>
        <v>100</v>
      </c>
      <c r="E4484" s="64">
        <f>ROUND(IF(B4484="小旋风",$D4484/提成!$D$4*提成!$E$4,$D4484/提成!$D$3*提成!$E$3),2)</f>
        <v>1</v>
      </c>
      <c r="F4484" s="5" t="str">
        <f ca="1">IFERROR(LOOKUP(1,0/((B4484=名单!B:B)*(VALUE(AW4484)&gt;=名单!E:E)*(VALUE(AW4484)&lt;=名单!G:G)*(Y4484="正常走货")),名单!H:H),"否")</f>
        <v>否</v>
      </c>
      <c r="G4484" s="71" t="s">
        <v>13429</v>
      </c>
      <c r="H4484" s="71" t="s">
        <v>13431</v>
      </c>
      <c r="J4484" s="71" t="s">
        <v>24</v>
      </c>
      <c r="L4484" s="71" t="s">
        <v>18</v>
      </c>
      <c r="S4484" s="71" t="s">
        <v>211</v>
      </c>
      <c r="T4484" s="71" t="s">
        <v>14407</v>
      </c>
      <c r="Y4484" s="71" t="s">
        <v>14379</v>
      </c>
      <c r="AO4484" s="71">
        <v>581.6</v>
      </c>
      <c r="AW4484" s="71" t="s">
        <v>18878</v>
      </c>
      <c r="BB4484" s="53" t="s">
        <v>36</v>
      </c>
    </row>
    <row r="4485" spans="1:54">
      <c r="A4485" s="70" t="str">
        <f t="shared" si="141"/>
        <v>2026-01</v>
      </c>
      <c r="B4485" s="5" t="str">
        <f>_xlfn.XLOOKUP(G4485,过机服务商重量差!A:A,过机服务商重量差!G:G)</f>
        <v>玉麒麟</v>
      </c>
      <c r="C4485" s="32" t="str">
        <f t="shared" si="140"/>
        <v>渠道</v>
      </c>
      <c r="D4485" s="63">
        <f>ROUND(IF(AND(AO4485&gt;=0,Y4485="正常走货"),_xlfn.XLOOKUP(G4485,过机服务商重量差!A:A,过机服务商重量差!L:L),"0"),2)</f>
        <v>100</v>
      </c>
      <c r="E4485" s="64">
        <f>ROUND(IF(B4485="小旋风",$D4485/提成!$D$4*提成!$E$4,$D4485/提成!$D$3*提成!$E$3),2)</f>
        <v>1</v>
      </c>
      <c r="F4485" s="5" t="str">
        <f ca="1">IFERROR(LOOKUP(1,0/((B4485=名单!B:B)*(VALUE(AW4485)&gt;=名单!E:E)*(VALUE(AW4485)&lt;=名单!G:G)*(Y4485="正常走货")),名单!H:H),"否")</f>
        <v>否</v>
      </c>
      <c r="G4485" s="71" t="s">
        <v>13432</v>
      </c>
      <c r="H4485" s="71" t="s">
        <v>13434</v>
      </c>
      <c r="J4485" s="71" t="s">
        <v>24</v>
      </c>
      <c r="L4485" s="71" t="s">
        <v>18</v>
      </c>
      <c r="S4485" s="71" t="s">
        <v>211</v>
      </c>
      <c r="T4485" s="71" t="s">
        <v>14407</v>
      </c>
      <c r="Y4485" s="71" t="s">
        <v>14379</v>
      </c>
      <c r="AO4485" s="71">
        <v>581.6</v>
      </c>
      <c r="AW4485" s="71" t="s">
        <v>18879</v>
      </c>
      <c r="BB4485" s="53" t="s">
        <v>36</v>
      </c>
    </row>
    <row r="4486" spans="1:54">
      <c r="A4486" s="70" t="str">
        <f t="shared" si="141"/>
        <v>2026-01</v>
      </c>
      <c r="B4486" s="5" t="str">
        <f>_xlfn.XLOOKUP(G4486,过机服务商重量差!A:A,过机服务商重量差!G:G)</f>
        <v>玉麒麟</v>
      </c>
      <c r="C4486" s="32" t="str">
        <f t="shared" si="140"/>
        <v>渠道</v>
      </c>
      <c r="D4486" s="63">
        <f>ROUND(IF(AND(AO4486&gt;=0,Y4486="正常走货"),_xlfn.XLOOKUP(G4486,过机服务商重量差!A:A,过机服务商重量差!L:L),"0"),2)</f>
        <v>100</v>
      </c>
      <c r="E4486" s="64">
        <f>ROUND(IF(B4486="小旋风",$D4486/提成!$D$4*提成!$E$4,$D4486/提成!$D$3*提成!$E$3),2)</f>
        <v>1</v>
      </c>
      <c r="F4486" s="5" t="str">
        <f ca="1">IFERROR(LOOKUP(1,0/((B4486=名单!B:B)*(VALUE(AW4486)&gt;=名单!E:E)*(VALUE(AW4486)&lt;=名单!G:G)*(Y4486="正常走货")),名单!H:H),"否")</f>
        <v>否</v>
      </c>
      <c r="G4486" s="71" t="s">
        <v>13435</v>
      </c>
      <c r="H4486" s="71" t="s">
        <v>13437</v>
      </c>
      <c r="J4486" s="71" t="s">
        <v>24</v>
      </c>
      <c r="L4486" s="71" t="s">
        <v>18</v>
      </c>
      <c r="S4486" s="71" t="s">
        <v>211</v>
      </c>
      <c r="T4486" s="71" t="s">
        <v>14407</v>
      </c>
      <c r="Y4486" s="71" t="s">
        <v>14379</v>
      </c>
      <c r="AO4486" s="71">
        <v>581.6</v>
      </c>
      <c r="AW4486" s="71" t="s">
        <v>18880</v>
      </c>
      <c r="BB4486" s="53" t="s">
        <v>36</v>
      </c>
    </row>
    <row r="4487" spans="1:54">
      <c r="A4487" s="70" t="str">
        <f t="shared" si="141"/>
        <v>2026-01</v>
      </c>
      <c r="B4487" s="5" t="str">
        <f>_xlfn.XLOOKUP(G4487,过机服务商重量差!A:A,过机服务商重量差!G:G)</f>
        <v>玉麒麟</v>
      </c>
      <c r="C4487" s="32" t="str">
        <f t="shared" si="140"/>
        <v>渠道</v>
      </c>
      <c r="D4487" s="63">
        <f>ROUND(IF(AND(AO4487&gt;=0,Y4487="正常走货"),_xlfn.XLOOKUP(G4487,过机服务商重量差!A:A,过机服务商重量差!L:L),"0"),2)</f>
        <v>100</v>
      </c>
      <c r="E4487" s="64">
        <f>ROUND(IF(B4487="小旋风",$D4487/提成!$D$4*提成!$E$4,$D4487/提成!$D$3*提成!$E$3),2)</f>
        <v>1</v>
      </c>
      <c r="F4487" s="5" t="str">
        <f ca="1">IFERROR(LOOKUP(1,0/((B4487=名单!B:B)*(VALUE(AW4487)&gt;=名单!E:E)*(VALUE(AW4487)&lt;=名单!G:G)*(Y4487="正常走货")),名单!H:H),"否")</f>
        <v>否</v>
      </c>
      <c r="G4487" s="71" t="s">
        <v>13438</v>
      </c>
      <c r="H4487" s="71" t="s">
        <v>13440</v>
      </c>
      <c r="J4487" s="71" t="s">
        <v>24</v>
      </c>
      <c r="L4487" s="71" t="s">
        <v>18</v>
      </c>
      <c r="S4487" s="71" t="s">
        <v>211</v>
      </c>
      <c r="T4487" s="71" t="s">
        <v>14407</v>
      </c>
      <c r="Y4487" s="71" t="s">
        <v>14379</v>
      </c>
      <c r="AO4487" s="71">
        <v>581.6</v>
      </c>
      <c r="AW4487" s="71" t="s">
        <v>18881</v>
      </c>
      <c r="BB4487" s="53" t="s">
        <v>36</v>
      </c>
    </row>
    <row r="4488" spans="1:54">
      <c r="A4488" s="70" t="str">
        <f t="shared" si="141"/>
        <v>2026-01</v>
      </c>
      <c r="B4488" s="5" t="str">
        <f>_xlfn.XLOOKUP(G4488,过机服务商重量差!A:A,过机服务商重量差!G:G)</f>
        <v>玉麒麟</v>
      </c>
      <c r="C4488" s="32" t="str">
        <f t="shared" si="140"/>
        <v>渠道</v>
      </c>
      <c r="D4488" s="63">
        <f>ROUND(IF(AND(AO4488&gt;=0,Y4488="正常走货"),_xlfn.XLOOKUP(G4488,过机服务商重量差!A:A,过机服务商重量差!L:L),"0"),2)</f>
        <v>100</v>
      </c>
      <c r="E4488" s="64">
        <f>ROUND(IF(B4488="小旋风",$D4488/提成!$D$4*提成!$E$4,$D4488/提成!$D$3*提成!$E$3),2)</f>
        <v>1</v>
      </c>
      <c r="F4488" s="5" t="str">
        <f ca="1">IFERROR(LOOKUP(1,0/((B4488=名单!B:B)*(VALUE(AW4488)&gt;=名单!E:E)*(VALUE(AW4488)&lt;=名单!G:G)*(Y4488="正常走货")),名单!H:H),"否")</f>
        <v>否</v>
      </c>
      <c r="G4488" s="71" t="s">
        <v>13441</v>
      </c>
      <c r="H4488" s="71" t="s">
        <v>13443</v>
      </c>
      <c r="J4488" s="71" t="s">
        <v>24</v>
      </c>
      <c r="L4488" s="71" t="s">
        <v>18</v>
      </c>
      <c r="S4488" s="71" t="s">
        <v>211</v>
      </c>
      <c r="T4488" s="71" t="s">
        <v>14407</v>
      </c>
      <c r="Y4488" s="71" t="s">
        <v>14379</v>
      </c>
      <c r="AO4488" s="71">
        <v>581.6</v>
      </c>
      <c r="AW4488" s="71" t="s">
        <v>18882</v>
      </c>
      <c r="BB4488" s="53" t="s">
        <v>36</v>
      </c>
    </row>
    <row r="4489" spans="1:54">
      <c r="A4489" s="70" t="str">
        <f t="shared" si="141"/>
        <v>2026-01</v>
      </c>
      <c r="B4489" s="5" t="str">
        <f>_xlfn.XLOOKUP(G4489,过机服务商重量差!A:A,过机服务商重量差!G:G)</f>
        <v>玉麒麟</v>
      </c>
      <c r="C4489" s="32" t="str">
        <f t="shared" si="140"/>
        <v>渠道</v>
      </c>
      <c r="D4489" s="63">
        <f>ROUND(IF(AND(AO4489&gt;=0,Y4489="正常走货"),_xlfn.XLOOKUP(G4489,过机服务商重量差!A:A,过机服务商重量差!L:L),"0"),2)</f>
        <v>100</v>
      </c>
      <c r="E4489" s="64">
        <f>ROUND(IF(B4489="小旋风",$D4489/提成!$D$4*提成!$E$4,$D4489/提成!$D$3*提成!$E$3),2)</f>
        <v>1</v>
      </c>
      <c r="F4489" s="5" t="str">
        <f ca="1">IFERROR(LOOKUP(1,0/((B4489=名单!B:B)*(VALUE(AW4489)&gt;=名单!E:E)*(VALUE(AW4489)&lt;=名单!G:G)*(Y4489="正常走货")),名单!H:H),"否")</f>
        <v>否</v>
      </c>
      <c r="G4489" s="71" t="s">
        <v>13444</v>
      </c>
      <c r="H4489" s="71" t="s">
        <v>13446</v>
      </c>
      <c r="J4489" s="71" t="s">
        <v>24</v>
      </c>
      <c r="L4489" s="71" t="s">
        <v>18</v>
      </c>
      <c r="S4489" s="71" t="s">
        <v>211</v>
      </c>
      <c r="T4489" s="71" t="s">
        <v>14407</v>
      </c>
      <c r="Y4489" s="71" t="s">
        <v>14379</v>
      </c>
      <c r="AO4489" s="71">
        <v>581.6</v>
      </c>
      <c r="AW4489" s="71" t="s">
        <v>18883</v>
      </c>
      <c r="BB4489" s="53" t="s">
        <v>36</v>
      </c>
    </row>
    <row r="4490" spans="1:54">
      <c r="A4490" s="70" t="str">
        <f t="shared" si="141"/>
        <v>2026-01</v>
      </c>
      <c r="B4490" s="5" t="str">
        <f>_xlfn.XLOOKUP(G4490,过机服务商重量差!A:A,过机服务商重量差!G:G)</f>
        <v>玉麒麟</v>
      </c>
      <c r="C4490" s="32" t="str">
        <f t="shared" si="140"/>
        <v>渠道</v>
      </c>
      <c r="D4490" s="63">
        <f>ROUND(IF(AND(AO4490&gt;=0,Y4490="正常走货"),_xlfn.XLOOKUP(G4490,过机服务商重量差!A:A,过机服务商重量差!L:L),"0"),2)</f>
        <v>100</v>
      </c>
      <c r="E4490" s="64">
        <f>ROUND(IF(B4490="小旋风",$D4490/提成!$D$4*提成!$E$4,$D4490/提成!$D$3*提成!$E$3),2)</f>
        <v>1</v>
      </c>
      <c r="F4490" s="5" t="str">
        <f ca="1">IFERROR(LOOKUP(1,0/((B4490=名单!B:B)*(VALUE(AW4490)&gt;=名单!E:E)*(VALUE(AW4490)&lt;=名单!G:G)*(Y4490="正常走货")),名单!H:H),"否")</f>
        <v>否</v>
      </c>
      <c r="G4490" s="71" t="s">
        <v>13447</v>
      </c>
      <c r="H4490" s="71" t="s">
        <v>13449</v>
      </c>
      <c r="J4490" s="71" t="s">
        <v>24</v>
      </c>
      <c r="L4490" s="71" t="s">
        <v>18</v>
      </c>
      <c r="S4490" s="71" t="s">
        <v>211</v>
      </c>
      <c r="T4490" s="71" t="s">
        <v>14407</v>
      </c>
      <c r="Y4490" s="71" t="s">
        <v>14379</v>
      </c>
      <c r="AO4490" s="71">
        <v>581.6</v>
      </c>
      <c r="AW4490" s="71" t="s">
        <v>18884</v>
      </c>
      <c r="BB4490" s="53" t="s">
        <v>36</v>
      </c>
    </row>
    <row r="4491" spans="1:54">
      <c r="A4491" s="70" t="str">
        <f t="shared" ref="A4491:A4512" si="142">MID(AW4491,1,7)</f>
        <v>2026-01</v>
      </c>
      <c r="B4491" s="5" t="str">
        <f>_xlfn.XLOOKUP(G4491,过机服务商重量差!A:A,过机服务商重量差!G:G)</f>
        <v>玉麒麟</v>
      </c>
      <c r="C4491" s="32" t="str">
        <f t="shared" ref="C4491:C4535" si="143">IF(OR(AO4491&lt;0,L4491="FBA海运"),"","渠道")</f>
        <v>渠道</v>
      </c>
      <c r="D4491" s="63">
        <f>ROUND(IF(AND(AO4491&gt;=0,Y4491="正常走货"),_xlfn.XLOOKUP(G4491,过机服务商重量差!A:A,过机服务商重量差!L:L),"0"),2)</f>
        <v>100</v>
      </c>
      <c r="E4491" s="64">
        <f>ROUND(IF(B4491="小旋风",$D4491/提成!$D$4*提成!$E$4,$D4491/提成!$D$3*提成!$E$3),2)</f>
        <v>1</v>
      </c>
      <c r="F4491" s="5" t="str">
        <f ca="1">IFERROR(LOOKUP(1,0/((B4491=名单!B:B)*(VALUE(AW4491)&gt;=名单!E:E)*(VALUE(AW4491)&lt;=名单!G:G)*(Y4491="正常走货")),名单!H:H),"否")</f>
        <v>否</v>
      </c>
      <c r="G4491" s="71" t="s">
        <v>13450</v>
      </c>
      <c r="H4491" s="71" t="s">
        <v>13452</v>
      </c>
      <c r="J4491" s="71" t="s">
        <v>24</v>
      </c>
      <c r="L4491" s="71" t="s">
        <v>18</v>
      </c>
      <c r="S4491" s="71" t="s">
        <v>211</v>
      </c>
      <c r="T4491" s="71" t="s">
        <v>14407</v>
      </c>
      <c r="Y4491" s="71" t="s">
        <v>14379</v>
      </c>
      <c r="AO4491" s="71">
        <v>581.6</v>
      </c>
      <c r="AW4491" s="71" t="s">
        <v>18885</v>
      </c>
      <c r="BB4491" s="53" t="s">
        <v>36</v>
      </c>
    </row>
    <row r="4492" spans="1:54">
      <c r="A4492" s="70" t="str">
        <f t="shared" si="142"/>
        <v>2026-01</v>
      </c>
      <c r="B4492" s="5" t="str">
        <f>_xlfn.XLOOKUP(G4492,过机服务商重量差!A:A,过机服务商重量差!G:G)</f>
        <v>玉麒麟</v>
      </c>
      <c r="C4492" s="32" t="str">
        <f t="shared" si="143"/>
        <v>渠道</v>
      </c>
      <c r="D4492" s="63">
        <f>ROUND(IF(AND(AO4492&gt;=0,Y4492="正常走货"),_xlfn.XLOOKUP(G4492,过机服务商重量差!A:A,过机服务商重量差!L:L),"0"),2)</f>
        <v>100</v>
      </c>
      <c r="E4492" s="64">
        <f>ROUND(IF(B4492="小旋风",$D4492/提成!$D$4*提成!$E$4,$D4492/提成!$D$3*提成!$E$3),2)</f>
        <v>1</v>
      </c>
      <c r="F4492" s="5" t="str">
        <f ca="1">IFERROR(LOOKUP(1,0/((B4492=名单!B:B)*(VALUE(AW4492)&gt;=名单!E:E)*(VALUE(AW4492)&lt;=名单!G:G)*(Y4492="正常走货")),名单!H:H),"否")</f>
        <v>否</v>
      </c>
      <c r="G4492" s="71" t="s">
        <v>13453</v>
      </c>
      <c r="H4492" s="71" t="s">
        <v>13455</v>
      </c>
      <c r="J4492" s="71" t="s">
        <v>24</v>
      </c>
      <c r="L4492" s="71" t="s">
        <v>18</v>
      </c>
      <c r="S4492" s="71" t="s">
        <v>211</v>
      </c>
      <c r="T4492" s="71" t="s">
        <v>14407</v>
      </c>
      <c r="Y4492" s="71" t="s">
        <v>14379</v>
      </c>
      <c r="AO4492" s="71">
        <v>581.6</v>
      </c>
      <c r="AW4492" s="71" t="s">
        <v>18886</v>
      </c>
      <c r="BB4492" s="53" t="s">
        <v>36</v>
      </c>
    </row>
    <row r="4493" spans="1:54">
      <c r="A4493" s="70" t="str">
        <f t="shared" si="142"/>
        <v>2026-01</v>
      </c>
      <c r="B4493" s="5" t="str">
        <f>_xlfn.XLOOKUP(G4493,过机服务商重量差!A:A,过机服务商重量差!G:G)</f>
        <v>玉麒麟</v>
      </c>
      <c r="C4493" s="32" t="str">
        <f t="shared" si="143"/>
        <v>渠道</v>
      </c>
      <c r="D4493" s="63">
        <f>ROUND(IF(AND(AO4493&gt;=0,Y4493="正常走货"),_xlfn.XLOOKUP(G4493,过机服务商重量差!A:A,过机服务商重量差!L:L),"0"),2)</f>
        <v>100</v>
      </c>
      <c r="E4493" s="64">
        <f>ROUND(IF(B4493="小旋风",$D4493/提成!$D$4*提成!$E$4,$D4493/提成!$D$3*提成!$E$3),2)</f>
        <v>1</v>
      </c>
      <c r="F4493" s="5" t="str">
        <f ca="1">IFERROR(LOOKUP(1,0/((B4493=名单!B:B)*(VALUE(AW4493)&gt;=名单!E:E)*(VALUE(AW4493)&lt;=名单!G:G)*(Y4493="正常走货")),名单!H:H),"否")</f>
        <v>否</v>
      </c>
      <c r="G4493" s="71" t="s">
        <v>13456</v>
      </c>
      <c r="H4493" s="71" t="s">
        <v>13458</v>
      </c>
      <c r="J4493" s="71" t="s">
        <v>24</v>
      </c>
      <c r="L4493" s="71" t="s">
        <v>18</v>
      </c>
      <c r="S4493" s="71" t="s">
        <v>211</v>
      </c>
      <c r="T4493" s="71" t="s">
        <v>14407</v>
      </c>
      <c r="Y4493" s="71" t="s">
        <v>14379</v>
      </c>
      <c r="AO4493" s="71">
        <v>581.6</v>
      </c>
      <c r="AW4493" s="71" t="s">
        <v>18887</v>
      </c>
      <c r="BB4493" s="53" t="s">
        <v>36</v>
      </c>
    </row>
    <row r="4494" spans="1:54">
      <c r="A4494" s="70" t="str">
        <f t="shared" si="142"/>
        <v>2026-01</v>
      </c>
      <c r="B4494" s="5" t="str">
        <f>_xlfn.XLOOKUP(G4494,过机服务商重量差!A:A,过机服务商重量差!G:G)</f>
        <v>玉麒麟</v>
      </c>
      <c r="C4494" s="32" t="str">
        <f t="shared" si="143"/>
        <v>渠道</v>
      </c>
      <c r="D4494" s="63">
        <f>ROUND(IF(AND(AO4494&gt;=0,Y4494="正常走货"),_xlfn.XLOOKUP(G4494,过机服务商重量差!A:A,过机服务商重量差!L:L),"0"),2)</f>
        <v>7.5</v>
      </c>
      <c r="E4494" s="64">
        <f>ROUND(IF(B4494="小旋风",$D4494/提成!$D$4*提成!$E$4,$D4494/提成!$D$3*提成!$E$3),2)</f>
        <v>0.08</v>
      </c>
      <c r="F4494" s="5" t="str">
        <f ca="1">IFERROR(LOOKUP(1,0/((B4494=名单!B:B)*(VALUE(AW4494)&gt;=名单!E:E)*(VALUE(AW4494)&lt;=名单!G:G)*(Y4494="正常走货")),名单!H:H),"否")</f>
        <v>否</v>
      </c>
      <c r="G4494" s="71" t="s">
        <v>13459</v>
      </c>
      <c r="H4494" s="71" t="s">
        <v>13461</v>
      </c>
      <c r="J4494" s="71" t="s">
        <v>17</v>
      </c>
      <c r="L4494" s="71" t="s">
        <v>18</v>
      </c>
      <c r="S4494" s="71" t="s">
        <v>191</v>
      </c>
      <c r="T4494" s="71" t="s">
        <v>14410</v>
      </c>
      <c r="Y4494" s="71" t="s">
        <v>14379</v>
      </c>
      <c r="AO4494" s="71">
        <v>340.99</v>
      </c>
      <c r="AW4494" s="71" t="s">
        <v>18888</v>
      </c>
      <c r="BB4494" s="53" t="s">
        <v>36</v>
      </c>
    </row>
    <row r="4495" spans="1:54">
      <c r="A4495" s="70" t="str">
        <f t="shared" si="142"/>
        <v>2026-01</v>
      </c>
      <c r="B4495" s="5" t="str">
        <f>_xlfn.XLOOKUP(G4495,过机服务商重量差!A:A,过机服务商重量差!G:G)</f>
        <v>玉麒麟</v>
      </c>
      <c r="C4495" s="32" t="str">
        <f t="shared" si="143"/>
        <v>渠道</v>
      </c>
      <c r="D4495" s="63">
        <f>ROUND(IF(AND(AO4495&gt;=0,Y4495="正常走货"),_xlfn.XLOOKUP(G4495,过机服务商重量差!A:A,过机服务商重量差!L:L),"0"),2)</f>
        <v>25</v>
      </c>
      <c r="E4495" s="64">
        <f>ROUND(IF(B4495="小旋风",$D4495/提成!$D$4*提成!$E$4,$D4495/提成!$D$3*提成!$E$3),2)</f>
        <v>0.25</v>
      </c>
      <c r="F4495" s="5" t="str">
        <f ca="1">IFERROR(LOOKUP(1,0/((B4495=名单!B:B)*(VALUE(AW4495)&gt;=名单!E:E)*(VALUE(AW4495)&lt;=名单!G:G)*(Y4495="正常走货")),名单!H:H),"否")</f>
        <v>否</v>
      </c>
      <c r="G4495" s="71" t="s">
        <v>13462</v>
      </c>
      <c r="H4495" s="71" t="s">
        <v>13464</v>
      </c>
      <c r="J4495" s="71" t="s">
        <v>24</v>
      </c>
      <c r="L4495" s="71" t="s">
        <v>18</v>
      </c>
      <c r="S4495" s="71" t="s">
        <v>246</v>
      </c>
      <c r="T4495" s="71" t="s">
        <v>14386</v>
      </c>
      <c r="Y4495" s="71" t="s">
        <v>14379</v>
      </c>
      <c r="AO4495" s="71">
        <v>409.1</v>
      </c>
      <c r="AW4495" s="71" t="s">
        <v>18889</v>
      </c>
      <c r="BB4495" s="53" t="s">
        <v>36</v>
      </c>
    </row>
    <row r="4496" spans="1:54">
      <c r="A4496" s="70" t="str">
        <f t="shared" si="142"/>
        <v>2026-01</v>
      </c>
      <c r="B4496" s="5" t="str">
        <f>_xlfn.XLOOKUP(G4496,过机服务商重量差!A:A,过机服务商重量差!G:G)</f>
        <v>玉麒麟</v>
      </c>
      <c r="C4496" s="32" t="str">
        <f t="shared" si="143"/>
        <v>渠道</v>
      </c>
      <c r="D4496" s="63">
        <f>ROUND(IF(AND(AO4496&gt;=0,Y4496="正常走货"),_xlfn.XLOOKUP(G4496,过机服务商重量差!A:A,过机服务商重量差!L:L),"0"),2)</f>
        <v>25</v>
      </c>
      <c r="E4496" s="64">
        <f>ROUND(IF(B4496="小旋风",$D4496/提成!$D$4*提成!$E$4,$D4496/提成!$D$3*提成!$E$3),2)</f>
        <v>0.25</v>
      </c>
      <c r="F4496" s="5" t="str">
        <f ca="1">IFERROR(LOOKUP(1,0/((B4496=名单!B:B)*(VALUE(AW4496)&gt;=名单!E:E)*(VALUE(AW4496)&lt;=名单!G:G)*(Y4496="正常走货")),名单!H:H),"否")</f>
        <v>否</v>
      </c>
      <c r="G4496" s="71" t="s">
        <v>13465</v>
      </c>
      <c r="H4496" s="71" t="s">
        <v>13467</v>
      </c>
      <c r="J4496" s="71" t="s">
        <v>24</v>
      </c>
      <c r="L4496" s="71" t="s">
        <v>18</v>
      </c>
      <c r="S4496" s="71" t="s">
        <v>246</v>
      </c>
      <c r="T4496" s="71" t="s">
        <v>14386</v>
      </c>
      <c r="Y4496" s="71" t="s">
        <v>14379</v>
      </c>
      <c r="AO4496" s="71">
        <v>409.1</v>
      </c>
      <c r="AW4496" s="71" t="s">
        <v>18890</v>
      </c>
      <c r="BB4496" s="53" t="s">
        <v>36</v>
      </c>
    </row>
    <row r="4497" spans="1:54">
      <c r="A4497" s="70" t="str">
        <f t="shared" si="142"/>
        <v>2026-01</v>
      </c>
      <c r="B4497" s="5" t="str">
        <f>_xlfn.XLOOKUP(G4497,过机服务商重量差!A:A,过机服务商重量差!G:G)</f>
        <v>玉麒麟</v>
      </c>
      <c r="C4497" s="32" t="str">
        <f t="shared" si="143"/>
        <v>渠道</v>
      </c>
      <c r="D4497" s="63">
        <f>ROUND(IF(AND(AO4497&gt;=0,Y4497="正常走货"),_xlfn.XLOOKUP(G4497,过机服务商重量差!A:A,过机服务商重量差!L:L),"0"),2)</f>
        <v>25</v>
      </c>
      <c r="E4497" s="64">
        <f>ROUND(IF(B4497="小旋风",$D4497/提成!$D$4*提成!$E$4,$D4497/提成!$D$3*提成!$E$3),2)</f>
        <v>0.25</v>
      </c>
      <c r="F4497" s="5" t="str">
        <f ca="1">IFERROR(LOOKUP(1,0/((B4497=名单!B:B)*(VALUE(AW4497)&gt;=名单!E:E)*(VALUE(AW4497)&lt;=名单!G:G)*(Y4497="正常走货")),名单!H:H),"否")</f>
        <v>否</v>
      </c>
      <c r="G4497" s="71" t="s">
        <v>13468</v>
      </c>
      <c r="H4497" s="71" t="s">
        <v>13470</v>
      </c>
      <c r="J4497" s="71" t="s">
        <v>24</v>
      </c>
      <c r="L4497" s="71" t="s">
        <v>18</v>
      </c>
      <c r="S4497" s="71" t="s">
        <v>246</v>
      </c>
      <c r="T4497" s="71" t="s">
        <v>14386</v>
      </c>
      <c r="Y4497" s="71" t="s">
        <v>14379</v>
      </c>
      <c r="AO4497" s="71">
        <v>409.1</v>
      </c>
      <c r="AW4497" s="71" t="s">
        <v>18891</v>
      </c>
      <c r="BB4497" s="53" t="s">
        <v>36</v>
      </c>
    </row>
    <row r="4498" spans="1:54">
      <c r="A4498" s="70" t="str">
        <f t="shared" si="142"/>
        <v>2026-01</v>
      </c>
      <c r="B4498" s="5" t="str">
        <f>_xlfn.XLOOKUP(G4498,过机服务商重量差!A:A,过机服务商重量差!G:G)</f>
        <v>玉麒麟</v>
      </c>
      <c r="C4498" s="32" t="str">
        <f t="shared" si="143"/>
        <v>渠道</v>
      </c>
      <c r="D4498" s="63">
        <f>ROUND(IF(AND(AO4498&gt;=0,Y4498="正常走货"),_xlfn.XLOOKUP(G4498,过机服务商重量差!A:A,过机服务商重量差!L:L),"0"),2)</f>
        <v>25</v>
      </c>
      <c r="E4498" s="64">
        <f>ROUND(IF(B4498="小旋风",$D4498/提成!$D$4*提成!$E$4,$D4498/提成!$D$3*提成!$E$3),2)</f>
        <v>0.25</v>
      </c>
      <c r="F4498" s="5" t="str">
        <f ca="1">IFERROR(LOOKUP(1,0/((B4498=名单!B:B)*(VALUE(AW4498)&gt;=名单!E:E)*(VALUE(AW4498)&lt;=名单!G:G)*(Y4498="正常走货")),名单!H:H),"否")</f>
        <v>否</v>
      </c>
      <c r="G4498" s="71" t="s">
        <v>13471</v>
      </c>
      <c r="H4498" s="71" t="s">
        <v>13473</v>
      </c>
      <c r="J4498" s="71" t="s">
        <v>24</v>
      </c>
      <c r="L4498" s="71" t="s">
        <v>18</v>
      </c>
      <c r="S4498" s="71" t="s">
        <v>246</v>
      </c>
      <c r="T4498" s="71" t="s">
        <v>14386</v>
      </c>
      <c r="Y4498" s="71" t="s">
        <v>14379</v>
      </c>
      <c r="AO4498" s="71">
        <v>409.1</v>
      </c>
      <c r="AW4498" s="71" t="s">
        <v>18892</v>
      </c>
      <c r="BB4498" s="53" t="s">
        <v>36</v>
      </c>
    </row>
    <row r="4499" spans="1:54">
      <c r="A4499" s="70" t="str">
        <f t="shared" si="142"/>
        <v>2026-01</v>
      </c>
      <c r="B4499" s="5" t="str">
        <f>_xlfn.XLOOKUP(G4499,过机服务商重量差!A:A,过机服务商重量差!G:G)</f>
        <v>玉麒麟</v>
      </c>
      <c r="C4499" s="32" t="str">
        <f t="shared" si="143"/>
        <v>渠道</v>
      </c>
      <c r="D4499" s="63">
        <f>ROUND(IF(AND(AO4499&gt;=0,Y4499="正常走货"),_xlfn.XLOOKUP(G4499,过机服务商重量差!A:A,过机服务商重量差!L:L),"0"),2)</f>
        <v>25</v>
      </c>
      <c r="E4499" s="64">
        <f>ROUND(IF(B4499="小旋风",$D4499/提成!$D$4*提成!$E$4,$D4499/提成!$D$3*提成!$E$3),2)</f>
        <v>0.25</v>
      </c>
      <c r="F4499" s="5" t="str">
        <f ca="1">IFERROR(LOOKUP(1,0/((B4499=名单!B:B)*(VALUE(AW4499)&gt;=名单!E:E)*(VALUE(AW4499)&lt;=名单!G:G)*(Y4499="正常走货")),名单!H:H),"否")</f>
        <v>否</v>
      </c>
      <c r="G4499" s="71" t="s">
        <v>13474</v>
      </c>
      <c r="H4499" s="71" t="s">
        <v>13476</v>
      </c>
      <c r="J4499" s="71" t="s">
        <v>24</v>
      </c>
      <c r="L4499" s="71" t="s">
        <v>18</v>
      </c>
      <c r="S4499" s="71" t="s">
        <v>246</v>
      </c>
      <c r="T4499" s="71" t="s">
        <v>14386</v>
      </c>
      <c r="Y4499" s="71" t="s">
        <v>14379</v>
      </c>
      <c r="AO4499" s="71">
        <v>409.1</v>
      </c>
      <c r="AW4499" s="71" t="s">
        <v>18893</v>
      </c>
      <c r="BB4499" s="53" t="s">
        <v>36</v>
      </c>
    </row>
    <row r="4500" spans="1:54">
      <c r="A4500" s="70" t="str">
        <f t="shared" si="142"/>
        <v>2026-01</v>
      </c>
      <c r="B4500" s="5" t="str">
        <f>_xlfn.XLOOKUP(G4500,过机服务商重量差!A:A,过机服务商重量差!G:G)</f>
        <v>玉麒麟</v>
      </c>
      <c r="C4500" s="32" t="str">
        <f t="shared" si="143"/>
        <v>渠道</v>
      </c>
      <c r="D4500" s="63">
        <f>ROUND(IF(AND(AO4500&gt;=0,Y4500="正常走货"),_xlfn.XLOOKUP(G4500,过机服务商重量差!A:A,过机服务商重量差!L:L),"0"),2)</f>
        <v>25</v>
      </c>
      <c r="E4500" s="64">
        <f>ROUND(IF(B4500="小旋风",$D4500/提成!$D$4*提成!$E$4,$D4500/提成!$D$3*提成!$E$3),2)</f>
        <v>0.25</v>
      </c>
      <c r="F4500" s="5" t="str">
        <f ca="1">IFERROR(LOOKUP(1,0/((B4500=名单!B:B)*(VALUE(AW4500)&gt;=名单!E:E)*(VALUE(AW4500)&lt;=名单!G:G)*(Y4500="正常走货")),名单!H:H),"否")</f>
        <v>否</v>
      </c>
      <c r="G4500" s="71" t="s">
        <v>13477</v>
      </c>
      <c r="H4500" s="71" t="s">
        <v>13479</v>
      </c>
      <c r="J4500" s="71" t="s">
        <v>24</v>
      </c>
      <c r="L4500" s="71" t="s">
        <v>18</v>
      </c>
      <c r="S4500" s="71" t="s">
        <v>246</v>
      </c>
      <c r="T4500" s="71" t="s">
        <v>14386</v>
      </c>
      <c r="Y4500" s="71" t="s">
        <v>14379</v>
      </c>
      <c r="AO4500" s="71">
        <v>409.1</v>
      </c>
      <c r="AW4500" s="71" t="s">
        <v>18894</v>
      </c>
      <c r="BB4500" s="53" t="s">
        <v>36</v>
      </c>
    </row>
    <row r="4501" spans="1:54">
      <c r="A4501" s="70" t="str">
        <f t="shared" si="142"/>
        <v>2026-01</v>
      </c>
      <c r="B4501" s="5" t="str">
        <f>_xlfn.XLOOKUP(G4501,过机服务商重量差!A:A,过机服务商重量差!G:G)</f>
        <v>玉麒麟</v>
      </c>
      <c r="C4501" s="32" t="str">
        <f t="shared" si="143"/>
        <v>渠道</v>
      </c>
      <c r="D4501" s="63">
        <f>ROUND(IF(AND(AO4501&gt;=0,Y4501="正常走货"),_xlfn.XLOOKUP(G4501,过机服务商重量差!A:A,过机服务商重量差!L:L),"0"),2)</f>
        <v>24</v>
      </c>
      <c r="E4501" s="64">
        <f>ROUND(IF(B4501="小旋风",$D4501/提成!$D$4*提成!$E$4,$D4501/提成!$D$3*提成!$E$3),2)</f>
        <v>0.24</v>
      </c>
      <c r="F4501" s="5" t="str">
        <f ca="1">IFERROR(LOOKUP(1,0/((B4501=名单!B:B)*(VALUE(AW4501)&gt;=名单!E:E)*(VALUE(AW4501)&lt;=名单!G:G)*(Y4501="正常走货")),名单!H:H),"否")</f>
        <v>否</v>
      </c>
      <c r="G4501" s="71" t="s">
        <v>13480</v>
      </c>
      <c r="H4501" s="71" t="s">
        <v>13482</v>
      </c>
      <c r="J4501" s="71" t="s">
        <v>24</v>
      </c>
      <c r="L4501" s="71" t="s">
        <v>18</v>
      </c>
      <c r="S4501" s="71" t="s">
        <v>246</v>
      </c>
      <c r="T4501" s="71" t="s">
        <v>14386</v>
      </c>
      <c r="Y4501" s="71" t="s">
        <v>14379</v>
      </c>
      <c r="AO4501" s="71">
        <v>461.6</v>
      </c>
      <c r="AW4501" s="71" t="s">
        <v>18895</v>
      </c>
      <c r="BB4501" s="53" t="s">
        <v>36</v>
      </c>
    </row>
    <row r="4502" spans="1:54">
      <c r="A4502" s="70" t="str">
        <f t="shared" si="142"/>
        <v>2026-01</v>
      </c>
      <c r="B4502" s="5" t="str">
        <f>_xlfn.XLOOKUP(G4502,过机服务商重量差!A:A,过机服务商重量差!G:G)</f>
        <v>玉麒麟</v>
      </c>
      <c r="C4502" s="32" t="str">
        <f t="shared" si="143"/>
        <v>渠道</v>
      </c>
      <c r="D4502" s="63">
        <f>ROUND(IF(AND(AO4502&gt;=0,Y4502="正常走货"),_xlfn.XLOOKUP(G4502,过机服务商重量差!A:A,过机服务商重量差!L:L),"0"),2)</f>
        <v>25</v>
      </c>
      <c r="E4502" s="64">
        <f>ROUND(IF(B4502="小旋风",$D4502/提成!$D$4*提成!$E$4,$D4502/提成!$D$3*提成!$E$3),2)</f>
        <v>0.25</v>
      </c>
      <c r="F4502" s="5" t="str">
        <f ca="1">IFERROR(LOOKUP(1,0/((B4502=名单!B:B)*(VALUE(AW4502)&gt;=名单!E:E)*(VALUE(AW4502)&lt;=名单!G:G)*(Y4502="正常走货")),名单!H:H),"否")</f>
        <v>否</v>
      </c>
      <c r="G4502" s="71" t="s">
        <v>13483</v>
      </c>
      <c r="H4502" s="71" t="s">
        <v>13485</v>
      </c>
      <c r="J4502" s="71" t="s">
        <v>24</v>
      </c>
      <c r="L4502" s="71" t="s">
        <v>18</v>
      </c>
      <c r="S4502" s="71" t="s">
        <v>246</v>
      </c>
      <c r="T4502" s="71" t="s">
        <v>14386</v>
      </c>
      <c r="Y4502" s="71" t="s">
        <v>14379</v>
      </c>
      <c r="AO4502" s="71">
        <v>409.1</v>
      </c>
      <c r="AW4502" s="71" t="s">
        <v>18896</v>
      </c>
      <c r="BB4502" s="53" t="s">
        <v>36</v>
      </c>
    </row>
    <row r="4503" spans="1:54">
      <c r="A4503" s="70" t="str">
        <f t="shared" si="142"/>
        <v>2026-01</v>
      </c>
      <c r="B4503" s="5" t="str">
        <f>_xlfn.XLOOKUP(G4503,过机服务商重量差!A:A,过机服务商重量差!G:G)</f>
        <v>玉麒麟</v>
      </c>
      <c r="C4503" s="32" t="str">
        <f t="shared" si="143"/>
        <v>渠道</v>
      </c>
      <c r="D4503" s="63">
        <f>ROUND(IF(AND(AO4503&gt;=0,Y4503="正常走货"),_xlfn.XLOOKUP(G4503,过机服务商重量差!A:A,过机服务商重量差!L:L),"0"),2)</f>
        <v>24</v>
      </c>
      <c r="E4503" s="64">
        <f>ROUND(IF(B4503="小旋风",$D4503/提成!$D$4*提成!$E$4,$D4503/提成!$D$3*提成!$E$3),2)</f>
        <v>0.24</v>
      </c>
      <c r="F4503" s="5" t="str">
        <f ca="1">IFERROR(LOOKUP(1,0/((B4503=名单!B:B)*(VALUE(AW4503)&gt;=名单!E:E)*(VALUE(AW4503)&lt;=名单!G:G)*(Y4503="正常走货")),名单!H:H),"否")</f>
        <v>否</v>
      </c>
      <c r="G4503" s="71" t="s">
        <v>13486</v>
      </c>
      <c r="H4503" s="71" t="s">
        <v>13488</v>
      </c>
      <c r="J4503" s="71" t="s">
        <v>24</v>
      </c>
      <c r="L4503" s="71" t="s">
        <v>18</v>
      </c>
      <c r="S4503" s="71" t="s">
        <v>246</v>
      </c>
      <c r="T4503" s="71" t="s">
        <v>14386</v>
      </c>
      <c r="Y4503" s="71" t="s">
        <v>14379</v>
      </c>
      <c r="AO4503" s="71">
        <v>461.6</v>
      </c>
      <c r="AW4503" s="71" t="s">
        <v>18897</v>
      </c>
      <c r="BB4503" s="53" t="s">
        <v>36</v>
      </c>
    </row>
    <row r="4504" spans="1:54">
      <c r="A4504" s="70" t="str">
        <f t="shared" si="142"/>
        <v>2026-01</v>
      </c>
      <c r="B4504" s="5" t="str">
        <f>_xlfn.XLOOKUP(G4504,过机服务商重量差!A:A,过机服务商重量差!G:G)</f>
        <v>玉麒麟</v>
      </c>
      <c r="C4504" s="32" t="str">
        <f t="shared" si="143"/>
        <v>渠道</v>
      </c>
      <c r="D4504" s="63">
        <f>ROUND(IF(AND(AO4504&gt;=0,Y4504="正常走货"),_xlfn.XLOOKUP(G4504,过机服务商重量差!A:A,过机服务商重量差!L:L),"0"),2)</f>
        <v>24</v>
      </c>
      <c r="E4504" s="64">
        <f>ROUND(IF(B4504="小旋风",$D4504/提成!$D$4*提成!$E$4,$D4504/提成!$D$3*提成!$E$3),2)</f>
        <v>0.24</v>
      </c>
      <c r="F4504" s="5" t="str">
        <f ca="1">IFERROR(LOOKUP(1,0/((B4504=名单!B:B)*(VALUE(AW4504)&gt;=名单!E:E)*(VALUE(AW4504)&lt;=名单!G:G)*(Y4504="正常走货")),名单!H:H),"否")</f>
        <v>否</v>
      </c>
      <c r="G4504" s="71" t="s">
        <v>13489</v>
      </c>
      <c r="H4504" s="71" t="s">
        <v>13491</v>
      </c>
      <c r="J4504" s="71" t="s">
        <v>24</v>
      </c>
      <c r="L4504" s="71" t="s">
        <v>18</v>
      </c>
      <c r="S4504" s="71" t="s">
        <v>246</v>
      </c>
      <c r="T4504" s="71" t="s">
        <v>14386</v>
      </c>
      <c r="Y4504" s="71" t="s">
        <v>14379</v>
      </c>
      <c r="AO4504" s="71">
        <v>461.6</v>
      </c>
      <c r="AW4504" s="71" t="s">
        <v>18898</v>
      </c>
      <c r="BB4504" s="53" t="s">
        <v>36</v>
      </c>
    </row>
    <row r="4505" spans="1:54">
      <c r="A4505" s="70" t="str">
        <f t="shared" si="142"/>
        <v>2026-01</v>
      </c>
      <c r="B4505" s="5" t="str">
        <f>_xlfn.XLOOKUP(G4505,过机服务商重量差!A:A,过机服务商重量差!G:G)</f>
        <v>小旋风</v>
      </c>
      <c r="C4505" s="32" t="str">
        <f t="shared" si="143"/>
        <v>渠道</v>
      </c>
      <c r="D4505" s="63">
        <f>ROUND(IF(AND(AO4505&gt;=0,Y4505="正常走货"),_xlfn.XLOOKUP(G4505,过机服务商重量差!A:A,过机服务商重量差!L:L),"0"),2)</f>
        <v>1.3</v>
      </c>
      <c r="E4505" s="64">
        <f>ROUND(IF(B4505="小旋风",$D4505/提成!$D$4*提成!$E$4,$D4505/提成!$D$3*提成!$E$3),2)</f>
        <v>0.01</v>
      </c>
      <c r="F4505" s="5" t="str">
        <f ca="1">IFERROR(LOOKUP(1,0/((B4505=名单!B:B)*(VALUE(AW4505)&gt;=名单!E:E)*(VALUE(AW4505)&lt;=名单!G:G)*(Y4505="正常走货")),名单!H:H),"否")</f>
        <v>是</v>
      </c>
      <c r="G4505" s="71" t="s">
        <v>13492</v>
      </c>
      <c r="H4505" s="71" t="s">
        <v>13494</v>
      </c>
      <c r="J4505" s="71" t="s">
        <v>28</v>
      </c>
      <c r="L4505" s="71" t="s">
        <v>18</v>
      </c>
      <c r="S4505" s="71" t="s">
        <v>7799</v>
      </c>
      <c r="T4505" s="71" t="s">
        <v>14382</v>
      </c>
      <c r="Y4505" s="71" t="s">
        <v>14379</v>
      </c>
      <c r="AO4505" s="71">
        <v>156</v>
      </c>
      <c r="AW4505" s="71" t="s">
        <v>18899</v>
      </c>
      <c r="BB4505" s="53" t="s">
        <v>36</v>
      </c>
    </row>
    <row r="4506" spans="1:54">
      <c r="A4506" s="70" t="str">
        <f t="shared" si="142"/>
        <v>2026-01</v>
      </c>
      <c r="B4506" s="5" t="str">
        <f>_xlfn.XLOOKUP(G4506,过机服务商重量差!A:A,过机服务商重量差!G:G)</f>
        <v>帅时莹</v>
      </c>
      <c r="C4506" s="32" t="str">
        <f t="shared" si="143"/>
        <v>渠道</v>
      </c>
      <c r="D4506" s="63">
        <f>ROUND(IF(AND(AO4506&gt;=0,Y4506="正常走货"),_xlfn.XLOOKUP(G4506,过机服务商重量差!A:A,过机服务商重量差!L:L),"0"),2)</f>
        <v>31</v>
      </c>
      <c r="E4506" s="64">
        <f>ROUND(IF(B4506="小旋风",$D4506/提成!$D$4*提成!$E$4,$D4506/提成!$D$3*提成!$E$3),2)</f>
        <v>0.31</v>
      </c>
      <c r="F4506" s="5" t="str">
        <f ca="1">IFERROR(LOOKUP(1,0/((B4506=名单!B:B)*(VALUE(AW4506)&gt;=名单!E:E)*(VALUE(AW4506)&lt;=名单!G:G)*(Y4506="正常走货")),名单!H:H),"否")</f>
        <v>否</v>
      </c>
      <c r="G4506" s="71" t="s">
        <v>13495</v>
      </c>
      <c r="H4506" s="71" t="s">
        <v>13497</v>
      </c>
      <c r="J4506" s="71" t="s">
        <v>97</v>
      </c>
      <c r="L4506" s="71" t="s">
        <v>18</v>
      </c>
      <c r="S4506" s="71" t="s">
        <v>1113</v>
      </c>
      <c r="T4506" s="71" t="s">
        <v>14410</v>
      </c>
      <c r="Y4506" s="71" t="s">
        <v>14379</v>
      </c>
      <c r="AO4506" s="71">
        <v>108.5</v>
      </c>
      <c r="AW4506" s="71" t="s">
        <v>18900</v>
      </c>
      <c r="BB4506" s="53" t="s">
        <v>36</v>
      </c>
    </row>
    <row r="4507" spans="1:54">
      <c r="A4507" s="70" t="str">
        <f t="shared" si="142"/>
        <v>2026-01</v>
      </c>
      <c r="B4507" s="5" t="str">
        <f>_xlfn.XLOOKUP(G4507,过机服务商重量差!A:A,过机服务商重量差!G:G)</f>
        <v>玉麒麟</v>
      </c>
      <c r="C4507" s="32" t="str">
        <f t="shared" si="143"/>
        <v>渠道</v>
      </c>
      <c r="D4507" s="63">
        <f>ROUND(IF(AND(AO4507&gt;=0,Y4507="正常走货"),_xlfn.XLOOKUP(G4507,过机服务商重量差!A:A,过机服务商重量差!L:L),"0"),2)</f>
        <v>34</v>
      </c>
      <c r="E4507" s="64">
        <f>ROUND(IF(B4507="小旋风",$D4507/提成!$D$4*提成!$E$4,$D4507/提成!$D$3*提成!$E$3),2)</f>
        <v>0.34</v>
      </c>
      <c r="F4507" s="5" t="str">
        <f ca="1">IFERROR(LOOKUP(1,0/((B4507=名单!B:B)*(VALUE(AW4507)&gt;=名单!E:E)*(VALUE(AW4507)&lt;=名单!G:G)*(Y4507="正常走货")),名单!H:H),"否")</f>
        <v>否</v>
      </c>
      <c r="G4507" s="71" t="s">
        <v>13498</v>
      </c>
      <c r="H4507" s="71" t="s">
        <v>13500</v>
      </c>
      <c r="J4507" s="71" t="s">
        <v>17</v>
      </c>
      <c r="L4507" s="71" t="s">
        <v>18</v>
      </c>
      <c r="S4507" s="71" t="s">
        <v>227</v>
      </c>
      <c r="T4507" s="71" t="s">
        <v>14410</v>
      </c>
      <c r="Y4507" s="71" t="s">
        <v>14379</v>
      </c>
      <c r="AO4507" s="71">
        <v>255</v>
      </c>
      <c r="AW4507" s="71" t="s">
        <v>18901</v>
      </c>
      <c r="BB4507" s="53" t="s">
        <v>36</v>
      </c>
    </row>
    <row r="4508" spans="1:54">
      <c r="A4508" s="70" t="str">
        <f t="shared" si="142"/>
        <v>2026-01</v>
      </c>
      <c r="B4508" s="5" t="str">
        <f>_xlfn.XLOOKUP(G4508,过机服务商重量差!A:A,过机服务商重量差!G:G)</f>
        <v>风清扬</v>
      </c>
      <c r="C4508" s="32" t="str">
        <f t="shared" si="143"/>
        <v>渠道</v>
      </c>
      <c r="D4508" s="63">
        <f>ROUND(IF(AND(AO4508&gt;=0,Y4508="正常走货"),_xlfn.XLOOKUP(G4508,过机服务商重量差!A:A,过机服务商重量差!L:L),"0"),2)</f>
        <v>20</v>
      </c>
      <c r="E4508" s="64">
        <f>ROUND(IF(B4508="小旋风",$D4508/提成!$D$4*提成!$E$4,$D4508/提成!$D$3*提成!$E$3),2)</f>
        <v>0.2</v>
      </c>
      <c r="F4508" s="5" t="str">
        <f ca="1">IFERROR(LOOKUP(1,0/((B4508=名单!B:B)*(VALUE(AW4508)&gt;=名单!E:E)*(VALUE(AW4508)&lt;=名单!G:G)*(Y4508="正常走货")),名单!H:H),"否")</f>
        <v>是</v>
      </c>
      <c r="G4508" s="71" t="s">
        <v>13501</v>
      </c>
      <c r="H4508" s="71" t="s">
        <v>13503</v>
      </c>
      <c r="J4508" s="71" t="s">
        <v>144</v>
      </c>
      <c r="L4508" s="71" t="s">
        <v>18</v>
      </c>
      <c r="S4508" s="71" t="s">
        <v>227</v>
      </c>
      <c r="T4508" s="71" t="s">
        <v>14410</v>
      </c>
      <c r="Y4508" s="71" t="s">
        <v>14379</v>
      </c>
      <c r="AO4508" s="71">
        <v>326</v>
      </c>
      <c r="AW4508" s="71" t="s">
        <v>18902</v>
      </c>
      <c r="BB4508" s="53" t="s">
        <v>36</v>
      </c>
    </row>
    <row r="4509" spans="1:54">
      <c r="A4509" s="70" t="str">
        <f t="shared" si="142"/>
        <v>2026-01</v>
      </c>
      <c r="B4509" s="5" t="str">
        <f>_xlfn.XLOOKUP(G4509,过机服务商重量差!A:A,过机服务商重量差!G:G)</f>
        <v>无崖子</v>
      </c>
      <c r="C4509" s="32" t="str">
        <f t="shared" si="143"/>
        <v>渠道</v>
      </c>
      <c r="D4509" s="63">
        <f>ROUND(IF(AND(AO4509&gt;=0,Y4509="正常走货"),_xlfn.XLOOKUP(G4509,过机服务商重量差!A:A,过机服务商重量差!L:L),"0"),2)</f>
        <v>2</v>
      </c>
      <c r="E4509" s="64">
        <f>ROUND(IF(B4509="小旋风",$D4509/提成!$D$4*提成!$E$4,$D4509/提成!$D$3*提成!$E$3),2)</f>
        <v>0.02</v>
      </c>
      <c r="F4509" s="5" t="str">
        <f ca="1">IFERROR(LOOKUP(1,0/((B4509=名单!B:B)*(VALUE(AW4509)&gt;=名单!E:E)*(VALUE(AW4509)&lt;=名单!G:G)*(Y4509="正常走货")),名单!H:H),"否")</f>
        <v>否</v>
      </c>
      <c r="G4509" s="71" t="s">
        <v>13504</v>
      </c>
      <c r="H4509" s="71" t="s">
        <v>13506</v>
      </c>
      <c r="J4509" s="71" t="s">
        <v>590</v>
      </c>
      <c r="L4509" s="71" t="s">
        <v>18</v>
      </c>
      <c r="S4509" s="71" t="s">
        <v>99</v>
      </c>
      <c r="T4509" s="71" t="s">
        <v>14410</v>
      </c>
      <c r="Y4509" s="71" t="s">
        <v>14379</v>
      </c>
      <c r="AO4509" s="71">
        <v>96.3</v>
      </c>
      <c r="AW4509" s="71" t="s">
        <v>18903</v>
      </c>
      <c r="BB4509" s="53" t="s">
        <v>36</v>
      </c>
    </row>
    <row r="4510" spans="1:54">
      <c r="A4510" s="70" t="str">
        <f t="shared" si="142"/>
        <v>2026-01</v>
      </c>
      <c r="B4510" s="5" t="str">
        <f>_xlfn.XLOOKUP(G4510,过机服务商重量差!A:A,过机服务商重量差!G:G)</f>
        <v>小旋风</v>
      </c>
      <c r="C4510" s="32" t="str">
        <f t="shared" si="143"/>
        <v>渠道</v>
      </c>
      <c r="D4510" s="63">
        <f>ROUND(IF(AND(AO4510&gt;=0,Y4510="正常走货"),_xlfn.XLOOKUP(G4510,过机服务商重量差!A:A,过机服务商重量差!L:L),"0"),2)</f>
        <v>1.21</v>
      </c>
      <c r="E4510" s="64">
        <f>ROUND(IF(B4510="小旋风",$D4510/提成!$D$4*提成!$E$4,$D4510/提成!$D$3*提成!$E$3),2)</f>
        <v>0.01</v>
      </c>
      <c r="F4510" s="5" t="str">
        <f ca="1">IFERROR(LOOKUP(1,0/((B4510=名单!B:B)*(VALUE(AW4510)&gt;=名单!E:E)*(VALUE(AW4510)&lt;=名单!G:G)*(Y4510="正常走货")),名单!H:H),"否")</f>
        <v>是</v>
      </c>
      <c r="G4510" s="71" t="s">
        <v>13507</v>
      </c>
      <c r="H4510" s="71" t="s">
        <v>13509</v>
      </c>
      <c r="J4510" s="71" t="s">
        <v>28</v>
      </c>
      <c r="L4510" s="71" t="s">
        <v>18</v>
      </c>
      <c r="S4510" s="71" t="s">
        <v>337</v>
      </c>
      <c r="T4510" s="71" t="s">
        <v>14378</v>
      </c>
      <c r="Y4510" s="71" t="s">
        <v>14379</v>
      </c>
      <c r="AO4510" s="71">
        <v>325</v>
      </c>
      <c r="AW4510" s="71" t="s">
        <v>18904</v>
      </c>
      <c r="BB4510" s="53" t="s">
        <v>36</v>
      </c>
    </row>
    <row r="4511" spans="1:54">
      <c r="A4511" s="70" t="str">
        <f t="shared" si="142"/>
        <v>2026-01</v>
      </c>
      <c r="B4511" s="5" t="str">
        <f>_xlfn.XLOOKUP(G4511,过机服务商重量差!A:A,过机服务商重量差!G:G)</f>
        <v>玉麒麟</v>
      </c>
      <c r="C4511" s="32" t="str">
        <f t="shared" si="143"/>
        <v>渠道</v>
      </c>
      <c r="D4511" s="63">
        <f>ROUND(IF(AND(AO4511&gt;=0,Y4511="正常走货"),_xlfn.XLOOKUP(G4511,过机服务商重量差!A:A,过机服务商重量差!L:L),"0"),2)</f>
        <v>0.5</v>
      </c>
      <c r="E4511" s="64">
        <f>ROUND(IF(B4511="小旋风",$D4511/提成!$D$4*提成!$E$4,$D4511/提成!$D$3*提成!$E$3),2)</f>
        <v>0.01</v>
      </c>
      <c r="F4511" s="5" t="str">
        <f ca="1">IFERROR(LOOKUP(1,0/((B4511=名单!B:B)*(VALUE(AW4511)&gt;=名单!E:E)*(VALUE(AW4511)&lt;=名单!G:G)*(Y4511="正常走货")),名单!H:H),"否")</f>
        <v>否</v>
      </c>
      <c r="G4511" s="71" t="s">
        <v>13510</v>
      </c>
      <c r="H4511" s="71" t="s">
        <v>13512</v>
      </c>
      <c r="J4511" s="71" t="s">
        <v>17</v>
      </c>
      <c r="L4511" s="71" t="s">
        <v>18</v>
      </c>
      <c r="S4511" s="71" t="s">
        <v>152</v>
      </c>
      <c r="T4511" s="71" t="s">
        <v>14382</v>
      </c>
      <c r="Y4511" s="71" t="s">
        <v>14379</v>
      </c>
      <c r="AO4511" s="71">
        <v>49.79</v>
      </c>
      <c r="AW4511" s="71" t="s">
        <v>18905</v>
      </c>
      <c r="BB4511" s="53" t="s">
        <v>36</v>
      </c>
    </row>
    <row r="4512" spans="1:54">
      <c r="A4512" s="70" t="str">
        <f t="shared" si="142"/>
        <v>2026-01</v>
      </c>
      <c r="B4512" s="5" t="str">
        <f>_xlfn.XLOOKUP(G4512,过机服务商重量差!A:A,过机服务商重量差!G:G)</f>
        <v>玉麒麟</v>
      </c>
      <c r="C4512" s="32" t="str">
        <f t="shared" si="143"/>
        <v>渠道</v>
      </c>
      <c r="D4512" s="63">
        <f>ROUND(IF(AND(AO4512&gt;=0,Y4512="正常走货"),_xlfn.XLOOKUP(G4512,过机服务商重量差!A:A,过机服务商重量差!L:L),"0"),2)</f>
        <v>2</v>
      </c>
      <c r="E4512" s="64">
        <f>ROUND(IF(B4512="小旋风",$D4512/提成!$D$4*提成!$E$4,$D4512/提成!$D$3*提成!$E$3),2)</f>
        <v>0.02</v>
      </c>
      <c r="F4512" s="5" t="str">
        <f ca="1">IFERROR(LOOKUP(1,0/((B4512=名单!B:B)*(VALUE(AW4512)&gt;=名单!E:E)*(VALUE(AW4512)&lt;=名单!G:G)*(Y4512="正常走货")),名单!H:H),"否")</f>
        <v>否</v>
      </c>
      <c r="G4512" s="71" t="s">
        <v>13513</v>
      </c>
      <c r="H4512" s="71" t="s">
        <v>13515</v>
      </c>
      <c r="J4512" s="71" t="s">
        <v>17</v>
      </c>
      <c r="L4512" s="71" t="s">
        <v>18</v>
      </c>
      <c r="S4512" s="71" t="s">
        <v>152</v>
      </c>
      <c r="T4512" s="71" t="s">
        <v>14382</v>
      </c>
      <c r="Y4512" s="71" t="s">
        <v>14379</v>
      </c>
      <c r="AO4512" s="71">
        <v>119.34</v>
      </c>
      <c r="AW4512" s="71" t="s">
        <v>18906</v>
      </c>
    </row>
    <row r="4513" spans="1:49">
      <c r="A4513" s="70" t="str">
        <f t="shared" ref="A4513:A4544" si="144">MID(AW4513,1,7)</f>
        <v>2026-01</v>
      </c>
      <c r="B4513" s="5" t="str">
        <f>_xlfn.XLOOKUP(G4513,过机服务商重量差!A:A,过机服务商重量差!G:G)</f>
        <v>风清扬</v>
      </c>
      <c r="C4513" s="32" t="str">
        <f t="shared" ref="C4513:C4544" si="145">IF(OR(AO4513&lt;0,L4513="FBA海运"),"","渠道")</f>
        <v>渠道</v>
      </c>
      <c r="D4513" s="63">
        <f>ROUND(IF(AND(AO4513&gt;=0,Y4513="正常走货"),_xlfn.XLOOKUP(G4513,过机服务商重量差!A:A,过机服务商重量差!L:L),"0"),2)</f>
        <v>18</v>
      </c>
      <c r="E4513" s="64">
        <f>ROUND(IF(B4513="小旋风",$D4513/提成!$D$4*提成!$E$4,$D4513/提成!$D$3*提成!$E$3),2)</f>
        <v>0.18</v>
      </c>
      <c r="F4513" s="5" t="str">
        <f ca="1">IFERROR(LOOKUP(1,0/((B4513=名单!B:B)*(VALUE(AW4513)&gt;=名单!E:E)*(VALUE(AW4513)&lt;=名单!G:G)*(Y4513="正常走货")),名单!H:H),"否")</f>
        <v>是</v>
      </c>
      <c r="G4513" s="71" t="s">
        <v>13516</v>
      </c>
      <c r="H4513" s="71" t="s">
        <v>13518</v>
      </c>
      <c r="J4513" s="71" t="s">
        <v>1592</v>
      </c>
      <c r="L4513" s="71" t="s">
        <v>18</v>
      </c>
      <c r="S4513" s="71" t="s">
        <v>86</v>
      </c>
      <c r="T4513" s="71" t="s">
        <v>14378</v>
      </c>
      <c r="Y4513" s="71" t="s">
        <v>14379</v>
      </c>
      <c r="AO4513" s="71">
        <v>9</v>
      </c>
      <c r="AW4513" s="71" t="s">
        <v>18907</v>
      </c>
    </row>
    <row r="4514" spans="1:49">
      <c r="A4514" s="70" t="str">
        <f t="shared" si="144"/>
        <v>2026-01</v>
      </c>
      <c r="B4514" s="5" t="str">
        <f>_xlfn.XLOOKUP(G4514,过机服务商重量差!A:A,过机服务商重量差!G:G)</f>
        <v>玉麒麟</v>
      </c>
      <c r="C4514" s="32" t="str">
        <f t="shared" si="145"/>
        <v>渠道</v>
      </c>
      <c r="D4514" s="63">
        <f>ROUND(IF(AND(AO4514&gt;=0,Y4514="正常走货"),_xlfn.XLOOKUP(G4514,过机服务商重量差!A:A,过机服务商重量差!L:L),"0"),2)</f>
        <v>157</v>
      </c>
      <c r="E4514" s="64">
        <f>ROUND(IF(B4514="小旋风",$D4514/提成!$D$4*提成!$E$4,$D4514/提成!$D$3*提成!$E$3),2)</f>
        <v>1.57</v>
      </c>
      <c r="F4514" s="5" t="str">
        <f ca="1">IFERROR(LOOKUP(1,0/((B4514=名单!B:B)*(VALUE(AW4514)&gt;=名单!E:E)*(VALUE(AW4514)&lt;=名单!G:G)*(Y4514="正常走货")),名单!H:H),"否")</f>
        <v>否</v>
      </c>
      <c r="G4514" s="71" t="s">
        <v>13519</v>
      </c>
      <c r="H4514" s="71" t="s">
        <v>13521</v>
      </c>
      <c r="J4514" s="71" t="s">
        <v>24</v>
      </c>
      <c r="L4514" s="71" t="s">
        <v>18</v>
      </c>
      <c r="S4514" s="71" t="s">
        <v>211</v>
      </c>
      <c r="T4514" s="71" t="s">
        <v>14407</v>
      </c>
      <c r="Y4514" s="71" t="s">
        <v>14379</v>
      </c>
      <c r="AO4514" s="71">
        <v>3378</v>
      </c>
      <c r="AW4514" s="71" t="s">
        <v>18908</v>
      </c>
    </row>
    <row r="4515" spans="1:49">
      <c r="A4515" s="70" t="str">
        <f t="shared" si="144"/>
        <v>2026-01</v>
      </c>
      <c r="B4515" s="5" t="str">
        <f>_xlfn.XLOOKUP(G4515,过机服务商重量差!A:A,过机服务商重量差!G:G)</f>
        <v>玉麒麟</v>
      </c>
      <c r="C4515" s="32" t="str">
        <f t="shared" si="145"/>
        <v>渠道</v>
      </c>
      <c r="D4515" s="63">
        <f>ROUND(IF(AND(AO4515&gt;=0,Y4515="正常走货"),_xlfn.XLOOKUP(G4515,过机服务商重量差!A:A,过机服务商重量差!L:L),"0"),2)</f>
        <v>1</v>
      </c>
      <c r="E4515" s="64">
        <f>ROUND(IF(B4515="小旋风",$D4515/提成!$D$4*提成!$E$4,$D4515/提成!$D$3*提成!$E$3),2)</f>
        <v>0.01</v>
      </c>
      <c r="F4515" s="5" t="str">
        <f ca="1">IFERROR(LOOKUP(1,0/((B4515=名单!B:B)*(VALUE(AW4515)&gt;=名单!E:E)*(VALUE(AW4515)&lt;=名单!G:G)*(Y4515="正常走货")),名单!H:H),"否")</f>
        <v>否</v>
      </c>
      <c r="G4515" s="71" t="s">
        <v>13522</v>
      </c>
      <c r="H4515" s="71" t="s">
        <v>13524</v>
      </c>
      <c r="J4515" s="71" t="s">
        <v>256</v>
      </c>
      <c r="L4515" s="71" t="s">
        <v>18</v>
      </c>
      <c r="S4515" s="71" t="s">
        <v>116</v>
      </c>
      <c r="T4515" s="71" t="s">
        <v>14382</v>
      </c>
      <c r="Y4515" s="71" t="s">
        <v>14379</v>
      </c>
      <c r="AO4515" s="71">
        <v>147.45</v>
      </c>
      <c r="AW4515" s="71" t="s">
        <v>18909</v>
      </c>
    </row>
    <row r="4516" spans="1:49">
      <c r="A4516" s="70" t="str">
        <f t="shared" si="144"/>
        <v>2026-01</v>
      </c>
      <c r="B4516" s="5" t="str">
        <f>_xlfn.XLOOKUP(G4516,过机服务商重量差!A:A,过机服务商重量差!G:G)</f>
        <v>玉麒麟</v>
      </c>
      <c r="C4516" s="32" t="str">
        <f t="shared" si="145"/>
        <v>渠道</v>
      </c>
      <c r="D4516" s="63">
        <f>ROUND(IF(AND(AO4516&gt;=0,Y4516="正常走货"),_xlfn.XLOOKUP(G4516,过机服务商重量差!A:A,过机服务商重量差!L:L),"0"),2)</f>
        <v>0.5</v>
      </c>
      <c r="E4516" s="64">
        <f>ROUND(IF(B4516="小旋风",$D4516/提成!$D$4*提成!$E$4,$D4516/提成!$D$3*提成!$E$3),2)</f>
        <v>0.01</v>
      </c>
      <c r="F4516" s="5" t="str">
        <f ca="1">IFERROR(LOOKUP(1,0/((B4516=名单!B:B)*(VALUE(AW4516)&gt;=名单!E:E)*(VALUE(AW4516)&lt;=名单!G:G)*(Y4516="正常走货")),名单!H:H),"否")</f>
        <v>否</v>
      </c>
      <c r="G4516" s="71" t="s">
        <v>13525</v>
      </c>
      <c r="H4516" s="71" t="s">
        <v>13527</v>
      </c>
      <c r="J4516" s="71" t="s">
        <v>17</v>
      </c>
      <c r="L4516" s="71" t="s">
        <v>18</v>
      </c>
      <c r="S4516" s="71" t="s">
        <v>215</v>
      </c>
      <c r="T4516" s="71" t="s">
        <v>14378</v>
      </c>
      <c r="Y4516" s="71" t="s">
        <v>14379</v>
      </c>
      <c r="AO4516" s="71">
        <v>40.6</v>
      </c>
      <c r="AW4516" s="71" t="s">
        <v>18910</v>
      </c>
    </row>
    <row r="4517" spans="1:49">
      <c r="A4517" s="70" t="str">
        <f t="shared" si="144"/>
        <v>2026-01</v>
      </c>
      <c r="B4517" s="5" t="str">
        <f>_xlfn.XLOOKUP(G4517,过机服务商重量差!A:A,过机服务商重量差!G:G)</f>
        <v>无崖子</v>
      </c>
      <c r="C4517" s="32" t="str">
        <f t="shared" si="145"/>
        <v>渠道</v>
      </c>
      <c r="D4517" s="63">
        <f>ROUND(IF(AND(AO4517&gt;=0,Y4517="正常走货"),_xlfn.XLOOKUP(G4517,过机服务商重量差!A:A,过机服务商重量差!L:L),"0"),2)</f>
        <v>1.5</v>
      </c>
      <c r="E4517" s="64">
        <f>ROUND(IF(B4517="小旋风",$D4517/提成!$D$4*提成!$E$4,$D4517/提成!$D$3*提成!$E$3),2)</f>
        <v>0.02</v>
      </c>
      <c r="F4517" s="5" t="str">
        <f ca="1">IFERROR(LOOKUP(1,0/((B4517=名单!B:B)*(VALUE(AW4517)&gt;=名单!E:E)*(VALUE(AW4517)&lt;=名单!G:G)*(Y4517="正常走货")),名单!H:H),"否")</f>
        <v>否</v>
      </c>
      <c r="G4517" s="71" t="s">
        <v>13528</v>
      </c>
      <c r="H4517" s="71" t="s">
        <v>13530</v>
      </c>
      <c r="J4517" s="71" t="s">
        <v>160</v>
      </c>
      <c r="L4517" s="71" t="s">
        <v>18</v>
      </c>
      <c r="S4517" s="71" t="s">
        <v>145</v>
      </c>
      <c r="T4517" s="71" t="s">
        <v>14407</v>
      </c>
      <c r="Y4517" s="71" t="s">
        <v>14379</v>
      </c>
      <c r="AO4517" s="71">
        <v>0</v>
      </c>
      <c r="AW4517" s="71" t="s">
        <v>18911</v>
      </c>
    </row>
    <row r="4518" spans="1:49">
      <c r="A4518" s="70" t="str">
        <f t="shared" si="144"/>
        <v>2026-01</v>
      </c>
      <c r="B4518" s="5" t="str">
        <f>_xlfn.XLOOKUP(G4518,过机服务商重量差!A:A,过机服务商重量差!G:G)</f>
        <v>玉麒麟</v>
      </c>
      <c r="C4518" s="32" t="str">
        <f t="shared" si="145"/>
        <v>渠道</v>
      </c>
      <c r="D4518" s="63">
        <f>ROUND(IF(AND(AO4518&gt;=0,Y4518="正常走货"),_xlfn.XLOOKUP(G4518,过机服务商重量差!A:A,过机服务商重量差!L:L),"0"),2)</f>
        <v>42</v>
      </c>
      <c r="E4518" s="64">
        <f>ROUND(IF(B4518="小旋风",$D4518/提成!$D$4*提成!$E$4,$D4518/提成!$D$3*提成!$E$3),2)</f>
        <v>0.42</v>
      </c>
      <c r="F4518" s="5" t="str">
        <f ca="1">IFERROR(LOOKUP(1,0/((B4518=名单!B:B)*(VALUE(AW4518)&gt;=名单!E:E)*(VALUE(AW4518)&lt;=名单!G:G)*(Y4518="正常走货")),名单!H:H),"否")</f>
        <v>否</v>
      </c>
      <c r="G4518" s="71" t="s">
        <v>13531</v>
      </c>
      <c r="H4518" s="71" t="s">
        <v>13533</v>
      </c>
      <c r="J4518" s="71" t="s">
        <v>17</v>
      </c>
      <c r="L4518" s="71" t="s">
        <v>18</v>
      </c>
      <c r="S4518" s="71" t="s">
        <v>570</v>
      </c>
      <c r="T4518" s="71" t="s">
        <v>14407</v>
      </c>
      <c r="Y4518" s="71" t="s">
        <v>14379</v>
      </c>
      <c r="AO4518" s="71">
        <v>257.6</v>
      </c>
      <c r="AW4518" s="71" t="s">
        <v>18912</v>
      </c>
    </row>
    <row r="4519" spans="1:49">
      <c r="A4519" s="70" t="str">
        <f t="shared" si="144"/>
        <v>2026-01</v>
      </c>
      <c r="B4519" s="5" t="str">
        <f>_xlfn.XLOOKUP(G4519,过机服务商重量差!A:A,过机服务商重量差!G:G)</f>
        <v>玉麒麟</v>
      </c>
      <c r="C4519" s="32" t="str">
        <f t="shared" si="145"/>
        <v>渠道</v>
      </c>
      <c r="D4519" s="63">
        <f>ROUND(IF(AND(AO4519&gt;=0,Y4519="正常走货"),_xlfn.XLOOKUP(G4519,过机服务商重量差!A:A,过机服务商重量差!L:L),"0"),2)</f>
        <v>43</v>
      </c>
      <c r="E4519" s="64">
        <f>ROUND(IF(B4519="小旋风",$D4519/提成!$D$4*提成!$E$4,$D4519/提成!$D$3*提成!$E$3),2)</f>
        <v>0.43</v>
      </c>
      <c r="F4519" s="5" t="str">
        <f ca="1">IFERROR(LOOKUP(1,0/((B4519=名单!B:B)*(VALUE(AW4519)&gt;=名单!E:E)*(VALUE(AW4519)&lt;=名单!G:G)*(Y4519="正常走货")),名单!H:H),"否")</f>
        <v>否</v>
      </c>
      <c r="G4519" s="71" t="s">
        <v>13534</v>
      </c>
      <c r="H4519" s="71" t="s">
        <v>13536</v>
      </c>
      <c r="J4519" s="71" t="s">
        <v>17</v>
      </c>
      <c r="L4519" s="71" t="s">
        <v>18</v>
      </c>
      <c r="S4519" s="71" t="s">
        <v>570</v>
      </c>
      <c r="T4519" s="71" t="s">
        <v>14407</v>
      </c>
      <c r="Y4519" s="71" t="s">
        <v>14379</v>
      </c>
      <c r="AO4519" s="71">
        <v>261.6</v>
      </c>
      <c r="AW4519" s="71" t="s">
        <v>18913</v>
      </c>
    </row>
    <row r="4520" spans="1:49">
      <c r="A4520" s="70" t="str">
        <f t="shared" si="144"/>
        <v>2026-01</v>
      </c>
      <c r="B4520" s="5" t="str">
        <f>_xlfn.XLOOKUP(G4520,过机服务商重量差!A:A,过机服务商重量差!G:G)</f>
        <v>玉麒麟</v>
      </c>
      <c r="C4520" s="32" t="str">
        <f t="shared" si="145"/>
        <v>渠道</v>
      </c>
      <c r="D4520" s="63">
        <f>ROUND(IF(AND(AO4520&gt;=0,Y4520="正常走货"),_xlfn.XLOOKUP(G4520,过机服务商重量差!A:A,过机服务商重量差!L:L),"0"),2)</f>
        <v>7</v>
      </c>
      <c r="E4520" s="64">
        <f>ROUND(IF(B4520="小旋风",$D4520/提成!$D$4*提成!$E$4,$D4520/提成!$D$3*提成!$E$3),2)</f>
        <v>0.07</v>
      </c>
      <c r="F4520" s="5" t="str">
        <f ca="1">IFERROR(LOOKUP(1,0/((B4520=名单!B:B)*(VALUE(AW4520)&gt;=名单!E:E)*(VALUE(AW4520)&lt;=名单!G:G)*(Y4520="正常走货")),名单!H:H),"否")</f>
        <v>否</v>
      </c>
      <c r="G4520" s="71" t="s">
        <v>13537</v>
      </c>
      <c r="H4520" s="71" t="s">
        <v>13539</v>
      </c>
      <c r="J4520" s="71" t="s">
        <v>24</v>
      </c>
      <c r="L4520" s="71" t="s">
        <v>18</v>
      </c>
      <c r="S4520" s="71" t="s">
        <v>1373</v>
      </c>
      <c r="T4520" s="71" t="s">
        <v>14382</v>
      </c>
      <c r="Y4520" s="71" t="s">
        <v>14379</v>
      </c>
      <c r="AO4520" s="71">
        <v>90.1</v>
      </c>
      <c r="AW4520" s="71" t="s">
        <v>18914</v>
      </c>
    </row>
    <row r="4521" spans="1:49">
      <c r="A4521" s="70" t="str">
        <f t="shared" si="144"/>
        <v>2026-01</v>
      </c>
      <c r="B4521" s="5" t="str">
        <f>_xlfn.XLOOKUP(G4521,过机服务商重量差!A:A,过机服务商重量差!G:G)</f>
        <v>007</v>
      </c>
      <c r="C4521" s="32" t="str">
        <f t="shared" si="145"/>
        <v>渠道</v>
      </c>
      <c r="D4521" s="63">
        <f>ROUND(IF(AND(AO4521&gt;=0,Y4521="正常走货"),_xlfn.XLOOKUP(G4521,过机服务商重量差!A:A,过机服务商重量差!L:L),"0"),2)</f>
        <v>20</v>
      </c>
      <c r="E4521" s="64">
        <f>ROUND(IF(B4521="小旋风",$D4521/提成!$D$4*提成!$E$4,$D4521/提成!$D$3*提成!$E$3),2)</f>
        <v>0.2</v>
      </c>
      <c r="F4521" s="5" t="str">
        <f ca="1">IFERROR(LOOKUP(1,0/((B4521=名单!B:B)*(VALUE(AW4521)&gt;=名单!E:E)*(VALUE(AW4521)&lt;=名单!G:G)*(Y4521="正常走货")),名单!H:H),"否")</f>
        <v>否</v>
      </c>
      <c r="G4521" s="71" t="s">
        <v>13540</v>
      </c>
      <c r="H4521" s="71" t="s">
        <v>13542</v>
      </c>
      <c r="J4521" s="71" t="s">
        <v>168</v>
      </c>
      <c r="L4521" s="71" t="s">
        <v>18</v>
      </c>
      <c r="S4521" s="71" t="s">
        <v>3662</v>
      </c>
      <c r="T4521" s="71" t="s">
        <v>15575</v>
      </c>
      <c r="Y4521" s="71" t="s">
        <v>14379</v>
      </c>
      <c r="AO4521" s="71">
        <v>50</v>
      </c>
      <c r="AW4521" s="71" t="s">
        <v>18915</v>
      </c>
    </row>
    <row r="4522" spans="1:49">
      <c r="A4522" s="70" t="str">
        <f t="shared" si="144"/>
        <v>2026-01</v>
      </c>
      <c r="B4522" s="5" t="str">
        <f>_xlfn.XLOOKUP(G4522,过机服务商重量差!A:A,过机服务商重量差!G:G)</f>
        <v>无崖子</v>
      </c>
      <c r="C4522" s="32" t="str">
        <f t="shared" si="145"/>
        <v>渠道</v>
      </c>
      <c r="D4522" s="63">
        <f>ROUND(IF(AND(AO4522&gt;=0,Y4522="正常走货"),_xlfn.XLOOKUP(G4522,过机服务商重量差!A:A,过机服务商重量差!L:L),"0"),2)</f>
        <v>7.5</v>
      </c>
      <c r="E4522" s="64">
        <f>ROUND(IF(B4522="小旋风",$D4522/提成!$D$4*提成!$E$4,$D4522/提成!$D$3*提成!$E$3),2)</f>
        <v>0.08</v>
      </c>
      <c r="F4522" s="5" t="str">
        <f ca="1">IFERROR(LOOKUP(1,0/((B4522=名单!B:B)*(VALUE(AW4522)&gt;=名单!E:E)*(VALUE(AW4522)&lt;=名单!G:G)*(Y4522="正常走货")),名单!H:H),"否")</f>
        <v>否</v>
      </c>
      <c r="G4522" s="71" t="s">
        <v>13543</v>
      </c>
      <c r="H4522" s="71" t="s">
        <v>13545</v>
      </c>
      <c r="J4522" s="71" t="s">
        <v>2309</v>
      </c>
      <c r="L4522" s="71" t="s">
        <v>18</v>
      </c>
      <c r="S4522" s="71" t="s">
        <v>145</v>
      </c>
      <c r="T4522" s="71" t="s">
        <v>14407</v>
      </c>
      <c r="Y4522" s="71" t="s">
        <v>14379</v>
      </c>
      <c r="AO4522" s="71">
        <v>151.8</v>
      </c>
      <c r="AW4522" s="71" t="s">
        <v>18916</v>
      </c>
    </row>
    <row r="4523" spans="1:49">
      <c r="A4523" s="70" t="str">
        <f t="shared" si="144"/>
        <v>2026-01</v>
      </c>
      <c r="B4523" s="5" t="str">
        <f>_xlfn.XLOOKUP(G4523,过机服务商重量差!A:A,过机服务商重量差!G:G)</f>
        <v>007</v>
      </c>
      <c r="C4523" s="32" t="str">
        <f t="shared" si="145"/>
        <v>渠道</v>
      </c>
      <c r="D4523" s="63">
        <f>ROUND(IF(AND(AO4523&gt;=0,Y4523="正常走货"),_xlfn.XLOOKUP(G4523,过机服务商重量差!A:A,过机服务商重量差!L:L),"0"),2)</f>
        <v>39</v>
      </c>
      <c r="E4523" s="64">
        <f>ROUND(IF(B4523="小旋风",$D4523/提成!$D$4*提成!$E$4,$D4523/提成!$D$3*提成!$E$3),2)</f>
        <v>0.39</v>
      </c>
      <c r="F4523" s="5" t="str">
        <f ca="1">IFERROR(LOOKUP(1,0/((B4523=名单!B:B)*(VALUE(AW4523)&gt;=名单!E:E)*(VALUE(AW4523)&lt;=名单!G:G)*(Y4523="正常走货")),名单!H:H),"否")</f>
        <v>否</v>
      </c>
      <c r="G4523" s="71" t="s">
        <v>13546</v>
      </c>
      <c r="H4523" s="71" t="s">
        <v>13548</v>
      </c>
      <c r="J4523" s="71" t="s">
        <v>168</v>
      </c>
      <c r="L4523" s="71" t="s">
        <v>18</v>
      </c>
      <c r="S4523" s="71" t="s">
        <v>215</v>
      </c>
      <c r="T4523" s="71" t="s">
        <v>14378</v>
      </c>
      <c r="Y4523" s="71" t="s">
        <v>14379</v>
      </c>
      <c r="AO4523" s="71">
        <v>19.5</v>
      </c>
      <c r="AW4523" s="71" t="s">
        <v>18917</v>
      </c>
    </row>
    <row r="4524" spans="1:49">
      <c r="A4524" s="70" t="str">
        <f t="shared" si="144"/>
        <v>2026-01</v>
      </c>
      <c r="B4524" s="5" t="str">
        <f>_xlfn.XLOOKUP(G4524,过机服务商重量差!A:A,过机服务商重量差!G:G)</f>
        <v>玉麒麟</v>
      </c>
      <c r="C4524" s="32" t="str">
        <f t="shared" si="145"/>
        <v>渠道</v>
      </c>
      <c r="D4524" s="63">
        <f>ROUND(IF(AND(AO4524&gt;=0,Y4524="正常走货"),_xlfn.XLOOKUP(G4524,过机服务商重量差!A:A,过机服务商重量差!L:L),"0"),2)</f>
        <v>16</v>
      </c>
      <c r="E4524" s="64">
        <f>ROUND(IF(B4524="小旋风",$D4524/提成!$D$4*提成!$E$4,$D4524/提成!$D$3*提成!$E$3),2)</f>
        <v>0.16</v>
      </c>
      <c r="F4524" s="5" t="str">
        <f ca="1">IFERROR(LOOKUP(1,0/((B4524=名单!B:B)*(VALUE(AW4524)&gt;=名单!E:E)*(VALUE(AW4524)&lt;=名单!G:G)*(Y4524="正常走货")),名单!H:H),"否")</f>
        <v>否</v>
      </c>
      <c r="G4524" s="71" t="s">
        <v>13549</v>
      </c>
      <c r="H4524" s="71" t="s">
        <v>13551</v>
      </c>
      <c r="J4524" s="71" t="s">
        <v>1283</v>
      </c>
      <c r="L4524" s="71" t="s">
        <v>18</v>
      </c>
      <c r="S4524" s="71" t="s">
        <v>7799</v>
      </c>
      <c r="T4524" s="71" t="s">
        <v>14382</v>
      </c>
      <c r="Y4524" s="71" t="s">
        <v>14379</v>
      </c>
      <c r="AO4524" s="71">
        <v>0</v>
      </c>
      <c r="AW4524" s="71" t="s">
        <v>18918</v>
      </c>
    </row>
    <row r="4525" spans="1:49">
      <c r="A4525" s="70" t="str">
        <f t="shared" si="144"/>
        <v>2026-01</v>
      </c>
      <c r="B4525" s="5" t="str">
        <f>_xlfn.XLOOKUP(G4525,过机服务商重量差!A:A,过机服务商重量差!G:G)</f>
        <v>玉麒麟</v>
      </c>
      <c r="C4525" s="32" t="str">
        <f t="shared" si="145"/>
        <v>渠道</v>
      </c>
      <c r="D4525" s="63">
        <f>ROUND(IF(AND(AO4525&gt;=0,Y4525="正常走货"),_xlfn.XLOOKUP(G4525,过机服务商重量差!A:A,过机服务商重量差!L:L),"0"),2)</f>
        <v>34</v>
      </c>
      <c r="E4525" s="64">
        <f>ROUND(IF(B4525="小旋风",$D4525/提成!$D$4*提成!$E$4,$D4525/提成!$D$3*提成!$E$3),2)</f>
        <v>0.34</v>
      </c>
      <c r="F4525" s="5" t="str">
        <f ca="1">IFERROR(LOOKUP(1,0/((B4525=名单!B:B)*(VALUE(AW4525)&gt;=名单!E:E)*(VALUE(AW4525)&lt;=名单!G:G)*(Y4525="正常走货")),名单!H:H),"否")</f>
        <v>否</v>
      </c>
      <c r="G4525" s="71" t="s">
        <v>13552</v>
      </c>
      <c r="H4525" s="71" t="s">
        <v>13554</v>
      </c>
      <c r="J4525" s="71" t="s">
        <v>24</v>
      </c>
      <c r="L4525" s="71" t="s">
        <v>18</v>
      </c>
      <c r="S4525" s="71" t="s">
        <v>211</v>
      </c>
      <c r="T4525" s="71" t="s">
        <v>14407</v>
      </c>
      <c r="Y4525" s="71" t="s">
        <v>14379</v>
      </c>
      <c r="AO4525" s="71">
        <v>206.6</v>
      </c>
      <c r="AW4525" s="71" t="s">
        <v>18919</v>
      </c>
    </row>
    <row r="4526" spans="1:49">
      <c r="A4526" s="70" t="str">
        <f t="shared" si="144"/>
        <v>2026-01</v>
      </c>
      <c r="B4526" s="5" t="str">
        <f>_xlfn.XLOOKUP(G4526,过机服务商重量差!A:A,过机服务商重量差!G:G)</f>
        <v>玉麒麟</v>
      </c>
      <c r="C4526" s="32" t="str">
        <f t="shared" si="145"/>
        <v>渠道</v>
      </c>
      <c r="D4526" s="63">
        <f>ROUND(IF(AND(AO4526&gt;=0,Y4526="正常走货"),_xlfn.XLOOKUP(G4526,过机服务商重量差!A:A,过机服务商重量差!L:L),"0"),2)</f>
        <v>22</v>
      </c>
      <c r="E4526" s="64">
        <f>ROUND(IF(B4526="小旋风",$D4526/提成!$D$4*提成!$E$4,$D4526/提成!$D$3*提成!$E$3),2)</f>
        <v>0.22</v>
      </c>
      <c r="F4526" s="5" t="str">
        <f ca="1">IFERROR(LOOKUP(1,0/((B4526=名单!B:B)*(VALUE(AW4526)&gt;=名单!E:E)*(VALUE(AW4526)&lt;=名单!G:G)*(Y4526="正常走货")),名单!H:H),"否")</f>
        <v>否</v>
      </c>
      <c r="G4526" s="71" t="s">
        <v>13555</v>
      </c>
      <c r="H4526" s="71" t="s">
        <v>13557</v>
      </c>
      <c r="J4526" s="71" t="s">
        <v>1283</v>
      </c>
      <c r="L4526" s="71" t="s">
        <v>18</v>
      </c>
      <c r="S4526" s="71" t="s">
        <v>7799</v>
      </c>
      <c r="T4526" s="71" t="s">
        <v>14382</v>
      </c>
      <c r="Y4526" s="71" t="s">
        <v>14379</v>
      </c>
      <c r="AO4526" s="71">
        <v>0</v>
      </c>
      <c r="AW4526" s="71" t="s">
        <v>18920</v>
      </c>
    </row>
    <row r="4527" spans="1:49">
      <c r="A4527" s="70" t="str">
        <f t="shared" si="144"/>
        <v>2026-01</v>
      </c>
      <c r="B4527" s="5" t="str">
        <f>_xlfn.XLOOKUP(G4527,过机服务商重量差!A:A,过机服务商重量差!G:G)</f>
        <v>玉麒麟</v>
      </c>
      <c r="C4527" s="32" t="str">
        <f t="shared" si="145"/>
        <v>渠道</v>
      </c>
      <c r="D4527" s="63">
        <f>ROUND(IF(AND(AO4527&gt;=0,Y4527="正常走货"),_xlfn.XLOOKUP(G4527,过机服务商重量差!A:A,过机服务商重量差!L:L),"0"),2)</f>
        <v>0.5</v>
      </c>
      <c r="E4527" s="64">
        <f>ROUND(IF(B4527="小旋风",$D4527/提成!$D$4*提成!$E$4,$D4527/提成!$D$3*提成!$E$3),2)</f>
        <v>0.01</v>
      </c>
      <c r="F4527" s="5" t="str">
        <f ca="1">IFERROR(LOOKUP(1,0/((B4527=名单!B:B)*(VALUE(AW4527)&gt;=名单!E:E)*(VALUE(AW4527)&lt;=名单!G:G)*(Y4527="正常走货")),名单!H:H),"否")</f>
        <v>否</v>
      </c>
      <c r="G4527" s="71" t="s">
        <v>13558</v>
      </c>
      <c r="H4527" s="71" t="s">
        <v>13560</v>
      </c>
      <c r="J4527" s="71" t="s">
        <v>17</v>
      </c>
      <c r="L4527" s="71" t="s">
        <v>18</v>
      </c>
      <c r="S4527" s="71" t="s">
        <v>540</v>
      </c>
      <c r="T4527" s="71" t="s">
        <v>14410</v>
      </c>
      <c r="Y4527" s="71" t="s">
        <v>14379</v>
      </c>
      <c r="AO4527" s="71">
        <v>56.27</v>
      </c>
      <c r="AW4527" s="71" t="s">
        <v>18921</v>
      </c>
    </row>
    <row r="4528" spans="1:49">
      <c r="A4528" s="70" t="str">
        <f t="shared" si="144"/>
        <v>2026-01</v>
      </c>
      <c r="B4528" s="5" t="str">
        <f>_xlfn.XLOOKUP(G4528,过机服务商重量差!A:A,过机服务商重量差!G:G)</f>
        <v>小旋风</v>
      </c>
      <c r="C4528" s="32" t="str">
        <f t="shared" si="145"/>
        <v>渠道</v>
      </c>
      <c r="D4528" s="63">
        <f>ROUND(IF(AND(AO4528&gt;=0,Y4528="正常走货"),_xlfn.XLOOKUP(G4528,过机服务商重量差!A:A,过机服务商重量差!L:L),"0"),2)</f>
        <v>0.9</v>
      </c>
      <c r="E4528" s="64">
        <f>ROUND(IF(B4528="小旋风",$D4528/提成!$D$4*提成!$E$4,$D4528/提成!$D$3*提成!$E$3),2)</f>
        <v>0.01</v>
      </c>
      <c r="F4528" s="5" t="str">
        <f ca="1">IFERROR(LOOKUP(1,0/((B4528=名单!B:B)*(VALUE(AW4528)&gt;=名单!E:E)*(VALUE(AW4528)&lt;=名单!G:G)*(Y4528="正常走货")),名单!H:H),"否")</f>
        <v>是</v>
      </c>
      <c r="G4528" s="71" t="s">
        <v>13561</v>
      </c>
      <c r="H4528" s="71" t="s">
        <v>13563</v>
      </c>
      <c r="J4528" s="71" t="s">
        <v>28</v>
      </c>
      <c r="L4528" s="71" t="s">
        <v>18</v>
      </c>
      <c r="S4528" s="71" t="s">
        <v>30</v>
      </c>
      <c r="T4528" s="71" t="s">
        <v>14382</v>
      </c>
      <c r="Y4528" s="71" t="s">
        <v>14379</v>
      </c>
      <c r="AO4528" s="71">
        <v>108</v>
      </c>
      <c r="AW4528" s="71" t="s">
        <v>18922</v>
      </c>
    </row>
    <row r="4529" spans="1:49">
      <c r="A4529" s="70" t="str">
        <f t="shared" si="144"/>
        <v>2026-01</v>
      </c>
      <c r="B4529" s="5" t="str">
        <f>_xlfn.XLOOKUP(G4529,过机服务商重量差!A:A,过机服务商重量差!G:G)</f>
        <v>玉麒麟</v>
      </c>
      <c r="C4529" s="32" t="str">
        <f t="shared" si="145"/>
        <v>渠道</v>
      </c>
      <c r="D4529" s="63">
        <f>ROUND(IF(AND(AO4529&gt;=0,Y4529="正常走货"),_xlfn.XLOOKUP(G4529,过机服务商重量差!A:A,过机服务商重量差!L:L),"0"),2)</f>
        <v>8</v>
      </c>
      <c r="E4529" s="64">
        <f>ROUND(IF(B4529="小旋风",$D4529/提成!$D$4*提成!$E$4,$D4529/提成!$D$3*提成!$E$3),2)</f>
        <v>0.08</v>
      </c>
      <c r="F4529" s="5" t="str">
        <f ca="1">IFERROR(LOOKUP(1,0/((B4529=名单!B:B)*(VALUE(AW4529)&gt;=名单!E:E)*(VALUE(AW4529)&lt;=名单!G:G)*(Y4529="正常走货")),名单!H:H),"否")</f>
        <v>否</v>
      </c>
      <c r="G4529" s="71" t="s">
        <v>13564</v>
      </c>
      <c r="H4529" s="71" t="s">
        <v>13566</v>
      </c>
      <c r="J4529" s="71" t="s">
        <v>17</v>
      </c>
      <c r="L4529" s="71" t="s">
        <v>18</v>
      </c>
      <c r="S4529" s="71" t="s">
        <v>120</v>
      </c>
      <c r="T4529" s="71" t="s">
        <v>14382</v>
      </c>
      <c r="Y4529" s="71" t="s">
        <v>14379</v>
      </c>
      <c r="AO4529" s="71">
        <v>17.93</v>
      </c>
      <c r="AW4529" s="71" t="s">
        <v>18923</v>
      </c>
    </row>
    <row r="4530" spans="1:49">
      <c r="A4530" s="70" t="str">
        <f t="shared" si="144"/>
        <v>2026-01</v>
      </c>
      <c r="B4530" s="5" t="str">
        <f>_xlfn.XLOOKUP(G4530,过机服务商重量差!A:A,过机服务商重量差!G:G)</f>
        <v>玉麒麟</v>
      </c>
      <c r="C4530" s="32" t="str">
        <f t="shared" si="145"/>
        <v>渠道</v>
      </c>
      <c r="D4530" s="63">
        <f>ROUND(IF(AND(AO4530&gt;=0,Y4530="正常走货"),_xlfn.XLOOKUP(G4530,过机服务商重量差!A:A,过机服务商重量差!L:L),"0"),2)</f>
        <v>0.5</v>
      </c>
      <c r="E4530" s="64">
        <f>ROUND(IF(B4530="小旋风",$D4530/提成!$D$4*提成!$E$4,$D4530/提成!$D$3*提成!$E$3),2)</f>
        <v>0.01</v>
      </c>
      <c r="F4530" s="5" t="str">
        <f ca="1">IFERROR(LOOKUP(1,0/((B4530=名单!B:B)*(VALUE(AW4530)&gt;=名单!E:E)*(VALUE(AW4530)&lt;=名单!G:G)*(Y4530="正常走货")),名单!H:H),"否")</f>
        <v>否</v>
      </c>
      <c r="G4530" s="71" t="s">
        <v>13567</v>
      </c>
      <c r="H4530" s="71" t="s">
        <v>13569</v>
      </c>
      <c r="J4530" s="71" t="s">
        <v>17</v>
      </c>
      <c r="L4530" s="71" t="s">
        <v>18</v>
      </c>
      <c r="S4530" s="71" t="s">
        <v>120</v>
      </c>
      <c r="T4530" s="71" t="s">
        <v>14382</v>
      </c>
      <c r="Y4530" s="71" t="s">
        <v>14379</v>
      </c>
      <c r="AO4530" s="71">
        <v>53.5</v>
      </c>
      <c r="AW4530" s="71" t="s">
        <v>18924</v>
      </c>
    </row>
    <row r="4531" spans="1:49">
      <c r="A4531" s="70" t="str">
        <f t="shared" si="144"/>
        <v>2026-01</v>
      </c>
      <c r="B4531" s="5" t="str">
        <f>_xlfn.XLOOKUP(G4531,过机服务商重量差!A:A,过机服务商重量差!G:G)</f>
        <v>无崖子</v>
      </c>
      <c r="C4531" s="32" t="str">
        <f t="shared" si="145"/>
        <v>渠道</v>
      </c>
      <c r="D4531" s="63">
        <f>ROUND(IF(AND(AO4531&gt;=0,Y4531="正常走货"),_xlfn.XLOOKUP(G4531,过机服务商重量差!A:A,过机服务商重量差!L:L),"0"),2)</f>
        <v>11</v>
      </c>
      <c r="E4531" s="64">
        <f>ROUND(IF(B4531="小旋风",$D4531/提成!$D$4*提成!$E$4,$D4531/提成!$D$3*提成!$E$3),2)</f>
        <v>0.11</v>
      </c>
      <c r="F4531" s="5" t="str">
        <f ca="1">IFERROR(LOOKUP(1,0/((B4531=名单!B:B)*(VALUE(AW4531)&gt;=名单!E:E)*(VALUE(AW4531)&lt;=名单!G:G)*(Y4531="正常走货")),名单!H:H),"否")</f>
        <v>否</v>
      </c>
      <c r="G4531" s="71" t="s">
        <v>13570</v>
      </c>
      <c r="H4531" s="71" t="s">
        <v>13572</v>
      </c>
      <c r="J4531" s="71" t="s">
        <v>2309</v>
      </c>
      <c r="L4531" s="71" t="s">
        <v>18</v>
      </c>
      <c r="S4531" s="71" t="s">
        <v>145</v>
      </c>
      <c r="T4531" s="71" t="s">
        <v>14407</v>
      </c>
      <c r="Y4531" s="71" t="s">
        <v>14379</v>
      </c>
      <c r="AO4531" s="71">
        <v>287.1</v>
      </c>
      <c r="AW4531" s="71" t="s">
        <v>18925</v>
      </c>
    </row>
    <row r="4532" spans="1:49">
      <c r="A4532" s="70" t="str">
        <f t="shared" si="144"/>
        <v>2026-01</v>
      </c>
      <c r="B4532" s="5" t="str">
        <f>_xlfn.XLOOKUP(G4532,过机服务商重量差!A:A,过机服务商重量差!G:G)</f>
        <v>帅时莹</v>
      </c>
      <c r="C4532" s="32" t="str">
        <f t="shared" si="145"/>
        <v>渠道</v>
      </c>
      <c r="D4532" s="63">
        <f>ROUND(IF(AND(AO4532&gt;=0,Y4532="正常走货"),_xlfn.XLOOKUP(G4532,过机服务商重量差!A:A,过机服务商重量差!L:L),"0"),2)</f>
        <v>44</v>
      </c>
      <c r="E4532" s="64">
        <f>ROUND(IF(B4532="小旋风",$D4532/提成!$D$4*提成!$E$4,$D4532/提成!$D$3*提成!$E$3),2)</f>
        <v>0.44</v>
      </c>
      <c r="F4532" s="5" t="str">
        <f ca="1">IFERROR(LOOKUP(1,0/((B4532=名单!B:B)*(VALUE(AW4532)&gt;=名单!E:E)*(VALUE(AW4532)&lt;=名单!G:G)*(Y4532="正常走货")),名单!H:H),"否")</f>
        <v>否</v>
      </c>
      <c r="G4532" s="71" t="s">
        <v>13573</v>
      </c>
      <c r="H4532" s="71" t="s">
        <v>13575</v>
      </c>
      <c r="J4532" s="71" t="s">
        <v>586</v>
      </c>
      <c r="L4532" s="71" t="s">
        <v>18</v>
      </c>
      <c r="S4532" s="71" t="s">
        <v>199</v>
      </c>
      <c r="T4532" s="71" t="s">
        <v>14439</v>
      </c>
      <c r="Y4532" s="71" t="s">
        <v>14379</v>
      </c>
      <c r="AO4532" s="71">
        <v>267.6</v>
      </c>
      <c r="AW4532" s="71" t="s">
        <v>18926</v>
      </c>
    </row>
    <row r="4533" spans="1:49">
      <c r="A4533" s="70" t="str">
        <f t="shared" si="144"/>
        <v>2026-01</v>
      </c>
      <c r="B4533" s="5" t="str">
        <f>_xlfn.XLOOKUP(G4533,过机服务商重量差!A:A,过机服务商重量差!G:G)</f>
        <v>帅时莹</v>
      </c>
      <c r="C4533" s="32" t="str">
        <f t="shared" si="145"/>
        <v>渠道</v>
      </c>
      <c r="D4533" s="63">
        <f>ROUND(IF(AND(AO4533&gt;=0,Y4533="正常走货"),_xlfn.XLOOKUP(G4533,过机服务商重量差!A:A,过机服务商重量差!L:L),"0"),2)</f>
        <v>22</v>
      </c>
      <c r="E4533" s="64">
        <f>ROUND(IF(B4533="小旋风",$D4533/提成!$D$4*提成!$E$4,$D4533/提成!$D$3*提成!$E$3),2)</f>
        <v>0.22</v>
      </c>
      <c r="F4533" s="5" t="str">
        <f ca="1">IFERROR(LOOKUP(1,0/((B4533=名单!B:B)*(VALUE(AW4533)&gt;=名单!E:E)*(VALUE(AW4533)&lt;=名单!G:G)*(Y4533="正常走货")),名单!H:H),"否")</f>
        <v>否</v>
      </c>
      <c r="G4533" s="71" t="s">
        <v>13576</v>
      </c>
      <c r="H4533" s="71" t="s">
        <v>13578</v>
      </c>
      <c r="J4533" s="71" t="s">
        <v>586</v>
      </c>
      <c r="L4533" s="71" t="s">
        <v>18</v>
      </c>
      <c r="S4533" s="71" t="s">
        <v>199</v>
      </c>
      <c r="T4533" s="71" t="s">
        <v>14439</v>
      </c>
      <c r="Y4533" s="71" t="s">
        <v>14379</v>
      </c>
      <c r="AO4533" s="71">
        <v>124.6</v>
      </c>
      <c r="AW4533" s="71" t="s">
        <v>18927</v>
      </c>
    </row>
    <row r="4534" spans="1:49">
      <c r="A4534" s="70" t="str">
        <f t="shared" si="144"/>
        <v>2026-01</v>
      </c>
      <c r="B4534" s="5" t="str">
        <f>_xlfn.XLOOKUP(G4534,过机服务商重量差!A:A,过机服务商重量差!G:G)</f>
        <v>帅时莹</v>
      </c>
      <c r="C4534" s="32" t="str">
        <f t="shared" si="145"/>
        <v>渠道</v>
      </c>
      <c r="D4534" s="63">
        <f>ROUND(IF(AND(AO4534&gt;=0,Y4534="正常走货"),_xlfn.XLOOKUP(G4534,过机服务商重量差!A:A,过机服务商重量差!L:L),"0"),2)</f>
        <v>44</v>
      </c>
      <c r="E4534" s="64">
        <f>ROUND(IF(B4534="小旋风",$D4534/提成!$D$4*提成!$E$4,$D4534/提成!$D$3*提成!$E$3),2)</f>
        <v>0.44</v>
      </c>
      <c r="F4534" s="5" t="str">
        <f ca="1">IFERROR(LOOKUP(1,0/((B4534=名单!B:B)*(VALUE(AW4534)&gt;=名单!E:E)*(VALUE(AW4534)&lt;=名单!G:G)*(Y4534="正常走货")),名单!H:H),"否")</f>
        <v>否</v>
      </c>
      <c r="G4534" s="71" t="s">
        <v>13579</v>
      </c>
      <c r="H4534" s="71" t="s">
        <v>13581</v>
      </c>
      <c r="J4534" s="71" t="s">
        <v>586</v>
      </c>
      <c r="L4534" s="71" t="s">
        <v>18</v>
      </c>
      <c r="S4534" s="71" t="s">
        <v>199</v>
      </c>
      <c r="T4534" s="71" t="s">
        <v>14439</v>
      </c>
      <c r="Y4534" s="71" t="s">
        <v>14379</v>
      </c>
      <c r="AO4534" s="71">
        <v>267.6</v>
      </c>
      <c r="AW4534" s="71" t="s">
        <v>18928</v>
      </c>
    </row>
    <row r="4535" spans="1:49">
      <c r="A4535" s="70" t="str">
        <f t="shared" si="144"/>
        <v>2026-01</v>
      </c>
      <c r="B4535" s="5" t="str">
        <f>_xlfn.XLOOKUP(G4535,过机服务商重量差!A:A,过机服务商重量差!G:G)</f>
        <v>玉麒麟</v>
      </c>
      <c r="C4535" s="32" t="str">
        <f t="shared" si="145"/>
        <v>渠道</v>
      </c>
      <c r="D4535" s="63">
        <f>ROUND(IF(AND(AO4535&gt;=0,Y4535="正常走货"),_xlfn.XLOOKUP(G4535,过机服务商重量差!A:A,过机服务商重量差!L:L),"0"),2)</f>
        <v>25</v>
      </c>
      <c r="E4535" s="64">
        <f>ROUND(IF(B4535="小旋风",$D4535/提成!$D$4*提成!$E$4,$D4535/提成!$D$3*提成!$E$3),2)</f>
        <v>0.25</v>
      </c>
      <c r="F4535" s="5" t="str">
        <f ca="1">IFERROR(LOOKUP(1,0/((B4535=名单!B:B)*(VALUE(AW4535)&gt;=名单!E:E)*(VALUE(AW4535)&lt;=名单!G:G)*(Y4535="正常走货")),名单!H:H),"否")</f>
        <v>否</v>
      </c>
      <c r="G4535" s="71" t="s">
        <v>13582</v>
      </c>
      <c r="H4535" s="71" t="s">
        <v>13584</v>
      </c>
      <c r="J4535" s="71" t="s">
        <v>17</v>
      </c>
      <c r="L4535" s="71" t="s">
        <v>18</v>
      </c>
      <c r="S4535" s="71" t="s">
        <v>191</v>
      </c>
      <c r="T4535" s="71" t="s">
        <v>14410</v>
      </c>
      <c r="Y4535" s="71" t="s">
        <v>14379</v>
      </c>
      <c r="AO4535" s="71">
        <v>149.12</v>
      </c>
      <c r="AW4535" s="71" t="s">
        <v>18929</v>
      </c>
    </row>
    <row r="4536" spans="1:49">
      <c r="A4536" s="70" t="str">
        <f t="shared" si="144"/>
        <v>2026-01</v>
      </c>
      <c r="B4536" s="5" t="str">
        <f>_xlfn.XLOOKUP(G4536,过机服务商重量差!A:A,过机服务商重量差!G:G)</f>
        <v>玉麒麟</v>
      </c>
      <c r="C4536" s="32" t="str">
        <f t="shared" si="145"/>
        <v>渠道</v>
      </c>
      <c r="D4536" s="63">
        <f>ROUND(IF(AND(AO4536&gt;=0,Y4536="正常走货"),_xlfn.XLOOKUP(G4536,过机服务商重量差!A:A,过机服务商重量差!L:L),"0"),2)</f>
        <v>9</v>
      </c>
      <c r="E4536" s="64">
        <f>ROUND(IF(B4536="小旋风",$D4536/提成!$D$4*提成!$E$4,$D4536/提成!$D$3*提成!$E$3),2)</f>
        <v>0.09</v>
      </c>
      <c r="F4536" s="5" t="str">
        <f ca="1">IFERROR(LOOKUP(1,0/((B4536=名单!B:B)*(VALUE(AW4536)&gt;=名单!E:E)*(VALUE(AW4536)&lt;=名单!G:G)*(Y4536="正常走货")),名单!H:H),"否")</f>
        <v>否</v>
      </c>
      <c r="G4536" s="71" t="s">
        <v>13585</v>
      </c>
      <c r="H4536" s="71" t="s">
        <v>13587</v>
      </c>
      <c r="J4536" s="71" t="s">
        <v>17</v>
      </c>
      <c r="L4536" s="71" t="s">
        <v>18</v>
      </c>
      <c r="S4536" s="71" t="s">
        <v>191</v>
      </c>
      <c r="T4536" s="71" t="s">
        <v>14410</v>
      </c>
      <c r="Y4536" s="71" t="s">
        <v>14379</v>
      </c>
      <c r="AO4536" s="71">
        <v>284.2</v>
      </c>
      <c r="AW4536" s="71" t="s">
        <v>18930</v>
      </c>
    </row>
    <row r="4537" spans="1:49">
      <c r="A4537" s="70" t="str">
        <f t="shared" si="144"/>
        <v>2026-01</v>
      </c>
      <c r="B4537" s="5" t="str">
        <f>_xlfn.XLOOKUP(G4537,过机服务商重量差!A:A,过机服务商重量差!G:G)</f>
        <v>无崖子</v>
      </c>
      <c r="C4537" s="32" t="str">
        <f t="shared" si="145"/>
        <v>渠道</v>
      </c>
      <c r="D4537" s="63">
        <f>ROUND(IF(AND(AO4537&gt;=0,Y4537="正常走货"),_xlfn.XLOOKUP(G4537,过机服务商重量差!A:A,过机服务商重量差!L:L),"0"),2)</f>
        <v>4.56</v>
      </c>
      <c r="E4537" s="64">
        <f>ROUND(IF(B4537="小旋风",$D4537/提成!$D$4*提成!$E$4,$D4537/提成!$D$3*提成!$E$3),2)</f>
        <v>0.05</v>
      </c>
      <c r="F4537" s="5" t="str">
        <f ca="1">IFERROR(LOOKUP(1,0/((B4537=名单!B:B)*(VALUE(AW4537)&gt;=名单!E:E)*(VALUE(AW4537)&lt;=名单!G:G)*(Y4537="正常走货")),名单!H:H),"否")</f>
        <v>否</v>
      </c>
      <c r="G4537" s="71" t="s">
        <v>13588</v>
      </c>
      <c r="H4537" s="71" t="s">
        <v>13590</v>
      </c>
      <c r="J4537" s="71" t="s">
        <v>128</v>
      </c>
      <c r="L4537" s="71" t="s">
        <v>18</v>
      </c>
      <c r="S4537" s="71" t="s">
        <v>191</v>
      </c>
      <c r="T4537" s="71" t="s">
        <v>14410</v>
      </c>
      <c r="Y4537" s="71" t="s">
        <v>14379</v>
      </c>
      <c r="AO4537" s="71">
        <v>252.18</v>
      </c>
      <c r="AW4537" s="71" t="s">
        <v>18931</v>
      </c>
    </row>
    <row r="4538" spans="1:49">
      <c r="A4538" s="70" t="str">
        <f t="shared" si="144"/>
        <v>2026-01</v>
      </c>
      <c r="B4538" s="5" t="str">
        <f>_xlfn.XLOOKUP(G4538,过机服务商重量差!A:A,过机服务商重量差!G:G)</f>
        <v>玉麒麟</v>
      </c>
      <c r="C4538" s="32" t="str">
        <f t="shared" si="145"/>
        <v>渠道</v>
      </c>
      <c r="D4538" s="63">
        <f>ROUND(IF(AND(AO4538&gt;=0,Y4538="正常走货"),_xlfn.XLOOKUP(G4538,过机服务商重量差!A:A,过机服务商重量差!L:L),"0"),2)</f>
        <v>1</v>
      </c>
      <c r="E4538" s="64">
        <f>ROUND(IF(B4538="小旋风",$D4538/提成!$D$4*提成!$E$4,$D4538/提成!$D$3*提成!$E$3),2)</f>
        <v>0.01</v>
      </c>
      <c r="F4538" s="5" t="str">
        <f ca="1">IFERROR(LOOKUP(1,0/((B4538=名单!B:B)*(VALUE(AW4538)&gt;=名单!E:E)*(VALUE(AW4538)&lt;=名单!G:G)*(Y4538="正常走货")),名单!H:H),"否")</f>
        <v>否</v>
      </c>
      <c r="G4538" s="71" t="s">
        <v>13591</v>
      </c>
      <c r="H4538" s="71" t="s">
        <v>13593</v>
      </c>
      <c r="J4538" s="71" t="s">
        <v>17</v>
      </c>
      <c r="L4538" s="71" t="s">
        <v>18</v>
      </c>
      <c r="S4538" s="71" t="s">
        <v>191</v>
      </c>
      <c r="T4538" s="71" t="s">
        <v>14410</v>
      </c>
      <c r="Y4538" s="71" t="s">
        <v>14379</v>
      </c>
      <c r="AO4538" s="71">
        <v>155.8</v>
      </c>
      <c r="AW4538" s="71" t="s">
        <v>18932</v>
      </c>
    </row>
    <row r="4539" spans="1:49">
      <c r="A4539" s="70" t="str">
        <f t="shared" si="144"/>
        <v>2026-01</v>
      </c>
      <c r="B4539" s="5" t="str">
        <f>_xlfn.XLOOKUP(G4539,过机服务商重量差!A:A,过机服务商重量差!G:G)</f>
        <v>玉麒麟</v>
      </c>
      <c r="C4539" s="32" t="str">
        <f t="shared" si="145"/>
        <v>渠道</v>
      </c>
      <c r="D4539" s="63">
        <f>ROUND(IF(AND(AO4539&gt;=0,Y4539="正常走货"),_xlfn.XLOOKUP(G4539,过机服务商重量差!A:A,过机服务商重量差!L:L),"0"),2)</f>
        <v>2</v>
      </c>
      <c r="E4539" s="64">
        <f>ROUND(IF(B4539="小旋风",$D4539/提成!$D$4*提成!$E$4,$D4539/提成!$D$3*提成!$E$3),2)</f>
        <v>0.02</v>
      </c>
      <c r="F4539" s="5" t="str">
        <f ca="1">IFERROR(LOOKUP(1,0/((B4539=名单!B:B)*(VALUE(AW4539)&gt;=名单!E:E)*(VALUE(AW4539)&lt;=名单!G:G)*(Y4539="正常走货")),名单!H:H),"否")</f>
        <v>否</v>
      </c>
      <c r="G4539" s="71" t="s">
        <v>13594</v>
      </c>
      <c r="H4539" s="71" t="s">
        <v>13596</v>
      </c>
      <c r="J4539" s="71" t="s">
        <v>17</v>
      </c>
      <c r="L4539" s="71" t="s">
        <v>18</v>
      </c>
      <c r="S4539" s="71" t="s">
        <v>191</v>
      </c>
      <c r="T4539" s="71" t="s">
        <v>14410</v>
      </c>
      <c r="Y4539" s="71" t="s">
        <v>14379</v>
      </c>
      <c r="AO4539" s="71">
        <v>203.5</v>
      </c>
      <c r="AW4539" s="71" t="s">
        <v>18933</v>
      </c>
    </row>
    <row r="4540" spans="1:49">
      <c r="A4540" s="70" t="str">
        <f t="shared" si="144"/>
        <v>2026-01</v>
      </c>
      <c r="B4540" s="5" t="str">
        <f>_xlfn.XLOOKUP(G4540,过机服务商重量差!A:A,过机服务商重量差!G:G)</f>
        <v>小旋风</v>
      </c>
      <c r="C4540" s="32" t="str">
        <f t="shared" si="145"/>
        <v>渠道</v>
      </c>
      <c r="D4540" s="63">
        <f>ROUND(IF(AND(AO4540&gt;=0,Y4540="正常走货"),_xlfn.XLOOKUP(G4540,过机服务商重量差!A:A,过机服务商重量差!L:L),"0"),2)</f>
        <v>718.5</v>
      </c>
      <c r="E4540" s="64">
        <f>ROUND(IF(B4540="小旋风",$D4540/提成!$D$4*提成!$E$4,$D4540/提成!$D$3*提成!$E$3),2)</f>
        <v>7.18</v>
      </c>
      <c r="F4540" s="5" t="str">
        <f ca="1">IFERROR(LOOKUP(1,0/((B4540=名单!B:B)*(VALUE(AW4540)&gt;=名单!E:E)*(VALUE(AW4540)&lt;=名单!G:G)*(Y4540="正常走货")),名单!H:H),"否")</f>
        <v>是</v>
      </c>
      <c r="G4540" s="71" t="s">
        <v>13597</v>
      </c>
      <c r="H4540" s="71" t="s">
        <v>13599</v>
      </c>
      <c r="J4540" s="71" t="s">
        <v>364</v>
      </c>
      <c r="L4540" s="71" t="s">
        <v>18</v>
      </c>
      <c r="S4540" s="71" t="s">
        <v>328</v>
      </c>
      <c r="T4540" s="71" t="s">
        <v>14382</v>
      </c>
      <c r="Y4540" s="71" t="s">
        <v>14379</v>
      </c>
      <c r="AO4540" s="71">
        <v>5274.37</v>
      </c>
      <c r="AW4540" s="71" t="s">
        <v>18934</v>
      </c>
    </row>
    <row r="4541" spans="1:49">
      <c r="A4541" s="70" t="str">
        <f t="shared" si="144"/>
        <v>2026-01</v>
      </c>
      <c r="B4541" s="5" t="str">
        <f>_xlfn.XLOOKUP(G4541,过机服务商重量差!A:A,过机服务商重量差!G:G)</f>
        <v>帅时莹</v>
      </c>
      <c r="C4541" s="32" t="str">
        <f t="shared" si="145"/>
        <v>渠道</v>
      </c>
      <c r="D4541" s="63">
        <f>ROUND(IF(AND(AO4541&gt;=0,Y4541="正常走货"),_xlfn.XLOOKUP(G4541,过机服务商重量差!A:A,过机服务商重量差!L:L),"0"),2)</f>
        <v>29</v>
      </c>
      <c r="E4541" s="64">
        <f>ROUND(IF(B4541="小旋风",$D4541/提成!$D$4*提成!$E$4,$D4541/提成!$D$3*提成!$E$3),2)</f>
        <v>0.29</v>
      </c>
      <c r="F4541" s="5" t="str">
        <f ca="1">IFERROR(LOOKUP(1,0/((B4541=名单!B:B)*(VALUE(AW4541)&gt;=名单!E:E)*(VALUE(AW4541)&lt;=名单!G:G)*(Y4541="正常走货")),名单!H:H),"否")</f>
        <v>否</v>
      </c>
      <c r="G4541" s="71" t="s">
        <v>13600</v>
      </c>
      <c r="H4541" s="71" t="s">
        <v>13602</v>
      </c>
      <c r="J4541" s="71" t="s">
        <v>287</v>
      </c>
      <c r="L4541" s="71" t="s">
        <v>18</v>
      </c>
      <c r="S4541" s="71" t="s">
        <v>442</v>
      </c>
      <c r="T4541" s="71" t="s">
        <v>14410</v>
      </c>
      <c r="Y4541" s="71" t="s">
        <v>14379</v>
      </c>
      <c r="AO4541" s="71">
        <v>96</v>
      </c>
      <c r="AW4541" s="71" t="s">
        <v>18935</v>
      </c>
    </row>
    <row r="4542" spans="1:49">
      <c r="A4542" s="70" t="str">
        <f t="shared" si="144"/>
        <v>2026-01</v>
      </c>
      <c r="B4542" s="5" t="str">
        <f>_xlfn.XLOOKUP(G4542,过机服务商重量差!A:A,过机服务商重量差!G:G)</f>
        <v>小旋风</v>
      </c>
      <c r="C4542" s="32" t="str">
        <f t="shared" si="145"/>
        <v>渠道</v>
      </c>
      <c r="D4542" s="63">
        <f>ROUND(IF(AND(AO4542&gt;=0,Y4542="正常走货"),_xlfn.XLOOKUP(G4542,过机服务商重量差!A:A,过机服务商重量差!L:L),"0"),2)</f>
        <v>22</v>
      </c>
      <c r="E4542" s="64">
        <f>ROUND(IF(B4542="小旋风",$D4542/提成!$D$4*提成!$E$4,$D4542/提成!$D$3*提成!$E$3),2)</f>
        <v>0.22</v>
      </c>
      <c r="F4542" s="5" t="str">
        <f ca="1">IFERROR(LOOKUP(1,0/((B4542=名单!B:B)*(VALUE(AW4542)&gt;=名单!E:E)*(VALUE(AW4542)&lt;=名单!G:G)*(Y4542="正常走货")),名单!H:H),"否")</f>
        <v>是</v>
      </c>
      <c r="G4542" s="71" t="s">
        <v>13603</v>
      </c>
      <c r="H4542" s="71" t="s">
        <v>13605</v>
      </c>
      <c r="J4542" s="71" t="s">
        <v>78</v>
      </c>
      <c r="L4542" s="71" t="s">
        <v>18</v>
      </c>
      <c r="S4542" s="71" t="s">
        <v>442</v>
      </c>
      <c r="T4542" s="71" t="s">
        <v>14410</v>
      </c>
      <c r="Y4542" s="71" t="s">
        <v>14379</v>
      </c>
      <c r="AO4542" s="71">
        <v>15.4</v>
      </c>
      <c r="AW4542" s="71" t="s">
        <v>18936</v>
      </c>
    </row>
    <row r="4543" spans="1:49">
      <c r="A4543" s="70" t="str">
        <f t="shared" si="144"/>
        <v>2026-01</v>
      </c>
      <c r="B4543" s="5" t="str">
        <f>_xlfn.XLOOKUP(G4543,过机服务商重量差!A:A,过机服务商重量差!G:G)</f>
        <v>无崖子</v>
      </c>
      <c r="C4543" s="32" t="str">
        <f t="shared" si="145"/>
        <v>渠道</v>
      </c>
      <c r="D4543" s="63">
        <f>ROUND(IF(AND(AO4543&gt;=0,Y4543="正常走货"),_xlfn.XLOOKUP(G4543,过机服务商重量差!A:A,过机服务商重量差!L:L),"0"),2)</f>
        <v>14</v>
      </c>
      <c r="E4543" s="64">
        <f>ROUND(IF(B4543="小旋风",$D4543/提成!$D$4*提成!$E$4,$D4543/提成!$D$3*提成!$E$3),2)</f>
        <v>0.14</v>
      </c>
      <c r="F4543" s="5" t="str">
        <f ca="1">IFERROR(LOOKUP(1,0/((B4543=名单!B:B)*(VALUE(AW4543)&gt;=名单!E:E)*(VALUE(AW4543)&lt;=名单!G:G)*(Y4543="正常走货")),名单!H:H),"否")</f>
        <v>否</v>
      </c>
      <c r="G4543" s="71" t="s">
        <v>13606</v>
      </c>
      <c r="H4543" s="71" t="s">
        <v>13608</v>
      </c>
      <c r="J4543" s="71" t="s">
        <v>128</v>
      </c>
      <c r="L4543" s="71" t="s">
        <v>18</v>
      </c>
      <c r="S4543" s="71" t="s">
        <v>442</v>
      </c>
      <c r="T4543" s="71" t="s">
        <v>14410</v>
      </c>
      <c r="Y4543" s="71" t="s">
        <v>14379</v>
      </c>
      <c r="AO4543" s="71">
        <v>186.12</v>
      </c>
      <c r="AW4543" s="71" t="s">
        <v>18937</v>
      </c>
    </row>
    <row r="4544" spans="1:49">
      <c r="A4544" s="70" t="str">
        <f t="shared" si="144"/>
        <v>2026-01</v>
      </c>
      <c r="B4544" s="5" t="str">
        <f>_xlfn.XLOOKUP(G4544,过机服务商重量差!A:A,过机服务商重量差!G:G)</f>
        <v>无崖子</v>
      </c>
      <c r="C4544" s="32" t="str">
        <f t="shared" si="145"/>
        <v>渠道</v>
      </c>
      <c r="D4544" s="63">
        <f>ROUND(IF(AND(AO4544&gt;=0,Y4544="正常走货"),_xlfn.XLOOKUP(G4544,过机服务商重量差!A:A,过机服务商重量差!L:L),"0"),2)</f>
        <v>10.9</v>
      </c>
      <c r="E4544" s="64">
        <f>ROUND(IF(B4544="小旋风",$D4544/提成!$D$4*提成!$E$4,$D4544/提成!$D$3*提成!$E$3),2)</f>
        <v>0.11</v>
      </c>
      <c r="F4544" s="5" t="str">
        <f ca="1">IFERROR(LOOKUP(1,0/((B4544=名单!B:B)*(VALUE(AW4544)&gt;=名单!E:E)*(VALUE(AW4544)&lt;=名单!G:G)*(Y4544="正常走货")),名单!H:H),"否")</f>
        <v>否</v>
      </c>
      <c r="G4544" s="71" t="s">
        <v>13609</v>
      </c>
      <c r="H4544" s="71" t="s">
        <v>13611</v>
      </c>
      <c r="J4544" s="71" t="s">
        <v>128</v>
      </c>
      <c r="L4544" s="71" t="s">
        <v>18</v>
      </c>
      <c r="S4544" s="71" t="s">
        <v>442</v>
      </c>
      <c r="T4544" s="71" t="s">
        <v>14410</v>
      </c>
      <c r="Y4544" s="71" t="s">
        <v>14379</v>
      </c>
      <c r="AO4544" s="71">
        <v>104.16</v>
      </c>
      <c r="AW4544" s="71" t="s">
        <v>18938</v>
      </c>
    </row>
    <row r="4545" spans="1:49">
      <c r="A4545" s="70" t="str">
        <f t="shared" ref="A4545:A4576" si="146">MID(AW4545,1,7)</f>
        <v>2026-01</v>
      </c>
      <c r="B4545" s="5" t="str">
        <f>_xlfn.XLOOKUP(G4545,过机服务商重量差!A:A,过机服务商重量差!G:G)</f>
        <v>小旋风</v>
      </c>
      <c r="C4545" s="32" t="str">
        <f t="shared" ref="C4545:C4576" si="147">IF(OR(AO4545&lt;0,L4545="FBA海运"),"","渠道")</f>
        <v>渠道</v>
      </c>
      <c r="D4545" s="63">
        <f>ROUND(IF(AND(AO4545&gt;=0,Y4545="正常走货"),_xlfn.XLOOKUP(G4545,过机服务商重量差!A:A,过机服务商重量差!L:L),"0"),2)</f>
        <v>68</v>
      </c>
      <c r="E4545" s="64">
        <f>ROUND(IF(B4545="小旋风",$D4545/提成!$D$4*提成!$E$4,$D4545/提成!$D$3*提成!$E$3),2)</f>
        <v>0.68</v>
      </c>
      <c r="F4545" s="5" t="str">
        <f ca="1">IFERROR(LOOKUP(1,0/((B4545=名单!B:B)*(VALUE(AW4545)&gt;=名单!E:E)*(VALUE(AW4545)&lt;=名单!G:G)*(Y4545="正常走货")),名单!H:H),"否")</f>
        <v>是</v>
      </c>
      <c r="G4545" s="71" t="s">
        <v>13612</v>
      </c>
      <c r="H4545" s="71" t="s">
        <v>13599</v>
      </c>
      <c r="J4545" s="71" t="s">
        <v>364</v>
      </c>
      <c r="L4545" s="71" t="s">
        <v>18</v>
      </c>
      <c r="S4545" s="71" t="s">
        <v>328</v>
      </c>
      <c r="T4545" s="71" t="s">
        <v>14382</v>
      </c>
      <c r="Y4545" s="71" t="s">
        <v>14379</v>
      </c>
      <c r="AO4545" s="71">
        <v>408</v>
      </c>
      <c r="AW4545" s="71" t="s">
        <v>18939</v>
      </c>
    </row>
    <row r="4546" spans="1:49">
      <c r="A4546" s="70" t="str">
        <f t="shared" si="146"/>
        <v>2026-01</v>
      </c>
      <c r="B4546" s="5" t="str">
        <f>_xlfn.XLOOKUP(G4546,过机服务商重量差!A:A,过机服务商重量差!G:G)</f>
        <v>玉麒麟</v>
      </c>
      <c r="C4546" s="32" t="str">
        <f t="shared" si="147"/>
        <v>渠道</v>
      </c>
      <c r="D4546" s="63">
        <f>ROUND(IF(AND(AO4546&gt;=0,Y4546="正常走货"),_xlfn.XLOOKUP(G4546,过机服务商重量差!A:A,过机服务商重量差!L:L),"0"),2)</f>
        <v>75</v>
      </c>
      <c r="E4546" s="64">
        <f>ROUND(IF(B4546="小旋风",$D4546/提成!$D$4*提成!$E$4,$D4546/提成!$D$3*提成!$E$3),2)</f>
        <v>0.75</v>
      </c>
      <c r="F4546" s="5" t="str">
        <f ca="1">IFERROR(LOOKUP(1,0/((B4546=名单!B:B)*(VALUE(AW4546)&gt;=名单!E:E)*(VALUE(AW4546)&lt;=名单!G:G)*(Y4546="正常走货")),名单!H:H),"否")</f>
        <v>否</v>
      </c>
      <c r="G4546" s="71" t="s">
        <v>13614</v>
      </c>
      <c r="H4546" s="71" t="s">
        <v>13616</v>
      </c>
      <c r="J4546" s="71" t="s">
        <v>17</v>
      </c>
      <c r="L4546" s="71" t="s">
        <v>18</v>
      </c>
      <c r="S4546" s="71" t="s">
        <v>1006</v>
      </c>
      <c r="T4546" s="71" t="s">
        <v>14382</v>
      </c>
      <c r="Y4546" s="71" t="s">
        <v>14379</v>
      </c>
      <c r="AO4546" s="71">
        <v>190.6</v>
      </c>
      <c r="AW4546" s="71" t="s">
        <v>18940</v>
      </c>
    </row>
    <row r="4547" spans="1:49">
      <c r="A4547" s="70" t="str">
        <f t="shared" si="146"/>
        <v>2026-01</v>
      </c>
      <c r="B4547" s="5" t="str">
        <f>_xlfn.XLOOKUP(G4547,过机服务商重量差!A:A,过机服务商重量差!G:G)</f>
        <v>玉麒麟</v>
      </c>
      <c r="C4547" s="32" t="str">
        <f t="shared" si="147"/>
        <v>渠道</v>
      </c>
      <c r="D4547" s="63">
        <f>ROUND(IF(AND(AO4547&gt;=0,Y4547="正常走货"),_xlfn.XLOOKUP(G4547,过机服务商重量差!A:A,过机服务商重量差!L:L),"0"),2)</f>
        <v>3.5</v>
      </c>
      <c r="E4547" s="64">
        <f>ROUND(IF(B4547="小旋风",$D4547/提成!$D$4*提成!$E$4,$D4547/提成!$D$3*提成!$E$3),2)</f>
        <v>0.04</v>
      </c>
      <c r="F4547" s="5" t="str">
        <f ca="1">IFERROR(LOOKUP(1,0/((B4547=名单!B:B)*(VALUE(AW4547)&gt;=名单!E:E)*(VALUE(AW4547)&lt;=名单!G:G)*(Y4547="正常走货")),名单!H:H),"否")</f>
        <v>否</v>
      </c>
      <c r="G4547" s="71" t="s">
        <v>13617</v>
      </c>
      <c r="H4547" s="71" t="s">
        <v>13619</v>
      </c>
      <c r="J4547" s="71" t="s">
        <v>17</v>
      </c>
      <c r="L4547" s="71" t="s">
        <v>18</v>
      </c>
      <c r="S4547" s="71" t="s">
        <v>191</v>
      </c>
      <c r="T4547" s="71" t="s">
        <v>14410</v>
      </c>
      <c r="Y4547" s="71" t="s">
        <v>14379</v>
      </c>
      <c r="AO4547" s="71">
        <v>154.6</v>
      </c>
      <c r="AW4547" s="71" t="s">
        <v>18941</v>
      </c>
    </row>
    <row r="4548" spans="1:49">
      <c r="A4548" s="70" t="str">
        <f t="shared" si="146"/>
        <v>2026-01</v>
      </c>
      <c r="B4548" s="5" t="str">
        <f>_xlfn.XLOOKUP(G4548,过机服务商重量差!A:A,过机服务商重量差!G:G)</f>
        <v>玉麒麟</v>
      </c>
      <c r="C4548" s="32" t="str">
        <f t="shared" si="147"/>
        <v>渠道</v>
      </c>
      <c r="D4548" s="63">
        <f>ROUND(IF(AND(AO4548&gt;=0,Y4548="正常走货"),_xlfn.XLOOKUP(G4548,过机服务商重量差!A:A,过机服务商重量差!L:L),"0"),2)</f>
        <v>25</v>
      </c>
      <c r="E4548" s="64">
        <f>ROUND(IF(B4548="小旋风",$D4548/提成!$D$4*提成!$E$4,$D4548/提成!$D$3*提成!$E$3),2)</f>
        <v>0.25</v>
      </c>
      <c r="F4548" s="5" t="str">
        <f ca="1">IFERROR(LOOKUP(1,0/((B4548=名单!B:B)*(VALUE(AW4548)&gt;=名单!E:E)*(VALUE(AW4548)&lt;=名单!G:G)*(Y4548="正常走货")),名单!H:H),"否")</f>
        <v>否</v>
      </c>
      <c r="G4548" s="71" t="s">
        <v>13620</v>
      </c>
      <c r="H4548" s="71" t="s">
        <v>13622</v>
      </c>
      <c r="J4548" s="71" t="s">
        <v>17</v>
      </c>
      <c r="L4548" s="71" t="s">
        <v>18</v>
      </c>
      <c r="S4548" s="71" t="s">
        <v>191</v>
      </c>
      <c r="T4548" s="71" t="s">
        <v>14410</v>
      </c>
      <c r="Y4548" s="71" t="s">
        <v>14379</v>
      </c>
      <c r="AO4548" s="71">
        <v>356.6</v>
      </c>
      <c r="AW4548" s="71" t="s">
        <v>18942</v>
      </c>
    </row>
    <row r="4549" spans="1:49">
      <c r="A4549" s="70" t="str">
        <f t="shared" si="146"/>
        <v>2026-01</v>
      </c>
      <c r="B4549" s="5" t="str">
        <f>_xlfn.XLOOKUP(G4549,过机服务商重量差!A:A,过机服务商重量差!G:G)</f>
        <v>玉麒麟</v>
      </c>
      <c r="C4549" s="32" t="str">
        <f t="shared" si="147"/>
        <v>渠道</v>
      </c>
      <c r="D4549" s="63">
        <f>ROUND(IF(AND(AO4549&gt;=0,Y4549="正常走货"),_xlfn.XLOOKUP(G4549,过机服务商重量差!A:A,过机服务商重量差!L:L),"0"),2)</f>
        <v>2</v>
      </c>
      <c r="E4549" s="64">
        <f>ROUND(IF(B4549="小旋风",$D4549/提成!$D$4*提成!$E$4,$D4549/提成!$D$3*提成!$E$3),2)</f>
        <v>0.02</v>
      </c>
      <c r="F4549" s="5" t="str">
        <f ca="1">IFERROR(LOOKUP(1,0/((B4549=名单!B:B)*(VALUE(AW4549)&gt;=名单!E:E)*(VALUE(AW4549)&lt;=名单!G:G)*(Y4549="正常走货")),名单!H:H),"否")</f>
        <v>否</v>
      </c>
      <c r="G4549" s="71" t="s">
        <v>13623</v>
      </c>
      <c r="H4549" s="71" t="s">
        <v>13625</v>
      </c>
      <c r="J4549" s="71" t="s">
        <v>17</v>
      </c>
      <c r="L4549" s="71" t="s">
        <v>18</v>
      </c>
      <c r="S4549" s="71" t="s">
        <v>191</v>
      </c>
      <c r="T4549" s="71" t="s">
        <v>14410</v>
      </c>
      <c r="Y4549" s="71" t="s">
        <v>14379</v>
      </c>
      <c r="AO4549" s="71">
        <v>127.5</v>
      </c>
      <c r="AW4549" s="71" t="s">
        <v>18943</v>
      </c>
    </row>
    <row r="4550" spans="1:49">
      <c r="A4550" s="70" t="str">
        <f t="shared" si="146"/>
        <v>2026-01</v>
      </c>
      <c r="B4550" s="5" t="str">
        <f>_xlfn.XLOOKUP(G4550,过机服务商重量差!A:A,过机服务商重量差!G:G)</f>
        <v>玉麒麟</v>
      </c>
      <c r="C4550" s="32" t="str">
        <f t="shared" si="147"/>
        <v>渠道</v>
      </c>
      <c r="D4550" s="63">
        <f>ROUND(IF(AND(AO4550&gt;=0,Y4550="正常走货"),_xlfn.XLOOKUP(G4550,过机服务商重量差!A:A,过机服务商重量差!L:L),"0"),2)</f>
        <v>7</v>
      </c>
      <c r="E4550" s="64">
        <f>ROUND(IF(B4550="小旋风",$D4550/提成!$D$4*提成!$E$4,$D4550/提成!$D$3*提成!$E$3),2)</f>
        <v>0.07</v>
      </c>
      <c r="F4550" s="5" t="str">
        <f ca="1">IFERROR(LOOKUP(1,0/((B4550=名单!B:B)*(VALUE(AW4550)&gt;=名单!E:E)*(VALUE(AW4550)&lt;=名单!G:G)*(Y4550="正常走货")),名单!H:H),"否")</f>
        <v>否</v>
      </c>
      <c r="G4550" s="71" t="s">
        <v>13626</v>
      </c>
      <c r="H4550" s="71" t="s">
        <v>13628</v>
      </c>
      <c r="J4550" s="71" t="s">
        <v>24</v>
      </c>
      <c r="L4550" s="71" t="s">
        <v>18</v>
      </c>
      <c r="S4550" s="71" t="s">
        <v>191</v>
      </c>
      <c r="T4550" s="71" t="s">
        <v>14410</v>
      </c>
      <c r="Y4550" s="71" t="s">
        <v>14379</v>
      </c>
      <c r="AO4550" s="71">
        <v>192.5</v>
      </c>
      <c r="AW4550" s="71" t="s">
        <v>18944</v>
      </c>
    </row>
    <row r="4551" spans="1:49">
      <c r="A4551" s="70" t="str">
        <f t="shared" si="146"/>
        <v>2026-01</v>
      </c>
      <c r="B4551" s="5" t="str">
        <f>_xlfn.XLOOKUP(G4551,过机服务商重量差!A:A,过机服务商重量差!G:G)</f>
        <v>小旋风</v>
      </c>
      <c r="C4551" s="32" t="str">
        <f t="shared" si="147"/>
        <v>渠道</v>
      </c>
      <c r="D4551" s="63">
        <f>ROUND(IF(AND(AO4551&gt;=0,Y4551="正常走货"),_xlfn.XLOOKUP(G4551,过机服务商重量差!A:A,过机服务商重量差!L:L),"0"),2)</f>
        <v>22</v>
      </c>
      <c r="E4551" s="64">
        <f>ROUND(IF(B4551="小旋风",$D4551/提成!$D$4*提成!$E$4,$D4551/提成!$D$3*提成!$E$3),2)</f>
        <v>0.22</v>
      </c>
      <c r="F4551" s="5" t="str">
        <f ca="1">IFERROR(LOOKUP(1,0/((B4551=名单!B:B)*(VALUE(AW4551)&gt;=名单!E:E)*(VALUE(AW4551)&lt;=名单!G:G)*(Y4551="正常走货")),名单!H:H),"否")</f>
        <v>是</v>
      </c>
      <c r="G4551" s="71" t="s">
        <v>13629</v>
      </c>
      <c r="H4551" s="71" t="s">
        <v>13631</v>
      </c>
      <c r="J4551" s="71" t="s">
        <v>428</v>
      </c>
      <c r="L4551" s="71" t="s">
        <v>18</v>
      </c>
      <c r="S4551" s="71" t="s">
        <v>199</v>
      </c>
      <c r="T4551" s="71" t="s">
        <v>14439</v>
      </c>
      <c r="Y4551" s="71" t="s">
        <v>14379</v>
      </c>
      <c r="AO4551" s="71">
        <v>225</v>
      </c>
      <c r="AW4551" s="71" t="s">
        <v>18945</v>
      </c>
    </row>
    <row r="4552" spans="1:49">
      <c r="A4552" s="70" t="str">
        <f t="shared" si="146"/>
        <v>2026-01</v>
      </c>
      <c r="B4552" s="5" t="str">
        <f>_xlfn.XLOOKUP(G4552,过机服务商重量差!A:A,过机服务商重量差!G:G)</f>
        <v>帅时莹</v>
      </c>
      <c r="C4552" s="32" t="str">
        <f t="shared" si="147"/>
        <v>渠道</v>
      </c>
      <c r="D4552" s="63">
        <f>ROUND(IF(AND(AO4552&gt;=0,Y4552="正常走货"),_xlfn.XLOOKUP(G4552,过机服务商重量差!A:A,过机服务商重量差!L:L),"0"),2)</f>
        <v>44</v>
      </c>
      <c r="E4552" s="64">
        <f>ROUND(IF(B4552="小旋风",$D4552/提成!$D$4*提成!$E$4,$D4552/提成!$D$3*提成!$E$3),2)</f>
        <v>0.44</v>
      </c>
      <c r="F4552" s="5" t="str">
        <f ca="1">IFERROR(LOOKUP(1,0/((B4552=名单!B:B)*(VALUE(AW4552)&gt;=名单!E:E)*(VALUE(AW4552)&lt;=名单!G:G)*(Y4552="正常走货")),名单!H:H),"否")</f>
        <v>否</v>
      </c>
      <c r="G4552" s="71" t="s">
        <v>13632</v>
      </c>
      <c r="H4552" s="71" t="s">
        <v>13634</v>
      </c>
      <c r="J4552" s="71" t="s">
        <v>1184</v>
      </c>
      <c r="L4552" s="71" t="s">
        <v>18</v>
      </c>
      <c r="S4552" s="71" t="s">
        <v>442</v>
      </c>
      <c r="T4552" s="71" t="s">
        <v>14410</v>
      </c>
      <c r="Y4552" s="71" t="s">
        <v>14379</v>
      </c>
      <c r="AO4552" s="71">
        <v>194</v>
      </c>
      <c r="AW4552" s="71" t="s">
        <v>18946</v>
      </c>
    </row>
    <row r="4553" spans="1:49">
      <c r="A4553" s="70" t="str">
        <f t="shared" si="146"/>
        <v>2026-01</v>
      </c>
      <c r="B4553" s="5" t="str">
        <f>_xlfn.XLOOKUP(G4553,过机服务商重量差!A:A,过机服务商重量差!G:G)</f>
        <v>帅时莹</v>
      </c>
      <c r="C4553" s="32" t="str">
        <f t="shared" si="147"/>
        <v>渠道</v>
      </c>
      <c r="D4553" s="63">
        <f>ROUND(IF(AND(AO4553&gt;=0,Y4553="正常走货"),_xlfn.XLOOKUP(G4553,过机服务商重量差!A:A,过机服务商重量差!L:L),"0"),2)</f>
        <v>16</v>
      </c>
      <c r="E4553" s="64">
        <f>ROUND(IF(B4553="小旋风",$D4553/提成!$D$4*提成!$E$4,$D4553/提成!$D$3*提成!$E$3),2)</f>
        <v>0.16</v>
      </c>
      <c r="F4553" s="5" t="str">
        <f ca="1">IFERROR(LOOKUP(1,0/((B4553=名单!B:B)*(VALUE(AW4553)&gt;=名单!E:E)*(VALUE(AW4553)&lt;=名单!G:G)*(Y4553="正常走货")),名单!H:H),"否")</f>
        <v>否</v>
      </c>
      <c r="G4553" s="71" t="s">
        <v>13635</v>
      </c>
      <c r="H4553" s="71" t="s">
        <v>13637</v>
      </c>
      <c r="J4553" s="71" t="s">
        <v>1184</v>
      </c>
      <c r="L4553" s="71" t="s">
        <v>18</v>
      </c>
      <c r="S4553" s="71" t="s">
        <v>442</v>
      </c>
      <c r="T4553" s="71" t="s">
        <v>14410</v>
      </c>
      <c r="Y4553" s="71" t="s">
        <v>14379</v>
      </c>
      <c r="AO4553" s="71">
        <v>156</v>
      </c>
      <c r="AW4553" s="71" t="s">
        <v>18947</v>
      </c>
    </row>
    <row r="4554" spans="1:49">
      <c r="A4554" s="70" t="str">
        <f t="shared" si="146"/>
        <v>2026-01</v>
      </c>
      <c r="B4554" s="5" t="str">
        <f>_xlfn.XLOOKUP(G4554,过机服务商重量差!A:A,过机服务商重量差!G:G)</f>
        <v>玉麒麟</v>
      </c>
      <c r="C4554" s="32" t="str">
        <f t="shared" si="147"/>
        <v>渠道</v>
      </c>
      <c r="D4554" s="63">
        <f>ROUND(IF(AND(AO4554&gt;=0,Y4554="正常走货"),_xlfn.XLOOKUP(G4554,过机服务商重量差!A:A,过机服务商重量差!L:L),"0"),2)</f>
        <v>5</v>
      </c>
      <c r="E4554" s="64">
        <f>ROUND(IF(B4554="小旋风",$D4554/提成!$D$4*提成!$E$4,$D4554/提成!$D$3*提成!$E$3),2)</f>
        <v>0.05</v>
      </c>
      <c r="F4554" s="5" t="str">
        <f ca="1">IFERROR(LOOKUP(1,0/((B4554=名单!B:B)*(VALUE(AW4554)&gt;=名单!E:E)*(VALUE(AW4554)&lt;=名单!G:G)*(Y4554="正常走货")),名单!H:H),"否")</f>
        <v>否</v>
      </c>
      <c r="G4554" s="71" t="s">
        <v>13638</v>
      </c>
      <c r="H4554" s="71" t="s">
        <v>13640</v>
      </c>
      <c r="J4554" s="71" t="s">
        <v>17</v>
      </c>
      <c r="L4554" s="71" t="s">
        <v>18</v>
      </c>
      <c r="S4554" s="71" t="s">
        <v>3347</v>
      </c>
      <c r="T4554" s="71" t="s">
        <v>14410</v>
      </c>
      <c r="Y4554" s="71" t="s">
        <v>14379</v>
      </c>
      <c r="AO4554" s="71">
        <v>96.6</v>
      </c>
      <c r="AW4554" s="71" t="s">
        <v>18948</v>
      </c>
    </row>
    <row r="4555" spans="1:49">
      <c r="A4555" s="70" t="str">
        <f t="shared" si="146"/>
        <v>2026-01</v>
      </c>
      <c r="B4555" s="5" t="str">
        <f>_xlfn.XLOOKUP(G4555,过机服务商重量差!A:A,过机服务商重量差!G:G)</f>
        <v>小旋风</v>
      </c>
      <c r="C4555" s="32" t="str">
        <f t="shared" si="147"/>
        <v>渠道</v>
      </c>
      <c r="D4555" s="63">
        <f>ROUND(IF(AND(AO4555&gt;=0,Y4555="正常走货"),_xlfn.XLOOKUP(G4555,过机服务商重量差!A:A,过机服务商重量差!L:L),"0"),2)</f>
        <v>0</v>
      </c>
      <c r="E4555" s="64">
        <f>ROUND(IF(B4555="小旋风",$D4555/提成!$D$4*提成!$E$4,$D4555/提成!$D$3*提成!$E$3),2)</f>
        <v>0</v>
      </c>
      <c r="F4555" s="5" t="str">
        <f ca="1">IFERROR(LOOKUP(1,0/((B4555=名单!B:B)*(VALUE(AW4555)&gt;=名单!E:E)*(VALUE(AW4555)&lt;=名单!G:G)*(Y4555="正常走货")),名单!H:H),"否")</f>
        <v>否</v>
      </c>
      <c r="G4555" s="71" t="s">
        <v>13641</v>
      </c>
      <c r="H4555" s="71" t="s">
        <v>13643</v>
      </c>
      <c r="J4555" s="71" t="s">
        <v>274</v>
      </c>
      <c r="L4555" s="71" t="s">
        <v>18</v>
      </c>
      <c r="S4555" s="71" t="s">
        <v>203</v>
      </c>
      <c r="T4555" s="71" t="s">
        <v>14378</v>
      </c>
      <c r="Y4555" s="71" t="s">
        <v>14434</v>
      </c>
      <c r="AO4555" s="71">
        <v>0</v>
      </c>
      <c r="AW4555" s="71" t="s">
        <v>18949</v>
      </c>
    </row>
    <row r="4556" spans="1:49">
      <c r="A4556" s="70" t="str">
        <f t="shared" si="146"/>
        <v>2026-01</v>
      </c>
      <c r="B4556" s="5" t="str">
        <f>_xlfn.XLOOKUP(G4556,过机服务商重量差!A:A,过机服务商重量差!G:G)</f>
        <v>玉麒麟</v>
      </c>
      <c r="C4556" s="32" t="str">
        <f t="shared" si="147"/>
        <v>渠道</v>
      </c>
      <c r="D4556" s="63">
        <f>ROUND(IF(AND(AO4556&gt;=0,Y4556="正常走货"),_xlfn.XLOOKUP(G4556,过机服务商重量差!A:A,过机服务商重量差!L:L),"0"),2)</f>
        <v>28</v>
      </c>
      <c r="E4556" s="64">
        <f>ROUND(IF(B4556="小旋风",$D4556/提成!$D$4*提成!$E$4,$D4556/提成!$D$3*提成!$E$3),2)</f>
        <v>0.28</v>
      </c>
      <c r="F4556" s="5" t="str">
        <f ca="1">IFERROR(LOOKUP(1,0/((B4556=名单!B:B)*(VALUE(AW4556)&gt;=名单!E:E)*(VALUE(AW4556)&lt;=名单!G:G)*(Y4556="正常走货")),名单!H:H),"否")</f>
        <v>否</v>
      </c>
      <c r="G4556" s="71" t="s">
        <v>13644</v>
      </c>
      <c r="H4556" s="71" t="s">
        <v>13646</v>
      </c>
      <c r="J4556" s="71" t="s">
        <v>17</v>
      </c>
      <c r="L4556" s="71" t="s">
        <v>18</v>
      </c>
      <c r="S4556" s="71" t="s">
        <v>191</v>
      </c>
      <c r="T4556" s="71" t="s">
        <v>14410</v>
      </c>
      <c r="Y4556" s="71" t="s">
        <v>14379</v>
      </c>
      <c r="AO4556" s="71">
        <v>308</v>
      </c>
      <c r="AW4556" s="71" t="s">
        <v>18950</v>
      </c>
    </row>
    <row r="4557" spans="1:49">
      <c r="A4557" s="70" t="str">
        <f t="shared" si="146"/>
        <v>2026-01</v>
      </c>
      <c r="B4557" s="5" t="str">
        <f>_xlfn.XLOOKUP(G4557,过机服务商重量差!A:A,过机服务商重量差!G:G)</f>
        <v>无崖子</v>
      </c>
      <c r="C4557" s="32" t="str">
        <f t="shared" si="147"/>
        <v>渠道</v>
      </c>
      <c r="D4557" s="63">
        <f>ROUND(IF(AND(AO4557&gt;=0,Y4557="正常走货"),_xlfn.XLOOKUP(G4557,过机服务商重量差!A:A,过机服务商重量差!L:L),"0"),2)</f>
        <v>2.5</v>
      </c>
      <c r="E4557" s="64">
        <f>ROUND(IF(B4557="小旋风",$D4557/提成!$D$4*提成!$E$4,$D4557/提成!$D$3*提成!$E$3),2)</f>
        <v>0.03</v>
      </c>
      <c r="F4557" s="5" t="str">
        <f ca="1">IFERROR(LOOKUP(1,0/((B4557=名单!B:B)*(VALUE(AW4557)&gt;=名单!E:E)*(VALUE(AW4557)&lt;=名单!G:G)*(Y4557="正常走货")),名单!H:H),"否")</f>
        <v>否</v>
      </c>
      <c r="G4557" s="71" t="s">
        <v>13647</v>
      </c>
      <c r="H4557" s="71" t="s">
        <v>13649</v>
      </c>
      <c r="J4557" s="71" t="s">
        <v>2292</v>
      </c>
      <c r="L4557" s="71" t="s">
        <v>18</v>
      </c>
      <c r="S4557" s="71" t="s">
        <v>337</v>
      </c>
      <c r="T4557" s="71" t="s">
        <v>14378</v>
      </c>
      <c r="Y4557" s="71" t="s">
        <v>14379</v>
      </c>
      <c r="AO4557" s="71">
        <v>0.509999999999991</v>
      </c>
      <c r="AW4557" s="71" t="s">
        <v>18951</v>
      </c>
    </row>
    <row r="4558" spans="1:49">
      <c r="A4558" s="70" t="str">
        <f t="shared" si="146"/>
        <v>2026-01</v>
      </c>
      <c r="B4558" s="5" t="str">
        <f>_xlfn.XLOOKUP(G4558,过机服务商重量差!A:A,过机服务商重量差!G:G)</f>
        <v>玉麒麟</v>
      </c>
      <c r="C4558" s="32" t="str">
        <f t="shared" si="147"/>
        <v>渠道</v>
      </c>
      <c r="D4558" s="63">
        <f>ROUND(IF(AND(AO4558&gt;=0,Y4558="正常走货"),_xlfn.XLOOKUP(G4558,过机服务商重量差!A:A,过机服务商重量差!L:L),"0"),2)</f>
        <v>14</v>
      </c>
      <c r="E4558" s="64">
        <f>ROUND(IF(B4558="小旋风",$D4558/提成!$D$4*提成!$E$4,$D4558/提成!$D$3*提成!$E$3),2)</f>
        <v>0.14</v>
      </c>
      <c r="F4558" s="5" t="str">
        <f ca="1">IFERROR(LOOKUP(1,0/((B4558=名单!B:B)*(VALUE(AW4558)&gt;=名单!E:E)*(VALUE(AW4558)&lt;=名单!G:G)*(Y4558="正常走货")),名单!H:H),"否")</f>
        <v>否</v>
      </c>
      <c r="G4558" s="71" t="s">
        <v>13650</v>
      </c>
      <c r="H4558" s="71" t="s">
        <v>13650</v>
      </c>
      <c r="J4558" s="71" t="s">
        <v>17</v>
      </c>
      <c r="L4558" s="71" t="s">
        <v>18</v>
      </c>
      <c r="S4558" s="71" t="s">
        <v>86</v>
      </c>
      <c r="T4558" s="71" t="s">
        <v>14378</v>
      </c>
      <c r="Y4558" s="71" t="s">
        <v>14379</v>
      </c>
      <c r="AO4558" s="71">
        <v>208</v>
      </c>
      <c r="AW4558" s="71" t="s">
        <v>18952</v>
      </c>
    </row>
    <row r="4559" spans="1:49">
      <c r="A4559" s="70" t="str">
        <f t="shared" si="146"/>
        <v>2026-01</v>
      </c>
      <c r="B4559" s="5" t="str">
        <f>_xlfn.XLOOKUP(G4559,过机服务商重量差!A:A,过机服务商重量差!G:G)</f>
        <v>玉麒麟</v>
      </c>
      <c r="C4559" s="32" t="str">
        <f t="shared" si="147"/>
        <v>渠道</v>
      </c>
      <c r="D4559" s="63">
        <f>ROUND(IF(AND(AO4559&gt;=0,Y4559="正常走货"),_xlfn.XLOOKUP(G4559,过机服务商重量差!A:A,过机服务商重量差!L:L),"0"),2)</f>
        <v>6</v>
      </c>
      <c r="E4559" s="64">
        <f>ROUND(IF(B4559="小旋风",$D4559/提成!$D$4*提成!$E$4,$D4559/提成!$D$3*提成!$E$3),2)</f>
        <v>0.06</v>
      </c>
      <c r="F4559" s="5" t="str">
        <f ca="1">IFERROR(LOOKUP(1,0/((B4559=名单!B:B)*(VALUE(AW4559)&gt;=名单!E:E)*(VALUE(AW4559)&lt;=名单!G:G)*(Y4559="正常走货")),名单!H:H),"否")</f>
        <v>否</v>
      </c>
      <c r="G4559" s="71" t="s">
        <v>13652</v>
      </c>
      <c r="H4559" s="71" t="s">
        <v>13654</v>
      </c>
      <c r="J4559" s="71" t="s">
        <v>17</v>
      </c>
      <c r="L4559" s="71" t="s">
        <v>18</v>
      </c>
      <c r="S4559" s="71" t="s">
        <v>79</v>
      </c>
      <c r="T4559" s="71" t="s">
        <v>14378</v>
      </c>
      <c r="Y4559" s="71" t="s">
        <v>14379</v>
      </c>
      <c r="AO4559" s="71">
        <v>89</v>
      </c>
      <c r="AW4559" s="71" t="s">
        <v>18953</v>
      </c>
    </row>
    <row r="4560" spans="1:49">
      <c r="A4560" s="70" t="str">
        <f t="shared" si="146"/>
        <v>2026-01</v>
      </c>
      <c r="B4560" s="5" t="str">
        <f>_xlfn.XLOOKUP(G4560,过机服务商重量差!A:A,过机服务商重量差!G:G)</f>
        <v>无崖子</v>
      </c>
      <c r="C4560" s="32" t="str">
        <f t="shared" si="147"/>
        <v>渠道</v>
      </c>
      <c r="D4560" s="63">
        <f>ROUND(IF(AND(AO4560&gt;=0,Y4560="正常走货"),_xlfn.XLOOKUP(G4560,过机服务商重量差!A:A,过机服务商重量差!L:L),"0"),2)</f>
        <v>8</v>
      </c>
      <c r="E4560" s="64">
        <f>ROUND(IF(B4560="小旋风",$D4560/提成!$D$4*提成!$E$4,$D4560/提成!$D$3*提成!$E$3),2)</f>
        <v>0.08</v>
      </c>
      <c r="F4560" s="5" t="str">
        <f ca="1">IFERROR(LOOKUP(1,0/((B4560=名单!B:B)*(VALUE(AW4560)&gt;=名单!E:E)*(VALUE(AW4560)&lt;=名单!G:G)*(Y4560="正常走货")),名单!H:H),"否")</f>
        <v>否</v>
      </c>
      <c r="G4560" s="71" t="s">
        <v>13655</v>
      </c>
      <c r="H4560" s="71" t="s">
        <v>13657</v>
      </c>
      <c r="J4560" s="71" t="s">
        <v>3253</v>
      </c>
      <c r="L4560" s="71" t="s">
        <v>18</v>
      </c>
      <c r="S4560" s="71" t="s">
        <v>86</v>
      </c>
      <c r="T4560" s="71" t="s">
        <v>14378</v>
      </c>
      <c r="Y4560" s="71" t="s">
        <v>14379</v>
      </c>
      <c r="AO4560" s="71">
        <v>0.829999999999984</v>
      </c>
      <c r="AW4560" s="71" t="s">
        <v>18954</v>
      </c>
    </row>
    <row r="4561" spans="1:49">
      <c r="A4561" s="70" t="str">
        <f t="shared" si="146"/>
        <v>2026-01</v>
      </c>
      <c r="B4561" s="5" t="str">
        <f>_xlfn.XLOOKUP(G4561,过机服务商重量差!A:A,过机服务商重量差!G:G)</f>
        <v>玉麒麟</v>
      </c>
      <c r="C4561" s="32" t="str">
        <f t="shared" si="147"/>
        <v>渠道</v>
      </c>
      <c r="D4561" s="63">
        <f>ROUND(IF(AND(AO4561&gt;=0,Y4561="正常走货"),_xlfn.XLOOKUP(G4561,过机服务商重量差!A:A,过机服务商重量差!L:L),"0"),2)</f>
        <v>6</v>
      </c>
      <c r="E4561" s="64">
        <f>ROUND(IF(B4561="小旋风",$D4561/提成!$D$4*提成!$E$4,$D4561/提成!$D$3*提成!$E$3),2)</f>
        <v>0.06</v>
      </c>
      <c r="F4561" s="5" t="str">
        <f ca="1">IFERROR(LOOKUP(1,0/((B4561=名单!B:B)*(VALUE(AW4561)&gt;=名单!E:E)*(VALUE(AW4561)&lt;=名单!G:G)*(Y4561="正常走货")),名单!H:H),"否")</f>
        <v>否</v>
      </c>
      <c r="G4561" s="71" t="s">
        <v>13658</v>
      </c>
      <c r="H4561" s="71" t="s">
        <v>13660</v>
      </c>
      <c r="J4561" s="71" t="s">
        <v>24</v>
      </c>
      <c r="L4561" s="71" t="s">
        <v>18</v>
      </c>
      <c r="S4561" s="71" t="s">
        <v>199</v>
      </c>
      <c r="T4561" s="71" t="s">
        <v>14439</v>
      </c>
      <c r="Y4561" s="71" t="s">
        <v>14379</v>
      </c>
      <c r="AO4561" s="71">
        <v>291.5</v>
      </c>
      <c r="AW4561" s="71" t="s">
        <v>18955</v>
      </c>
    </row>
    <row r="4562" spans="1:49">
      <c r="A4562" s="70" t="str">
        <f t="shared" si="146"/>
        <v>2026-01</v>
      </c>
      <c r="B4562" s="5" t="str">
        <f>_xlfn.XLOOKUP(G4562,过机服务商重量差!A:A,过机服务商重量差!G:G)</f>
        <v>无崖子</v>
      </c>
      <c r="C4562" s="32" t="str">
        <f t="shared" si="147"/>
        <v>渠道</v>
      </c>
      <c r="D4562" s="63">
        <f>ROUND(IF(AND(AO4562&gt;=0,Y4562="正常走货"),_xlfn.XLOOKUP(G4562,过机服务商重量差!A:A,过机服务商重量差!L:L),"0"),2)</f>
        <v>0.5</v>
      </c>
      <c r="E4562" s="64">
        <f>ROUND(IF(B4562="小旋风",$D4562/提成!$D$4*提成!$E$4,$D4562/提成!$D$3*提成!$E$3),2)</f>
        <v>0.01</v>
      </c>
      <c r="F4562" s="5" t="str">
        <f ca="1">IFERROR(LOOKUP(1,0/((B4562=名单!B:B)*(VALUE(AW4562)&gt;=名单!E:E)*(VALUE(AW4562)&lt;=名单!G:G)*(Y4562="正常走货")),名单!H:H),"否")</f>
        <v>否</v>
      </c>
      <c r="G4562" s="71" t="s">
        <v>13661</v>
      </c>
      <c r="H4562" s="71" t="s">
        <v>13663</v>
      </c>
      <c r="J4562" s="71" t="s">
        <v>539</v>
      </c>
      <c r="L4562" s="71" t="s">
        <v>18</v>
      </c>
      <c r="S4562" s="71" t="s">
        <v>191</v>
      </c>
      <c r="T4562" s="71" t="s">
        <v>14410</v>
      </c>
      <c r="Y4562" s="71" t="s">
        <v>14379</v>
      </c>
      <c r="AO4562" s="71">
        <v>86.53</v>
      </c>
      <c r="AW4562" s="71" t="s">
        <v>18956</v>
      </c>
    </row>
    <row r="4563" spans="1:49">
      <c r="A4563" s="70" t="str">
        <f t="shared" si="146"/>
        <v>2026-01</v>
      </c>
      <c r="B4563" s="5" t="str">
        <f>_xlfn.XLOOKUP(G4563,过机服务商重量差!A:A,过机服务商重量差!G:G)</f>
        <v>玉麒麟</v>
      </c>
      <c r="C4563" s="32" t="str">
        <f t="shared" si="147"/>
        <v>渠道</v>
      </c>
      <c r="D4563" s="63">
        <f>ROUND(IF(AND(AO4563&gt;=0,Y4563="正常走货"),_xlfn.XLOOKUP(G4563,过机服务商重量差!A:A,过机服务商重量差!L:L),"0"),2)</f>
        <v>60</v>
      </c>
      <c r="E4563" s="64">
        <f>ROUND(IF(B4563="小旋风",$D4563/提成!$D$4*提成!$E$4,$D4563/提成!$D$3*提成!$E$3),2)</f>
        <v>0.6</v>
      </c>
      <c r="F4563" s="5" t="str">
        <f ca="1">IFERROR(LOOKUP(1,0/((B4563=名单!B:B)*(VALUE(AW4563)&gt;=名单!E:E)*(VALUE(AW4563)&lt;=名单!G:G)*(Y4563="正常走货")),名单!H:H),"否")</f>
        <v>否</v>
      </c>
      <c r="G4563" s="71" t="s">
        <v>13664</v>
      </c>
      <c r="H4563" s="71" t="s">
        <v>13666</v>
      </c>
      <c r="J4563" s="71" t="s">
        <v>1080</v>
      </c>
      <c r="L4563" s="71" t="s">
        <v>18</v>
      </c>
      <c r="S4563" s="71" t="s">
        <v>199</v>
      </c>
      <c r="T4563" s="71" t="s">
        <v>14439</v>
      </c>
      <c r="Y4563" s="71" t="s">
        <v>14379</v>
      </c>
      <c r="AO4563" s="71">
        <v>821.6</v>
      </c>
      <c r="AW4563" s="71" t="s">
        <v>18957</v>
      </c>
    </row>
    <row r="4564" spans="1:49">
      <c r="A4564" s="70" t="str">
        <f t="shared" si="146"/>
        <v>2026-01</v>
      </c>
      <c r="B4564" s="5" t="str">
        <f>_xlfn.XLOOKUP(G4564,过机服务商重量差!A:A,过机服务商重量差!G:G)</f>
        <v>玉麒麟</v>
      </c>
      <c r="C4564" s="32" t="str">
        <f t="shared" si="147"/>
        <v>渠道</v>
      </c>
      <c r="D4564" s="63">
        <f>ROUND(IF(AND(AO4564&gt;=0,Y4564="正常走货"),_xlfn.XLOOKUP(G4564,过机服务商重量差!A:A,过机服务商重量差!L:L),"0"),2)</f>
        <v>59.5</v>
      </c>
      <c r="E4564" s="64">
        <f>ROUND(IF(B4564="小旋风",$D4564/提成!$D$4*提成!$E$4,$D4564/提成!$D$3*提成!$E$3),2)</f>
        <v>0.6</v>
      </c>
      <c r="F4564" s="5" t="str">
        <f ca="1">IFERROR(LOOKUP(1,0/((B4564=名单!B:B)*(VALUE(AW4564)&gt;=名单!E:E)*(VALUE(AW4564)&lt;=名单!G:G)*(Y4564="正常走货")),名单!H:H),"否")</f>
        <v>否</v>
      </c>
      <c r="G4564" s="71" t="s">
        <v>13667</v>
      </c>
      <c r="H4564" s="71" t="s">
        <v>13669</v>
      </c>
      <c r="J4564" s="71" t="s">
        <v>1080</v>
      </c>
      <c r="L4564" s="71" t="s">
        <v>18</v>
      </c>
      <c r="S4564" s="71" t="s">
        <v>199</v>
      </c>
      <c r="T4564" s="71" t="s">
        <v>14439</v>
      </c>
      <c r="Y4564" s="71" t="s">
        <v>14379</v>
      </c>
      <c r="AO4564" s="71">
        <v>821.6</v>
      </c>
      <c r="AW4564" s="71" t="s">
        <v>18958</v>
      </c>
    </row>
    <row r="4565" spans="1:49">
      <c r="A4565" s="70" t="str">
        <f t="shared" si="146"/>
        <v>2026-01</v>
      </c>
      <c r="B4565" s="5" t="str">
        <f>_xlfn.XLOOKUP(G4565,过机服务商重量差!A:A,过机服务商重量差!G:G)</f>
        <v>玉麒麟</v>
      </c>
      <c r="C4565" s="32" t="str">
        <f t="shared" si="147"/>
        <v>渠道</v>
      </c>
      <c r="D4565" s="63">
        <f>ROUND(IF(AND(AO4565&gt;=0,Y4565="正常走货"),_xlfn.XLOOKUP(G4565,过机服务商重量差!A:A,过机服务商重量差!L:L),"0"),2)</f>
        <v>60.5</v>
      </c>
      <c r="E4565" s="64">
        <f>ROUND(IF(B4565="小旋风",$D4565/提成!$D$4*提成!$E$4,$D4565/提成!$D$3*提成!$E$3),2)</f>
        <v>0.61</v>
      </c>
      <c r="F4565" s="5" t="str">
        <f ca="1">IFERROR(LOOKUP(1,0/((B4565=名单!B:B)*(VALUE(AW4565)&gt;=名单!E:E)*(VALUE(AW4565)&lt;=名单!G:G)*(Y4565="正常走货")),名单!H:H),"否")</f>
        <v>否</v>
      </c>
      <c r="G4565" s="71" t="s">
        <v>13670</v>
      </c>
      <c r="H4565" s="71" t="s">
        <v>13672</v>
      </c>
      <c r="J4565" s="71" t="s">
        <v>1080</v>
      </c>
      <c r="L4565" s="71" t="s">
        <v>18</v>
      </c>
      <c r="S4565" s="71" t="s">
        <v>199</v>
      </c>
      <c r="T4565" s="71" t="s">
        <v>14439</v>
      </c>
      <c r="Y4565" s="71" t="s">
        <v>14379</v>
      </c>
      <c r="AO4565" s="71">
        <v>650.6</v>
      </c>
      <c r="AW4565" s="71" t="s">
        <v>18959</v>
      </c>
    </row>
    <row r="4566" spans="1:49">
      <c r="A4566" s="70" t="str">
        <f t="shared" si="146"/>
        <v>2026-01</v>
      </c>
      <c r="B4566" s="5" t="str">
        <f>_xlfn.XLOOKUP(G4566,过机服务商重量差!A:A,过机服务商重量差!G:G)</f>
        <v>玉麒麟</v>
      </c>
      <c r="C4566" s="32" t="str">
        <f t="shared" si="147"/>
        <v>渠道</v>
      </c>
      <c r="D4566" s="63">
        <f>ROUND(IF(AND(AO4566&gt;=0,Y4566="正常走货"),_xlfn.XLOOKUP(G4566,过机服务商重量差!A:A,过机服务商重量差!L:L),"0"),2)</f>
        <v>61</v>
      </c>
      <c r="E4566" s="64">
        <f>ROUND(IF(B4566="小旋风",$D4566/提成!$D$4*提成!$E$4,$D4566/提成!$D$3*提成!$E$3),2)</f>
        <v>0.61</v>
      </c>
      <c r="F4566" s="5" t="str">
        <f ca="1">IFERROR(LOOKUP(1,0/((B4566=名单!B:B)*(VALUE(AW4566)&gt;=名单!E:E)*(VALUE(AW4566)&lt;=名单!G:G)*(Y4566="正常走货")),名单!H:H),"否")</f>
        <v>否</v>
      </c>
      <c r="G4566" s="71" t="s">
        <v>13673</v>
      </c>
      <c r="H4566" s="71" t="s">
        <v>13675</v>
      </c>
      <c r="J4566" s="71" t="s">
        <v>1080</v>
      </c>
      <c r="L4566" s="71" t="s">
        <v>18</v>
      </c>
      <c r="S4566" s="71" t="s">
        <v>199</v>
      </c>
      <c r="T4566" s="71" t="s">
        <v>14439</v>
      </c>
      <c r="Y4566" s="71" t="s">
        <v>14379</v>
      </c>
      <c r="AO4566" s="71">
        <v>530.6</v>
      </c>
      <c r="AW4566" s="71" t="s">
        <v>18960</v>
      </c>
    </row>
    <row r="4567" spans="1:49">
      <c r="A4567" s="70" t="str">
        <f t="shared" si="146"/>
        <v>2026-01</v>
      </c>
      <c r="B4567" s="5" t="str">
        <f>_xlfn.XLOOKUP(G4567,过机服务商重量差!A:A,过机服务商重量差!G:G)</f>
        <v>玉麒麟</v>
      </c>
      <c r="C4567" s="32" t="str">
        <f t="shared" si="147"/>
        <v>渠道</v>
      </c>
      <c r="D4567" s="63">
        <f>ROUND(IF(AND(AO4567&gt;=0,Y4567="正常走货"),_xlfn.XLOOKUP(G4567,过机服务商重量差!A:A,过机服务商重量差!L:L),"0"),2)</f>
        <v>64</v>
      </c>
      <c r="E4567" s="64">
        <f>ROUND(IF(B4567="小旋风",$D4567/提成!$D$4*提成!$E$4,$D4567/提成!$D$3*提成!$E$3),2)</f>
        <v>0.64</v>
      </c>
      <c r="F4567" s="5" t="str">
        <f ca="1">IFERROR(LOOKUP(1,0/((B4567=名单!B:B)*(VALUE(AW4567)&gt;=名单!E:E)*(VALUE(AW4567)&lt;=名单!G:G)*(Y4567="正常走货")),名单!H:H),"否")</f>
        <v>否</v>
      </c>
      <c r="G4567" s="71" t="s">
        <v>13676</v>
      </c>
      <c r="H4567" s="71" t="s">
        <v>13678</v>
      </c>
      <c r="J4567" s="71" t="s">
        <v>1080</v>
      </c>
      <c r="L4567" s="71" t="s">
        <v>18</v>
      </c>
      <c r="S4567" s="71" t="s">
        <v>199</v>
      </c>
      <c r="T4567" s="71" t="s">
        <v>14439</v>
      </c>
      <c r="Y4567" s="71" t="s">
        <v>14379</v>
      </c>
      <c r="AO4567" s="71">
        <v>377.6</v>
      </c>
      <c r="AW4567" s="71" t="s">
        <v>18961</v>
      </c>
    </row>
    <row r="4568" spans="1:49">
      <c r="A4568" s="70" t="str">
        <f t="shared" si="146"/>
        <v>2026-01</v>
      </c>
      <c r="B4568" s="5" t="str">
        <f>_xlfn.XLOOKUP(G4568,过机服务商重量差!A:A,过机服务商重量差!G:G)</f>
        <v>玉麒麟</v>
      </c>
      <c r="C4568" s="32" t="str">
        <f t="shared" si="147"/>
        <v>渠道</v>
      </c>
      <c r="D4568" s="63">
        <f>ROUND(IF(AND(AO4568&gt;=0,Y4568="正常走货"),_xlfn.XLOOKUP(G4568,过机服务商重量差!A:A,过机服务商重量差!L:L),"0"),2)</f>
        <v>56.5</v>
      </c>
      <c r="E4568" s="64">
        <f>ROUND(IF(B4568="小旋风",$D4568/提成!$D$4*提成!$E$4,$D4568/提成!$D$3*提成!$E$3),2)</f>
        <v>0.57</v>
      </c>
      <c r="F4568" s="5" t="str">
        <f ca="1">IFERROR(LOOKUP(1,0/((B4568=名单!B:B)*(VALUE(AW4568)&gt;=名单!E:E)*(VALUE(AW4568)&lt;=名单!G:G)*(Y4568="正常走货")),名单!H:H),"否")</f>
        <v>否</v>
      </c>
      <c r="G4568" s="71" t="s">
        <v>13679</v>
      </c>
      <c r="H4568" s="71" t="s">
        <v>13681</v>
      </c>
      <c r="J4568" s="71" t="s">
        <v>1080</v>
      </c>
      <c r="L4568" s="71" t="s">
        <v>18</v>
      </c>
      <c r="S4568" s="71" t="s">
        <v>199</v>
      </c>
      <c r="T4568" s="71" t="s">
        <v>14439</v>
      </c>
      <c r="Y4568" s="71" t="s">
        <v>14379</v>
      </c>
      <c r="AO4568" s="71">
        <v>1154.6</v>
      </c>
      <c r="AW4568" s="71" t="s">
        <v>18962</v>
      </c>
    </row>
    <row r="4569" spans="1:49">
      <c r="A4569" s="70" t="str">
        <f t="shared" si="146"/>
        <v>2026-01</v>
      </c>
      <c r="B4569" s="5" t="str">
        <f>_xlfn.XLOOKUP(G4569,过机服务商重量差!A:A,过机服务商重量差!G:G)</f>
        <v>玉麒麟</v>
      </c>
      <c r="C4569" s="32" t="str">
        <f t="shared" si="147"/>
        <v>渠道</v>
      </c>
      <c r="D4569" s="63">
        <f>ROUND(IF(AND(AO4569&gt;=0,Y4569="正常走货"),_xlfn.XLOOKUP(G4569,过机服务商重量差!A:A,过机服务商重量差!L:L),"0"),2)</f>
        <v>57</v>
      </c>
      <c r="E4569" s="64">
        <f>ROUND(IF(B4569="小旋风",$D4569/提成!$D$4*提成!$E$4,$D4569/提成!$D$3*提成!$E$3),2)</f>
        <v>0.57</v>
      </c>
      <c r="F4569" s="5" t="str">
        <f ca="1">IFERROR(LOOKUP(1,0/((B4569=名单!B:B)*(VALUE(AW4569)&gt;=名单!E:E)*(VALUE(AW4569)&lt;=名单!G:G)*(Y4569="正常走货")),名单!H:H),"否")</f>
        <v>否</v>
      </c>
      <c r="G4569" s="71" t="s">
        <v>13682</v>
      </c>
      <c r="H4569" s="71" t="s">
        <v>13684</v>
      </c>
      <c r="J4569" s="71" t="s">
        <v>1080</v>
      </c>
      <c r="L4569" s="71" t="s">
        <v>18</v>
      </c>
      <c r="S4569" s="71" t="s">
        <v>199</v>
      </c>
      <c r="T4569" s="71" t="s">
        <v>14439</v>
      </c>
      <c r="Y4569" s="71" t="s">
        <v>14379</v>
      </c>
      <c r="AO4569" s="71">
        <v>1154.6</v>
      </c>
      <c r="AW4569" s="71" t="s">
        <v>18963</v>
      </c>
    </row>
    <row r="4570" spans="1:49">
      <c r="A4570" s="70" t="str">
        <f t="shared" si="146"/>
        <v>2026-01</v>
      </c>
      <c r="B4570" s="5" t="str">
        <f>_xlfn.XLOOKUP(G4570,过机服务商重量差!A:A,过机服务商重量差!G:G)</f>
        <v>玉麒麟</v>
      </c>
      <c r="C4570" s="32" t="str">
        <f t="shared" si="147"/>
        <v>渠道</v>
      </c>
      <c r="D4570" s="63">
        <f>ROUND(IF(AND(AO4570&gt;=0,Y4570="正常走货"),_xlfn.XLOOKUP(G4570,过机服务商重量差!A:A,过机服务商重量差!L:L),"0"),2)</f>
        <v>38.5</v>
      </c>
      <c r="E4570" s="64">
        <f>ROUND(IF(B4570="小旋风",$D4570/提成!$D$4*提成!$E$4,$D4570/提成!$D$3*提成!$E$3),2)</f>
        <v>0.39</v>
      </c>
      <c r="F4570" s="5" t="str">
        <f ca="1">IFERROR(LOOKUP(1,0/((B4570=名单!B:B)*(VALUE(AW4570)&gt;=名单!E:E)*(VALUE(AW4570)&lt;=名单!G:G)*(Y4570="正常走货")),名单!H:H),"否")</f>
        <v>否</v>
      </c>
      <c r="G4570" s="71" t="s">
        <v>13685</v>
      </c>
      <c r="H4570" s="71" t="s">
        <v>13687</v>
      </c>
      <c r="J4570" s="71" t="s">
        <v>1080</v>
      </c>
      <c r="L4570" s="71" t="s">
        <v>18</v>
      </c>
      <c r="S4570" s="71" t="s">
        <v>199</v>
      </c>
      <c r="T4570" s="71" t="s">
        <v>14439</v>
      </c>
      <c r="Y4570" s="71" t="s">
        <v>14379</v>
      </c>
      <c r="AO4570" s="71">
        <v>752.6</v>
      </c>
      <c r="AW4570" s="71" t="s">
        <v>18964</v>
      </c>
    </row>
    <row r="4571" spans="1:49">
      <c r="A4571" s="70" t="str">
        <f t="shared" si="146"/>
        <v>2026-01</v>
      </c>
      <c r="B4571" s="5" t="str">
        <f>_xlfn.XLOOKUP(G4571,过机服务商重量差!A:A,过机服务商重量差!G:G)</f>
        <v>玉麒麟</v>
      </c>
      <c r="C4571" s="32" t="str">
        <f t="shared" si="147"/>
        <v>渠道</v>
      </c>
      <c r="D4571" s="63">
        <f>ROUND(IF(AND(AO4571&gt;=0,Y4571="正常走货"),_xlfn.XLOOKUP(G4571,过机服务商重量差!A:A,过机服务商重量差!L:L),"0"),2)</f>
        <v>35</v>
      </c>
      <c r="E4571" s="64">
        <f>ROUND(IF(B4571="小旋风",$D4571/提成!$D$4*提成!$E$4,$D4571/提成!$D$3*提成!$E$3),2)</f>
        <v>0.35</v>
      </c>
      <c r="F4571" s="5" t="str">
        <f ca="1">IFERROR(LOOKUP(1,0/((B4571=名单!B:B)*(VALUE(AW4571)&gt;=名单!E:E)*(VALUE(AW4571)&lt;=名单!G:G)*(Y4571="正常走货")),名单!H:H),"否")</f>
        <v>否</v>
      </c>
      <c r="G4571" s="71" t="s">
        <v>13688</v>
      </c>
      <c r="H4571" s="71" t="s">
        <v>13690</v>
      </c>
      <c r="J4571" s="71" t="s">
        <v>1080</v>
      </c>
      <c r="L4571" s="71" t="s">
        <v>18</v>
      </c>
      <c r="S4571" s="71" t="s">
        <v>199</v>
      </c>
      <c r="T4571" s="71" t="s">
        <v>14439</v>
      </c>
      <c r="Y4571" s="71" t="s">
        <v>14379</v>
      </c>
      <c r="AO4571" s="71">
        <v>716.6</v>
      </c>
      <c r="AW4571" s="71" t="s">
        <v>18965</v>
      </c>
    </row>
    <row r="4572" spans="1:49">
      <c r="A4572" s="70" t="str">
        <f t="shared" si="146"/>
        <v>2026-01</v>
      </c>
      <c r="B4572" s="5" t="str">
        <f>_xlfn.XLOOKUP(G4572,过机服务商重量差!A:A,过机服务商重量差!G:G)</f>
        <v>帅时莹</v>
      </c>
      <c r="C4572" s="32" t="str">
        <f t="shared" si="147"/>
        <v>渠道</v>
      </c>
      <c r="D4572" s="63">
        <f>ROUND(IF(AND(AO4572&gt;=0,Y4572="正常走货"),_xlfn.XLOOKUP(G4572,过机服务商重量差!A:A,过机服务商重量差!L:L),"0"),2)</f>
        <v>18</v>
      </c>
      <c r="E4572" s="64">
        <f>ROUND(IF(B4572="小旋风",$D4572/提成!$D$4*提成!$E$4,$D4572/提成!$D$3*提成!$E$3),2)</f>
        <v>0.18</v>
      </c>
      <c r="F4572" s="5" t="str">
        <f ca="1">IFERROR(LOOKUP(1,0/((B4572=名单!B:B)*(VALUE(AW4572)&gt;=名单!E:E)*(VALUE(AW4572)&lt;=名单!G:G)*(Y4572="正常走货")),名单!H:H),"否")</f>
        <v>否</v>
      </c>
      <c r="G4572" s="71" t="s">
        <v>13691</v>
      </c>
      <c r="H4572" s="71" t="s">
        <v>13693</v>
      </c>
      <c r="J4572" s="71" t="s">
        <v>140</v>
      </c>
      <c r="L4572" s="71" t="s">
        <v>18</v>
      </c>
      <c r="S4572" s="71" t="s">
        <v>288</v>
      </c>
      <c r="T4572" s="71" t="s">
        <v>14410</v>
      </c>
      <c r="Y4572" s="71" t="s">
        <v>14379</v>
      </c>
      <c r="AO4572" s="71">
        <v>75.29</v>
      </c>
      <c r="AW4572" s="71" t="s">
        <v>18966</v>
      </c>
    </row>
    <row r="4573" spans="1:49">
      <c r="A4573" s="70" t="str">
        <f t="shared" si="146"/>
        <v>2026-01</v>
      </c>
      <c r="B4573" s="5" t="str">
        <f>_xlfn.XLOOKUP(G4573,过机服务商重量差!A:A,过机服务商重量差!G:G)</f>
        <v>帅时莹</v>
      </c>
      <c r="C4573" s="32" t="str">
        <f t="shared" si="147"/>
        <v>渠道</v>
      </c>
      <c r="D4573" s="63">
        <f>ROUND(IF(AND(AO4573&gt;=0,Y4573="正常走货"),_xlfn.XLOOKUP(G4573,过机服务商重量差!A:A,过机服务商重量差!L:L),"0"),2)</f>
        <v>19</v>
      </c>
      <c r="E4573" s="64">
        <f>ROUND(IF(B4573="小旋风",$D4573/提成!$D$4*提成!$E$4,$D4573/提成!$D$3*提成!$E$3),2)</f>
        <v>0.19</v>
      </c>
      <c r="F4573" s="5" t="str">
        <f ca="1">IFERROR(LOOKUP(1,0/((B4573=名单!B:B)*(VALUE(AW4573)&gt;=名单!E:E)*(VALUE(AW4573)&lt;=名单!G:G)*(Y4573="正常走货")),名单!H:H),"否")</f>
        <v>否</v>
      </c>
      <c r="G4573" s="71" t="s">
        <v>13694</v>
      </c>
      <c r="H4573" s="71" t="s">
        <v>13696</v>
      </c>
      <c r="J4573" s="71" t="s">
        <v>287</v>
      </c>
      <c r="L4573" s="71" t="s">
        <v>18</v>
      </c>
      <c r="S4573" s="71" t="s">
        <v>292</v>
      </c>
      <c r="T4573" s="71" t="s">
        <v>14410</v>
      </c>
      <c r="Y4573" s="71" t="s">
        <v>14379</v>
      </c>
      <c r="AO4573" s="71">
        <v>445.6</v>
      </c>
      <c r="AW4573" s="71" t="s">
        <v>18967</v>
      </c>
    </row>
    <row r="4574" spans="1:49">
      <c r="A4574" s="70" t="str">
        <f t="shared" si="146"/>
        <v>2026-01</v>
      </c>
      <c r="B4574" s="5" t="str">
        <f>_xlfn.XLOOKUP(G4574,过机服务商重量差!A:A,过机服务商重量差!G:G)</f>
        <v>玉麒麟</v>
      </c>
      <c r="C4574" s="32" t="str">
        <f t="shared" si="147"/>
        <v>渠道</v>
      </c>
      <c r="D4574" s="63">
        <f>ROUND(IF(AND(AO4574&gt;=0,Y4574="正常走货"),_xlfn.XLOOKUP(G4574,过机服务商重量差!A:A,过机服务商重量差!L:L),"0"),2)</f>
        <v>4</v>
      </c>
      <c r="E4574" s="64">
        <f>ROUND(IF(B4574="小旋风",$D4574/提成!$D$4*提成!$E$4,$D4574/提成!$D$3*提成!$E$3),2)</f>
        <v>0.04</v>
      </c>
      <c r="F4574" s="5" t="str">
        <f ca="1">IFERROR(LOOKUP(1,0/((B4574=名单!B:B)*(VALUE(AW4574)&gt;=名单!E:E)*(VALUE(AW4574)&lt;=名单!G:G)*(Y4574="正常走货")),名单!H:H),"否")</f>
        <v>否</v>
      </c>
      <c r="G4574" s="71" t="s">
        <v>13697</v>
      </c>
      <c r="H4574" s="71" t="s">
        <v>13699</v>
      </c>
      <c r="J4574" s="71" t="s">
        <v>17</v>
      </c>
      <c r="L4574" s="71" t="s">
        <v>18</v>
      </c>
      <c r="S4574" s="71" t="s">
        <v>99</v>
      </c>
      <c r="T4574" s="71" t="s">
        <v>14410</v>
      </c>
      <c r="Y4574" s="71" t="s">
        <v>14379</v>
      </c>
      <c r="AO4574" s="71">
        <v>178.17</v>
      </c>
      <c r="AW4574" s="71" t="s">
        <v>18968</v>
      </c>
    </row>
    <row r="4575" spans="1:49">
      <c r="A4575" s="70" t="str">
        <f t="shared" si="146"/>
        <v>2026-01</v>
      </c>
      <c r="B4575" s="5" t="str">
        <f>_xlfn.XLOOKUP(G4575,过机服务商重量差!A:A,过机服务商重量差!G:G)</f>
        <v>玉麒麟</v>
      </c>
      <c r="C4575" s="32" t="str">
        <f t="shared" si="147"/>
        <v>渠道</v>
      </c>
      <c r="D4575" s="63">
        <f>ROUND(IF(AND(AO4575&gt;=0,Y4575="正常走货"),_xlfn.XLOOKUP(G4575,过机服务商重量差!A:A,过机服务商重量差!L:L),"0"),2)</f>
        <v>0.5</v>
      </c>
      <c r="E4575" s="64">
        <f>ROUND(IF(B4575="小旋风",$D4575/提成!$D$4*提成!$E$4,$D4575/提成!$D$3*提成!$E$3),2)</f>
        <v>0.01</v>
      </c>
      <c r="F4575" s="5" t="str">
        <f ca="1">IFERROR(LOOKUP(1,0/((B4575=名单!B:B)*(VALUE(AW4575)&gt;=名单!E:E)*(VALUE(AW4575)&lt;=名单!G:G)*(Y4575="正常走货")),名单!H:H),"否")</f>
        <v>否</v>
      </c>
      <c r="G4575" s="71" t="s">
        <v>13700</v>
      </c>
      <c r="H4575" s="71" t="s">
        <v>13702</v>
      </c>
      <c r="J4575" s="71" t="s">
        <v>17</v>
      </c>
      <c r="L4575" s="71" t="s">
        <v>18</v>
      </c>
      <c r="S4575" s="71" t="s">
        <v>820</v>
      </c>
      <c r="T4575" s="71" t="s">
        <v>14407</v>
      </c>
      <c r="Y4575" s="71" t="s">
        <v>14379</v>
      </c>
      <c r="AO4575" s="71">
        <v>63.5</v>
      </c>
      <c r="AW4575" s="71" t="s">
        <v>18969</v>
      </c>
    </row>
    <row r="4576" spans="1:49">
      <c r="A4576" s="70" t="str">
        <f t="shared" si="146"/>
        <v>2026-01</v>
      </c>
      <c r="B4576" s="5" t="str">
        <f>_xlfn.XLOOKUP(G4576,过机服务商重量差!A:A,过机服务商重量差!G:G)</f>
        <v>无崖子</v>
      </c>
      <c r="C4576" s="32" t="str">
        <f t="shared" si="147"/>
        <v>渠道</v>
      </c>
      <c r="D4576" s="63">
        <f>ROUND(IF(AND(AO4576&gt;=0,Y4576="正常走货"),_xlfn.XLOOKUP(G4576,过机服务商重量差!A:A,过机服务商重量差!L:L),"0"),2)</f>
        <v>4</v>
      </c>
      <c r="E4576" s="64">
        <f>ROUND(IF(B4576="小旋风",$D4576/提成!$D$4*提成!$E$4,$D4576/提成!$D$3*提成!$E$3),2)</f>
        <v>0.04</v>
      </c>
      <c r="F4576" s="5" t="str">
        <f ca="1">IFERROR(LOOKUP(1,0/((B4576=名单!B:B)*(VALUE(AW4576)&gt;=名单!E:E)*(VALUE(AW4576)&lt;=名单!G:G)*(Y4576="正常走货")),名单!H:H),"否")</f>
        <v>否</v>
      </c>
      <c r="G4576" s="71" t="s">
        <v>13703</v>
      </c>
      <c r="H4576" s="71" t="s">
        <v>13705</v>
      </c>
      <c r="J4576" s="71" t="s">
        <v>160</v>
      </c>
      <c r="L4576" s="71" t="s">
        <v>18</v>
      </c>
      <c r="S4576" s="71" t="s">
        <v>215</v>
      </c>
      <c r="T4576" s="71" t="s">
        <v>14378</v>
      </c>
      <c r="Y4576" s="71" t="s">
        <v>14379</v>
      </c>
      <c r="AO4576" s="71">
        <v>0</v>
      </c>
      <c r="AW4576" s="71" t="s">
        <v>18970</v>
      </c>
    </row>
    <row r="4577" spans="1:49">
      <c r="A4577" s="70" t="str">
        <f t="shared" ref="A4577:A4598" si="148">MID(AW4577,1,7)</f>
        <v>2026-01</v>
      </c>
      <c r="B4577" s="5" t="str">
        <f>_xlfn.XLOOKUP(G4577,过机服务商重量差!A:A,过机服务商重量差!G:G)</f>
        <v>无崖子</v>
      </c>
      <c r="C4577" s="32" t="str">
        <f t="shared" ref="C4577:C4598" si="149">IF(OR(AO4577&lt;0,L4577="FBA海运"),"","渠道")</f>
        <v>渠道</v>
      </c>
      <c r="D4577" s="63">
        <f>ROUND(IF(AND(AO4577&gt;=0,Y4577="正常走货"),_xlfn.XLOOKUP(G4577,过机服务商重量差!A:A,过机服务商重量差!L:L),"0"),2)</f>
        <v>7</v>
      </c>
      <c r="E4577" s="64">
        <f>ROUND(IF(B4577="小旋风",$D4577/提成!$D$4*提成!$E$4,$D4577/提成!$D$3*提成!$E$3),2)</f>
        <v>0.07</v>
      </c>
      <c r="F4577" s="5" t="str">
        <f ca="1">IFERROR(LOOKUP(1,0/((B4577=名单!B:B)*(VALUE(AW4577)&gt;=名单!E:E)*(VALUE(AW4577)&lt;=名单!G:G)*(Y4577="正常走货")),名单!H:H),"否")</f>
        <v>否</v>
      </c>
      <c r="G4577" s="71" t="s">
        <v>13706</v>
      </c>
      <c r="H4577" s="71" t="s">
        <v>13708</v>
      </c>
      <c r="J4577" s="71" t="s">
        <v>128</v>
      </c>
      <c r="L4577" s="71" t="s">
        <v>18</v>
      </c>
      <c r="S4577" s="71" t="s">
        <v>227</v>
      </c>
      <c r="T4577" s="71" t="s">
        <v>14410</v>
      </c>
      <c r="Y4577" s="71" t="s">
        <v>14379</v>
      </c>
      <c r="AO4577" s="71">
        <v>156.83</v>
      </c>
      <c r="AW4577" s="71" t="s">
        <v>18971</v>
      </c>
    </row>
    <row r="4578" spans="1:49">
      <c r="A4578" s="70" t="str">
        <f t="shared" si="148"/>
        <v>2026-01</v>
      </c>
      <c r="B4578" s="5" t="str">
        <f>_xlfn.XLOOKUP(G4578,过机服务商重量差!A:A,过机服务商重量差!G:G)</f>
        <v>小旋风</v>
      </c>
      <c r="C4578" s="32" t="str">
        <f t="shared" si="149"/>
        <v>渠道</v>
      </c>
      <c r="D4578" s="63">
        <f>ROUND(IF(AND(AO4578&gt;=0,Y4578="正常走货"),_xlfn.XLOOKUP(G4578,过机服务商重量差!A:A,过机服务商重量差!L:L),"0"),2)</f>
        <v>69</v>
      </c>
      <c r="E4578" s="64">
        <f>ROUND(IF(B4578="小旋风",$D4578/提成!$D$4*提成!$E$4,$D4578/提成!$D$3*提成!$E$3),2)</f>
        <v>0.69</v>
      </c>
      <c r="F4578" s="5" t="str">
        <f ca="1">IFERROR(LOOKUP(1,0/((B4578=名单!B:B)*(VALUE(AW4578)&gt;=名单!E:E)*(VALUE(AW4578)&lt;=名单!G:G)*(Y4578="正常走货")),名单!H:H),"否")</f>
        <v>是</v>
      </c>
      <c r="G4578" s="71" t="s">
        <v>13709</v>
      </c>
      <c r="H4578" s="71" t="s">
        <v>13711</v>
      </c>
      <c r="J4578" s="71" t="s">
        <v>453</v>
      </c>
      <c r="L4578" s="71" t="s">
        <v>18</v>
      </c>
      <c r="S4578" s="71" t="s">
        <v>1038</v>
      </c>
      <c r="T4578" s="71" t="s">
        <v>14407</v>
      </c>
      <c r="Y4578" s="71" t="s">
        <v>14379</v>
      </c>
      <c r="AO4578" s="71">
        <v>13.8</v>
      </c>
      <c r="AW4578" s="71" t="s">
        <v>18972</v>
      </c>
    </row>
    <row r="4579" spans="1:49">
      <c r="A4579" s="70" t="str">
        <f t="shared" si="148"/>
        <v>2026-01</v>
      </c>
      <c r="B4579" s="5" t="str">
        <f>_xlfn.XLOOKUP(G4579,过机服务商重量差!A:A,过机服务商重量差!G:G)</f>
        <v>帅时莹</v>
      </c>
      <c r="C4579" s="32" t="str">
        <f t="shared" si="149"/>
        <v>渠道</v>
      </c>
      <c r="D4579" s="63">
        <f>ROUND(IF(AND(AO4579&gt;=0,Y4579="正常走货"),_xlfn.XLOOKUP(G4579,过机服务商重量差!A:A,过机服务商重量差!L:L),"0"),2)</f>
        <v>55</v>
      </c>
      <c r="E4579" s="64">
        <f>ROUND(IF(B4579="小旋风",$D4579/提成!$D$4*提成!$E$4,$D4579/提成!$D$3*提成!$E$3),2)</f>
        <v>0.55</v>
      </c>
      <c r="F4579" s="5" t="str">
        <f ca="1">IFERROR(LOOKUP(1,0/((B4579=名单!B:B)*(VALUE(AW4579)&gt;=名单!E:E)*(VALUE(AW4579)&lt;=名单!G:G)*(Y4579="正常走货")),名单!H:H),"否")</f>
        <v>否</v>
      </c>
      <c r="G4579" s="71" t="s">
        <v>13712</v>
      </c>
      <c r="H4579" s="71" t="s">
        <v>13714</v>
      </c>
      <c r="J4579" s="71" t="s">
        <v>938</v>
      </c>
      <c r="L4579" s="71" t="s">
        <v>18</v>
      </c>
      <c r="S4579" s="71" t="s">
        <v>306</v>
      </c>
      <c r="T4579" s="71" t="s">
        <v>14410</v>
      </c>
      <c r="Y4579" s="71" t="s">
        <v>14379</v>
      </c>
      <c r="AO4579" s="71">
        <v>2542</v>
      </c>
      <c r="AW4579" s="71" t="s">
        <v>18973</v>
      </c>
    </row>
    <row r="4580" spans="1:49">
      <c r="A4580" s="70" t="str">
        <f t="shared" si="148"/>
        <v>2026-01</v>
      </c>
      <c r="B4580" s="5" t="str">
        <f>_xlfn.XLOOKUP(G4580,过机服务商重量差!A:A,过机服务商重量差!G:G)</f>
        <v>帅时莹</v>
      </c>
      <c r="C4580" s="32" t="str">
        <f t="shared" si="149"/>
        <v>渠道</v>
      </c>
      <c r="D4580" s="63">
        <f>ROUND(IF(AND(AO4580&gt;=0,Y4580="正常走货"),_xlfn.XLOOKUP(G4580,过机服务商重量差!A:A,过机服务商重量差!L:L),"0"),2)</f>
        <v>24</v>
      </c>
      <c r="E4580" s="64">
        <f>ROUND(IF(B4580="小旋风",$D4580/提成!$D$4*提成!$E$4,$D4580/提成!$D$3*提成!$E$3),2)</f>
        <v>0.24</v>
      </c>
      <c r="F4580" s="5" t="str">
        <f ca="1">IFERROR(LOOKUP(1,0/((B4580=名单!B:B)*(VALUE(AW4580)&gt;=名单!E:E)*(VALUE(AW4580)&lt;=名单!G:G)*(Y4580="正常走货")),名单!H:H),"否")</f>
        <v>否</v>
      </c>
      <c r="G4580" s="71" t="s">
        <v>13715</v>
      </c>
      <c r="H4580" s="71" t="s">
        <v>13717</v>
      </c>
      <c r="J4580" s="71" t="s">
        <v>938</v>
      </c>
      <c r="L4580" s="71" t="s">
        <v>18</v>
      </c>
      <c r="S4580" s="71" t="s">
        <v>199</v>
      </c>
      <c r="T4580" s="71" t="s">
        <v>14439</v>
      </c>
      <c r="Y4580" s="71" t="s">
        <v>14379</v>
      </c>
      <c r="AO4580" s="71">
        <v>120</v>
      </c>
      <c r="AW4580" s="71" t="s">
        <v>18974</v>
      </c>
    </row>
    <row r="4581" spans="1:49">
      <c r="A4581" s="70" t="str">
        <f t="shared" si="148"/>
        <v>2026-01</v>
      </c>
      <c r="B4581" s="5" t="str">
        <f>_xlfn.XLOOKUP(G4581,过机服务商重量差!A:A,过机服务商重量差!G:G)</f>
        <v>玉麒麟</v>
      </c>
      <c r="C4581" s="32" t="str">
        <f t="shared" si="149"/>
        <v>渠道</v>
      </c>
      <c r="D4581" s="63">
        <f>ROUND(IF(AND(AO4581&gt;=0,Y4581="正常走货"),_xlfn.XLOOKUP(G4581,过机服务商重量差!A:A,过机服务商重量差!L:L),"0"),2)</f>
        <v>37</v>
      </c>
      <c r="E4581" s="64">
        <f>ROUND(IF(B4581="小旋风",$D4581/提成!$D$4*提成!$E$4,$D4581/提成!$D$3*提成!$E$3),2)</f>
        <v>0.37</v>
      </c>
      <c r="F4581" s="5" t="str">
        <f ca="1">IFERROR(LOOKUP(1,0/((B4581=名单!B:B)*(VALUE(AW4581)&gt;=名单!E:E)*(VALUE(AW4581)&lt;=名单!G:G)*(Y4581="正常走货")),名单!H:H),"否")</f>
        <v>否</v>
      </c>
      <c r="G4581" s="71" t="s">
        <v>13718</v>
      </c>
      <c r="H4581" s="71" t="s">
        <v>13720</v>
      </c>
      <c r="J4581" s="71" t="s">
        <v>256</v>
      </c>
      <c r="L4581" s="71" t="s">
        <v>18</v>
      </c>
      <c r="S4581" s="71" t="s">
        <v>820</v>
      </c>
      <c r="T4581" s="71" t="s">
        <v>14407</v>
      </c>
      <c r="Y4581" s="71" t="s">
        <v>14379</v>
      </c>
      <c r="AO4581" s="71">
        <v>148.5</v>
      </c>
      <c r="AW4581" s="71" t="s">
        <v>18975</v>
      </c>
    </row>
    <row r="4582" spans="1:49">
      <c r="A4582" s="70" t="str">
        <f t="shared" si="148"/>
        <v>2026-01</v>
      </c>
      <c r="B4582" s="5" t="str">
        <f>_xlfn.XLOOKUP(G4582,过机服务商重量差!A:A,过机服务商重量差!G:G)</f>
        <v>无崖子</v>
      </c>
      <c r="C4582" s="32" t="str">
        <f t="shared" si="149"/>
        <v>渠道</v>
      </c>
      <c r="D4582" s="63">
        <f>ROUND(IF(AND(AO4582&gt;=0,Y4582="正常走货"),_xlfn.XLOOKUP(G4582,过机服务商重量差!A:A,过机服务商重量差!L:L),"0"),2)</f>
        <v>15.5</v>
      </c>
      <c r="E4582" s="64">
        <f>ROUND(IF(B4582="小旋风",$D4582/提成!$D$4*提成!$E$4,$D4582/提成!$D$3*提成!$E$3),2)</f>
        <v>0.16</v>
      </c>
      <c r="F4582" s="5" t="str">
        <f ca="1">IFERROR(LOOKUP(1,0/((B4582=名单!B:B)*(VALUE(AW4582)&gt;=名单!E:E)*(VALUE(AW4582)&lt;=名单!G:G)*(Y4582="正常走货")),名单!H:H),"否")</f>
        <v>否</v>
      </c>
      <c r="G4582" s="71" t="s">
        <v>13721</v>
      </c>
      <c r="H4582" s="71" t="s">
        <v>13723</v>
      </c>
      <c r="J4582" s="71" t="s">
        <v>845</v>
      </c>
      <c r="L4582" s="71" t="s">
        <v>18</v>
      </c>
      <c r="S4582" s="71" t="s">
        <v>1269</v>
      </c>
      <c r="T4582" s="71" t="s">
        <v>14386</v>
      </c>
      <c r="Y4582" s="71" t="s">
        <v>14379</v>
      </c>
      <c r="AO4582" s="71">
        <v>0</v>
      </c>
      <c r="AW4582" s="71" t="s">
        <v>18976</v>
      </c>
    </row>
    <row r="4583" spans="1:49">
      <c r="A4583" s="70" t="str">
        <f t="shared" si="148"/>
        <v>2026-01</v>
      </c>
      <c r="B4583" s="5" t="str">
        <f>_xlfn.XLOOKUP(G4583,过机服务商重量差!A:A,过机服务商重量差!G:G)</f>
        <v>玉麒麟</v>
      </c>
      <c r="C4583" s="32" t="str">
        <f t="shared" si="149"/>
        <v>渠道</v>
      </c>
      <c r="D4583" s="63">
        <f>ROUND(IF(AND(AO4583&gt;=0,Y4583="正常走货"),_xlfn.XLOOKUP(G4583,过机服务商重量差!A:A,过机服务商重量差!L:L),"0"),2)</f>
        <v>28</v>
      </c>
      <c r="E4583" s="64">
        <f>ROUND(IF(B4583="小旋风",$D4583/提成!$D$4*提成!$E$4,$D4583/提成!$D$3*提成!$E$3),2)</f>
        <v>0.28</v>
      </c>
      <c r="F4583" s="5" t="str">
        <f ca="1">IFERROR(LOOKUP(1,0/((B4583=名单!B:B)*(VALUE(AW4583)&gt;=名单!E:E)*(VALUE(AW4583)&lt;=名单!G:G)*(Y4583="正常走货")),名单!H:H),"否")</f>
        <v>否</v>
      </c>
      <c r="G4583" s="71" t="s">
        <v>13724</v>
      </c>
      <c r="H4583" s="71" t="s">
        <v>13726</v>
      </c>
      <c r="J4583" s="71" t="s">
        <v>256</v>
      </c>
      <c r="L4583" s="71" t="s">
        <v>18</v>
      </c>
      <c r="S4583" s="71" t="s">
        <v>540</v>
      </c>
      <c r="T4583" s="71" t="s">
        <v>14410</v>
      </c>
      <c r="Y4583" s="71" t="s">
        <v>14379</v>
      </c>
      <c r="AO4583" s="71">
        <v>294</v>
      </c>
      <c r="AW4583" s="71" t="s">
        <v>18977</v>
      </c>
    </row>
    <row r="4584" spans="1:49">
      <c r="A4584" s="70" t="str">
        <f t="shared" si="148"/>
        <v>2026-01</v>
      </c>
      <c r="B4584" s="5" t="str">
        <f>_xlfn.XLOOKUP(G4584,过机服务商重量差!A:A,过机服务商重量差!G:G)</f>
        <v>玉麒麟</v>
      </c>
      <c r="C4584" s="32" t="str">
        <f t="shared" si="149"/>
        <v>渠道</v>
      </c>
      <c r="D4584" s="63">
        <f>ROUND(IF(AND(AO4584&gt;=0,Y4584="正常走货"),_xlfn.XLOOKUP(G4584,过机服务商重量差!A:A,过机服务商重量差!L:L),"0"),2)</f>
        <v>3.5</v>
      </c>
      <c r="E4584" s="64">
        <f>ROUND(IF(B4584="小旋风",$D4584/提成!$D$4*提成!$E$4,$D4584/提成!$D$3*提成!$E$3),2)</f>
        <v>0.04</v>
      </c>
      <c r="F4584" s="5" t="str">
        <f ca="1">IFERROR(LOOKUP(1,0/((B4584=名单!B:B)*(VALUE(AW4584)&gt;=名单!E:E)*(VALUE(AW4584)&lt;=名单!G:G)*(Y4584="正常走货")),名单!H:H),"否")</f>
        <v>否</v>
      </c>
      <c r="G4584" s="71" t="s">
        <v>13727</v>
      </c>
      <c r="H4584" s="71" t="s">
        <v>13729</v>
      </c>
      <c r="J4584" s="71" t="s">
        <v>24</v>
      </c>
      <c r="L4584" s="71" t="s">
        <v>18</v>
      </c>
      <c r="S4584" s="71" t="s">
        <v>223</v>
      </c>
      <c r="T4584" s="71" t="s">
        <v>14410</v>
      </c>
      <c r="Y4584" s="71" t="s">
        <v>14379</v>
      </c>
      <c r="AO4584" s="71">
        <v>64.49</v>
      </c>
      <c r="AW4584" s="71" t="s">
        <v>18978</v>
      </c>
    </row>
    <row r="4585" spans="1:49">
      <c r="A4585" s="70" t="str">
        <f t="shared" si="148"/>
        <v>2026-01</v>
      </c>
      <c r="B4585" s="5" t="str">
        <f>_xlfn.XLOOKUP(G4585,过机服务商重量差!A:A,过机服务商重量差!G:G)</f>
        <v>玉麒麟</v>
      </c>
      <c r="C4585" s="32" t="str">
        <f t="shared" si="149"/>
        <v>渠道</v>
      </c>
      <c r="D4585" s="63">
        <f>ROUND(IF(AND(AO4585&gt;=0,Y4585="正常走货"),_xlfn.XLOOKUP(G4585,过机服务商重量差!A:A,过机服务商重量差!L:L),"0"),2)</f>
        <v>69</v>
      </c>
      <c r="E4585" s="64">
        <f>ROUND(IF(B4585="小旋风",$D4585/提成!$D$4*提成!$E$4,$D4585/提成!$D$3*提成!$E$3),2)</f>
        <v>0.69</v>
      </c>
      <c r="F4585" s="5" t="str">
        <f ca="1">IFERROR(LOOKUP(1,0/((B4585=名单!B:B)*(VALUE(AW4585)&gt;=名单!E:E)*(VALUE(AW4585)&lt;=名单!G:G)*(Y4585="正常走货")),名单!H:H),"否")</f>
        <v>否</v>
      </c>
      <c r="G4585" s="71" t="s">
        <v>13730</v>
      </c>
      <c r="H4585" s="71" t="s">
        <v>13732</v>
      </c>
      <c r="J4585" s="71" t="s">
        <v>17</v>
      </c>
      <c r="L4585" s="71" t="s">
        <v>18</v>
      </c>
      <c r="S4585" s="71" t="s">
        <v>820</v>
      </c>
      <c r="T4585" s="71" t="s">
        <v>14407</v>
      </c>
      <c r="Y4585" s="71" t="s">
        <v>14379</v>
      </c>
      <c r="AO4585" s="71">
        <v>730</v>
      </c>
      <c r="AW4585" s="71" t="s">
        <v>18979</v>
      </c>
    </row>
    <row r="4586" spans="1:49">
      <c r="A4586" s="70" t="str">
        <f t="shared" si="148"/>
        <v>2026-01</v>
      </c>
      <c r="B4586" s="5" t="str">
        <f>_xlfn.XLOOKUP(G4586,过机服务商重量差!A:A,过机服务商重量差!G:G)</f>
        <v>风清扬</v>
      </c>
      <c r="C4586" s="32" t="str">
        <f t="shared" si="149"/>
        <v>渠道</v>
      </c>
      <c r="D4586" s="63">
        <f>ROUND(IF(AND(AO4586&gt;=0,Y4586="正常走货"),_xlfn.XLOOKUP(G4586,过机服务商重量差!A:A,过机服务商重量差!L:L),"0"),2)</f>
        <v>2139</v>
      </c>
      <c r="E4586" s="64">
        <f>ROUND(IF(B4586="小旋风",$D4586/提成!$D$4*提成!$E$4,$D4586/提成!$D$3*提成!$E$3),2)</f>
        <v>21.39</v>
      </c>
      <c r="F4586" s="5" t="str">
        <f ca="1">IFERROR(LOOKUP(1,0/((B4586=名单!B:B)*(VALUE(AW4586)&gt;=名单!E:E)*(VALUE(AW4586)&lt;=名单!G:G)*(Y4586="正常走货")),名单!H:H),"否")</f>
        <v>是</v>
      </c>
      <c r="G4586" s="71" t="s">
        <v>13733</v>
      </c>
      <c r="H4586" s="71" t="s">
        <v>50</v>
      </c>
      <c r="J4586" s="71" t="s">
        <v>231</v>
      </c>
      <c r="L4586" s="71" t="s">
        <v>18</v>
      </c>
      <c r="S4586" s="71" t="s">
        <v>223</v>
      </c>
      <c r="T4586" s="71" t="s">
        <v>14410</v>
      </c>
      <c r="Y4586" s="71" t="s">
        <v>14379</v>
      </c>
      <c r="AO4586" s="71">
        <v>2321.29</v>
      </c>
      <c r="AW4586" s="71" t="s">
        <v>18980</v>
      </c>
    </row>
    <row r="4587" spans="1:49">
      <c r="A4587" s="70" t="str">
        <f t="shared" si="148"/>
        <v>2026-01</v>
      </c>
      <c r="B4587" s="5" t="str">
        <f>_xlfn.XLOOKUP(G4587,过机服务商重量差!A:A,过机服务商重量差!G:G)</f>
        <v>风清扬</v>
      </c>
      <c r="C4587" s="32" t="str">
        <f t="shared" si="149"/>
        <v>渠道</v>
      </c>
      <c r="D4587" s="63">
        <f>ROUND(IF(AND(AO4587&gt;=0,Y4587="正常走货"),_xlfn.XLOOKUP(G4587,过机服务商重量差!A:A,过机服务商重量差!L:L),"0"),2)</f>
        <v>558</v>
      </c>
      <c r="E4587" s="64">
        <f>ROUND(IF(B4587="小旋风",$D4587/提成!$D$4*提成!$E$4,$D4587/提成!$D$3*提成!$E$3),2)</f>
        <v>5.58</v>
      </c>
      <c r="F4587" s="5" t="str">
        <f ca="1">IFERROR(LOOKUP(1,0/((B4587=名单!B:B)*(VALUE(AW4587)&gt;=名单!E:E)*(VALUE(AW4587)&lt;=名单!G:G)*(Y4587="正常走货")),名单!H:H),"否")</f>
        <v>是</v>
      </c>
      <c r="G4587" s="71" t="s">
        <v>13735</v>
      </c>
      <c r="H4587" s="71" t="s">
        <v>50</v>
      </c>
      <c r="J4587" s="71" t="s">
        <v>231</v>
      </c>
      <c r="L4587" s="71" t="s">
        <v>18</v>
      </c>
      <c r="S4587" s="71" t="s">
        <v>223</v>
      </c>
      <c r="T4587" s="71" t="s">
        <v>14410</v>
      </c>
      <c r="Y4587" s="71" t="s">
        <v>14379</v>
      </c>
      <c r="AO4587" s="71">
        <v>235</v>
      </c>
      <c r="AW4587" s="71" t="s">
        <v>18981</v>
      </c>
    </row>
    <row r="4588" spans="1:49">
      <c r="A4588" s="70" t="str">
        <f t="shared" si="148"/>
        <v>2026-01</v>
      </c>
      <c r="B4588" s="5" t="str">
        <f>_xlfn.XLOOKUP(G4588,过机服务商重量差!A:A,过机服务商重量差!G:G)</f>
        <v>无崖子</v>
      </c>
      <c r="C4588" s="32" t="str">
        <f t="shared" si="149"/>
        <v>渠道</v>
      </c>
      <c r="D4588" s="63">
        <f>ROUND(IF(AND(AO4588&gt;=0,Y4588="正常走货"),_xlfn.XLOOKUP(G4588,过机服务商重量差!A:A,过机服务商重量差!L:L),"0"),2)</f>
        <v>23</v>
      </c>
      <c r="E4588" s="64">
        <f>ROUND(IF(B4588="小旋风",$D4588/提成!$D$4*提成!$E$4,$D4588/提成!$D$3*提成!$E$3),2)</f>
        <v>0.23</v>
      </c>
      <c r="F4588" s="5" t="str">
        <f ca="1">IFERROR(LOOKUP(1,0/((B4588=名单!B:B)*(VALUE(AW4588)&gt;=名单!E:E)*(VALUE(AW4588)&lt;=名单!G:G)*(Y4588="正常走货")),名单!H:H),"否")</f>
        <v>否</v>
      </c>
      <c r="G4588" s="71" t="s">
        <v>13737</v>
      </c>
      <c r="H4588" s="71" t="s">
        <v>13739</v>
      </c>
      <c r="J4588" s="71" t="s">
        <v>926</v>
      </c>
      <c r="L4588" s="71" t="s">
        <v>18</v>
      </c>
      <c r="S4588" s="71" t="s">
        <v>86</v>
      </c>
      <c r="T4588" s="71" t="s">
        <v>14378</v>
      </c>
      <c r="Y4588" s="71" t="s">
        <v>14379</v>
      </c>
      <c r="AO4588" s="71">
        <v>0</v>
      </c>
      <c r="AW4588" s="71" t="s">
        <v>18982</v>
      </c>
    </row>
    <row r="4589" spans="1:49">
      <c r="A4589" s="70" t="str">
        <f t="shared" si="148"/>
        <v>2026-01</v>
      </c>
      <c r="B4589" s="5" t="str">
        <f>_xlfn.XLOOKUP(G4589,过机服务商重量差!A:A,过机服务商重量差!G:G)</f>
        <v>无崖子</v>
      </c>
      <c r="C4589" s="32" t="str">
        <f t="shared" si="149"/>
        <v>渠道</v>
      </c>
      <c r="D4589" s="63">
        <f>ROUND(IF(AND(AO4589&gt;=0,Y4589="正常走货"),_xlfn.XLOOKUP(G4589,过机服务商重量差!A:A,过机服务商重量差!L:L),"0"),2)</f>
        <v>23</v>
      </c>
      <c r="E4589" s="64">
        <f>ROUND(IF(B4589="小旋风",$D4589/提成!$D$4*提成!$E$4,$D4589/提成!$D$3*提成!$E$3),2)</f>
        <v>0.23</v>
      </c>
      <c r="F4589" s="5" t="str">
        <f ca="1">IFERROR(LOOKUP(1,0/((B4589=名单!B:B)*(VALUE(AW4589)&gt;=名单!E:E)*(VALUE(AW4589)&lt;=名单!G:G)*(Y4589="正常走货")),名单!H:H),"否")</f>
        <v>否</v>
      </c>
      <c r="G4589" s="71" t="s">
        <v>13740</v>
      </c>
      <c r="H4589" s="71" t="s">
        <v>13742</v>
      </c>
      <c r="J4589" s="71" t="s">
        <v>926</v>
      </c>
      <c r="L4589" s="71" t="s">
        <v>18</v>
      </c>
      <c r="S4589" s="71" t="s">
        <v>86</v>
      </c>
      <c r="T4589" s="71" t="s">
        <v>14378</v>
      </c>
      <c r="Y4589" s="71" t="s">
        <v>14379</v>
      </c>
      <c r="AO4589" s="71">
        <v>0</v>
      </c>
      <c r="AW4589" s="71" t="s">
        <v>18983</v>
      </c>
    </row>
    <row r="4590" spans="1:49">
      <c r="A4590" s="70" t="str">
        <f t="shared" si="148"/>
        <v>2026-01</v>
      </c>
      <c r="B4590" s="5" t="str">
        <f>_xlfn.XLOOKUP(G4590,过机服务商重量差!A:A,过机服务商重量差!G:G)</f>
        <v>无崖子</v>
      </c>
      <c r="C4590" s="32" t="str">
        <f t="shared" si="149"/>
        <v>渠道</v>
      </c>
      <c r="D4590" s="63">
        <f>ROUND(IF(AND(AO4590&gt;=0,Y4590="正常走货"),_xlfn.XLOOKUP(G4590,过机服务商重量差!A:A,过机服务商重量差!L:L),"0"),2)</f>
        <v>23</v>
      </c>
      <c r="E4590" s="64">
        <f>ROUND(IF(B4590="小旋风",$D4590/提成!$D$4*提成!$E$4,$D4590/提成!$D$3*提成!$E$3),2)</f>
        <v>0.23</v>
      </c>
      <c r="F4590" s="5" t="str">
        <f ca="1">IFERROR(LOOKUP(1,0/((B4590=名单!B:B)*(VALUE(AW4590)&gt;=名单!E:E)*(VALUE(AW4590)&lt;=名单!G:G)*(Y4590="正常走货")),名单!H:H),"否")</f>
        <v>否</v>
      </c>
      <c r="G4590" s="53" t="s">
        <v>13743</v>
      </c>
      <c r="H4590" s="53" t="s">
        <v>13745</v>
      </c>
      <c r="J4590" s="73" t="s">
        <v>926</v>
      </c>
      <c r="L4590" s="53" t="s">
        <v>18</v>
      </c>
      <c r="S4590" s="53" t="s">
        <v>86</v>
      </c>
      <c r="T4590" s="53" t="s">
        <v>14378</v>
      </c>
      <c r="Y4590" s="53" t="s">
        <v>14379</v>
      </c>
      <c r="AO4590" s="53">
        <v>0</v>
      </c>
      <c r="AW4590" s="53" t="s">
        <v>18984</v>
      </c>
    </row>
    <row r="4591" spans="1:49">
      <c r="A4591" s="70" t="str">
        <f t="shared" si="148"/>
        <v>2026-01</v>
      </c>
      <c r="B4591" s="5" t="str">
        <f>_xlfn.XLOOKUP(G4591,过机服务商重量差!A:A,过机服务商重量差!G:G)</f>
        <v>无崖子</v>
      </c>
      <c r="C4591" s="32" t="str">
        <f t="shared" si="149"/>
        <v>渠道</v>
      </c>
      <c r="D4591" s="63">
        <f>ROUND(IF(AND(AO4591&gt;=0,Y4591="正常走货"),_xlfn.XLOOKUP(G4591,过机服务商重量差!A:A,过机服务商重量差!L:L),"0"),2)</f>
        <v>23</v>
      </c>
      <c r="E4591" s="64">
        <f>ROUND(IF(B4591="小旋风",$D4591/提成!$D$4*提成!$E$4,$D4591/提成!$D$3*提成!$E$3),2)</f>
        <v>0.23</v>
      </c>
      <c r="F4591" s="5" t="str">
        <f ca="1">IFERROR(LOOKUP(1,0/((B4591=名单!B:B)*(VALUE(AW4591)&gt;=名单!E:E)*(VALUE(AW4591)&lt;=名单!G:G)*(Y4591="正常走货")),名单!H:H),"否")</f>
        <v>否</v>
      </c>
      <c r="G4591" s="53" t="s">
        <v>13746</v>
      </c>
      <c r="H4591" s="53" t="s">
        <v>13748</v>
      </c>
      <c r="J4591" s="73" t="s">
        <v>926</v>
      </c>
      <c r="L4591" s="53" t="s">
        <v>18</v>
      </c>
      <c r="S4591" s="53" t="s">
        <v>86</v>
      </c>
      <c r="T4591" s="53" t="s">
        <v>14378</v>
      </c>
      <c r="Y4591" s="53" t="s">
        <v>14379</v>
      </c>
      <c r="AO4591" s="53">
        <v>0</v>
      </c>
      <c r="AW4591" s="53" t="s">
        <v>18985</v>
      </c>
    </row>
    <row r="4592" spans="1:49">
      <c r="A4592" s="70" t="str">
        <f t="shared" si="148"/>
        <v>2026-01</v>
      </c>
      <c r="B4592" s="5" t="str">
        <f>_xlfn.XLOOKUP(G4592,过机服务商重量差!A:A,过机服务商重量差!G:G)</f>
        <v>无崖子</v>
      </c>
      <c r="C4592" s="32" t="str">
        <f t="shared" si="149"/>
        <v>渠道</v>
      </c>
      <c r="D4592" s="63">
        <f>ROUND(IF(AND(AO4592&gt;=0,Y4592="正常走货"),_xlfn.XLOOKUP(G4592,过机服务商重量差!A:A,过机服务商重量差!L:L),"0"),2)</f>
        <v>23</v>
      </c>
      <c r="E4592" s="64">
        <f>ROUND(IF(B4592="小旋风",$D4592/提成!$D$4*提成!$E$4,$D4592/提成!$D$3*提成!$E$3),2)</f>
        <v>0.23</v>
      </c>
      <c r="F4592" s="5" t="str">
        <f ca="1">IFERROR(LOOKUP(1,0/((B4592=名单!B:B)*(VALUE(AW4592)&gt;=名单!E:E)*(VALUE(AW4592)&lt;=名单!G:G)*(Y4592="正常走货")),名单!H:H),"否")</f>
        <v>否</v>
      </c>
      <c r="G4592" s="53" t="s">
        <v>13749</v>
      </c>
      <c r="H4592" s="53" t="s">
        <v>13751</v>
      </c>
      <c r="J4592" s="73" t="s">
        <v>926</v>
      </c>
      <c r="L4592" s="53" t="s">
        <v>18</v>
      </c>
      <c r="S4592" s="53" t="s">
        <v>86</v>
      </c>
      <c r="T4592" s="53" t="s">
        <v>14378</v>
      </c>
      <c r="Y4592" s="53" t="s">
        <v>14379</v>
      </c>
      <c r="AO4592" s="53">
        <v>0</v>
      </c>
      <c r="AW4592" s="53" t="s">
        <v>18986</v>
      </c>
    </row>
    <row r="4593" spans="1:49">
      <c r="A4593" s="70" t="str">
        <f t="shared" si="148"/>
        <v>2026-01</v>
      </c>
      <c r="B4593" s="5" t="str">
        <f>_xlfn.XLOOKUP(G4593,过机服务商重量差!A:A,过机服务商重量差!G:G)</f>
        <v>玉麒麟</v>
      </c>
      <c r="C4593" s="32" t="str">
        <f t="shared" si="149"/>
        <v>渠道</v>
      </c>
      <c r="D4593" s="63">
        <f>ROUND(IF(AND(AO4593&gt;=0,Y4593="正常走货"),_xlfn.XLOOKUP(G4593,过机服务商重量差!A:A,过机服务商重量差!L:L),"0"),2)</f>
        <v>7</v>
      </c>
      <c r="E4593" s="64">
        <f>ROUND(IF(B4593="小旋风",$D4593/提成!$D$4*提成!$E$4,$D4593/提成!$D$3*提成!$E$3),2)</f>
        <v>0.07</v>
      </c>
      <c r="F4593" s="5" t="str">
        <f ca="1">IFERROR(LOOKUP(1,0/((B4593=名单!B:B)*(VALUE(AW4593)&gt;=名单!E:E)*(VALUE(AW4593)&lt;=名单!G:G)*(Y4593="正常走货")),名单!H:H),"否")</f>
        <v>否</v>
      </c>
      <c r="G4593" s="53" t="s">
        <v>13752</v>
      </c>
      <c r="H4593" s="53" t="s">
        <v>13754</v>
      </c>
      <c r="J4593" s="73" t="s">
        <v>17</v>
      </c>
      <c r="L4593" s="53" t="s">
        <v>18</v>
      </c>
      <c r="S4593" s="53" t="s">
        <v>454</v>
      </c>
      <c r="T4593" s="53" t="s">
        <v>14407</v>
      </c>
      <c r="Y4593" s="53" t="s">
        <v>14379</v>
      </c>
      <c r="AO4593" s="53">
        <v>171.1</v>
      </c>
      <c r="AW4593" s="53" t="s">
        <v>18987</v>
      </c>
    </row>
    <row r="4594" spans="1:49">
      <c r="A4594" s="70" t="str">
        <f t="shared" si="148"/>
        <v>2026-01</v>
      </c>
      <c r="B4594" s="5" t="str">
        <f>_xlfn.XLOOKUP(G4594,过机服务商重量差!A:A,过机服务商重量差!G:G)</f>
        <v>玉麒麟</v>
      </c>
      <c r="C4594" s="32" t="str">
        <f t="shared" si="149"/>
        <v>渠道</v>
      </c>
      <c r="D4594" s="63">
        <f>ROUND(IF(AND(AO4594&gt;=0,Y4594="正常走货"),_xlfn.XLOOKUP(G4594,过机服务商重量差!A:A,过机服务商重量差!L:L),"0"),2)</f>
        <v>12</v>
      </c>
      <c r="E4594" s="64">
        <f>ROUND(IF(B4594="小旋风",$D4594/提成!$D$4*提成!$E$4,$D4594/提成!$D$3*提成!$E$3),2)</f>
        <v>0.12</v>
      </c>
      <c r="F4594" s="5" t="str">
        <f ca="1">IFERROR(LOOKUP(1,0/((B4594=名单!B:B)*(VALUE(AW4594)&gt;=名单!E:E)*(VALUE(AW4594)&lt;=名单!G:G)*(Y4594="正常走货")),名单!H:H),"否")</f>
        <v>否</v>
      </c>
      <c r="G4594" s="53" t="s">
        <v>13755</v>
      </c>
      <c r="H4594" s="53" t="s">
        <v>13757</v>
      </c>
      <c r="J4594" s="73" t="s">
        <v>17</v>
      </c>
      <c r="L4594" s="53" t="s">
        <v>18</v>
      </c>
      <c r="S4594" s="53" t="s">
        <v>454</v>
      </c>
      <c r="T4594" s="53" t="s">
        <v>14407</v>
      </c>
      <c r="Y4594" s="53" t="s">
        <v>14379</v>
      </c>
      <c r="AO4594" s="53">
        <v>23.67</v>
      </c>
      <c r="AW4594" s="53" t="s">
        <v>18988</v>
      </c>
    </row>
    <row r="4595" spans="1:49">
      <c r="A4595" s="70" t="str">
        <f t="shared" si="148"/>
        <v>2026-01</v>
      </c>
      <c r="B4595" s="5" t="str">
        <f>_xlfn.XLOOKUP(G4595,过机服务商重量差!A:A,过机服务商重量差!G:G)</f>
        <v>玉麒麟</v>
      </c>
      <c r="C4595" s="32" t="str">
        <f t="shared" si="149"/>
        <v>渠道</v>
      </c>
      <c r="D4595" s="63">
        <f>ROUND(IF(AND(AO4595&gt;=0,Y4595="正常走货"),_xlfn.XLOOKUP(G4595,过机服务商重量差!A:A,过机服务商重量差!L:L),"0"),2)</f>
        <v>0</v>
      </c>
      <c r="E4595" s="64">
        <f>ROUND(IF(B4595="小旋风",$D4595/提成!$D$4*提成!$E$4,$D4595/提成!$D$3*提成!$E$3),2)</f>
        <v>0</v>
      </c>
      <c r="F4595" s="5" t="str">
        <f ca="1">IFERROR(LOOKUP(1,0/((B4595=名单!B:B)*(VALUE(AW4595)&gt;=名单!E:E)*(VALUE(AW4595)&lt;=名单!G:G)*(Y4595="正常走货")),名单!H:H),"否")</f>
        <v>否</v>
      </c>
      <c r="G4595" s="53" t="s">
        <v>13758</v>
      </c>
      <c r="H4595" s="53" t="s">
        <v>36</v>
      </c>
      <c r="J4595" s="73" t="s">
        <v>17</v>
      </c>
      <c r="L4595" s="53" t="s">
        <v>18</v>
      </c>
      <c r="S4595" s="53" t="s">
        <v>612</v>
      </c>
      <c r="T4595" s="53" t="s">
        <v>14407</v>
      </c>
      <c r="Y4595" s="53" t="s">
        <v>14434</v>
      </c>
      <c r="AO4595" s="53">
        <v>0</v>
      </c>
      <c r="AW4595" s="53" t="s">
        <v>18989</v>
      </c>
    </row>
    <row r="4596" spans="1:49">
      <c r="A4596" s="70" t="str">
        <f t="shared" si="148"/>
        <v>2026-01</v>
      </c>
      <c r="B4596" s="5" t="str">
        <f>_xlfn.XLOOKUP(G4596,过机服务商重量差!A:A,过机服务商重量差!G:G)</f>
        <v>玉麒麟</v>
      </c>
      <c r="C4596" s="32" t="str">
        <f t="shared" si="149"/>
        <v>渠道</v>
      </c>
      <c r="D4596" s="63">
        <f>ROUND(IF(AND(AO4596&gt;=0,Y4596="正常走货"),_xlfn.XLOOKUP(G4596,过机服务商重量差!A:A,过机服务商重量差!L:L),"0"),2)</f>
        <v>1.5</v>
      </c>
      <c r="E4596" s="64">
        <f>ROUND(IF(B4596="小旋风",$D4596/提成!$D$4*提成!$E$4,$D4596/提成!$D$3*提成!$E$3),2)</f>
        <v>0.02</v>
      </c>
      <c r="F4596" s="5" t="str">
        <f ca="1">IFERROR(LOOKUP(1,0/((B4596=名单!B:B)*(VALUE(AW4596)&gt;=名单!E:E)*(VALUE(AW4596)&lt;=名单!G:G)*(Y4596="正常走货")),名单!H:H),"否")</f>
        <v>否</v>
      </c>
      <c r="G4596" s="53" t="s">
        <v>13760</v>
      </c>
      <c r="H4596" s="53" t="s">
        <v>13762</v>
      </c>
      <c r="J4596" s="73" t="s">
        <v>17</v>
      </c>
      <c r="L4596" s="53" t="s">
        <v>18</v>
      </c>
      <c r="S4596" s="53" t="s">
        <v>7799</v>
      </c>
      <c r="T4596" s="53" t="s">
        <v>14382</v>
      </c>
      <c r="Y4596" s="53" t="s">
        <v>14379</v>
      </c>
      <c r="AO4596" s="53">
        <v>39.31</v>
      </c>
      <c r="AW4596" s="53" t="s">
        <v>18990</v>
      </c>
    </row>
    <row r="4597" spans="1:49">
      <c r="A4597" s="70" t="str">
        <f t="shared" si="148"/>
        <v>2026-01</v>
      </c>
      <c r="B4597" s="5" t="str">
        <f>_xlfn.XLOOKUP(G4597,过机服务商重量差!A:A,过机服务商重量差!G:G)</f>
        <v>玉麒麟</v>
      </c>
      <c r="C4597" s="32" t="str">
        <f t="shared" si="149"/>
        <v>渠道</v>
      </c>
      <c r="D4597" s="63">
        <f>ROUND(IF(AND(AO4597&gt;=0,Y4597="正常走货"),_xlfn.XLOOKUP(G4597,过机服务商重量差!A:A,过机服务商重量差!L:L),"0"),2)</f>
        <v>1</v>
      </c>
      <c r="E4597" s="64">
        <f>ROUND(IF(B4597="小旋风",$D4597/提成!$D$4*提成!$E$4,$D4597/提成!$D$3*提成!$E$3),2)</f>
        <v>0.01</v>
      </c>
      <c r="F4597" s="5" t="str">
        <f ca="1">IFERROR(LOOKUP(1,0/((B4597=名单!B:B)*(VALUE(AW4597)&gt;=名单!E:E)*(VALUE(AW4597)&lt;=名单!G:G)*(Y4597="正常走货")),名单!H:H),"否")</f>
        <v>否</v>
      </c>
      <c r="G4597" s="53" t="s">
        <v>13763</v>
      </c>
      <c r="H4597" s="53" t="s">
        <v>13765</v>
      </c>
      <c r="J4597" s="73" t="s">
        <v>17</v>
      </c>
      <c r="L4597" s="53" t="s">
        <v>18</v>
      </c>
      <c r="S4597" s="53" t="s">
        <v>1269</v>
      </c>
      <c r="T4597" s="53" t="s">
        <v>14386</v>
      </c>
      <c r="Y4597" s="53" t="s">
        <v>14379</v>
      </c>
      <c r="AO4597" s="53">
        <v>48.5</v>
      </c>
      <c r="AW4597" s="53" t="s">
        <v>18991</v>
      </c>
    </row>
    <row r="4598" spans="1:49">
      <c r="A4598" s="70" t="str">
        <f t="shared" si="148"/>
        <v>2026-01</v>
      </c>
      <c r="B4598" s="5" t="str">
        <f>_xlfn.XLOOKUP(G4598,过机服务商重量差!A:A,过机服务商重量差!G:G)</f>
        <v>风清扬</v>
      </c>
      <c r="C4598" s="32" t="str">
        <f t="shared" si="149"/>
        <v>渠道</v>
      </c>
      <c r="D4598" s="63">
        <f>ROUND(IF(AND(AO4598&gt;=0,Y4598="正常走货"),_xlfn.XLOOKUP(G4598,过机服务商重量差!A:A,过机服务商重量差!L:L),"0"),2)</f>
        <v>183</v>
      </c>
      <c r="E4598" s="64">
        <f>ROUND(IF(B4598="小旋风",$D4598/提成!$D$4*提成!$E$4,$D4598/提成!$D$3*提成!$E$3),2)</f>
        <v>1.83</v>
      </c>
      <c r="F4598" s="5" t="str">
        <f ca="1">IFERROR(LOOKUP(1,0/((B4598=名单!B:B)*(VALUE(AW4598)&gt;=名单!E:E)*(VALUE(AW4598)&lt;=名单!G:G)*(Y4598="正常走货")),名单!H:H),"否")</f>
        <v>是</v>
      </c>
      <c r="G4598" s="53" t="s">
        <v>13766</v>
      </c>
      <c r="H4598" s="53" t="s">
        <v>50</v>
      </c>
      <c r="J4598" s="53" t="s">
        <v>1516</v>
      </c>
      <c r="L4598" s="53" t="s">
        <v>18</v>
      </c>
      <c r="S4598" s="53" t="s">
        <v>323</v>
      </c>
      <c r="T4598" s="53" t="s">
        <v>14473</v>
      </c>
      <c r="Y4598" s="53" t="s">
        <v>14379</v>
      </c>
      <c r="AO4598" s="53">
        <v>164.7</v>
      </c>
      <c r="AW4598" s="53" t="s">
        <v>18992</v>
      </c>
    </row>
    <row r="4599" spans="1:49">
      <c r="A4599" s="70" t="str">
        <f t="shared" ref="A4599:A4662" si="150">MID(AW4599,1,7)</f>
        <v>2026-01</v>
      </c>
      <c r="B4599" s="5" t="str">
        <f>_xlfn.XLOOKUP(G4599,过机服务商重量差!A:A,过机服务商重量差!G:G)</f>
        <v>风清扬</v>
      </c>
      <c r="C4599" s="32" t="str">
        <f t="shared" ref="C4599:C4662" si="151">IF(OR(AO4599&lt;0,L4599="FBA海运"),"","渠道")</f>
        <v>渠道</v>
      </c>
      <c r="D4599" s="63">
        <f>ROUND(IF(AND(AO4599&gt;=0,Y4599="正常走货"),_xlfn.XLOOKUP(G4599,过机服务商重量差!A:A,过机服务商重量差!L:L),"0"),2)</f>
        <v>183</v>
      </c>
      <c r="E4599" s="64">
        <f>ROUND(IF(B4599="小旋风",$D4599/提成!$D$4*提成!$E$4,$D4599/提成!$D$3*提成!$E$3),2)</f>
        <v>1.83</v>
      </c>
      <c r="F4599" s="5" t="str">
        <f ca="1">IFERROR(LOOKUP(1,0/((B4599=名单!B:B)*(VALUE(AW4599)&gt;=名单!E:E)*(VALUE(AW4599)&lt;=名单!G:G)*(Y4599="正常走货")),名单!H:H),"否")</f>
        <v>是</v>
      </c>
      <c r="G4599" s="53" t="s">
        <v>13768</v>
      </c>
      <c r="H4599" s="53" t="s">
        <v>50</v>
      </c>
      <c r="J4599" s="73" t="s">
        <v>1516</v>
      </c>
      <c r="L4599" s="53" t="s">
        <v>18</v>
      </c>
      <c r="S4599" s="53" t="s">
        <v>323</v>
      </c>
      <c r="T4599" s="53" t="s">
        <v>14473</v>
      </c>
      <c r="Y4599" s="53" t="s">
        <v>14379</v>
      </c>
      <c r="AO4599" s="53">
        <v>164.7</v>
      </c>
      <c r="AW4599" s="53" t="s">
        <v>18993</v>
      </c>
    </row>
    <row r="4600" spans="1:49">
      <c r="A4600" s="70" t="str">
        <f t="shared" si="150"/>
        <v>2026-01</v>
      </c>
      <c r="B4600" s="5" t="str">
        <f>_xlfn.XLOOKUP(G4600,过机服务商重量差!A:A,过机服务商重量差!G:G)</f>
        <v>风清扬</v>
      </c>
      <c r="C4600" s="32" t="str">
        <f t="shared" si="151"/>
        <v>渠道</v>
      </c>
      <c r="D4600" s="63">
        <f>ROUND(IF(AND(AO4600&gt;=0,Y4600="正常走货"),_xlfn.XLOOKUP(G4600,过机服务商重量差!A:A,过机服务商重量差!L:L),"0"),2)</f>
        <v>66</v>
      </c>
      <c r="E4600" s="64">
        <f>ROUND(IF(B4600="小旋风",$D4600/提成!$D$4*提成!$E$4,$D4600/提成!$D$3*提成!$E$3),2)</f>
        <v>0.66</v>
      </c>
      <c r="F4600" s="5" t="str">
        <f ca="1">IFERROR(LOOKUP(1,0/((B4600=名单!B:B)*(VALUE(AW4600)&gt;=名单!E:E)*(VALUE(AW4600)&lt;=名单!G:G)*(Y4600="正常走货")),名单!H:H),"否")</f>
        <v>是</v>
      </c>
      <c r="G4600" s="53" t="s">
        <v>13770</v>
      </c>
      <c r="H4600" s="53" t="s">
        <v>50</v>
      </c>
      <c r="J4600" s="73" t="s">
        <v>633</v>
      </c>
      <c r="L4600" s="53" t="s">
        <v>18</v>
      </c>
      <c r="S4600" s="53" t="s">
        <v>6557</v>
      </c>
      <c r="T4600" s="53" t="s">
        <v>14473</v>
      </c>
      <c r="Y4600" s="53" t="s">
        <v>14379</v>
      </c>
      <c r="AO4600" s="53">
        <v>86</v>
      </c>
      <c r="AW4600" s="53" t="s">
        <v>18994</v>
      </c>
    </row>
    <row r="4601" spans="1:49">
      <c r="A4601" s="70" t="str">
        <f t="shared" si="150"/>
        <v>2026-01</v>
      </c>
      <c r="B4601" s="5" t="str">
        <f>_xlfn.XLOOKUP(G4601,过机服务商重量差!A:A,过机服务商重量差!G:G)</f>
        <v>帅时莹</v>
      </c>
      <c r="C4601" s="32" t="str">
        <f t="shared" si="151"/>
        <v>渠道</v>
      </c>
      <c r="D4601" s="63">
        <f>ROUND(IF(AND(AO4601&gt;=0,Y4601="正常走货"),_xlfn.XLOOKUP(G4601,过机服务商重量差!A:A,过机服务商重量差!L:L),"0"),2)</f>
        <v>12</v>
      </c>
      <c r="E4601" s="64">
        <f>ROUND(IF(B4601="小旋风",$D4601/提成!$D$4*提成!$E$4,$D4601/提成!$D$3*提成!$E$3),2)</f>
        <v>0.12</v>
      </c>
      <c r="F4601" s="5" t="str">
        <f ca="1">IFERROR(LOOKUP(1,0/((B4601=名单!B:B)*(VALUE(AW4601)&gt;=名单!E:E)*(VALUE(AW4601)&lt;=名单!G:G)*(Y4601="正常走货")),名单!H:H),"否")</f>
        <v>否</v>
      </c>
      <c r="G4601" s="53" t="s">
        <v>13772</v>
      </c>
      <c r="H4601" s="53" t="s">
        <v>13774</v>
      </c>
      <c r="J4601" s="73" t="s">
        <v>1184</v>
      </c>
      <c r="L4601" s="53" t="s">
        <v>18</v>
      </c>
      <c r="S4601" s="53" t="s">
        <v>558</v>
      </c>
      <c r="T4601" s="53" t="s">
        <v>14410</v>
      </c>
      <c r="Y4601" s="53" t="s">
        <v>14379</v>
      </c>
      <c r="AO4601" s="53">
        <v>225</v>
      </c>
      <c r="AW4601" s="53" t="s">
        <v>18995</v>
      </c>
    </row>
    <row r="4602" spans="1:49">
      <c r="A4602" s="70" t="str">
        <f t="shared" si="150"/>
        <v>2026-01</v>
      </c>
      <c r="B4602" s="5" t="str">
        <f>_xlfn.XLOOKUP(G4602,过机服务商重量差!A:A,过机服务商重量差!G:G)</f>
        <v>玉麒麟</v>
      </c>
      <c r="C4602" s="32" t="str">
        <f t="shared" si="151"/>
        <v>渠道</v>
      </c>
      <c r="D4602" s="63">
        <f>ROUND(IF(AND(AO4602&gt;=0,Y4602="正常走货"),_xlfn.XLOOKUP(G4602,过机服务商重量差!A:A,过机服务商重量差!L:L),"0"),2)</f>
        <v>25</v>
      </c>
      <c r="E4602" s="64">
        <f>ROUND(IF(B4602="小旋风",$D4602/提成!$D$4*提成!$E$4,$D4602/提成!$D$3*提成!$E$3),2)</f>
        <v>0.25</v>
      </c>
      <c r="F4602" s="5" t="str">
        <f ca="1">IFERROR(LOOKUP(1,0/((B4602=名单!B:B)*(VALUE(AW4602)&gt;=名单!E:E)*(VALUE(AW4602)&lt;=名单!G:G)*(Y4602="正常走货")),名单!H:H),"否")</f>
        <v>否</v>
      </c>
      <c r="G4602" s="53" t="s">
        <v>13775</v>
      </c>
      <c r="H4602" s="53" t="s">
        <v>13777</v>
      </c>
      <c r="J4602" s="73" t="s">
        <v>24</v>
      </c>
      <c r="L4602" s="53" t="s">
        <v>18</v>
      </c>
      <c r="S4602" s="53" t="s">
        <v>664</v>
      </c>
      <c r="T4602" s="53" t="s">
        <v>14407</v>
      </c>
      <c r="Y4602" s="53" t="s">
        <v>14379</v>
      </c>
      <c r="AO4602" s="53">
        <v>131.6</v>
      </c>
      <c r="AW4602" s="53" t="s">
        <v>18996</v>
      </c>
    </row>
    <row r="4603" spans="1:49">
      <c r="A4603" s="70" t="str">
        <f t="shared" si="150"/>
        <v>2026-01</v>
      </c>
      <c r="B4603" s="5" t="str">
        <f>_xlfn.XLOOKUP(G4603,过机服务商重量差!A:A,过机服务商重量差!G:G)</f>
        <v>玉麒麟</v>
      </c>
      <c r="C4603" s="32" t="str">
        <f t="shared" si="151"/>
        <v>渠道</v>
      </c>
      <c r="D4603" s="63">
        <f>ROUND(IF(AND(AO4603&gt;=0,Y4603="正常走货"),_xlfn.XLOOKUP(G4603,过机服务商重量差!A:A,过机服务商重量差!L:L),"0"),2)</f>
        <v>24</v>
      </c>
      <c r="E4603" s="64">
        <f>ROUND(IF(B4603="小旋风",$D4603/提成!$D$4*提成!$E$4,$D4603/提成!$D$3*提成!$E$3),2)</f>
        <v>0.24</v>
      </c>
      <c r="F4603" s="5" t="str">
        <f ca="1">IFERROR(LOOKUP(1,0/((B4603=名单!B:B)*(VALUE(AW4603)&gt;=名单!E:E)*(VALUE(AW4603)&lt;=名单!G:G)*(Y4603="正常走货")),名单!H:H),"否")</f>
        <v>否</v>
      </c>
      <c r="G4603" s="53" t="s">
        <v>13778</v>
      </c>
      <c r="H4603" s="53" t="s">
        <v>13780</v>
      </c>
      <c r="J4603" s="53" t="s">
        <v>24</v>
      </c>
      <c r="L4603" s="53" t="s">
        <v>18</v>
      </c>
      <c r="S4603" s="53" t="s">
        <v>246</v>
      </c>
      <c r="T4603" s="53" t="s">
        <v>14386</v>
      </c>
      <c r="Y4603" s="53" t="s">
        <v>14379</v>
      </c>
      <c r="AO4603" s="53">
        <v>461.6</v>
      </c>
      <c r="AW4603" s="53" t="s">
        <v>18997</v>
      </c>
    </row>
    <row r="4604" spans="1:49">
      <c r="A4604" s="70" t="str">
        <f t="shared" si="150"/>
        <v>2026-01</v>
      </c>
      <c r="B4604" s="5" t="str">
        <f>_xlfn.XLOOKUP(G4604,过机服务商重量差!A:A,过机服务商重量差!G:G)</f>
        <v>玉麒麟</v>
      </c>
      <c r="C4604" s="32" t="str">
        <f t="shared" si="151"/>
        <v>渠道</v>
      </c>
      <c r="D4604" s="63">
        <f>ROUND(IF(AND(AO4604&gt;=0,Y4604="正常走货"),_xlfn.XLOOKUP(G4604,过机服务商重量差!A:A,过机服务商重量差!L:L),"0"),2)</f>
        <v>24</v>
      </c>
      <c r="E4604" s="64">
        <f>ROUND(IF(B4604="小旋风",$D4604/提成!$D$4*提成!$E$4,$D4604/提成!$D$3*提成!$E$3),2)</f>
        <v>0.24</v>
      </c>
      <c r="F4604" s="5" t="str">
        <f ca="1">IFERROR(LOOKUP(1,0/((B4604=名单!B:B)*(VALUE(AW4604)&gt;=名单!E:E)*(VALUE(AW4604)&lt;=名单!G:G)*(Y4604="正常走货")),名单!H:H),"否")</f>
        <v>否</v>
      </c>
      <c r="G4604" s="53" t="s">
        <v>13781</v>
      </c>
      <c r="H4604" s="53" t="s">
        <v>13783</v>
      </c>
      <c r="J4604" s="73" t="s">
        <v>24</v>
      </c>
      <c r="L4604" s="53" t="s">
        <v>18</v>
      </c>
      <c r="S4604" s="53" t="s">
        <v>246</v>
      </c>
      <c r="T4604" s="53" t="s">
        <v>14386</v>
      </c>
      <c r="Y4604" s="53" t="s">
        <v>14379</v>
      </c>
      <c r="AO4604" s="53">
        <v>461.6</v>
      </c>
      <c r="AW4604" s="53" t="s">
        <v>18998</v>
      </c>
    </row>
    <row r="4605" spans="1:49">
      <c r="A4605" s="70" t="str">
        <f t="shared" si="150"/>
        <v>2026-01</v>
      </c>
      <c r="B4605" s="5" t="str">
        <f>_xlfn.XLOOKUP(G4605,过机服务商重量差!A:A,过机服务商重量差!G:G)</f>
        <v>玉麒麟</v>
      </c>
      <c r="C4605" s="32" t="str">
        <f t="shared" si="151"/>
        <v>渠道</v>
      </c>
      <c r="D4605" s="63">
        <f>ROUND(IF(AND(AO4605&gt;=0,Y4605="正常走货"),_xlfn.XLOOKUP(G4605,过机服务商重量差!A:A,过机服务商重量差!L:L),"0"),2)</f>
        <v>24</v>
      </c>
      <c r="E4605" s="64">
        <f>ROUND(IF(B4605="小旋风",$D4605/提成!$D$4*提成!$E$4,$D4605/提成!$D$3*提成!$E$3),2)</f>
        <v>0.24</v>
      </c>
      <c r="F4605" s="5" t="str">
        <f ca="1">IFERROR(LOOKUP(1,0/((B4605=名单!B:B)*(VALUE(AW4605)&gt;=名单!E:E)*(VALUE(AW4605)&lt;=名单!G:G)*(Y4605="正常走货")),名单!H:H),"否")</f>
        <v>否</v>
      </c>
      <c r="G4605" s="53" t="s">
        <v>13784</v>
      </c>
      <c r="H4605" s="53" t="s">
        <v>13786</v>
      </c>
      <c r="J4605" s="73" t="s">
        <v>24</v>
      </c>
      <c r="L4605" s="53" t="s">
        <v>18</v>
      </c>
      <c r="S4605" s="53" t="s">
        <v>246</v>
      </c>
      <c r="T4605" s="53" t="s">
        <v>14386</v>
      </c>
      <c r="Y4605" s="53" t="s">
        <v>14379</v>
      </c>
      <c r="AO4605" s="53">
        <v>461.6</v>
      </c>
      <c r="AW4605" s="53" t="s">
        <v>18999</v>
      </c>
    </row>
    <row r="4606" spans="1:49">
      <c r="A4606" s="70" t="str">
        <f t="shared" si="150"/>
        <v>2026-01</v>
      </c>
      <c r="B4606" s="5" t="str">
        <f>_xlfn.XLOOKUP(G4606,过机服务商重量差!A:A,过机服务商重量差!G:G)</f>
        <v>玉麒麟</v>
      </c>
      <c r="C4606" s="32" t="str">
        <f t="shared" si="151"/>
        <v>渠道</v>
      </c>
      <c r="D4606" s="63">
        <f>ROUND(IF(AND(AO4606&gt;=0,Y4606="正常走货"),_xlfn.XLOOKUP(G4606,过机服务商重量差!A:A,过机服务商重量差!L:L),"0"),2)</f>
        <v>24</v>
      </c>
      <c r="E4606" s="64">
        <f>ROUND(IF(B4606="小旋风",$D4606/提成!$D$4*提成!$E$4,$D4606/提成!$D$3*提成!$E$3),2)</f>
        <v>0.24</v>
      </c>
      <c r="F4606" s="5" t="str">
        <f ca="1">IFERROR(LOOKUP(1,0/((B4606=名单!B:B)*(VALUE(AW4606)&gt;=名单!E:E)*(VALUE(AW4606)&lt;=名单!G:G)*(Y4606="正常走货")),名单!H:H),"否")</f>
        <v>否</v>
      </c>
      <c r="G4606" s="53" t="s">
        <v>13787</v>
      </c>
      <c r="H4606" s="53" t="s">
        <v>13789</v>
      </c>
      <c r="J4606" s="73" t="s">
        <v>24</v>
      </c>
      <c r="L4606" s="53" t="s">
        <v>18</v>
      </c>
      <c r="S4606" s="53" t="s">
        <v>246</v>
      </c>
      <c r="T4606" s="53" t="s">
        <v>14386</v>
      </c>
      <c r="Y4606" s="53" t="s">
        <v>14379</v>
      </c>
      <c r="AO4606" s="53">
        <v>461.6</v>
      </c>
      <c r="AW4606" s="53" t="s">
        <v>19000</v>
      </c>
    </row>
    <row r="4607" spans="1:49">
      <c r="A4607" s="70" t="str">
        <f t="shared" si="150"/>
        <v>2026-01</v>
      </c>
      <c r="B4607" s="5" t="str">
        <f>_xlfn.XLOOKUP(G4607,过机服务商重量差!A:A,过机服务商重量差!G:G)</f>
        <v>玉麒麟</v>
      </c>
      <c r="C4607" s="32" t="str">
        <f t="shared" si="151"/>
        <v>渠道</v>
      </c>
      <c r="D4607" s="63">
        <f>ROUND(IF(AND(AO4607&gt;=0,Y4607="正常走货"),_xlfn.XLOOKUP(G4607,过机服务商重量差!A:A,过机服务商重量差!L:L),"0"),2)</f>
        <v>24</v>
      </c>
      <c r="E4607" s="64">
        <f>ROUND(IF(B4607="小旋风",$D4607/提成!$D$4*提成!$E$4,$D4607/提成!$D$3*提成!$E$3),2)</f>
        <v>0.24</v>
      </c>
      <c r="F4607" s="5" t="str">
        <f ca="1">IFERROR(LOOKUP(1,0/((B4607=名单!B:B)*(VALUE(AW4607)&gt;=名单!E:E)*(VALUE(AW4607)&lt;=名单!G:G)*(Y4607="正常走货")),名单!H:H),"否")</f>
        <v>否</v>
      </c>
      <c r="G4607" s="53" t="s">
        <v>13790</v>
      </c>
      <c r="H4607" s="53" t="s">
        <v>13792</v>
      </c>
      <c r="J4607" s="73" t="s">
        <v>24</v>
      </c>
      <c r="L4607" s="53" t="s">
        <v>18</v>
      </c>
      <c r="S4607" s="53" t="s">
        <v>246</v>
      </c>
      <c r="T4607" s="53" t="s">
        <v>14386</v>
      </c>
      <c r="Y4607" s="53" t="s">
        <v>14379</v>
      </c>
      <c r="AO4607" s="53">
        <v>461.6</v>
      </c>
      <c r="AW4607" s="53" t="s">
        <v>19001</v>
      </c>
    </row>
    <row r="4608" spans="1:49">
      <c r="A4608" s="70" t="str">
        <f t="shared" si="150"/>
        <v>2026-01</v>
      </c>
      <c r="B4608" s="5" t="str">
        <f>_xlfn.XLOOKUP(G4608,过机服务商重量差!A:A,过机服务商重量差!G:G)</f>
        <v>玉麒麟</v>
      </c>
      <c r="C4608" s="32" t="str">
        <f t="shared" si="151"/>
        <v>渠道</v>
      </c>
      <c r="D4608" s="63">
        <f>ROUND(IF(AND(AO4608&gt;=0,Y4608="正常走货"),_xlfn.XLOOKUP(G4608,过机服务商重量差!A:A,过机服务商重量差!L:L),"0"),2)</f>
        <v>25</v>
      </c>
      <c r="E4608" s="64">
        <f>ROUND(IF(B4608="小旋风",$D4608/提成!$D$4*提成!$E$4,$D4608/提成!$D$3*提成!$E$3),2)</f>
        <v>0.25</v>
      </c>
      <c r="F4608" s="5" t="str">
        <f ca="1">IFERROR(LOOKUP(1,0/((B4608=名单!B:B)*(VALUE(AW4608)&gt;=名单!E:E)*(VALUE(AW4608)&lt;=名单!G:G)*(Y4608="正常走货")),名单!H:H),"否")</f>
        <v>否</v>
      </c>
      <c r="G4608" s="53" t="s">
        <v>13793</v>
      </c>
      <c r="H4608" s="53" t="s">
        <v>13795</v>
      </c>
      <c r="J4608" s="73" t="s">
        <v>24</v>
      </c>
      <c r="L4608" s="53" t="s">
        <v>18</v>
      </c>
      <c r="S4608" s="53" t="s">
        <v>246</v>
      </c>
      <c r="T4608" s="53" t="s">
        <v>14386</v>
      </c>
      <c r="Y4608" s="53" t="s">
        <v>14379</v>
      </c>
      <c r="AO4608" s="53">
        <v>409.1</v>
      </c>
      <c r="AW4608" s="53" t="s">
        <v>19002</v>
      </c>
    </row>
    <row r="4609" spans="1:49">
      <c r="A4609" s="70" t="str">
        <f t="shared" si="150"/>
        <v>2026-01</v>
      </c>
      <c r="B4609" s="5" t="str">
        <f>_xlfn.XLOOKUP(G4609,过机服务商重量差!A:A,过机服务商重量差!G:G)</f>
        <v>玉麒麟</v>
      </c>
      <c r="C4609" s="32" t="str">
        <f t="shared" si="151"/>
        <v>渠道</v>
      </c>
      <c r="D4609" s="63">
        <f>ROUND(IF(AND(AO4609&gt;=0,Y4609="正常走货"),_xlfn.XLOOKUP(G4609,过机服务商重量差!A:A,过机服务商重量差!L:L),"0"),2)</f>
        <v>24</v>
      </c>
      <c r="E4609" s="64">
        <f>ROUND(IF(B4609="小旋风",$D4609/提成!$D$4*提成!$E$4,$D4609/提成!$D$3*提成!$E$3),2)</f>
        <v>0.24</v>
      </c>
      <c r="F4609" s="5" t="str">
        <f ca="1">IFERROR(LOOKUP(1,0/((B4609=名单!B:B)*(VALUE(AW4609)&gt;=名单!E:E)*(VALUE(AW4609)&lt;=名单!G:G)*(Y4609="正常走货")),名单!H:H),"否")</f>
        <v>否</v>
      </c>
      <c r="G4609" s="53" t="s">
        <v>13796</v>
      </c>
      <c r="H4609" s="53" t="s">
        <v>13798</v>
      </c>
      <c r="J4609" s="73" t="s">
        <v>24</v>
      </c>
      <c r="L4609" s="53" t="s">
        <v>18</v>
      </c>
      <c r="S4609" s="53" t="s">
        <v>246</v>
      </c>
      <c r="T4609" s="53" t="s">
        <v>14386</v>
      </c>
      <c r="Y4609" s="53" t="s">
        <v>14379</v>
      </c>
      <c r="AO4609" s="53">
        <v>461.6</v>
      </c>
      <c r="AW4609" s="53" t="s">
        <v>19003</v>
      </c>
    </row>
    <row r="4610" spans="1:49">
      <c r="A4610" s="70" t="str">
        <f t="shared" si="150"/>
        <v>2026-01</v>
      </c>
      <c r="B4610" s="5" t="str">
        <f>_xlfn.XLOOKUP(G4610,过机服务商重量差!A:A,过机服务商重量差!G:G)</f>
        <v>玉麒麟</v>
      </c>
      <c r="C4610" s="32" t="str">
        <f t="shared" si="151"/>
        <v>渠道</v>
      </c>
      <c r="D4610" s="63">
        <f>ROUND(IF(AND(AO4610&gt;=0,Y4610="正常走货"),_xlfn.XLOOKUP(G4610,过机服务商重量差!A:A,过机服务商重量差!L:L),"0"),2)</f>
        <v>24</v>
      </c>
      <c r="E4610" s="64">
        <f>ROUND(IF(B4610="小旋风",$D4610/提成!$D$4*提成!$E$4,$D4610/提成!$D$3*提成!$E$3),2)</f>
        <v>0.24</v>
      </c>
      <c r="F4610" s="5" t="str">
        <f ca="1">IFERROR(LOOKUP(1,0/((B4610=名单!B:B)*(VALUE(AW4610)&gt;=名单!E:E)*(VALUE(AW4610)&lt;=名单!G:G)*(Y4610="正常走货")),名单!H:H),"否")</f>
        <v>否</v>
      </c>
      <c r="G4610" s="53" t="s">
        <v>13799</v>
      </c>
      <c r="H4610" s="53" t="s">
        <v>13801</v>
      </c>
      <c r="J4610" s="53" t="s">
        <v>24</v>
      </c>
      <c r="L4610" s="53" t="s">
        <v>18</v>
      </c>
      <c r="S4610" s="53" t="s">
        <v>246</v>
      </c>
      <c r="T4610" s="53" t="s">
        <v>14386</v>
      </c>
      <c r="Y4610" s="53" t="s">
        <v>14379</v>
      </c>
      <c r="AO4610" s="53">
        <v>461.6</v>
      </c>
      <c r="AW4610" s="53" t="s">
        <v>19004</v>
      </c>
    </row>
    <row r="4611" spans="1:49">
      <c r="A4611" s="70" t="str">
        <f t="shared" si="150"/>
        <v>2026-01</v>
      </c>
      <c r="B4611" s="5" t="str">
        <f>_xlfn.XLOOKUP(G4611,过机服务商重量差!A:A,过机服务商重量差!G:G)</f>
        <v>玉麒麟</v>
      </c>
      <c r="C4611" s="32" t="str">
        <f t="shared" si="151"/>
        <v>渠道</v>
      </c>
      <c r="D4611" s="63">
        <f>ROUND(IF(AND(AO4611&gt;=0,Y4611="正常走货"),_xlfn.XLOOKUP(G4611,过机服务商重量差!A:A,过机服务商重量差!L:L),"0"),2)</f>
        <v>24</v>
      </c>
      <c r="E4611" s="64">
        <f>ROUND(IF(B4611="小旋风",$D4611/提成!$D$4*提成!$E$4,$D4611/提成!$D$3*提成!$E$3),2)</f>
        <v>0.24</v>
      </c>
      <c r="F4611" s="5" t="str">
        <f ca="1">IFERROR(LOOKUP(1,0/((B4611=名单!B:B)*(VALUE(AW4611)&gt;=名单!E:E)*(VALUE(AW4611)&lt;=名单!G:G)*(Y4611="正常走货")),名单!H:H),"否")</f>
        <v>否</v>
      </c>
      <c r="G4611" s="53" t="s">
        <v>13802</v>
      </c>
      <c r="H4611" s="53" t="s">
        <v>13804</v>
      </c>
      <c r="J4611" s="53" t="s">
        <v>24</v>
      </c>
      <c r="L4611" s="53" t="s">
        <v>18</v>
      </c>
      <c r="S4611" s="53" t="s">
        <v>246</v>
      </c>
      <c r="T4611" s="53" t="s">
        <v>14386</v>
      </c>
      <c r="Y4611" s="53" t="s">
        <v>14379</v>
      </c>
      <c r="AO4611" s="53">
        <v>461.6</v>
      </c>
      <c r="AW4611" s="53" t="s">
        <v>19005</v>
      </c>
    </row>
    <row r="4612" spans="1:49">
      <c r="A4612" s="70" t="str">
        <f t="shared" si="150"/>
        <v>2026-01</v>
      </c>
      <c r="B4612" s="5" t="str">
        <f>_xlfn.XLOOKUP(G4612,过机服务商重量差!A:A,过机服务商重量差!G:G)</f>
        <v>玉麒麟</v>
      </c>
      <c r="C4612" s="32" t="str">
        <f t="shared" si="151"/>
        <v>渠道</v>
      </c>
      <c r="D4612" s="63">
        <f>ROUND(IF(AND(AO4612&gt;=0,Y4612="正常走货"),_xlfn.XLOOKUP(G4612,过机服务商重量差!A:A,过机服务商重量差!L:L),"0"),2)</f>
        <v>25</v>
      </c>
      <c r="E4612" s="64">
        <f>ROUND(IF(B4612="小旋风",$D4612/提成!$D$4*提成!$E$4,$D4612/提成!$D$3*提成!$E$3),2)</f>
        <v>0.25</v>
      </c>
      <c r="F4612" s="5" t="str">
        <f ca="1">IFERROR(LOOKUP(1,0/((B4612=名单!B:B)*(VALUE(AW4612)&gt;=名单!E:E)*(VALUE(AW4612)&lt;=名单!G:G)*(Y4612="正常走货")),名单!H:H),"否")</f>
        <v>否</v>
      </c>
      <c r="G4612" s="53" t="s">
        <v>13805</v>
      </c>
      <c r="H4612" s="53" t="s">
        <v>13807</v>
      </c>
      <c r="J4612" s="53" t="s">
        <v>24</v>
      </c>
      <c r="L4612" s="53" t="s">
        <v>18</v>
      </c>
      <c r="S4612" s="53" t="s">
        <v>246</v>
      </c>
      <c r="T4612" s="53" t="s">
        <v>14386</v>
      </c>
      <c r="Y4612" s="53" t="s">
        <v>14379</v>
      </c>
      <c r="AO4612" s="53">
        <v>409.1</v>
      </c>
      <c r="AW4612" s="53" t="s">
        <v>19006</v>
      </c>
    </row>
    <row r="4613" spans="1:49">
      <c r="A4613" s="70" t="str">
        <f t="shared" si="150"/>
        <v>2026-01</v>
      </c>
      <c r="B4613" s="5" t="str">
        <f>_xlfn.XLOOKUP(G4613,过机服务商重量差!A:A,过机服务商重量差!G:G)</f>
        <v>玉麒麟</v>
      </c>
      <c r="C4613" s="32" t="str">
        <f t="shared" si="151"/>
        <v>渠道</v>
      </c>
      <c r="D4613" s="63">
        <f>ROUND(IF(AND(AO4613&gt;=0,Y4613="正常走货"),_xlfn.XLOOKUP(G4613,过机服务商重量差!A:A,过机服务商重量差!L:L),"0"),2)</f>
        <v>26</v>
      </c>
      <c r="E4613" s="64">
        <f>ROUND(IF(B4613="小旋风",$D4613/提成!$D$4*提成!$E$4,$D4613/提成!$D$3*提成!$E$3),2)</f>
        <v>0.26</v>
      </c>
      <c r="F4613" s="5" t="str">
        <f ca="1">IFERROR(LOOKUP(1,0/((B4613=名单!B:B)*(VALUE(AW4613)&gt;=名单!E:E)*(VALUE(AW4613)&lt;=名单!G:G)*(Y4613="正常走货")),名单!H:H),"否")</f>
        <v>否</v>
      </c>
      <c r="G4613" s="53" t="s">
        <v>13808</v>
      </c>
      <c r="H4613" s="53" t="s">
        <v>13810</v>
      </c>
      <c r="J4613" s="53" t="s">
        <v>256</v>
      </c>
      <c r="L4613" s="53" t="s">
        <v>18</v>
      </c>
      <c r="S4613" s="53" t="s">
        <v>191</v>
      </c>
      <c r="T4613" s="53" t="s">
        <v>14410</v>
      </c>
      <c r="Y4613" s="53" t="s">
        <v>14379</v>
      </c>
      <c r="AO4613" s="53">
        <v>357.2</v>
      </c>
      <c r="AW4613" s="53" t="s">
        <v>19007</v>
      </c>
    </row>
    <row r="4614" spans="1:49">
      <c r="A4614" s="70" t="str">
        <f t="shared" si="150"/>
        <v>2026-01</v>
      </c>
      <c r="B4614" s="5" t="str">
        <f>_xlfn.XLOOKUP(G4614,过机服务商重量差!A:A,过机服务商重量差!G:G)</f>
        <v>玉麒麟</v>
      </c>
      <c r="C4614" s="32" t="str">
        <f t="shared" si="151"/>
        <v>渠道</v>
      </c>
      <c r="D4614" s="63">
        <f>ROUND(IF(AND(AO4614&gt;=0,Y4614="正常走货"),_xlfn.XLOOKUP(G4614,过机服务商重量差!A:A,过机服务商重量差!L:L),"0"),2)</f>
        <v>12</v>
      </c>
      <c r="E4614" s="64">
        <f>ROUND(IF(B4614="小旋风",$D4614/提成!$D$4*提成!$E$4,$D4614/提成!$D$3*提成!$E$3),2)</f>
        <v>0.12</v>
      </c>
      <c r="F4614" s="5" t="str">
        <f ca="1">IFERROR(LOOKUP(1,0/((B4614=名单!B:B)*(VALUE(AW4614)&gt;=名单!E:E)*(VALUE(AW4614)&lt;=名单!G:G)*(Y4614="正常走货")),名单!H:H),"否")</f>
        <v>否</v>
      </c>
      <c r="G4614" s="53" t="s">
        <v>13811</v>
      </c>
      <c r="H4614" s="53" t="s">
        <v>13813</v>
      </c>
      <c r="J4614" s="73" t="s">
        <v>17</v>
      </c>
      <c r="L4614" s="73" t="s">
        <v>18</v>
      </c>
      <c r="S4614" s="53" t="s">
        <v>1262</v>
      </c>
      <c r="T4614" s="53" t="s">
        <v>14382</v>
      </c>
      <c r="Y4614" s="53" t="s">
        <v>14379</v>
      </c>
      <c r="AO4614" s="53">
        <v>112.48</v>
      </c>
      <c r="AW4614" s="53" t="s">
        <v>19008</v>
      </c>
    </row>
    <row r="4615" spans="1:49">
      <c r="A4615" s="70" t="str">
        <f t="shared" si="150"/>
        <v>2026-01</v>
      </c>
      <c r="B4615" s="5" t="str">
        <f>_xlfn.XLOOKUP(G4615,过机服务商重量差!A:A,过机服务商重量差!G:G)</f>
        <v>帅时莹</v>
      </c>
      <c r="C4615" s="32" t="str">
        <f t="shared" si="151"/>
        <v>渠道</v>
      </c>
      <c r="D4615" s="63">
        <f>ROUND(IF(AND(AO4615&gt;=0,Y4615="正常走货"),_xlfn.XLOOKUP(G4615,过机服务商重量差!A:A,过机服务商重量差!L:L),"0"),2)</f>
        <v>56</v>
      </c>
      <c r="E4615" s="64">
        <f>ROUND(IF(B4615="小旋风",$D4615/提成!$D$4*提成!$E$4,$D4615/提成!$D$3*提成!$E$3),2)</f>
        <v>0.56</v>
      </c>
      <c r="F4615" s="5" t="str">
        <f ca="1">IFERROR(LOOKUP(1,0/((B4615=名单!B:B)*(VALUE(AW4615)&gt;=名单!E:E)*(VALUE(AW4615)&lt;=名单!G:G)*(Y4615="正常走货")),名单!H:H),"否")</f>
        <v>否</v>
      </c>
      <c r="G4615" s="53" t="s">
        <v>13814</v>
      </c>
      <c r="H4615" s="53" t="s">
        <v>13816</v>
      </c>
      <c r="J4615" s="73" t="s">
        <v>140</v>
      </c>
      <c r="L4615" s="53" t="s">
        <v>18</v>
      </c>
      <c r="S4615" s="53" t="s">
        <v>191</v>
      </c>
      <c r="T4615" s="53" t="s">
        <v>14410</v>
      </c>
      <c r="Y4615" s="53" t="s">
        <v>14379</v>
      </c>
      <c r="AO4615" s="53">
        <v>928</v>
      </c>
      <c r="AW4615" s="53" t="s">
        <v>19009</v>
      </c>
    </row>
    <row r="4616" spans="1:49">
      <c r="A4616" s="70" t="str">
        <f t="shared" si="150"/>
        <v>2026-01</v>
      </c>
      <c r="B4616" s="5" t="str">
        <f>_xlfn.XLOOKUP(G4616,过机服务商重量差!A:A,过机服务商重量差!G:G)</f>
        <v>帅时莹</v>
      </c>
      <c r="C4616" s="32" t="str">
        <f t="shared" si="151"/>
        <v>渠道</v>
      </c>
      <c r="D4616" s="63">
        <f>ROUND(IF(AND(AO4616&gt;=0,Y4616="正常走货"),_xlfn.XLOOKUP(G4616,过机服务商重量差!A:A,过机服务商重量差!L:L),"0"),2)</f>
        <v>313</v>
      </c>
      <c r="E4616" s="64">
        <f>ROUND(IF(B4616="小旋风",$D4616/提成!$D$4*提成!$E$4,$D4616/提成!$D$3*提成!$E$3),2)</f>
        <v>3.13</v>
      </c>
      <c r="F4616" s="5" t="str">
        <f ca="1">IFERROR(LOOKUP(1,0/((B4616=名单!B:B)*(VALUE(AW4616)&gt;=名单!E:E)*(VALUE(AW4616)&lt;=名单!G:G)*(Y4616="正常走货")),名单!H:H),"否")</f>
        <v>否</v>
      </c>
      <c r="G4616" s="53" t="s">
        <v>13817</v>
      </c>
      <c r="H4616" s="53" t="s">
        <v>13819</v>
      </c>
      <c r="J4616" s="73" t="s">
        <v>186</v>
      </c>
      <c r="L4616" s="53" t="s">
        <v>18</v>
      </c>
      <c r="S4616" s="53" t="s">
        <v>540</v>
      </c>
      <c r="T4616" s="53" t="s">
        <v>14410</v>
      </c>
      <c r="Y4616" s="53" t="s">
        <v>14379</v>
      </c>
      <c r="AO4616" s="53">
        <v>3027.8</v>
      </c>
      <c r="AW4616" s="53" t="s">
        <v>19010</v>
      </c>
    </row>
    <row r="4617" spans="1:49">
      <c r="A4617" s="70" t="str">
        <f t="shared" si="150"/>
        <v>2026-01</v>
      </c>
      <c r="B4617" s="5" t="str">
        <f>_xlfn.XLOOKUP(G4617,过机服务商重量差!A:A,过机服务商重量差!G:G)</f>
        <v>风清扬</v>
      </c>
      <c r="C4617" s="32" t="str">
        <f t="shared" si="151"/>
        <v/>
      </c>
      <c r="D4617" s="63">
        <f>ROUND(IF(AND(AO4617&gt;=0,Y4617="正常走货"),_xlfn.XLOOKUP(G4617,过机服务商重量差!A:A,过机服务商重量差!L:L),"0"),2)</f>
        <v>0</v>
      </c>
      <c r="E4617" s="64">
        <f>ROUND(IF(B4617="小旋风",$D4617/提成!$D$4*提成!$E$4,$D4617/提成!$D$3*提成!$E$3),2)</f>
        <v>0</v>
      </c>
      <c r="F4617" s="5" t="str">
        <f ca="1">IFERROR(LOOKUP(1,0/((B4617=名单!B:B)*(VALUE(AW4617)&gt;=名单!E:E)*(VALUE(AW4617)&lt;=名单!G:G)*(Y4617="正常走货")),名单!H:H),"否")</f>
        <v>是</v>
      </c>
      <c r="G4617" s="53" t="s">
        <v>13820</v>
      </c>
      <c r="H4617" s="53" t="s">
        <v>50</v>
      </c>
      <c r="J4617" s="73" t="s">
        <v>51</v>
      </c>
      <c r="L4617" s="53" t="s">
        <v>18</v>
      </c>
      <c r="S4617" s="53" t="s">
        <v>39</v>
      </c>
      <c r="T4617" s="53" t="s">
        <v>14386</v>
      </c>
      <c r="Y4617" s="53" t="s">
        <v>14379</v>
      </c>
      <c r="AO4617" s="53">
        <v>-241.2</v>
      </c>
      <c r="AW4617" s="53" t="s">
        <v>19011</v>
      </c>
    </row>
    <row r="4618" spans="1:49">
      <c r="A4618" s="70" t="str">
        <f t="shared" si="150"/>
        <v>2026-01</v>
      </c>
      <c r="B4618" s="5" t="str">
        <f>_xlfn.XLOOKUP(G4618,过机服务商重量差!A:A,过机服务商重量差!G:G)</f>
        <v>帅时莹</v>
      </c>
      <c r="C4618" s="32" t="str">
        <f t="shared" si="151"/>
        <v>渠道</v>
      </c>
      <c r="D4618" s="63">
        <f>ROUND(IF(AND(AO4618&gt;=0,Y4618="正常走货"),_xlfn.XLOOKUP(G4618,过机服务商重量差!A:A,过机服务商重量差!L:L),"0"),2)</f>
        <v>160</v>
      </c>
      <c r="E4618" s="64">
        <f>ROUND(IF(B4618="小旋风",$D4618/提成!$D$4*提成!$E$4,$D4618/提成!$D$3*提成!$E$3),2)</f>
        <v>1.6</v>
      </c>
      <c r="F4618" s="5" t="str">
        <f ca="1">IFERROR(LOOKUP(1,0/((B4618=名单!B:B)*(VALUE(AW4618)&gt;=名单!E:E)*(VALUE(AW4618)&lt;=名单!G:G)*(Y4618="正常走货")),名单!H:H),"否")</f>
        <v>否</v>
      </c>
      <c r="G4618" s="53" t="s">
        <v>13822</v>
      </c>
      <c r="H4618" s="53" t="s">
        <v>13824</v>
      </c>
      <c r="J4618" s="73" t="s">
        <v>186</v>
      </c>
      <c r="L4618" s="53" t="s">
        <v>18</v>
      </c>
      <c r="S4618" s="53" t="s">
        <v>191</v>
      </c>
      <c r="T4618" s="53" t="s">
        <v>14410</v>
      </c>
      <c r="Y4618" s="53" t="s">
        <v>14379</v>
      </c>
      <c r="AO4618" s="53">
        <v>1354</v>
      </c>
      <c r="AW4618" s="53" t="s">
        <v>19012</v>
      </c>
    </row>
    <row r="4619" spans="1:49">
      <c r="A4619" s="70" t="str">
        <f t="shared" si="150"/>
        <v>2026-01</v>
      </c>
      <c r="B4619" s="5" t="str">
        <f>_xlfn.XLOOKUP(G4619,过机服务商重量差!A:A,过机服务商重量差!G:G)</f>
        <v>风清扬</v>
      </c>
      <c r="C4619" s="32" t="str">
        <f t="shared" si="151"/>
        <v>渠道</v>
      </c>
      <c r="D4619" s="63">
        <f>ROUND(IF(AND(AO4619&gt;=0,Y4619="正常走货"),_xlfn.XLOOKUP(G4619,过机服务商重量差!A:A,过机服务商重量差!L:L),"0"),2)</f>
        <v>560</v>
      </c>
      <c r="E4619" s="64">
        <f>ROUND(IF(B4619="小旋风",$D4619/提成!$D$4*提成!$E$4,$D4619/提成!$D$3*提成!$E$3),2)</f>
        <v>5.6</v>
      </c>
      <c r="F4619" s="5" t="str">
        <f ca="1">IFERROR(LOOKUP(1,0/((B4619=名单!B:B)*(VALUE(AW4619)&gt;=名单!E:E)*(VALUE(AW4619)&lt;=名单!G:G)*(Y4619="正常走货")),名单!H:H),"否")</f>
        <v>是</v>
      </c>
      <c r="G4619" s="53" t="s">
        <v>13825</v>
      </c>
      <c r="H4619" s="53" t="s">
        <v>50</v>
      </c>
      <c r="J4619" s="73" t="s">
        <v>51</v>
      </c>
      <c r="L4619" s="53" t="s">
        <v>18</v>
      </c>
      <c r="S4619" s="53" t="s">
        <v>39</v>
      </c>
      <c r="T4619" s="53" t="s">
        <v>14386</v>
      </c>
      <c r="Y4619" s="53" t="s">
        <v>14379</v>
      </c>
      <c r="AO4619" s="53">
        <v>98</v>
      </c>
      <c r="AW4619" s="53" t="s">
        <v>19013</v>
      </c>
    </row>
    <row r="4620" spans="1:49">
      <c r="A4620" s="70" t="str">
        <f t="shared" si="150"/>
        <v>2026-01</v>
      </c>
      <c r="B4620" s="5" t="str">
        <f>_xlfn.XLOOKUP(G4620,过机服务商重量差!A:A,过机服务商重量差!G:G)</f>
        <v>帅时莹</v>
      </c>
      <c r="C4620" s="32" t="str">
        <f t="shared" si="151"/>
        <v>渠道</v>
      </c>
      <c r="D4620" s="63">
        <f>ROUND(IF(AND(AO4620&gt;=0,Y4620="正常走货"),_xlfn.XLOOKUP(G4620,过机服务商重量差!A:A,过机服务商重量差!L:L),"0"),2)</f>
        <v>2.5</v>
      </c>
      <c r="E4620" s="64">
        <f>ROUND(IF(B4620="小旋风",$D4620/提成!$D$4*提成!$E$4,$D4620/提成!$D$3*提成!$E$3),2)</f>
        <v>0.03</v>
      </c>
      <c r="F4620" s="5" t="str">
        <f ca="1">IFERROR(LOOKUP(1,0/((B4620=名单!B:B)*(VALUE(AW4620)&gt;=名单!E:E)*(VALUE(AW4620)&lt;=名单!G:G)*(Y4620="正常走货")),名单!H:H),"否")</f>
        <v>否</v>
      </c>
      <c r="G4620" s="53" t="s">
        <v>13827</v>
      </c>
      <c r="H4620" s="53" t="s">
        <v>13829</v>
      </c>
      <c r="J4620" s="73" t="s">
        <v>458</v>
      </c>
      <c r="L4620" s="53" t="s">
        <v>18</v>
      </c>
      <c r="S4620" s="53" t="s">
        <v>223</v>
      </c>
      <c r="T4620" s="53" t="s">
        <v>14410</v>
      </c>
      <c r="Y4620" s="53" t="s">
        <v>14379</v>
      </c>
      <c r="AO4620" s="53">
        <v>66</v>
      </c>
      <c r="AW4620" s="53" t="s">
        <v>19014</v>
      </c>
    </row>
    <row r="4621" spans="1:49">
      <c r="A4621" s="70" t="str">
        <f t="shared" si="150"/>
        <v>2026-01</v>
      </c>
      <c r="B4621" s="5" t="str">
        <f>_xlfn.XLOOKUP(G4621,过机服务商重量差!A:A,过机服务商重量差!G:G)</f>
        <v>帅时莹</v>
      </c>
      <c r="C4621" s="32" t="str">
        <f t="shared" si="151"/>
        <v>渠道</v>
      </c>
      <c r="D4621" s="63">
        <f>ROUND(IF(AND(AO4621&gt;=0,Y4621="正常走货"),_xlfn.XLOOKUP(G4621,过机服务商重量差!A:A,过机服务商重量差!L:L),"0"),2)</f>
        <v>2.5</v>
      </c>
      <c r="E4621" s="64">
        <f>ROUND(IF(B4621="小旋风",$D4621/提成!$D$4*提成!$E$4,$D4621/提成!$D$3*提成!$E$3),2)</f>
        <v>0.03</v>
      </c>
      <c r="F4621" s="5" t="str">
        <f ca="1">IFERROR(LOOKUP(1,0/((B4621=名单!B:B)*(VALUE(AW4621)&gt;=名单!E:E)*(VALUE(AW4621)&lt;=名单!G:G)*(Y4621="正常走货")),名单!H:H),"否")</f>
        <v>否</v>
      </c>
      <c r="G4621" s="53" t="s">
        <v>13830</v>
      </c>
      <c r="H4621" s="53" t="s">
        <v>13832</v>
      </c>
      <c r="J4621" s="73" t="s">
        <v>458</v>
      </c>
      <c r="L4621" s="53" t="s">
        <v>18</v>
      </c>
      <c r="S4621" s="53" t="s">
        <v>223</v>
      </c>
      <c r="T4621" s="53" t="s">
        <v>14410</v>
      </c>
      <c r="Y4621" s="53" t="s">
        <v>14379</v>
      </c>
      <c r="AO4621" s="53">
        <v>66</v>
      </c>
      <c r="AW4621" s="53" t="s">
        <v>19015</v>
      </c>
    </row>
    <row r="4622" spans="1:49">
      <c r="A4622" s="70" t="str">
        <f t="shared" si="150"/>
        <v>2026-01</v>
      </c>
      <c r="B4622" s="5" t="str">
        <f>_xlfn.XLOOKUP(G4622,过机服务商重量差!A:A,过机服务商重量差!G:G)</f>
        <v>帅时莹</v>
      </c>
      <c r="C4622" s="32" t="str">
        <f t="shared" si="151"/>
        <v>渠道</v>
      </c>
      <c r="D4622" s="63">
        <f>ROUND(IF(AND(AO4622&gt;=0,Y4622="正常走货"),_xlfn.XLOOKUP(G4622,过机服务商重量差!A:A,过机服务商重量差!L:L),"0"),2)</f>
        <v>2.5</v>
      </c>
      <c r="E4622" s="64">
        <f>ROUND(IF(B4622="小旋风",$D4622/提成!$D$4*提成!$E$4,$D4622/提成!$D$3*提成!$E$3),2)</f>
        <v>0.03</v>
      </c>
      <c r="F4622" s="5" t="str">
        <f ca="1">IFERROR(LOOKUP(1,0/((B4622=名单!B:B)*(VALUE(AW4622)&gt;=名单!E:E)*(VALUE(AW4622)&lt;=名单!G:G)*(Y4622="正常走货")),名单!H:H),"否")</f>
        <v>否</v>
      </c>
      <c r="G4622" s="53" t="s">
        <v>13833</v>
      </c>
      <c r="H4622" s="53" t="s">
        <v>13835</v>
      </c>
      <c r="J4622" s="73" t="s">
        <v>458</v>
      </c>
      <c r="L4622" s="53" t="s">
        <v>18</v>
      </c>
      <c r="S4622" s="53" t="s">
        <v>223</v>
      </c>
      <c r="T4622" s="53" t="s">
        <v>14410</v>
      </c>
      <c r="Y4622" s="53" t="s">
        <v>14379</v>
      </c>
      <c r="AO4622" s="53">
        <v>66</v>
      </c>
      <c r="AW4622" s="53" t="s">
        <v>19016</v>
      </c>
    </row>
    <row r="4623" spans="1:49">
      <c r="A4623" s="70" t="str">
        <f t="shared" si="150"/>
        <v>2026-01</v>
      </c>
      <c r="B4623" s="5" t="str">
        <f>_xlfn.XLOOKUP(G4623,过机服务商重量差!A:A,过机服务商重量差!G:G)</f>
        <v>帅时莹</v>
      </c>
      <c r="C4623" s="32" t="str">
        <f t="shared" si="151"/>
        <v>渠道</v>
      </c>
      <c r="D4623" s="63">
        <f>ROUND(IF(AND(AO4623&gt;=0,Y4623="正常走货"),_xlfn.XLOOKUP(G4623,过机服务商重量差!A:A,过机服务商重量差!L:L),"0"),2)</f>
        <v>2.5</v>
      </c>
      <c r="E4623" s="64">
        <f>ROUND(IF(B4623="小旋风",$D4623/提成!$D$4*提成!$E$4,$D4623/提成!$D$3*提成!$E$3),2)</f>
        <v>0.03</v>
      </c>
      <c r="F4623" s="5" t="str">
        <f ca="1">IFERROR(LOOKUP(1,0/((B4623=名单!B:B)*(VALUE(AW4623)&gt;=名单!E:E)*(VALUE(AW4623)&lt;=名单!G:G)*(Y4623="正常走货")),名单!H:H),"否")</f>
        <v>否</v>
      </c>
      <c r="G4623" s="53" t="s">
        <v>13836</v>
      </c>
      <c r="H4623" s="53" t="s">
        <v>13838</v>
      </c>
      <c r="J4623" s="73" t="s">
        <v>458</v>
      </c>
      <c r="L4623" s="53" t="s">
        <v>18</v>
      </c>
      <c r="S4623" s="53" t="s">
        <v>223</v>
      </c>
      <c r="T4623" s="53" t="s">
        <v>14410</v>
      </c>
      <c r="Y4623" s="53" t="s">
        <v>14379</v>
      </c>
      <c r="AO4623" s="53">
        <v>66</v>
      </c>
      <c r="AW4623" s="53" t="s">
        <v>19017</v>
      </c>
    </row>
    <row r="4624" spans="1:49">
      <c r="A4624" s="70" t="str">
        <f t="shared" si="150"/>
        <v>2026-01</v>
      </c>
      <c r="B4624" s="5" t="str">
        <f>_xlfn.XLOOKUP(G4624,过机服务商重量差!A:A,过机服务商重量差!G:G)</f>
        <v>帅时莹</v>
      </c>
      <c r="C4624" s="32" t="str">
        <f t="shared" si="151"/>
        <v>渠道</v>
      </c>
      <c r="D4624" s="63">
        <f>ROUND(IF(AND(AO4624&gt;=0,Y4624="正常走货"),_xlfn.XLOOKUP(G4624,过机服务商重量差!A:A,过机服务商重量差!L:L),"0"),2)</f>
        <v>2.5</v>
      </c>
      <c r="E4624" s="64">
        <f>ROUND(IF(B4624="小旋风",$D4624/提成!$D$4*提成!$E$4,$D4624/提成!$D$3*提成!$E$3),2)</f>
        <v>0.03</v>
      </c>
      <c r="F4624" s="5" t="str">
        <f ca="1">IFERROR(LOOKUP(1,0/((B4624=名单!B:B)*(VALUE(AW4624)&gt;=名单!E:E)*(VALUE(AW4624)&lt;=名单!G:G)*(Y4624="正常走货")),名单!H:H),"否")</f>
        <v>否</v>
      </c>
      <c r="G4624" s="53" t="s">
        <v>13839</v>
      </c>
      <c r="H4624" s="53" t="s">
        <v>13841</v>
      </c>
      <c r="J4624" s="53" t="s">
        <v>458</v>
      </c>
      <c r="L4624" s="53" t="s">
        <v>18</v>
      </c>
      <c r="S4624" s="53" t="s">
        <v>223</v>
      </c>
      <c r="T4624" s="53" t="s">
        <v>14410</v>
      </c>
      <c r="Y4624" s="53" t="s">
        <v>14379</v>
      </c>
      <c r="AO4624" s="53">
        <v>66</v>
      </c>
      <c r="AW4624" s="53" t="s">
        <v>19018</v>
      </c>
    </row>
    <row r="4625" spans="1:49">
      <c r="A4625" s="70" t="str">
        <f t="shared" si="150"/>
        <v>2026-01</v>
      </c>
      <c r="B4625" s="5" t="str">
        <f>_xlfn.XLOOKUP(G4625,过机服务商重量差!A:A,过机服务商重量差!G:G)</f>
        <v>帅时莹</v>
      </c>
      <c r="C4625" s="32" t="str">
        <f t="shared" si="151"/>
        <v>渠道</v>
      </c>
      <c r="D4625" s="63">
        <f>ROUND(IF(AND(AO4625&gt;=0,Y4625="正常走货"),_xlfn.XLOOKUP(G4625,过机服务商重量差!A:A,过机服务商重量差!L:L),"0"),2)</f>
        <v>2.5</v>
      </c>
      <c r="E4625" s="64">
        <f>ROUND(IF(B4625="小旋风",$D4625/提成!$D$4*提成!$E$4,$D4625/提成!$D$3*提成!$E$3),2)</f>
        <v>0.03</v>
      </c>
      <c r="F4625" s="5" t="str">
        <f ca="1">IFERROR(LOOKUP(1,0/((B4625=名单!B:B)*(VALUE(AW4625)&gt;=名单!E:E)*(VALUE(AW4625)&lt;=名单!G:G)*(Y4625="正常走货")),名单!H:H),"否")</f>
        <v>否</v>
      </c>
      <c r="G4625" s="53" t="s">
        <v>13842</v>
      </c>
      <c r="H4625" s="53" t="s">
        <v>13844</v>
      </c>
      <c r="J4625" s="53" t="s">
        <v>458</v>
      </c>
      <c r="L4625" s="53" t="s">
        <v>18</v>
      </c>
      <c r="S4625" s="53" t="s">
        <v>223</v>
      </c>
      <c r="T4625" s="53" t="s">
        <v>14410</v>
      </c>
      <c r="Y4625" s="53" t="s">
        <v>14379</v>
      </c>
      <c r="AO4625" s="53">
        <v>66</v>
      </c>
      <c r="AW4625" s="53" t="s">
        <v>19019</v>
      </c>
    </row>
    <row r="4626" spans="1:49">
      <c r="A4626" s="70" t="str">
        <f t="shared" si="150"/>
        <v>2026-01</v>
      </c>
      <c r="B4626" s="5" t="str">
        <f>_xlfn.XLOOKUP(G4626,过机服务商重量差!A:A,过机服务商重量差!G:G)</f>
        <v>帅时莹</v>
      </c>
      <c r="C4626" s="32" t="str">
        <f t="shared" si="151"/>
        <v>渠道</v>
      </c>
      <c r="D4626" s="63">
        <f>ROUND(IF(AND(AO4626&gt;=0,Y4626="正常走货"),_xlfn.XLOOKUP(G4626,过机服务商重量差!A:A,过机服务商重量差!L:L),"0"),2)</f>
        <v>2.5</v>
      </c>
      <c r="E4626" s="64">
        <f>ROUND(IF(B4626="小旋风",$D4626/提成!$D$4*提成!$E$4,$D4626/提成!$D$3*提成!$E$3),2)</f>
        <v>0.03</v>
      </c>
      <c r="F4626" s="5" t="str">
        <f ca="1">IFERROR(LOOKUP(1,0/((B4626=名单!B:B)*(VALUE(AW4626)&gt;=名单!E:E)*(VALUE(AW4626)&lt;=名单!G:G)*(Y4626="正常走货")),名单!H:H),"否")</f>
        <v>否</v>
      </c>
      <c r="G4626" s="53" t="s">
        <v>13845</v>
      </c>
      <c r="H4626" s="53" t="s">
        <v>13847</v>
      </c>
      <c r="J4626" s="73" t="s">
        <v>458</v>
      </c>
      <c r="L4626" s="53" t="s">
        <v>18</v>
      </c>
      <c r="S4626" s="53" t="s">
        <v>223</v>
      </c>
      <c r="T4626" s="53" t="s">
        <v>14410</v>
      </c>
      <c r="Y4626" s="53" t="s">
        <v>14379</v>
      </c>
      <c r="AO4626" s="53">
        <v>129.1</v>
      </c>
      <c r="AW4626" s="53" t="s">
        <v>19020</v>
      </c>
    </row>
    <row r="4627" spans="1:49">
      <c r="A4627" s="70" t="str">
        <f t="shared" si="150"/>
        <v>2026-01</v>
      </c>
      <c r="B4627" s="5" t="str">
        <f>_xlfn.XLOOKUP(G4627,过机服务商重量差!A:A,过机服务商重量差!G:G)</f>
        <v>帅时莹</v>
      </c>
      <c r="C4627" s="32" t="str">
        <f t="shared" si="151"/>
        <v>渠道</v>
      </c>
      <c r="D4627" s="63">
        <f>ROUND(IF(AND(AO4627&gt;=0,Y4627="正常走货"),_xlfn.XLOOKUP(G4627,过机服务商重量差!A:A,过机服务商重量差!L:L),"0"),2)</f>
        <v>2.5</v>
      </c>
      <c r="E4627" s="64">
        <f>ROUND(IF(B4627="小旋风",$D4627/提成!$D$4*提成!$E$4,$D4627/提成!$D$3*提成!$E$3),2)</f>
        <v>0.03</v>
      </c>
      <c r="F4627" s="5" t="str">
        <f ca="1">IFERROR(LOOKUP(1,0/((B4627=名单!B:B)*(VALUE(AW4627)&gt;=名单!E:E)*(VALUE(AW4627)&lt;=名单!G:G)*(Y4627="正常走货")),名单!H:H),"否")</f>
        <v>否</v>
      </c>
      <c r="G4627" s="53" t="s">
        <v>13848</v>
      </c>
      <c r="H4627" s="53" t="s">
        <v>13850</v>
      </c>
      <c r="J4627" s="73" t="s">
        <v>458</v>
      </c>
      <c r="L4627" s="53" t="s">
        <v>18</v>
      </c>
      <c r="S4627" s="53" t="s">
        <v>223</v>
      </c>
      <c r="T4627" s="53" t="s">
        <v>14410</v>
      </c>
      <c r="Y4627" s="53" t="s">
        <v>14379</v>
      </c>
      <c r="AO4627" s="53">
        <v>66</v>
      </c>
      <c r="AW4627" s="53" t="s">
        <v>19021</v>
      </c>
    </row>
    <row r="4628" spans="1:49">
      <c r="A4628" s="70" t="str">
        <f t="shared" si="150"/>
        <v>2026-01</v>
      </c>
      <c r="B4628" s="5" t="str">
        <f>_xlfn.XLOOKUP(G4628,过机服务商重量差!A:A,过机服务商重量差!G:G)</f>
        <v>帅时莹</v>
      </c>
      <c r="C4628" s="32" t="str">
        <f t="shared" si="151"/>
        <v>渠道</v>
      </c>
      <c r="D4628" s="63">
        <f>ROUND(IF(AND(AO4628&gt;=0,Y4628="正常走货"),_xlfn.XLOOKUP(G4628,过机服务商重量差!A:A,过机服务商重量差!L:L),"0"),2)</f>
        <v>2.5</v>
      </c>
      <c r="E4628" s="64">
        <f>ROUND(IF(B4628="小旋风",$D4628/提成!$D$4*提成!$E$4,$D4628/提成!$D$3*提成!$E$3),2)</f>
        <v>0.03</v>
      </c>
      <c r="F4628" s="5" t="str">
        <f ca="1">IFERROR(LOOKUP(1,0/((B4628=名单!B:B)*(VALUE(AW4628)&gt;=名单!E:E)*(VALUE(AW4628)&lt;=名单!G:G)*(Y4628="正常走货")),名单!H:H),"否")</f>
        <v>否</v>
      </c>
      <c r="G4628" s="53" t="s">
        <v>13851</v>
      </c>
      <c r="H4628" s="53" t="s">
        <v>13853</v>
      </c>
      <c r="J4628" s="73" t="s">
        <v>458</v>
      </c>
      <c r="L4628" s="53" t="s">
        <v>18</v>
      </c>
      <c r="S4628" s="53" t="s">
        <v>223</v>
      </c>
      <c r="T4628" s="53" t="s">
        <v>14410</v>
      </c>
      <c r="Y4628" s="53" t="s">
        <v>14379</v>
      </c>
      <c r="AO4628" s="53">
        <v>66</v>
      </c>
      <c r="AW4628" s="53" t="s">
        <v>19022</v>
      </c>
    </row>
    <row r="4629" spans="1:49">
      <c r="A4629" s="70" t="str">
        <f t="shared" si="150"/>
        <v>2026-01</v>
      </c>
      <c r="B4629" s="5" t="str">
        <f>_xlfn.XLOOKUP(G4629,过机服务商重量差!A:A,过机服务商重量差!G:G)</f>
        <v>玉麒麟</v>
      </c>
      <c r="C4629" s="32" t="str">
        <f t="shared" si="151"/>
        <v>渠道</v>
      </c>
      <c r="D4629" s="63">
        <f>ROUND(IF(AND(AO4629&gt;=0,Y4629="正常走货"),_xlfn.XLOOKUP(G4629,过机服务商重量差!A:A,过机服务商重量差!L:L),"0"),2)</f>
        <v>0</v>
      </c>
      <c r="E4629" s="64">
        <f>ROUND(IF(B4629="小旋风",$D4629/提成!$D$4*提成!$E$4,$D4629/提成!$D$3*提成!$E$3),2)</f>
        <v>0</v>
      </c>
      <c r="F4629" s="5" t="str">
        <f ca="1">IFERROR(LOOKUP(1,0/((B4629=名单!B:B)*(VALUE(AW4629)&gt;=名单!E:E)*(VALUE(AW4629)&lt;=名单!G:G)*(Y4629="正常走货")),名单!H:H),"否")</f>
        <v>否</v>
      </c>
      <c r="G4629" s="53" t="s">
        <v>13854</v>
      </c>
      <c r="H4629" s="53" t="s">
        <v>13856</v>
      </c>
      <c r="J4629" s="73" t="s">
        <v>17</v>
      </c>
      <c r="L4629" s="53" t="s">
        <v>18</v>
      </c>
      <c r="S4629" s="53" t="s">
        <v>408</v>
      </c>
      <c r="T4629" s="53" t="s">
        <v>14378</v>
      </c>
      <c r="Y4629" s="53" t="s">
        <v>14434</v>
      </c>
      <c r="AO4629" s="53">
        <v>0</v>
      </c>
      <c r="AW4629" s="53" t="s">
        <v>19023</v>
      </c>
    </row>
    <row r="4630" spans="1:49">
      <c r="A4630" s="70" t="str">
        <f t="shared" si="150"/>
        <v>2026-01</v>
      </c>
      <c r="B4630" s="5" t="str">
        <f>_xlfn.XLOOKUP(G4630,过机服务商重量差!A:A,过机服务商重量差!G:G)</f>
        <v>玉麒麟</v>
      </c>
      <c r="C4630" s="32" t="str">
        <f t="shared" si="151"/>
        <v>渠道</v>
      </c>
      <c r="D4630" s="63">
        <f>ROUND(IF(AND(AO4630&gt;=0,Y4630="正常走货"),_xlfn.XLOOKUP(G4630,过机服务商重量差!A:A,过机服务商重量差!L:L),"0"),2)</f>
        <v>22</v>
      </c>
      <c r="E4630" s="64">
        <f>ROUND(IF(B4630="小旋风",$D4630/提成!$D$4*提成!$E$4,$D4630/提成!$D$3*提成!$E$3),2)</f>
        <v>0.22</v>
      </c>
      <c r="F4630" s="5" t="str">
        <f ca="1">IFERROR(LOOKUP(1,0/((B4630=名单!B:B)*(VALUE(AW4630)&gt;=名单!E:E)*(VALUE(AW4630)&lt;=名单!G:G)*(Y4630="正常走货")),名单!H:H),"否")</f>
        <v>否</v>
      </c>
      <c r="G4630" s="53" t="s">
        <v>13857</v>
      </c>
      <c r="H4630" s="53" t="s">
        <v>13859</v>
      </c>
      <c r="J4630" s="73" t="s">
        <v>17</v>
      </c>
      <c r="L4630" s="53" t="s">
        <v>18</v>
      </c>
      <c r="S4630" s="53" t="s">
        <v>199</v>
      </c>
      <c r="T4630" s="53" t="s">
        <v>14439</v>
      </c>
      <c r="Y4630" s="53" t="s">
        <v>14379</v>
      </c>
      <c r="AO4630" s="53">
        <v>91.5999999999999</v>
      </c>
      <c r="AW4630" s="53" t="s">
        <v>19024</v>
      </c>
    </row>
    <row r="4631" spans="1:49">
      <c r="A4631" s="70" t="str">
        <f t="shared" si="150"/>
        <v>2026-01</v>
      </c>
      <c r="B4631" s="5" t="str">
        <f>_xlfn.XLOOKUP(G4631,过机服务商重量差!A:A,过机服务商重量差!G:G)</f>
        <v>玉麒麟</v>
      </c>
      <c r="C4631" s="32" t="str">
        <f t="shared" si="151"/>
        <v>渠道</v>
      </c>
      <c r="D4631" s="63">
        <f>ROUND(IF(AND(AO4631&gt;=0,Y4631="正常走货"),_xlfn.XLOOKUP(G4631,过机服务商重量差!A:A,过机服务商重量差!L:L),"0"),2)</f>
        <v>18.5</v>
      </c>
      <c r="E4631" s="64">
        <f>ROUND(IF(B4631="小旋风",$D4631/提成!$D$4*提成!$E$4,$D4631/提成!$D$3*提成!$E$3),2)</f>
        <v>0.19</v>
      </c>
      <c r="F4631" s="5" t="str">
        <f ca="1">IFERROR(LOOKUP(1,0/((B4631=名单!B:B)*(VALUE(AW4631)&gt;=名单!E:E)*(VALUE(AW4631)&lt;=名单!G:G)*(Y4631="正常走货")),名单!H:H),"否")</f>
        <v>否</v>
      </c>
      <c r="G4631" s="53" t="s">
        <v>13860</v>
      </c>
      <c r="H4631" s="53" t="s">
        <v>13862</v>
      </c>
      <c r="J4631" s="73" t="s">
        <v>17</v>
      </c>
      <c r="L4631" s="53" t="s">
        <v>18</v>
      </c>
      <c r="S4631" s="53" t="s">
        <v>215</v>
      </c>
      <c r="T4631" s="53" t="s">
        <v>14378</v>
      </c>
      <c r="Y4631" s="53" t="s">
        <v>14379</v>
      </c>
      <c r="AO4631" s="53">
        <v>55.6400000000001</v>
      </c>
      <c r="AW4631" s="53" t="s">
        <v>19025</v>
      </c>
    </row>
    <row r="4632" spans="1:49">
      <c r="A4632" s="70" t="str">
        <f t="shared" si="150"/>
        <v>2026-01</v>
      </c>
      <c r="B4632" s="5" t="str">
        <f>_xlfn.XLOOKUP(G4632,过机服务商重量差!A:A,过机服务商重量差!G:G)</f>
        <v>玉麒麟</v>
      </c>
      <c r="C4632" s="32" t="str">
        <f t="shared" si="151"/>
        <v>渠道</v>
      </c>
      <c r="D4632" s="63">
        <f>ROUND(IF(AND(AO4632&gt;=0,Y4632="正常走货"),_xlfn.XLOOKUP(G4632,过机服务商重量差!A:A,过机服务商重量差!L:L),"0"),2)</f>
        <v>1</v>
      </c>
      <c r="E4632" s="64">
        <f>ROUND(IF(B4632="小旋风",$D4632/提成!$D$4*提成!$E$4,$D4632/提成!$D$3*提成!$E$3),2)</f>
        <v>0.01</v>
      </c>
      <c r="F4632" s="5" t="str">
        <f ca="1">IFERROR(LOOKUP(1,0/((B4632=名单!B:B)*(VALUE(AW4632)&gt;=名单!E:E)*(VALUE(AW4632)&lt;=名单!G:G)*(Y4632="正常走货")),名单!H:H),"否")</f>
        <v>否</v>
      </c>
      <c r="G4632" s="53" t="s">
        <v>13863</v>
      </c>
      <c r="H4632" s="53" t="s">
        <v>13865</v>
      </c>
      <c r="J4632" s="73" t="s">
        <v>256</v>
      </c>
      <c r="L4632" s="53" t="s">
        <v>18</v>
      </c>
      <c r="S4632" s="53" t="s">
        <v>540</v>
      </c>
      <c r="T4632" s="53" t="s">
        <v>14410</v>
      </c>
      <c r="Y4632" s="53" t="s">
        <v>14379</v>
      </c>
      <c r="AO4632" s="53">
        <v>60</v>
      </c>
      <c r="AW4632" s="53" t="s">
        <v>19026</v>
      </c>
    </row>
    <row r="4633" spans="1:49">
      <c r="A4633" s="70" t="str">
        <f t="shared" si="150"/>
        <v>2026-01</v>
      </c>
      <c r="B4633" s="5" t="str">
        <f>_xlfn.XLOOKUP(G4633,过机服务商重量差!A:A,过机服务商重量差!G:G)</f>
        <v>风清扬</v>
      </c>
      <c r="C4633" s="32" t="str">
        <f t="shared" si="151"/>
        <v>渠道</v>
      </c>
      <c r="D4633" s="63">
        <f>ROUND(IF(AND(AO4633&gt;=0,Y4633="正常走货"),_xlfn.XLOOKUP(G4633,过机服务商重量差!A:A,过机服务商重量差!L:L),"0"),2)</f>
        <v>26</v>
      </c>
      <c r="E4633" s="64">
        <f>ROUND(IF(B4633="小旋风",$D4633/提成!$D$4*提成!$E$4,$D4633/提成!$D$3*提成!$E$3),2)</f>
        <v>0.26</v>
      </c>
      <c r="F4633" s="5" t="str">
        <f ca="1">IFERROR(LOOKUP(1,0/((B4633=名单!B:B)*(VALUE(AW4633)&gt;=名单!E:E)*(VALUE(AW4633)&lt;=名单!G:G)*(Y4633="正常走货")),名单!H:H),"否")</f>
        <v>是</v>
      </c>
      <c r="G4633" s="53" t="s">
        <v>13866</v>
      </c>
      <c r="H4633" s="53" t="s">
        <v>13868</v>
      </c>
      <c r="J4633" s="73" t="s">
        <v>231</v>
      </c>
      <c r="L4633" s="53" t="s">
        <v>18</v>
      </c>
      <c r="S4633" s="53" t="s">
        <v>203</v>
      </c>
      <c r="T4633" s="53" t="s">
        <v>14378</v>
      </c>
      <c r="Y4633" s="53" t="s">
        <v>14379</v>
      </c>
      <c r="AO4633" s="53">
        <v>0</v>
      </c>
      <c r="AW4633" s="53" t="s">
        <v>19027</v>
      </c>
    </row>
    <row r="4634" spans="1:49">
      <c r="A4634" s="70" t="str">
        <f t="shared" si="150"/>
        <v>2026-01</v>
      </c>
      <c r="B4634" s="5" t="str">
        <f>_xlfn.XLOOKUP(G4634,过机服务商重量差!A:A,过机服务商重量差!G:G)</f>
        <v>无崖子</v>
      </c>
      <c r="C4634" s="32" t="str">
        <f t="shared" si="151"/>
        <v>渠道</v>
      </c>
      <c r="D4634" s="63">
        <f>ROUND(IF(AND(AO4634&gt;=0,Y4634="正常走货"),_xlfn.XLOOKUP(G4634,过机服务商重量差!A:A,过机服务商重量差!L:L),"0"),2)</f>
        <v>3.5</v>
      </c>
      <c r="E4634" s="64">
        <f>ROUND(IF(B4634="小旋风",$D4634/提成!$D$4*提成!$E$4,$D4634/提成!$D$3*提成!$E$3),2)</f>
        <v>0.04</v>
      </c>
      <c r="F4634" s="5" t="str">
        <f ca="1">IFERROR(LOOKUP(1,0/((B4634=名单!B:B)*(VALUE(AW4634)&gt;=名单!E:E)*(VALUE(AW4634)&lt;=名单!G:G)*(Y4634="正常走货")),名单!H:H),"否")</f>
        <v>否</v>
      </c>
      <c r="G4634" s="53" t="s">
        <v>13869</v>
      </c>
      <c r="H4634" s="53" t="s">
        <v>13871</v>
      </c>
      <c r="J4634" s="73" t="s">
        <v>160</v>
      </c>
      <c r="L4634" s="53" t="s">
        <v>18</v>
      </c>
      <c r="S4634" s="53" t="s">
        <v>337</v>
      </c>
      <c r="T4634" s="53" t="s">
        <v>14378</v>
      </c>
      <c r="Y4634" s="53" t="s">
        <v>14379</v>
      </c>
      <c r="AO4634" s="53">
        <v>0</v>
      </c>
      <c r="AW4634" s="53" t="s">
        <v>19028</v>
      </c>
    </row>
    <row r="4635" spans="1:49">
      <c r="A4635" s="70" t="str">
        <f t="shared" si="150"/>
        <v>2026-01</v>
      </c>
      <c r="B4635" s="5" t="str">
        <f>_xlfn.XLOOKUP(G4635,过机服务商重量差!A:A,过机服务商重量差!G:G)</f>
        <v>无崖子</v>
      </c>
      <c r="C4635" s="32" t="str">
        <f t="shared" si="151"/>
        <v>渠道</v>
      </c>
      <c r="D4635" s="63">
        <f>ROUND(IF(AND(AO4635&gt;=0,Y4635="正常走货"),_xlfn.XLOOKUP(G4635,过机服务商重量差!A:A,过机服务商重量差!L:L),"0"),2)</f>
        <v>3</v>
      </c>
      <c r="E4635" s="64">
        <f>ROUND(IF(B4635="小旋风",$D4635/提成!$D$4*提成!$E$4,$D4635/提成!$D$3*提成!$E$3),2)</f>
        <v>0.03</v>
      </c>
      <c r="F4635" s="5" t="str">
        <f ca="1">IFERROR(LOOKUP(1,0/((B4635=名单!B:B)*(VALUE(AW4635)&gt;=名单!E:E)*(VALUE(AW4635)&lt;=名单!G:G)*(Y4635="正常走货")),名单!H:H),"否")</f>
        <v>否</v>
      </c>
      <c r="G4635" s="53" t="s">
        <v>13872</v>
      </c>
      <c r="H4635" s="53" t="s">
        <v>13874</v>
      </c>
      <c r="J4635" s="73" t="s">
        <v>160</v>
      </c>
      <c r="L4635" s="53" t="s">
        <v>18</v>
      </c>
      <c r="S4635" s="53" t="s">
        <v>337</v>
      </c>
      <c r="T4635" s="53" t="s">
        <v>14378</v>
      </c>
      <c r="Y4635" s="53" t="s">
        <v>14379</v>
      </c>
      <c r="AO4635" s="53">
        <v>0</v>
      </c>
      <c r="AW4635" s="53" t="s">
        <v>19029</v>
      </c>
    </row>
    <row r="4636" spans="1:49">
      <c r="A4636" s="70" t="str">
        <f t="shared" si="150"/>
        <v>2026-01</v>
      </c>
      <c r="B4636" s="5" t="str">
        <f>_xlfn.XLOOKUP(G4636,过机服务商重量差!A:A,过机服务商重量差!G:G)</f>
        <v>无崖子</v>
      </c>
      <c r="C4636" s="32" t="str">
        <f t="shared" si="151"/>
        <v>渠道</v>
      </c>
      <c r="D4636" s="63">
        <f>ROUND(IF(AND(AO4636&gt;=0,Y4636="正常走货"),_xlfn.XLOOKUP(G4636,过机服务商重量差!A:A,过机服务商重量差!L:L),"0"),2)</f>
        <v>3.5</v>
      </c>
      <c r="E4636" s="64">
        <f>ROUND(IF(B4636="小旋风",$D4636/提成!$D$4*提成!$E$4,$D4636/提成!$D$3*提成!$E$3),2)</f>
        <v>0.04</v>
      </c>
      <c r="F4636" s="5" t="str">
        <f ca="1">IFERROR(LOOKUP(1,0/((B4636=名单!B:B)*(VALUE(AW4636)&gt;=名单!E:E)*(VALUE(AW4636)&lt;=名单!G:G)*(Y4636="正常走货")),名单!H:H),"否")</f>
        <v>否</v>
      </c>
      <c r="G4636" s="53" t="s">
        <v>13875</v>
      </c>
      <c r="H4636" s="53" t="s">
        <v>13877</v>
      </c>
      <c r="J4636" s="73" t="s">
        <v>160</v>
      </c>
      <c r="L4636" s="53" t="s">
        <v>18</v>
      </c>
      <c r="S4636" s="53" t="s">
        <v>337</v>
      </c>
      <c r="T4636" s="53" t="s">
        <v>14378</v>
      </c>
      <c r="Y4636" s="53" t="s">
        <v>14379</v>
      </c>
      <c r="AO4636" s="53">
        <v>0</v>
      </c>
      <c r="AW4636" s="53" t="s">
        <v>19030</v>
      </c>
    </row>
    <row r="4637" spans="1:49">
      <c r="A4637" s="70" t="str">
        <f t="shared" si="150"/>
        <v>2026-01</v>
      </c>
      <c r="B4637" s="5" t="str">
        <f>_xlfn.XLOOKUP(G4637,过机服务商重量差!A:A,过机服务商重量差!G:G)</f>
        <v>无崖子</v>
      </c>
      <c r="C4637" s="32" t="str">
        <f t="shared" si="151"/>
        <v>渠道</v>
      </c>
      <c r="D4637" s="63">
        <f>ROUND(IF(AND(AO4637&gt;=0,Y4637="正常走货"),_xlfn.XLOOKUP(G4637,过机服务商重量差!A:A,过机服务商重量差!L:L),"0"),2)</f>
        <v>3.5</v>
      </c>
      <c r="E4637" s="64">
        <f>ROUND(IF(B4637="小旋风",$D4637/提成!$D$4*提成!$E$4,$D4637/提成!$D$3*提成!$E$3),2)</f>
        <v>0.04</v>
      </c>
      <c r="F4637" s="5" t="str">
        <f ca="1">IFERROR(LOOKUP(1,0/((B4637=名单!B:B)*(VALUE(AW4637)&gt;=名单!E:E)*(VALUE(AW4637)&lt;=名单!G:G)*(Y4637="正常走货")),名单!H:H),"否")</f>
        <v>否</v>
      </c>
      <c r="G4637" s="53" t="s">
        <v>13878</v>
      </c>
      <c r="H4637" s="53" t="s">
        <v>13880</v>
      </c>
      <c r="J4637" s="73" t="s">
        <v>160</v>
      </c>
      <c r="L4637" s="53" t="s">
        <v>18</v>
      </c>
      <c r="S4637" s="53" t="s">
        <v>337</v>
      </c>
      <c r="T4637" s="53" t="s">
        <v>14378</v>
      </c>
      <c r="Y4637" s="53" t="s">
        <v>14379</v>
      </c>
      <c r="AO4637" s="53">
        <v>0</v>
      </c>
      <c r="AW4637" s="53" t="s">
        <v>19031</v>
      </c>
    </row>
    <row r="4638" spans="1:49">
      <c r="A4638" s="70" t="str">
        <f t="shared" si="150"/>
        <v>2026-01</v>
      </c>
      <c r="B4638" s="5" t="str">
        <f>_xlfn.XLOOKUP(G4638,过机服务商重量差!A:A,过机服务商重量差!G:G)</f>
        <v>无崖子</v>
      </c>
      <c r="C4638" s="32" t="str">
        <f t="shared" si="151"/>
        <v>渠道</v>
      </c>
      <c r="D4638" s="63">
        <f>ROUND(IF(AND(AO4638&gt;=0,Y4638="正常走货"),_xlfn.XLOOKUP(G4638,过机服务商重量差!A:A,过机服务商重量差!L:L),"0"),2)</f>
        <v>3</v>
      </c>
      <c r="E4638" s="64">
        <f>ROUND(IF(B4638="小旋风",$D4638/提成!$D$4*提成!$E$4,$D4638/提成!$D$3*提成!$E$3),2)</f>
        <v>0.03</v>
      </c>
      <c r="F4638" s="5" t="str">
        <f ca="1">IFERROR(LOOKUP(1,0/((B4638=名单!B:B)*(VALUE(AW4638)&gt;=名单!E:E)*(VALUE(AW4638)&lt;=名单!G:G)*(Y4638="正常走货")),名单!H:H),"否")</f>
        <v>否</v>
      </c>
      <c r="G4638" s="53" t="s">
        <v>13881</v>
      </c>
      <c r="H4638" s="53" t="s">
        <v>13883</v>
      </c>
      <c r="J4638" s="73" t="s">
        <v>160</v>
      </c>
      <c r="L4638" s="53" t="s">
        <v>18</v>
      </c>
      <c r="S4638" s="53" t="s">
        <v>337</v>
      </c>
      <c r="T4638" s="53" t="s">
        <v>14378</v>
      </c>
      <c r="Y4638" s="53" t="s">
        <v>14379</v>
      </c>
      <c r="AO4638" s="53">
        <v>0</v>
      </c>
      <c r="AW4638" s="53" t="s">
        <v>19032</v>
      </c>
    </row>
    <row r="4639" spans="1:49">
      <c r="A4639" s="70" t="str">
        <f t="shared" si="150"/>
        <v>2026-01</v>
      </c>
      <c r="B4639" s="5" t="str">
        <f>_xlfn.XLOOKUP(G4639,过机服务商重量差!A:A,过机服务商重量差!G:G)</f>
        <v>玉麒麟</v>
      </c>
      <c r="C4639" s="32" t="str">
        <f t="shared" si="151"/>
        <v>渠道</v>
      </c>
      <c r="D4639" s="63">
        <f>ROUND(IF(AND(AO4639&gt;=0,Y4639="正常走货"),_xlfn.XLOOKUP(G4639,过机服务商重量差!A:A,过机服务商重量差!L:L),"0"),2)</f>
        <v>2</v>
      </c>
      <c r="E4639" s="64">
        <f>ROUND(IF(B4639="小旋风",$D4639/提成!$D$4*提成!$E$4,$D4639/提成!$D$3*提成!$E$3),2)</f>
        <v>0.02</v>
      </c>
      <c r="F4639" s="5" t="str">
        <f ca="1">IFERROR(LOOKUP(1,0/((B4639=名单!B:B)*(VALUE(AW4639)&gt;=名单!E:E)*(VALUE(AW4639)&lt;=名单!G:G)*(Y4639="正常走货")),名单!H:H),"否")</f>
        <v>否</v>
      </c>
      <c r="G4639" s="53" t="s">
        <v>13884</v>
      </c>
      <c r="H4639" s="53" t="s">
        <v>13886</v>
      </c>
      <c r="J4639" s="73" t="s">
        <v>17</v>
      </c>
      <c r="L4639" s="53" t="s">
        <v>18</v>
      </c>
      <c r="S4639" s="53" t="s">
        <v>246</v>
      </c>
      <c r="T4639" s="53" t="s">
        <v>14386</v>
      </c>
      <c r="Y4639" s="53" t="s">
        <v>14379</v>
      </c>
      <c r="AO4639" s="53">
        <v>93.4</v>
      </c>
      <c r="AW4639" s="53" t="s">
        <v>19033</v>
      </c>
    </row>
    <row r="4640" spans="1:49">
      <c r="A4640" s="70" t="str">
        <f t="shared" si="150"/>
        <v>2026-01</v>
      </c>
      <c r="B4640" s="5" t="str">
        <f>_xlfn.XLOOKUP(G4640,过机服务商重量差!A:A,过机服务商重量差!G:G)</f>
        <v>玉麒麟</v>
      </c>
      <c r="C4640" s="32" t="str">
        <f t="shared" si="151"/>
        <v>渠道</v>
      </c>
      <c r="D4640" s="63">
        <f>ROUND(IF(AND(AO4640&gt;=0,Y4640="正常走货"),_xlfn.XLOOKUP(G4640,过机服务商重量差!A:A,过机服务商重量差!L:L),"0"),2)</f>
        <v>3.5</v>
      </c>
      <c r="E4640" s="64">
        <f>ROUND(IF(B4640="小旋风",$D4640/提成!$D$4*提成!$E$4,$D4640/提成!$D$3*提成!$E$3),2)</f>
        <v>0.04</v>
      </c>
      <c r="F4640" s="5" t="str">
        <f ca="1">IFERROR(LOOKUP(1,0/((B4640=名单!B:B)*(VALUE(AW4640)&gt;=名单!E:E)*(VALUE(AW4640)&lt;=名单!G:G)*(Y4640="正常走货")),名单!H:H),"否")</f>
        <v>否</v>
      </c>
      <c r="G4640" s="53" t="s">
        <v>13887</v>
      </c>
      <c r="H4640" s="53" t="s">
        <v>13889</v>
      </c>
      <c r="J4640" s="73" t="s">
        <v>17</v>
      </c>
      <c r="L4640" s="53" t="s">
        <v>18</v>
      </c>
      <c r="S4640" s="53" t="s">
        <v>246</v>
      </c>
      <c r="T4640" s="53" t="s">
        <v>14386</v>
      </c>
      <c r="Y4640" s="53" t="s">
        <v>14379</v>
      </c>
      <c r="AO4640" s="53">
        <v>163.6</v>
      </c>
      <c r="AW4640" s="53" t="s">
        <v>19034</v>
      </c>
    </row>
    <row r="4641" spans="1:49">
      <c r="A4641" s="70" t="str">
        <f t="shared" si="150"/>
        <v>2026-01</v>
      </c>
      <c r="B4641" s="5" t="str">
        <f>_xlfn.XLOOKUP(G4641,过机服务商重量差!A:A,过机服务商重量差!G:G)</f>
        <v>无崖子</v>
      </c>
      <c r="C4641" s="32" t="str">
        <f t="shared" si="151"/>
        <v>渠道</v>
      </c>
      <c r="D4641" s="63">
        <f>ROUND(IF(AND(AO4641&gt;=0,Y4641="正常走货"),_xlfn.XLOOKUP(G4641,过机服务商重量差!A:A,过机服务商重量差!L:L),"0"),2)</f>
        <v>3</v>
      </c>
      <c r="E4641" s="64">
        <f>ROUND(IF(B4641="小旋风",$D4641/提成!$D$4*提成!$E$4,$D4641/提成!$D$3*提成!$E$3),2)</f>
        <v>0.03</v>
      </c>
      <c r="F4641" s="5" t="str">
        <f ca="1">IFERROR(LOOKUP(1,0/((B4641=名单!B:B)*(VALUE(AW4641)&gt;=名单!E:E)*(VALUE(AW4641)&lt;=名单!G:G)*(Y4641="正常走货")),名单!H:H),"否")</f>
        <v>否</v>
      </c>
      <c r="G4641" s="53" t="s">
        <v>13890</v>
      </c>
      <c r="H4641" s="53" t="s">
        <v>13892</v>
      </c>
      <c r="J4641" s="73" t="s">
        <v>160</v>
      </c>
      <c r="L4641" s="53" t="s">
        <v>18</v>
      </c>
      <c r="S4641" s="53" t="s">
        <v>337</v>
      </c>
      <c r="T4641" s="53" t="s">
        <v>14378</v>
      </c>
      <c r="Y4641" s="53" t="s">
        <v>14379</v>
      </c>
      <c r="AO4641" s="53">
        <v>0</v>
      </c>
      <c r="AW4641" s="53" t="s">
        <v>19035</v>
      </c>
    </row>
    <row r="4642" spans="1:49">
      <c r="A4642" s="70" t="str">
        <f t="shared" si="150"/>
        <v>2026-01</v>
      </c>
      <c r="B4642" s="5" t="str">
        <f>_xlfn.XLOOKUP(G4642,过机服务商重量差!A:A,过机服务商重量差!G:G)</f>
        <v>无崖子</v>
      </c>
      <c r="C4642" s="32" t="str">
        <f t="shared" si="151"/>
        <v>渠道</v>
      </c>
      <c r="D4642" s="63">
        <f>ROUND(IF(AND(AO4642&gt;=0,Y4642="正常走货"),_xlfn.XLOOKUP(G4642,过机服务商重量差!A:A,过机服务商重量差!L:L),"0"),2)</f>
        <v>3</v>
      </c>
      <c r="E4642" s="64">
        <f>ROUND(IF(B4642="小旋风",$D4642/提成!$D$4*提成!$E$4,$D4642/提成!$D$3*提成!$E$3),2)</f>
        <v>0.03</v>
      </c>
      <c r="F4642" s="5" t="str">
        <f ca="1">IFERROR(LOOKUP(1,0/((B4642=名单!B:B)*(VALUE(AW4642)&gt;=名单!E:E)*(VALUE(AW4642)&lt;=名单!G:G)*(Y4642="正常走货")),名单!H:H),"否")</f>
        <v>否</v>
      </c>
      <c r="G4642" s="53" t="s">
        <v>13893</v>
      </c>
      <c r="H4642" s="53" t="s">
        <v>13895</v>
      </c>
      <c r="J4642" s="73" t="s">
        <v>160</v>
      </c>
      <c r="L4642" s="53" t="s">
        <v>18</v>
      </c>
      <c r="S4642" s="53" t="s">
        <v>337</v>
      </c>
      <c r="T4642" s="53" t="s">
        <v>14378</v>
      </c>
      <c r="Y4642" s="53" t="s">
        <v>14379</v>
      </c>
      <c r="AO4642" s="53">
        <v>0</v>
      </c>
      <c r="AW4642" s="53" t="s">
        <v>19036</v>
      </c>
    </row>
    <row r="4643" spans="1:49">
      <c r="A4643" s="70" t="str">
        <f t="shared" si="150"/>
        <v>2026-01</v>
      </c>
      <c r="B4643" s="5" t="str">
        <f>_xlfn.XLOOKUP(G4643,过机服务商重量差!A:A,过机服务商重量差!G:G)</f>
        <v>无崖子</v>
      </c>
      <c r="C4643" s="32" t="str">
        <f t="shared" si="151"/>
        <v>渠道</v>
      </c>
      <c r="D4643" s="63">
        <f>ROUND(IF(AND(AO4643&gt;=0,Y4643="正常走货"),_xlfn.XLOOKUP(G4643,过机服务商重量差!A:A,过机服务商重量差!L:L),"0"),2)</f>
        <v>3.5</v>
      </c>
      <c r="E4643" s="64">
        <f>ROUND(IF(B4643="小旋风",$D4643/提成!$D$4*提成!$E$4,$D4643/提成!$D$3*提成!$E$3),2)</f>
        <v>0.04</v>
      </c>
      <c r="F4643" s="5" t="str">
        <f ca="1">IFERROR(LOOKUP(1,0/((B4643=名单!B:B)*(VALUE(AW4643)&gt;=名单!E:E)*(VALUE(AW4643)&lt;=名单!G:G)*(Y4643="正常走货")),名单!H:H),"否")</f>
        <v>否</v>
      </c>
      <c r="G4643" s="53" t="s">
        <v>13896</v>
      </c>
      <c r="H4643" s="53" t="s">
        <v>13898</v>
      </c>
      <c r="J4643" s="73" t="s">
        <v>160</v>
      </c>
      <c r="L4643" s="53" t="s">
        <v>18</v>
      </c>
      <c r="S4643" s="53" t="s">
        <v>337</v>
      </c>
      <c r="T4643" s="53" t="s">
        <v>14378</v>
      </c>
      <c r="Y4643" s="53" t="s">
        <v>14379</v>
      </c>
      <c r="AO4643" s="53">
        <v>0</v>
      </c>
      <c r="AW4643" s="53" t="s">
        <v>19037</v>
      </c>
    </row>
    <row r="4644" spans="1:49">
      <c r="A4644" s="70" t="str">
        <f t="shared" si="150"/>
        <v>2026-01</v>
      </c>
      <c r="B4644" s="5" t="str">
        <f>_xlfn.XLOOKUP(G4644,过机服务商重量差!A:A,过机服务商重量差!G:G)</f>
        <v>无崖子</v>
      </c>
      <c r="C4644" s="32" t="str">
        <f t="shared" si="151"/>
        <v>渠道</v>
      </c>
      <c r="D4644" s="63">
        <f>ROUND(IF(AND(AO4644&gt;=0,Y4644="正常走货"),_xlfn.XLOOKUP(G4644,过机服务商重量差!A:A,过机服务商重量差!L:L),"0"),2)</f>
        <v>3</v>
      </c>
      <c r="E4644" s="64">
        <f>ROUND(IF(B4644="小旋风",$D4644/提成!$D$4*提成!$E$4,$D4644/提成!$D$3*提成!$E$3),2)</f>
        <v>0.03</v>
      </c>
      <c r="F4644" s="5" t="str">
        <f ca="1">IFERROR(LOOKUP(1,0/((B4644=名单!B:B)*(VALUE(AW4644)&gt;=名单!E:E)*(VALUE(AW4644)&lt;=名单!G:G)*(Y4644="正常走货")),名单!H:H),"否")</f>
        <v>否</v>
      </c>
      <c r="G4644" s="53" t="s">
        <v>13899</v>
      </c>
      <c r="H4644" s="53" t="s">
        <v>13901</v>
      </c>
      <c r="J4644" s="73" t="s">
        <v>160</v>
      </c>
      <c r="L4644" s="53" t="s">
        <v>18</v>
      </c>
      <c r="S4644" s="53" t="s">
        <v>337</v>
      </c>
      <c r="T4644" s="53" t="s">
        <v>14378</v>
      </c>
      <c r="Y4644" s="53" t="s">
        <v>14379</v>
      </c>
      <c r="AO4644" s="53">
        <v>0</v>
      </c>
      <c r="AW4644" s="53" t="s">
        <v>19038</v>
      </c>
    </row>
    <row r="4645" spans="1:49">
      <c r="A4645" s="70" t="str">
        <f t="shared" si="150"/>
        <v>2026-01</v>
      </c>
      <c r="B4645" s="5" t="str">
        <f>_xlfn.XLOOKUP(G4645,过机服务商重量差!A:A,过机服务商重量差!G:G)</f>
        <v>无崖子</v>
      </c>
      <c r="C4645" s="32" t="str">
        <f t="shared" si="151"/>
        <v>渠道</v>
      </c>
      <c r="D4645" s="63">
        <f>ROUND(IF(AND(AO4645&gt;=0,Y4645="正常走货"),_xlfn.XLOOKUP(G4645,过机服务商重量差!A:A,过机服务商重量差!L:L),"0"),2)</f>
        <v>3.5</v>
      </c>
      <c r="E4645" s="64">
        <f>ROUND(IF(B4645="小旋风",$D4645/提成!$D$4*提成!$E$4,$D4645/提成!$D$3*提成!$E$3),2)</f>
        <v>0.04</v>
      </c>
      <c r="F4645" s="5" t="str">
        <f ca="1">IFERROR(LOOKUP(1,0/((B4645=名单!B:B)*(VALUE(AW4645)&gt;=名单!E:E)*(VALUE(AW4645)&lt;=名单!G:G)*(Y4645="正常走货")),名单!H:H),"否")</f>
        <v>否</v>
      </c>
      <c r="G4645" s="53" t="s">
        <v>13902</v>
      </c>
      <c r="H4645" s="53" t="s">
        <v>13904</v>
      </c>
      <c r="J4645" s="73" t="s">
        <v>160</v>
      </c>
      <c r="L4645" s="53" t="s">
        <v>18</v>
      </c>
      <c r="S4645" s="53" t="s">
        <v>337</v>
      </c>
      <c r="T4645" s="53" t="s">
        <v>14378</v>
      </c>
      <c r="Y4645" s="53" t="s">
        <v>14379</v>
      </c>
      <c r="AO4645" s="53">
        <v>0</v>
      </c>
      <c r="AW4645" s="53" t="s">
        <v>19039</v>
      </c>
    </row>
    <row r="4646" spans="1:49">
      <c r="A4646" s="70" t="str">
        <f t="shared" si="150"/>
        <v>2026-01</v>
      </c>
      <c r="B4646" s="5" t="str">
        <f>_xlfn.XLOOKUP(G4646,过机服务商重量差!A:A,过机服务商重量差!G:G)</f>
        <v>无崖子</v>
      </c>
      <c r="C4646" s="32" t="str">
        <f t="shared" si="151"/>
        <v>渠道</v>
      </c>
      <c r="D4646" s="63">
        <f>ROUND(IF(AND(AO4646&gt;=0,Y4646="正常走货"),_xlfn.XLOOKUP(G4646,过机服务商重量差!A:A,过机服务商重量差!L:L),"0"),2)</f>
        <v>2</v>
      </c>
      <c r="E4646" s="64">
        <f>ROUND(IF(B4646="小旋风",$D4646/提成!$D$4*提成!$E$4,$D4646/提成!$D$3*提成!$E$3),2)</f>
        <v>0.02</v>
      </c>
      <c r="F4646" s="5" t="str">
        <f ca="1">IFERROR(LOOKUP(1,0/((B4646=名单!B:B)*(VALUE(AW4646)&gt;=名单!E:E)*(VALUE(AW4646)&lt;=名单!G:G)*(Y4646="正常走货")),名单!H:H),"否")</f>
        <v>否</v>
      </c>
      <c r="G4646" s="53" t="s">
        <v>13905</v>
      </c>
      <c r="H4646" s="53" t="s">
        <v>13907</v>
      </c>
      <c r="J4646" s="73" t="s">
        <v>160</v>
      </c>
      <c r="L4646" s="53" t="s">
        <v>18</v>
      </c>
      <c r="S4646" s="53" t="s">
        <v>7799</v>
      </c>
      <c r="T4646" s="53" t="s">
        <v>14382</v>
      </c>
      <c r="Y4646" s="53" t="s">
        <v>14379</v>
      </c>
      <c r="AO4646" s="53">
        <v>0</v>
      </c>
      <c r="AW4646" s="53" t="s">
        <v>19040</v>
      </c>
    </row>
    <row r="4647" spans="1:49">
      <c r="A4647" s="70" t="str">
        <f t="shared" si="150"/>
        <v>2026-01</v>
      </c>
      <c r="B4647" s="5" t="str">
        <f>_xlfn.XLOOKUP(G4647,过机服务商重量差!A:A,过机服务商重量差!G:G)</f>
        <v>无崖子</v>
      </c>
      <c r="C4647" s="32" t="str">
        <f t="shared" si="151"/>
        <v>渠道</v>
      </c>
      <c r="D4647" s="63">
        <f>ROUND(IF(AND(AO4647&gt;=0,Y4647="正常走货"),_xlfn.XLOOKUP(G4647,过机服务商重量差!A:A,过机服务商重量差!L:L),"0"),2)</f>
        <v>2</v>
      </c>
      <c r="E4647" s="64">
        <f>ROUND(IF(B4647="小旋风",$D4647/提成!$D$4*提成!$E$4,$D4647/提成!$D$3*提成!$E$3),2)</f>
        <v>0.02</v>
      </c>
      <c r="F4647" s="5" t="str">
        <f ca="1">IFERROR(LOOKUP(1,0/((B4647=名单!B:B)*(VALUE(AW4647)&gt;=名单!E:E)*(VALUE(AW4647)&lt;=名单!G:G)*(Y4647="正常走货")),名单!H:H),"否")</f>
        <v>否</v>
      </c>
      <c r="G4647" s="53" t="s">
        <v>13908</v>
      </c>
      <c r="H4647" s="53" t="s">
        <v>13910</v>
      </c>
      <c r="J4647" s="73" t="s">
        <v>160</v>
      </c>
      <c r="L4647" s="53" t="s">
        <v>18</v>
      </c>
      <c r="S4647" s="53" t="s">
        <v>215</v>
      </c>
      <c r="T4647" s="53" t="s">
        <v>14378</v>
      </c>
      <c r="Y4647" s="53" t="s">
        <v>14379</v>
      </c>
      <c r="AO4647" s="53">
        <v>0</v>
      </c>
      <c r="AW4647" s="53" t="s">
        <v>19041</v>
      </c>
    </row>
    <row r="4648" spans="1:49">
      <c r="A4648" s="70" t="str">
        <f t="shared" si="150"/>
        <v>2026-01</v>
      </c>
      <c r="B4648" s="5" t="str">
        <f>_xlfn.XLOOKUP(G4648,过机服务商重量差!A:A,过机服务商重量差!G:G)</f>
        <v>玉麒麟</v>
      </c>
      <c r="C4648" s="32" t="str">
        <f t="shared" si="151"/>
        <v>渠道</v>
      </c>
      <c r="D4648" s="63">
        <f>ROUND(IF(AND(AO4648&gt;=0,Y4648="正常走货"),_xlfn.XLOOKUP(G4648,过机服务商重量差!A:A,过机服务商重量差!L:L),"0"),2)</f>
        <v>15</v>
      </c>
      <c r="E4648" s="64">
        <f>ROUND(IF(B4648="小旋风",$D4648/提成!$D$4*提成!$E$4,$D4648/提成!$D$3*提成!$E$3),2)</f>
        <v>0.15</v>
      </c>
      <c r="F4648" s="5" t="str">
        <f ca="1">IFERROR(LOOKUP(1,0/((B4648=名单!B:B)*(VALUE(AW4648)&gt;=名单!E:E)*(VALUE(AW4648)&lt;=名单!G:G)*(Y4648="正常走货")),名单!H:H),"否")</f>
        <v>否</v>
      </c>
      <c r="G4648" s="53" t="s">
        <v>13911</v>
      </c>
      <c r="H4648" s="53" t="s">
        <v>13913</v>
      </c>
      <c r="J4648" s="73" t="s">
        <v>17</v>
      </c>
      <c r="L4648" s="53" t="s">
        <v>18</v>
      </c>
      <c r="S4648" s="53" t="s">
        <v>215</v>
      </c>
      <c r="T4648" s="53" t="s">
        <v>14378</v>
      </c>
      <c r="Y4648" s="53" t="s">
        <v>14379</v>
      </c>
      <c r="AO4648" s="53">
        <v>49.6300000000001</v>
      </c>
      <c r="AW4648" s="53" t="s">
        <v>19042</v>
      </c>
    </row>
    <row r="4649" spans="1:49">
      <c r="A4649" s="70" t="str">
        <f t="shared" si="150"/>
        <v>2026-01</v>
      </c>
      <c r="B4649" s="5" t="str">
        <f>_xlfn.XLOOKUP(G4649,过机服务商重量差!A:A,过机服务商重量差!G:G)</f>
        <v>玉麒麟</v>
      </c>
      <c r="C4649" s="32" t="str">
        <f t="shared" si="151"/>
        <v>渠道</v>
      </c>
      <c r="D4649" s="63">
        <f>ROUND(IF(AND(AO4649&gt;=0,Y4649="正常走货"),_xlfn.XLOOKUP(G4649,过机服务商重量差!A:A,过机服务商重量差!L:L),"0"),2)</f>
        <v>7</v>
      </c>
      <c r="E4649" s="64">
        <f>ROUND(IF(B4649="小旋风",$D4649/提成!$D$4*提成!$E$4,$D4649/提成!$D$3*提成!$E$3),2)</f>
        <v>0.07</v>
      </c>
      <c r="F4649" s="5" t="str">
        <f ca="1">IFERROR(LOOKUP(1,0/((B4649=名单!B:B)*(VALUE(AW4649)&gt;=名单!E:E)*(VALUE(AW4649)&lt;=名单!G:G)*(Y4649="正常走货")),名单!H:H),"否")</f>
        <v>否</v>
      </c>
      <c r="G4649" s="53" t="s">
        <v>13914</v>
      </c>
      <c r="H4649" s="53" t="s">
        <v>13916</v>
      </c>
      <c r="J4649" s="73" t="s">
        <v>17</v>
      </c>
      <c r="L4649" s="53" t="s">
        <v>18</v>
      </c>
      <c r="S4649" s="53" t="s">
        <v>120</v>
      </c>
      <c r="T4649" s="53" t="s">
        <v>14382</v>
      </c>
      <c r="Y4649" s="53" t="s">
        <v>14379</v>
      </c>
      <c r="AO4649" s="53">
        <v>80.79</v>
      </c>
      <c r="AW4649" s="53" t="s">
        <v>19043</v>
      </c>
    </row>
    <row r="4650" spans="1:49">
      <c r="A4650" s="70" t="str">
        <f t="shared" si="150"/>
        <v>2026-01</v>
      </c>
      <c r="B4650" s="5" t="str">
        <f>_xlfn.XLOOKUP(G4650,过机服务商重量差!A:A,过机服务商重量差!G:G)</f>
        <v>无崖子</v>
      </c>
      <c r="C4650" s="32" t="str">
        <f t="shared" si="151"/>
        <v>渠道</v>
      </c>
      <c r="D4650" s="63">
        <f>ROUND(IF(AND(AO4650&gt;=0,Y4650="正常走货"),_xlfn.XLOOKUP(G4650,过机服务商重量差!A:A,过机服务商重量差!L:L),"0"),2)</f>
        <v>5</v>
      </c>
      <c r="E4650" s="64">
        <f>ROUND(IF(B4650="小旋风",$D4650/提成!$D$4*提成!$E$4,$D4650/提成!$D$3*提成!$E$3),2)</f>
        <v>0.05</v>
      </c>
      <c r="F4650" s="5" t="str">
        <f ca="1">IFERROR(LOOKUP(1,0/((B4650=名单!B:B)*(VALUE(AW4650)&gt;=名单!E:E)*(VALUE(AW4650)&lt;=名单!G:G)*(Y4650="正常走货")),名单!H:H),"否")</f>
        <v>否</v>
      </c>
      <c r="G4650" s="53" t="s">
        <v>13917</v>
      </c>
      <c r="H4650" s="53" t="s">
        <v>13919</v>
      </c>
      <c r="J4650" s="73" t="s">
        <v>3253</v>
      </c>
      <c r="L4650" s="53" t="s">
        <v>18</v>
      </c>
      <c r="S4650" s="53" t="s">
        <v>215</v>
      </c>
      <c r="T4650" s="53" t="s">
        <v>14378</v>
      </c>
      <c r="Y4650" s="53" t="s">
        <v>14379</v>
      </c>
      <c r="AO4650" s="53">
        <v>0</v>
      </c>
      <c r="AW4650" s="53" t="s">
        <v>19044</v>
      </c>
    </row>
    <row r="4651" spans="1:49">
      <c r="A4651" s="70" t="str">
        <f t="shared" si="150"/>
        <v>2026-01</v>
      </c>
      <c r="B4651" s="5" t="str">
        <f>_xlfn.XLOOKUP(G4651,过机服务商重量差!A:A,过机服务商重量差!G:G)</f>
        <v>玉麒麟</v>
      </c>
      <c r="C4651" s="32" t="str">
        <f t="shared" si="151"/>
        <v>渠道</v>
      </c>
      <c r="D4651" s="63">
        <f>ROUND(IF(AND(AO4651&gt;=0,Y4651="正常走货"),_xlfn.XLOOKUP(G4651,过机服务商重量差!A:A,过机服务商重量差!L:L),"0"),2)</f>
        <v>1</v>
      </c>
      <c r="E4651" s="64">
        <f>ROUND(IF(B4651="小旋风",$D4651/提成!$D$4*提成!$E$4,$D4651/提成!$D$3*提成!$E$3),2)</f>
        <v>0.01</v>
      </c>
      <c r="F4651" s="5" t="str">
        <f ca="1">IFERROR(LOOKUP(1,0/((B4651=名单!B:B)*(VALUE(AW4651)&gt;=名单!E:E)*(VALUE(AW4651)&lt;=名单!G:G)*(Y4651="正常走货")),名单!H:H),"否")</f>
        <v>否</v>
      </c>
      <c r="G4651" s="53" t="s">
        <v>13920</v>
      </c>
      <c r="H4651" s="53" t="s">
        <v>13922</v>
      </c>
      <c r="J4651" s="73" t="s">
        <v>24</v>
      </c>
      <c r="L4651" s="53" t="s">
        <v>18</v>
      </c>
      <c r="S4651" s="53" t="s">
        <v>152</v>
      </c>
      <c r="T4651" s="53" t="s">
        <v>14382</v>
      </c>
      <c r="Y4651" s="53" t="s">
        <v>14379</v>
      </c>
      <c r="AO4651" s="53">
        <v>51.52</v>
      </c>
      <c r="AW4651" s="53" t="s">
        <v>19045</v>
      </c>
    </row>
    <row r="4652" spans="1:49">
      <c r="A4652" s="70" t="str">
        <f t="shared" si="150"/>
        <v>2026-01</v>
      </c>
      <c r="B4652" s="5" t="str">
        <f>_xlfn.XLOOKUP(G4652,过机服务商重量差!A:A,过机服务商重量差!G:G)</f>
        <v>风清扬</v>
      </c>
      <c r="C4652" s="32" t="str">
        <f t="shared" si="151"/>
        <v>渠道</v>
      </c>
      <c r="D4652" s="63">
        <f>ROUND(IF(AND(AO4652&gt;=0,Y4652="正常走货"),_xlfn.XLOOKUP(G4652,过机服务商重量差!A:A,过机服务商重量差!L:L),"0"),2)</f>
        <v>40</v>
      </c>
      <c r="E4652" s="64">
        <f>ROUND(IF(B4652="小旋风",$D4652/提成!$D$4*提成!$E$4,$D4652/提成!$D$3*提成!$E$3),2)</f>
        <v>0.4</v>
      </c>
      <c r="F4652" s="5" t="str">
        <f ca="1">IFERROR(LOOKUP(1,0/((B4652=名单!B:B)*(VALUE(AW4652)&gt;=名单!E:E)*(VALUE(AW4652)&lt;=名单!G:G)*(Y4652="正常走货")),名单!H:H),"否")</f>
        <v>是</v>
      </c>
      <c r="G4652" s="53" t="s">
        <v>13923</v>
      </c>
      <c r="H4652" s="53" t="s">
        <v>13925</v>
      </c>
      <c r="J4652" s="73" t="s">
        <v>880</v>
      </c>
      <c r="L4652" s="53" t="s">
        <v>18</v>
      </c>
      <c r="S4652" s="53" t="s">
        <v>1567</v>
      </c>
      <c r="T4652" s="53" t="s">
        <v>14386</v>
      </c>
      <c r="Y4652" s="53" t="s">
        <v>14379</v>
      </c>
      <c r="AO4652" s="53">
        <v>309.5</v>
      </c>
      <c r="AW4652" s="53" t="s">
        <v>19046</v>
      </c>
    </row>
    <row r="4653" spans="1:49">
      <c r="A4653" s="70" t="str">
        <f t="shared" si="150"/>
        <v>2026-01</v>
      </c>
      <c r="B4653" s="5" t="str">
        <f>_xlfn.XLOOKUP(G4653,过机服务商重量差!A:A,过机服务商重量差!G:G)</f>
        <v>玉麒麟</v>
      </c>
      <c r="C4653" s="32" t="str">
        <f t="shared" si="151"/>
        <v>渠道</v>
      </c>
      <c r="D4653" s="63">
        <f>ROUND(IF(AND(AO4653&gt;=0,Y4653="正常走货"),_xlfn.XLOOKUP(G4653,过机服务商重量差!A:A,过机服务商重量差!L:L),"0"),2)</f>
        <v>12</v>
      </c>
      <c r="E4653" s="64">
        <f>ROUND(IF(B4653="小旋风",$D4653/提成!$D$4*提成!$E$4,$D4653/提成!$D$3*提成!$E$3),2)</f>
        <v>0.12</v>
      </c>
      <c r="F4653" s="5" t="str">
        <f ca="1">IFERROR(LOOKUP(1,0/((B4653=名单!B:B)*(VALUE(AW4653)&gt;=名单!E:E)*(VALUE(AW4653)&lt;=名单!G:G)*(Y4653="正常走货")),名单!H:H),"否")</f>
        <v>否</v>
      </c>
      <c r="G4653" s="53" t="s">
        <v>13926</v>
      </c>
      <c r="H4653" s="53" t="s">
        <v>13928</v>
      </c>
      <c r="J4653" s="73" t="s">
        <v>17</v>
      </c>
      <c r="L4653" s="53" t="s">
        <v>18</v>
      </c>
      <c r="S4653" s="53" t="s">
        <v>767</v>
      </c>
      <c r="T4653" s="53" t="s">
        <v>14382</v>
      </c>
      <c r="Y4653" s="53" t="s">
        <v>14379</v>
      </c>
      <c r="AO4653" s="53">
        <v>87.17</v>
      </c>
      <c r="AW4653" s="53" t="s">
        <v>19047</v>
      </c>
    </row>
    <row r="4654" spans="1:49">
      <c r="A4654" s="70" t="str">
        <f t="shared" si="150"/>
        <v>2026-01</v>
      </c>
      <c r="B4654" s="5" t="str">
        <f>_xlfn.XLOOKUP(G4654,过机服务商重量差!A:A,过机服务商重量差!G:G)</f>
        <v>帅时莹</v>
      </c>
      <c r="C4654" s="32" t="str">
        <f t="shared" si="151"/>
        <v>渠道</v>
      </c>
      <c r="D4654" s="63">
        <f>ROUND(IF(AND(AO4654&gt;=0,Y4654="正常走货"),_xlfn.XLOOKUP(G4654,过机服务商重量差!A:A,过机服务商重量差!L:L),"0"),2)</f>
        <v>24</v>
      </c>
      <c r="E4654" s="64">
        <f>ROUND(IF(B4654="小旋风",$D4654/提成!$D$4*提成!$E$4,$D4654/提成!$D$3*提成!$E$3),2)</f>
        <v>0.24</v>
      </c>
      <c r="F4654" s="5" t="str">
        <f ca="1">IFERROR(LOOKUP(1,0/((B4654=名单!B:B)*(VALUE(AW4654)&gt;=名单!E:E)*(VALUE(AW4654)&lt;=名单!G:G)*(Y4654="正常走货")),名单!H:H),"否")</f>
        <v>否</v>
      </c>
      <c r="G4654" s="53" t="s">
        <v>13929</v>
      </c>
      <c r="H4654" s="53" t="s">
        <v>13931</v>
      </c>
      <c r="J4654" s="73" t="s">
        <v>586</v>
      </c>
      <c r="L4654" s="53" t="s">
        <v>18</v>
      </c>
      <c r="S4654" s="53" t="s">
        <v>191</v>
      </c>
      <c r="T4654" s="53" t="s">
        <v>14410</v>
      </c>
      <c r="Y4654" s="53" t="s">
        <v>14379</v>
      </c>
      <c r="AO4654" s="53">
        <v>324</v>
      </c>
      <c r="AW4654" s="53" t="s">
        <v>19048</v>
      </c>
    </row>
    <row r="4655" spans="1:49">
      <c r="A4655" s="70" t="str">
        <f t="shared" si="150"/>
        <v>2026-01</v>
      </c>
      <c r="B4655" s="5" t="str">
        <f>_xlfn.XLOOKUP(G4655,过机服务商重量差!A:A,过机服务商重量差!G:G)</f>
        <v>玉麒麟</v>
      </c>
      <c r="C4655" s="32" t="str">
        <f t="shared" si="151"/>
        <v/>
      </c>
      <c r="D4655" s="63">
        <f>ROUND(IF(AND(AO4655&gt;=0,Y4655="正常走货"),_xlfn.XLOOKUP(G4655,过机服务商重量差!A:A,过机服务商重量差!L:L),"0"),2)</f>
        <v>0</v>
      </c>
      <c r="E4655" s="64">
        <f>ROUND(IF(B4655="小旋风",$D4655/提成!$D$4*提成!$E$4,$D4655/提成!$D$3*提成!$E$3),2)</f>
        <v>0</v>
      </c>
      <c r="F4655" s="5" t="str">
        <f ca="1">IFERROR(LOOKUP(1,0/((B4655=名单!B:B)*(VALUE(AW4655)&gt;=名单!E:E)*(VALUE(AW4655)&lt;=名单!G:G)*(Y4655="正常走货")),名单!H:H),"否")</f>
        <v>否</v>
      </c>
      <c r="G4655" s="53" t="s">
        <v>13932</v>
      </c>
      <c r="H4655" s="53" t="s">
        <v>13934</v>
      </c>
      <c r="J4655" s="73" t="s">
        <v>256</v>
      </c>
      <c r="L4655" s="53" t="s">
        <v>18</v>
      </c>
      <c r="S4655" s="53" t="s">
        <v>767</v>
      </c>
      <c r="T4655" s="53" t="s">
        <v>14382</v>
      </c>
      <c r="Y4655" s="53" t="s">
        <v>14379</v>
      </c>
      <c r="AO4655" s="53">
        <v>-127</v>
      </c>
      <c r="AW4655" s="53" t="s">
        <v>19049</v>
      </c>
    </row>
    <row r="4656" spans="1:49">
      <c r="A4656" s="70" t="str">
        <f t="shared" si="150"/>
        <v>2026-01</v>
      </c>
      <c r="B4656" s="5" t="str">
        <f>_xlfn.XLOOKUP(G4656,过机服务商重量差!A:A,过机服务商重量差!G:G)</f>
        <v>无崖子</v>
      </c>
      <c r="C4656" s="32" t="str">
        <f t="shared" si="151"/>
        <v>渠道</v>
      </c>
      <c r="D4656" s="63">
        <f>ROUND(IF(AND(AO4656&gt;=0,Y4656="正常走货"),_xlfn.XLOOKUP(G4656,过机服务商重量差!A:A,过机服务商重量差!L:L),"0"),2)</f>
        <v>5.5</v>
      </c>
      <c r="E4656" s="64">
        <f>ROUND(IF(B4656="小旋风",$D4656/提成!$D$4*提成!$E$4,$D4656/提成!$D$3*提成!$E$3),2)</f>
        <v>0.06</v>
      </c>
      <c r="F4656" s="5" t="str">
        <f ca="1">IFERROR(LOOKUP(1,0/((B4656=名单!B:B)*(VALUE(AW4656)&gt;=名单!E:E)*(VALUE(AW4656)&lt;=名单!G:G)*(Y4656="正常走货")),名单!H:H),"否")</f>
        <v>否</v>
      </c>
      <c r="G4656" s="53" t="s">
        <v>13935</v>
      </c>
      <c r="H4656" s="53" t="s">
        <v>13937</v>
      </c>
      <c r="J4656" s="73" t="s">
        <v>845</v>
      </c>
      <c r="L4656" s="53" t="s">
        <v>18</v>
      </c>
      <c r="S4656" s="53" t="s">
        <v>7799</v>
      </c>
      <c r="T4656" s="53" t="s">
        <v>14382</v>
      </c>
      <c r="Y4656" s="53" t="s">
        <v>14379</v>
      </c>
      <c r="AO4656" s="53">
        <v>0</v>
      </c>
      <c r="AW4656" s="53" t="s">
        <v>19050</v>
      </c>
    </row>
    <row r="4657" spans="1:49">
      <c r="A4657" s="70" t="str">
        <f t="shared" si="150"/>
        <v>2026-01</v>
      </c>
      <c r="B4657" s="5" t="str">
        <f>_xlfn.XLOOKUP(G4657,过机服务商重量差!A:A,过机服务商重量差!G:G)</f>
        <v>玉麒麟</v>
      </c>
      <c r="C4657" s="32" t="str">
        <f t="shared" si="151"/>
        <v>渠道</v>
      </c>
      <c r="D4657" s="63">
        <f>ROUND(IF(AND(AO4657&gt;=0,Y4657="正常走货"),_xlfn.XLOOKUP(G4657,过机服务商重量差!A:A,过机服务商重量差!L:L),"0"),2)</f>
        <v>7</v>
      </c>
      <c r="E4657" s="64">
        <f>ROUND(IF(B4657="小旋风",$D4657/提成!$D$4*提成!$E$4,$D4657/提成!$D$3*提成!$E$3),2)</f>
        <v>0.07</v>
      </c>
      <c r="F4657" s="5" t="str">
        <f ca="1">IFERROR(LOOKUP(1,0/((B4657=名单!B:B)*(VALUE(AW4657)&gt;=名单!E:E)*(VALUE(AW4657)&lt;=名单!G:G)*(Y4657="正常走货")),名单!H:H),"否")</f>
        <v>否</v>
      </c>
      <c r="G4657" s="53" t="s">
        <v>13938</v>
      </c>
      <c r="H4657" s="53" t="s">
        <v>13940</v>
      </c>
      <c r="J4657" s="73" t="s">
        <v>17</v>
      </c>
      <c r="L4657" s="53" t="s">
        <v>18</v>
      </c>
      <c r="S4657" s="53" t="s">
        <v>191</v>
      </c>
      <c r="T4657" s="53" t="s">
        <v>14410</v>
      </c>
      <c r="Y4657" s="53" t="s">
        <v>14379</v>
      </c>
      <c r="AO4657" s="53">
        <v>167</v>
      </c>
      <c r="AW4657" s="53" t="s">
        <v>19051</v>
      </c>
    </row>
    <row r="4658" spans="1:49">
      <c r="A4658" s="70" t="str">
        <f t="shared" si="150"/>
        <v>2026-01</v>
      </c>
      <c r="B4658" s="5" t="str">
        <f>_xlfn.XLOOKUP(G4658,过机服务商重量差!A:A,过机服务商重量差!G:G)</f>
        <v>玉麒麟</v>
      </c>
      <c r="C4658" s="32" t="str">
        <f t="shared" si="151"/>
        <v>渠道</v>
      </c>
      <c r="D4658" s="63">
        <f>ROUND(IF(AND(AO4658&gt;=0,Y4658="正常走货"),_xlfn.XLOOKUP(G4658,过机服务商重量差!A:A,过机服务商重量差!L:L),"0"),2)</f>
        <v>22</v>
      </c>
      <c r="E4658" s="64">
        <f>ROUND(IF(B4658="小旋风",$D4658/提成!$D$4*提成!$E$4,$D4658/提成!$D$3*提成!$E$3),2)</f>
        <v>0.22</v>
      </c>
      <c r="F4658" s="5" t="str">
        <f ca="1">IFERROR(LOOKUP(1,0/((B4658=名单!B:B)*(VALUE(AW4658)&gt;=名单!E:E)*(VALUE(AW4658)&lt;=名单!G:G)*(Y4658="正常走货")),名单!H:H),"否")</f>
        <v>否</v>
      </c>
      <c r="G4658" s="53" t="s">
        <v>13941</v>
      </c>
      <c r="H4658" s="53" t="s">
        <v>13943</v>
      </c>
      <c r="J4658" s="73" t="s">
        <v>1080</v>
      </c>
      <c r="L4658" s="53" t="s">
        <v>18</v>
      </c>
      <c r="S4658" s="53" t="s">
        <v>10131</v>
      </c>
      <c r="T4658" s="53" t="s">
        <v>14578</v>
      </c>
      <c r="Y4658" s="53" t="s">
        <v>14379</v>
      </c>
      <c r="AO4658" s="53">
        <v>113.6</v>
      </c>
      <c r="AW4658" s="53" t="s">
        <v>19052</v>
      </c>
    </row>
    <row r="4659" spans="1:49">
      <c r="A4659" s="70" t="str">
        <f t="shared" si="150"/>
        <v>2026-01</v>
      </c>
      <c r="B4659" s="5" t="str">
        <f>_xlfn.XLOOKUP(G4659,过机服务商重量差!A:A,过机服务商重量差!G:G)</f>
        <v>玉麒麟</v>
      </c>
      <c r="C4659" s="32" t="str">
        <f t="shared" si="151"/>
        <v>渠道</v>
      </c>
      <c r="D4659" s="63">
        <f>ROUND(IF(AND(AO4659&gt;=0,Y4659="正常走货"),_xlfn.XLOOKUP(G4659,过机服务商重量差!A:A,过机服务商重量差!L:L),"0"),2)</f>
        <v>22</v>
      </c>
      <c r="E4659" s="64">
        <f>ROUND(IF(B4659="小旋风",$D4659/提成!$D$4*提成!$E$4,$D4659/提成!$D$3*提成!$E$3),2)</f>
        <v>0.22</v>
      </c>
      <c r="F4659" s="5" t="str">
        <f ca="1">IFERROR(LOOKUP(1,0/((B4659=名单!B:B)*(VALUE(AW4659)&gt;=名单!E:E)*(VALUE(AW4659)&lt;=名单!G:G)*(Y4659="正常走货")),名单!H:H),"否")</f>
        <v>否</v>
      </c>
      <c r="G4659" s="53" t="s">
        <v>13944</v>
      </c>
      <c r="H4659" s="53" t="s">
        <v>13946</v>
      </c>
      <c r="J4659" s="53" t="s">
        <v>1080</v>
      </c>
      <c r="L4659" s="53" t="s">
        <v>18</v>
      </c>
      <c r="S4659" s="53" t="s">
        <v>10131</v>
      </c>
      <c r="T4659" s="53" t="s">
        <v>14578</v>
      </c>
      <c r="Y4659" s="53" t="s">
        <v>14379</v>
      </c>
      <c r="AO4659" s="53">
        <v>113.6</v>
      </c>
      <c r="AW4659" s="53" t="s">
        <v>19053</v>
      </c>
    </row>
    <row r="4660" spans="1:49">
      <c r="A4660" s="70" t="str">
        <f t="shared" si="150"/>
        <v>2026-01</v>
      </c>
      <c r="B4660" s="5" t="str">
        <f>_xlfn.XLOOKUP(G4660,过机服务商重量差!A:A,过机服务商重量差!G:G)</f>
        <v>玉麒麟</v>
      </c>
      <c r="C4660" s="32" t="str">
        <f t="shared" si="151"/>
        <v>渠道</v>
      </c>
      <c r="D4660" s="63">
        <f>ROUND(IF(AND(AO4660&gt;=0,Y4660="正常走货"),_xlfn.XLOOKUP(G4660,过机服务商重量差!A:A,过机服务商重量差!L:L),"0"),2)</f>
        <v>73</v>
      </c>
      <c r="E4660" s="64">
        <f>ROUND(IF(B4660="小旋风",$D4660/提成!$D$4*提成!$E$4,$D4660/提成!$D$3*提成!$E$3),2)</f>
        <v>0.73</v>
      </c>
      <c r="F4660" s="5" t="str">
        <f ca="1">IFERROR(LOOKUP(1,0/((B4660=名单!B:B)*(VALUE(AW4660)&gt;=名单!E:E)*(VALUE(AW4660)&lt;=名单!G:G)*(Y4660="正常走货")),名单!H:H),"否")</f>
        <v>否</v>
      </c>
      <c r="G4660" s="53" t="s">
        <v>13947</v>
      </c>
      <c r="H4660" s="53" t="s">
        <v>13949</v>
      </c>
      <c r="J4660" s="73" t="s">
        <v>17</v>
      </c>
      <c r="L4660" s="53" t="s">
        <v>18</v>
      </c>
      <c r="S4660" s="53" t="s">
        <v>152</v>
      </c>
      <c r="T4660" s="53" t="s">
        <v>14382</v>
      </c>
      <c r="Y4660" s="53" t="s">
        <v>14379</v>
      </c>
      <c r="AO4660" s="53">
        <v>323.6</v>
      </c>
      <c r="AW4660" s="53" t="s">
        <v>19054</v>
      </c>
    </row>
    <row r="4661" spans="1:49">
      <c r="A4661" s="70" t="str">
        <f t="shared" si="150"/>
        <v>2026-01</v>
      </c>
      <c r="B4661" s="5" t="str">
        <f>_xlfn.XLOOKUP(G4661,过机服务商重量差!A:A,过机服务商重量差!G:G)</f>
        <v>帅时莹</v>
      </c>
      <c r="C4661" s="32" t="str">
        <f t="shared" si="151"/>
        <v>渠道</v>
      </c>
      <c r="D4661" s="63">
        <f>ROUND(IF(AND(AO4661&gt;=0,Y4661="正常走货"),_xlfn.XLOOKUP(G4661,过机服务商重量差!A:A,过机服务商重量差!L:L),"0"),2)</f>
        <v>335</v>
      </c>
      <c r="E4661" s="64">
        <f>ROUND(IF(B4661="小旋风",$D4661/提成!$D$4*提成!$E$4,$D4661/提成!$D$3*提成!$E$3),2)</f>
        <v>3.35</v>
      </c>
      <c r="F4661" s="5" t="str">
        <f ca="1">IFERROR(LOOKUP(1,0/((B4661=名单!B:B)*(VALUE(AW4661)&gt;=名单!E:E)*(VALUE(AW4661)&lt;=名单!G:G)*(Y4661="正常走货")),名单!H:H),"否")</f>
        <v>否</v>
      </c>
      <c r="G4661" s="53" t="s">
        <v>13950</v>
      </c>
      <c r="H4661" s="53" t="s">
        <v>13952</v>
      </c>
      <c r="J4661" s="73" t="s">
        <v>97</v>
      </c>
      <c r="L4661" s="53" t="s">
        <v>18</v>
      </c>
      <c r="S4661" s="53" t="s">
        <v>199</v>
      </c>
      <c r="T4661" s="53" t="s">
        <v>14439</v>
      </c>
      <c r="Y4661" s="53" t="s">
        <v>14379</v>
      </c>
      <c r="AO4661" s="53">
        <v>1892.5</v>
      </c>
      <c r="AW4661" s="53" t="s">
        <v>19055</v>
      </c>
    </row>
    <row r="4662" spans="1:49">
      <c r="A4662" s="70" t="str">
        <f t="shared" si="150"/>
        <v>2026-01</v>
      </c>
      <c r="B4662" s="5" t="str">
        <f>_xlfn.XLOOKUP(G4662,过机服务商重量差!A:A,过机服务商重量差!G:G)</f>
        <v>玉麒麟</v>
      </c>
      <c r="C4662" s="32" t="str">
        <f t="shared" si="151"/>
        <v>渠道</v>
      </c>
      <c r="D4662" s="63">
        <f>ROUND(IF(AND(AO4662&gt;=0,Y4662="正常走货"),_xlfn.XLOOKUP(G4662,过机服务商重量差!A:A,过机服务商重量差!L:L),"0"),2)</f>
        <v>3</v>
      </c>
      <c r="E4662" s="64">
        <f>ROUND(IF(B4662="小旋风",$D4662/提成!$D$4*提成!$E$4,$D4662/提成!$D$3*提成!$E$3),2)</f>
        <v>0.03</v>
      </c>
      <c r="F4662" s="5" t="str">
        <f ca="1">IFERROR(LOOKUP(1,0/((B4662=名单!B:B)*(VALUE(AW4662)&gt;=名单!E:E)*(VALUE(AW4662)&lt;=名单!G:G)*(Y4662="正常走货")),名单!H:H),"否")</f>
        <v>否</v>
      </c>
      <c r="G4662" s="53" t="s">
        <v>13953</v>
      </c>
      <c r="H4662" s="53" t="s">
        <v>13955</v>
      </c>
      <c r="J4662" s="73" t="s">
        <v>17</v>
      </c>
      <c r="L4662" s="53" t="s">
        <v>18</v>
      </c>
      <c r="S4662" s="53" t="s">
        <v>471</v>
      </c>
      <c r="T4662" s="53" t="s">
        <v>14386</v>
      </c>
      <c r="Y4662" s="53" t="s">
        <v>14379</v>
      </c>
      <c r="AO4662" s="53">
        <v>85.17</v>
      </c>
      <c r="AW4662" s="53" t="s">
        <v>19056</v>
      </c>
    </row>
    <row r="4663" spans="1:49">
      <c r="A4663" s="70" t="str">
        <f t="shared" ref="A4663:A4726" si="152">MID(AW4663,1,7)</f>
        <v>2026-01</v>
      </c>
      <c r="B4663" s="5" t="str">
        <f>_xlfn.XLOOKUP(G4663,过机服务商重量差!A:A,过机服务商重量差!G:G)</f>
        <v>帅时莹</v>
      </c>
      <c r="C4663" s="32" t="str">
        <f t="shared" ref="C4663:C4726" si="153">IF(OR(AO4663&lt;0,L4663="FBA海运"),"","渠道")</f>
        <v>渠道</v>
      </c>
      <c r="D4663" s="63">
        <f>ROUND(IF(AND(AO4663&gt;=0,Y4663="正常走货"),_xlfn.XLOOKUP(G4663,过机服务商重量差!A:A,过机服务商重量差!L:L),"0"),2)</f>
        <v>47</v>
      </c>
      <c r="E4663" s="64">
        <f>ROUND(IF(B4663="小旋风",$D4663/提成!$D$4*提成!$E$4,$D4663/提成!$D$3*提成!$E$3),2)</f>
        <v>0.47</v>
      </c>
      <c r="F4663" s="5" t="str">
        <f ca="1">IFERROR(LOOKUP(1,0/((B4663=名单!B:B)*(VALUE(AW4663)&gt;=名单!E:E)*(VALUE(AW4663)&lt;=名单!G:G)*(Y4663="正常走货")),名单!H:H),"否")</f>
        <v>否</v>
      </c>
      <c r="G4663" s="53" t="s">
        <v>13956</v>
      </c>
      <c r="H4663" s="53" t="s">
        <v>13958</v>
      </c>
      <c r="J4663" s="73" t="s">
        <v>287</v>
      </c>
      <c r="L4663" s="53" t="s">
        <v>18</v>
      </c>
      <c r="S4663" s="53" t="s">
        <v>306</v>
      </c>
      <c r="T4663" s="53" t="s">
        <v>14410</v>
      </c>
      <c r="Y4663" s="53" t="s">
        <v>14379</v>
      </c>
      <c r="AO4663" s="53">
        <v>206.8</v>
      </c>
      <c r="AW4663" s="53" t="s">
        <v>19057</v>
      </c>
    </row>
    <row r="4664" spans="1:49">
      <c r="A4664" s="70" t="str">
        <f t="shared" si="152"/>
        <v>2026-01</v>
      </c>
      <c r="B4664" s="5" t="str">
        <f>_xlfn.XLOOKUP(G4664,过机服务商重量差!A:A,过机服务商重量差!G:G)</f>
        <v>风清扬</v>
      </c>
      <c r="C4664" s="32" t="str">
        <f t="shared" si="153"/>
        <v>渠道</v>
      </c>
      <c r="D4664" s="63">
        <f>ROUND(IF(AND(AO4664&gt;=0,Y4664="正常走货"),_xlfn.XLOOKUP(G4664,过机服务商重量差!A:A,过机服务商重量差!L:L),"0"),2)</f>
        <v>0</v>
      </c>
      <c r="E4664" s="64">
        <f>ROUND(IF(B4664="小旋风",$D4664/提成!$D$4*提成!$E$4,$D4664/提成!$D$3*提成!$E$3),2)</f>
        <v>0</v>
      </c>
      <c r="F4664" s="5" t="str">
        <f ca="1">IFERROR(LOOKUP(1,0/((B4664=名单!B:B)*(VALUE(AW4664)&gt;=名单!E:E)*(VALUE(AW4664)&lt;=名单!G:G)*(Y4664="正常走货")),名单!H:H),"否")</f>
        <v>否</v>
      </c>
      <c r="G4664" s="53" t="s">
        <v>13959</v>
      </c>
      <c r="H4664" s="53" t="s">
        <v>36</v>
      </c>
      <c r="J4664" s="73" t="s">
        <v>51</v>
      </c>
      <c r="L4664" s="53" t="s">
        <v>18</v>
      </c>
      <c r="S4664" s="53" t="s">
        <v>39</v>
      </c>
      <c r="T4664" s="53" t="s">
        <v>14386</v>
      </c>
      <c r="Y4664" s="53" t="s">
        <v>14434</v>
      </c>
      <c r="AO4664" s="53">
        <v>0</v>
      </c>
      <c r="AW4664" s="53" t="s">
        <v>19058</v>
      </c>
    </row>
    <row r="4665" spans="1:49">
      <c r="A4665" s="70" t="str">
        <f t="shared" si="152"/>
        <v>2026-01</v>
      </c>
      <c r="B4665" s="5" t="str">
        <f>_xlfn.XLOOKUP(G4665,过机服务商重量差!A:A,过机服务商重量差!G:G)</f>
        <v>风清扬</v>
      </c>
      <c r="C4665" s="32" t="str">
        <f t="shared" si="153"/>
        <v>渠道</v>
      </c>
      <c r="D4665" s="63">
        <f>ROUND(IF(AND(AO4665&gt;=0,Y4665="正常走货"),_xlfn.XLOOKUP(G4665,过机服务商重量差!A:A,过机服务商重量差!L:L),"0"),2)</f>
        <v>0</v>
      </c>
      <c r="E4665" s="64">
        <f>ROUND(IF(B4665="小旋风",$D4665/提成!$D$4*提成!$E$4,$D4665/提成!$D$3*提成!$E$3),2)</f>
        <v>0</v>
      </c>
      <c r="F4665" s="5" t="str">
        <f ca="1">IFERROR(LOOKUP(1,0/((B4665=名单!B:B)*(VALUE(AW4665)&gt;=名单!E:E)*(VALUE(AW4665)&lt;=名单!G:G)*(Y4665="正常走货")),名单!H:H),"否")</f>
        <v>否</v>
      </c>
      <c r="G4665" s="53" t="s">
        <v>13961</v>
      </c>
      <c r="H4665" s="53" t="s">
        <v>36</v>
      </c>
      <c r="J4665" s="73" t="s">
        <v>51</v>
      </c>
      <c r="L4665" s="53" t="s">
        <v>18</v>
      </c>
      <c r="S4665" s="53" t="s">
        <v>39</v>
      </c>
      <c r="T4665" s="53" t="s">
        <v>14386</v>
      </c>
      <c r="Y4665" s="53" t="s">
        <v>14434</v>
      </c>
      <c r="AO4665" s="53">
        <v>0</v>
      </c>
      <c r="AW4665" s="53" t="s">
        <v>19059</v>
      </c>
    </row>
    <row r="4666" spans="1:49">
      <c r="A4666" s="70" t="str">
        <f t="shared" si="152"/>
        <v>2026-01</v>
      </c>
      <c r="B4666" s="5" t="str">
        <f>_xlfn.XLOOKUP(G4666,过机服务商重量差!A:A,过机服务商重量差!G:G)</f>
        <v>风清扬</v>
      </c>
      <c r="C4666" s="32" t="str">
        <f t="shared" si="153"/>
        <v>渠道</v>
      </c>
      <c r="D4666" s="63">
        <f>ROUND(IF(AND(AO4666&gt;=0,Y4666="正常走货"),_xlfn.XLOOKUP(G4666,过机服务商重量差!A:A,过机服务商重量差!L:L),"0"),2)</f>
        <v>0</v>
      </c>
      <c r="E4666" s="64">
        <f>ROUND(IF(B4666="小旋风",$D4666/提成!$D$4*提成!$E$4,$D4666/提成!$D$3*提成!$E$3),2)</f>
        <v>0</v>
      </c>
      <c r="F4666" s="5" t="str">
        <f ca="1">IFERROR(LOOKUP(1,0/((B4666=名单!B:B)*(VALUE(AW4666)&gt;=名单!E:E)*(VALUE(AW4666)&lt;=名单!G:G)*(Y4666="正常走货")),名单!H:H),"否")</f>
        <v>否</v>
      </c>
      <c r="G4666" s="53" t="s">
        <v>13963</v>
      </c>
      <c r="H4666" s="53" t="s">
        <v>36</v>
      </c>
      <c r="J4666" s="73" t="s">
        <v>51</v>
      </c>
      <c r="L4666" s="53" t="s">
        <v>18</v>
      </c>
      <c r="S4666" s="53" t="s">
        <v>39</v>
      </c>
      <c r="T4666" s="53" t="s">
        <v>14386</v>
      </c>
      <c r="Y4666" s="53" t="s">
        <v>14434</v>
      </c>
      <c r="AO4666" s="53">
        <v>0</v>
      </c>
      <c r="AW4666" s="53" t="s">
        <v>19060</v>
      </c>
    </row>
    <row r="4667" spans="1:49">
      <c r="A4667" s="70" t="str">
        <f t="shared" si="152"/>
        <v>2026-01</v>
      </c>
      <c r="B4667" s="5" t="str">
        <f>_xlfn.XLOOKUP(G4667,过机服务商重量差!A:A,过机服务商重量差!G:G)</f>
        <v>玉麒麟</v>
      </c>
      <c r="C4667" s="32" t="str">
        <f t="shared" si="153"/>
        <v>渠道</v>
      </c>
      <c r="D4667" s="63">
        <f>ROUND(IF(AND(AO4667&gt;=0,Y4667="正常走货"),_xlfn.XLOOKUP(G4667,过机服务商重量差!A:A,过机服务商重量差!L:L),"0"),2)</f>
        <v>0.5</v>
      </c>
      <c r="E4667" s="64">
        <f>ROUND(IF(B4667="小旋风",$D4667/提成!$D$4*提成!$E$4,$D4667/提成!$D$3*提成!$E$3),2)</f>
        <v>0.01</v>
      </c>
      <c r="F4667" s="5" t="str">
        <f ca="1">IFERROR(LOOKUP(1,0/((B4667=名单!B:B)*(VALUE(AW4667)&gt;=名单!E:E)*(VALUE(AW4667)&lt;=名单!G:G)*(Y4667="正常走货")),名单!H:H),"否")</f>
        <v>否</v>
      </c>
      <c r="G4667" s="53" t="s">
        <v>13965</v>
      </c>
      <c r="H4667" s="53" t="s">
        <v>13967</v>
      </c>
      <c r="J4667" s="73" t="s">
        <v>17</v>
      </c>
      <c r="L4667" s="53" t="s">
        <v>18</v>
      </c>
      <c r="S4667" s="53" t="s">
        <v>471</v>
      </c>
      <c r="T4667" s="53" t="s">
        <v>14386</v>
      </c>
      <c r="Y4667" s="53" t="s">
        <v>14379</v>
      </c>
      <c r="AO4667" s="53">
        <v>67.3</v>
      </c>
      <c r="AW4667" s="53" t="s">
        <v>19061</v>
      </c>
    </row>
    <row r="4668" spans="1:49">
      <c r="A4668" s="70" t="str">
        <f t="shared" si="152"/>
        <v>2026-01</v>
      </c>
      <c r="B4668" s="5" t="str">
        <f>_xlfn.XLOOKUP(G4668,过机服务商重量差!A:A,过机服务商重量差!G:G)</f>
        <v>玉麒麟</v>
      </c>
      <c r="C4668" s="32" t="str">
        <f t="shared" si="153"/>
        <v>渠道</v>
      </c>
      <c r="D4668" s="63">
        <f>ROUND(IF(AND(AO4668&gt;=0,Y4668="正常走货"),_xlfn.XLOOKUP(G4668,过机服务商重量差!A:A,过机服务商重量差!L:L),"0"),2)</f>
        <v>20</v>
      </c>
      <c r="E4668" s="64">
        <f>ROUND(IF(B4668="小旋风",$D4668/提成!$D$4*提成!$E$4,$D4668/提成!$D$3*提成!$E$3),2)</f>
        <v>0.2</v>
      </c>
      <c r="F4668" s="5" t="str">
        <f ca="1">IFERROR(LOOKUP(1,0/((B4668=名单!B:B)*(VALUE(AW4668)&gt;=名单!E:E)*(VALUE(AW4668)&lt;=名单!G:G)*(Y4668="正常走货")),名单!H:H),"否")</f>
        <v>否</v>
      </c>
      <c r="G4668" s="53" t="s">
        <v>13968</v>
      </c>
      <c r="H4668" s="53" t="s">
        <v>13970</v>
      </c>
      <c r="J4668" s="73" t="s">
        <v>17</v>
      </c>
      <c r="L4668" s="53" t="s">
        <v>18</v>
      </c>
      <c r="S4668" s="53" t="s">
        <v>454</v>
      </c>
      <c r="T4668" s="53" t="s">
        <v>14407</v>
      </c>
      <c r="Y4668" s="53" t="s">
        <v>14379</v>
      </c>
      <c r="AO4668" s="53">
        <v>61.8</v>
      </c>
      <c r="AW4668" s="53" t="s">
        <v>19062</v>
      </c>
    </row>
    <row r="4669" spans="1:49">
      <c r="A4669" s="70" t="str">
        <f t="shared" si="152"/>
        <v>2026-01</v>
      </c>
      <c r="B4669" s="5" t="str">
        <f>_xlfn.XLOOKUP(G4669,过机服务商重量差!A:A,过机服务商重量差!G:G)</f>
        <v>玉麒麟</v>
      </c>
      <c r="C4669" s="32" t="str">
        <f t="shared" si="153"/>
        <v>渠道</v>
      </c>
      <c r="D4669" s="63">
        <f>ROUND(IF(AND(AO4669&gt;=0,Y4669="正常走货"),_xlfn.XLOOKUP(G4669,过机服务商重量差!A:A,过机服务商重量差!L:L),"0"),2)</f>
        <v>14.5</v>
      </c>
      <c r="E4669" s="64">
        <f>ROUND(IF(B4669="小旋风",$D4669/提成!$D$4*提成!$E$4,$D4669/提成!$D$3*提成!$E$3),2)</f>
        <v>0.15</v>
      </c>
      <c r="F4669" s="5" t="str">
        <f ca="1">IFERROR(LOOKUP(1,0/((B4669=名单!B:B)*(VALUE(AW4669)&gt;=名单!E:E)*(VALUE(AW4669)&lt;=名单!G:G)*(Y4669="正常走货")),名单!H:H),"否")</f>
        <v>否</v>
      </c>
      <c r="G4669" s="53" t="s">
        <v>13971</v>
      </c>
      <c r="H4669" s="53" t="s">
        <v>13973</v>
      </c>
      <c r="J4669" s="73" t="s">
        <v>17</v>
      </c>
      <c r="L4669" s="53" t="s">
        <v>18</v>
      </c>
      <c r="S4669" s="53" t="s">
        <v>454</v>
      </c>
      <c r="T4669" s="53" t="s">
        <v>14407</v>
      </c>
      <c r="Y4669" s="53" t="s">
        <v>14379</v>
      </c>
      <c r="AO4669" s="53">
        <v>61.3</v>
      </c>
      <c r="AW4669" s="53" t="s">
        <v>19063</v>
      </c>
    </row>
    <row r="4670" spans="1:49">
      <c r="A4670" s="70" t="str">
        <f t="shared" si="152"/>
        <v>2026-01</v>
      </c>
      <c r="B4670" s="5" t="str">
        <f>_xlfn.XLOOKUP(G4670,过机服务商重量差!A:A,过机服务商重量差!G:G)</f>
        <v>无崖子</v>
      </c>
      <c r="C4670" s="32" t="str">
        <f t="shared" si="153"/>
        <v>渠道</v>
      </c>
      <c r="D4670" s="63">
        <f>ROUND(IF(AND(AO4670&gt;=0,Y4670="正常走货"),_xlfn.XLOOKUP(G4670,过机服务商重量差!A:A,过机服务商重量差!L:L),"0"),2)</f>
        <v>7.5</v>
      </c>
      <c r="E4670" s="64">
        <f>ROUND(IF(B4670="小旋风",$D4670/提成!$D$4*提成!$E$4,$D4670/提成!$D$3*提成!$E$3),2)</f>
        <v>0.08</v>
      </c>
      <c r="F4670" s="5" t="str">
        <f ca="1">IFERROR(LOOKUP(1,0/((B4670=名单!B:B)*(VALUE(AW4670)&gt;=名单!E:E)*(VALUE(AW4670)&lt;=名单!G:G)*(Y4670="正常走货")),名单!H:H),"否")</f>
        <v>否</v>
      </c>
      <c r="G4670" s="53" t="s">
        <v>13974</v>
      </c>
      <c r="H4670" s="53" t="s">
        <v>13976</v>
      </c>
      <c r="J4670" s="53" t="s">
        <v>603</v>
      </c>
      <c r="L4670" s="53" t="s">
        <v>18</v>
      </c>
      <c r="S4670" s="53" t="s">
        <v>454</v>
      </c>
      <c r="T4670" s="53" t="s">
        <v>14407</v>
      </c>
      <c r="Y4670" s="53" t="s">
        <v>14379</v>
      </c>
      <c r="AO4670" s="53">
        <v>102.3</v>
      </c>
      <c r="AW4670" s="53" t="s">
        <v>19064</v>
      </c>
    </row>
    <row r="4671" spans="1:49">
      <c r="A4671" s="70" t="str">
        <f t="shared" si="152"/>
        <v>2026-01</v>
      </c>
      <c r="B4671" s="5" t="str">
        <f>_xlfn.XLOOKUP(G4671,过机服务商重量差!A:A,过机服务商重量差!G:G)</f>
        <v>玉麒麟</v>
      </c>
      <c r="C4671" s="32" t="str">
        <f t="shared" si="153"/>
        <v>渠道</v>
      </c>
      <c r="D4671" s="63">
        <f>ROUND(IF(AND(AO4671&gt;=0,Y4671="正常走货"),_xlfn.XLOOKUP(G4671,过机服务商重量差!A:A,过机服务商重量差!L:L),"0"),2)</f>
        <v>12</v>
      </c>
      <c r="E4671" s="64">
        <f>ROUND(IF(B4671="小旋风",$D4671/提成!$D$4*提成!$E$4,$D4671/提成!$D$3*提成!$E$3),2)</f>
        <v>0.12</v>
      </c>
      <c r="F4671" s="5" t="str">
        <f ca="1">IFERROR(LOOKUP(1,0/((B4671=名单!B:B)*(VALUE(AW4671)&gt;=名单!E:E)*(VALUE(AW4671)&lt;=名单!G:G)*(Y4671="正常走货")),名单!H:H),"否")</f>
        <v>否</v>
      </c>
      <c r="G4671" s="53" t="s">
        <v>13977</v>
      </c>
      <c r="H4671" s="53" t="s">
        <v>13979</v>
      </c>
      <c r="J4671" s="73" t="s">
        <v>17</v>
      </c>
      <c r="L4671" s="53" t="s">
        <v>18</v>
      </c>
      <c r="S4671" s="53" t="s">
        <v>454</v>
      </c>
      <c r="T4671" s="53" t="s">
        <v>14407</v>
      </c>
      <c r="Y4671" s="53" t="s">
        <v>14379</v>
      </c>
      <c r="AO4671" s="53">
        <v>61.4</v>
      </c>
      <c r="AW4671" s="53" t="s">
        <v>19065</v>
      </c>
    </row>
    <row r="4672" spans="1:49">
      <c r="A4672" s="70" t="str">
        <f t="shared" si="152"/>
        <v>2026-01</v>
      </c>
      <c r="B4672" s="5" t="str">
        <f>_xlfn.XLOOKUP(G4672,过机服务商重量差!A:A,过机服务商重量差!G:G)</f>
        <v>玉麒麟</v>
      </c>
      <c r="C4672" s="32" t="str">
        <f t="shared" si="153"/>
        <v>渠道</v>
      </c>
      <c r="D4672" s="63">
        <f>ROUND(IF(AND(AO4672&gt;=0,Y4672="正常走货"),_xlfn.XLOOKUP(G4672,过机服务商重量差!A:A,过机服务商重量差!L:L),"0"),2)</f>
        <v>28</v>
      </c>
      <c r="E4672" s="64">
        <f>ROUND(IF(B4672="小旋风",$D4672/提成!$D$4*提成!$E$4,$D4672/提成!$D$3*提成!$E$3),2)</f>
        <v>0.28</v>
      </c>
      <c r="F4672" s="5" t="str">
        <f ca="1">IFERROR(LOOKUP(1,0/((B4672=名单!B:B)*(VALUE(AW4672)&gt;=名单!E:E)*(VALUE(AW4672)&lt;=名单!G:G)*(Y4672="正常走货")),名单!H:H),"否")</f>
        <v>否</v>
      </c>
      <c r="G4672" s="53" t="s">
        <v>13980</v>
      </c>
      <c r="H4672" s="53" t="s">
        <v>13982</v>
      </c>
      <c r="J4672" s="73" t="s">
        <v>17</v>
      </c>
      <c r="L4672" s="53" t="s">
        <v>18</v>
      </c>
      <c r="S4672" s="53" t="s">
        <v>454</v>
      </c>
      <c r="T4672" s="53" t="s">
        <v>14407</v>
      </c>
      <c r="Y4672" s="53" t="s">
        <v>14379</v>
      </c>
      <c r="AO4672" s="53">
        <v>65.5999999999999</v>
      </c>
      <c r="AW4672" s="53" t="s">
        <v>19066</v>
      </c>
    </row>
    <row r="4673" spans="1:49">
      <c r="A4673" s="70" t="str">
        <f t="shared" si="152"/>
        <v>2026-01</v>
      </c>
      <c r="B4673" s="5" t="str">
        <f>_xlfn.XLOOKUP(G4673,过机服务商重量差!A:A,过机服务商重量差!G:G)</f>
        <v>玉麒麟</v>
      </c>
      <c r="C4673" s="32" t="str">
        <f t="shared" si="153"/>
        <v>渠道</v>
      </c>
      <c r="D4673" s="63">
        <f>ROUND(IF(AND(AO4673&gt;=0,Y4673="正常走货"),_xlfn.XLOOKUP(G4673,过机服务商重量差!A:A,过机服务商重量差!L:L),"0"),2)</f>
        <v>9</v>
      </c>
      <c r="E4673" s="64">
        <f>ROUND(IF(B4673="小旋风",$D4673/提成!$D$4*提成!$E$4,$D4673/提成!$D$3*提成!$E$3),2)</f>
        <v>0.09</v>
      </c>
      <c r="F4673" s="5" t="str">
        <f ca="1">IFERROR(LOOKUP(1,0/((B4673=名单!B:B)*(VALUE(AW4673)&gt;=名单!E:E)*(VALUE(AW4673)&lt;=名单!G:G)*(Y4673="正常走货")),名单!H:H),"否")</f>
        <v>否</v>
      </c>
      <c r="G4673" s="53" t="s">
        <v>13983</v>
      </c>
      <c r="H4673" s="53" t="s">
        <v>13985</v>
      </c>
      <c r="J4673" s="73" t="s">
        <v>17</v>
      </c>
      <c r="L4673" s="53" t="s">
        <v>18</v>
      </c>
      <c r="S4673" s="53" t="s">
        <v>454</v>
      </c>
      <c r="T4673" s="53" t="s">
        <v>14407</v>
      </c>
      <c r="Y4673" s="53" t="s">
        <v>14379</v>
      </c>
      <c r="AO4673" s="53">
        <v>228.2</v>
      </c>
      <c r="AW4673" s="53" t="s">
        <v>19067</v>
      </c>
    </row>
    <row r="4674" spans="1:49">
      <c r="A4674" s="70" t="str">
        <f t="shared" si="152"/>
        <v>2026-01</v>
      </c>
      <c r="B4674" s="5" t="str">
        <f>_xlfn.XLOOKUP(G4674,过机服务商重量差!A:A,过机服务商重量差!G:G)</f>
        <v>玉麒麟</v>
      </c>
      <c r="C4674" s="32" t="str">
        <f t="shared" si="153"/>
        <v>渠道</v>
      </c>
      <c r="D4674" s="63">
        <f>ROUND(IF(AND(AO4674&gt;=0,Y4674="正常走货"),_xlfn.XLOOKUP(G4674,过机服务商重量差!A:A,过机服务商重量差!L:L),"0"),2)</f>
        <v>14</v>
      </c>
      <c r="E4674" s="64">
        <f>ROUND(IF(B4674="小旋风",$D4674/提成!$D$4*提成!$E$4,$D4674/提成!$D$3*提成!$E$3),2)</f>
        <v>0.14</v>
      </c>
      <c r="F4674" s="5" t="str">
        <f ca="1">IFERROR(LOOKUP(1,0/((B4674=名单!B:B)*(VALUE(AW4674)&gt;=名单!E:E)*(VALUE(AW4674)&lt;=名单!G:G)*(Y4674="正常走货")),名单!H:H),"否")</f>
        <v>否</v>
      </c>
      <c r="G4674" s="53" t="s">
        <v>13986</v>
      </c>
      <c r="H4674" s="53" t="s">
        <v>13988</v>
      </c>
      <c r="J4674" s="73" t="s">
        <v>17</v>
      </c>
      <c r="L4674" s="53" t="s">
        <v>18</v>
      </c>
      <c r="S4674" s="53" t="s">
        <v>454</v>
      </c>
      <c r="T4674" s="53" t="s">
        <v>14407</v>
      </c>
      <c r="Y4674" s="53" t="s">
        <v>14379</v>
      </c>
      <c r="AO4674" s="53">
        <v>61.4</v>
      </c>
      <c r="AW4674" s="53" t="s">
        <v>19068</v>
      </c>
    </row>
    <row r="4675" spans="1:49">
      <c r="A4675" s="70" t="str">
        <f t="shared" si="152"/>
        <v>2026-01</v>
      </c>
      <c r="B4675" s="5" t="str">
        <f>_xlfn.XLOOKUP(G4675,过机服务商重量差!A:A,过机服务商重量差!G:G)</f>
        <v>玉麒麟</v>
      </c>
      <c r="C4675" s="32" t="str">
        <f t="shared" si="153"/>
        <v>渠道</v>
      </c>
      <c r="D4675" s="63">
        <f>ROUND(IF(AND(AO4675&gt;=0,Y4675="正常走货"),_xlfn.XLOOKUP(G4675,过机服务商重量差!A:A,过机服务商重量差!L:L),"0"),2)</f>
        <v>5.5</v>
      </c>
      <c r="E4675" s="64">
        <f>ROUND(IF(B4675="小旋风",$D4675/提成!$D$4*提成!$E$4,$D4675/提成!$D$3*提成!$E$3),2)</f>
        <v>0.06</v>
      </c>
      <c r="F4675" s="5" t="str">
        <f ca="1">IFERROR(LOOKUP(1,0/((B4675=名单!B:B)*(VALUE(AW4675)&gt;=名单!E:E)*(VALUE(AW4675)&lt;=名单!G:G)*(Y4675="正常走货")),名单!H:H),"否")</f>
        <v>否</v>
      </c>
      <c r="G4675" s="53" t="s">
        <v>13989</v>
      </c>
      <c r="H4675" s="53" t="s">
        <v>13991</v>
      </c>
      <c r="J4675" s="73" t="s">
        <v>17</v>
      </c>
      <c r="L4675" s="53" t="s">
        <v>18</v>
      </c>
      <c r="S4675" s="53" t="s">
        <v>454</v>
      </c>
      <c r="T4675" s="53" t="s">
        <v>14407</v>
      </c>
      <c r="Y4675" s="53" t="s">
        <v>14379</v>
      </c>
      <c r="AO4675" s="53">
        <v>62</v>
      </c>
      <c r="AW4675" s="53" t="s">
        <v>19069</v>
      </c>
    </row>
    <row r="4676" spans="1:49">
      <c r="A4676" s="70" t="str">
        <f t="shared" si="152"/>
        <v>2026-01</v>
      </c>
      <c r="B4676" s="5" t="str">
        <f>_xlfn.XLOOKUP(G4676,过机服务商重量差!A:A,过机服务商重量差!G:G)</f>
        <v>玉麒麟</v>
      </c>
      <c r="C4676" s="32" t="str">
        <f t="shared" si="153"/>
        <v>渠道</v>
      </c>
      <c r="D4676" s="63">
        <f>ROUND(IF(AND(AO4676&gt;=0,Y4676="正常走货"),_xlfn.XLOOKUP(G4676,过机服务商重量差!A:A,过机服务商重量差!L:L),"0"),2)</f>
        <v>9.5</v>
      </c>
      <c r="E4676" s="64">
        <f>ROUND(IF(B4676="小旋风",$D4676/提成!$D$4*提成!$E$4,$D4676/提成!$D$3*提成!$E$3),2)</f>
        <v>0.1</v>
      </c>
      <c r="F4676" s="5" t="str">
        <f ca="1">IFERROR(LOOKUP(1,0/((B4676=名单!B:B)*(VALUE(AW4676)&gt;=名单!E:E)*(VALUE(AW4676)&lt;=名单!G:G)*(Y4676="正常走货")),名单!H:H),"否")</f>
        <v>否</v>
      </c>
      <c r="G4676" s="53" t="s">
        <v>13992</v>
      </c>
      <c r="H4676" s="53" t="s">
        <v>13994</v>
      </c>
      <c r="J4676" s="73" t="s">
        <v>17</v>
      </c>
      <c r="L4676" s="53" t="s">
        <v>18</v>
      </c>
      <c r="S4676" s="53" t="s">
        <v>454</v>
      </c>
      <c r="T4676" s="53" t="s">
        <v>14407</v>
      </c>
      <c r="Y4676" s="53" t="s">
        <v>14379</v>
      </c>
      <c r="AO4676" s="53">
        <v>91.9</v>
      </c>
      <c r="AW4676" s="53" t="s">
        <v>19070</v>
      </c>
    </row>
    <row r="4677" spans="1:49">
      <c r="A4677" s="70" t="str">
        <f t="shared" si="152"/>
        <v>2026-01</v>
      </c>
      <c r="B4677" s="5" t="str">
        <f>_xlfn.XLOOKUP(G4677,过机服务商重量差!A:A,过机服务商重量差!G:G)</f>
        <v>玉麒麟</v>
      </c>
      <c r="C4677" s="32" t="str">
        <f t="shared" si="153"/>
        <v>渠道</v>
      </c>
      <c r="D4677" s="63">
        <f>ROUND(IF(AND(AO4677&gt;=0,Y4677="正常走货"),_xlfn.XLOOKUP(G4677,过机服务商重量差!A:A,过机服务商重量差!L:L),"0"),2)</f>
        <v>3</v>
      </c>
      <c r="E4677" s="64">
        <f>ROUND(IF(B4677="小旋风",$D4677/提成!$D$4*提成!$E$4,$D4677/提成!$D$3*提成!$E$3),2)</f>
        <v>0.03</v>
      </c>
      <c r="F4677" s="5" t="str">
        <f ca="1">IFERROR(LOOKUP(1,0/((B4677=名单!B:B)*(VALUE(AW4677)&gt;=名单!E:E)*(VALUE(AW4677)&lt;=名单!G:G)*(Y4677="正常走货")),名单!H:H),"否")</f>
        <v>否</v>
      </c>
      <c r="G4677" s="53" t="s">
        <v>13995</v>
      </c>
      <c r="H4677" s="53" t="s">
        <v>13997</v>
      </c>
      <c r="J4677" s="73" t="s">
        <v>17</v>
      </c>
      <c r="L4677" s="53" t="s">
        <v>18</v>
      </c>
      <c r="S4677" s="53" t="s">
        <v>454</v>
      </c>
      <c r="T4677" s="53" t="s">
        <v>14407</v>
      </c>
      <c r="Y4677" s="53" t="s">
        <v>14379</v>
      </c>
      <c r="AO4677" s="53">
        <v>60</v>
      </c>
      <c r="AW4677" s="53" t="s">
        <v>19071</v>
      </c>
    </row>
    <row r="4678" spans="1:49">
      <c r="A4678" s="70" t="str">
        <f t="shared" si="152"/>
        <v>2026-01</v>
      </c>
      <c r="B4678" s="5" t="str">
        <f>_xlfn.XLOOKUP(G4678,过机服务商重量差!A:A,过机服务商重量差!G:G)</f>
        <v>玉麒麟</v>
      </c>
      <c r="C4678" s="32" t="str">
        <f t="shared" si="153"/>
        <v>渠道</v>
      </c>
      <c r="D4678" s="63">
        <f>ROUND(IF(AND(AO4678&gt;=0,Y4678="正常走货"),_xlfn.XLOOKUP(G4678,过机服务商重量差!A:A,过机服务商重量差!L:L),"0"),2)</f>
        <v>6</v>
      </c>
      <c r="E4678" s="64">
        <f>ROUND(IF(B4678="小旋风",$D4678/提成!$D$4*提成!$E$4,$D4678/提成!$D$3*提成!$E$3),2)</f>
        <v>0.06</v>
      </c>
      <c r="F4678" s="5" t="str">
        <f ca="1">IFERROR(LOOKUP(1,0/((B4678=名单!B:B)*(VALUE(AW4678)&gt;=名单!E:E)*(VALUE(AW4678)&lt;=名单!G:G)*(Y4678="正常走货")),名单!H:H),"否")</f>
        <v>否</v>
      </c>
      <c r="G4678" s="53" t="s">
        <v>13998</v>
      </c>
      <c r="H4678" s="53" t="s">
        <v>14000</v>
      </c>
      <c r="J4678" s="73" t="s">
        <v>17</v>
      </c>
      <c r="L4678" s="53" t="s">
        <v>18</v>
      </c>
      <c r="S4678" s="53" t="s">
        <v>454</v>
      </c>
      <c r="T4678" s="53" t="s">
        <v>14407</v>
      </c>
      <c r="Y4678" s="53" t="s">
        <v>14379</v>
      </c>
      <c r="AO4678" s="53">
        <v>62</v>
      </c>
      <c r="AW4678" s="53" t="s">
        <v>19072</v>
      </c>
    </row>
    <row r="4679" spans="1:49">
      <c r="A4679" s="70" t="str">
        <f t="shared" si="152"/>
        <v>2026-01</v>
      </c>
      <c r="B4679" s="5" t="str">
        <f>_xlfn.XLOOKUP(G4679,过机服务商重量差!A:A,过机服务商重量差!G:G)</f>
        <v>玉麒麟</v>
      </c>
      <c r="C4679" s="32" t="str">
        <f t="shared" si="153"/>
        <v>渠道</v>
      </c>
      <c r="D4679" s="63">
        <f>ROUND(IF(AND(AO4679&gt;=0,Y4679="正常走货"),_xlfn.XLOOKUP(G4679,过机服务商重量差!A:A,过机服务商重量差!L:L),"0"),2)</f>
        <v>6.5</v>
      </c>
      <c r="E4679" s="64">
        <f>ROUND(IF(B4679="小旋风",$D4679/提成!$D$4*提成!$E$4,$D4679/提成!$D$3*提成!$E$3),2)</f>
        <v>0.07</v>
      </c>
      <c r="F4679" s="5" t="str">
        <f ca="1">IFERROR(LOOKUP(1,0/((B4679=名单!B:B)*(VALUE(AW4679)&gt;=名单!E:E)*(VALUE(AW4679)&lt;=名单!G:G)*(Y4679="正常走货")),名单!H:H),"否")</f>
        <v>否</v>
      </c>
      <c r="G4679" s="53" t="s">
        <v>14001</v>
      </c>
      <c r="H4679" s="53" t="s">
        <v>14003</v>
      </c>
      <c r="J4679" s="53" t="s">
        <v>17</v>
      </c>
      <c r="L4679" s="53" t="s">
        <v>18</v>
      </c>
      <c r="S4679" s="53" t="s">
        <v>454</v>
      </c>
      <c r="T4679" s="53" t="s">
        <v>14407</v>
      </c>
      <c r="Y4679" s="53" t="s">
        <v>14379</v>
      </c>
      <c r="AO4679" s="53">
        <v>61.4</v>
      </c>
      <c r="AW4679" s="53" t="s">
        <v>19073</v>
      </c>
    </row>
    <row r="4680" spans="1:49">
      <c r="A4680" s="70" t="str">
        <f t="shared" si="152"/>
        <v>2026-01</v>
      </c>
      <c r="B4680" s="5" t="str">
        <f>_xlfn.XLOOKUP(G4680,过机服务商重量差!A:A,过机服务商重量差!G:G)</f>
        <v>无崖子</v>
      </c>
      <c r="C4680" s="32" t="str">
        <f t="shared" si="153"/>
        <v>渠道</v>
      </c>
      <c r="D4680" s="63">
        <f>ROUND(IF(AND(AO4680&gt;=0,Y4680="正常走货"),_xlfn.XLOOKUP(G4680,过机服务商重量差!A:A,过机服务商重量差!L:L),"0"),2)</f>
        <v>5.5</v>
      </c>
      <c r="E4680" s="64">
        <f>ROUND(IF(B4680="小旋风",$D4680/提成!$D$4*提成!$E$4,$D4680/提成!$D$3*提成!$E$3),2)</f>
        <v>0.06</v>
      </c>
      <c r="F4680" s="5" t="str">
        <f ca="1">IFERROR(LOOKUP(1,0/((B4680=名单!B:B)*(VALUE(AW4680)&gt;=名单!E:E)*(VALUE(AW4680)&lt;=名单!G:G)*(Y4680="正常走货")),名单!H:H),"否")</f>
        <v>否</v>
      </c>
      <c r="G4680" s="53" t="s">
        <v>14004</v>
      </c>
      <c r="H4680" s="53" t="s">
        <v>14006</v>
      </c>
      <c r="J4680" s="73" t="s">
        <v>603</v>
      </c>
      <c r="L4680" s="73" t="s">
        <v>18</v>
      </c>
      <c r="S4680" s="53" t="s">
        <v>454</v>
      </c>
      <c r="T4680" s="53" t="s">
        <v>14407</v>
      </c>
      <c r="Y4680" s="53" t="s">
        <v>14379</v>
      </c>
      <c r="AO4680" s="53">
        <v>56.8</v>
      </c>
      <c r="AW4680" s="53" t="s">
        <v>19074</v>
      </c>
    </row>
    <row r="4681" spans="1:49">
      <c r="A4681" s="70" t="str">
        <f t="shared" si="152"/>
        <v>2026-01</v>
      </c>
      <c r="B4681" s="5" t="str">
        <f>_xlfn.XLOOKUP(G4681,过机服务商重量差!A:A,过机服务商重量差!G:G)</f>
        <v>玉麒麟</v>
      </c>
      <c r="C4681" s="32" t="str">
        <f t="shared" si="153"/>
        <v>渠道</v>
      </c>
      <c r="D4681" s="63">
        <f>ROUND(IF(AND(AO4681&gt;=0,Y4681="正常走货"),_xlfn.XLOOKUP(G4681,过机服务商重量差!A:A,过机服务商重量差!L:L),"0"),2)</f>
        <v>5</v>
      </c>
      <c r="E4681" s="64">
        <f>ROUND(IF(B4681="小旋风",$D4681/提成!$D$4*提成!$E$4,$D4681/提成!$D$3*提成!$E$3),2)</f>
        <v>0.05</v>
      </c>
      <c r="F4681" s="5" t="str">
        <f ca="1">IFERROR(LOOKUP(1,0/((B4681=名单!B:B)*(VALUE(AW4681)&gt;=名单!E:E)*(VALUE(AW4681)&lt;=名单!G:G)*(Y4681="正常走货")),名单!H:H),"否")</f>
        <v>否</v>
      </c>
      <c r="G4681" s="53" t="s">
        <v>14007</v>
      </c>
      <c r="H4681" s="53" t="s">
        <v>14009</v>
      </c>
      <c r="J4681" s="53" t="s">
        <v>17</v>
      </c>
      <c r="L4681" s="53" t="s">
        <v>18</v>
      </c>
      <c r="S4681" s="53" t="s">
        <v>454</v>
      </c>
      <c r="T4681" s="53" t="s">
        <v>14407</v>
      </c>
      <c r="Y4681" s="53" t="s">
        <v>14379</v>
      </c>
      <c r="AO4681" s="53">
        <v>91.6</v>
      </c>
      <c r="AW4681" s="53" t="s">
        <v>19075</v>
      </c>
    </row>
    <row r="4682" spans="1:49">
      <c r="A4682" s="70" t="str">
        <f t="shared" si="152"/>
        <v>2026-01</v>
      </c>
      <c r="B4682" s="5" t="str">
        <f>_xlfn.XLOOKUP(G4682,过机服务商重量差!A:A,过机服务商重量差!G:G)</f>
        <v>玉麒麟</v>
      </c>
      <c r="C4682" s="32" t="str">
        <f t="shared" si="153"/>
        <v>渠道</v>
      </c>
      <c r="D4682" s="63">
        <f>ROUND(IF(AND(AO4682&gt;=0,Y4682="正常走货"),_xlfn.XLOOKUP(G4682,过机服务商重量差!A:A,过机服务商重量差!L:L),"0"),2)</f>
        <v>5.5</v>
      </c>
      <c r="E4682" s="64">
        <f>ROUND(IF(B4682="小旋风",$D4682/提成!$D$4*提成!$E$4,$D4682/提成!$D$3*提成!$E$3),2)</f>
        <v>0.06</v>
      </c>
      <c r="F4682" s="5" t="str">
        <f ca="1">IFERROR(LOOKUP(1,0/((B4682=名单!B:B)*(VALUE(AW4682)&gt;=名单!E:E)*(VALUE(AW4682)&lt;=名单!G:G)*(Y4682="正常走货")),名单!H:H),"否")</f>
        <v>否</v>
      </c>
      <c r="G4682" s="53" t="s">
        <v>14010</v>
      </c>
      <c r="H4682" s="53" t="s">
        <v>14012</v>
      </c>
      <c r="J4682" s="73" t="s">
        <v>17</v>
      </c>
      <c r="L4682" s="53" t="s">
        <v>18</v>
      </c>
      <c r="S4682" s="53" t="s">
        <v>454</v>
      </c>
      <c r="T4682" s="53" t="s">
        <v>14407</v>
      </c>
      <c r="Y4682" s="53" t="s">
        <v>14379</v>
      </c>
      <c r="AO4682" s="53">
        <v>62</v>
      </c>
      <c r="AW4682" s="53" t="s">
        <v>19076</v>
      </c>
    </row>
    <row r="4683" spans="1:49">
      <c r="A4683" s="70" t="str">
        <f t="shared" si="152"/>
        <v>2026-01</v>
      </c>
      <c r="B4683" s="5" t="str">
        <f>_xlfn.XLOOKUP(G4683,过机服务商重量差!A:A,过机服务商重量差!G:G)</f>
        <v>玉麒麟</v>
      </c>
      <c r="C4683" s="32" t="str">
        <f t="shared" si="153"/>
        <v>渠道</v>
      </c>
      <c r="D4683" s="63">
        <f>ROUND(IF(AND(AO4683&gt;=0,Y4683="正常走货"),_xlfn.XLOOKUP(G4683,过机服务商重量差!A:A,过机服务商重量差!L:L),"0"),2)</f>
        <v>6</v>
      </c>
      <c r="E4683" s="64">
        <f>ROUND(IF(B4683="小旋风",$D4683/提成!$D$4*提成!$E$4,$D4683/提成!$D$3*提成!$E$3),2)</f>
        <v>0.06</v>
      </c>
      <c r="F4683" s="5" t="str">
        <f ca="1">IFERROR(LOOKUP(1,0/((B4683=名单!B:B)*(VALUE(AW4683)&gt;=名单!E:E)*(VALUE(AW4683)&lt;=名单!G:G)*(Y4683="正常走货")),名单!H:H),"否")</f>
        <v>否</v>
      </c>
      <c r="G4683" s="53" t="s">
        <v>14013</v>
      </c>
      <c r="H4683" s="53" t="s">
        <v>14015</v>
      </c>
      <c r="J4683" s="73" t="s">
        <v>17</v>
      </c>
      <c r="L4683" s="73" t="s">
        <v>18</v>
      </c>
      <c r="S4683" s="53" t="s">
        <v>454</v>
      </c>
      <c r="T4683" s="53" t="s">
        <v>14407</v>
      </c>
      <c r="Y4683" s="53" t="s">
        <v>14379</v>
      </c>
      <c r="AO4683" s="53">
        <v>43.6</v>
      </c>
      <c r="AW4683" s="53" t="s">
        <v>19077</v>
      </c>
    </row>
    <row r="4684" spans="1:49">
      <c r="A4684" s="70" t="str">
        <f t="shared" si="152"/>
        <v>2026-01</v>
      </c>
      <c r="B4684" s="5" t="str">
        <f>_xlfn.XLOOKUP(G4684,过机服务商重量差!A:A,过机服务商重量差!G:G)</f>
        <v>玉麒麟</v>
      </c>
      <c r="C4684" s="32" t="str">
        <f t="shared" si="153"/>
        <v>渠道</v>
      </c>
      <c r="D4684" s="63">
        <f>ROUND(IF(AND(AO4684&gt;=0,Y4684="正常走货"),_xlfn.XLOOKUP(G4684,过机服务商重量差!A:A,过机服务商重量差!L:L),"0"),2)</f>
        <v>6.5</v>
      </c>
      <c r="E4684" s="64">
        <f>ROUND(IF(B4684="小旋风",$D4684/提成!$D$4*提成!$E$4,$D4684/提成!$D$3*提成!$E$3),2)</f>
        <v>0.07</v>
      </c>
      <c r="F4684" s="5" t="str">
        <f ca="1">IFERROR(LOOKUP(1,0/((B4684=名单!B:B)*(VALUE(AW4684)&gt;=名单!E:E)*(VALUE(AW4684)&lt;=名单!G:G)*(Y4684="正常走货")),名单!H:H),"否")</f>
        <v>否</v>
      </c>
      <c r="G4684" s="53" t="s">
        <v>14016</v>
      </c>
      <c r="H4684" s="53" t="s">
        <v>14018</v>
      </c>
      <c r="J4684" s="73" t="s">
        <v>17</v>
      </c>
      <c r="L4684" s="53" t="s">
        <v>18</v>
      </c>
      <c r="S4684" s="53" t="s">
        <v>454</v>
      </c>
      <c r="T4684" s="53" t="s">
        <v>14407</v>
      </c>
      <c r="Y4684" s="53" t="s">
        <v>14379</v>
      </c>
      <c r="AO4684" s="53">
        <v>61.4</v>
      </c>
      <c r="AW4684" s="53" t="s">
        <v>19078</v>
      </c>
    </row>
    <row r="4685" spans="1:49">
      <c r="A4685" s="70" t="str">
        <f t="shared" si="152"/>
        <v>2026-01</v>
      </c>
      <c r="B4685" s="5" t="str">
        <f>_xlfn.XLOOKUP(G4685,过机服务商重量差!A:A,过机服务商重量差!G:G)</f>
        <v>玉麒麟</v>
      </c>
      <c r="C4685" s="32" t="str">
        <f t="shared" si="153"/>
        <v>渠道</v>
      </c>
      <c r="D4685" s="63">
        <f>ROUND(IF(AND(AO4685&gt;=0,Y4685="正常走货"),_xlfn.XLOOKUP(G4685,过机服务商重量差!A:A,过机服务商重量差!L:L),"0"),2)</f>
        <v>5.5</v>
      </c>
      <c r="E4685" s="64">
        <f>ROUND(IF(B4685="小旋风",$D4685/提成!$D$4*提成!$E$4,$D4685/提成!$D$3*提成!$E$3),2)</f>
        <v>0.06</v>
      </c>
      <c r="F4685" s="5" t="str">
        <f ca="1">IFERROR(LOOKUP(1,0/((B4685=名单!B:B)*(VALUE(AW4685)&gt;=名单!E:E)*(VALUE(AW4685)&lt;=名单!G:G)*(Y4685="正常走货")),名单!H:H),"否")</f>
        <v>否</v>
      </c>
      <c r="G4685" s="53" t="s">
        <v>14019</v>
      </c>
      <c r="H4685" s="53" t="s">
        <v>14021</v>
      </c>
      <c r="J4685" s="73" t="s">
        <v>17</v>
      </c>
      <c r="L4685" s="53" t="s">
        <v>18</v>
      </c>
      <c r="S4685" s="53" t="s">
        <v>454</v>
      </c>
      <c r="T4685" s="53" t="s">
        <v>14407</v>
      </c>
      <c r="Y4685" s="53" t="s">
        <v>14379</v>
      </c>
      <c r="AO4685" s="53">
        <v>62</v>
      </c>
      <c r="AW4685" s="53" t="s">
        <v>19079</v>
      </c>
    </row>
    <row r="4686" spans="1:49">
      <c r="A4686" s="70" t="str">
        <f t="shared" si="152"/>
        <v>2026-01</v>
      </c>
      <c r="B4686" s="5" t="str">
        <f>_xlfn.XLOOKUP(G4686,过机服务商重量差!A:A,过机服务商重量差!G:G)</f>
        <v>玉麒麟</v>
      </c>
      <c r="C4686" s="32" t="str">
        <f t="shared" si="153"/>
        <v>渠道</v>
      </c>
      <c r="D4686" s="63">
        <f>ROUND(IF(AND(AO4686&gt;=0,Y4686="正常走货"),_xlfn.XLOOKUP(G4686,过机服务商重量差!A:A,过机服务商重量差!L:L),"0"),2)</f>
        <v>5.5</v>
      </c>
      <c r="E4686" s="64">
        <f>ROUND(IF(B4686="小旋风",$D4686/提成!$D$4*提成!$E$4,$D4686/提成!$D$3*提成!$E$3),2)</f>
        <v>0.06</v>
      </c>
      <c r="F4686" s="5" t="str">
        <f ca="1">IFERROR(LOOKUP(1,0/((B4686=名单!B:B)*(VALUE(AW4686)&gt;=名单!E:E)*(VALUE(AW4686)&lt;=名单!G:G)*(Y4686="正常走货")),名单!H:H),"否")</f>
        <v>否</v>
      </c>
      <c r="G4686" s="53" t="s">
        <v>14022</v>
      </c>
      <c r="H4686" s="53" t="s">
        <v>14024</v>
      </c>
      <c r="J4686" s="73" t="s">
        <v>17</v>
      </c>
      <c r="L4686" s="53" t="s">
        <v>18</v>
      </c>
      <c r="S4686" s="53" t="s">
        <v>454</v>
      </c>
      <c r="T4686" s="53" t="s">
        <v>14407</v>
      </c>
      <c r="Y4686" s="53" t="s">
        <v>14379</v>
      </c>
      <c r="AO4686" s="53">
        <v>62</v>
      </c>
      <c r="AW4686" s="53" t="s">
        <v>19080</v>
      </c>
    </row>
    <row r="4687" spans="1:49">
      <c r="A4687" s="70" t="str">
        <f t="shared" si="152"/>
        <v>2026-01</v>
      </c>
      <c r="B4687" s="5" t="str">
        <f>_xlfn.XLOOKUP(G4687,过机服务商重量差!A:A,过机服务商重量差!G:G)</f>
        <v>帅时莹</v>
      </c>
      <c r="C4687" s="32" t="str">
        <f t="shared" si="153"/>
        <v>渠道</v>
      </c>
      <c r="D4687" s="63">
        <f>ROUND(IF(AND(AO4687&gt;=0,Y4687="正常走货"),_xlfn.XLOOKUP(G4687,过机服务商重量差!A:A,过机服务商重量差!L:L),"0"),2)</f>
        <v>1</v>
      </c>
      <c r="E4687" s="64">
        <f>ROUND(IF(B4687="小旋风",$D4687/提成!$D$4*提成!$E$4,$D4687/提成!$D$3*提成!$E$3),2)</f>
        <v>0.01</v>
      </c>
      <c r="F4687" s="5" t="str">
        <f ca="1">IFERROR(LOOKUP(1,0/((B4687=名单!B:B)*(VALUE(AW4687)&gt;=名单!E:E)*(VALUE(AW4687)&lt;=名单!G:G)*(Y4687="正常走货")),名单!H:H),"否")</f>
        <v>否</v>
      </c>
      <c r="G4687" s="53" t="s">
        <v>14025</v>
      </c>
      <c r="H4687" s="53" t="s">
        <v>14027</v>
      </c>
      <c r="J4687" s="73" t="s">
        <v>586</v>
      </c>
      <c r="L4687" s="53" t="s">
        <v>18</v>
      </c>
      <c r="S4687" s="53" t="s">
        <v>562</v>
      </c>
      <c r="T4687" s="53" t="s">
        <v>14410</v>
      </c>
      <c r="Y4687" s="53" t="s">
        <v>14379</v>
      </c>
      <c r="AO4687" s="53">
        <v>41.08</v>
      </c>
      <c r="AW4687" s="53" t="s">
        <v>19081</v>
      </c>
    </row>
    <row r="4688" spans="1:49">
      <c r="A4688" s="70" t="str">
        <f t="shared" si="152"/>
        <v>2026-01</v>
      </c>
      <c r="B4688" s="5" t="str">
        <f>_xlfn.XLOOKUP(G4688,过机服务商重量差!A:A,过机服务商重量差!G:G)</f>
        <v>小旋风</v>
      </c>
      <c r="C4688" s="32" t="str">
        <f t="shared" si="153"/>
        <v>渠道</v>
      </c>
      <c r="D4688" s="63">
        <f>ROUND(IF(AND(AO4688&gt;=0,Y4688="正常走货"),_xlfn.XLOOKUP(G4688,过机服务商重量差!A:A,过机服务商重量差!L:L),"0"),2)</f>
        <v>124</v>
      </c>
      <c r="E4688" s="64">
        <f>ROUND(IF(B4688="小旋风",$D4688/提成!$D$4*提成!$E$4,$D4688/提成!$D$3*提成!$E$3),2)</f>
        <v>1.24</v>
      </c>
      <c r="F4688" s="5" t="str">
        <f ca="1">IFERROR(LOOKUP(1,0/((B4688=名单!B:B)*(VALUE(AW4688)&gt;=名单!E:E)*(VALUE(AW4688)&lt;=名单!G:G)*(Y4688="正常走货")),名单!H:H),"否")</f>
        <v>是</v>
      </c>
      <c r="G4688" s="53" t="s">
        <v>14028</v>
      </c>
      <c r="H4688" s="53" t="s">
        <v>14030</v>
      </c>
      <c r="J4688" s="73" t="s">
        <v>274</v>
      </c>
      <c r="L4688" s="53" t="s">
        <v>18</v>
      </c>
      <c r="S4688" s="53" t="s">
        <v>152</v>
      </c>
      <c r="T4688" s="53" t="s">
        <v>14382</v>
      </c>
      <c r="Y4688" s="53" t="s">
        <v>14379</v>
      </c>
      <c r="AO4688" s="53">
        <v>62</v>
      </c>
      <c r="AW4688" s="53" t="s">
        <v>19082</v>
      </c>
    </row>
    <row r="4689" spans="1:49">
      <c r="A4689" s="70" t="str">
        <f t="shared" si="152"/>
        <v>2026-01</v>
      </c>
      <c r="B4689" s="5" t="str">
        <f>_xlfn.XLOOKUP(G4689,过机服务商重量差!A:A,过机服务商重量差!G:G)</f>
        <v>帅时莹</v>
      </c>
      <c r="C4689" s="32" t="str">
        <f t="shared" si="153"/>
        <v>渠道</v>
      </c>
      <c r="D4689" s="63">
        <f>ROUND(IF(AND(AO4689&gt;=0,Y4689="正常走货"),_xlfn.XLOOKUP(G4689,过机服务商重量差!A:A,过机服务商重量差!L:L),"0"),2)</f>
        <v>167</v>
      </c>
      <c r="E4689" s="64">
        <f>ROUND(IF(B4689="小旋风",$D4689/提成!$D$4*提成!$E$4,$D4689/提成!$D$3*提成!$E$3),2)</f>
        <v>1.67</v>
      </c>
      <c r="F4689" s="5" t="str">
        <f ca="1">IFERROR(LOOKUP(1,0/((B4689=名单!B:B)*(VALUE(AW4689)&gt;=名单!E:E)*(VALUE(AW4689)&lt;=名单!G:G)*(Y4689="正常走货")),名单!H:H),"否")</f>
        <v>否</v>
      </c>
      <c r="G4689" s="53" t="s">
        <v>14031</v>
      </c>
      <c r="H4689" s="53" t="s">
        <v>14033</v>
      </c>
      <c r="J4689" s="73" t="s">
        <v>97</v>
      </c>
      <c r="L4689" s="53" t="s">
        <v>18</v>
      </c>
      <c r="S4689" s="53" t="s">
        <v>99</v>
      </c>
      <c r="T4689" s="53" t="s">
        <v>14410</v>
      </c>
      <c r="Y4689" s="53" t="s">
        <v>14379</v>
      </c>
      <c r="AO4689" s="53">
        <v>368.5</v>
      </c>
      <c r="AW4689" s="53" t="s">
        <v>19083</v>
      </c>
    </row>
    <row r="4690" spans="1:49">
      <c r="A4690" s="70" t="str">
        <f t="shared" si="152"/>
        <v>2026-01</v>
      </c>
      <c r="B4690" s="5" t="str">
        <f>_xlfn.XLOOKUP(G4690,过机服务商重量差!A:A,过机服务商重量差!G:G)</f>
        <v>小旋风</v>
      </c>
      <c r="C4690" s="32" t="str">
        <f t="shared" si="153"/>
        <v>渠道</v>
      </c>
      <c r="D4690" s="63">
        <f>ROUND(IF(AND(AO4690&gt;=0,Y4690="正常走货"),_xlfn.XLOOKUP(G4690,过机服务商重量差!A:A,过机服务商重量差!L:L),"0"),2)</f>
        <v>65</v>
      </c>
      <c r="E4690" s="64">
        <f>ROUND(IF(B4690="小旋风",$D4690/提成!$D$4*提成!$E$4,$D4690/提成!$D$3*提成!$E$3),2)</f>
        <v>0.65</v>
      </c>
      <c r="F4690" s="5" t="str">
        <f ca="1">IFERROR(LOOKUP(1,0/((B4690=名单!B:B)*(VALUE(AW4690)&gt;=名单!E:E)*(VALUE(AW4690)&lt;=名单!G:G)*(Y4690="正常走货")),名单!H:H),"否")</f>
        <v>是</v>
      </c>
      <c r="G4690" s="53" t="s">
        <v>14034</v>
      </c>
      <c r="H4690" s="53" t="s">
        <v>14036</v>
      </c>
      <c r="J4690" s="53" t="s">
        <v>453</v>
      </c>
      <c r="L4690" s="53" t="s">
        <v>18</v>
      </c>
      <c r="S4690" s="53" t="s">
        <v>99</v>
      </c>
      <c r="T4690" s="53" t="s">
        <v>14410</v>
      </c>
      <c r="Y4690" s="53" t="s">
        <v>14379</v>
      </c>
      <c r="AO4690" s="53">
        <v>13</v>
      </c>
      <c r="AW4690" s="53" t="s">
        <v>19084</v>
      </c>
    </row>
    <row r="4691" spans="1:49">
      <c r="A4691" s="70" t="str">
        <f t="shared" si="152"/>
        <v>2026-01</v>
      </c>
      <c r="B4691" s="5" t="str">
        <f>_xlfn.XLOOKUP(G4691,过机服务商重量差!A:A,过机服务商重量差!G:G)</f>
        <v>风清扬</v>
      </c>
      <c r="C4691" s="32" t="str">
        <f t="shared" si="153"/>
        <v/>
      </c>
      <c r="D4691" s="63">
        <f>ROUND(IF(AND(AO4691&gt;=0,Y4691="正常走货"),_xlfn.XLOOKUP(G4691,过机服务商重量差!A:A,过机服务商重量差!L:L),"0"),2)</f>
        <v>0</v>
      </c>
      <c r="E4691" s="64">
        <f>ROUND(IF(B4691="小旋风",$D4691/提成!$D$4*提成!$E$4,$D4691/提成!$D$3*提成!$E$3),2)</f>
        <v>0</v>
      </c>
      <c r="F4691" s="5" t="str">
        <f ca="1">IFERROR(LOOKUP(1,0/((B4691=名单!B:B)*(VALUE(AW4691)&gt;=名单!E:E)*(VALUE(AW4691)&lt;=名单!G:G)*(Y4691="正常走货")),名单!H:H),"否")</f>
        <v>是</v>
      </c>
      <c r="G4691" s="53" t="s">
        <v>14037</v>
      </c>
      <c r="H4691" s="53" t="s">
        <v>14039</v>
      </c>
      <c r="J4691" s="73" t="s">
        <v>51</v>
      </c>
      <c r="L4691" s="53" t="s">
        <v>18</v>
      </c>
      <c r="S4691" s="53" t="s">
        <v>39</v>
      </c>
      <c r="T4691" s="53" t="s">
        <v>14386</v>
      </c>
      <c r="Y4691" s="53" t="s">
        <v>14379</v>
      </c>
      <c r="AO4691" s="53">
        <v>-444.6</v>
      </c>
      <c r="AW4691" s="53" t="s">
        <v>19085</v>
      </c>
    </row>
    <row r="4692" spans="1:49">
      <c r="A4692" s="70" t="str">
        <f t="shared" si="152"/>
        <v>2026-01</v>
      </c>
      <c r="B4692" s="5" t="str">
        <f>_xlfn.XLOOKUP(G4692,过机服务商重量差!A:A,过机服务商重量差!G:G)</f>
        <v>小旋风</v>
      </c>
      <c r="C4692" s="32" t="str">
        <f t="shared" si="153"/>
        <v>渠道</v>
      </c>
      <c r="D4692" s="63">
        <f>ROUND(IF(AND(AO4692&gt;=0,Y4692="正常走货"),_xlfn.XLOOKUP(G4692,过机服务商重量差!A:A,过机服务商重量差!L:L),"0"),2)</f>
        <v>21</v>
      </c>
      <c r="E4692" s="64">
        <f>ROUND(IF(B4692="小旋风",$D4692/提成!$D$4*提成!$E$4,$D4692/提成!$D$3*提成!$E$3),2)</f>
        <v>0.21</v>
      </c>
      <c r="F4692" s="5" t="str">
        <f ca="1">IFERROR(LOOKUP(1,0/((B4692=名单!B:B)*(VALUE(AW4692)&gt;=名单!E:E)*(VALUE(AW4692)&lt;=名单!G:G)*(Y4692="正常走货")),名单!H:H),"否")</f>
        <v>是</v>
      </c>
      <c r="G4692" s="53" t="s">
        <v>14040</v>
      </c>
      <c r="H4692" s="53" t="s">
        <v>14042</v>
      </c>
      <c r="J4692" s="73" t="s">
        <v>1377</v>
      </c>
      <c r="L4692" s="53" t="s">
        <v>18</v>
      </c>
      <c r="S4692" s="53" t="s">
        <v>558</v>
      </c>
      <c r="T4692" s="53" t="s">
        <v>14410</v>
      </c>
      <c r="Y4692" s="53" t="s">
        <v>14379</v>
      </c>
      <c r="AO4692" s="53">
        <v>31.5</v>
      </c>
      <c r="AW4692" s="53" t="s">
        <v>19086</v>
      </c>
    </row>
    <row r="4693" spans="1:49">
      <c r="A4693" s="70" t="str">
        <f t="shared" si="152"/>
        <v>2026-01</v>
      </c>
      <c r="B4693" s="5" t="str">
        <f>_xlfn.XLOOKUP(G4693,过机服务商重量差!A:A,过机服务商重量差!G:G)</f>
        <v>帅时莹</v>
      </c>
      <c r="C4693" s="32" t="str">
        <f t="shared" si="153"/>
        <v>渠道</v>
      </c>
      <c r="D4693" s="63">
        <f>ROUND(IF(AND(AO4693&gt;=0,Y4693="正常走货"),_xlfn.XLOOKUP(G4693,过机服务商重量差!A:A,过机服务商重量差!L:L),"0"),2)</f>
        <v>16</v>
      </c>
      <c r="E4693" s="64">
        <f>ROUND(IF(B4693="小旋风",$D4693/提成!$D$4*提成!$E$4,$D4693/提成!$D$3*提成!$E$3),2)</f>
        <v>0.16</v>
      </c>
      <c r="F4693" s="5" t="str">
        <f ca="1">IFERROR(LOOKUP(1,0/((B4693=名单!B:B)*(VALUE(AW4693)&gt;=名单!E:E)*(VALUE(AW4693)&lt;=名单!G:G)*(Y4693="正常走货")),名单!H:H),"否")</f>
        <v>否</v>
      </c>
      <c r="G4693" s="53" t="s">
        <v>14043</v>
      </c>
      <c r="H4693" s="53" t="s">
        <v>14045</v>
      </c>
      <c r="J4693" s="73" t="s">
        <v>586</v>
      </c>
      <c r="L4693" s="53" t="s">
        <v>18</v>
      </c>
      <c r="S4693" s="53" t="s">
        <v>227</v>
      </c>
      <c r="T4693" s="53" t="s">
        <v>14410</v>
      </c>
      <c r="Y4693" s="53" t="s">
        <v>14379</v>
      </c>
      <c r="AO4693" s="53">
        <v>335.7</v>
      </c>
      <c r="AW4693" s="53" t="s">
        <v>19087</v>
      </c>
    </row>
    <row r="4694" spans="1:49">
      <c r="A4694" s="70" t="str">
        <f t="shared" si="152"/>
        <v>2026-01</v>
      </c>
      <c r="B4694" s="5" t="str">
        <f>_xlfn.XLOOKUP(G4694,过机服务商重量差!A:A,过机服务商重量差!G:G)</f>
        <v>玉麒麟</v>
      </c>
      <c r="C4694" s="32" t="str">
        <f t="shared" si="153"/>
        <v>渠道</v>
      </c>
      <c r="D4694" s="63">
        <f>ROUND(IF(AND(AO4694&gt;=0,Y4694="正常走货"),_xlfn.XLOOKUP(G4694,过机服务商重量差!A:A,过机服务商重量差!L:L),"0"),2)</f>
        <v>8</v>
      </c>
      <c r="E4694" s="64">
        <f>ROUND(IF(B4694="小旋风",$D4694/提成!$D$4*提成!$E$4,$D4694/提成!$D$3*提成!$E$3),2)</f>
        <v>0.08</v>
      </c>
      <c r="F4694" s="5" t="str">
        <f ca="1">IFERROR(LOOKUP(1,0/((B4694=名单!B:B)*(VALUE(AW4694)&gt;=名单!E:E)*(VALUE(AW4694)&lt;=名单!G:G)*(Y4694="正常走货")),名单!H:H),"否")</f>
        <v>否</v>
      </c>
      <c r="G4694" s="53" t="s">
        <v>14046</v>
      </c>
      <c r="H4694" s="53" t="s">
        <v>14048</v>
      </c>
      <c r="J4694" s="73" t="s">
        <v>17</v>
      </c>
      <c r="L4694" s="53" t="s">
        <v>18</v>
      </c>
      <c r="S4694" s="53" t="s">
        <v>103</v>
      </c>
      <c r="T4694" s="53" t="s">
        <v>14382</v>
      </c>
      <c r="Y4694" s="53" t="s">
        <v>14379</v>
      </c>
      <c r="AO4694" s="53">
        <v>137</v>
      </c>
      <c r="AW4694" s="53" t="s">
        <v>19088</v>
      </c>
    </row>
    <row r="4695" spans="1:49">
      <c r="A4695" s="70" t="str">
        <f t="shared" si="152"/>
        <v>2026-01</v>
      </c>
      <c r="B4695" s="5" t="str">
        <f>_xlfn.XLOOKUP(G4695,过机服务商重量差!A:A,过机服务商重量差!G:G)</f>
        <v>007</v>
      </c>
      <c r="C4695" s="32" t="str">
        <f t="shared" si="153"/>
        <v>渠道</v>
      </c>
      <c r="D4695" s="63">
        <f>ROUND(IF(AND(AO4695&gt;=0,Y4695="正常走货"),_xlfn.XLOOKUP(G4695,过机服务商重量差!A:A,过机服务商重量差!L:L),"0"),2)</f>
        <v>29</v>
      </c>
      <c r="E4695" s="64">
        <f>ROUND(IF(B4695="小旋风",$D4695/提成!$D$4*提成!$E$4,$D4695/提成!$D$3*提成!$E$3),2)</f>
        <v>0.29</v>
      </c>
      <c r="F4695" s="5" t="str">
        <f ca="1">IFERROR(LOOKUP(1,0/((B4695=名单!B:B)*(VALUE(AW4695)&gt;=名单!E:E)*(VALUE(AW4695)&lt;=名单!G:G)*(Y4695="正常走货")),名单!H:H),"否")</f>
        <v>否</v>
      </c>
      <c r="G4695" s="53" t="s">
        <v>14049</v>
      </c>
      <c r="H4695" s="53" t="s">
        <v>14051</v>
      </c>
      <c r="J4695" s="73" t="s">
        <v>168</v>
      </c>
      <c r="L4695" s="53" t="s">
        <v>18</v>
      </c>
      <c r="S4695" s="53" t="s">
        <v>145</v>
      </c>
      <c r="T4695" s="53" t="s">
        <v>14407</v>
      </c>
      <c r="Y4695" s="53" t="s">
        <v>14379</v>
      </c>
      <c r="AO4695" s="53">
        <v>14.5</v>
      </c>
      <c r="AW4695" s="53" t="s">
        <v>19089</v>
      </c>
    </row>
    <row r="4696" spans="1:49">
      <c r="A4696" s="70" t="str">
        <f t="shared" si="152"/>
        <v>2026-01</v>
      </c>
      <c r="B4696" s="5" t="str">
        <f>_xlfn.XLOOKUP(G4696,过机服务商重量差!A:A,过机服务商重量差!G:G)</f>
        <v>帅时莹</v>
      </c>
      <c r="C4696" s="32" t="str">
        <f t="shared" si="153"/>
        <v>渠道</v>
      </c>
      <c r="D4696" s="63">
        <f>ROUND(IF(AND(AO4696&gt;=0,Y4696="正常走货"),_xlfn.XLOOKUP(G4696,过机服务商重量差!A:A,过机服务商重量差!L:L),"0"),2)</f>
        <v>7</v>
      </c>
      <c r="E4696" s="64">
        <f>ROUND(IF(B4696="小旋风",$D4696/提成!$D$4*提成!$E$4,$D4696/提成!$D$3*提成!$E$3),2)</f>
        <v>0.07</v>
      </c>
      <c r="F4696" s="5" t="str">
        <f ca="1">IFERROR(LOOKUP(1,0/((B4696=名单!B:B)*(VALUE(AW4696)&gt;=名单!E:E)*(VALUE(AW4696)&lt;=名单!G:G)*(Y4696="正常走货")),名单!H:H),"否")</f>
        <v>否</v>
      </c>
      <c r="G4696" s="53" t="s">
        <v>14052</v>
      </c>
      <c r="H4696" s="53" t="s">
        <v>14054</v>
      </c>
      <c r="J4696" s="73" t="s">
        <v>140</v>
      </c>
      <c r="L4696" s="53" t="s">
        <v>18</v>
      </c>
      <c r="S4696" s="53" t="s">
        <v>191</v>
      </c>
      <c r="T4696" s="53" t="s">
        <v>14410</v>
      </c>
      <c r="Y4696" s="53" t="s">
        <v>14379</v>
      </c>
      <c r="AO4696" s="53">
        <v>415.2</v>
      </c>
      <c r="AW4696" s="53" t="s">
        <v>19090</v>
      </c>
    </row>
    <row r="4697" spans="1:49">
      <c r="A4697" s="70" t="str">
        <f t="shared" si="152"/>
        <v>2026-01</v>
      </c>
      <c r="B4697" s="5" t="str">
        <f>_xlfn.XLOOKUP(G4697,过机服务商重量差!A:A,过机服务商重量差!G:G)</f>
        <v>风清扬</v>
      </c>
      <c r="C4697" s="32" t="str">
        <f t="shared" si="153"/>
        <v>渠道</v>
      </c>
      <c r="D4697" s="63">
        <f>ROUND(IF(AND(AO4697&gt;=0,Y4697="正常走货"),_xlfn.XLOOKUP(G4697,过机服务商重量差!A:A,过机服务商重量差!L:L),"0"),2)</f>
        <v>130</v>
      </c>
      <c r="E4697" s="64">
        <f>ROUND(IF(B4697="小旋风",$D4697/提成!$D$4*提成!$E$4,$D4697/提成!$D$3*提成!$E$3),2)</f>
        <v>1.3</v>
      </c>
      <c r="F4697" s="5" t="str">
        <f ca="1">IFERROR(LOOKUP(1,0/((B4697=名单!B:B)*(VALUE(AW4697)&gt;=名单!E:E)*(VALUE(AW4697)&lt;=名单!G:G)*(Y4697="正常走货")),名单!H:H),"否")</f>
        <v>是</v>
      </c>
      <c r="G4697" s="53" t="s">
        <v>14055</v>
      </c>
      <c r="H4697" s="53" t="s">
        <v>50</v>
      </c>
      <c r="J4697" s="73" t="s">
        <v>1071</v>
      </c>
      <c r="L4697" s="53" t="s">
        <v>18</v>
      </c>
      <c r="S4697" s="53" t="s">
        <v>323</v>
      </c>
      <c r="T4697" s="53" t="s">
        <v>14473</v>
      </c>
      <c r="Y4697" s="53" t="s">
        <v>14379</v>
      </c>
      <c r="AO4697" s="53">
        <v>370.2</v>
      </c>
      <c r="AW4697" s="53" t="s">
        <v>19091</v>
      </c>
    </row>
    <row r="4698" spans="1:49">
      <c r="A4698" s="70" t="str">
        <f t="shared" si="152"/>
        <v>2026-01</v>
      </c>
      <c r="B4698" s="5" t="str">
        <f>_xlfn.XLOOKUP(G4698,过机服务商重量差!A:A,过机服务商重量差!G:G)</f>
        <v>玉麒麟</v>
      </c>
      <c r="C4698" s="32" t="str">
        <f t="shared" si="153"/>
        <v>渠道</v>
      </c>
      <c r="D4698" s="63">
        <f>ROUND(IF(AND(AO4698&gt;=0,Y4698="正常走货"),_xlfn.XLOOKUP(G4698,过机服务商重量差!A:A,过机服务商重量差!L:L),"0"),2)</f>
        <v>32</v>
      </c>
      <c r="E4698" s="64">
        <f>ROUND(IF(B4698="小旋风",$D4698/提成!$D$4*提成!$E$4,$D4698/提成!$D$3*提成!$E$3),2)</f>
        <v>0.32</v>
      </c>
      <c r="F4698" s="5" t="str">
        <f ca="1">IFERROR(LOOKUP(1,0/((B4698=名单!B:B)*(VALUE(AW4698)&gt;=名单!E:E)*(VALUE(AW4698)&lt;=名单!G:G)*(Y4698="正常走货")),名单!H:H),"否")</f>
        <v>否</v>
      </c>
      <c r="G4698" s="53" t="s">
        <v>14057</v>
      </c>
      <c r="H4698" s="53" t="s">
        <v>14059</v>
      </c>
      <c r="J4698" s="73" t="s">
        <v>17</v>
      </c>
      <c r="L4698" s="53" t="s">
        <v>18</v>
      </c>
      <c r="S4698" s="53" t="s">
        <v>558</v>
      </c>
      <c r="T4698" s="53" t="s">
        <v>14410</v>
      </c>
      <c r="Y4698" s="53" t="s">
        <v>14379</v>
      </c>
      <c r="AO4698" s="53">
        <v>231.4</v>
      </c>
      <c r="AW4698" s="53" t="s">
        <v>19092</v>
      </c>
    </row>
    <row r="4699" spans="1:49">
      <c r="A4699" s="70" t="str">
        <f t="shared" si="152"/>
        <v>2026-01</v>
      </c>
      <c r="B4699" s="5" t="str">
        <f>_xlfn.XLOOKUP(G4699,过机服务商重量差!A:A,过机服务商重量差!G:G)</f>
        <v>玉麒麟</v>
      </c>
      <c r="C4699" s="32" t="str">
        <f t="shared" si="153"/>
        <v>渠道</v>
      </c>
      <c r="D4699" s="63">
        <f>ROUND(IF(AND(AO4699&gt;=0,Y4699="正常走货"),_xlfn.XLOOKUP(G4699,过机服务商重量差!A:A,过机服务商重量差!L:L),"0"),2)</f>
        <v>6.5</v>
      </c>
      <c r="E4699" s="64">
        <f>ROUND(IF(B4699="小旋风",$D4699/提成!$D$4*提成!$E$4,$D4699/提成!$D$3*提成!$E$3),2)</f>
        <v>0.07</v>
      </c>
      <c r="F4699" s="5" t="str">
        <f ca="1">IFERROR(LOOKUP(1,0/((B4699=名单!B:B)*(VALUE(AW4699)&gt;=名单!E:E)*(VALUE(AW4699)&lt;=名单!G:G)*(Y4699="正常走货")),名单!H:H),"否")</f>
        <v>否</v>
      </c>
      <c r="G4699" s="53" t="s">
        <v>14060</v>
      </c>
      <c r="H4699" s="53" t="s">
        <v>14062</v>
      </c>
      <c r="J4699" s="73" t="s">
        <v>17</v>
      </c>
      <c r="L4699" s="53" t="s">
        <v>18</v>
      </c>
      <c r="S4699" s="53" t="s">
        <v>103</v>
      </c>
      <c r="T4699" s="53" t="s">
        <v>14382</v>
      </c>
      <c r="Y4699" s="53" t="s">
        <v>14379</v>
      </c>
      <c r="AO4699" s="53">
        <v>130.1</v>
      </c>
      <c r="AW4699" s="53" t="s">
        <v>19093</v>
      </c>
    </row>
    <row r="4700" spans="1:49">
      <c r="A4700" s="70" t="str">
        <f t="shared" si="152"/>
        <v>2026-01</v>
      </c>
      <c r="B4700" s="5" t="str">
        <f>_xlfn.XLOOKUP(G4700,过机服务商重量差!A:A,过机服务商重量差!G:G)</f>
        <v>玉麒麟</v>
      </c>
      <c r="C4700" s="32" t="str">
        <f t="shared" si="153"/>
        <v>渠道</v>
      </c>
      <c r="D4700" s="63">
        <f>ROUND(IF(AND(AO4700&gt;=0,Y4700="正常走货"),_xlfn.XLOOKUP(G4700,过机服务商重量差!A:A,过机服务商重量差!L:L),"0"),2)</f>
        <v>0.5</v>
      </c>
      <c r="E4700" s="64">
        <f>ROUND(IF(B4700="小旋风",$D4700/提成!$D$4*提成!$E$4,$D4700/提成!$D$3*提成!$E$3),2)</f>
        <v>0.01</v>
      </c>
      <c r="F4700" s="5" t="str">
        <f ca="1">IFERROR(LOOKUP(1,0/((B4700=名单!B:B)*(VALUE(AW4700)&gt;=名单!E:E)*(VALUE(AW4700)&lt;=名单!G:G)*(Y4700="正常走货")),名单!H:H),"否")</f>
        <v>否</v>
      </c>
      <c r="G4700" s="53" t="s">
        <v>14063</v>
      </c>
      <c r="H4700" s="53" t="s">
        <v>14065</v>
      </c>
      <c r="J4700" s="73" t="s">
        <v>17</v>
      </c>
      <c r="L4700" s="53" t="s">
        <v>18</v>
      </c>
      <c r="S4700" s="53" t="s">
        <v>203</v>
      </c>
      <c r="T4700" s="53" t="s">
        <v>14378</v>
      </c>
      <c r="Y4700" s="53" t="s">
        <v>14379</v>
      </c>
      <c r="AO4700" s="53">
        <v>38.08</v>
      </c>
      <c r="AW4700" s="53" t="s">
        <v>19094</v>
      </c>
    </row>
    <row r="4701" spans="1:49">
      <c r="A4701" s="70" t="str">
        <f t="shared" si="152"/>
        <v>2026-01</v>
      </c>
      <c r="B4701" s="5" t="str">
        <f>_xlfn.XLOOKUP(G4701,过机服务商重量差!A:A,过机服务商重量差!G:G)</f>
        <v>玉麒麟</v>
      </c>
      <c r="C4701" s="32" t="str">
        <f t="shared" si="153"/>
        <v>渠道</v>
      </c>
      <c r="D4701" s="63">
        <f>ROUND(IF(AND(AO4701&gt;=0,Y4701="正常走货"),_xlfn.XLOOKUP(G4701,过机服务商重量差!A:A,过机服务商重量差!L:L),"0"),2)</f>
        <v>0.5</v>
      </c>
      <c r="E4701" s="64">
        <f>ROUND(IF(B4701="小旋风",$D4701/提成!$D$4*提成!$E$4,$D4701/提成!$D$3*提成!$E$3),2)</f>
        <v>0.01</v>
      </c>
      <c r="F4701" s="5" t="str">
        <f ca="1">IFERROR(LOOKUP(1,0/((B4701=名单!B:B)*(VALUE(AW4701)&gt;=名单!E:E)*(VALUE(AW4701)&lt;=名单!G:G)*(Y4701="正常走货")),名单!H:H),"否")</f>
        <v>否</v>
      </c>
      <c r="G4701" s="53" t="s">
        <v>14066</v>
      </c>
      <c r="H4701" s="53" t="s">
        <v>14068</v>
      </c>
      <c r="J4701" s="73" t="s">
        <v>17</v>
      </c>
      <c r="L4701" s="53" t="s">
        <v>18</v>
      </c>
      <c r="S4701" s="53" t="s">
        <v>203</v>
      </c>
      <c r="T4701" s="53" t="s">
        <v>14378</v>
      </c>
      <c r="Y4701" s="53" t="s">
        <v>14379</v>
      </c>
      <c r="AO4701" s="53">
        <v>38.08</v>
      </c>
      <c r="AW4701" s="53" t="s">
        <v>19095</v>
      </c>
    </row>
    <row r="4702" spans="1:49">
      <c r="A4702" s="70" t="str">
        <f t="shared" si="152"/>
        <v>2026-01</v>
      </c>
      <c r="B4702" s="5" t="str">
        <f>_xlfn.XLOOKUP(G4702,过机服务商重量差!A:A,过机服务商重量差!G:G)</f>
        <v>玉麒麟</v>
      </c>
      <c r="C4702" s="32" t="str">
        <f t="shared" si="153"/>
        <v>渠道</v>
      </c>
      <c r="D4702" s="63">
        <f>ROUND(IF(AND(AO4702&gt;=0,Y4702="正常走货"),_xlfn.XLOOKUP(G4702,过机服务商重量差!A:A,过机服务商重量差!L:L),"0"),2)</f>
        <v>0.5</v>
      </c>
      <c r="E4702" s="64">
        <f>ROUND(IF(B4702="小旋风",$D4702/提成!$D$4*提成!$E$4,$D4702/提成!$D$3*提成!$E$3),2)</f>
        <v>0.01</v>
      </c>
      <c r="F4702" s="5" t="str">
        <f ca="1">IFERROR(LOOKUP(1,0/((B4702=名单!B:B)*(VALUE(AW4702)&gt;=名单!E:E)*(VALUE(AW4702)&lt;=名单!G:G)*(Y4702="正常走货")),名单!H:H),"否")</f>
        <v>否</v>
      </c>
      <c r="G4702" s="53" t="s">
        <v>14069</v>
      </c>
      <c r="H4702" s="53" t="s">
        <v>14071</v>
      </c>
      <c r="J4702" s="73" t="s">
        <v>17</v>
      </c>
      <c r="L4702" s="53" t="s">
        <v>18</v>
      </c>
      <c r="S4702" s="53" t="s">
        <v>203</v>
      </c>
      <c r="T4702" s="53" t="s">
        <v>14378</v>
      </c>
      <c r="Y4702" s="53" t="s">
        <v>14379</v>
      </c>
      <c r="AO4702" s="53">
        <v>38.08</v>
      </c>
      <c r="AW4702" s="53" t="s">
        <v>19096</v>
      </c>
    </row>
    <row r="4703" spans="1:49">
      <c r="A4703" s="70" t="str">
        <f t="shared" si="152"/>
        <v>2026-01</v>
      </c>
      <c r="B4703" s="5" t="str">
        <f>_xlfn.XLOOKUP(G4703,过机服务商重量差!A:A,过机服务商重量差!G:G)</f>
        <v>无崖子</v>
      </c>
      <c r="C4703" s="32" t="str">
        <f t="shared" si="153"/>
        <v>渠道</v>
      </c>
      <c r="D4703" s="63">
        <f>ROUND(IF(AND(AO4703&gt;=0,Y4703="正常走货"),_xlfn.XLOOKUP(G4703,过机服务商重量差!A:A,过机服务商重量差!L:L),"0"),2)</f>
        <v>1.5</v>
      </c>
      <c r="E4703" s="64">
        <f>ROUND(IF(B4703="小旋风",$D4703/提成!$D$4*提成!$E$4,$D4703/提成!$D$3*提成!$E$3),2)</f>
        <v>0.02</v>
      </c>
      <c r="F4703" s="5" t="str">
        <f ca="1">IFERROR(LOOKUP(1,0/((B4703=名单!B:B)*(VALUE(AW4703)&gt;=名单!E:E)*(VALUE(AW4703)&lt;=名单!G:G)*(Y4703="正常走货")),名单!H:H),"否")</f>
        <v>否</v>
      </c>
      <c r="G4703" s="53" t="s">
        <v>14072</v>
      </c>
      <c r="H4703" s="53" t="s">
        <v>14074</v>
      </c>
      <c r="J4703" s="73" t="s">
        <v>2309</v>
      </c>
      <c r="L4703" s="53" t="s">
        <v>18</v>
      </c>
      <c r="S4703" s="53" t="s">
        <v>292</v>
      </c>
      <c r="T4703" s="53" t="s">
        <v>14410</v>
      </c>
      <c r="Y4703" s="53" t="s">
        <v>14379</v>
      </c>
      <c r="AO4703" s="53">
        <v>139.5</v>
      </c>
      <c r="AW4703" s="53" t="s">
        <v>19097</v>
      </c>
    </row>
    <row r="4704" spans="1:49">
      <c r="A4704" s="70" t="str">
        <f t="shared" si="152"/>
        <v>2026-01</v>
      </c>
      <c r="B4704" s="5" t="str">
        <f>_xlfn.XLOOKUP(G4704,过机服务商重量差!A:A,过机服务商重量差!G:G)</f>
        <v>无崖子</v>
      </c>
      <c r="C4704" s="32" t="str">
        <f t="shared" si="153"/>
        <v>渠道</v>
      </c>
      <c r="D4704" s="63">
        <f>ROUND(IF(AND(AO4704&gt;=0,Y4704="正常走货"),_xlfn.XLOOKUP(G4704,过机服务商重量差!A:A,过机服务商重量差!L:L),"0"),2)</f>
        <v>2</v>
      </c>
      <c r="E4704" s="64">
        <f>ROUND(IF(B4704="小旋风",$D4704/提成!$D$4*提成!$E$4,$D4704/提成!$D$3*提成!$E$3),2)</f>
        <v>0.02</v>
      </c>
      <c r="F4704" s="5" t="str">
        <f ca="1">IFERROR(LOOKUP(1,0/((B4704=名单!B:B)*(VALUE(AW4704)&gt;=名单!E:E)*(VALUE(AW4704)&lt;=名单!G:G)*(Y4704="正常走货")),名单!H:H),"否")</f>
        <v>否</v>
      </c>
      <c r="G4704" s="53" t="s">
        <v>14075</v>
      </c>
      <c r="H4704" s="53" t="s">
        <v>14077</v>
      </c>
      <c r="J4704" s="73" t="s">
        <v>336</v>
      </c>
      <c r="L4704" s="53" t="s">
        <v>18</v>
      </c>
      <c r="S4704" s="53" t="s">
        <v>203</v>
      </c>
      <c r="T4704" s="53" t="s">
        <v>14378</v>
      </c>
      <c r="Y4704" s="53" t="s">
        <v>14379</v>
      </c>
      <c r="AO4704" s="53">
        <v>0</v>
      </c>
      <c r="AW4704" s="53" t="s">
        <v>19098</v>
      </c>
    </row>
    <row r="4705" spans="1:49">
      <c r="A4705" s="70" t="str">
        <f t="shared" si="152"/>
        <v>2026-01</v>
      </c>
      <c r="B4705" s="5" t="str">
        <f>_xlfn.XLOOKUP(G4705,过机服务商重量差!A:A,过机服务商重量差!G:G)</f>
        <v>无崖子</v>
      </c>
      <c r="C4705" s="32" t="str">
        <f t="shared" si="153"/>
        <v>渠道</v>
      </c>
      <c r="D4705" s="63">
        <f>ROUND(IF(AND(AO4705&gt;=0,Y4705="正常走货"),_xlfn.XLOOKUP(G4705,过机服务商重量差!A:A,过机服务商重量差!L:L),"0"),2)</f>
        <v>3</v>
      </c>
      <c r="E4705" s="64">
        <f>ROUND(IF(B4705="小旋风",$D4705/提成!$D$4*提成!$E$4,$D4705/提成!$D$3*提成!$E$3),2)</f>
        <v>0.03</v>
      </c>
      <c r="F4705" s="5" t="str">
        <f ca="1">IFERROR(LOOKUP(1,0/((B4705=名单!B:B)*(VALUE(AW4705)&gt;=名单!E:E)*(VALUE(AW4705)&lt;=名单!G:G)*(Y4705="正常走货")),名单!H:H),"否")</f>
        <v>否</v>
      </c>
      <c r="G4705" s="53" t="s">
        <v>14078</v>
      </c>
      <c r="H4705" s="53" t="s">
        <v>14080</v>
      </c>
      <c r="J4705" s="53" t="s">
        <v>336</v>
      </c>
      <c r="L4705" s="53" t="s">
        <v>18</v>
      </c>
      <c r="S4705" s="53" t="s">
        <v>203</v>
      </c>
      <c r="T4705" s="53" t="s">
        <v>14378</v>
      </c>
      <c r="Y4705" s="53" t="s">
        <v>14379</v>
      </c>
      <c r="AO4705" s="53">
        <v>0</v>
      </c>
      <c r="AW4705" s="53" t="s">
        <v>19099</v>
      </c>
    </row>
    <row r="4706" spans="1:49">
      <c r="A4706" s="70" t="str">
        <f t="shared" si="152"/>
        <v>2026-01</v>
      </c>
      <c r="B4706" s="5" t="str">
        <f>_xlfn.XLOOKUP(G4706,过机服务商重量差!A:A,过机服务商重量差!G:G)</f>
        <v>小旋风</v>
      </c>
      <c r="C4706" s="32" t="str">
        <f t="shared" si="153"/>
        <v>渠道</v>
      </c>
      <c r="D4706" s="63">
        <f>ROUND(IF(AND(AO4706&gt;=0,Y4706="正常走货"),_xlfn.XLOOKUP(G4706,过机服务商重量差!A:A,过机服务商重量差!L:L),"0"),2)</f>
        <v>167</v>
      </c>
      <c r="E4706" s="64">
        <f>ROUND(IF(B4706="小旋风",$D4706/提成!$D$4*提成!$E$4,$D4706/提成!$D$3*提成!$E$3),2)</f>
        <v>1.67</v>
      </c>
      <c r="F4706" s="5" t="str">
        <f ca="1">IFERROR(LOOKUP(1,0/((B4706=名单!B:B)*(VALUE(AW4706)&gt;=名单!E:E)*(VALUE(AW4706)&lt;=名单!G:G)*(Y4706="正常走货")),名单!H:H),"否")</f>
        <v>是</v>
      </c>
      <c r="G4706" s="53" t="s">
        <v>14081</v>
      </c>
      <c r="H4706" s="53" t="s">
        <v>14083</v>
      </c>
      <c r="J4706" s="73" t="s">
        <v>441</v>
      </c>
      <c r="L4706" s="53" t="s">
        <v>18</v>
      </c>
      <c r="S4706" s="53" t="s">
        <v>1793</v>
      </c>
      <c r="T4706" s="53" t="s">
        <v>14378</v>
      </c>
      <c r="Y4706" s="53" t="s">
        <v>14379</v>
      </c>
      <c r="AO4706" s="53">
        <v>310</v>
      </c>
      <c r="AW4706" s="53" t="s">
        <v>19100</v>
      </c>
    </row>
    <row r="4707" spans="1:49">
      <c r="A4707" s="70" t="str">
        <f t="shared" si="152"/>
        <v>2026-01</v>
      </c>
      <c r="B4707" s="5" t="str">
        <f>_xlfn.XLOOKUP(G4707,过机服务商重量差!A:A,过机服务商重量差!G:G)</f>
        <v>无崖子</v>
      </c>
      <c r="C4707" s="32" t="str">
        <f t="shared" si="153"/>
        <v>渠道</v>
      </c>
      <c r="D4707" s="63">
        <f>ROUND(IF(AND(AO4707&gt;=0,Y4707="正常走货"),_xlfn.XLOOKUP(G4707,过机服务商重量差!A:A,过机服务商重量差!L:L),"0"),2)</f>
        <v>18</v>
      </c>
      <c r="E4707" s="64">
        <f>ROUND(IF(B4707="小旋风",$D4707/提成!$D$4*提成!$E$4,$D4707/提成!$D$3*提成!$E$3),2)</f>
        <v>0.18</v>
      </c>
      <c r="F4707" s="5" t="str">
        <f ca="1">IFERROR(LOOKUP(1,0/((B4707=名单!B:B)*(VALUE(AW4707)&gt;=名单!E:E)*(VALUE(AW4707)&lt;=名单!G:G)*(Y4707="正常走货")),名单!H:H),"否")</f>
        <v>否</v>
      </c>
      <c r="G4707" s="53" t="s">
        <v>14084</v>
      </c>
      <c r="H4707" s="53" t="s">
        <v>14086</v>
      </c>
      <c r="J4707" s="73" t="s">
        <v>128</v>
      </c>
      <c r="L4707" s="53" t="s">
        <v>18</v>
      </c>
      <c r="S4707" s="53" t="s">
        <v>408</v>
      </c>
      <c r="T4707" s="53" t="s">
        <v>14378</v>
      </c>
      <c r="Y4707" s="53" t="s">
        <v>14379</v>
      </c>
      <c r="AO4707" s="53">
        <v>595.83</v>
      </c>
      <c r="AW4707" s="53" t="s">
        <v>19101</v>
      </c>
    </row>
    <row r="4708" spans="1:49">
      <c r="A4708" s="70" t="str">
        <f t="shared" si="152"/>
        <v>2026-01</v>
      </c>
      <c r="B4708" s="5" t="str">
        <f>_xlfn.XLOOKUP(G4708,过机服务商重量差!A:A,过机服务商重量差!G:G)</f>
        <v>无崖子</v>
      </c>
      <c r="C4708" s="32" t="str">
        <f t="shared" si="153"/>
        <v>渠道</v>
      </c>
      <c r="D4708" s="63">
        <f>ROUND(IF(AND(AO4708&gt;=0,Y4708="正常走货"),_xlfn.XLOOKUP(G4708,过机服务商重量差!A:A,过机服务商重量差!L:L),"0"),2)</f>
        <v>25</v>
      </c>
      <c r="E4708" s="64">
        <f>ROUND(IF(B4708="小旋风",$D4708/提成!$D$4*提成!$E$4,$D4708/提成!$D$3*提成!$E$3),2)</f>
        <v>0.25</v>
      </c>
      <c r="F4708" s="5" t="str">
        <f ca="1">IFERROR(LOOKUP(1,0/((B4708=名单!B:B)*(VALUE(AW4708)&gt;=名单!E:E)*(VALUE(AW4708)&lt;=名单!G:G)*(Y4708="正常走货")),名单!H:H),"否")</f>
        <v>否</v>
      </c>
      <c r="G4708" s="53" t="s">
        <v>14087</v>
      </c>
      <c r="H4708" s="53" t="s">
        <v>14089</v>
      </c>
      <c r="J4708" s="73" t="s">
        <v>1025</v>
      </c>
      <c r="L4708" s="53" t="s">
        <v>18</v>
      </c>
      <c r="S4708" s="53" t="s">
        <v>408</v>
      </c>
      <c r="T4708" s="53" t="s">
        <v>14378</v>
      </c>
      <c r="Y4708" s="53" t="s">
        <v>14379</v>
      </c>
      <c r="AO4708" s="53">
        <v>311.66</v>
      </c>
      <c r="AW4708" s="53" t="s">
        <v>19102</v>
      </c>
    </row>
    <row r="4709" spans="1:49">
      <c r="A4709" s="70" t="str">
        <f t="shared" si="152"/>
        <v>2026-01</v>
      </c>
      <c r="B4709" s="5" t="str">
        <f>_xlfn.XLOOKUP(G4709,过机服务商重量差!A:A,过机服务商重量差!G:G)</f>
        <v>无崖子</v>
      </c>
      <c r="C4709" s="32" t="str">
        <f t="shared" si="153"/>
        <v>渠道</v>
      </c>
      <c r="D4709" s="63">
        <f>ROUND(IF(AND(AO4709&gt;=0,Y4709="正常走货"),_xlfn.XLOOKUP(G4709,过机服务商重量差!A:A,过机服务商重量差!L:L),"0"),2)</f>
        <v>17</v>
      </c>
      <c r="E4709" s="64">
        <f>ROUND(IF(B4709="小旋风",$D4709/提成!$D$4*提成!$E$4,$D4709/提成!$D$3*提成!$E$3),2)</f>
        <v>0.17</v>
      </c>
      <c r="F4709" s="5" t="str">
        <f ca="1">IFERROR(LOOKUP(1,0/((B4709=名单!B:B)*(VALUE(AW4709)&gt;=名单!E:E)*(VALUE(AW4709)&lt;=名单!G:G)*(Y4709="正常走货")),名单!H:H),"否")</f>
        <v>否</v>
      </c>
      <c r="G4709" s="53" t="s">
        <v>14090</v>
      </c>
      <c r="H4709" s="53" t="s">
        <v>14092</v>
      </c>
      <c r="J4709" s="73" t="s">
        <v>128</v>
      </c>
      <c r="L4709" s="53" t="s">
        <v>18</v>
      </c>
      <c r="S4709" s="53" t="s">
        <v>408</v>
      </c>
      <c r="T4709" s="53" t="s">
        <v>14378</v>
      </c>
      <c r="Y4709" s="53" t="s">
        <v>14379</v>
      </c>
      <c r="AO4709" s="53">
        <v>172.58</v>
      </c>
      <c r="AW4709" s="53" t="s">
        <v>19103</v>
      </c>
    </row>
    <row r="4710" spans="1:49">
      <c r="A4710" s="70" t="str">
        <f t="shared" si="152"/>
        <v>2026-01</v>
      </c>
      <c r="B4710" s="5" t="str">
        <f>_xlfn.XLOOKUP(G4710,过机服务商重量差!A:A,过机服务商重量差!G:G)</f>
        <v>无崖子</v>
      </c>
      <c r="C4710" s="32" t="str">
        <f t="shared" si="153"/>
        <v>渠道</v>
      </c>
      <c r="D4710" s="63">
        <f>ROUND(IF(AND(AO4710&gt;=0,Y4710="正常走货"),_xlfn.XLOOKUP(G4710,过机服务商重量差!A:A,过机服务商重量差!L:L),"0"),2)</f>
        <v>8</v>
      </c>
      <c r="E4710" s="64">
        <f>ROUND(IF(B4710="小旋风",$D4710/提成!$D$4*提成!$E$4,$D4710/提成!$D$3*提成!$E$3),2)</f>
        <v>0.08</v>
      </c>
      <c r="F4710" s="5" t="str">
        <f ca="1">IFERROR(LOOKUP(1,0/((B4710=名单!B:B)*(VALUE(AW4710)&gt;=名单!E:E)*(VALUE(AW4710)&lt;=名单!G:G)*(Y4710="正常走货")),名单!H:H),"否")</f>
        <v>否</v>
      </c>
      <c r="G4710" s="53" t="s">
        <v>14093</v>
      </c>
      <c r="H4710" s="53" t="s">
        <v>14095</v>
      </c>
      <c r="J4710" s="73" t="s">
        <v>128</v>
      </c>
      <c r="L4710" s="53" t="s">
        <v>18</v>
      </c>
      <c r="S4710" s="53" t="s">
        <v>408</v>
      </c>
      <c r="T4710" s="53" t="s">
        <v>14378</v>
      </c>
      <c r="Y4710" s="53" t="s">
        <v>14379</v>
      </c>
      <c r="AO4710" s="53">
        <v>180.95</v>
      </c>
      <c r="AW4710" s="53" t="s">
        <v>19104</v>
      </c>
    </row>
    <row r="4711" spans="1:49">
      <c r="A4711" s="70" t="str">
        <f t="shared" si="152"/>
        <v>2026-01</v>
      </c>
      <c r="B4711" s="5" t="str">
        <f>_xlfn.XLOOKUP(G4711,过机服务商重量差!A:A,过机服务商重量差!G:G)</f>
        <v>无崖子</v>
      </c>
      <c r="C4711" s="32" t="str">
        <f t="shared" si="153"/>
        <v>渠道</v>
      </c>
      <c r="D4711" s="63">
        <f>ROUND(IF(AND(AO4711&gt;=0,Y4711="正常走货"),_xlfn.XLOOKUP(G4711,过机服务商重量差!A:A,过机服务商重量差!L:L),"0"),2)</f>
        <v>16</v>
      </c>
      <c r="E4711" s="64">
        <f>ROUND(IF(B4711="小旋风",$D4711/提成!$D$4*提成!$E$4,$D4711/提成!$D$3*提成!$E$3),2)</f>
        <v>0.16</v>
      </c>
      <c r="F4711" s="5" t="str">
        <f ca="1">IFERROR(LOOKUP(1,0/((B4711=名单!B:B)*(VALUE(AW4711)&gt;=名单!E:E)*(VALUE(AW4711)&lt;=名单!G:G)*(Y4711="正常走货")),名单!H:H),"否")</f>
        <v>否</v>
      </c>
      <c r="G4711" s="53" t="s">
        <v>14096</v>
      </c>
      <c r="H4711" s="53" t="s">
        <v>14098</v>
      </c>
      <c r="J4711" s="73" t="s">
        <v>128</v>
      </c>
      <c r="L4711" s="53" t="s">
        <v>18</v>
      </c>
      <c r="S4711" s="53" t="s">
        <v>408</v>
      </c>
      <c r="T4711" s="53" t="s">
        <v>14378</v>
      </c>
      <c r="Y4711" s="53" t="s">
        <v>14379</v>
      </c>
      <c r="AO4711" s="53">
        <v>223.19</v>
      </c>
      <c r="AW4711" s="53" t="s">
        <v>19105</v>
      </c>
    </row>
    <row r="4712" spans="1:49">
      <c r="A4712" s="70" t="str">
        <f t="shared" si="152"/>
        <v>2026-01</v>
      </c>
      <c r="B4712" s="5" t="str">
        <f>_xlfn.XLOOKUP(G4712,过机服务商重量差!A:A,过机服务商重量差!G:G)</f>
        <v>无崖子</v>
      </c>
      <c r="C4712" s="32" t="str">
        <f t="shared" si="153"/>
        <v>渠道</v>
      </c>
      <c r="D4712" s="63">
        <f>ROUND(IF(AND(AO4712&gt;=0,Y4712="正常走货"),_xlfn.XLOOKUP(G4712,过机服务商重量差!A:A,过机服务商重量差!L:L),"0"),2)</f>
        <v>1</v>
      </c>
      <c r="E4712" s="64">
        <f>ROUND(IF(B4712="小旋风",$D4712/提成!$D$4*提成!$E$4,$D4712/提成!$D$3*提成!$E$3),2)</f>
        <v>0.01</v>
      </c>
      <c r="F4712" s="5" t="str">
        <f ca="1">IFERROR(LOOKUP(1,0/((B4712=名单!B:B)*(VALUE(AW4712)&gt;=名单!E:E)*(VALUE(AW4712)&lt;=名单!G:G)*(Y4712="正常走货")),名单!H:H),"否")</f>
        <v>否</v>
      </c>
      <c r="G4712" s="53" t="s">
        <v>14099</v>
      </c>
      <c r="H4712" s="53" t="s">
        <v>14101</v>
      </c>
      <c r="J4712" s="53" t="s">
        <v>160</v>
      </c>
      <c r="L4712" s="53" t="s">
        <v>18</v>
      </c>
      <c r="S4712" s="53" t="s">
        <v>408</v>
      </c>
      <c r="T4712" s="53" t="s">
        <v>14378</v>
      </c>
      <c r="Y4712" s="53" t="s">
        <v>14379</v>
      </c>
      <c r="AO4712" s="53">
        <v>0</v>
      </c>
      <c r="AW4712" s="53" t="s">
        <v>19106</v>
      </c>
    </row>
    <row r="4713" spans="1:49">
      <c r="A4713" s="70" t="str">
        <f t="shared" si="152"/>
        <v>2026-01</v>
      </c>
      <c r="B4713" s="5" t="str">
        <f>_xlfn.XLOOKUP(G4713,过机服务商重量差!A:A,过机服务商重量差!G:G)</f>
        <v>帅时莹</v>
      </c>
      <c r="C4713" s="32" t="str">
        <f t="shared" si="153"/>
        <v>渠道</v>
      </c>
      <c r="D4713" s="63">
        <f>ROUND(IF(AND(AO4713&gt;=0,Y4713="正常走货"),_xlfn.XLOOKUP(G4713,过机服务商重量差!A:A,过机服务商重量差!L:L),"0"),2)</f>
        <v>3</v>
      </c>
      <c r="E4713" s="64">
        <f>ROUND(IF(B4713="小旋风",$D4713/提成!$D$4*提成!$E$4,$D4713/提成!$D$3*提成!$E$3),2)</f>
        <v>0.03</v>
      </c>
      <c r="F4713" s="5" t="str">
        <f ca="1">IFERROR(LOOKUP(1,0/((B4713=名单!B:B)*(VALUE(AW4713)&gt;=名单!E:E)*(VALUE(AW4713)&lt;=名单!G:G)*(Y4713="正常走货")),名单!H:H),"否")</f>
        <v>否</v>
      </c>
      <c r="G4713" s="53" t="s">
        <v>14102</v>
      </c>
      <c r="H4713" s="53" t="s">
        <v>14104</v>
      </c>
      <c r="J4713" s="73" t="s">
        <v>140</v>
      </c>
      <c r="L4713" s="53" t="s">
        <v>18</v>
      </c>
      <c r="S4713" s="53" t="s">
        <v>191</v>
      </c>
      <c r="T4713" s="53" t="s">
        <v>14410</v>
      </c>
      <c r="Y4713" s="53" t="s">
        <v>14379</v>
      </c>
      <c r="AO4713" s="53">
        <v>107.92</v>
      </c>
      <c r="AW4713" s="53" t="s">
        <v>19107</v>
      </c>
    </row>
    <row r="4714" spans="1:49">
      <c r="A4714" s="70" t="str">
        <f t="shared" si="152"/>
        <v>2026-01</v>
      </c>
      <c r="B4714" s="5" t="str">
        <f>_xlfn.XLOOKUP(G4714,过机服务商重量差!A:A,过机服务商重量差!G:G)</f>
        <v>玉麒麟</v>
      </c>
      <c r="C4714" s="32" t="str">
        <f t="shared" si="153"/>
        <v>渠道</v>
      </c>
      <c r="D4714" s="63">
        <f>ROUND(IF(AND(AO4714&gt;=0,Y4714="正常走货"),_xlfn.XLOOKUP(G4714,过机服务商重量差!A:A,过机服务商重量差!L:L),"0"),2)</f>
        <v>22</v>
      </c>
      <c r="E4714" s="64">
        <f>ROUND(IF(B4714="小旋风",$D4714/提成!$D$4*提成!$E$4,$D4714/提成!$D$3*提成!$E$3),2)</f>
        <v>0.22</v>
      </c>
      <c r="F4714" s="5" t="str">
        <f ca="1">IFERROR(LOOKUP(1,0/((B4714=名单!B:B)*(VALUE(AW4714)&gt;=名单!E:E)*(VALUE(AW4714)&lt;=名单!G:G)*(Y4714="正常走货")),名单!H:H),"否")</f>
        <v>否</v>
      </c>
      <c r="G4714" s="53" t="s">
        <v>14105</v>
      </c>
      <c r="H4714" s="53" t="s">
        <v>14107</v>
      </c>
      <c r="J4714" s="73" t="s">
        <v>1080</v>
      </c>
      <c r="L4714" s="53" t="s">
        <v>18</v>
      </c>
      <c r="S4714" s="53" t="s">
        <v>10131</v>
      </c>
      <c r="T4714" s="53" t="s">
        <v>14578</v>
      </c>
      <c r="Y4714" s="53" t="s">
        <v>14379</v>
      </c>
      <c r="AO4714" s="53">
        <v>113.6</v>
      </c>
      <c r="AW4714" s="53" t="s">
        <v>19108</v>
      </c>
    </row>
    <row r="4715" spans="1:49">
      <c r="A4715" s="70" t="str">
        <f t="shared" si="152"/>
        <v>2026-01</v>
      </c>
      <c r="B4715" s="5" t="str">
        <f>_xlfn.XLOOKUP(G4715,过机服务商重量差!A:A,过机服务商重量差!G:G)</f>
        <v>玉麒麟</v>
      </c>
      <c r="C4715" s="32" t="str">
        <f t="shared" si="153"/>
        <v>渠道</v>
      </c>
      <c r="D4715" s="63">
        <f>ROUND(IF(AND(AO4715&gt;=0,Y4715="正常走货"),_xlfn.XLOOKUP(G4715,过机服务商重量差!A:A,过机服务商重量差!L:L),"0"),2)</f>
        <v>22</v>
      </c>
      <c r="E4715" s="64">
        <f>ROUND(IF(B4715="小旋风",$D4715/提成!$D$4*提成!$E$4,$D4715/提成!$D$3*提成!$E$3),2)</f>
        <v>0.22</v>
      </c>
      <c r="F4715" s="5" t="str">
        <f ca="1">IFERROR(LOOKUP(1,0/((B4715=名单!B:B)*(VALUE(AW4715)&gt;=名单!E:E)*(VALUE(AW4715)&lt;=名单!G:G)*(Y4715="正常走货")),名单!H:H),"否")</f>
        <v>否</v>
      </c>
      <c r="G4715" s="53" t="s">
        <v>14108</v>
      </c>
      <c r="H4715" s="53" t="s">
        <v>14110</v>
      </c>
      <c r="J4715" s="73" t="s">
        <v>1080</v>
      </c>
      <c r="L4715" s="53" t="s">
        <v>18</v>
      </c>
      <c r="S4715" s="53" t="s">
        <v>10131</v>
      </c>
      <c r="T4715" s="53" t="s">
        <v>14578</v>
      </c>
      <c r="Y4715" s="53" t="s">
        <v>14379</v>
      </c>
      <c r="AO4715" s="53">
        <v>113.6</v>
      </c>
      <c r="AW4715" s="53" t="s">
        <v>19109</v>
      </c>
    </row>
    <row r="4716" spans="1:49">
      <c r="A4716" s="70" t="str">
        <f t="shared" si="152"/>
        <v>2026-01</v>
      </c>
      <c r="B4716" s="5" t="str">
        <f>_xlfn.XLOOKUP(G4716,过机服务商重量差!A:A,过机服务商重量差!G:G)</f>
        <v>无崖子</v>
      </c>
      <c r="C4716" s="32" t="str">
        <f t="shared" si="153"/>
        <v>渠道</v>
      </c>
      <c r="D4716" s="63">
        <f>ROUND(IF(AND(AO4716&gt;=0,Y4716="正常走货"),_xlfn.XLOOKUP(G4716,过机服务商重量差!A:A,过机服务商重量差!L:L),"0"),2)</f>
        <v>16.5</v>
      </c>
      <c r="E4716" s="64">
        <f>ROUND(IF(B4716="小旋风",$D4716/提成!$D$4*提成!$E$4,$D4716/提成!$D$3*提成!$E$3),2)</f>
        <v>0.17</v>
      </c>
      <c r="F4716" s="5" t="str">
        <f ca="1">IFERROR(LOOKUP(1,0/((B4716=名单!B:B)*(VALUE(AW4716)&gt;=名单!E:E)*(VALUE(AW4716)&lt;=名单!G:G)*(Y4716="正常走货")),名单!H:H),"否")</f>
        <v>否</v>
      </c>
      <c r="G4716" s="53" t="s">
        <v>14111</v>
      </c>
      <c r="H4716" s="53" t="s">
        <v>14113</v>
      </c>
      <c r="J4716" s="73" t="s">
        <v>807</v>
      </c>
      <c r="L4716" s="53" t="s">
        <v>18</v>
      </c>
      <c r="S4716" s="53" t="s">
        <v>7799</v>
      </c>
      <c r="T4716" s="53" t="s">
        <v>14382</v>
      </c>
      <c r="Y4716" s="53" t="s">
        <v>14379</v>
      </c>
      <c r="AO4716" s="53">
        <v>0</v>
      </c>
      <c r="AW4716" s="53" t="s">
        <v>19110</v>
      </c>
    </row>
    <row r="4717" spans="1:49">
      <c r="A4717" s="70" t="str">
        <f t="shared" si="152"/>
        <v>2026-01</v>
      </c>
      <c r="B4717" s="5" t="str">
        <f>_xlfn.XLOOKUP(G4717,过机服务商重量差!A:A,过机服务商重量差!G:G)</f>
        <v>玉麒麟</v>
      </c>
      <c r="C4717" s="32" t="str">
        <f t="shared" si="153"/>
        <v/>
      </c>
      <c r="D4717" s="63">
        <f>ROUND(IF(AND(AO4717&gt;=0,Y4717="正常走货"),_xlfn.XLOOKUP(G4717,过机服务商重量差!A:A,过机服务商重量差!L:L),"0"),2)</f>
        <v>0</v>
      </c>
      <c r="E4717" s="64">
        <f>ROUND(IF(B4717="小旋风",$D4717/提成!$D$4*提成!$E$4,$D4717/提成!$D$3*提成!$E$3),2)</f>
        <v>0</v>
      </c>
      <c r="F4717" s="5" t="str">
        <f ca="1">IFERROR(LOOKUP(1,0/((B4717=名单!B:B)*(VALUE(AW4717)&gt;=名单!E:E)*(VALUE(AW4717)&lt;=名单!G:G)*(Y4717="正常走货")),名单!H:H),"否")</f>
        <v>否</v>
      </c>
      <c r="G4717" s="53" t="s">
        <v>14114</v>
      </c>
      <c r="H4717" s="53" t="s">
        <v>14116</v>
      </c>
      <c r="J4717" s="73" t="s">
        <v>17</v>
      </c>
      <c r="L4717" s="53" t="s">
        <v>18</v>
      </c>
      <c r="S4717" s="53" t="s">
        <v>540</v>
      </c>
      <c r="T4717" s="53" t="s">
        <v>14410</v>
      </c>
      <c r="Y4717" s="53" t="s">
        <v>14379</v>
      </c>
      <c r="AO4717" s="53">
        <v>-10967.21</v>
      </c>
      <c r="AW4717" s="53" t="s">
        <v>19111</v>
      </c>
    </row>
    <row r="4718" spans="1:49">
      <c r="A4718" s="70" t="str">
        <f t="shared" si="152"/>
        <v>2026-01</v>
      </c>
      <c r="B4718" s="5" t="str">
        <f>_xlfn.XLOOKUP(G4718,过机服务商重量差!A:A,过机服务商重量差!G:G)</f>
        <v>玉麒麟</v>
      </c>
      <c r="C4718" s="32" t="str">
        <f t="shared" si="153"/>
        <v>渠道</v>
      </c>
      <c r="D4718" s="63">
        <f>ROUND(IF(AND(AO4718&gt;=0,Y4718="正常走货"),_xlfn.XLOOKUP(G4718,过机服务商重量差!A:A,过机服务商重量差!L:L),"0"),2)</f>
        <v>188</v>
      </c>
      <c r="E4718" s="64">
        <f>ROUND(IF(B4718="小旋风",$D4718/提成!$D$4*提成!$E$4,$D4718/提成!$D$3*提成!$E$3),2)</f>
        <v>1.88</v>
      </c>
      <c r="F4718" s="5" t="str">
        <f ca="1">IFERROR(LOOKUP(1,0/((B4718=名单!B:B)*(VALUE(AW4718)&gt;=名单!E:E)*(VALUE(AW4718)&lt;=名单!G:G)*(Y4718="正常走货")),名单!H:H),"否")</f>
        <v>否</v>
      </c>
      <c r="G4718" s="53" t="s">
        <v>14117</v>
      </c>
      <c r="H4718" s="53" t="s">
        <v>14119</v>
      </c>
      <c r="J4718" s="73" t="s">
        <v>24</v>
      </c>
      <c r="L4718" s="73" t="s">
        <v>18</v>
      </c>
      <c r="S4718" s="53" t="s">
        <v>1373</v>
      </c>
      <c r="T4718" s="53" t="s">
        <v>14382</v>
      </c>
      <c r="Y4718" s="53" t="s">
        <v>14379</v>
      </c>
      <c r="AO4718" s="53">
        <v>0</v>
      </c>
      <c r="AW4718" s="53" t="s">
        <v>19112</v>
      </c>
    </row>
    <row r="4719" spans="1:49">
      <c r="A4719" s="70" t="str">
        <f t="shared" si="152"/>
        <v>2026-01</v>
      </c>
      <c r="B4719" s="5" t="str">
        <f>_xlfn.XLOOKUP(G4719,过机服务商重量差!A:A,过机服务商重量差!G:G)</f>
        <v>玉麒麟</v>
      </c>
      <c r="C4719" s="32" t="str">
        <f t="shared" si="153"/>
        <v/>
      </c>
      <c r="D4719" s="63">
        <f>ROUND(IF(AND(AO4719&gt;=0,Y4719="正常走货"),_xlfn.XLOOKUP(G4719,过机服务商重量差!A:A,过机服务商重量差!L:L),"0"),2)</f>
        <v>0</v>
      </c>
      <c r="E4719" s="64">
        <f>ROUND(IF(B4719="小旋风",$D4719/提成!$D$4*提成!$E$4,$D4719/提成!$D$3*提成!$E$3),2)</f>
        <v>0</v>
      </c>
      <c r="F4719" s="5" t="str">
        <f ca="1">IFERROR(LOOKUP(1,0/((B4719=名单!B:B)*(VALUE(AW4719)&gt;=名单!E:E)*(VALUE(AW4719)&lt;=名单!G:G)*(Y4719="正常走货")),名单!H:H),"否")</f>
        <v>否</v>
      </c>
      <c r="G4719" s="53" t="s">
        <v>14120</v>
      </c>
      <c r="H4719" s="53" t="s">
        <v>14122</v>
      </c>
      <c r="J4719" s="73" t="s">
        <v>24</v>
      </c>
      <c r="L4719" s="53" t="s">
        <v>18</v>
      </c>
      <c r="S4719" s="53" t="s">
        <v>1373</v>
      </c>
      <c r="T4719" s="53" t="s">
        <v>14382</v>
      </c>
      <c r="Y4719" s="53" t="s">
        <v>14379</v>
      </c>
      <c r="AO4719" s="53">
        <v>-45</v>
      </c>
      <c r="AW4719" s="53" t="s">
        <v>19113</v>
      </c>
    </row>
    <row r="4720" spans="1:49">
      <c r="A4720" s="70" t="str">
        <f t="shared" si="152"/>
        <v>2026-01</v>
      </c>
      <c r="B4720" s="5" t="str">
        <f>_xlfn.XLOOKUP(G4720,过机服务商重量差!A:A,过机服务商重量差!G:G)</f>
        <v>帅时莹</v>
      </c>
      <c r="C4720" s="32" t="str">
        <f t="shared" si="153"/>
        <v>渠道</v>
      </c>
      <c r="D4720" s="63">
        <f>ROUND(IF(AND(AO4720&gt;=0,Y4720="正常走货"),_xlfn.XLOOKUP(G4720,过机服务商重量差!A:A,过机服务商重量差!L:L),"0"),2)</f>
        <v>3095</v>
      </c>
      <c r="E4720" s="64">
        <f>ROUND(IF(B4720="小旋风",$D4720/提成!$D$4*提成!$E$4,$D4720/提成!$D$3*提成!$E$3),2)</f>
        <v>30.95</v>
      </c>
      <c r="F4720" s="5" t="str">
        <f ca="1">IFERROR(LOOKUP(1,0/((B4720=名单!B:B)*(VALUE(AW4720)&gt;=名单!E:E)*(VALUE(AW4720)&lt;=名单!G:G)*(Y4720="正常走货")),名单!H:H),"否")</f>
        <v>否</v>
      </c>
      <c r="G4720" s="53" t="s">
        <v>14123</v>
      </c>
      <c r="H4720" s="53" t="s">
        <v>14125</v>
      </c>
      <c r="J4720" s="73" t="s">
        <v>14126</v>
      </c>
      <c r="L4720" s="53" t="s">
        <v>18</v>
      </c>
      <c r="S4720" s="53" t="s">
        <v>191</v>
      </c>
      <c r="T4720" s="53" t="s">
        <v>14410</v>
      </c>
      <c r="Y4720" s="53" t="s">
        <v>14379</v>
      </c>
      <c r="AO4720" s="53">
        <v>41924.5</v>
      </c>
      <c r="AW4720" s="53" t="s">
        <v>19114</v>
      </c>
    </row>
    <row r="4721" spans="1:49">
      <c r="A4721" s="70" t="str">
        <f t="shared" si="152"/>
        <v>2026-01</v>
      </c>
      <c r="B4721" s="5" t="str">
        <f>_xlfn.XLOOKUP(G4721,过机服务商重量差!A:A,过机服务商重量差!G:G)</f>
        <v>玉麒麟</v>
      </c>
      <c r="C4721" s="32" t="str">
        <f t="shared" si="153"/>
        <v>渠道</v>
      </c>
      <c r="D4721" s="63">
        <f>ROUND(IF(AND(AO4721&gt;=0,Y4721="正常走货"),_xlfn.XLOOKUP(G4721,过机服务商重量差!A:A,过机服务商重量差!L:L),"0"),2)</f>
        <v>231</v>
      </c>
      <c r="E4721" s="64">
        <f>ROUND(IF(B4721="小旋风",$D4721/提成!$D$4*提成!$E$4,$D4721/提成!$D$3*提成!$E$3),2)</f>
        <v>2.31</v>
      </c>
      <c r="F4721" s="5" t="str">
        <f ca="1">IFERROR(LOOKUP(1,0/((B4721=名单!B:B)*(VALUE(AW4721)&gt;=名单!E:E)*(VALUE(AW4721)&lt;=名单!G:G)*(Y4721="正常走货")),名单!H:H),"否")</f>
        <v>否</v>
      </c>
      <c r="G4721" s="53" t="s">
        <v>14127</v>
      </c>
      <c r="H4721" s="53" t="s">
        <v>14129</v>
      </c>
      <c r="J4721" s="73" t="s">
        <v>24</v>
      </c>
      <c r="L4721" s="53" t="s">
        <v>18</v>
      </c>
      <c r="S4721" s="53" t="s">
        <v>1373</v>
      </c>
      <c r="T4721" s="53" t="s">
        <v>14382</v>
      </c>
      <c r="Y4721" s="53" t="s">
        <v>14379</v>
      </c>
      <c r="AO4721" s="53">
        <v>0</v>
      </c>
      <c r="AW4721" s="53" t="s">
        <v>19115</v>
      </c>
    </row>
    <row r="4722" spans="1:49">
      <c r="A4722" s="70" t="str">
        <f t="shared" si="152"/>
        <v>2026-01</v>
      </c>
      <c r="B4722" s="5" t="str">
        <f>_xlfn.XLOOKUP(G4722,过机服务商重量差!A:A,过机服务商重量差!G:G)</f>
        <v>风清扬</v>
      </c>
      <c r="C4722" s="32" t="str">
        <f t="shared" si="153"/>
        <v>渠道</v>
      </c>
      <c r="D4722" s="63">
        <f>ROUND(IF(AND(AO4722&gt;=0,Y4722="正常走货"),_xlfn.XLOOKUP(G4722,过机服务商重量差!A:A,过机服务商重量差!L:L),"0"),2)</f>
        <v>152</v>
      </c>
      <c r="E4722" s="64">
        <f>ROUND(IF(B4722="小旋风",$D4722/提成!$D$4*提成!$E$4,$D4722/提成!$D$3*提成!$E$3),2)</f>
        <v>1.52</v>
      </c>
      <c r="F4722" s="5" t="str">
        <f ca="1">IFERROR(LOOKUP(1,0/((B4722=名单!B:B)*(VALUE(AW4722)&gt;=名单!E:E)*(VALUE(AW4722)&lt;=名单!G:G)*(Y4722="正常走货")),名单!H:H),"否")</f>
        <v>是</v>
      </c>
      <c r="G4722" s="53" t="s">
        <v>14130</v>
      </c>
      <c r="H4722" s="53" t="s">
        <v>14132</v>
      </c>
      <c r="J4722" s="53" t="s">
        <v>1725</v>
      </c>
      <c r="L4722" s="53" t="s">
        <v>18</v>
      </c>
      <c r="S4722" s="53" t="s">
        <v>199</v>
      </c>
      <c r="T4722" s="53" t="s">
        <v>14439</v>
      </c>
      <c r="Y4722" s="53" t="s">
        <v>14379</v>
      </c>
      <c r="AO4722" s="53">
        <v>0</v>
      </c>
      <c r="AW4722" s="53" t="s">
        <v>19116</v>
      </c>
    </row>
    <row r="4723" spans="1:49">
      <c r="A4723" s="70" t="str">
        <f t="shared" si="152"/>
        <v>2026-01</v>
      </c>
      <c r="B4723" s="5" t="str">
        <f>_xlfn.XLOOKUP(G4723,过机服务商重量差!A:A,过机服务商重量差!G:G)</f>
        <v>玉麒麟</v>
      </c>
      <c r="C4723" s="32" t="str">
        <f t="shared" si="153"/>
        <v>渠道</v>
      </c>
      <c r="D4723" s="63">
        <f>ROUND(IF(AND(AO4723&gt;=0,Y4723="正常走货"),_xlfn.XLOOKUP(G4723,过机服务商重量差!A:A,过机服务商重量差!L:L),"0"),2)</f>
        <v>76.5</v>
      </c>
      <c r="E4723" s="64">
        <f>ROUND(IF(B4723="小旋风",$D4723/提成!$D$4*提成!$E$4,$D4723/提成!$D$3*提成!$E$3),2)</f>
        <v>0.77</v>
      </c>
      <c r="F4723" s="5" t="str">
        <f ca="1">IFERROR(LOOKUP(1,0/((B4723=名单!B:B)*(VALUE(AW4723)&gt;=名单!E:E)*(VALUE(AW4723)&lt;=名单!G:G)*(Y4723="正常走货")),名单!H:H),"否")</f>
        <v>否</v>
      </c>
      <c r="G4723" s="53" t="s">
        <v>14133</v>
      </c>
      <c r="H4723" s="53" t="s">
        <v>14135</v>
      </c>
      <c r="J4723" s="73" t="s">
        <v>24</v>
      </c>
      <c r="L4723" s="53" t="s">
        <v>18</v>
      </c>
      <c r="S4723" s="53" t="s">
        <v>1373</v>
      </c>
      <c r="T4723" s="53" t="s">
        <v>14382</v>
      </c>
      <c r="Y4723" s="53" t="s">
        <v>14379</v>
      </c>
      <c r="AO4723" s="53">
        <v>42</v>
      </c>
      <c r="AW4723" s="53" t="s">
        <v>19117</v>
      </c>
    </row>
    <row r="4724" spans="1:49">
      <c r="A4724" s="70" t="str">
        <f t="shared" si="152"/>
        <v>2026-01</v>
      </c>
      <c r="B4724" s="5" t="str">
        <f>_xlfn.XLOOKUP(G4724,过机服务商重量差!A:A,过机服务商重量差!G:G)</f>
        <v>玉麒麟</v>
      </c>
      <c r="C4724" s="32" t="str">
        <f t="shared" si="153"/>
        <v>渠道</v>
      </c>
      <c r="D4724" s="63">
        <f>ROUND(IF(AND(AO4724&gt;=0,Y4724="正常走货"),_xlfn.XLOOKUP(G4724,过机服务商重量差!A:A,过机服务商重量差!L:L),"0"),2)</f>
        <v>58</v>
      </c>
      <c r="E4724" s="64">
        <f>ROUND(IF(B4724="小旋风",$D4724/提成!$D$4*提成!$E$4,$D4724/提成!$D$3*提成!$E$3),2)</f>
        <v>0.58</v>
      </c>
      <c r="F4724" s="5" t="str">
        <f ca="1">IFERROR(LOOKUP(1,0/((B4724=名单!B:B)*(VALUE(AW4724)&gt;=名单!E:E)*(VALUE(AW4724)&lt;=名单!G:G)*(Y4724="正常走货")),名单!H:H),"否")</f>
        <v>否</v>
      </c>
      <c r="G4724" s="53" t="s">
        <v>14136</v>
      </c>
      <c r="H4724" s="53" t="s">
        <v>14138</v>
      </c>
      <c r="J4724" s="73" t="s">
        <v>24</v>
      </c>
      <c r="L4724" s="53" t="s">
        <v>18</v>
      </c>
      <c r="S4724" s="53" t="s">
        <v>1373</v>
      </c>
      <c r="T4724" s="53" t="s">
        <v>14382</v>
      </c>
      <c r="Y4724" s="53" t="s">
        <v>14379</v>
      </c>
      <c r="AO4724" s="53">
        <v>137</v>
      </c>
      <c r="AW4724" s="53" t="s">
        <v>19118</v>
      </c>
    </row>
    <row r="4725" spans="1:49">
      <c r="A4725" s="70" t="str">
        <f t="shared" si="152"/>
        <v>2026-01</v>
      </c>
      <c r="B4725" s="5" t="str">
        <f>_xlfn.XLOOKUP(G4725,过机服务商重量差!A:A,过机服务商重量差!G:G)</f>
        <v>玉麒麟</v>
      </c>
      <c r="C4725" s="32" t="str">
        <f t="shared" si="153"/>
        <v/>
      </c>
      <c r="D4725" s="63">
        <f>ROUND(IF(AND(AO4725&gt;=0,Y4725="正常走货"),_xlfn.XLOOKUP(G4725,过机服务商重量差!A:A,过机服务商重量差!L:L),"0"),2)</f>
        <v>0</v>
      </c>
      <c r="E4725" s="64">
        <f>ROUND(IF(B4725="小旋风",$D4725/提成!$D$4*提成!$E$4,$D4725/提成!$D$3*提成!$E$3),2)</f>
        <v>0</v>
      </c>
      <c r="F4725" s="5" t="str">
        <f ca="1">IFERROR(LOOKUP(1,0/((B4725=名单!B:B)*(VALUE(AW4725)&gt;=名单!E:E)*(VALUE(AW4725)&lt;=名单!G:G)*(Y4725="正常走货")),名单!H:H),"否")</f>
        <v>否</v>
      </c>
      <c r="G4725" s="53" t="s">
        <v>14139</v>
      </c>
      <c r="H4725" s="53" t="s">
        <v>14141</v>
      </c>
      <c r="J4725" s="73" t="s">
        <v>24</v>
      </c>
      <c r="L4725" s="53" t="s">
        <v>18</v>
      </c>
      <c r="S4725" s="53" t="s">
        <v>1373</v>
      </c>
      <c r="T4725" s="53" t="s">
        <v>14382</v>
      </c>
      <c r="Y4725" s="53" t="s">
        <v>14379</v>
      </c>
      <c r="AO4725" s="53">
        <v>-227</v>
      </c>
      <c r="AW4725" s="53" t="s">
        <v>19119</v>
      </c>
    </row>
    <row r="4726" spans="1:49">
      <c r="A4726" s="70" t="str">
        <f t="shared" si="152"/>
        <v>2026-01</v>
      </c>
      <c r="B4726" s="5" t="str">
        <f>_xlfn.XLOOKUP(G4726,过机服务商重量差!A:A,过机服务商重量差!G:G)</f>
        <v>无崖子</v>
      </c>
      <c r="C4726" s="32" t="str">
        <f t="shared" si="153"/>
        <v>渠道</v>
      </c>
      <c r="D4726" s="63">
        <f>ROUND(IF(AND(AO4726&gt;=0,Y4726="正常走货"),_xlfn.XLOOKUP(G4726,过机服务商重量差!A:A,过机服务商重量差!L:L),"0"),2)</f>
        <v>47</v>
      </c>
      <c r="E4726" s="64">
        <f>ROUND(IF(B4726="小旋风",$D4726/提成!$D$4*提成!$E$4,$D4726/提成!$D$3*提成!$E$3),2)</f>
        <v>0.47</v>
      </c>
      <c r="F4726" s="5" t="str">
        <f ca="1">IFERROR(LOOKUP(1,0/((B4726=名单!B:B)*(VALUE(AW4726)&gt;=名单!E:E)*(VALUE(AW4726)&lt;=名单!G:G)*(Y4726="正常走货")),名单!H:H),"否")</f>
        <v>否</v>
      </c>
      <c r="G4726" s="53" t="s">
        <v>14142</v>
      </c>
      <c r="H4726" s="53" t="s">
        <v>14144</v>
      </c>
      <c r="J4726" s="73" t="s">
        <v>539</v>
      </c>
      <c r="L4726" s="53" t="s">
        <v>18</v>
      </c>
      <c r="S4726" s="53" t="s">
        <v>145</v>
      </c>
      <c r="T4726" s="53" t="s">
        <v>14407</v>
      </c>
      <c r="Y4726" s="53" t="s">
        <v>14379</v>
      </c>
      <c r="AO4726" s="53">
        <v>864</v>
      </c>
      <c r="AW4726" s="53" t="s">
        <v>19120</v>
      </c>
    </row>
    <row r="4727" spans="1:49">
      <c r="A4727" s="70" t="str">
        <f t="shared" ref="A4727:A4790" si="154">MID(AW4727,1,7)</f>
        <v>2026-01</v>
      </c>
      <c r="B4727" s="5" t="str">
        <f>_xlfn.XLOOKUP(G4727,过机服务商重量差!A:A,过机服务商重量差!G:G)</f>
        <v>007</v>
      </c>
      <c r="C4727" s="32" t="str">
        <f t="shared" ref="C4727:C4790" si="155">IF(OR(AO4727&lt;0,L4727="FBA海运"),"","渠道")</f>
        <v>渠道</v>
      </c>
      <c r="D4727" s="63">
        <f>ROUND(IF(AND(AO4727&gt;=0,Y4727="正常走货"),_xlfn.XLOOKUP(G4727,过机服务商重量差!A:A,过机服务商重量差!L:L),"0"),2)</f>
        <v>25</v>
      </c>
      <c r="E4727" s="64">
        <f>ROUND(IF(B4727="小旋风",$D4727/提成!$D$4*提成!$E$4,$D4727/提成!$D$3*提成!$E$3),2)</f>
        <v>0.25</v>
      </c>
      <c r="F4727" s="5" t="str">
        <f ca="1">IFERROR(LOOKUP(1,0/((B4727=名单!B:B)*(VALUE(AW4727)&gt;=名单!E:E)*(VALUE(AW4727)&lt;=名单!G:G)*(Y4727="正常走货")),名单!H:H),"否")</f>
        <v>否</v>
      </c>
      <c r="G4727" s="53" t="s">
        <v>14145</v>
      </c>
      <c r="H4727" s="53" t="s">
        <v>14147</v>
      </c>
      <c r="J4727" s="73" t="s">
        <v>266</v>
      </c>
      <c r="L4727" s="53" t="s">
        <v>18</v>
      </c>
      <c r="S4727" s="53" t="s">
        <v>145</v>
      </c>
      <c r="T4727" s="53" t="s">
        <v>14407</v>
      </c>
      <c r="Y4727" s="53" t="s">
        <v>14379</v>
      </c>
      <c r="AO4727" s="53">
        <v>20</v>
      </c>
      <c r="AW4727" s="53" t="s">
        <v>19121</v>
      </c>
    </row>
    <row r="4728" spans="1:49">
      <c r="A4728" s="70" t="str">
        <f t="shared" si="154"/>
        <v>2026-01</v>
      </c>
      <c r="B4728" s="5" t="str">
        <f>_xlfn.XLOOKUP(G4728,过机服务商重量差!A:A,过机服务商重量差!G:G)</f>
        <v>玉麒麟</v>
      </c>
      <c r="C4728" s="32" t="str">
        <f t="shared" si="155"/>
        <v>渠道</v>
      </c>
      <c r="D4728" s="63">
        <f>ROUND(IF(AND(AO4728&gt;=0,Y4728="正常走货"),_xlfn.XLOOKUP(G4728,过机服务商重量差!A:A,过机服务商重量差!L:L),"0"),2)</f>
        <v>54</v>
      </c>
      <c r="E4728" s="64">
        <f>ROUND(IF(B4728="小旋风",$D4728/提成!$D$4*提成!$E$4,$D4728/提成!$D$3*提成!$E$3),2)</f>
        <v>0.54</v>
      </c>
      <c r="F4728" s="5" t="str">
        <f ca="1">IFERROR(LOOKUP(1,0/((B4728=名单!B:B)*(VALUE(AW4728)&gt;=名单!E:E)*(VALUE(AW4728)&lt;=名单!G:G)*(Y4728="正常走货")),名单!H:H),"否")</f>
        <v>否</v>
      </c>
      <c r="G4728" s="53" t="s">
        <v>14148</v>
      </c>
      <c r="H4728" s="53" t="s">
        <v>14150</v>
      </c>
      <c r="J4728" s="73" t="s">
        <v>17</v>
      </c>
      <c r="L4728" s="53" t="s">
        <v>18</v>
      </c>
      <c r="S4728" s="53" t="s">
        <v>2305</v>
      </c>
      <c r="T4728" s="53" t="s">
        <v>14410</v>
      </c>
      <c r="Y4728" s="53" t="s">
        <v>14379</v>
      </c>
      <c r="AO4728" s="53">
        <v>667.6</v>
      </c>
      <c r="AW4728" s="53" t="s">
        <v>19122</v>
      </c>
    </row>
    <row r="4729" spans="1:49">
      <c r="A4729" s="70" t="str">
        <f t="shared" si="154"/>
        <v>2026-01</v>
      </c>
      <c r="B4729" s="5" t="str">
        <f>_xlfn.XLOOKUP(G4729,过机服务商重量差!A:A,过机服务商重量差!G:G)</f>
        <v>玉麒麟</v>
      </c>
      <c r="C4729" s="32" t="str">
        <f t="shared" si="155"/>
        <v>渠道</v>
      </c>
      <c r="D4729" s="63">
        <f>ROUND(IF(AND(AO4729&gt;=0,Y4729="正常走货"),_xlfn.XLOOKUP(G4729,过机服务商重量差!A:A,过机服务商重量差!L:L),"0"),2)</f>
        <v>56</v>
      </c>
      <c r="E4729" s="64">
        <f>ROUND(IF(B4729="小旋风",$D4729/提成!$D$4*提成!$E$4,$D4729/提成!$D$3*提成!$E$3),2)</f>
        <v>0.56</v>
      </c>
      <c r="F4729" s="5" t="str">
        <f ca="1">IFERROR(LOOKUP(1,0/((B4729=名单!B:B)*(VALUE(AW4729)&gt;=名单!E:E)*(VALUE(AW4729)&lt;=名单!G:G)*(Y4729="正常走货")),名单!H:H),"否")</f>
        <v>否</v>
      </c>
      <c r="G4729" s="53" t="s">
        <v>14151</v>
      </c>
      <c r="H4729" s="53" t="s">
        <v>14153</v>
      </c>
      <c r="J4729" s="73" t="s">
        <v>17</v>
      </c>
      <c r="L4729" s="53" t="s">
        <v>18</v>
      </c>
      <c r="S4729" s="53" t="s">
        <v>2305</v>
      </c>
      <c r="T4729" s="53" t="s">
        <v>14410</v>
      </c>
      <c r="Y4729" s="53" t="s">
        <v>14379</v>
      </c>
      <c r="AO4729" s="53">
        <v>313.6</v>
      </c>
      <c r="AW4729" s="53" t="s">
        <v>19123</v>
      </c>
    </row>
    <row r="4730" spans="1:49">
      <c r="A4730" s="70" t="str">
        <f t="shared" si="154"/>
        <v>2026-01</v>
      </c>
      <c r="B4730" s="5" t="str">
        <f>_xlfn.XLOOKUP(G4730,过机服务商重量差!A:A,过机服务商重量差!G:G)</f>
        <v>玉麒麟</v>
      </c>
      <c r="C4730" s="32" t="str">
        <f t="shared" si="155"/>
        <v>渠道</v>
      </c>
      <c r="D4730" s="63">
        <f>ROUND(IF(AND(AO4730&gt;=0,Y4730="正常走货"),_xlfn.XLOOKUP(G4730,过机服务商重量差!A:A,过机服务商重量差!L:L),"0"),2)</f>
        <v>30</v>
      </c>
      <c r="E4730" s="64">
        <f>ROUND(IF(B4730="小旋风",$D4730/提成!$D$4*提成!$E$4,$D4730/提成!$D$3*提成!$E$3),2)</f>
        <v>0.3</v>
      </c>
      <c r="F4730" s="5" t="str">
        <f ca="1">IFERROR(LOOKUP(1,0/((B4730=名单!B:B)*(VALUE(AW4730)&gt;=名单!E:E)*(VALUE(AW4730)&lt;=名单!G:G)*(Y4730="正常走货")),名单!H:H),"否")</f>
        <v>否</v>
      </c>
      <c r="G4730" s="53" t="s">
        <v>14154</v>
      </c>
      <c r="H4730" s="53" t="s">
        <v>14156</v>
      </c>
      <c r="J4730" s="73" t="s">
        <v>17</v>
      </c>
      <c r="L4730" s="53" t="s">
        <v>18</v>
      </c>
      <c r="S4730" s="53" t="s">
        <v>2305</v>
      </c>
      <c r="T4730" s="53" t="s">
        <v>14410</v>
      </c>
      <c r="Y4730" s="53" t="s">
        <v>14379</v>
      </c>
      <c r="AO4730" s="53">
        <v>209.6</v>
      </c>
      <c r="AW4730" s="53" t="s">
        <v>19124</v>
      </c>
    </row>
    <row r="4731" spans="1:49">
      <c r="A4731" s="70" t="str">
        <f t="shared" si="154"/>
        <v>2026-01</v>
      </c>
      <c r="B4731" s="5" t="str">
        <f>_xlfn.XLOOKUP(G4731,过机服务商重量差!A:A,过机服务商重量差!G:G)</f>
        <v>帅时莹</v>
      </c>
      <c r="C4731" s="32" t="str">
        <f t="shared" si="155"/>
        <v>渠道</v>
      </c>
      <c r="D4731" s="63">
        <f>ROUND(IF(AND(AO4731&gt;=0,Y4731="正常走货"),_xlfn.XLOOKUP(G4731,过机服务商重量差!A:A,过机服务商重量差!L:L),"0"),2)</f>
        <v>19</v>
      </c>
      <c r="E4731" s="64">
        <f>ROUND(IF(B4731="小旋风",$D4731/提成!$D$4*提成!$E$4,$D4731/提成!$D$3*提成!$E$3),2)</f>
        <v>0.19</v>
      </c>
      <c r="F4731" s="5" t="str">
        <f ca="1">IFERROR(LOOKUP(1,0/((B4731=名单!B:B)*(VALUE(AW4731)&gt;=名单!E:E)*(VALUE(AW4731)&lt;=名单!G:G)*(Y4731="正常走货")),名单!H:H),"否")</f>
        <v>否</v>
      </c>
      <c r="G4731" s="53" t="s">
        <v>14157</v>
      </c>
      <c r="H4731" s="53" t="s">
        <v>14159</v>
      </c>
      <c r="J4731" s="73" t="s">
        <v>287</v>
      </c>
      <c r="L4731" s="53" t="s">
        <v>18</v>
      </c>
      <c r="S4731" s="53" t="s">
        <v>562</v>
      </c>
      <c r="T4731" s="53" t="s">
        <v>14410</v>
      </c>
      <c r="Y4731" s="53" t="s">
        <v>14379</v>
      </c>
      <c r="AO4731" s="53">
        <v>421.9</v>
      </c>
      <c r="AW4731" s="53" t="s">
        <v>19125</v>
      </c>
    </row>
    <row r="4732" spans="1:49">
      <c r="A4732" s="70" t="str">
        <f t="shared" si="154"/>
        <v>2026-01</v>
      </c>
      <c r="B4732" s="5" t="str">
        <f>_xlfn.XLOOKUP(G4732,过机服务商重量差!A:A,过机服务商重量差!G:G)</f>
        <v>无崖子</v>
      </c>
      <c r="C4732" s="32" t="str">
        <f t="shared" si="155"/>
        <v>渠道</v>
      </c>
      <c r="D4732" s="63">
        <f>ROUND(IF(AND(AO4732&gt;=0,Y4732="正常走货"),_xlfn.XLOOKUP(G4732,过机服务商重量差!A:A,过机服务商重量差!L:L),"0"),2)</f>
        <v>11.5</v>
      </c>
      <c r="E4732" s="64">
        <f>ROUND(IF(B4732="小旋风",$D4732/提成!$D$4*提成!$E$4,$D4732/提成!$D$3*提成!$E$3),2)</f>
        <v>0.12</v>
      </c>
      <c r="F4732" s="5" t="str">
        <f ca="1">IFERROR(LOOKUP(1,0/((B4732=名单!B:B)*(VALUE(AW4732)&gt;=名单!E:E)*(VALUE(AW4732)&lt;=名单!G:G)*(Y4732="正常走货")),名单!H:H),"否")</f>
        <v>否</v>
      </c>
      <c r="G4732" s="53" t="s">
        <v>14160</v>
      </c>
      <c r="H4732" s="53" t="s">
        <v>14162</v>
      </c>
      <c r="J4732" s="73" t="s">
        <v>728</v>
      </c>
      <c r="L4732" s="53" t="s">
        <v>18</v>
      </c>
      <c r="S4732" s="53" t="s">
        <v>20</v>
      </c>
      <c r="T4732" s="53" t="s">
        <v>14378</v>
      </c>
      <c r="Y4732" s="53" t="s">
        <v>14379</v>
      </c>
      <c r="AO4732" s="53">
        <v>1060</v>
      </c>
      <c r="AW4732" s="53" t="s">
        <v>19126</v>
      </c>
    </row>
    <row r="4733" spans="1:49">
      <c r="A4733" s="70" t="str">
        <f t="shared" si="154"/>
        <v>2026-01</v>
      </c>
      <c r="B4733" s="5" t="str">
        <f>_xlfn.XLOOKUP(G4733,过机服务商重量差!A:A,过机服务商重量差!G:G)</f>
        <v>帅时莹</v>
      </c>
      <c r="C4733" s="32" t="str">
        <f t="shared" si="155"/>
        <v>渠道</v>
      </c>
      <c r="D4733" s="63">
        <f>ROUND(IF(AND(AO4733&gt;=0,Y4733="正常走货"),_xlfn.XLOOKUP(G4733,过机服务商重量差!A:A,过机服务商重量差!L:L),"0"),2)</f>
        <v>5</v>
      </c>
      <c r="E4733" s="64">
        <f>ROUND(IF(B4733="小旋风",$D4733/提成!$D$4*提成!$E$4,$D4733/提成!$D$3*提成!$E$3),2)</f>
        <v>0.05</v>
      </c>
      <c r="F4733" s="5" t="str">
        <f ca="1">IFERROR(LOOKUP(1,0/((B4733=名单!B:B)*(VALUE(AW4733)&gt;=名单!E:E)*(VALUE(AW4733)&lt;=名单!G:G)*(Y4733="正常走货")),名单!H:H),"否")</f>
        <v>否</v>
      </c>
      <c r="G4733" s="53" t="s">
        <v>14163</v>
      </c>
      <c r="H4733" s="53" t="s">
        <v>14165</v>
      </c>
      <c r="J4733" s="73" t="s">
        <v>738</v>
      </c>
      <c r="L4733" s="53" t="s">
        <v>18</v>
      </c>
      <c r="S4733" s="53" t="s">
        <v>2305</v>
      </c>
      <c r="T4733" s="53" t="s">
        <v>14410</v>
      </c>
      <c r="Y4733" s="53" t="s">
        <v>14379</v>
      </c>
      <c r="AO4733" s="53">
        <v>28.3</v>
      </c>
      <c r="AW4733" s="53" t="s">
        <v>19127</v>
      </c>
    </row>
    <row r="4734" spans="1:49">
      <c r="A4734" s="70" t="str">
        <f t="shared" si="154"/>
        <v>2026-01</v>
      </c>
      <c r="B4734" s="5" t="str">
        <f>_xlfn.XLOOKUP(G4734,过机服务商重量差!A:A,过机服务商重量差!G:G)</f>
        <v>风清扬</v>
      </c>
      <c r="C4734" s="32" t="str">
        <f t="shared" si="155"/>
        <v>渠道</v>
      </c>
      <c r="D4734" s="63">
        <f>ROUND(IF(AND(AO4734&gt;=0,Y4734="正常走货"),_xlfn.XLOOKUP(G4734,过机服务商重量差!A:A,过机服务商重量差!L:L),"0"),2)</f>
        <v>193</v>
      </c>
      <c r="E4734" s="64">
        <f>ROUND(IF(B4734="小旋风",$D4734/提成!$D$4*提成!$E$4,$D4734/提成!$D$3*提成!$E$3),2)</f>
        <v>1.93</v>
      </c>
      <c r="F4734" s="5" t="str">
        <f ca="1">IFERROR(LOOKUP(1,0/((B4734=名单!B:B)*(VALUE(AW4734)&gt;=名单!E:E)*(VALUE(AW4734)&lt;=名单!G:G)*(Y4734="正常走货")),名单!H:H),"否")</f>
        <v>是</v>
      </c>
      <c r="G4734" s="53" t="s">
        <v>14166</v>
      </c>
      <c r="H4734" s="53" t="s">
        <v>50</v>
      </c>
      <c r="J4734" s="73" t="s">
        <v>51</v>
      </c>
      <c r="L4734" s="53" t="s">
        <v>18</v>
      </c>
      <c r="S4734" s="53" t="s">
        <v>30</v>
      </c>
      <c r="T4734" s="53" t="s">
        <v>14382</v>
      </c>
      <c r="Y4734" s="53" t="s">
        <v>14379</v>
      </c>
      <c r="AO4734" s="53">
        <v>173.7</v>
      </c>
      <c r="AW4734" s="53" t="s">
        <v>19128</v>
      </c>
    </row>
    <row r="4735" spans="1:49">
      <c r="A4735" s="70" t="str">
        <f t="shared" si="154"/>
        <v>2026-01</v>
      </c>
      <c r="B4735" s="5" t="str">
        <f>_xlfn.XLOOKUP(G4735,过机服务商重量差!A:A,过机服务商重量差!G:G)</f>
        <v>无崖子</v>
      </c>
      <c r="C4735" s="32" t="str">
        <f t="shared" si="155"/>
        <v>渠道</v>
      </c>
      <c r="D4735" s="63">
        <f>ROUND(IF(AND(AO4735&gt;=0,Y4735="正常走货"),_xlfn.XLOOKUP(G4735,过机服务商重量差!A:A,过机服务商重量差!L:L),"0"),2)</f>
        <v>4</v>
      </c>
      <c r="E4735" s="64">
        <f>ROUND(IF(B4735="小旋风",$D4735/提成!$D$4*提成!$E$4,$D4735/提成!$D$3*提成!$E$3),2)</f>
        <v>0.04</v>
      </c>
      <c r="F4735" s="5" t="str">
        <f ca="1">IFERROR(LOOKUP(1,0/((B4735=名单!B:B)*(VALUE(AW4735)&gt;=名单!E:E)*(VALUE(AW4735)&lt;=名单!G:G)*(Y4735="正常走货")),名单!H:H),"否")</f>
        <v>否</v>
      </c>
      <c r="G4735" s="53" t="s">
        <v>14168</v>
      </c>
      <c r="H4735" s="53" t="s">
        <v>14170</v>
      </c>
      <c r="J4735" s="73" t="s">
        <v>590</v>
      </c>
      <c r="L4735" s="53" t="s">
        <v>18</v>
      </c>
      <c r="S4735" s="53" t="s">
        <v>191</v>
      </c>
      <c r="T4735" s="53" t="s">
        <v>14410</v>
      </c>
      <c r="Y4735" s="53" t="s">
        <v>14379</v>
      </c>
      <c r="AO4735" s="53">
        <v>135.95</v>
      </c>
      <c r="AW4735" s="53" t="s">
        <v>19129</v>
      </c>
    </row>
    <row r="4736" spans="1:49">
      <c r="A4736" s="70" t="str">
        <f t="shared" si="154"/>
        <v>2026-01</v>
      </c>
      <c r="B4736" s="5" t="str">
        <f>_xlfn.XLOOKUP(G4736,过机服务商重量差!A:A,过机服务商重量差!G:G)</f>
        <v>帅时莹</v>
      </c>
      <c r="C4736" s="32" t="str">
        <f t="shared" si="155"/>
        <v>渠道</v>
      </c>
      <c r="D4736" s="63">
        <f>ROUND(IF(AND(AO4736&gt;=0,Y4736="正常走货"),_xlfn.XLOOKUP(G4736,过机服务商重量差!A:A,过机服务商重量差!L:L),"0"),2)</f>
        <v>4.5</v>
      </c>
      <c r="E4736" s="64">
        <f>ROUND(IF(B4736="小旋风",$D4736/提成!$D$4*提成!$E$4,$D4736/提成!$D$3*提成!$E$3),2)</f>
        <v>0.05</v>
      </c>
      <c r="F4736" s="5" t="str">
        <f ca="1">IFERROR(LOOKUP(1,0/((B4736=名单!B:B)*(VALUE(AW4736)&gt;=名单!E:E)*(VALUE(AW4736)&lt;=名单!G:G)*(Y4736="正常走货")),名单!H:H),"否")</f>
        <v>否</v>
      </c>
      <c r="G4736" s="53" t="s">
        <v>14171</v>
      </c>
      <c r="H4736" s="53" t="s">
        <v>14173</v>
      </c>
      <c r="J4736" s="73" t="s">
        <v>140</v>
      </c>
      <c r="L4736" s="53" t="s">
        <v>18</v>
      </c>
      <c r="S4736" s="53" t="s">
        <v>199</v>
      </c>
      <c r="T4736" s="53" t="s">
        <v>14439</v>
      </c>
      <c r="Y4736" s="53" t="s">
        <v>14379</v>
      </c>
      <c r="AO4736" s="53">
        <v>252.92</v>
      </c>
      <c r="AW4736" s="53" t="s">
        <v>19130</v>
      </c>
    </row>
    <row r="4737" spans="1:49">
      <c r="A4737" s="70" t="str">
        <f t="shared" si="154"/>
        <v>2026-01</v>
      </c>
      <c r="B4737" s="5" t="str">
        <f>_xlfn.XLOOKUP(G4737,过机服务商重量差!A:A,过机服务商重量差!G:G)</f>
        <v>帅时莹</v>
      </c>
      <c r="C4737" s="32" t="str">
        <f t="shared" si="155"/>
        <v>渠道</v>
      </c>
      <c r="D4737" s="63">
        <f>ROUND(IF(AND(AO4737&gt;=0,Y4737="正常走货"),_xlfn.XLOOKUP(G4737,过机服务商重量差!A:A,过机服务商重量差!L:L),"0"),2)</f>
        <v>0</v>
      </c>
      <c r="E4737" s="64">
        <f>ROUND(IF(B4737="小旋风",$D4737/提成!$D$4*提成!$E$4,$D4737/提成!$D$3*提成!$E$3),2)</f>
        <v>0</v>
      </c>
      <c r="F4737" s="5" t="str">
        <f ca="1">IFERROR(LOOKUP(1,0/((B4737=名单!B:B)*(VALUE(AW4737)&gt;=名单!E:E)*(VALUE(AW4737)&lt;=名单!G:G)*(Y4737="正常走货")),名单!H:H),"否")</f>
        <v>否</v>
      </c>
      <c r="G4737" s="53" t="s">
        <v>14174</v>
      </c>
      <c r="H4737" s="53" t="s">
        <v>36</v>
      </c>
      <c r="J4737" s="53" t="s">
        <v>186</v>
      </c>
      <c r="L4737" s="53" t="s">
        <v>18</v>
      </c>
      <c r="S4737" s="53" t="s">
        <v>199</v>
      </c>
      <c r="T4737" s="53" t="s">
        <v>14439</v>
      </c>
      <c r="Y4737" s="53" t="s">
        <v>14434</v>
      </c>
      <c r="AO4737" s="53">
        <v>0</v>
      </c>
      <c r="AW4737" s="53" t="s">
        <v>19131</v>
      </c>
    </row>
    <row r="4738" spans="1:49">
      <c r="A4738" s="70" t="str">
        <f t="shared" si="154"/>
        <v>2026-01</v>
      </c>
      <c r="B4738" s="5" t="str">
        <f>_xlfn.XLOOKUP(G4738,过机服务商重量差!A:A,过机服务商重量差!G:G)</f>
        <v>帅时莹</v>
      </c>
      <c r="C4738" s="32" t="str">
        <f t="shared" si="155"/>
        <v>渠道</v>
      </c>
      <c r="D4738" s="63">
        <f>ROUND(IF(AND(AO4738&gt;=0,Y4738="正常走货"),_xlfn.XLOOKUP(G4738,过机服务商重量差!A:A,过机服务商重量差!L:L),"0"),2)</f>
        <v>120</v>
      </c>
      <c r="E4738" s="64">
        <f>ROUND(IF(B4738="小旋风",$D4738/提成!$D$4*提成!$E$4,$D4738/提成!$D$3*提成!$E$3),2)</f>
        <v>1.2</v>
      </c>
      <c r="F4738" s="5" t="str">
        <f ca="1">IFERROR(LOOKUP(1,0/((B4738=名单!B:B)*(VALUE(AW4738)&gt;=名单!E:E)*(VALUE(AW4738)&lt;=名单!G:G)*(Y4738="正常走货")),名单!H:H),"否")</f>
        <v>否</v>
      </c>
      <c r="G4738" s="53" t="s">
        <v>14176</v>
      </c>
      <c r="H4738" s="53" t="s">
        <v>14178</v>
      </c>
      <c r="J4738" s="53" t="s">
        <v>97</v>
      </c>
      <c r="L4738" s="53" t="s">
        <v>18</v>
      </c>
      <c r="S4738" s="53" t="s">
        <v>535</v>
      </c>
      <c r="T4738" s="53" t="s">
        <v>14410</v>
      </c>
      <c r="Y4738" s="53" t="s">
        <v>14379</v>
      </c>
      <c r="AO4738" s="53">
        <v>371</v>
      </c>
      <c r="AW4738" s="53" t="s">
        <v>19132</v>
      </c>
    </row>
    <row r="4739" spans="1:49">
      <c r="A4739" s="70" t="str">
        <f t="shared" si="154"/>
        <v>2026-01</v>
      </c>
      <c r="B4739" s="5" t="str">
        <f>_xlfn.XLOOKUP(G4739,过机服务商重量差!A:A,过机服务商重量差!G:G)</f>
        <v>无崖子</v>
      </c>
      <c r="C4739" s="32" t="str">
        <f t="shared" si="155"/>
        <v>渠道</v>
      </c>
      <c r="D4739" s="63">
        <f>ROUND(IF(AND(AO4739&gt;=0,Y4739="正常走货"),_xlfn.XLOOKUP(G4739,过机服务商重量差!A:A,过机服务商重量差!L:L),"0"),2)</f>
        <v>22</v>
      </c>
      <c r="E4739" s="64">
        <f>ROUND(IF(B4739="小旋风",$D4739/提成!$D$4*提成!$E$4,$D4739/提成!$D$3*提成!$E$3),2)</f>
        <v>0.22</v>
      </c>
      <c r="F4739" s="5" t="str">
        <f ca="1">IFERROR(LOOKUP(1,0/((B4739=名单!B:B)*(VALUE(AW4739)&gt;=名单!E:E)*(VALUE(AW4739)&lt;=名单!G:G)*(Y4739="正常走货")),名单!H:H),"否")</f>
        <v>否</v>
      </c>
      <c r="G4739" s="53" t="s">
        <v>14179</v>
      </c>
      <c r="H4739" s="53" t="s">
        <v>14181</v>
      </c>
      <c r="J4739" s="73" t="s">
        <v>985</v>
      </c>
      <c r="L4739" s="53" t="s">
        <v>18</v>
      </c>
      <c r="S4739" s="53" t="s">
        <v>145</v>
      </c>
      <c r="T4739" s="53" t="s">
        <v>14407</v>
      </c>
      <c r="Y4739" s="53" t="s">
        <v>14379</v>
      </c>
      <c r="AO4739" s="53">
        <v>270.15</v>
      </c>
      <c r="AW4739" s="53" t="s">
        <v>19133</v>
      </c>
    </row>
    <row r="4740" spans="1:49">
      <c r="A4740" s="70" t="str">
        <f t="shared" si="154"/>
        <v>2026-01</v>
      </c>
      <c r="B4740" s="5" t="str">
        <f>_xlfn.XLOOKUP(G4740,过机服务商重量差!A:A,过机服务商重量差!G:G)</f>
        <v>玉麒麟</v>
      </c>
      <c r="C4740" s="32" t="str">
        <f t="shared" si="155"/>
        <v>渠道</v>
      </c>
      <c r="D4740" s="63">
        <f>ROUND(IF(AND(AO4740&gt;=0,Y4740="正常走货"),_xlfn.XLOOKUP(G4740,过机服务商重量差!A:A,过机服务商重量差!L:L),"0"),2)</f>
        <v>2</v>
      </c>
      <c r="E4740" s="64">
        <f>ROUND(IF(B4740="小旋风",$D4740/提成!$D$4*提成!$E$4,$D4740/提成!$D$3*提成!$E$3),2)</f>
        <v>0.02</v>
      </c>
      <c r="F4740" s="5" t="str">
        <f ca="1">IFERROR(LOOKUP(1,0/((B4740=名单!B:B)*(VALUE(AW4740)&gt;=名单!E:E)*(VALUE(AW4740)&lt;=名单!G:G)*(Y4740="正常走货")),名单!H:H),"否")</f>
        <v>否</v>
      </c>
      <c r="G4740" s="53" t="s">
        <v>14182</v>
      </c>
      <c r="H4740" s="53" t="s">
        <v>14184</v>
      </c>
      <c r="J4740" s="73" t="s">
        <v>24</v>
      </c>
      <c r="L4740" s="53" t="s">
        <v>18</v>
      </c>
      <c r="S4740" s="53" t="s">
        <v>120</v>
      </c>
      <c r="T4740" s="53" t="s">
        <v>14382</v>
      </c>
      <c r="Y4740" s="53" t="s">
        <v>14379</v>
      </c>
      <c r="AO4740" s="53">
        <v>70.72</v>
      </c>
      <c r="AW4740" s="53" t="s">
        <v>19134</v>
      </c>
    </row>
    <row r="4741" spans="1:49">
      <c r="A4741" s="70" t="str">
        <f t="shared" si="154"/>
        <v>2026-01</v>
      </c>
      <c r="B4741" s="5" t="str">
        <f>_xlfn.XLOOKUP(G4741,过机服务商重量差!A:A,过机服务商重量差!G:G)</f>
        <v>玉麒麟</v>
      </c>
      <c r="C4741" s="32" t="str">
        <f t="shared" si="155"/>
        <v>渠道</v>
      </c>
      <c r="D4741" s="63">
        <f>ROUND(IF(AND(AO4741&gt;=0,Y4741="正常走货"),_xlfn.XLOOKUP(G4741,过机服务商重量差!A:A,过机服务商重量差!L:L),"0"),2)</f>
        <v>11.5</v>
      </c>
      <c r="E4741" s="64">
        <f>ROUND(IF(B4741="小旋风",$D4741/提成!$D$4*提成!$E$4,$D4741/提成!$D$3*提成!$E$3),2)</f>
        <v>0.12</v>
      </c>
      <c r="F4741" s="5" t="str">
        <f ca="1">IFERROR(LOOKUP(1,0/((B4741=名单!B:B)*(VALUE(AW4741)&gt;=名单!E:E)*(VALUE(AW4741)&lt;=名单!G:G)*(Y4741="正常走货")),名单!H:H),"否")</f>
        <v>否</v>
      </c>
      <c r="G4741" s="53" t="s">
        <v>14185</v>
      </c>
      <c r="H4741" s="53" t="s">
        <v>14187</v>
      </c>
      <c r="J4741" s="73" t="s">
        <v>17</v>
      </c>
      <c r="L4741" s="53" t="s">
        <v>18</v>
      </c>
      <c r="S4741" s="53" t="s">
        <v>767</v>
      </c>
      <c r="T4741" s="53" t="s">
        <v>14382</v>
      </c>
      <c r="Y4741" s="53" t="s">
        <v>14379</v>
      </c>
      <c r="AO4741" s="53">
        <v>55.76</v>
      </c>
      <c r="AW4741" s="53" t="s">
        <v>19135</v>
      </c>
    </row>
    <row r="4742" spans="1:49">
      <c r="A4742" s="70" t="str">
        <f t="shared" si="154"/>
        <v>2026-01</v>
      </c>
      <c r="B4742" s="5" t="str">
        <f>_xlfn.XLOOKUP(G4742,过机服务商重量差!A:A,过机服务商重量差!G:G)</f>
        <v>玉麒麟</v>
      </c>
      <c r="C4742" s="32" t="str">
        <f t="shared" si="155"/>
        <v>渠道</v>
      </c>
      <c r="D4742" s="63">
        <f>ROUND(IF(AND(AO4742&gt;=0,Y4742="正常走货"),_xlfn.XLOOKUP(G4742,过机服务商重量差!A:A,过机服务商重量差!L:L),"0"),2)</f>
        <v>10.5</v>
      </c>
      <c r="E4742" s="64">
        <f>ROUND(IF(B4742="小旋风",$D4742/提成!$D$4*提成!$E$4,$D4742/提成!$D$3*提成!$E$3),2)</f>
        <v>0.11</v>
      </c>
      <c r="F4742" s="5" t="str">
        <f ca="1">IFERROR(LOOKUP(1,0/((B4742=名单!B:B)*(VALUE(AW4742)&gt;=名单!E:E)*(VALUE(AW4742)&lt;=名单!G:G)*(Y4742="正常走货")),名单!H:H),"否")</f>
        <v>否</v>
      </c>
      <c r="G4742" s="53" t="s">
        <v>14188</v>
      </c>
      <c r="H4742" s="53" t="s">
        <v>14190</v>
      </c>
      <c r="J4742" s="73" t="s">
        <v>17</v>
      </c>
      <c r="L4742" s="53" t="s">
        <v>18</v>
      </c>
      <c r="S4742" s="53" t="s">
        <v>3662</v>
      </c>
      <c r="T4742" s="53" t="s">
        <v>15575</v>
      </c>
      <c r="Y4742" s="53" t="s">
        <v>14379</v>
      </c>
      <c r="AO4742" s="53">
        <v>147.14</v>
      </c>
      <c r="AW4742" s="53" t="s">
        <v>19136</v>
      </c>
    </row>
    <row r="4743" spans="1:49">
      <c r="A4743" s="70" t="str">
        <f t="shared" si="154"/>
        <v>2026-01</v>
      </c>
      <c r="B4743" s="5" t="str">
        <f>_xlfn.XLOOKUP(G4743,过机服务商重量差!A:A,过机服务商重量差!G:G)</f>
        <v>玉麒麟</v>
      </c>
      <c r="C4743" s="32" t="str">
        <f t="shared" si="155"/>
        <v>渠道</v>
      </c>
      <c r="D4743" s="63">
        <f>ROUND(IF(AND(AO4743&gt;=0,Y4743="正常走货"),_xlfn.XLOOKUP(G4743,过机服务商重量差!A:A,过机服务商重量差!L:L),"0"),2)</f>
        <v>0.5</v>
      </c>
      <c r="E4743" s="64">
        <f>ROUND(IF(B4743="小旋风",$D4743/提成!$D$4*提成!$E$4,$D4743/提成!$D$3*提成!$E$3),2)</f>
        <v>0.01</v>
      </c>
      <c r="F4743" s="5" t="str">
        <f ca="1">IFERROR(LOOKUP(1,0/((B4743=名单!B:B)*(VALUE(AW4743)&gt;=名单!E:E)*(VALUE(AW4743)&lt;=名单!G:G)*(Y4743="正常走货")),名单!H:H),"否")</f>
        <v>否</v>
      </c>
      <c r="G4743" s="53" t="s">
        <v>14191</v>
      </c>
      <c r="H4743" s="53" t="s">
        <v>14193</v>
      </c>
      <c r="J4743" s="73" t="s">
        <v>17</v>
      </c>
      <c r="L4743" s="53" t="s">
        <v>18</v>
      </c>
      <c r="S4743" s="53" t="s">
        <v>9559</v>
      </c>
      <c r="T4743" s="53" t="s">
        <v>14382</v>
      </c>
      <c r="Y4743" s="53" t="s">
        <v>14379</v>
      </c>
      <c r="AO4743" s="53">
        <v>65</v>
      </c>
      <c r="AW4743" s="53" t="s">
        <v>19137</v>
      </c>
    </row>
    <row r="4744" spans="1:49">
      <c r="A4744" s="70" t="str">
        <f t="shared" si="154"/>
        <v>2026-01</v>
      </c>
      <c r="B4744" s="5" t="str">
        <f>_xlfn.XLOOKUP(G4744,过机服务商重量差!A:A,过机服务商重量差!G:G)</f>
        <v>玉麒麟</v>
      </c>
      <c r="C4744" s="32" t="str">
        <f t="shared" si="155"/>
        <v>渠道</v>
      </c>
      <c r="D4744" s="63">
        <f>ROUND(IF(AND(AO4744&gt;=0,Y4744="正常走货"),_xlfn.XLOOKUP(G4744,过机服务商重量差!A:A,过机服务商重量差!L:L),"0"),2)</f>
        <v>11</v>
      </c>
      <c r="E4744" s="64">
        <f>ROUND(IF(B4744="小旋风",$D4744/提成!$D$4*提成!$E$4,$D4744/提成!$D$3*提成!$E$3),2)</f>
        <v>0.11</v>
      </c>
      <c r="F4744" s="5" t="str">
        <f ca="1">IFERROR(LOOKUP(1,0/((B4744=名单!B:B)*(VALUE(AW4744)&gt;=名单!E:E)*(VALUE(AW4744)&lt;=名单!G:G)*(Y4744="正常走货")),名单!H:H),"否")</f>
        <v>否</v>
      </c>
      <c r="G4744" s="53" t="s">
        <v>14194</v>
      </c>
      <c r="H4744" s="53" t="s">
        <v>14196</v>
      </c>
      <c r="J4744" s="73" t="s">
        <v>17</v>
      </c>
      <c r="L4744" s="53" t="s">
        <v>18</v>
      </c>
      <c r="S4744" s="53" t="s">
        <v>1218</v>
      </c>
      <c r="T4744" s="53" t="s">
        <v>14578</v>
      </c>
      <c r="Y4744" s="53" t="s">
        <v>14379</v>
      </c>
      <c r="AO4744" s="53">
        <v>129.5</v>
      </c>
      <c r="AW4744" s="53" t="s">
        <v>19138</v>
      </c>
    </row>
    <row r="4745" spans="1:49">
      <c r="A4745" s="70" t="str">
        <f t="shared" si="154"/>
        <v>2026-01</v>
      </c>
      <c r="B4745" s="5" t="str">
        <f>_xlfn.XLOOKUP(G4745,过机服务商重量差!A:A,过机服务商重量差!G:G)</f>
        <v>风清扬</v>
      </c>
      <c r="C4745" s="32" t="str">
        <f t="shared" si="155"/>
        <v>渠道</v>
      </c>
      <c r="D4745" s="63">
        <f>ROUND(IF(AND(AO4745&gt;=0,Y4745="正常走货"),_xlfn.XLOOKUP(G4745,过机服务商重量差!A:A,过机服务商重量差!L:L),"0"),2)</f>
        <v>506</v>
      </c>
      <c r="E4745" s="64">
        <f>ROUND(IF(B4745="小旋风",$D4745/提成!$D$4*提成!$E$4,$D4745/提成!$D$3*提成!$E$3),2)</f>
        <v>5.06</v>
      </c>
      <c r="F4745" s="5" t="str">
        <f ca="1">IFERROR(LOOKUP(1,0/((B4745=名单!B:B)*(VALUE(AW4745)&gt;=名单!E:E)*(VALUE(AW4745)&lt;=名单!G:G)*(Y4745="正常走货")),名单!H:H),"否")</f>
        <v>是</v>
      </c>
      <c r="G4745" s="53" t="s">
        <v>14197</v>
      </c>
      <c r="H4745" s="53" t="s">
        <v>14199</v>
      </c>
      <c r="J4745" s="53" t="s">
        <v>144</v>
      </c>
      <c r="L4745" s="53" t="s">
        <v>18</v>
      </c>
      <c r="S4745" s="53" t="s">
        <v>442</v>
      </c>
      <c r="T4745" s="53" t="s">
        <v>14410</v>
      </c>
      <c r="Y4745" s="53" t="s">
        <v>14379</v>
      </c>
      <c r="AO4745" s="53">
        <v>506</v>
      </c>
      <c r="AW4745" s="53" t="s">
        <v>19139</v>
      </c>
    </row>
    <row r="4746" spans="1:49">
      <c r="A4746" s="70" t="str">
        <f t="shared" si="154"/>
        <v>2026-01</v>
      </c>
      <c r="B4746" s="5" t="str">
        <f>_xlfn.XLOOKUP(G4746,过机服务商重量差!A:A,过机服务商重量差!G:G)</f>
        <v>帅时莹</v>
      </c>
      <c r="C4746" s="32" t="str">
        <f t="shared" si="155"/>
        <v>渠道</v>
      </c>
      <c r="D4746" s="63">
        <f>ROUND(IF(AND(AO4746&gt;=0,Y4746="正常走货"),_xlfn.XLOOKUP(G4746,过机服务商重量差!A:A,过机服务商重量差!L:L),"0"),2)</f>
        <v>106</v>
      </c>
      <c r="E4746" s="64">
        <f>ROUND(IF(B4746="小旋风",$D4746/提成!$D$4*提成!$E$4,$D4746/提成!$D$3*提成!$E$3),2)</f>
        <v>1.06</v>
      </c>
      <c r="F4746" s="5" t="str">
        <f ca="1">IFERROR(LOOKUP(1,0/((B4746=名单!B:B)*(VALUE(AW4746)&gt;=名单!E:E)*(VALUE(AW4746)&lt;=名单!G:G)*(Y4746="正常走货")),名单!H:H),"否")</f>
        <v>否</v>
      </c>
      <c r="G4746" s="53" t="s">
        <v>14200</v>
      </c>
      <c r="H4746" s="53" t="s">
        <v>14202</v>
      </c>
      <c r="J4746" s="73" t="s">
        <v>287</v>
      </c>
      <c r="L4746" s="53" t="s">
        <v>18</v>
      </c>
      <c r="S4746" s="53" t="s">
        <v>187</v>
      </c>
      <c r="T4746" s="53" t="s">
        <v>14410</v>
      </c>
      <c r="Y4746" s="53" t="s">
        <v>14379</v>
      </c>
      <c r="AO4746" s="53">
        <v>943.6</v>
      </c>
      <c r="AW4746" s="53" t="s">
        <v>19140</v>
      </c>
    </row>
    <row r="4747" spans="1:49">
      <c r="A4747" s="70" t="str">
        <f t="shared" si="154"/>
        <v>2026-01</v>
      </c>
      <c r="B4747" s="5" t="str">
        <f>_xlfn.XLOOKUP(G4747,过机服务商重量差!A:A,过机服务商重量差!G:G)</f>
        <v>玉麒麟</v>
      </c>
      <c r="C4747" s="32" t="str">
        <f t="shared" si="155"/>
        <v>渠道</v>
      </c>
      <c r="D4747" s="63">
        <f>ROUND(IF(AND(AO4747&gt;=0,Y4747="正常走货"),_xlfn.XLOOKUP(G4747,过机服务商重量差!A:A,过机服务商重量差!L:L),"0"),2)</f>
        <v>1.5</v>
      </c>
      <c r="E4747" s="64">
        <f>ROUND(IF(B4747="小旋风",$D4747/提成!$D$4*提成!$E$4,$D4747/提成!$D$3*提成!$E$3),2)</f>
        <v>0.02</v>
      </c>
      <c r="F4747" s="5" t="str">
        <f ca="1">IFERROR(LOOKUP(1,0/((B4747=名单!B:B)*(VALUE(AW4747)&gt;=名单!E:E)*(VALUE(AW4747)&lt;=名单!G:G)*(Y4747="正常走货")),名单!H:H),"否")</f>
        <v>否</v>
      </c>
      <c r="G4747" s="53" t="s">
        <v>14203</v>
      </c>
      <c r="H4747" s="53" t="s">
        <v>14205</v>
      </c>
      <c r="J4747" s="73" t="s">
        <v>17</v>
      </c>
      <c r="L4747" s="53" t="s">
        <v>18</v>
      </c>
      <c r="S4747" s="53" t="s">
        <v>767</v>
      </c>
      <c r="T4747" s="53" t="s">
        <v>14382</v>
      </c>
      <c r="Y4747" s="53" t="s">
        <v>14379</v>
      </c>
      <c r="AO4747" s="53">
        <v>98</v>
      </c>
      <c r="AW4747" s="53" t="s">
        <v>19141</v>
      </c>
    </row>
    <row r="4748" spans="1:49">
      <c r="A4748" s="70" t="str">
        <f t="shared" si="154"/>
        <v>2026-01</v>
      </c>
      <c r="B4748" s="5" t="str">
        <f>_xlfn.XLOOKUP(G4748,过机服务商重量差!A:A,过机服务商重量差!G:G)</f>
        <v>玉麒麟</v>
      </c>
      <c r="C4748" s="32" t="str">
        <f t="shared" si="155"/>
        <v>渠道</v>
      </c>
      <c r="D4748" s="63">
        <f>ROUND(IF(AND(AO4748&gt;=0,Y4748="正常走货"),_xlfn.XLOOKUP(G4748,过机服务商重量差!A:A,过机服务商重量差!L:L),"0"),2)</f>
        <v>1</v>
      </c>
      <c r="E4748" s="64">
        <f>ROUND(IF(B4748="小旋风",$D4748/提成!$D$4*提成!$E$4,$D4748/提成!$D$3*提成!$E$3),2)</f>
        <v>0.01</v>
      </c>
      <c r="F4748" s="5" t="str">
        <f ca="1">IFERROR(LOOKUP(1,0/((B4748=名单!B:B)*(VALUE(AW4748)&gt;=名单!E:E)*(VALUE(AW4748)&lt;=名单!G:G)*(Y4748="正常走货")),名单!H:H),"否")</f>
        <v>否</v>
      </c>
      <c r="G4748" s="53" t="s">
        <v>14206</v>
      </c>
      <c r="H4748" s="53" t="s">
        <v>14208</v>
      </c>
      <c r="J4748" s="73" t="s">
        <v>17</v>
      </c>
      <c r="L4748" s="53" t="s">
        <v>18</v>
      </c>
      <c r="S4748" s="53" t="s">
        <v>767</v>
      </c>
      <c r="T4748" s="53" t="s">
        <v>14382</v>
      </c>
      <c r="Y4748" s="53" t="s">
        <v>14379</v>
      </c>
      <c r="AO4748" s="53">
        <v>97.7</v>
      </c>
      <c r="AW4748" s="53" t="s">
        <v>19142</v>
      </c>
    </row>
    <row r="4749" spans="1:49">
      <c r="A4749" s="70" t="str">
        <f t="shared" si="154"/>
        <v>2026-01</v>
      </c>
      <c r="B4749" s="5" t="str">
        <f>_xlfn.XLOOKUP(G4749,过机服务商重量差!A:A,过机服务商重量差!G:G)</f>
        <v>玉麒麟</v>
      </c>
      <c r="C4749" s="32" t="str">
        <f t="shared" si="155"/>
        <v>渠道</v>
      </c>
      <c r="D4749" s="63">
        <f>ROUND(IF(AND(AO4749&gt;=0,Y4749="正常走货"),_xlfn.XLOOKUP(G4749,过机服务商重量差!A:A,过机服务商重量差!L:L),"0"),2)</f>
        <v>85.5</v>
      </c>
      <c r="E4749" s="64">
        <f>ROUND(IF(B4749="小旋风",$D4749/提成!$D$4*提成!$E$4,$D4749/提成!$D$3*提成!$E$3),2)</f>
        <v>0.86</v>
      </c>
      <c r="F4749" s="5" t="str">
        <f ca="1">IFERROR(LOOKUP(1,0/((B4749=名单!B:B)*(VALUE(AW4749)&gt;=名单!E:E)*(VALUE(AW4749)&lt;=名单!G:G)*(Y4749="正常走货")),名单!H:H),"否")</f>
        <v>否</v>
      </c>
      <c r="G4749" s="53" t="s">
        <v>14209</v>
      </c>
      <c r="H4749" s="53" t="s">
        <v>14211</v>
      </c>
      <c r="J4749" s="73" t="s">
        <v>24</v>
      </c>
      <c r="L4749" s="53" t="s">
        <v>18</v>
      </c>
      <c r="S4749" s="53" t="s">
        <v>540</v>
      </c>
      <c r="T4749" s="53" t="s">
        <v>14410</v>
      </c>
      <c r="Y4749" s="53" t="s">
        <v>14379</v>
      </c>
      <c r="AO4749" s="53">
        <v>599.49</v>
      </c>
      <c r="AW4749" s="53" t="s">
        <v>19143</v>
      </c>
    </row>
    <row r="4750" spans="1:49">
      <c r="A4750" s="70" t="str">
        <f t="shared" si="154"/>
        <v>2026-01</v>
      </c>
      <c r="B4750" s="5" t="str">
        <f>_xlfn.XLOOKUP(G4750,过机服务商重量差!A:A,过机服务商重量差!G:G)</f>
        <v>风清扬</v>
      </c>
      <c r="C4750" s="32" t="str">
        <f t="shared" si="155"/>
        <v>渠道</v>
      </c>
      <c r="D4750" s="63">
        <f>ROUND(IF(AND(AO4750&gt;=0,Y4750="正常走货"),_xlfn.XLOOKUP(G4750,过机服务商重量差!A:A,过机服务商重量差!L:L),"0"),2)</f>
        <v>713</v>
      </c>
      <c r="E4750" s="64">
        <f>ROUND(IF(B4750="小旋风",$D4750/提成!$D$4*提成!$E$4,$D4750/提成!$D$3*提成!$E$3),2)</f>
        <v>7.13</v>
      </c>
      <c r="F4750" s="5" t="str">
        <f ca="1">IFERROR(LOOKUP(1,0/((B4750=名单!B:B)*(VALUE(AW4750)&gt;=名单!E:E)*(VALUE(AW4750)&lt;=名单!G:G)*(Y4750="正常走货")),名单!H:H),"否")</f>
        <v>是</v>
      </c>
      <c r="G4750" s="53" t="s">
        <v>14212</v>
      </c>
      <c r="H4750" s="53" t="s">
        <v>14214</v>
      </c>
      <c r="J4750" s="73" t="s">
        <v>144</v>
      </c>
      <c r="L4750" s="53" t="s">
        <v>18</v>
      </c>
      <c r="S4750" s="53" t="s">
        <v>90</v>
      </c>
      <c r="T4750" s="53" t="s">
        <v>14407</v>
      </c>
      <c r="Y4750" s="53" t="s">
        <v>14379</v>
      </c>
      <c r="AO4750" s="53">
        <v>1098.5</v>
      </c>
      <c r="AW4750" s="53" t="s">
        <v>19144</v>
      </c>
    </row>
    <row r="4751" spans="1:49">
      <c r="A4751" s="70" t="str">
        <f t="shared" si="154"/>
        <v>2026-01</v>
      </c>
      <c r="B4751" s="5" t="str">
        <f>_xlfn.XLOOKUP(G4751,过机服务商重量差!A:A,过机服务商重量差!G:G)</f>
        <v>玉麒麟</v>
      </c>
      <c r="C4751" s="32" t="str">
        <f t="shared" si="155"/>
        <v>渠道</v>
      </c>
      <c r="D4751" s="63">
        <f>ROUND(IF(AND(AO4751&gt;=0,Y4751="正常走货"),_xlfn.XLOOKUP(G4751,过机服务商重量差!A:A,过机服务商重量差!L:L),"0"),2)</f>
        <v>0.5</v>
      </c>
      <c r="E4751" s="64">
        <f>ROUND(IF(B4751="小旋风",$D4751/提成!$D$4*提成!$E$4,$D4751/提成!$D$3*提成!$E$3),2)</f>
        <v>0.01</v>
      </c>
      <c r="F4751" s="5" t="str">
        <f ca="1">IFERROR(LOOKUP(1,0/((B4751=名单!B:B)*(VALUE(AW4751)&gt;=名单!E:E)*(VALUE(AW4751)&lt;=名单!G:G)*(Y4751="正常走货")),名单!H:H),"否")</f>
        <v>否</v>
      </c>
      <c r="G4751" s="53" t="s">
        <v>14215</v>
      </c>
      <c r="H4751" s="53" t="s">
        <v>14217</v>
      </c>
      <c r="J4751" s="53" t="s">
        <v>17</v>
      </c>
      <c r="L4751" s="53" t="s">
        <v>18</v>
      </c>
      <c r="S4751" s="53" t="s">
        <v>337</v>
      </c>
      <c r="T4751" s="53" t="s">
        <v>14378</v>
      </c>
      <c r="Y4751" s="53" t="s">
        <v>14379</v>
      </c>
      <c r="AO4751" s="53">
        <v>105.6</v>
      </c>
      <c r="AW4751" s="53" t="s">
        <v>19145</v>
      </c>
    </row>
    <row r="4752" spans="1:49">
      <c r="A4752" s="70" t="str">
        <f t="shared" si="154"/>
        <v>2026-01</v>
      </c>
      <c r="B4752" s="5" t="str">
        <f>_xlfn.XLOOKUP(G4752,过机服务商重量差!A:A,过机服务商重量差!G:G)</f>
        <v>玉麒麟</v>
      </c>
      <c r="C4752" s="32" t="str">
        <f t="shared" si="155"/>
        <v>渠道</v>
      </c>
      <c r="D4752" s="63">
        <f>ROUND(IF(AND(AO4752&gt;=0,Y4752="正常走货"),_xlfn.XLOOKUP(G4752,过机服务商重量差!A:A,过机服务商重量差!L:L),"0"),2)</f>
        <v>3</v>
      </c>
      <c r="E4752" s="64">
        <f>ROUND(IF(B4752="小旋风",$D4752/提成!$D$4*提成!$E$4,$D4752/提成!$D$3*提成!$E$3),2)</f>
        <v>0.03</v>
      </c>
      <c r="F4752" s="5" t="str">
        <f ca="1">IFERROR(LOOKUP(1,0/((B4752=名单!B:B)*(VALUE(AW4752)&gt;=名单!E:E)*(VALUE(AW4752)&lt;=名单!G:G)*(Y4752="正常走货")),名单!H:H),"否")</f>
        <v>否</v>
      </c>
      <c r="G4752" s="53" t="s">
        <v>14218</v>
      </c>
      <c r="H4752" s="53" t="s">
        <v>14220</v>
      </c>
      <c r="J4752" s="73" t="s">
        <v>256</v>
      </c>
      <c r="L4752" s="53" t="s">
        <v>18</v>
      </c>
      <c r="S4752" s="53" t="s">
        <v>30</v>
      </c>
      <c r="T4752" s="53" t="s">
        <v>14382</v>
      </c>
      <c r="Y4752" s="53" t="s">
        <v>14379</v>
      </c>
      <c r="AO4752" s="53">
        <v>83.3</v>
      </c>
      <c r="AW4752" s="53" t="s">
        <v>19146</v>
      </c>
    </row>
    <row r="4753" spans="1:49">
      <c r="A4753" s="70" t="str">
        <f t="shared" si="154"/>
        <v>2026-01</v>
      </c>
      <c r="B4753" s="5" t="str">
        <f>_xlfn.XLOOKUP(G4753,过机服务商重量差!A:A,过机服务商重量差!G:G)</f>
        <v>无崖子</v>
      </c>
      <c r="C4753" s="32" t="str">
        <f t="shared" si="155"/>
        <v>渠道</v>
      </c>
      <c r="D4753" s="63">
        <f>ROUND(IF(AND(AO4753&gt;=0,Y4753="正常走货"),_xlfn.XLOOKUP(G4753,过机服务商重量差!A:A,过机服务商重量差!L:L),"0"),2)</f>
        <v>3.8</v>
      </c>
      <c r="E4753" s="64">
        <f>ROUND(IF(B4753="小旋风",$D4753/提成!$D$4*提成!$E$4,$D4753/提成!$D$3*提成!$E$3),2)</f>
        <v>0.04</v>
      </c>
      <c r="F4753" s="5" t="str">
        <f ca="1">IFERROR(LOOKUP(1,0/((B4753=名单!B:B)*(VALUE(AW4753)&gt;=名单!E:E)*(VALUE(AW4753)&lt;=名单!G:G)*(Y4753="正常走货")),名单!H:H),"否")</f>
        <v>否</v>
      </c>
      <c r="G4753" s="53" t="s">
        <v>14221</v>
      </c>
      <c r="H4753" s="53" t="s">
        <v>14223</v>
      </c>
      <c r="J4753" s="73" t="s">
        <v>128</v>
      </c>
      <c r="L4753" s="53" t="s">
        <v>18</v>
      </c>
      <c r="S4753" s="53" t="s">
        <v>199</v>
      </c>
      <c r="T4753" s="53" t="s">
        <v>14439</v>
      </c>
      <c r="Y4753" s="53" t="s">
        <v>14379</v>
      </c>
      <c r="AO4753" s="53">
        <v>262.72</v>
      </c>
      <c r="AW4753" s="53" t="s">
        <v>19147</v>
      </c>
    </row>
    <row r="4754" spans="1:49">
      <c r="A4754" s="70" t="str">
        <f t="shared" si="154"/>
        <v>2026-01</v>
      </c>
      <c r="B4754" s="5" t="str">
        <f>_xlfn.XLOOKUP(G4754,过机服务商重量差!A:A,过机服务商重量差!G:G)</f>
        <v>帅时莹</v>
      </c>
      <c r="C4754" s="32" t="str">
        <f t="shared" si="155"/>
        <v>渠道</v>
      </c>
      <c r="D4754" s="63">
        <f>ROUND(IF(AND(AO4754&gt;=0,Y4754="正常走货"),_xlfn.XLOOKUP(G4754,过机服务商重量差!A:A,过机服务商重量差!L:L),"0"),2)</f>
        <v>14</v>
      </c>
      <c r="E4754" s="64">
        <f>ROUND(IF(B4754="小旋风",$D4754/提成!$D$4*提成!$E$4,$D4754/提成!$D$3*提成!$E$3),2)</f>
        <v>0.14</v>
      </c>
      <c r="F4754" s="5" t="str">
        <f ca="1">IFERROR(LOOKUP(1,0/((B4754=名单!B:B)*(VALUE(AW4754)&gt;=名单!E:E)*(VALUE(AW4754)&lt;=名单!G:G)*(Y4754="正常走货")),名单!H:H),"否")</f>
        <v>否</v>
      </c>
      <c r="G4754" s="53" t="s">
        <v>14224</v>
      </c>
      <c r="H4754" s="53" t="s">
        <v>14226</v>
      </c>
      <c r="J4754" s="73" t="s">
        <v>287</v>
      </c>
      <c r="L4754" s="53" t="s">
        <v>18</v>
      </c>
      <c r="S4754" s="53" t="s">
        <v>191</v>
      </c>
      <c r="T4754" s="53" t="s">
        <v>14410</v>
      </c>
      <c r="Y4754" s="53" t="s">
        <v>14379</v>
      </c>
      <c r="AO4754" s="53">
        <v>229.6</v>
      </c>
      <c r="AW4754" s="53" t="s">
        <v>19148</v>
      </c>
    </row>
    <row r="4755" spans="1:49">
      <c r="A4755" s="70" t="str">
        <f t="shared" si="154"/>
        <v>2026-01</v>
      </c>
      <c r="B4755" s="5" t="str">
        <f>_xlfn.XLOOKUP(G4755,过机服务商重量差!A:A,过机服务商重量差!G:G)</f>
        <v>玉麒麟</v>
      </c>
      <c r="C4755" s="32" t="str">
        <f t="shared" si="155"/>
        <v>渠道</v>
      </c>
      <c r="D4755" s="63">
        <f>ROUND(IF(AND(AO4755&gt;=0,Y4755="正常走货"),_xlfn.XLOOKUP(G4755,过机服务商重量差!A:A,过机服务商重量差!L:L),"0"),2)</f>
        <v>27</v>
      </c>
      <c r="E4755" s="64">
        <f>ROUND(IF(B4755="小旋风",$D4755/提成!$D$4*提成!$E$4,$D4755/提成!$D$3*提成!$E$3),2)</f>
        <v>0.27</v>
      </c>
      <c r="F4755" s="5" t="str">
        <f ca="1">IFERROR(LOOKUP(1,0/((B4755=名单!B:B)*(VALUE(AW4755)&gt;=名单!E:E)*(VALUE(AW4755)&lt;=名单!G:G)*(Y4755="正常走货")),名单!H:H),"否")</f>
        <v>否</v>
      </c>
      <c r="G4755" s="53" t="s">
        <v>14227</v>
      </c>
      <c r="H4755" s="53" t="s">
        <v>14229</v>
      </c>
      <c r="J4755" s="73" t="s">
        <v>17</v>
      </c>
      <c r="L4755" s="53" t="s">
        <v>18</v>
      </c>
      <c r="S4755" s="53" t="s">
        <v>199</v>
      </c>
      <c r="T4755" s="53" t="s">
        <v>14439</v>
      </c>
      <c r="Y4755" s="53" t="s">
        <v>14379</v>
      </c>
      <c r="AO4755" s="53">
        <v>121.5</v>
      </c>
      <c r="AW4755" s="53" t="s">
        <v>19149</v>
      </c>
    </row>
    <row r="4756" spans="1:49">
      <c r="A4756" s="70" t="str">
        <f t="shared" si="154"/>
        <v>2026-01</v>
      </c>
      <c r="B4756" s="5" t="str">
        <f>_xlfn.XLOOKUP(G4756,过机服务商重量差!A:A,过机服务商重量差!G:G)</f>
        <v>玉麒麟</v>
      </c>
      <c r="C4756" s="32" t="str">
        <f t="shared" si="155"/>
        <v>渠道</v>
      </c>
      <c r="D4756" s="63">
        <f>ROUND(IF(AND(AO4756&gt;=0,Y4756="正常走货"),_xlfn.XLOOKUP(G4756,过机服务商重量差!A:A,过机服务商重量差!L:L),"0"),2)</f>
        <v>2.5</v>
      </c>
      <c r="E4756" s="64">
        <f>ROUND(IF(B4756="小旋风",$D4756/提成!$D$4*提成!$E$4,$D4756/提成!$D$3*提成!$E$3),2)</f>
        <v>0.03</v>
      </c>
      <c r="F4756" s="5" t="str">
        <f ca="1">IFERROR(LOOKUP(1,0/((B4756=名单!B:B)*(VALUE(AW4756)&gt;=名单!E:E)*(VALUE(AW4756)&lt;=名单!G:G)*(Y4756="正常走货")),名单!H:H),"否")</f>
        <v>否</v>
      </c>
      <c r="G4756" s="53" t="s">
        <v>14230</v>
      </c>
      <c r="H4756" s="53" t="s">
        <v>14232</v>
      </c>
      <c r="J4756" s="73" t="s">
        <v>17</v>
      </c>
      <c r="L4756" s="53" t="s">
        <v>18</v>
      </c>
      <c r="S4756" s="53" t="s">
        <v>152</v>
      </c>
      <c r="T4756" s="53" t="s">
        <v>14382</v>
      </c>
      <c r="Y4756" s="53" t="s">
        <v>14379</v>
      </c>
      <c r="AO4756" s="53">
        <v>39.16</v>
      </c>
      <c r="AW4756" s="53" t="s">
        <v>19150</v>
      </c>
    </row>
    <row r="4757" spans="1:49">
      <c r="A4757" s="70" t="str">
        <f t="shared" ref="A4757:A4820" si="156">MID(AW4757,1,7)</f>
        <v>2026-01</v>
      </c>
      <c r="B4757" s="5" t="str">
        <f>_xlfn.XLOOKUP(G4757,过机服务商重量差!A:A,过机服务商重量差!G:G)</f>
        <v>玉麒麟</v>
      </c>
      <c r="C4757" s="32" t="str">
        <f t="shared" ref="C4757:C4820" si="157">IF(OR(AO4757&lt;0,L4757="FBA海运"),"","渠道")</f>
        <v>渠道</v>
      </c>
      <c r="D4757" s="63">
        <f>ROUND(IF(AND(AO4757&gt;=0,Y4757="正常走货"),_xlfn.XLOOKUP(G4757,过机服务商重量差!A:A,过机服务商重量差!L:L),"0"),2)</f>
        <v>4.5</v>
      </c>
      <c r="E4757" s="64">
        <f>ROUND(IF(B4757="小旋风",$D4757/提成!$D$4*提成!$E$4,$D4757/提成!$D$3*提成!$E$3),2)</f>
        <v>0.05</v>
      </c>
      <c r="F4757" s="5" t="str">
        <f ca="1">IFERROR(LOOKUP(1,0/((B4757=名单!B:B)*(VALUE(AW4757)&gt;=名单!E:E)*(VALUE(AW4757)&lt;=名单!G:G)*(Y4757="正常走货")),名单!H:H),"否")</f>
        <v>否</v>
      </c>
      <c r="G4757" s="53" t="s">
        <v>14233</v>
      </c>
      <c r="H4757" s="53" t="s">
        <v>14235</v>
      </c>
      <c r="J4757" s="53" t="s">
        <v>17</v>
      </c>
      <c r="L4757" s="53" t="s">
        <v>18</v>
      </c>
      <c r="S4757" s="53" t="s">
        <v>145</v>
      </c>
      <c r="T4757" s="53" t="s">
        <v>14407</v>
      </c>
      <c r="Y4757" s="53" t="s">
        <v>14379</v>
      </c>
      <c r="AO4757" s="53">
        <v>338.65</v>
      </c>
      <c r="AW4757" s="53" t="s">
        <v>19151</v>
      </c>
    </row>
    <row r="4758" spans="1:49">
      <c r="A4758" s="70" t="str">
        <f t="shared" si="156"/>
        <v>2026-01</v>
      </c>
      <c r="B4758" s="5" t="str">
        <f>_xlfn.XLOOKUP(G4758,过机服务商重量差!A:A,过机服务商重量差!G:G)</f>
        <v>风清扬</v>
      </c>
      <c r="C4758" s="32" t="str">
        <f t="shared" si="157"/>
        <v>渠道</v>
      </c>
      <c r="D4758" s="63">
        <f>ROUND(IF(AND(AO4758&gt;=0,Y4758="正常走货"),_xlfn.XLOOKUP(G4758,过机服务商重量差!A:A,过机服务商重量差!L:L),"0"),2)</f>
        <v>76</v>
      </c>
      <c r="E4758" s="64">
        <f>ROUND(IF(B4758="小旋风",$D4758/提成!$D$4*提成!$E$4,$D4758/提成!$D$3*提成!$E$3),2)</f>
        <v>0.76</v>
      </c>
      <c r="F4758" s="5" t="str">
        <f ca="1">IFERROR(LOOKUP(1,0/((B4758=名单!B:B)*(VALUE(AW4758)&gt;=名单!E:E)*(VALUE(AW4758)&lt;=名单!G:G)*(Y4758="正常走货")),名单!H:H),"否")</f>
        <v>是</v>
      </c>
      <c r="G4758" s="53" t="s">
        <v>14236</v>
      </c>
      <c r="H4758" s="53" t="s">
        <v>14238</v>
      </c>
      <c r="J4758" s="53" t="s">
        <v>2086</v>
      </c>
      <c r="L4758" s="53" t="s">
        <v>18</v>
      </c>
      <c r="S4758" s="53" t="s">
        <v>337</v>
      </c>
      <c r="T4758" s="53" t="s">
        <v>14378</v>
      </c>
      <c r="Y4758" s="53" t="s">
        <v>14379</v>
      </c>
      <c r="AO4758" s="53">
        <v>234.8</v>
      </c>
      <c r="AW4758" s="53" t="s">
        <v>19152</v>
      </c>
    </row>
    <row r="4759" spans="1:49">
      <c r="A4759" s="70" t="str">
        <f t="shared" si="156"/>
        <v>2026-01</v>
      </c>
      <c r="B4759" s="5" t="str">
        <f>_xlfn.XLOOKUP(G4759,过机服务商重量差!A:A,过机服务商重量差!G:G)</f>
        <v>小旋风</v>
      </c>
      <c r="C4759" s="32" t="str">
        <f t="shared" si="157"/>
        <v>渠道</v>
      </c>
      <c r="D4759" s="63">
        <f>ROUND(IF(AND(AO4759&gt;=0,Y4759="正常走货"),_xlfn.XLOOKUP(G4759,过机服务商重量差!A:A,过机服务商重量差!L:L),"0"),2)</f>
        <v>36</v>
      </c>
      <c r="E4759" s="64">
        <f>ROUND(IF(B4759="小旋风",$D4759/提成!$D$4*提成!$E$4,$D4759/提成!$D$3*提成!$E$3),2)</f>
        <v>0.36</v>
      </c>
      <c r="F4759" s="5" t="str">
        <f ca="1">IFERROR(LOOKUP(1,0/((B4759=名单!B:B)*(VALUE(AW4759)&gt;=名单!E:E)*(VALUE(AW4759)&lt;=名单!G:G)*(Y4759="正常走货")),名单!H:H),"否")</f>
        <v>是</v>
      </c>
      <c r="G4759" s="53" t="s">
        <v>14239</v>
      </c>
      <c r="H4759" s="53" t="s">
        <v>14241</v>
      </c>
      <c r="J4759" s="53" t="s">
        <v>453</v>
      </c>
      <c r="L4759" s="53" t="s">
        <v>18</v>
      </c>
      <c r="S4759" s="53" t="s">
        <v>442</v>
      </c>
      <c r="T4759" s="53" t="s">
        <v>14410</v>
      </c>
      <c r="Y4759" s="53" t="s">
        <v>14379</v>
      </c>
      <c r="AO4759" s="53">
        <v>7.19999999999999</v>
      </c>
      <c r="AW4759" s="53" t="s">
        <v>19153</v>
      </c>
    </row>
    <row r="4760" spans="1:49">
      <c r="A4760" s="70" t="str">
        <f t="shared" si="156"/>
        <v>2026-01</v>
      </c>
      <c r="B4760" s="5" t="str">
        <f>_xlfn.XLOOKUP(G4760,过机服务商重量差!A:A,过机服务商重量差!G:G)</f>
        <v>帅时莹</v>
      </c>
      <c r="C4760" s="32" t="str">
        <f t="shared" si="157"/>
        <v>渠道</v>
      </c>
      <c r="D4760" s="63">
        <f>ROUND(IF(AND(AO4760&gt;=0,Y4760="正常走货"),_xlfn.XLOOKUP(G4760,过机服务商重量差!A:A,过机服务商重量差!L:L),"0"),2)</f>
        <v>20</v>
      </c>
      <c r="E4760" s="64">
        <f>ROUND(IF(B4760="小旋风",$D4760/提成!$D$4*提成!$E$4,$D4760/提成!$D$3*提成!$E$3),2)</f>
        <v>0.2</v>
      </c>
      <c r="F4760" s="5" t="str">
        <f ca="1">IFERROR(LOOKUP(1,0/((B4760=名单!B:B)*(VALUE(AW4760)&gt;=名单!E:E)*(VALUE(AW4760)&lt;=名单!G:G)*(Y4760="正常走货")),名单!H:H),"否")</f>
        <v>否</v>
      </c>
      <c r="G4760" s="53" t="s">
        <v>14242</v>
      </c>
      <c r="H4760" s="53" t="s">
        <v>14244</v>
      </c>
      <c r="J4760" s="53" t="s">
        <v>938</v>
      </c>
      <c r="L4760" s="53" t="s">
        <v>18</v>
      </c>
      <c r="S4760" s="53" t="s">
        <v>442</v>
      </c>
      <c r="T4760" s="53" t="s">
        <v>14410</v>
      </c>
      <c r="Y4760" s="53" t="s">
        <v>14379</v>
      </c>
      <c r="AO4760" s="53">
        <v>30</v>
      </c>
      <c r="AW4760" s="53" t="s">
        <v>19154</v>
      </c>
    </row>
    <row r="4761" spans="1:49">
      <c r="A4761" s="70" t="str">
        <f t="shared" si="156"/>
        <v>2026-01</v>
      </c>
      <c r="B4761" s="5" t="str">
        <f>_xlfn.XLOOKUP(G4761,过机服务商重量差!A:A,过机服务商重量差!G:G)</f>
        <v>无崖子</v>
      </c>
      <c r="C4761" s="32" t="str">
        <f t="shared" si="157"/>
        <v>渠道</v>
      </c>
      <c r="D4761" s="63">
        <f>ROUND(IF(AND(AO4761&gt;=0,Y4761="正常走货"),_xlfn.XLOOKUP(G4761,过机服务商重量差!A:A,过机服务商重量差!L:L),"0"),2)</f>
        <v>63</v>
      </c>
      <c r="E4761" s="64">
        <f>ROUND(IF(B4761="小旋风",$D4761/提成!$D$4*提成!$E$4,$D4761/提成!$D$3*提成!$E$3),2)</f>
        <v>0.63</v>
      </c>
      <c r="F4761" s="5" t="str">
        <f ca="1">IFERROR(LOOKUP(1,0/((B4761=名单!B:B)*(VALUE(AW4761)&gt;=名单!E:E)*(VALUE(AW4761)&lt;=名单!G:G)*(Y4761="正常走货")),名单!H:H),"否")</f>
        <v>否</v>
      </c>
      <c r="G4761" s="53" t="s">
        <v>14245</v>
      </c>
      <c r="H4761" s="53" t="s">
        <v>14247</v>
      </c>
      <c r="J4761" s="53" t="s">
        <v>728</v>
      </c>
      <c r="L4761" s="53" t="s">
        <v>18</v>
      </c>
      <c r="S4761" s="53" t="s">
        <v>612</v>
      </c>
      <c r="T4761" s="53" t="s">
        <v>14407</v>
      </c>
      <c r="Y4761" s="53" t="s">
        <v>14379</v>
      </c>
      <c r="AO4761" s="53">
        <v>3670</v>
      </c>
      <c r="AW4761" s="53" t="s">
        <v>19155</v>
      </c>
    </row>
    <row r="4762" spans="1:49">
      <c r="A4762" s="70" t="str">
        <f t="shared" si="156"/>
        <v>2026-01</v>
      </c>
      <c r="B4762" s="5" t="str">
        <f>_xlfn.XLOOKUP(G4762,过机服务商重量差!A:A,过机服务商重量差!G:G)</f>
        <v>小旋风</v>
      </c>
      <c r="C4762" s="32" t="str">
        <f t="shared" si="157"/>
        <v>渠道</v>
      </c>
      <c r="D4762" s="63">
        <f>ROUND(IF(AND(AO4762&gt;=0,Y4762="正常走货"),_xlfn.XLOOKUP(G4762,过机服务商重量差!A:A,过机服务商重量差!L:L),"0"),2)</f>
        <v>77</v>
      </c>
      <c r="E4762" s="64">
        <f>ROUND(IF(B4762="小旋风",$D4762/提成!$D$4*提成!$E$4,$D4762/提成!$D$3*提成!$E$3),2)</f>
        <v>0.77</v>
      </c>
      <c r="F4762" s="5" t="str">
        <f ca="1">IFERROR(LOOKUP(1,0/((B4762=名单!B:B)*(VALUE(AW4762)&gt;=名单!E:E)*(VALUE(AW4762)&lt;=名单!G:G)*(Y4762="正常走货")),名单!H:H),"否")</f>
        <v>是</v>
      </c>
      <c r="G4762" s="53" t="s">
        <v>14248</v>
      </c>
      <c r="H4762" s="53" t="s">
        <v>14250</v>
      </c>
      <c r="J4762" s="53" t="s">
        <v>78</v>
      </c>
      <c r="L4762" s="53" t="s">
        <v>18</v>
      </c>
      <c r="S4762" s="53" t="s">
        <v>152</v>
      </c>
      <c r="T4762" s="53" t="s">
        <v>14382</v>
      </c>
      <c r="Y4762" s="53" t="s">
        <v>14379</v>
      </c>
      <c r="AO4762" s="53">
        <v>61.9</v>
      </c>
      <c r="AW4762" s="53" t="s">
        <v>19156</v>
      </c>
    </row>
    <row r="4763" spans="1:49">
      <c r="A4763" s="70" t="str">
        <f t="shared" si="156"/>
        <v>2026-01</v>
      </c>
      <c r="B4763" s="5" t="str">
        <f>_xlfn.XLOOKUP(G4763,过机服务商重量差!A:A,过机服务商重量差!G:G)</f>
        <v>帅时莹</v>
      </c>
      <c r="C4763" s="32" t="str">
        <f t="shared" si="157"/>
        <v>渠道</v>
      </c>
      <c r="D4763" s="63">
        <f>ROUND(IF(AND(AO4763&gt;=0,Y4763="正常走货"),_xlfn.XLOOKUP(G4763,过机服务商重量差!A:A,过机服务商重量差!L:L),"0"),2)</f>
        <v>281</v>
      </c>
      <c r="E4763" s="64">
        <f>ROUND(IF(B4763="小旋风",$D4763/提成!$D$4*提成!$E$4,$D4763/提成!$D$3*提成!$E$3),2)</f>
        <v>2.81</v>
      </c>
      <c r="F4763" s="5" t="str">
        <f ca="1">IFERROR(LOOKUP(1,0/((B4763=名单!B:B)*(VALUE(AW4763)&gt;=名单!E:E)*(VALUE(AW4763)&lt;=名单!G:G)*(Y4763="正常走货")),名单!H:H),"否")</f>
        <v>否</v>
      </c>
      <c r="G4763" s="53" t="s">
        <v>14251</v>
      </c>
      <c r="H4763" s="53" t="s">
        <v>14253</v>
      </c>
      <c r="J4763" s="53" t="s">
        <v>97</v>
      </c>
      <c r="L4763" s="53" t="s">
        <v>18</v>
      </c>
      <c r="S4763" s="53" t="s">
        <v>227</v>
      </c>
      <c r="T4763" s="53" t="s">
        <v>14410</v>
      </c>
      <c r="Y4763" s="53" t="s">
        <v>14379</v>
      </c>
      <c r="AO4763" s="53">
        <v>153.3</v>
      </c>
      <c r="AW4763" s="53" t="s">
        <v>19157</v>
      </c>
    </row>
    <row r="4764" spans="1:49">
      <c r="A4764" s="70" t="str">
        <f t="shared" si="156"/>
        <v>2026-01</v>
      </c>
      <c r="B4764" s="5" t="str">
        <f>_xlfn.XLOOKUP(G4764,过机服务商重量差!A:A,过机服务商重量差!G:G)</f>
        <v>风清扬</v>
      </c>
      <c r="C4764" s="32" t="str">
        <f t="shared" si="157"/>
        <v>渠道</v>
      </c>
      <c r="D4764" s="63">
        <f>ROUND(IF(AND(AO4764&gt;=0,Y4764="正常走货"),_xlfn.XLOOKUP(G4764,过机服务商重量差!A:A,过机服务商重量差!L:L),"0"),2)</f>
        <v>125</v>
      </c>
      <c r="E4764" s="64">
        <f>ROUND(IF(B4764="小旋风",$D4764/提成!$D$4*提成!$E$4,$D4764/提成!$D$3*提成!$E$3),2)</f>
        <v>1.25</v>
      </c>
      <c r="F4764" s="5" t="str">
        <f ca="1">IFERROR(LOOKUP(1,0/((B4764=名单!B:B)*(VALUE(AW4764)&gt;=名单!E:E)*(VALUE(AW4764)&lt;=名单!G:G)*(Y4764="正常走货")),名单!H:H),"否")</f>
        <v>是</v>
      </c>
      <c r="G4764" s="53" t="s">
        <v>14254</v>
      </c>
      <c r="H4764" s="53" t="s">
        <v>14256</v>
      </c>
      <c r="J4764" s="53" t="s">
        <v>51</v>
      </c>
      <c r="L4764" s="53" t="s">
        <v>18</v>
      </c>
      <c r="S4764" s="53" t="s">
        <v>219</v>
      </c>
      <c r="T4764" s="53" t="s">
        <v>14386</v>
      </c>
      <c r="Y4764" s="53" t="s">
        <v>14379</v>
      </c>
      <c r="AO4764" s="53">
        <v>250</v>
      </c>
      <c r="AW4764" s="53" t="s">
        <v>19158</v>
      </c>
    </row>
    <row r="4765" spans="1:49">
      <c r="A4765" s="70" t="str">
        <f t="shared" si="156"/>
        <v>2026-01</v>
      </c>
      <c r="B4765" s="5" t="str">
        <f>_xlfn.XLOOKUP(G4765,过机服务商重量差!A:A,过机服务商重量差!G:G)</f>
        <v>帅时莹</v>
      </c>
      <c r="C4765" s="32" t="str">
        <f t="shared" si="157"/>
        <v>渠道</v>
      </c>
      <c r="D4765" s="63">
        <f>ROUND(IF(AND(AO4765&gt;=0,Y4765="正常走货"),_xlfn.XLOOKUP(G4765,过机服务商重量差!A:A,过机服务商重量差!L:L),"0"),2)</f>
        <v>4.5</v>
      </c>
      <c r="E4765" s="64">
        <f>ROUND(IF(B4765="小旋风",$D4765/提成!$D$4*提成!$E$4,$D4765/提成!$D$3*提成!$E$3),2)</f>
        <v>0.05</v>
      </c>
      <c r="F4765" s="5" t="str">
        <f ca="1">IFERROR(LOOKUP(1,0/((B4765=名单!B:B)*(VALUE(AW4765)&gt;=名单!E:E)*(VALUE(AW4765)&lt;=名单!G:G)*(Y4765="正常走货")),名单!H:H),"否")</f>
        <v>否</v>
      </c>
      <c r="G4765" s="53" t="s">
        <v>14257</v>
      </c>
      <c r="H4765" s="53" t="s">
        <v>14259</v>
      </c>
      <c r="J4765" s="53" t="s">
        <v>140</v>
      </c>
      <c r="L4765" s="53" t="s">
        <v>18</v>
      </c>
      <c r="S4765" s="53" t="s">
        <v>191</v>
      </c>
      <c r="T4765" s="53" t="s">
        <v>14410</v>
      </c>
      <c r="Y4765" s="53" t="s">
        <v>14379</v>
      </c>
      <c r="AO4765" s="53">
        <v>74.88</v>
      </c>
      <c r="AW4765" s="53" t="s">
        <v>19159</v>
      </c>
    </row>
    <row r="4766" spans="1:49">
      <c r="A4766" s="70" t="str">
        <f t="shared" si="156"/>
        <v>2026-01</v>
      </c>
      <c r="B4766" s="5" t="str">
        <f>_xlfn.XLOOKUP(G4766,过机服务商重量差!A:A,过机服务商重量差!G:G)</f>
        <v/>
      </c>
      <c r="C4766" s="32" t="str">
        <f t="shared" si="157"/>
        <v>渠道</v>
      </c>
      <c r="D4766" s="63">
        <f>ROUND(IF(AND(AO4766&gt;=0,Y4766="正常走货"),_xlfn.XLOOKUP(G4766,过机服务商重量差!A:A,过机服务商重量差!L:L),"0"),2)</f>
        <v>312</v>
      </c>
      <c r="E4766" s="64">
        <f>ROUND(IF(B4766="小旋风",$D4766/提成!$D$4*提成!$E$4,$D4766/提成!$D$3*提成!$E$3),2)</f>
        <v>3.12</v>
      </c>
      <c r="F4766" s="5" t="str">
        <f ca="1">IFERROR(LOOKUP(1,0/((B4766=名单!B:B)*(VALUE(AW4766)&gt;=名单!E:E)*(VALUE(AW4766)&lt;=名单!G:G)*(Y4766="正常走货")),名单!H:H),"否")</f>
        <v>否</v>
      </c>
      <c r="G4766" s="53" t="s">
        <v>14260</v>
      </c>
      <c r="H4766" s="53" t="s">
        <v>36</v>
      </c>
      <c r="J4766" s="53" t="s">
        <v>302</v>
      </c>
      <c r="L4766" s="53" t="s">
        <v>18</v>
      </c>
      <c r="S4766" s="53" t="s">
        <v>86</v>
      </c>
      <c r="T4766" s="53" t="s">
        <v>14378</v>
      </c>
      <c r="Y4766" s="53" t="s">
        <v>14379</v>
      </c>
      <c r="AO4766" s="53">
        <v>624</v>
      </c>
      <c r="AW4766" s="53" t="s">
        <v>19160</v>
      </c>
    </row>
    <row r="4767" spans="1:49">
      <c r="A4767" s="70" t="str">
        <f t="shared" si="156"/>
        <v>2026-01</v>
      </c>
      <c r="B4767" s="5" t="str">
        <f>_xlfn.XLOOKUP(G4767,过机服务商重量差!A:A,过机服务商重量差!G:G)</f>
        <v>玉麒麟</v>
      </c>
      <c r="C4767" s="32" t="str">
        <f t="shared" si="157"/>
        <v>渠道</v>
      </c>
      <c r="D4767" s="63">
        <f>ROUND(IF(AND(AO4767&gt;=0,Y4767="正常走货"),_xlfn.XLOOKUP(G4767,过机服务商重量差!A:A,过机服务商重量差!L:L),"0"),2)</f>
        <v>8</v>
      </c>
      <c r="E4767" s="64">
        <f>ROUND(IF(B4767="小旋风",$D4767/提成!$D$4*提成!$E$4,$D4767/提成!$D$3*提成!$E$3),2)</f>
        <v>0.08</v>
      </c>
      <c r="F4767" s="5" t="str">
        <f ca="1">IFERROR(LOOKUP(1,0/((B4767=名单!B:B)*(VALUE(AW4767)&gt;=名单!E:E)*(VALUE(AW4767)&lt;=名单!G:G)*(Y4767="正常走货")),名单!H:H),"否")</f>
        <v>否</v>
      </c>
      <c r="G4767" s="53" t="s">
        <v>14262</v>
      </c>
      <c r="H4767" s="53" t="s">
        <v>14264</v>
      </c>
      <c r="J4767" s="53" t="s">
        <v>17</v>
      </c>
      <c r="L4767" s="53" t="s">
        <v>18</v>
      </c>
      <c r="S4767" s="53" t="s">
        <v>7799</v>
      </c>
      <c r="T4767" s="53" t="s">
        <v>14382</v>
      </c>
      <c r="Y4767" s="53" t="s">
        <v>14379</v>
      </c>
      <c r="AO4767" s="53">
        <v>145.26</v>
      </c>
      <c r="AW4767" s="53" t="s">
        <v>19161</v>
      </c>
    </row>
    <row r="4768" spans="1:49">
      <c r="A4768" s="70" t="str">
        <f t="shared" si="156"/>
        <v>2026-01</v>
      </c>
      <c r="B4768" s="5" t="str">
        <f>_xlfn.XLOOKUP(G4768,过机服务商重量差!A:A,过机服务商重量差!G:G)</f>
        <v>风清扬</v>
      </c>
      <c r="C4768" s="32" t="str">
        <f t="shared" si="157"/>
        <v>渠道</v>
      </c>
      <c r="D4768" s="63">
        <f>ROUND(IF(AND(AO4768&gt;=0,Y4768="正常走货"),_xlfn.XLOOKUP(G4768,过机服务商重量差!A:A,过机服务商重量差!L:L),"0"),2)</f>
        <v>29</v>
      </c>
      <c r="E4768" s="64">
        <f>ROUND(IF(B4768="小旋风",$D4768/提成!$D$4*提成!$E$4,$D4768/提成!$D$3*提成!$E$3),2)</f>
        <v>0.29</v>
      </c>
      <c r="F4768" s="5" t="str">
        <f ca="1">IFERROR(LOOKUP(1,0/((B4768=名单!B:B)*(VALUE(AW4768)&gt;=名单!E:E)*(VALUE(AW4768)&lt;=名单!G:G)*(Y4768="正常走货")),名单!H:H),"否")</f>
        <v>是</v>
      </c>
      <c r="G4768" s="53" t="s">
        <v>14265</v>
      </c>
      <c r="H4768" s="53" t="s">
        <v>14267</v>
      </c>
      <c r="J4768" s="53" t="s">
        <v>880</v>
      </c>
      <c r="L4768" s="53" t="s">
        <v>18</v>
      </c>
      <c r="S4768" s="53" t="s">
        <v>7799</v>
      </c>
      <c r="T4768" s="53" t="s">
        <v>14382</v>
      </c>
      <c r="Y4768" s="53" t="s">
        <v>14379</v>
      </c>
      <c r="AO4768" s="53">
        <v>70.5</v>
      </c>
      <c r="AW4768" s="53" t="s">
        <v>19162</v>
      </c>
    </row>
    <row r="4769" spans="1:49">
      <c r="A4769" s="70" t="str">
        <f t="shared" si="156"/>
        <v>2026-01</v>
      </c>
      <c r="B4769" s="5" t="str">
        <f>_xlfn.XLOOKUP(G4769,过机服务商重量差!A:A,过机服务商重量差!G:G)</f>
        <v>风清扬</v>
      </c>
      <c r="C4769" s="32" t="str">
        <f t="shared" si="157"/>
        <v>渠道</v>
      </c>
      <c r="D4769" s="63">
        <f>ROUND(IF(AND(AO4769&gt;=0,Y4769="正常走货"),_xlfn.XLOOKUP(G4769,过机服务商重量差!A:A,过机服务商重量差!L:L),"0"),2)</f>
        <v>21</v>
      </c>
      <c r="E4769" s="64">
        <f>ROUND(IF(B4769="小旋风",$D4769/提成!$D$4*提成!$E$4,$D4769/提成!$D$3*提成!$E$3),2)</f>
        <v>0.21</v>
      </c>
      <c r="F4769" s="5" t="str">
        <f ca="1">IFERROR(LOOKUP(1,0/((B4769=名单!B:B)*(VALUE(AW4769)&gt;=名单!E:E)*(VALUE(AW4769)&lt;=名单!G:G)*(Y4769="正常走货")),名单!H:H),"否")</f>
        <v>是</v>
      </c>
      <c r="G4769" s="53" t="s">
        <v>14268</v>
      </c>
      <c r="H4769" s="53" t="s">
        <v>14270</v>
      </c>
      <c r="J4769" s="53" t="s">
        <v>51</v>
      </c>
      <c r="L4769" s="53" t="s">
        <v>18</v>
      </c>
      <c r="S4769" s="53" t="s">
        <v>3565</v>
      </c>
      <c r="T4769" s="53" t="s">
        <v>14473</v>
      </c>
      <c r="Y4769" s="53" t="s">
        <v>14379</v>
      </c>
      <c r="AO4769" s="53">
        <v>109.2</v>
      </c>
      <c r="AW4769" s="53" t="s">
        <v>19163</v>
      </c>
    </row>
    <row r="4770" spans="1:49">
      <c r="A4770" s="70" t="str">
        <f t="shared" si="156"/>
        <v>2026-01</v>
      </c>
      <c r="B4770" s="5" t="str">
        <f>_xlfn.XLOOKUP(G4770,过机服务商重量差!A:A,过机服务商重量差!G:G)</f>
        <v>帅时莹</v>
      </c>
      <c r="C4770" s="32" t="str">
        <f t="shared" si="157"/>
        <v>渠道</v>
      </c>
      <c r="D4770" s="63">
        <f>ROUND(IF(AND(AO4770&gt;=0,Y4770="正常走货"),_xlfn.XLOOKUP(G4770,过机服务商重量差!A:A,过机服务商重量差!L:L),"0"),2)</f>
        <v>120</v>
      </c>
      <c r="E4770" s="64">
        <f>ROUND(IF(B4770="小旋风",$D4770/提成!$D$4*提成!$E$4,$D4770/提成!$D$3*提成!$E$3),2)</f>
        <v>1.2</v>
      </c>
      <c r="F4770" s="5" t="str">
        <f ca="1">IFERROR(LOOKUP(1,0/((B4770=名单!B:B)*(VALUE(AW4770)&gt;=名单!E:E)*(VALUE(AW4770)&lt;=名单!G:G)*(Y4770="正常走货")),名单!H:H),"否")</f>
        <v>否</v>
      </c>
      <c r="G4770" s="53" t="s">
        <v>14271</v>
      </c>
      <c r="H4770" s="53" t="s">
        <v>14273</v>
      </c>
      <c r="J4770" s="53" t="s">
        <v>186</v>
      </c>
      <c r="L4770" s="53" t="s">
        <v>18</v>
      </c>
      <c r="S4770" s="53" t="s">
        <v>191</v>
      </c>
      <c r="T4770" s="53" t="s">
        <v>14410</v>
      </c>
      <c r="Y4770" s="53" t="s">
        <v>14379</v>
      </c>
      <c r="AO4770" s="53">
        <v>912</v>
      </c>
      <c r="AW4770" s="53" t="s">
        <v>19164</v>
      </c>
    </row>
    <row r="4771" spans="1:49">
      <c r="A4771" s="70" t="str">
        <f t="shared" si="156"/>
        <v>2026-01</v>
      </c>
      <c r="B4771" s="5" t="str">
        <f>_xlfn.XLOOKUP(G4771,过机服务商重量差!A:A,过机服务商重量差!G:G)</f>
        <v>无崖子</v>
      </c>
      <c r="C4771" s="32" t="str">
        <f t="shared" si="157"/>
        <v>渠道</v>
      </c>
      <c r="D4771" s="63">
        <f>ROUND(IF(AND(AO4771&gt;=0,Y4771="正常走货"),_xlfn.XLOOKUP(G4771,过机服务商重量差!A:A,过机服务商重量差!L:L),"0"),2)</f>
        <v>3</v>
      </c>
      <c r="E4771" s="64">
        <f>ROUND(IF(B4771="小旋风",$D4771/提成!$D$4*提成!$E$4,$D4771/提成!$D$3*提成!$E$3),2)</f>
        <v>0.03</v>
      </c>
      <c r="F4771" s="5" t="str">
        <f ca="1">IFERROR(LOOKUP(1,0/((B4771=名单!B:B)*(VALUE(AW4771)&gt;=名单!E:E)*(VALUE(AW4771)&lt;=名单!G:G)*(Y4771="正常走货")),名单!H:H),"否")</f>
        <v>否</v>
      </c>
      <c r="G4771" s="53" t="s">
        <v>14274</v>
      </c>
      <c r="H4771" s="53" t="s">
        <v>14276</v>
      </c>
      <c r="J4771" s="53" t="s">
        <v>336</v>
      </c>
      <c r="L4771" s="53" t="s">
        <v>18</v>
      </c>
      <c r="S4771" s="53" t="s">
        <v>203</v>
      </c>
      <c r="T4771" s="53" t="s">
        <v>14378</v>
      </c>
      <c r="Y4771" s="53" t="s">
        <v>14379</v>
      </c>
      <c r="AO4771" s="53">
        <v>0</v>
      </c>
      <c r="AW4771" s="53" t="s">
        <v>19165</v>
      </c>
    </row>
    <row r="4772" spans="1:49">
      <c r="A4772" s="70" t="str">
        <f t="shared" si="156"/>
        <v>2026-01</v>
      </c>
      <c r="B4772" s="5" t="str">
        <f>_xlfn.XLOOKUP(G4772,过机服务商重量差!A:A,过机服务商重量差!G:G)</f>
        <v>帅时莹</v>
      </c>
      <c r="C4772" s="32" t="str">
        <f t="shared" si="157"/>
        <v>渠道</v>
      </c>
      <c r="D4772" s="63">
        <f>ROUND(IF(AND(AO4772&gt;=0,Y4772="正常走货"),_xlfn.XLOOKUP(G4772,过机服务商重量差!A:A,过机服务商重量差!L:L),"0"),2)</f>
        <v>2</v>
      </c>
      <c r="E4772" s="64">
        <f>ROUND(IF(B4772="小旋风",$D4772/提成!$D$4*提成!$E$4,$D4772/提成!$D$3*提成!$E$3),2)</f>
        <v>0.02</v>
      </c>
      <c r="F4772" s="5" t="str">
        <f ca="1">IFERROR(LOOKUP(1,0/((B4772=名单!B:B)*(VALUE(AW4772)&gt;=名单!E:E)*(VALUE(AW4772)&lt;=名单!G:G)*(Y4772="正常走货")),名单!H:H),"否")</f>
        <v>否</v>
      </c>
      <c r="G4772" s="53" t="s">
        <v>14277</v>
      </c>
      <c r="H4772" s="53" t="s">
        <v>14279</v>
      </c>
      <c r="J4772" s="53" t="s">
        <v>458</v>
      </c>
      <c r="L4772" s="53" t="s">
        <v>18</v>
      </c>
      <c r="S4772" s="53" t="s">
        <v>191</v>
      </c>
      <c r="T4772" s="53" t="s">
        <v>14410</v>
      </c>
      <c r="Y4772" s="53" t="s">
        <v>14379</v>
      </c>
      <c r="AO4772" s="53">
        <v>122</v>
      </c>
      <c r="AW4772" s="53" t="s">
        <v>19166</v>
      </c>
    </row>
    <row r="4773" spans="1:49">
      <c r="A4773" s="70" t="str">
        <f t="shared" si="156"/>
        <v>2026-01</v>
      </c>
      <c r="B4773" s="5" t="str">
        <f>_xlfn.XLOOKUP(G4773,过机服务商重量差!A:A,过机服务商重量差!G:G)</f>
        <v>玉麒麟</v>
      </c>
      <c r="C4773" s="32" t="str">
        <f t="shared" si="157"/>
        <v>渠道</v>
      </c>
      <c r="D4773" s="63">
        <f>ROUND(IF(AND(AO4773&gt;=0,Y4773="正常走货"),_xlfn.XLOOKUP(G4773,过机服务商重量差!A:A,过机服务商重量差!L:L),"0"),2)</f>
        <v>6</v>
      </c>
      <c r="E4773" s="64">
        <f>ROUND(IF(B4773="小旋风",$D4773/提成!$D$4*提成!$E$4,$D4773/提成!$D$3*提成!$E$3),2)</f>
        <v>0.06</v>
      </c>
      <c r="F4773" s="5" t="str">
        <f ca="1">IFERROR(LOOKUP(1,0/((B4773=名单!B:B)*(VALUE(AW4773)&gt;=名单!E:E)*(VALUE(AW4773)&lt;=名单!G:G)*(Y4773="正常走货")),名单!H:H),"否")</f>
        <v>否</v>
      </c>
      <c r="G4773" s="53" t="s">
        <v>14280</v>
      </c>
      <c r="H4773" s="53" t="s">
        <v>14282</v>
      </c>
      <c r="J4773" s="53" t="s">
        <v>17</v>
      </c>
      <c r="L4773" s="53" t="s">
        <v>18</v>
      </c>
      <c r="S4773" s="53" t="s">
        <v>99</v>
      </c>
      <c r="T4773" s="53" t="s">
        <v>14410</v>
      </c>
      <c r="Y4773" s="53" t="s">
        <v>14379</v>
      </c>
      <c r="AO4773" s="53">
        <v>133</v>
      </c>
      <c r="AW4773" s="53" t="s">
        <v>19167</v>
      </c>
    </row>
    <row r="4774" spans="1:49">
      <c r="A4774" s="70" t="str">
        <f t="shared" si="156"/>
        <v>2026-01</v>
      </c>
      <c r="B4774" s="5" t="str">
        <f>_xlfn.XLOOKUP(G4774,过机服务商重量差!A:A,过机服务商重量差!G:G)</f>
        <v>帅时莹</v>
      </c>
      <c r="C4774" s="32" t="str">
        <f t="shared" si="157"/>
        <v>渠道</v>
      </c>
      <c r="D4774" s="63">
        <f>ROUND(IF(AND(AO4774&gt;=0,Y4774="正常走货"),_xlfn.XLOOKUP(G4774,过机服务商重量差!A:A,过机服务商重量差!L:L),"0"),2)</f>
        <v>33</v>
      </c>
      <c r="E4774" s="64">
        <f>ROUND(IF(B4774="小旋风",$D4774/提成!$D$4*提成!$E$4,$D4774/提成!$D$3*提成!$E$3),2)</f>
        <v>0.33</v>
      </c>
      <c r="F4774" s="5" t="str">
        <f ca="1">IFERROR(LOOKUP(1,0/((B4774=名单!B:B)*(VALUE(AW4774)&gt;=名单!E:E)*(VALUE(AW4774)&lt;=名单!G:G)*(Y4774="正常走货")),名单!H:H),"否")</f>
        <v>否</v>
      </c>
      <c r="G4774" s="53" t="s">
        <v>14283</v>
      </c>
      <c r="H4774" s="53" t="s">
        <v>14285</v>
      </c>
      <c r="J4774" s="53" t="s">
        <v>938</v>
      </c>
      <c r="L4774" s="53" t="s">
        <v>18</v>
      </c>
      <c r="S4774" s="53" t="s">
        <v>292</v>
      </c>
      <c r="T4774" s="53" t="s">
        <v>14410</v>
      </c>
      <c r="Y4774" s="53" t="s">
        <v>14379</v>
      </c>
      <c r="AO4774" s="53">
        <v>280.5</v>
      </c>
      <c r="AW4774" s="53" t="s">
        <v>19168</v>
      </c>
    </row>
    <row r="4775" spans="1:49">
      <c r="A4775" s="70" t="str">
        <f t="shared" si="156"/>
        <v>2026-01</v>
      </c>
      <c r="B4775" s="5" t="str">
        <f>_xlfn.XLOOKUP(G4775,过机服务商重量差!A:A,过机服务商重量差!G:G)</f>
        <v>风清扬</v>
      </c>
      <c r="C4775" s="32" t="str">
        <f t="shared" si="157"/>
        <v>渠道</v>
      </c>
      <c r="D4775" s="63">
        <f>ROUND(IF(AND(AO4775&gt;=0,Y4775="正常走货"),_xlfn.XLOOKUP(G4775,过机服务商重量差!A:A,过机服务商重量差!L:L),"0"),2)</f>
        <v>425</v>
      </c>
      <c r="E4775" s="64">
        <f>ROUND(IF(B4775="小旋风",$D4775/提成!$D$4*提成!$E$4,$D4775/提成!$D$3*提成!$E$3),2)</f>
        <v>4.25</v>
      </c>
      <c r="F4775" s="5" t="str">
        <f ca="1">IFERROR(LOOKUP(1,0/((B4775=名单!B:B)*(VALUE(AW4775)&gt;=名单!E:E)*(VALUE(AW4775)&lt;=名单!G:G)*(Y4775="正常走货")),名单!H:H),"否")</f>
        <v>是</v>
      </c>
      <c r="G4775" s="53" t="s">
        <v>14286</v>
      </c>
      <c r="H4775" s="53" t="s">
        <v>50</v>
      </c>
      <c r="J4775" s="53" t="s">
        <v>51</v>
      </c>
      <c r="L4775" s="53" t="s">
        <v>18</v>
      </c>
      <c r="S4775" s="53" t="s">
        <v>14288</v>
      </c>
      <c r="T4775" s="53" t="s">
        <v>14742</v>
      </c>
      <c r="Y4775" s="53" t="s">
        <v>14379</v>
      </c>
      <c r="AO4775" s="53">
        <v>425</v>
      </c>
      <c r="AW4775" s="53" t="s">
        <v>19169</v>
      </c>
    </row>
    <row r="4776" spans="1:49">
      <c r="A4776" s="70" t="str">
        <f t="shared" si="156"/>
        <v>2026-01</v>
      </c>
      <c r="B4776" s="5" t="str">
        <f>_xlfn.XLOOKUP(G4776,过机服务商重量差!A:A,过机服务商重量差!G:G)</f>
        <v>风清扬</v>
      </c>
      <c r="C4776" s="32" t="str">
        <f t="shared" si="157"/>
        <v>渠道</v>
      </c>
      <c r="D4776" s="63">
        <f>ROUND(IF(AND(AO4776&gt;=0,Y4776="正常走货"),_xlfn.XLOOKUP(G4776,过机服务商重量差!A:A,过机服务商重量差!L:L),"0"),2)</f>
        <v>102</v>
      </c>
      <c r="E4776" s="64">
        <f>ROUND(IF(B4776="小旋风",$D4776/提成!$D$4*提成!$E$4,$D4776/提成!$D$3*提成!$E$3),2)</f>
        <v>1.02</v>
      </c>
      <c r="F4776" s="5" t="str">
        <f ca="1">IFERROR(LOOKUP(1,0/((B4776=名单!B:B)*(VALUE(AW4776)&gt;=名单!E:E)*(VALUE(AW4776)&lt;=名单!G:G)*(Y4776="正常走货")),名单!H:H),"否")</f>
        <v>是</v>
      </c>
      <c r="G4776" s="53" t="s">
        <v>14289</v>
      </c>
      <c r="H4776" s="53" t="s">
        <v>14291</v>
      </c>
      <c r="J4776" s="53" t="s">
        <v>51</v>
      </c>
      <c r="L4776" s="53" t="s">
        <v>18</v>
      </c>
      <c r="S4776" s="53" t="s">
        <v>390</v>
      </c>
      <c r="T4776" s="53" t="s">
        <v>14386</v>
      </c>
      <c r="Y4776" s="53" t="s">
        <v>14379</v>
      </c>
      <c r="AO4776" s="53">
        <v>255</v>
      </c>
      <c r="AW4776" s="53" t="s">
        <v>19170</v>
      </c>
    </row>
    <row r="4777" spans="1:49">
      <c r="A4777" s="70" t="str">
        <f t="shared" si="156"/>
        <v>2026-01</v>
      </c>
      <c r="B4777" s="5" t="str">
        <f>_xlfn.XLOOKUP(G4777,过机服务商重量差!A:A,过机服务商重量差!G:G)</f>
        <v>风清扬</v>
      </c>
      <c r="C4777" s="32" t="str">
        <f t="shared" si="157"/>
        <v>渠道</v>
      </c>
      <c r="D4777" s="63">
        <f>ROUND(IF(AND(AO4777&gt;=0,Y4777="正常走货"),_xlfn.XLOOKUP(G4777,过机服务商重量差!A:A,过机服务商重量差!L:L),"0"),2)</f>
        <v>463</v>
      </c>
      <c r="E4777" s="64">
        <f>ROUND(IF(B4777="小旋风",$D4777/提成!$D$4*提成!$E$4,$D4777/提成!$D$3*提成!$E$3),2)</f>
        <v>4.63</v>
      </c>
      <c r="F4777" s="5" t="str">
        <f ca="1">IFERROR(LOOKUP(1,0/((B4777=名单!B:B)*(VALUE(AW4777)&gt;=名单!E:E)*(VALUE(AW4777)&lt;=名单!G:G)*(Y4777="正常走货")),名单!H:H),"否")</f>
        <v>是</v>
      </c>
      <c r="G4777" s="53" t="s">
        <v>14292</v>
      </c>
      <c r="H4777" s="53" t="s">
        <v>50</v>
      </c>
      <c r="J4777" s="53" t="s">
        <v>51</v>
      </c>
      <c r="L4777" s="53" t="s">
        <v>18</v>
      </c>
      <c r="S4777" s="53" t="s">
        <v>14288</v>
      </c>
      <c r="T4777" s="53" t="s">
        <v>14742</v>
      </c>
      <c r="Y4777" s="53" t="s">
        <v>14379</v>
      </c>
      <c r="AO4777" s="53">
        <v>463</v>
      </c>
      <c r="AW4777" s="53" t="s">
        <v>19171</v>
      </c>
    </row>
    <row r="4778" spans="1:49">
      <c r="A4778" s="70" t="str">
        <f t="shared" si="156"/>
        <v>2026-01</v>
      </c>
      <c r="B4778" s="5" t="str">
        <f>_xlfn.XLOOKUP(G4778,过机服务商重量差!A:A,过机服务商重量差!G:G)</f>
        <v>风清扬</v>
      </c>
      <c r="C4778" s="32" t="str">
        <f t="shared" si="157"/>
        <v>渠道</v>
      </c>
      <c r="D4778" s="63">
        <f>ROUND(IF(AND(AO4778&gt;=0,Y4778="正常走货"),_xlfn.XLOOKUP(G4778,过机服务商重量差!A:A,过机服务商重量差!L:L),"0"),2)</f>
        <v>326</v>
      </c>
      <c r="E4778" s="64">
        <f>ROUND(IF(B4778="小旋风",$D4778/提成!$D$4*提成!$E$4,$D4778/提成!$D$3*提成!$E$3),2)</f>
        <v>3.26</v>
      </c>
      <c r="F4778" s="5" t="str">
        <f ca="1">IFERROR(LOOKUP(1,0/((B4778=名单!B:B)*(VALUE(AW4778)&gt;=名单!E:E)*(VALUE(AW4778)&lt;=名单!G:G)*(Y4778="正常走货")),名单!H:H),"否")</f>
        <v>是</v>
      </c>
      <c r="G4778" s="53" t="s">
        <v>14294</v>
      </c>
      <c r="H4778" s="53" t="s">
        <v>50</v>
      </c>
      <c r="J4778" s="53" t="s">
        <v>51</v>
      </c>
      <c r="L4778" s="53" t="s">
        <v>18</v>
      </c>
      <c r="S4778" s="53" t="s">
        <v>14288</v>
      </c>
      <c r="T4778" s="53" t="s">
        <v>14742</v>
      </c>
      <c r="Y4778" s="53" t="s">
        <v>14379</v>
      </c>
      <c r="AO4778" s="53">
        <v>326</v>
      </c>
      <c r="AW4778" s="53" t="s">
        <v>19172</v>
      </c>
    </row>
    <row r="4779" spans="1:49">
      <c r="A4779" s="70" t="str">
        <f t="shared" si="156"/>
        <v>2026-01</v>
      </c>
      <c r="B4779" s="5" t="str">
        <f>_xlfn.XLOOKUP(G4779,过机服务商重量差!A:A,过机服务商重量差!G:G)</f>
        <v>风清扬</v>
      </c>
      <c r="C4779" s="32" t="str">
        <f t="shared" si="157"/>
        <v>渠道</v>
      </c>
      <c r="D4779" s="63">
        <f>ROUND(IF(AND(AO4779&gt;=0,Y4779="正常走货"),_xlfn.XLOOKUP(G4779,过机服务商重量差!A:A,过机服务商重量差!L:L),"0"),2)</f>
        <v>116</v>
      </c>
      <c r="E4779" s="64">
        <f>ROUND(IF(B4779="小旋风",$D4779/提成!$D$4*提成!$E$4,$D4779/提成!$D$3*提成!$E$3),2)</f>
        <v>1.16</v>
      </c>
      <c r="F4779" s="5" t="str">
        <f ca="1">IFERROR(LOOKUP(1,0/((B4779=名单!B:B)*(VALUE(AW4779)&gt;=名单!E:E)*(VALUE(AW4779)&lt;=名单!G:G)*(Y4779="正常走货")),名单!H:H),"否")</f>
        <v>是</v>
      </c>
      <c r="G4779" s="53" t="s">
        <v>14296</v>
      </c>
      <c r="H4779" s="53" t="s">
        <v>50</v>
      </c>
      <c r="J4779" s="53" t="s">
        <v>51</v>
      </c>
      <c r="L4779" s="53" t="s">
        <v>18</v>
      </c>
      <c r="S4779" s="53" t="s">
        <v>14288</v>
      </c>
      <c r="T4779" s="53" t="s">
        <v>14742</v>
      </c>
      <c r="Y4779" s="53" t="s">
        <v>14379</v>
      </c>
      <c r="AO4779" s="53">
        <v>185.6</v>
      </c>
      <c r="AW4779" s="53" t="s">
        <v>19173</v>
      </c>
    </row>
    <row r="4780" spans="1:49">
      <c r="A4780" s="70" t="str">
        <f t="shared" si="156"/>
        <v>2026-01</v>
      </c>
      <c r="B4780" s="5" t="str">
        <f>_xlfn.XLOOKUP(G4780,过机服务商重量差!A:A,过机服务商重量差!G:G)</f>
        <v>007</v>
      </c>
      <c r="C4780" s="32" t="str">
        <f t="shared" si="157"/>
        <v>渠道</v>
      </c>
      <c r="D4780" s="63">
        <f>ROUND(IF(AND(AO4780&gt;=0,Y4780="正常走货"),_xlfn.XLOOKUP(G4780,过机服务商重量差!A:A,过机服务商重量差!L:L),"0"),2)</f>
        <v>65</v>
      </c>
      <c r="E4780" s="64">
        <f>ROUND(IF(B4780="小旋风",$D4780/提成!$D$4*提成!$E$4,$D4780/提成!$D$3*提成!$E$3),2)</f>
        <v>0.65</v>
      </c>
      <c r="F4780" s="5" t="str">
        <f ca="1">IFERROR(LOOKUP(1,0/((B4780=名单!B:B)*(VALUE(AW4780)&gt;=名单!E:E)*(VALUE(AW4780)&lt;=名单!G:G)*(Y4780="正常走货")),名单!H:H),"否")</f>
        <v>否</v>
      </c>
      <c r="G4780" s="53" t="s">
        <v>14298</v>
      </c>
      <c r="H4780" s="53" t="s">
        <v>14300</v>
      </c>
      <c r="J4780" s="53" t="s">
        <v>168</v>
      </c>
      <c r="L4780" s="53" t="s">
        <v>18</v>
      </c>
      <c r="S4780" s="53" t="s">
        <v>145</v>
      </c>
      <c r="T4780" s="53" t="s">
        <v>14407</v>
      </c>
      <c r="Y4780" s="53" t="s">
        <v>14379</v>
      </c>
      <c r="AO4780" s="53">
        <v>32.5</v>
      </c>
      <c r="AW4780" s="53" t="s">
        <v>19174</v>
      </c>
    </row>
    <row r="4781" spans="1:49">
      <c r="A4781" s="70" t="str">
        <f t="shared" si="156"/>
        <v>2026-01</v>
      </c>
      <c r="B4781" s="5" t="str">
        <f>_xlfn.XLOOKUP(G4781,过机服务商重量差!A:A,过机服务商重量差!G:G)</f>
        <v>风清扬</v>
      </c>
      <c r="C4781" s="32" t="str">
        <f t="shared" si="157"/>
        <v>渠道</v>
      </c>
      <c r="D4781" s="63">
        <f>ROUND(IF(AND(AO4781&gt;=0,Y4781="正常走货"),_xlfn.XLOOKUP(G4781,过机服务商重量差!A:A,过机服务商重量差!L:L),"0"),2)</f>
        <v>24</v>
      </c>
      <c r="E4781" s="64">
        <f>ROUND(IF(B4781="小旋风",$D4781/提成!$D$4*提成!$E$4,$D4781/提成!$D$3*提成!$E$3),2)</f>
        <v>0.24</v>
      </c>
      <c r="F4781" s="5" t="str">
        <f ca="1">IFERROR(LOOKUP(1,0/((B4781=名单!B:B)*(VALUE(AW4781)&gt;=名单!E:E)*(VALUE(AW4781)&lt;=名单!G:G)*(Y4781="正常走货")),名单!H:H),"否")</f>
        <v>是</v>
      </c>
      <c r="G4781" s="53" t="s">
        <v>14301</v>
      </c>
      <c r="H4781" s="53" t="s">
        <v>14303</v>
      </c>
      <c r="J4781" s="53" t="s">
        <v>144</v>
      </c>
      <c r="L4781" s="53" t="s">
        <v>18</v>
      </c>
      <c r="S4781" s="53" t="s">
        <v>145</v>
      </c>
      <c r="T4781" s="53" t="s">
        <v>14407</v>
      </c>
      <c r="Y4781" s="53" t="s">
        <v>14379</v>
      </c>
      <c r="AO4781" s="53">
        <v>132</v>
      </c>
      <c r="AW4781" s="53" t="s">
        <v>19175</v>
      </c>
    </row>
    <row r="4782" spans="1:49">
      <c r="A4782" s="70" t="str">
        <f t="shared" si="156"/>
        <v>2026-01</v>
      </c>
      <c r="B4782" s="5" t="str">
        <f>_xlfn.XLOOKUP(G4782,过机服务商重量差!A:A,过机服务商重量差!G:G)</f>
        <v>玉麒麟</v>
      </c>
      <c r="C4782" s="32" t="str">
        <f t="shared" si="157"/>
        <v>渠道</v>
      </c>
      <c r="D4782" s="63">
        <f>ROUND(IF(AND(AO4782&gt;=0,Y4782="正常走货"),_xlfn.XLOOKUP(G4782,过机服务商重量差!A:A,过机服务商重量差!L:L),"0"),2)</f>
        <v>0.5</v>
      </c>
      <c r="E4782" s="64">
        <f>ROUND(IF(B4782="小旋风",$D4782/提成!$D$4*提成!$E$4,$D4782/提成!$D$3*提成!$E$3),2)</f>
        <v>0.01</v>
      </c>
      <c r="F4782" s="5" t="str">
        <f ca="1">IFERROR(LOOKUP(1,0/((B4782=名单!B:B)*(VALUE(AW4782)&gt;=名单!E:E)*(VALUE(AW4782)&lt;=名单!G:G)*(Y4782="正常走货")),名单!H:H),"否")</f>
        <v>否</v>
      </c>
      <c r="G4782" s="53" t="s">
        <v>14304</v>
      </c>
      <c r="H4782" s="53" t="s">
        <v>14306</v>
      </c>
      <c r="J4782" s="53" t="s">
        <v>17</v>
      </c>
      <c r="L4782" s="53" t="s">
        <v>18</v>
      </c>
      <c r="S4782" s="53" t="s">
        <v>694</v>
      </c>
      <c r="T4782" s="53" t="s">
        <v>14386</v>
      </c>
      <c r="Y4782" s="53" t="s">
        <v>14379</v>
      </c>
      <c r="AO4782" s="53">
        <v>57.3</v>
      </c>
      <c r="AW4782" s="53" t="s">
        <v>19176</v>
      </c>
    </row>
    <row r="4783" spans="1:49">
      <c r="A4783" s="70" t="str">
        <f t="shared" si="156"/>
        <v>2026-01</v>
      </c>
      <c r="B4783" s="5" t="str">
        <f>_xlfn.XLOOKUP(G4783,过机服务商重量差!A:A,过机服务商重量差!G:G)</f>
        <v>玉麒麟</v>
      </c>
      <c r="C4783" s="32" t="str">
        <f t="shared" si="157"/>
        <v>渠道</v>
      </c>
      <c r="D4783" s="63">
        <f>ROUND(IF(AND(AO4783&gt;=0,Y4783="正常走货"),_xlfn.XLOOKUP(G4783,过机服务商重量差!A:A,过机服务商重量差!L:L),"0"),2)</f>
        <v>9.5</v>
      </c>
      <c r="E4783" s="64">
        <f>ROUND(IF(B4783="小旋风",$D4783/提成!$D$4*提成!$E$4,$D4783/提成!$D$3*提成!$E$3),2)</f>
        <v>0.1</v>
      </c>
      <c r="F4783" s="5" t="str">
        <f ca="1">IFERROR(LOOKUP(1,0/((B4783=名单!B:B)*(VALUE(AW4783)&gt;=名单!E:E)*(VALUE(AW4783)&lt;=名单!G:G)*(Y4783="正常走货")),名单!H:H),"否")</f>
        <v>否</v>
      </c>
      <c r="G4783" s="53" t="s">
        <v>14307</v>
      </c>
      <c r="H4783" s="53" t="s">
        <v>14309</v>
      </c>
      <c r="J4783" s="53" t="s">
        <v>17</v>
      </c>
      <c r="L4783" s="53" t="s">
        <v>18</v>
      </c>
      <c r="S4783" s="53" t="s">
        <v>1269</v>
      </c>
      <c r="T4783" s="53" t="s">
        <v>14386</v>
      </c>
      <c r="Y4783" s="53" t="s">
        <v>14379</v>
      </c>
      <c r="AO4783" s="53">
        <v>81.12</v>
      </c>
      <c r="AW4783" s="53" t="s">
        <v>19177</v>
      </c>
    </row>
    <row r="4784" spans="1:49">
      <c r="A4784" s="70" t="str">
        <f t="shared" si="156"/>
        <v>2026-01</v>
      </c>
      <c r="B4784" s="5" t="str">
        <f>_xlfn.XLOOKUP(G4784,过机服务商重量差!A:A,过机服务商重量差!G:G)</f>
        <v>玉麒麟</v>
      </c>
      <c r="C4784" s="32" t="str">
        <f t="shared" si="157"/>
        <v>渠道</v>
      </c>
      <c r="D4784" s="63">
        <f>ROUND(IF(AND(AO4784&gt;=0,Y4784="正常走货"),_xlfn.XLOOKUP(G4784,过机服务商重量差!A:A,过机服务商重量差!L:L),"0"),2)</f>
        <v>10.5</v>
      </c>
      <c r="E4784" s="64">
        <f>ROUND(IF(B4784="小旋风",$D4784/提成!$D$4*提成!$E$4,$D4784/提成!$D$3*提成!$E$3),2)</f>
        <v>0.11</v>
      </c>
      <c r="F4784" s="5" t="str">
        <f ca="1">IFERROR(LOOKUP(1,0/((B4784=名单!B:B)*(VALUE(AW4784)&gt;=名单!E:E)*(VALUE(AW4784)&lt;=名单!G:G)*(Y4784="正常走货")),名单!H:H),"否")</f>
        <v>否</v>
      </c>
      <c r="G4784" s="53" t="s">
        <v>14310</v>
      </c>
      <c r="H4784" s="53" t="s">
        <v>14312</v>
      </c>
      <c r="J4784" s="53" t="s">
        <v>24</v>
      </c>
      <c r="L4784" s="53" t="s">
        <v>18</v>
      </c>
      <c r="S4784" s="53" t="s">
        <v>664</v>
      </c>
      <c r="T4784" s="53" t="s">
        <v>14407</v>
      </c>
      <c r="Y4784" s="53" t="s">
        <v>14379</v>
      </c>
      <c r="AO4784" s="53">
        <v>181.9</v>
      </c>
      <c r="AW4784" s="53" t="s">
        <v>19178</v>
      </c>
    </row>
    <row r="4785" spans="1:49">
      <c r="A4785" s="70" t="str">
        <f t="shared" si="156"/>
        <v>2026-01</v>
      </c>
      <c r="B4785" s="5" t="str">
        <f>_xlfn.XLOOKUP(G4785,过机服务商重量差!A:A,过机服务商重量差!G:G)</f>
        <v>小旋风</v>
      </c>
      <c r="C4785" s="32" t="str">
        <f t="shared" si="157"/>
        <v>渠道</v>
      </c>
      <c r="D4785" s="63">
        <f>ROUND(IF(AND(AO4785&gt;=0,Y4785="正常走货"),_xlfn.XLOOKUP(G4785,过机服务商重量差!A:A,过机服务商重量差!L:L),"0"),2)</f>
        <v>112</v>
      </c>
      <c r="E4785" s="64">
        <f>ROUND(IF(B4785="小旋风",$D4785/提成!$D$4*提成!$E$4,$D4785/提成!$D$3*提成!$E$3),2)</f>
        <v>1.12</v>
      </c>
      <c r="F4785" s="5" t="str">
        <f ca="1">IFERROR(LOOKUP(1,0/((B4785=名单!B:B)*(VALUE(AW4785)&gt;=名单!E:E)*(VALUE(AW4785)&lt;=名单!G:G)*(Y4785="正常走货")),名单!H:H),"否")</f>
        <v>是</v>
      </c>
      <c r="G4785" s="53" t="s">
        <v>14313</v>
      </c>
      <c r="H4785" s="53" t="s">
        <v>14315</v>
      </c>
      <c r="J4785" s="53" t="s">
        <v>78</v>
      </c>
      <c r="L4785" s="53" t="s">
        <v>18</v>
      </c>
      <c r="S4785" s="53" t="s">
        <v>421</v>
      </c>
      <c r="T4785" s="53" t="s">
        <v>14382</v>
      </c>
      <c r="Y4785" s="53" t="s">
        <v>14379</v>
      </c>
      <c r="AO4785" s="53">
        <v>134.4</v>
      </c>
      <c r="AW4785" s="53" t="s">
        <v>19179</v>
      </c>
    </row>
    <row r="4786" spans="1:49">
      <c r="A4786" s="70" t="str">
        <f t="shared" si="156"/>
        <v>2026-01</v>
      </c>
      <c r="B4786" s="5" t="str">
        <f>_xlfn.XLOOKUP(G4786,过机服务商重量差!A:A,过机服务商重量差!G:G)</f>
        <v>风清扬</v>
      </c>
      <c r="C4786" s="32" t="str">
        <f t="shared" si="157"/>
        <v>渠道</v>
      </c>
      <c r="D4786" s="63">
        <f>ROUND(IF(AND(AO4786&gt;=0,Y4786="正常走货"),_xlfn.XLOOKUP(G4786,过机服务商重量差!A:A,过机服务商重量差!L:L),"0"),2)</f>
        <v>43</v>
      </c>
      <c r="E4786" s="64">
        <f>ROUND(IF(B4786="小旋风",$D4786/提成!$D$4*提成!$E$4,$D4786/提成!$D$3*提成!$E$3),2)</f>
        <v>0.43</v>
      </c>
      <c r="F4786" s="5" t="str">
        <f ca="1">IFERROR(LOOKUP(1,0/((B4786=名单!B:B)*(VALUE(AW4786)&gt;=名单!E:E)*(VALUE(AW4786)&lt;=名单!G:G)*(Y4786="正常走货")),名单!H:H),"否")</f>
        <v>是</v>
      </c>
      <c r="G4786" s="53" t="s">
        <v>14316</v>
      </c>
      <c r="H4786" s="53" t="s">
        <v>14318</v>
      </c>
      <c r="J4786" s="53" t="s">
        <v>51</v>
      </c>
      <c r="L4786" s="53" t="s">
        <v>18</v>
      </c>
      <c r="S4786" s="53" t="s">
        <v>421</v>
      </c>
      <c r="T4786" s="53" t="s">
        <v>14382</v>
      </c>
      <c r="Y4786" s="53" t="s">
        <v>14379</v>
      </c>
      <c r="AO4786" s="53">
        <v>73.7</v>
      </c>
      <c r="AW4786" s="53" t="s">
        <v>19180</v>
      </c>
    </row>
    <row r="4787" spans="1:49">
      <c r="A4787" s="70" t="str">
        <f t="shared" si="156"/>
        <v>2026-01</v>
      </c>
      <c r="B4787" s="5" t="str">
        <f>_xlfn.XLOOKUP(G4787,过机服务商重量差!A:A,过机服务商重量差!G:G)</f>
        <v>小旋风</v>
      </c>
      <c r="C4787" s="32" t="str">
        <f t="shared" si="157"/>
        <v>渠道</v>
      </c>
      <c r="D4787" s="63">
        <f>ROUND(IF(AND(AO4787&gt;=0,Y4787="正常走货"),_xlfn.XLOOKUP(G4787,过机服务商重量差!A:A,过机服务商重量差!L:L),"0"),2)</f>
        <v>8</v>
      </c>
      <c r="E4787" s="64">
        <f>ROUND(IF(B4787="小旋风",$D4787/提成!$D$4*提成!$E$4,$D4787/提成!$D$3*提成!$E$3),2)</f>
        <v>0.08</v>
      </c>
      <c r="F4787" s="5" t="str">
        <f ca="1">IFERROR(LOOKUP(1,0/((B4787=名单!B:B)*(VALUE(AW4787)&gt;=名单!E:E)*(VALUE(AW4787)&lt;=名单!G:G)*(Y4787="正常走货")),名单!H:H),"否")</f>
        <v>是</v>
      </c>
      <c r="G4787" s="53" t="s">
        <v>14319</v>
      </c>
      <c r="H4787" s="53" t="s">
        <v>14321</v>
      </c>
      <c r="J4787" s="53" t="s">
        <v>310</v>
      </c>
      <c r="L4787" s="53" t="s">
        <v>18</v>
      </c>
      <c r="S4787" s="53" t="s">
        <v>408</v>
      </c>
      <c r="T4787" s="53" t="s">
        <v>14378</v>
      </c>
      <c r="Y4787" s="53" t="s">
        <v>14379</v>
      </c>
      <c r="AO4787" s="53">
        <v>114</v>
      </c>
      <c r="AW4787" s="53" t="s">
        <v>19181</v>
      </c>
    </row>
    <row r="4788" spans="1:49">
      <c r="A4788" s="70" t="str">
        <f t="shared" si="156"/>
        <v>2026-01</v>
      </c>
      <c r="B4788" s="5" t="str">
        <f>_xlfn.XLOOKUP(G4788,过机服务商重量差!A:A,过机服务商重量差!G:G)</f>
        <v>风清扬</v>
      </c>
      <c r="C4788" s="32" t="str">
        <f t="shared" si="157"/>
        <v>渠道</v>
      </c>
      <c r="D4788" s="63">
        <f>ROUND(IF(AND(AO4788&gt;=0,Y4788="正常走货"),_xlfn.XLOOKUP(G4788,过机服务商重量差!A:A,过机服务商重量差!L:L),"0"),2)</f>
        <v>131</v>
      </c>
      <c r="E4788" s="64">
        <f>ROUND(IF(B4788="小旋风",$D4788/提成!$D$4*提成!$E$4,$D4788/提成!$D$3*提成!$E$3),2)</f>
        <v>1.31</v>
      </c>
      <c r="F4788" s="5" t="str">
        <f ca="1">IFERROR(LOOKUP(1,0/((B4788=名单!B:B)*(VALUE(AW4788)&gt;=名单!E:E)*(VALUE(AW4788)&lt;=名单!G:G)*(Y4788="正常走货")),名单!H:H),"否")</f>
        <v>是</v>
      </c>
      <c r="G4788" s="53" t="s">
        <v>14322</v>
      </c>
      <c r="H4788" s="53" t="s">
        <v>50</v>
      </c>
      <c r="J4788" s="53" t="s">
        <v>1516</v>
      </c>
      <c r="L4788" s="53" t="s">
        <v>18</v>
      </c>
      <c r="S4788" s="53" t="s">
        <v>323</v>
      </c>
      <c r="T4788" s="53" t="s">
        <v>14473</v>
      </c>
      <c r="Y4788" s="53" t="s">
        <v>14379</v>
      </c>
      <c r="AO4788" s="53">
        <v>262</v>
      </c>
      <c r="AW4788" s="53" t="s">
        <v>19182</v>
      </c>
    </row>
    <row r="4789" spans="1:49">
      <c r="A4789" s="70" t="str">
        <f t="shared" si="156"/>
        <v>2026-01</v>
      </c>
      <c r="B4789" s="5" t="str">
        <f>_xlfn.XLOOKUP(G4789,过机服务商重量差!A:A,过机服务商重量差!G:G)</f>
        <v>小旋风</v>
      </c>
      <c r="C4789" s="32" t="str">
        <f t="shared" si="157"/>
        <v>渠道</v>
      </c>
      <c r="D4789" s="63">
        <f>ROUND(IF(AND(AO4789&gt;=0,Y4789="正常走货"),_xlfn.XLOOKUP(G4789,过机服务商重量差!A:A,过机服务商重量差!L:L),"0"),2)</f>
        <v>31</v>
      </c>
      <c r="E4789" s="64">
        <f>ROUND(IF(B4789="小旋风",$D4789/提成!$D$4*提成!$E$4,$D4789/提成!$D$3*提成!$E$3),2)</f>
        <v>0.31</v>
      </c>
      <c r="F4789" s="5" t="str">
        <f ca="1">IFERROR(LOOKUP(1,0/((B4789=名单!B:B)*(VALUE(AW4789)&gt;=名单!E:E)*(VALUE(AW4789)&lt;=名单!G:G)*(Y4789="正常走货")),名单!H:H),"否")</f>
        <v>是</v>
      </c>
      <c r="G4789" s="53" t="s">
        <v>14324</v>
      </c>
      <c r="H4789" s="53" t="s">
        <v>14326</v>
      </c>
      <c r="J4789" s="53" t="s">
        <v>441</v>
      </c>
      <c r="L4789" s="53" t="s">
        <v>18</v>
      </c>
      <c r="S4789" s="53" t="s">
        <v>191</v>
      </c>
      <c r="T4789" s="53" t="s">
        <v>14410</v>
      </c>
      <c r="Y4789" s="53" t="s">
        <v>14379</v>
      </c>
      <c r="AO4789" s="53">
        <v>275</v>
      </c>
      <c r="AW4789" s="53" t="s">
        <v>19183</v>
      </c>
    </row>
    <row r="4790" spans="1:49">
      <c r="A4790" s="70" t="str">
        <f t="shared" si="156"/>
        <v>2026-01</v>
      </c>
      <c r="B4790" s="5" t="str">
        <f>_xlfn.XLOOKUP(G4790,过机服务商重量差!A:A,过机服务商重量差!G:G)</f>
        <v>无崖子</v>
      </c>
      <c r="C4790" s="32" t="str">
        <f t="shared" si="157"/>
        <v>渠道</v>
      </c>
      <c r="D4790" s="63">
        <f>ROUND(IF(AND(AO4790&gt;=0,Y4790="正常走货"),_xlfn.XLOOKUP(G4790,过机服务商重量差!A:A,过机服务商重量差!L:L),"0"),2)</f>
        <v>12.5</v>
      </c>
      <c r="E4790" s="64">
        <f>ROUND(IF(B4790="小旋风",$D4790/提成!$D$4*提成!$E$4,$D4790/提成!$D$3*提成!$E$3),2)</f>
        <v>0.13</v>
      </c>
      <c r="F4790" s="5" t="str">
        <f ca="1">IFERROR(LOOKUP(1,0/((B4790=名单!B:B)*(VALUE(AW4790)&gt;=名单!E:E)*(VALUE(AW4790)&lt;=名单!G:G)*(Y4790="正常走货")),名单!H:H),"否")</f>
        <v>否</v>
      </c>
      <c r="G4790" s="53" t="s">
        <v>14327</v>
      </c>
      <c r="H4790" s="53" t="s">
        <v>14329</v>
      </c>
      <c r="J4790" s="53" t="s">
        <v>845</v>
      </c>
      <c r="L4790" s="53" t="s">
        <v>18</v>
      </c>
      <c r="S4790" s="53" t="s">
        <v>2365</v>
      </c>
      <c r="T4790" s="53" t="s">
        <v>14473</v>
      </c>
      <c r="Y4790" s="53" t="s">
        <v>14379</v>
      </c>
      <c r="AO4790" s="53">
        <v>35</v>
      </c>
      <c r="AW4790" s="53" t="s">
        <v>19184</v>
      </c>
    </row>
  </sheetData>
  <autoFilter xmlns:etc="http://www.wps.cn/officeDocument/2017/etCustomData" ref="A1:BD479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5"/>
  <sheetViews>
    <sheetView workbookViewId="0">
      <selection activeCell="E20" sqref="E20"/>
    </sheetView>
  </sheetViews>
  <sheetFormatPr defaultColWidth="9" defaultRowHeight="12.75" outlineLevelRow="4" outlineLevelCol="7"/>
  <cols>
    <col min="1" max="1" width="11" style="5" customWidth="1"/>
    <col min="2" max="2" width="18.375" style="5" customWidth="1"/>
    <col min="3" max="3" width="9.5" style="5" customWidth="1"/>
    <col min="4" max="4" width="10.5" style="5" customWidth="1"/>
    <col min="5" max="5" width="14.875" style="5" customWidth="1"/>
    <col min="6" max="6" width="14.875" style="61" customWidth="1"/>
    <col min="7" max="7" width="10.25" style="61" customWidth="1"/>
    <col min="8" max="8" width="11.25" style="5" customWidth="1"/>
    <col min="9" max="16384" width="9" style="5"/>
  </cols>
  <sheetData>
    <row r="1" spans="1:8">
      <c r="A1" s="14"/>
      <c r="B1" s="14" t="s">
        <v>19185</v>
      </c>
      <c r="C1" s="14" t="s">
        <v>19186</v>
      </c>
      <c r="D1" s="14" t="s">
        <v>19187</v>
      </c>
      <c r="E1" s="14" t="s">
        <v>19188</v>
      </c>
      <c r="F1" s="61" t="s">
        <v>19189</v>
      </c>
      <c r="G1" s="61" t="s">
        <v>19190</v>
      </c>
      <c r="H1" s="14" t="s">
        <v>14334</v>
      </c>
    </row>
    <row r="2" spans="1:8">
      <c r="B2" s="14" t="s">
        <v>129</v>
      </c>
      <c r="C2" s="14" t="s">
        <v>604</v>
      </c>
      <c r="E2" s="61">
        <v>45078</v>
      </c>
      <c r="F2" s="61">
        <v>45716</v>
      </c>
      <c r="G2" s="61">
        <f ca="1">IF(F2="",TODAY(),F2)</f>
        <v>45716</v>
      </c>
      <c r="H2" s="14" t="s">
        <v>19191</v>
      </c>
    </row>
    <row r="3" spans="1:8">
      <c r="B3" s="5" t="s">
        <v>19192</v>
      </c>
      <c r="C3" s="14" t="s">
        <v>19193</v>
      </c>
      <c r="E3" s="61">
        <v>45123</v>
      </c>
      <c r="F3" s="62">
        <v>45276</v>
      </c>
      <c r="G3" s="61">
        <f ca="1">IF(F3="",TODAY(),F3)</f>
        <v>45276</v>
      </c>
      <c r="H3" s="14" t="s">
        <v>19191</v>
      </c>
    </row>
    <row r="4" spans="1:8">
      <c r="B4" s="14" t="s">
        <v>52</v>
      </c>
      <c r="C4" s="14" t="s">
        <v>19194</v>
      </c>
      <c r="E4" s="61">
        <v>45748</v>
      </c>
      <c r="G4" s="61">
        <f ca="1">IF(F4="",TODAY(),F4)</f>
        <v>46091</v>
      </c>
      <c r="H4" s="14" t="s">
        <v>19195</v>
      </c>
    </row>
    <row r="5" spans="1:8">
      <c r="B5" s="14" t="s">
        <v>29</v>
      </c>
      <c r="C5" s="5" t="s">
        <v>19196</v>
      </c>
      <c r="E5" s="61">
        <v>45748</v>
      </c>
      <c r="G5" s="61">
        <f ca="1">IF(F5="",TODAY(),F5)</f>
        <v>46091</v>
      </c>
      <c r="H5" s="14" t="s">
        <v>19195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V17"/>
  <sheetViews>
    <sheetView workbookViewId="0">
      <selection activeCell="I26" sqref="I26"/>
    </sheetView>
  </sheetViews>
  <sheetFormatPr defaultColWidth="9" defaultRowHeight="13.5"/>
  <cols>
    <col min="1" max="1" width="8.125" style="2" customWidth="1"/>
    <col min="2" max="2" width="7.875" style="2" customWidth="1"/>
    <col min="3" max="3" width="10.125" style="2" customWidth="1"/>
    <col min="4" max="4" width="11.125" style="2" customWidth="1"/>
    <col min="5" max="5" width="7.875" style="2" customWidth="1"/>
    <col min="6" max="6" width="9.5" style="2" customWidth="1"/>
    <col min="7" max="7" width="4.625" style="2" customWidth="1"/>
    <col min="8" max="8" width="11.125" style="2" customWidth="1"/>
    <col min="9" max="9" width="9.5" style="2" customWidth="1"/>
    <col min="10" max="13" width="9" style="2"/>
    <col min="14" max="16" width="7.875" style="2" customWidth="1"/>
    <col min="17" max="17" width="6.875" style="2" customWidth="1"/>
    <col min="18" max="18" width="5.75" style="2" customWidth="1"/>
    <col min="19" max="19" width="9" style="2"/>
    <col min="20" max="20" width="4.625" style="2" customWidth="1"/>
    <col min="21" max="21" width="11.125" style="2" customWidth="1"/>
    <col min="22" max="22" width="35.375" style="2" customWidth="1"/>
    <col min="23" max="16384" width="9" style="2"/>
  </cols>
  <sheetData>
    <row r="2" spans="1:22">
      <c r="N2" s="57" t="s">
        <v>14332</v>
      </c>
      <c r="O2" s="57" t="s">
        <v>14348</v>
      </c>
      <c r="P2" s="57"/>
      <c r="Q2" s="57" t="s">
        <v>19197</v>
      </c>
      <c r="R2" s="57" t="s">
        <v>19198</v>
      </c>
      <c r="S2" s="57" t="s">
        <v>19199</v>
      </c>
      <c r="T2" s="57" t="s">
        <v>19200</v>
      </c>
      <c r="U2" s="57" t="s">
        <v>19201</v>
      </c>
      <c r="V2" s="58" t="s">
        <v>19202</v>
      </c>
    </row>
    <row r="3" spans="1:22">
      <c r="A3" s="59"/>
      <c r="B3" s="59" t="s">
        <v>14348</v>
      </c>
      <c r="C3" s="59"/>
      <c r="D3" s="59"/>
      <c r="E3" s="59"/>
      <c r="F3" s="59" t="s">
        <v>19199</v>
      </c>
      <c r="G3" s="59" t="s">
        <v>19200</v>
      </c>
      <c r="H3" s="59" t="s">
        <v>19201</v>
      </c>
      <c r="I3" s="60" t="s">
        <v>19203</v>
      </c>
      <c r="N3" s="57" t="s">
        <v>19204</v>
      </c>
      <c r="O3" s="57" t="s">
        <v>14379</v>
      </c>
      <c r="P3" s="57" t="s">
        <v>19205</v>
      </c>
      <c r="Q3" s="57">
        <v>0</v>
      </c>
      <c r="R3" s="57">
        <v>21</v>
      </c>
      <c r="S3" s="57">
        <v>1</v>
      </c>
      <c r="T3" s="57" t="s">
        <v>19206</v>
      </c>
      <c r="U3" s="57">
        <v>2</v>
      </c>
      <c r="V3" s="58" t="s">
        <v>19207</v>
      </c>
    </row>
    <row r="4" spans="1:22">
      <c r="A4" s="59"/>
      <c r="B4" s="59" t="s">
        <v>14379</v>
      </c>
      <c r="C4" s="59"/>
      <c r="D4" s="59">
        <v>0</v>
      </c>
      <c r="E4" s="59">
        <v>100000</v>
      </c>
      <c r="F4" s="59" t="s">
        <v>11</v>
      </c>
      <c r="G4" s="59" t="s">
        <v>19208</v>
      </c>
      <c r="H4" s="59">
        <v>0.01</v>
      </c>
      <c r="I4" s="59" t="s">
        <v>19209</v>
      </c>
      <c r="N4" s="57" t="s">
        <v>19204</v>
      </c>
      <c r="O4" s="57" t="s">
        <v>14379</v>
      </c>
      <c r="P4" s="57" t="s">
        <v>19210</v>
      </c>
      <c r="Q4" s="57">
        <v>21</v>
      </c>
      <c r="R4" s="57">
        <v>99999</v>
      </c>
      <c r="S4" s="57" t="s">
        <v>11</v>
      </c>
      <c r="T4" s="57" t="s">
        <v>19208</v>
      </c>
      <c r="U4" s="57">
        <v>0.2</v>
      </c>
      <c r="V4" s="58" t="s">
        <v>19211</v>
      </c>
    </row>
    <row r="5" spans="1:22">
      <c r="A5" s="59"/>
      <c r="B5" s="59" t="s">
        <v>14379</v>
      </c>
      <c r="C5" s="59"/>
      <c r="D5" s="59">
        <v>100000</v>
      </c>
      <c r="E5" s="59">
        <v>150000</v>
      </c>
      <c r="F5" s="59" t="s">
        <v>11</v>
      </c>
      <c r="G5" s="59" t="s">
        <v>19208</v>
      </c>
      <c r="H5" s="59">
        <v>0.015</v>
      </c>
      <c r="I5" s="59" t="s">
        <v>19212</v>
      </c>
      <c r="N5" s="57" t="s">
        <v>19213</v>
      </c>
      <c r="O5" s="57" t="s">
        <v>14379</v>
      </c>
      <c r="P5" s="57" t="s">
        <v>19213</v>
      </c>
      <c r="Q5" s="57"/>
      <c r="R5" s="57"/>
      <c r="S5" s="57" t="s">
        <v>11</v>
      </c>
      <c r="T5" s="57" t="s">
        <v>19208</v>
      </c>
      <c r="U5" s="57">
        <v>0.1</v>
      </c>
      <c r="V5" s="58" t="s">
        <v>19214</v>
      </c>
    </row>
    <row r="6" spans="1:22">
      <c r="A6" s="59"/>
      <c r="B6" s="59" t="s">
        <v>14379</v>
      </c>
      <c r="C6" s="59"/>
      <c r="D6" s="59">
        <v>150000</v>
      </c>
      <c r="E6" s="59">
        <v>200000</v>
      </c>
      <c r="F6" s="59" t="s">
        <v>11</v>
      </c>
      <c r="G6" s="59" t="s">
        <v>19208</v>
      </c>
      <c r="H6" s="59">
        <v>0.02</v>
      </c>
      <c r="I6" s="59" t="s">
        <v>19215</v>
      </c>
      <c r="N6" s="57" t="s">
        <v>19216</v>
      </c>
      <c r="O6" s="57"/>
      <c r="P6" s="57" t="s">
        <v>19216</v>
      </c>
      <c r="Q6" s="57"/>
      <c r="R6" s="57"/>
      <c r="S6" s="57"/>
      <c r="T6" s="57"/>
      <c r="U6" s="57">
        <v>0</v>
      </c>
      <c r="V6" s="57"/>
    </row>
    <row r="7" spans="1:22">
      <c r="A7" s="59"/>
      <c r="B7" s="59" t="s">
        <v>14379</v>
      </c>
      <c r="C7" s="59"/>
      <c r="D7" s="59">
        <v>200000</v>
      </c>
      <c r="E7" s="59">
        <v>300000</v>
      </c>
      <c r="F7" s="59" t="s">
        <v>11</v>
      </c>
      <c r="G7" s="59" t="s">
        <v>19208</v>
      </c>
      <c r="H7" s="59">
        <v>0.025</v>
      </c>
      <c r="I7" s="59" t="s">
        <v>19217</v>
      </c>
    </row>
    <row r="8" spans="1:22">
      <c r="A8" s="59"/>
      <c r="B8" s="59" t="s">
        <v>14379</v>
      </c>
      <c r="C8" s="59"/>
      <c r="D8" s="59">
        <v>300000</v>
      </c>
      <c r="E8" s="59">
        <v>999999999</v>
      </c>
      <c r="F8" s="59" t="s">
        <v>11</v>
      </c>
      <c r="G8" s="59" t="s">
        <v>19208</v>
      </c>
      <c r="H8" s="59">
        <v>0.035</v>
      </c>
      <c r="I8" s="59" t="s">
        <v>19218</v>
      </c>
      <c r="N8" s="57" t="s">
        <v>14332</v>
      </c>
      <c r="O8" s="57" t="s">
        <v>14348</v>
      </c>
      <c r="P8" s="57"/>
      <c r="Q8" s="57" t="s">
        <v>19197</v>
      </c>
      <c r="R8" s="57" t="s">
        <v>19198</v>
      </c>
      <c r="S8" s="57" t="s">
        <v>19199</v>
      </c>
      <c r="T8" s="57" t="s">
        <v>19200</v>
      </c>
      <c r="U8" s="57" t="s">
        <v>19201</v>
      </c>
      <c r="V8" s="58" t="s">
        <v>19219</v>
      </c>
    </row>
    <row r="9" spans="1:22">
      <c r="A9" s="59" t="s">
        <v>19220</v>
      </c>
      <c r="B9" s="59"/>
      <c r="C9" s="59"/>
      <c r="D9" s="59"/>
      <c r="E9" s="59"/>
      <c r="F9" s="59"/>
      <c r="G9" s="59"/>
      <c r="H9" s="59"/>
      <c r="I9" s="59"/>
      <c r="N9" s="57" t="s">
        <v>19204</v>
      </c>
      <c r="O9" s="57" t="s">
        <v>14379</v>
      </c>
      <c r="P9" s="57" t="s">
        <v>19205</v>
      </c>
      <c r="Q9" s="57">
        <v>0</v>
      </c>
      <c r="R9" s="57">
        <v>21</v>
      </c>
      <c r="S9" s="57">
        <v>1</v>
      </c>
      <c r="T9" s="57" t="s">
        <v>19206</v>
      </c>
      <c r="U9" s="57">
        <v>2</v>
      </c>
      <c r="V9" s="58" t="s">
        <v>19207</v>
      </c>
    </row>
    <row r="10" spans="1:22">
      <c r="A10" s="59"/>
      <c r="B10" s="59" t="s">
        <v>19221</v>
      </c>
      <c r="C10" s="59"/>
      <c r="D10" s="59"/>
      <c r="E10" s="59"/>
      <c r="F10" s="59"/>
      <c r="G10" s="59"/>
      <c r="H10" s="59"/>
      <c r="I10" s="59"/>
      <c r="N10" s="57" t="s">
        <v>19204</v>
      </c>
      <c r="O10" s="57" t="s">
        <v>14379</v>
      </c>
      <c r="P10" s="57" t="s">
        <v>19210</v>
      </c>
      <c r="Q10" s="57">
        <v>21</v>
      </c>
      <c r="R10" s="57">
        <v>99999</v>
      </c>
      <c r="S10" s="57" t="s">
        <v>11</v>
      </c>
      <c r="T10" s="57" t="s">
        <v>19208</v>
      </c>
      <c r="U10" s="57">
        <v>0.1</v>
      </c>
      <c r="V10" s="58" t="s">
        <v>19214</v>
      </c>
    </row>
    <row r="11" spans="1:22">
      <c r="A11" s="59"/>
      <c r="B11" s="59"/>
      <c r="C11" s="59"/>
      <c r="D11" s="59"/>
      <c r="E11" s="59"/>
      <c r="F11" s="59"/>
      <c r="G11" s="59"/>
      <c r="H11" s="59"/>
      <c r="I11" s="59"/>
      <c r="N11" s="57" t="s">
        <v>19213</v>
      </c>
      <c r="O11" s="57" t="s">
        <v>14379</v>
      </c>
      <c r="P11" s="57" t="s">
        <v>19213</v>
      </c>
      <c r="Q11" s="57"/>
      <c r="R11" s="57"/>
      <c r="S11" s="57" t="s">
        <v>11</v>
      </c>
      <c r="T11" s="57" t="s">
        <v>19208</v>
      </c>
      <c r="U11" s="57">
        <v>0.1</v>
      </c>
      <c r="V11" s="58" t="s">
        <v>19214</v>
      </c>
    </row>
    <row r="12" spans="1:22">
      <c r="A12" s="59"/>
      <c r="B12" s="59"/>
      <c r="C12" s="59" t="s">
        <v>19222</v>
      </c>
      <c r="D12" s="59" t="s">
        <v>19201</v>
      </c>
      <c r="E12" s="59"/>
      <c r="F12" s="59"/>
      <c r="G12" s="59"/>
      <c r="H12" s="59"/>
      <c r="I12" s="59"/>
      <c r="N12" s="57" t="s">
        <v>19216</v>
      </c>
      <c r="O12" s="57"/>
      <c r="P12" s="57" t="s">
        <v>19216</v>
      </c>
      <c r="Q12" s="57"/>
      <c r="R12" s="57"/>
      <c r="S12" s="57"/>
      <c r="T12" s="57"/>
      <c r="U12" s="57">
        <v>0</v>
      </c>
      <c r="V12" s="57"/>
    </row>
    <row r="13" spans="1:22">
      <c r="A13" s="59"/>
      <c r="B13" s="59"/>
      <c r="C13" s="59">
        <v>0</v>
      </c>
      <c r="D13" s="59">
        <v>0.01</v>
      </c>
      <c r="E13" s="59">
        <v>0</v>
      </c>
      <c r="F13" s="59"/>
      <c r="G13" s="59"/>
      <c r="H13" s="59"/>
      <c r="I13" s="59"/>
    </row>
    <row r="14" spans="1:22">
      <c r="A14" s="59"/>
      <c r="B14" s="59"/>
      <c r="C14" s="59">
        <v>100000</v>
      </c>
      <c r="D14" s="59">
        <v>0.015</v>
      </c>
      <c r="E14" s="59">
        <f>C14*(D14-D13)</f>
        <v>500</v>
      </c>
      <c r="F14" s="59"/>
      <c r="G14" s="59"/>
      <c r="H14" s="59"/>
      <c r="I14" s="59"/>
    </row>
    <row r="15" spans="1:22">
      <c r="A15" s="59"/>
      <c r="B15" s="59"/>
      <c r="C15" s="59">
        <v>150000</v>
      </c>
      <c r="D15" s="59">
        <v>0.02</v>
      </c>
      <c r="E15" s="59">
        <f t="shared" ref="E15:E17" si="0">E14+C15*(D15-D14)</f>
        <v>1250</v>
      </c>
      <c r="F15" s="59"/>
      <c r="G15" s="59"/>
      <c r="H15" s="59"/>
      <c r="I15" s="59"/>
    </row>
    <row r="16" spans="1:22">
      <c r="A16" s="59"/>
      <c r="B16" s="59"/>
      <c r="C16" s="59">
        <v>200000</v>
      </c>
      <c r="D16" s="59">
        <v>0.025</v>
      </c>
      <c r="E16" s="59">
        <f t="shared" si="0"/>
        <v>2250</v>
      </c>
      <c r="F16" s="59"/>
      <c r="G16" s="59"/>
      <c r="H16" s="59"/>
      <c r="I16" s="59"/>
    </row>
    <row r="17" spans="1:9">
      <c r="A17" s="59"/>
      <c r="B17" s="59"/>
      <c r="C17" s="59">
        <v>300000</v>
      </c>
      <c r="D17" s="59">
        <v>0.035</v>
      </c>
      <c r="E17" s="59">
        <f t="shared" si="0"/>
        <v>5250</v>
      </c>
      <c r="F17" s="59"/>
      <c r="G17" s="59"/>
      <c r="H17" s="59"/>
      <c r="I17" s="5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79"/>
  <sheetViews>
    <sheetView workbookViewId="0">
      <pane ySplit="1" topLeftCell="A71" activePane="bottomLeft" state="frozen"/>
      <selection/>
      <selection pane="bottomLeft" activeCell="E112" sqref="E112"/>
    </sheetView>
  </sheetViews>
  <sheetFormatPr defaultColWidth="9" defaultRowHeight="13.5" outlineLevelCol="6"/>
  <cols>
    <col min="1" max="1" width="9.5" style="2" customWidth="1"/>
    <col min="2" max="2" width="16" style="2" customWidth="1"/>
    <col min="3" max="3" width="8.75" style="2" customWidth="1"/>
    <col min="4" max="4" width="10" style="2" customWidth="1"/>
    <col min="5" max="5" width="9" style="2" customWidth="1"/>
    <col min="6" max="6" width="10.75" style="2" customWidth="1"/>
    <col min="7" max="7" width="9.46666666666667" style="2" customWidth="1"/>
    <col min="8" max="16384" width="9" style="2"/>
  </cols>
  <sheetData>
    <row r="1" spans="1:7">
      <c r="A1" s="2" t="s">
        <v>19223</v>
      </c>
      <c r="B1" s="2" t="s">
        <v>19224</v>
      </c>
      <c r="C1" s="2" t="s">
        <v>19225</v>
      </c>
      <c r="D1" s="2" t="s">
        <v>19226</v>
      </c>
      <c r="E1" s="2" t="s">
        <v>19227</v>
      </c>
      <c r="F1" s="2" t="s">
        <v>19228</v>
      </c>
    </row>
    <row r="2" ht="55" customHeight="1" spans="1:7">
      <c r="A2" s="55" t="s">
        <v>19229</v>
      </c>
      <c r="B2" s="2" t="s">
        <v>19192</v>
      </c>
      <c r="C2" s="2">
        <v>724.12</v>
      </c>
      <c r="D2" s="56">
        <v>45110</v>
      </c>
      <c r="F2" s="2" t="s">
        <v>19230</v>
      </c>
      <c r="G2" s="2" t="str">
        <f>_xlfn.DISPIMG("ID_9F528AFC3D734C0F93B5BDB826E0677E",1)</f>
        <v>=DISPIMG("ID_9F528AFC3D734C0F93B5BDB826E0677E",1)</v>
      </c>
    </row>
    <row r="3" spans="1:7">
      <c r="A3" s="55" t="s">
        <v>19231</v>
      </c>
      <c r="B3" s="2" t="s">
        <v>19192</v>
      </c>
      <c r="C3" s="2">
        <v>0.7</v>
      </c>
    </row>
    <row r="4" spans="1:7">
      <c r="A4" s="55" t="s">
        <v>19231</v>
      </c>
      <c r="B4" s="2" t="s">
        <v>19192</v>
      </c>
      <c r="C4" s="2">
        <v>0.7</v>
      </c>
    </row>
    <row r="5" spans="1:7">
      <c r="A5" s="55" t="s">
        <v>19231</v>
      </c>
      <c r="B5" s="2" t="s">
        <v>19192</v>
      </c>
      <c r="C5" s="2">
        <v>0.71</v>
      </c>
    </row>
    <row r="6" spans="1:7">
      <c r="A6" s="55" t="s">
        <v>19231</v>
      </c>
      <c r="B6" s="2" t="s">
        <v>19192</v>
      </c>
      <c r="C6" s="2">
        <v>8.27</v>
      </c>
    </row>
    <row r="7" spans="1:7">
      <c r="A7" s="55" t="s">
        <v>19231</v>
      </c>
      <c r="B7" s="2" t="s">
        <v>19192</v>
      </c>
      <c r="C7" s="2">
        <v>14.68</v>
      </c>
    </row>
    <row r="8" spans="1:7">
      <c r="A8" s="55" t="s">
        <v>19231</v>
      </c>
      <c r="B8" s="2" t="s">
        <v>19192</v>
      </c>
      <c r="C8" s="2">
        <v>0.01</v>
      </c>
    </row>
    <row r="9" spans="1:7">
      <c r="A9" s="55" t="s">
        <v>19231</v>
      </c>
      <c r="B9" s="2" t="s">
        <v>19192</v>
      </c>
      <c r="C9" s="2">
        <v>10.69</v>
      </c>
    </row>
    <row r="10" spans="1:7">
      <c r="A10" s="55" t="s">
        <v>19231</v>
      </c>
      <c r="B10" s="2" t="s">
        <v>19192</v>
      </c>
      <c r="C10" s="2">
        <v>10.69</v>
      </c>
    </row>
    <row r="11" spans="1:7">
      <c r="A11" s="55" t="s">
        <v>19231</v>
      </c>
      <c r="B11" s="2" t="s">
        <v>19192</v>
      </c>
      <c r="C11" s="2">
        <v>13.35</v>
      </c>
    </row>
    <row r="12" spans="1:7">
      <c r="A12" s="55" t="s">
        <v>19231</v>
      </c>
      <c r="B12" s="2" t="s">
        <v>19192</v>
      </c>
      <c r="C12" s="2">
        <v>0.01</v>
      </c>
    </row>
    <row r="13" spans="1:7">
      <c r="A13" s="55" t="s">
        <v>19231</v>
      </c>
      <c r="B13" s="2" t="s">
        <v>19192</v>
      </c>
      <c r="C13" s="2">
        <v>12.69</v>
      </c>
    </row>
    <row r="14" spans="1:7">
      <c r="A14" s="55" t="s">
        <v>19231</v>
      </c>
      <c r="B14" s="2" t="s">
        <v>19192</v>
      </c>
      <c r="C14" s="2">
        <v>11.35</v>
      </c>
    </row>
    <row r="15" spans="1:7">
      <c r="A15" s="55" t="s">
        <v>19231</v>
      </c>
      <c r="B15" s="2" t="s">
        <v>19192</v>
      </c>
      <c r="C15" s="2">
        <v>1.11</v>
      </c>
    </row>
    <row r="16" spans="1:7">
      <c r="A16" s="55" t="s">
        <v>19231</v>
      </c>
      <c r="B16" s="2" t="s">
        <v>19192</v>
      </c>
      <c r="C16" s="2">
        <v>8.27</v>
      </c>
    </row>
    <row r="17" spans="1:3">
      <c r="A17" s="55" t="s">
        <v>19231</v>
      </c>
      <c r="B17" s="2" t="s">
        <v>19192</v>
      </c>
      <c r="C17" s="2">
        <v>18.63</v>
      </c>
    </row>
    <row r="18" spans="1:3">
      <c r="A18" s="55" t="s">
        <v>19231</v>
      </c>
      <c r="B18" s="2" t="s">
        <v>19192</v>
      </c>
      <c r="C18" s="2">
        <v>16.84</v>
      </c>
    </row>
    <row r="19" spans="1:3">
      <c r="A19" s="55" t="s">
        <v>19231</v>
      </c>
      <c r="B19" s="2" t="s">
        <v>19192</v>
      </c>
      <c r="C19" s="2">
        <v>10.04</v>
      </c>
    </row>
    <row r="20" spans="1:3">
      <c r="A20" s="55" t="s">
        <v>19231</v>
      </c>
      <c r="B20" s="2" t="s">
        <v>19192</v>
      </c>
      <c r="C20" s="2">
        <v>10.04</v>
      </c>
    </row>
    <row r="21" spans="1:3">
      <c r="A21" s="55" t="s">
        <v>19231</v>
      </c>
      <c r="B21" s="2" t="s">
        <v>19192</v>
      </c>
      <c r="C21" s="2">
        <v>14.01</v>
      </c>
    </row>
    <row r="22" spans="1:3">
      <c r="A22" s="55" t="s">
        <v>19231</v>
      </c>
      <c r="B22" s="2" t="s">
        <v>19192</v>
      </c>
      <c r="C22" s="2">
        <v>14.01</v>
      </c>
    </row>
    <row r="23" spans="1:3">
      <c r="A23" s="55" t="s">
        <v>19231</v>
      </c>
      <c r="B23" s="2" t="s">
        <v>19192</v>
      </c>
      <c r="C23" s="2">
        <v>8.27</v>
      </c>
    </row>
    <row r="24" spans="1:3">
      <c r="A24" s="55" t="s">
        <v>19231</v>
      </c>
      <c r="B24" s="2" t="s">
        <v>19192</v>
      </c>
      <c r="C24" s="2">
        <v>11.35</v>
      </c>
    </row>
    <row r="25" spans="1:3">
      <c r="A25" s="55" t="s">
        <v>19231</v>
      </c>
      <c r="B25" s="2" t="s">
        <v>19192</v>
      </c>
      <c r="C25" s="2">
        <v>0.71</v>
      </c>
    </row>
    <row r="26" spans="1:3">
      <c r="A26" s="55" t="s">
        <v>19231</v>
      </c>
      <c r="B26" s="2" t="s">
        <v>19192</v>
      </c>
      <c r="C26" s="2">
        <v>14.68</v>
      </c>
    </row>
    <row r="27" spans="1:3">
      <c r="A27" s="55" t="s">
        <v>19231</v>
      </c>
      <c r="B27" s="2" t="s">
        <v>19192</v>
      </c>
      <c r="C27" s="2">
        <v>0.71</v>
      </c>
    </row>
    <row r="28" spans="1:3">
      <c r="A28" s="55" t="s">
        <v>19231</v>
      </c>
      <c r="B28" s="2" t="s">
        <v>19192</v>
      </c>
      <c r="C28" s="2">
        <v>15.66</v>
      </c>
    </row>
    <row r="29" spans="1:3">
      <c r="A29" s="55" t="s">
        <v>19231</v>
      </c>
      <c r="B29" s="2" t="s">
        <v>19192</v>
      </c>
      <c r="C29" s="2">
        <v>12.02</v>
      </c>
    </row>
    <row r="30" spans="1:3">
      <c r="A30" s="55" t="s">
        <v>19231</v>
      </c>
      <c r="B30" s="2" t="s">
        <v>19192</v>
      </c>
      <c r="C30" s="2">
        <v>18.63</v>
      </c>
    </row>
    <row r="31" spans="1:3">
      <c r="A31" s="55" t="s">
        <v>19231</v>
      </c>
      <c r="B31" s="2" t="s">
        <v>19192</v>
      </c>
      <c r="C31" s="2">
        <v>0.71</v>
      </c>
    </row>
    <row r="32" spans="1:3">
      <c r="A32" s="55" t="s">
        <v>19231</v>
      </c>
      <c r="B32" s="2" t="s">
        <v>19192</v>
      </c>
      <c r="C32" s="2">
        <v>1.11</v>
      </c>
    </row>
    <row r="33" spans="1:3">
      <c r="A33" s="55" t="s">
        <v>19231</v>
      </c>
      <c r="B33" s="2" t="s">
        <v>19192</v>
      </c>
      <c r="C33" s="2">
        <v>17.43</v>
      </c>
    </row>
    <row r="34" spans="1:3">
      <c r="A34" s="55" t="s">
        <v>19231</v>
      </c>
      <c r="B34" s="2" t="s">
        <v>19192</v>
      </c>
      <c r="C34" s="2">
        <v>0.7</v>
      </c>
    </row>
    <row r="35" spans="1:3">
      <c r="A35" s="55" t="s">
        <v>19231</v>
      </c>
      <c r="B35" s="2" t="s">
        <v>19192</v>
      </c>
      <c r="C35" s="2">
        <v>0.7</v>
      </c>
    </row>
    <row r="36" spans="1:3">
      <c r="A36" s="55" t="s">
        <v>19231</v>
      </c>
      <c r="B36" s="2" t="s">
        <v>19192</v>
      </c>
      <c r="C36" s="2">
        <v>-3.23</v>
      </c>
    </row>
    <row r="37" spans="1:3">
      <c r="A37" s="55" t="s">
        <v>19231</v>
      </c>
      <c r="B37" s="2" t="s">
        <v>19192</v>
      </c>
      <c r="C37" s="2">
        <v>0.71</v>
      </c>
    </row>
    <row r="38" spans="1:3">
      <c r="A38" s="55" t="s">
        <v>19231</v>
      </c>
      <c r="B38" s="2" t="s">
        <v>19192</v>
      </c>
      <c r="C38" s="2">
        <v>1.11</v>
      </c>
    </row>
    <row r="39" spans="1:3">
      <c r="A39" s="55" t="s">
        <v>19231</v>
      </c>
      <c r="B39" s="2" t="s">
        <v>19192</v>
      </c>
      <c r="C39" s="2">
        <v>0.71</v>
      </c>
    </row>
    <row r="40" spans="1:3">
      <c r="A40" s="55" t="s">
        <v>19231</v>
      </c>
      <c r="B40" s="2" t="s">
        <v>19192</v>
      </c>
      <c r="C40" s="2">
        <v>1.11</v>
      </c>
    </row>
    <row r="41" spans="1:3">
      <c r="A41" s="55" t="s">
        <v>19231</v>
      </c>
      <c r="B41" s="2" t="s">
        <v>19192</v>
      </c>
      <c r="C41" s="2">
        <v>0.71</v>
      </c>
    </row>
    <row r="42" spans="1:3">
      <c r="A42" s="55" t="s">
        <v>19231</v>
      </c>
      <c r="B42" s="2" t="s">
        <v>19192</v>
      </c>
      <c r="C42" s="2">
        <v>0.71</v>
      </c>
    </row>
    <row r="43" spans="1:3">
      <c r="A43" s="55" t="s">
        <v>19231</v>
      </c>
      <c r="B43" s="2" t="s">
        <v>19192</v>
      </c>
      <c r="C43" s="2">
        <v>8.27</v>
      </c>
    </row>
    <row r="44" spans="1:3">
      <c r="A44" s="55" t="s">
        <v>19231</v>
      </c>
      <c r="B44" s="2" t="s">
        <v>19192</v>
      </c>
      <c r="C44" s="2">
        <v>10.04</v>
      </c>
    </row>
    <row r="45" spans="1:3">
      <c r="A45" s="55" t="s">
        <v>19231</v>
      </c>
      <c r="B45" s="2" t="s">
        <v>19192</v>
      </c>
      <c r="C45" s="2">
        <v>11.35</v>
      </c>
    </row>
    <row r="46" spans="1:3">
      <c r="A46" s="55" t="s">
        <v>19231</v>
      </c>
      <c r="B46" s="2" t="s">
        <v>19192</v>
      </c>
      <c r="C46" s="2">
        <v>0.7</v>
      </c>
    </row>
    <row r="47" spans="1:3">
      <c r="A47" s="55" t="s">
        <v>19231</v>
      </c>
      <c r="B47" s="2" t="s">
        <v>19192</v>
      </c>
      <c r="C47" s="2">
        <v>13.35</v>
      </c>
    </row>
    <row r="48" spans="1:3">
      <c r="A48" s="55" t="s">
        <v>19231</v>
      </c>
      <c r="B48" s="2" t="s">
        <v>19192</v>
      </c>
      <c r="C48" s="2">
        <v>14.01</v>
      </c>
    </row>
    <row r="49" spans="1:3">
      <c r="A49" s="55" t="s">
        <v>19231</v>
      </c>
      <c r="B49" s="2" t="s">
        <v>19192</v>
      </c>
      <c r="C49" s="2">
        <v>14.01</v>
      </c>
    </row>
    <row r="50" spans="1:3">
      <c r="A50" s="55" t="s">
        <v>19231</v>
      </c>
      <c r="B50" s="2" t="s">
        <v>19192</v>
      </c>
      <c r="C50" s="2">
        <v>14.01</v>
      </c>
    </row>
    <row r="51" spans="1:3">
      <c r="A51" s="55" t="s">
        <v>19231</v>
      </c>
      <c r="B51" s="2" t="s">
        <v>19192</v>
      </c>
      <c r="C51" s="2">
        <v>14.01</v>
      </c>
    </row>
    <row r="52" spans="1:3">
      <c r="A52" s="55" t="s">
        <v>19231</v>
      </c>
      <c r="B52" s="2" t="s">
        <v>19192</v>
      </c>
      <c r="C52" s="2">
        <v>14.01</v>
      </c>
    </row>
    <row r="53" spans="1:3">
      <c r="A53" s="55" t="s">
        <v>19231</v>
      </c>
      <c r="B53" s="2" t="s">
        <v>19192</v>
      </c>
      <c r="C53" s="2">
        <v>14.01</v>
      </c>
    </row>
    <row r="54" spans="1:3">
      <c r="A54" s="55" t="s">
        <v>19231</v>
      </c>
      <c r="B54" s="2" t="s">
        <v>19192</v>
      </c>
      <c r="C54" s="2">
        <v>14.01</v>
      </c>
    </row>
    <row r="55" spans="1:3">
      <c r="A55" s="55" t="s">
        <v>19231</v>
      </c>
      <c r="B55" s="2" t="s">
        <v>19192</v>
      </c>
      <c r="C55" s="2">
        <v>14.01</v>
      </c>
    </row>
    <row r="56" spans="1:3">
      <c r="A56" s="55" t="s">
        <v>19231</v>
      </c>
      <c r="B56" s="2" t="s">
        <v>19192</v>
      </c>
      <c r="C56" s="2">
        <v>14.01</v>
      </c>
    </row>
    <row r="57" spans="1:3">
      <c r="A57" s="55" t="s">
        <v>19231</v>
      </c>
      <c r="B57" s="2" t="s">
        <v>19192</v>
      </c>
      <c r="C57" s="2">
        <v>14.01</v>
      </c>
    </row>
    <row r="58" spans="1:3">
      <c r="A58" s="55" t="s">
        <v>19231</v>
      </c>
      <c r="B58" s="2" t="s">
        <v>19192</v>
      </c>
      <c r="C58" s="2">
        <v>14.01</v>
      </c>
    </row>
    <row r="59" spans="1:3">
      <c r="A59" s="55" t="s">
        <v>19231</v>
      </c>
      <c r="B59" s="2" t="s">
        <v>19192</v>
      </c>
      <c r="C59" s="2">
        <v>14.01</v>
      </c>
    </row>
    <row r="60" spans="1:3">
      <c r="A60" s="55" t="s">
        <v>19231</v>
      </c>
      <c r="B60" s="2" t="s">
        <v>19192</v>
      </c>
      <c r="C60" s="2">
        <v>14.01</v>
      </c>
    </row>
    <row r="61" spans="1:3">
      <c r="A61" s="55" t="s">
        <v>19231</v>
      </c>
      <c r="B61" s="2" t="s">
        <v>19192</v>
      </c>
      <c r="C61" s="2">
        <v>15.34</v>
      </c>
    </row>
    <row r="62" spans="1:3">
      <c r="A62" s="55" t="s">
        <v>19231</v>
      </c>
      <c r="B62" s="2" t="s">
        <v>19192</v>
      </c>
      <c r="C62" s="2">
        <v>15.34</v>
      </c>
    </row>
    <row r="63" spans="1:3">
      <c r="A63" s="55" t="s">
        <v>19231</v>
      </c>
      <c r="B63" s="2" t="s">
        <v>19192</v>
      </c>
      <c r="C63" s="2">
        <v>17.43</v>
      </c>
    </row>
    <row r="64" spans="1:3">
      <c r="A64" s="55" t="s">
        <v>19231</v>
      </c>
      <c r="B64" s="2" t="s">
        <v>19192</v>
      </c>
      <c r="C64" s="2">
        <v>0.71</v>
      </c>
    </row>
    <row r="65" spans="1:3">
      <c r="A65" s="55" t="s">
        <v>19231</v>
      </c>
      <c r="B65" s="2" t="s">
        <v>19192</v>
      </c>
      <c r="C65" s="2">
        <v>0.71</v>
      </c>
    </row>
    <row r="66" spans="1:3">
      <c r="A66" s="55" t="s">
        <v>19231</v>
      </c>
      <c r="B66" s="2" t="s">
        <v>19192</v>
      </c>
      <c r="C66" s="2">
        <v>0.7</v>
      </c>
    </row>
    <row r="67" spans="1:3">
      <c r="A67" s="55" t="s">
        <v>19231</v>
      </c>
      <c r="B67" s="2" t="s">
        <v>19192</v>
      </c>
      <c r="C67" s="2">
        <v>0.71</v>
      </c>
    </row>
    <row r="68" spans="1:3">
      <c r="A68" s="55" t="s">
        <v>19231</v>
      </c>
      <c r="B68" s="2" t="s">
        <v>19192</v>
      </c>
      <c r="C68" s="2">
        <v>0.7</v>
      </c>
    </row>
    <row r="69" spans="1:3">
      <c r="A69" s="55" t="s">
        <v>19231</v>
      </c>
      <c r="B69" s="2" t="s">
        <v>19192</v>
      </c>
      <c r="C69" s="2">
        <v>8.27</v>
      </c>
    </row>
    <row r="70" spans="1:3">
      <c r="A70" s="55" t="s">
        <v>19231</v>
      </c>
      <c r="B70" s="2" t="s">
        <v>19192</v>
      </c>
      <c r="C70" s="2">
        <v>8.27</v>
      </c>
    </row>
    <row r="71" spans="1:3">
      <c r="A71" s="55" t="s">
        <v>19231</v>
      </c>
      <c r="B71" s="2" t="s">
        <v>19192</v>
      </c>
      <c r="C71" s="2">
        <v>10.04</v>
      </c>
    </row>
    <row r="72" spans="1:3">
      <c r="A72" s="55" t="s">
        <v>19231</v>
      </c>
      <c r="B72" s="2" t="s">
        <v>19192</v>
      </c>
      <c r="C72" s="2">
        <v>14.68</v>
      </c>
    </row>
    <row r="73" spans="1:3">
      <c r="A73" s="55" t="s">
        <v>19231</v>
      </c>
      <c r="B73" s="2" t="s">
        <v>19192</v>
      </c>
      <c r="C73" s="2">
        <v>10.69</v>
      </c>
    </row>
    <row r="74" spans="1:3">
      <c r="A74" s="55" t="s">
        <v>19231</v>
      </c>
      <c r="B74" s="2" t="s">
        <v>19192</v>
      </c>
      <c r="C74" s="2">
        <v>11.35</v>
      </c>
    </row>
    <row r="75" spans="1:3">
      <c r="A75" s="55" t="s">
        <v>19231</v>
      </c>
      <c r="B75" s="2" t="s">
        <v>19192</v>
      </c>
      <c r="C75" s="2">
        <v>12.02</v>
      </c>
    </row>
    <row r="76" spans="1:3">
      <c r="A76" s="55" t="s">
        <v>19231</v>
      </c>
      <c r="B76" s="2" t="s">
        <v>19192</v>
      </c>
      <c r="C76" s="2">
        <v>12.02</v>
      </c>
    </row>
    <row r="77" spans="1:3">
      <c r="A77" s="55" t="s">
        <v>19231</v>
      </c>
      <c r="B77" s="2" t="s">
        <v>19192</v>
      </c>
      <c r="C77" s="2">
        <v>13.35</v>
      </c>
    </row>
    <row r="78" spans="1:3">
      <c r="A78" s="55" t="s">
        <v>19231</v>
      </c>
      <c r="B78" s="2" t="s">
        <v>19192</v>
      </c>
      <c r="C78" s="2">
        <v>14.68</v>
      </c>
    </row>
    <row r="79" spans="1:3">
      <c r="A79" s="55" t="s">
        <v>19231</v>
      </c>
      <c r="B79" s="2" t="s">
        <v>19192</v>
      </c>
      <c r="C79" s="2">
        <v>17.43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 tint="0.4"/>
    <pageSetUpPr fitToPage="1"/>
  </sheetPr>
  <dimension ref="A1:K17"/>
  <sheetViews>
    <sheetView workbookViewId="0">
      <selection activeCell="G20" sqref="G20"/>
    </sheetView>
  </sheetViews>
  <sheetFormatPr defaultColWidth="9" defaultRowHeight="12.75"/>
  <cols>
    <col min="1" max="1" width="15.625" style="5" customWidth="1"/>
    <col min="2" max="2" width="10.125" style="5" customWidth="1"/>
    <col min="3" max="3" width="9.375" style="5" customWidth="1"/>
    <col min="4" max="4" width="15.75" style="5" customWidth="1"/>
    <col min="5" max="5" width="13.25" style="5" customWidth="1"/>
    <col min="6" max="6" width="11.25" style="5" customWidth="1"/>
    <col min="7" max="7" width="15.5" style="5" customWidth="1"/>
    <col min="8" max="16384" width="9" style="5"/>
  </cols>
  <sheetData>
    <row r="1" ht="33" customHeight="1" spans="1:11">
      <c r="A1" s="6" t="s">
        <v>19232</v>
      </c>
      <c r="B1" s="6"/>
      <c r="C1" s="6"/>
      <c r="D1" s="6"/>
      <c r="E1" s="6"/>
      <c r="F1" s="6"/>
      <c r="G1" s="6"/>
      <c r="H1" s="32" t="s">
        <v>19233</v>
      </c>
      <c r="I1" s="32"/>
      <c r="J1" s="22"/>
      <c r="K1" s="22"/>
    </row>
    <row r="2" s="22" customFormat="1" ht="40" customHeight="1" spans="1:11">
      <c r="A2" s="33" t="s">
        <v>19185</v>
      </c>
      <c r="B2" s="34" t="s">
        <v>19186</v>
      </c>
      <c r="C2" s="34" t="s">
        <v>14330</v>
      </c>
      <c r="D2" s="35" t="s">
        <v>19234</v>
      </c>
      <c r="E2" s="35" t="s">
        <v>19235</v>
      </c>
      <c r="F2" s="36" t="s">
        <v>19236</v>
      </c>
      <c r="G2" s="37" t="s">
        <v>19237</v>
      </c>
      <c r="H2" s="38" t="s">
        <v>19238</v>
      </c>
      <c r="I2" s="38" t="s">
        <v>19239</v>
      </c>
    </row>
    <row r="3" ht="35" customHeight="1" spans="1:11">
      <c r="A3" s="39" t="s">
        <v>52</v>
      </c>
      <c r="B3" s="40" t="s">
        <v>19194</v>
      </c>
      <c r="C3" s="41" t="str">
        <f>业务员明细!$F$1</f>
        <v>2026-01</v>
      </c>
      <c r="D3" s="42">
        <f>ROUND(SUMIFS(业务数据统计!$D:$D,业务数据统计!$B:$B,$A3,业务数据统计!C:C,"渠道"),2)</f>
        <v>96422</v>
      </c>
      <c r="E3" s="43" cm="1">
        <f t="array" ref="E3">ROUND(LOOKUP(1,0/(D3&gt;提成标准!$C$13:$C$17),提成标准!$D$13:$D$17)*D3-LOOKUP(1,0/(D3&gt;提成标准!$C$13:$C$17),提成标准!$E$13:$E$17),2)</f>
        <v>964.22</v>
      </c>
      <c r="F3" s="43">
        <f>SUMIFS(特殊事项扣除!C:C,特殊事项扣除!A:A,C3,特殊事项扣除!B:B,A3)</f>
        <v>0</v>
      </c>
      <c r="G3" s="44">
        <f>E3-F3</f>
        <v>964.22</v>
      </c>
      <c r="H3" s="14"/>
      <c r="I3" s="14"/>
    </row>
    <row r="4" ht="35" customHeight="1" spans="1:11">
      <c r="A4" s="39" t="s">
        <v>29</v>
      </c>
      <c r="B4" s="40" t="s">
        <v>19196</v>
      </c>
      <c r="C4" s="41" t="str">
        <f>业务员明细!$F$1</f>
        <v>2026-01</v>
      </c>
      <c r="D4" s="42">
        <f>ROUND(SUMIFS(业务数据统计!$D:$D,业务数据统计!$B:$B,$A4,业务数据统计!C:C,"渠道"),2)</f>
        <v>67429.11</v>
      </c>
      <c r="E4" s="43" cm="1">
        <f t="array" ref="E4">ROUND(LOOKUP(1,0/(D4&gt;提成标准!$C$13:$C$17),提成标准!$D$13:$D$17)*D4-LOOKUP(1,0/(D4&gt;提成标准!$C$13:$C$17),提成标准!$E$13:$E$17),2)</f>
        <v>674.29</v>
      </c>
      <c r="F4" s="45">
        <f>SUMIFS(特殊事项扣除!C:C,特殊事项扣除!A:A,C4,特殊事项扣除!B:B,A4)</f>
        <v>0</v>
      </c>
      <c r="G4" s="46">
        <f>E4-F4</f>
        <v>674.29</v>
      </c>
      <c r="H4" s="14"/>
    </row>
    <row r="5" ht="42" customHeight="1" spans="1:11">
      <c r="A5" s="47" t="s">
        <v>19240</v>
      </c>
      <c r="B5" s="48"/>
      <c r="C5" s="49"/>
      <c r="D5" s="50">
        <f>SUM(D3:D4)</f>
        <v>163851.11</v>
      </c>
      <c r="E5" s="51">
        <f>SUM(E3:E4)</f>
        <v>1638.51</v>
      </c>
      <c r="F5" s="51">
        <f>SUM(F3:F4)</f>
        <v>0</v>
      </c>
      <c r="G5" s="52">
        <f>SUM(G3:G4)</f>
        <v>1638.51</v>
      </c>
    </row>
    <row r="6" spans="1:11">
      <c r="A6" s="53"/>
      <c r="B6" s="14"/>
      <c r="C6" s="54"/>
    </row>
    <row r="7" spans="1:11">
      <c r="F7" s="14" t="s">
        <v>19241</v>
      </c>
    </row>
    <row r="10" spans="1:11">
      <c r="H10" s="14"/>
    </row>
    <row r="17" spans="5:7">
      <c r="E17" s="14"/>
      <c r="G17" s="14"/>
    </row>
  </sheetData>
  <mergeCells count="1">
    <mergeCell ref="A1:G1"/>
  </mergeCells>
  <pageMargins left="0.550694444444444" right="0.25" top="0.75" bottom="0.75" header="0.298611111111111" footer="0.298611111111111"/>
  <pageSetup paperSize="9" orientation="landscape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 tint="0.4"/>
    <pageSetUpPr fitToPage="1"/>
  </sheetPr>
  <dimension ref="A1:I117"/>
  <sheetViews>
    <sheetView tabSelected="1" workbookViewId="0">
      <pane ySplit="2" topLeftCell="A3" activePane="bottomLeft" state="frozen"/>
      <selection/>
      <selection pane="bottomLeft" activeCell="J34" sqref="J34"/>
    </sheetView>
  </sheetViews>
  <sheetFormatPr defaultColWidth="9" defaultRowHeight="12.75"/>
  <cols>
    <col min="1" max="1" width="19.625" style="4" customWidth="1"/>
    <col min="2" max="2" width="18.125" style="4" customWidth="1"/>
    <col min="3" max="3" width="19.125" style="4" customWidth="1"/>
    <col min="4" max="4" width="26.375" style="4" customWidth="1"/>
    <col min="5" max="5" width="29.375" style="5" customWidth="1"/>
    <col min="6" max="7" width="9" style="5"/>
    <col min="8" max="8" width="8.625" style="5" customWidth="1"/>
    <col min="9" max="16384" width="9" style="5"/>
  </cols>
  <sheetData>
    <row r="1" ht="15" spans="1:9">
      <c r="A1" s="6" t="s">
        <v>19242</v>
      </c>
      <c r="B1" s="6"/>
      <c r="C1" s="6"/>
      <c r="D1" s="7"/>
      <c r="E1" s="8"/>
      <c r="F1" s="9" t="s">
        <v>19243</v>
      </c>
    </row>
    <row r="2" spans="1:9">
      <c r="A2" s="10" t="s">
        <v>19244</v>
      </c>
      <c r="B2" s="11" t="s">
        <v>19245</v>
      </c>
      <c r="C2" s="12" t="s">
        <v>19246</v>
      </c>
      <c r="D2" s="13" t="s">
        <v>19247</v>
      </c>
      <c r="E2" s="14" t="s">
        <v>19245</v>
      </c>
    </row>
    <row r="3" spans="1:9">
      <c r="A3" s="15" t="s">
        <v>39</v>
      </c>
      <c r="B3" s="16" t="str">
        <f>_xlfn.XLOOKUP(E3,部门!A:A,部门!B:B)</f>
        <v>销售一部</v>
      </c>
      <c r="C3" s="17" t="str">
        <f t="shared" ref="C3:C66" si="0">$F$1</f>
        <v>2026-01</v>
      </c>
      <c r="D3" s="18">
        <f ca="1">SUMIFS(业务数据统计!E:E,业务数据统计!S:S,A3,业务数据统计!F:F,"是")+0.2</f>
        <v>129.49</v>
      </c>
      <c r="E3" s="5" t="str">
        <f>_xlfn.XLOOKUP(A3,业务数据统计!S:S,业务数据统计!T:T,"")</f>
        <v>营销一部</v>
      </c>
    </row>
    <row r="4" spans="1:9">
      <c r="A4" s="15" t="s">
        <v>223</v>
      </c>
      <c r="B4" s="16" t="str">
        <f>_xlfn.XLOOKUP(E4,部门!A:A,部门!B:B)</f>
        <v>销售四部</v>
      </c>
      <c r="C4" s="17" t="str">
        <f t="shared" si="0"/>
        <v>2026-01</v>
      </c>
      <c r="D4" s="19">
        <f ca="1">SUMIFS(业务数据统计!E:E,业务数据统计!S:S,A4,业务数据统计!F:F,"是")</f>
        <v>105.48</v>
      </c>
      <c r="E4" s="5" t="str">
        <f>_xlfn.XLOOKUP(A4,业务数据统计!S:S,业务数据统计!T:T,"")</f>
        <v>营销四部</v>
      </c>
      <c r="G4" s="5" t="s">
        <v>19248</v>
      </c>
      <c r="H4" s="20">
        <f ca="1" t="shared" ref="H4:H18" si="1">SUMIFS(D:D,B:B,G4)</f>
        <v>267.9</v>
      </c>
    </row>
    <row r="5" spans="1:9">
      <c r="A5" s="15" t="s">
        <v>328</v>
      </c>
      <c r="B5" s="16" t="str">
        <f>_xlfn.XLOOKUP(E5,部门!A:A,部门!B:B)</f>
        <v>销售二部</v>
      </c>
      <c r="C5" s="17" t="str">
        <f t="shared" si="0"/>
        <v>2026-01</v>
      </c>
      <c r="D5" s="19">
        <f ca="1">SUMIFS(业务数据统计!E:E,业务数据统计!S:S,A5,业务数据统计!F:F,"是")</f>
        <v>90.53</v>
      </c>
      <c r="E5" s="5" t="str">
        <f>_xlfn.XLOOKUP(A5,业务数据统计!S:S,业务数据统计!T:T,"")</f>
        <v>营销二部</v>
      </c>
      <c r="G5" s="5" t="s">
        <v>19249</v>
      </c>
      <c r="H5" s="20">
        <f ca="1" t="shared" si="1"/>
        <v>312.11</v>
      </c>
    </row>
    <row r="6" spans="1:9">
      <c r="A6" s="15" t="s">
        <v>152</v>
      </c>
      <c r="B6" s="16" t="str">
        <f>_xlfn.XLOOKUP(E6,部门!A:A,部门!B:B)</f>
        <v>销售二部</v>
      </c>
      <c r="C6" s="17" t="str">
        <f t="shared" si="0"/>
        <v>2026-01</v>
      </c>
      <c r="D6" s="19">
        <f ca="1">SUMIFS(业务数据统计!E:E,业务数据统计!S:S,A6,业务数据统计!F:F,"是")</f>
        <v>66.14</v>
      </c>
      <c r="E6" s="5" t="str">
        <f>_xlfn.XLOOKUP(A6,业务数据统计!S:S,业务数据统计!T:T,"")</f>
        <v>营销二部</v>
      </c>
      <c r="G6" s="21" t="s">
        <v>19250</v>
      </c>
      <c r="H6" s="20">
        <f ca="1" t="shared" si="1"/>
        <v>322.22</v>
      </c>
    </row>
    <row r="7" spans="1:9">
      <c r="A7" s="15" t="s">
        <v>90</v>
      </c>
      <c r="B7" s="16" t="str">
        <f>_xlfn.XLOOKUP(E7,部门!A:A,部门!B:B)</f>
        <v>销售三部</v>
      </c>
      <c r="C7" s="17" t="str">
        <f t="shared" si="0"/>
        <v>2026-01</v>
      </c>
      <c r="D7" s="19">
        <f ca="1">SUMIFS(业务数据统计!E:E,业务数据统计!S:S,A7,业务数据统计!F:F,"是")</f>
        <v>53.6</v>
      </c>
      <c r="E7" s="5" t="str">
        <f>_xlfn.XLOOKUP(A7,业务数据统计!S:S,业务数据统计!T:T,"")</f>
        <v>营销三部</v>
      </c>
      <c r="G7" s="21" t="s">
        <v>19251</v>
      </c>
      <c r="H7" s="20">
        <f ca="1" t="shared" si="1"/>
        <v>268.83</v>
      </c>
    </row>
    <row r="8" spans="1:9">
      <c r="A8" s="15" t="s">
        <v>471</v>
      </c>
      <c r="B8" s="16" t="str">
        <f>_xlfn.XLOOKUP(E8,部门!A:A,部门!B:B)</f>
        <v>销售一部</v>
      </c>
      <c r="C8" s="17" t="str">
        <f t="shared" si="0"/>
        <v>2026-01</v>
      </c>
      <c r="D8" s="19">
        <f ca="1">SUMIFS(业务数据统计!E:E,业务数据统计!S:S,A8,业务数据统计!F:F,"是")</f>
        <v>51.23</v>
      </c>
      <c r="E8" s="5" t="str">
        <f>_xlfn.XLOOKUP(A8,业务数据统计!S:S,业务数据统计!T:T,"")</f>
        <v>营销一部</v>
      </c>
      <c r="G8" s="21" t="s">
        <v>19252</v>
      </c>
      <c r="H8" s="20">
        <f ca="1" t="shared" si="1"/>
        <v>89.42</v>
      </c>
    </row>
    <row r="9" spans="1:9">
      <c r="A9" s="15" t="s">
        <v>323</v>
      </c>
      <c r="B9" s="16" t="str">
        <f>_xlfn.XLOOKUP(E9,部门!A:A,部门!B:B)</f>
        <v>宁波</v>
      </c>
      <c r="C9" s="17" t="str">
        <f t="shared" si="0"/>
        <v>2026-01</v>
      </c>
      <c r="D9" s="19">
        <f ca="1">SUMIFS(业务数据统计!E:E,业务数据统计!S:S,A9,业务数据统计!F:F,"是")</f>
        <v>47.54</v>
      </c>
      <c r="E9" s="5" t="str">
        <f>_xlfn.XLOOKUP(A9,业务数据统计!S:S,业务数据统计!T:T,"")</f>
        <v>宁波销售一部</v>
      </c>
      <c r="G9" s="21" t="s">
        <v>19253</v>
      </c>
      <c r="H9" s="20">
        <f ca="1" t="shared" si="1"/>
        <v>226.95</v>
      </c>
      <c r="I9" s="22"/>
    </row>
    <row r="10" spans="1:9">
      <c r="A10" s="15" t="s">
        <v>604</v>
      </c>
      <c r="B10" s="16" t="str">
        <f>_xlfn.XLOOKUP(E10,部门!A:A,部门!B:B)</f>
        <v>销售三部</v>
      </c>
      <c r="C10" s="17" t="str">
        <f t="shared" si="0"/>
        <v>2026-01</v>
      </c>
      <c r="D10" s="19">
        <f ca="1">SUMIFS(业务数据统计!E:E,业务数据统计!S:S,A10,业务数据统计!F:F,"是")</f>
        <v>46.21</v>
      </c>
      <c r="E10" s="5" t="str">
        <f>_xlfn.XLOOKUP(A10,业务数据统计!S:S,业务数据统计!T:T,"")</f>
        <v>营销三部</v>
      </c>
      <c r="G10" s="21" t="s">
        <v>19254</v>
      </c>
      <c r="H10" s="20">
        <f ca="1" t="shared" si="1"/>
        <v>30.43</v>
      </c>
      <c r="I10" s="22"/>
    </row>
    <row r="11" spans="1:9">
      <c r="A11" s="15" t="s">
        <v>187</v>
      </c>
      <c r="B11" s="16" t="str">
        <f>_xlfn.XLOOKUP(E11,部门!A:A,部门!B:B)</f>
        <v>销售四部</v>
      </c>
      <c r="C11" s="17" t="str">
        <f t="shared" si="0"/>
        <v>2026-01</v>
      </c>
      <c r="D11" s="19">
        <f ca="1">SUMIFS(业务数据统计!E:E,业务数据统计!S:S,A11,业务数据统计!F:F,"是")</f>
        <v>45.19</v>
      </c>
      <c r="E11" s="5" t="str">
        <f>_xlfn.XLOOKUP(A11,业务数据统计!S:S,业务数据统计!T:T,"")</f>
        <v>营销四部</v>
      </c>
      <c r="G11" s="21" t="s">
        <v>19255</v>
      </c>
      <c r="H11" s="20">
        <f ca="1" t="shared" si="1"/>
        <v>32.24</v>
      </c>
      <c r="I11" s="22"/>
    </row>
    <row r="12" spans="1:9">
      <c r="A12" s="15" t="s">
        <v>161</v>
      </c>
      <c r="B12" s="16" t="str">
        <f>_xlfn.XLOOKUP(E12,部门!A:A,部门!B:B)</f>
        <v>销售五部</v>
      </c>
      <c r="C12" s="17" t="str">
        <f t="shared" si="0"/>
        <v>2026-01</v>
      </c>
      <c r="D12" s="19">
        <f ca="1">SUMIFS(业务数据统计!E:E,业务数据统计!S:S,A12,业务数据统计!F:F,"是")</f>
        <v>43.01</v>
      </c>
      <c r="E12" s="5" t="str">
        <f>_xlfn.XLOOKUP(A12,业务数据统计!S:S,业务数据统计!T:T,"")</f>
        <v>营销五部</v>
      </c>
      <c r="G12" s="23" t="s">
        <v>19256</v>
      </c>
      <c r="H12" s="20">
        <f ca="1" t="shared" si="1"/>
        <v>34.27</v>
      </c>
      <c r="I12" s="22"/>
    </row>
    <row r="13" spans="1:9">
      <c r="A13" s="15" t="s">
        <v>203</v>
      </c>
      <c r="B13" s="16" t="str">
        <f>_xlfn.XLOOKUP(E13,部门!A:A,部门!B:B)</f>
        <v>销售五部</v>
      </c>
      <c r="C13" s="17" t="str">
        <f t="shared" si="0"/>
        <v>2026-01</v>
      </c>
      <c r="D13" s="19">
        <f ca="1">SUMIFS(业务数据统计!E:E,业务数据统计!S:S,A13,业务数据统计!F:F,"是")</f>
        <v>39.19</v>
      </c>
      <c r="E13" s="5" t="str">
        <f>_xlfn.XLOOKUP(A13,业务数据统计!S:S,业务数据统计!T:T,"")</f>
        <v>营销五部</v>
      </c>
      <c r="G13" s="21" t="s">
        <v>19257</v>
      </c>
      <c r="H13" s="20">
        <f ca="1" t="shared" si="1"/>
        <v>39.27</v>
      </c>
    </row>
    <row r="14" spans="1:9">
      <c r="A14" s="15" t="s">
        <v>145</v>
      </c>
      <c r="B14" s="16" t="str">
        <f>_xlfn.XLOOKUP(E14,部门!A:A,部门!B:B)</f>
        <v>销售三部</v>
      </c>
      <c r="C14" s="17" t="str">
        <f t="shared" si="0"/>
        <v>2026-01</v>
      </c>
      <c r="D14" s="19">
        <f ca="1">SUMIFS(业务数据统计!E:E,业务数据统计!S:S,A14,业务数据统计!F:F,"是")</f>
        <v>37.72</v>
      </c>
      <c r="E14" s="5" t="str">
        <f>_xlfn.XLOOKUP(A14,业务数据统计!S:S,业务数据统计!T:T,"")</f>
        <v>营销三部</v>
      </c>
      <c r="G14" s="21" t="s">
        <v>19258</v>
      </c>
      <c r="H14" s="20">
        <f ca="1" t="shared" si="1"/>
        <v>8.57</v>
      </c>
    </row>
    <row r="15" spans="1:9">
      <c r="A15" s="15" t="s">
        <v>191</v>
      </c>
      <c r="B15" s="16" t="str">
        <f>_xlfn.XLOOKUP(E15,部门!A:A,部门!B:B)</f>
        <v>销售四部</v>
      </c>
      <c r="C15" s="17" t="str">
        <f t="shared" si="0"/>
        <v>2026-01</v>
      </c>
      <c r="D15" s="19">
        <f ca="1">SUMIFS(业务数据统计!E:E,业务数据统计!S:S,A15,业务数据统计!F:F,"是")</f>
        <v>35.69</v>
      </c>
      <c r="E15" s="5" t="str">
        <f>_xlfn.XLOOKUP(A15,业务数据统计!S:S,业务数据统计!T:T,"")</f>
        <v>营销四部</v>
      </c>
      <c r="G15" s="23" t="s">
        <v>19259</v>
      </c>
      <c r="H15" s="20">
        <f ca="1" t="shared" si="1"/>
        <v>4.74</v>
      </c>
    </row>
    <row r="16" spans="1:9">
      <c r="A16" s="15" t="s">
        <v>211</v>
      </c>
      <c r="B16" s="16" t="str">
        <f>_xlfn.XLOOKUP(E16,部门!A:A,部门!B:B)</f>
        <v>销售三部</v>
      </c>
      <c r="C16" s="17" t="str">
        <f t="shared" si="0"/>
        <v>2026-01</v>
      </c>
      <c r="D16" s="19">
        <f ca="1">SUMIFS(业务数据统计!E:E,业务数据统计!S:S,A16,业务数据统计!F:F,"是")</f>
        <v>33.98</v>
      </c>
      <c r="E16" s="5" t="str">
        <f>_xlfn.XLOOKUP(A16,业务数据统计!S:S,业务数据统计!T:T,"")</f>
        <v>营销三部</v>
      </c>
      <c r="G16" s="23" t="s">
        <v>19260</v>
      </c>
      <c r="H16" s="20">
        <f ca="1" t="shared" si="1"/>
        <v>1.56</v>
      </c>
    </row>
    <row r="17" ht="13.5" spans="1:8">
      <c r="A17" s="15" t="s">
        <v>337</v>
      </c>
      <c r="B17" s="16" t="str">
        <f>_xlfn.XLOOKUP(E17,部门!A:A,部门!B:B)</f>
        <v>销售五部</v>
      </c>
      <c r="C17" s="17" t="str">
        <f t="shared" si="0"/>
        <v>2026-01</v>
      </c>
      <c r="D17" s="19">
        <f ca="1">SUMIFS(业务数据统计!E:E,业务数据统计!S:S,A17,业务数据统计!F:F,"是")</f>
        <v>30.47</v>
      </c>
      <c r="E17" s="5" t="str">
        <f>_xlfn.XLOOKUP(A17,业务数据统计!S:S,业务数据统计!T:T,"")</f>
        <v>营销五部</v>
      </c>
      <c r="F17"/>
      <c r="G17" s="21"/>
      <c r="H17" s="20"/>
    </row>
    <row r="18" ht="13.5" spans="1:8">
      <c r="A18" s="15" t="s">
        <v>5181</v>
      </c>
      <c r="B18" s="16" t="str">
        <f>_xlfn.XLOOKUP(E18,部门!A:A,部门!B:B)</f>
        <v>厦门</v>
      </c>
      <c r="C18" s="17" t="str">
        <f t="shared" si="0"/>
        <v>2026-01</v>
      </c>
      <c r="D18" s="19">
        <f ca="1">SUMIFS(业务数据统计!E:E,业务数据统计!S:S,A18,业务数据统计!F:F,"是")</f>
        <v>30.43</v>
      </c>
      <c r="E18" s="5" t="str">
        <f>_xlfn.XLOOKUP(A18,业务数据统计!S:S,业务数据统计!T:T,"")</f>
        <v>厦门销售一部</v>
      </c>
      <c r="F18"/>
      <c r="G18" s="23"/>
      <c r="H18" s="20"/>
    </row>
    <row r="19" ht="13.5" spans="1:8">
      <c r="A19" s="15" t="s">
        <v>215</v>
      </c>
      <c r="B19" s="16" t="str">
        <f>_xlfn.XLOOKUP(E19,部门!A:A,部门!B:B)</f>
        <v>销售五部</v>
      </c>
      <c r="C19" s="17" t="str">
        <f t="shared" si="0"/>
        <v>2026-01</v>
      </c>
      <c r="D19" s="19">
        <f ca="1">SUMIFS(业务数据统计!E:E,业务数据统计!S:S,A19,业务数据统计!F:F,"是")</f>
        <v>29.43</v>
      </c>
      <c r="E19" s="5" t="str">
        <f>_xlfn.XLOOKUP(A19,业务数据统计!S:S,业务数据统计!T:T,"")</f>
        <v>营销五部</v>
      </c>
      <c r="F19"/>
      <c r="H19" s="24">
        <f ca="1">SUM(H4:H18)</f>
        <v>1638.51</v>
      </c>
    </row>
    <row r="20" ht="13.5" spans="1:8">
      <c r="A20" s="15" t="s">
        <v>1410</v>
      </c>
      <c r="B20" s="16" t="str">
        <f>_xlfn.XLOOKUP(E20,部门!A:A,部门!B:B)</f>
        <v>销售三部</v>
      </c>
      <c r="C20" s="17" t="str">
        <f t="shared" si="0"/>
        <v>2026-01</v>
      </c>
      <c r="D20" s="19">
        <f ca="1">SUMIFS(业务数据统计!E:E,业务数据统计!S:S,A20,业务数据统计!F:F,"是")</f>
        <v>29.15</v>
      </c>
      <c r="E20" s="5" t="str">
        <f>_xlfn.XLOOKUP(A20,业务数据统计!S:S,业务数据统计!T:T,"")</f>
        <v>营销三部</v>
      </c>
      <c r="F20"/>
      <c r="H20" s="5">
        <f>提成!G5</f>
        <v>1638.51</v>
      </c>
    </row>
    <row r="21" ht="13.5" spans="1:8">
      <c r="A21" s="15" t="s">
        <v>421</v>
      </c>
      <c r="B21" s="16" t="str">
        <f>_xlfn.XLOOKUP(E21,部门!A:A,部门!B:B)</f>
        <v>销售二部</v>
      </c>
      <c r="C21" s="17" t="str">
        <f t="shared" si="0"/>
        <v>2026-01</v>
      </c>
      <c r="D21" s="19">
        <f ca="1">SUMIFS(业务数据统计!E:E,业务数据统计!S:S,A21,业务数据统计!F:F,"是")</f>
        <v>27.98</v>
      </c>
      <c r="E21" s="5" t="str">
        <f>_xlfn.XLOOKUP(A21,业务数据统计!S:S,业务数据统计!T:T,"")</f>
        <v>营销二部</v>
      </c>
      <c r="F21"/>
      <c r="H21" s="5">
        <f ca="1">H19-H20</f>
        <v>0</v>
      </c>
    </row>
    <row r="22" ht="13.5" spans="1:8">
      <c r="A22" s="25" t="s">
        <v>3634</v>
      </c>
      <c r="B22" s="16" t="str">
        <f>_xlfn.XLOOKUP(E22,部门!A:A,部门!B:B)</f>
        <v>宁波</v>
      </c>
      <c r="C22" s="17" t="str">
        <f t="shared" si="0"/>
        <v>2026-01</v>
      </c>
      <c r="D22" s="19">
        <f ca="1">SUMIFS(业务数据统计!E:E,业务数据统计!S:S,A22,业务数据统计!F:F,"是")</f>
        <v>27.67</v>
      </c>
      <c r="E22" s="5" t="str">
        <f>_xlfn.XLOOKUP(A22,业务数据统计!S:S,业务数据统计!T:T,"")</f>
        <v>宁波销售一部</v>
      </c>
      <c r="F22"/>
      <c r="G22" s="14"/>
    </row>
    <row r="23" ht="13.5" spans="1:8">
      <c r="A23" s="15" t="s">
        <v>6088</v>
      </c>
      <c r="B23" s="16" t="str">
        <f>_xlfn.XLOOKUP(E23,部门!A:A,部门!B:B)</f>
        <v>台州</v>
      </c>
      <c r="C23" s="17" t="str">
        <f t="shared" si="0"/>
        <v>2026-01</v>
      </c>
      <c r="D23" s="19">
        <f ca="1">SUMIFS(业务数据统计!E:E,业务数据统计!S:S,A23,业务数据统计!F:F,"是")</f>
        <v>26.68</v>
      </c>
      <c r="E23" s="5" t="str">
        <f>_xlfn.XLOOKUP(A23,业务数据统计!S:S,业务数据统计!T:T,"")</f>
        <v>台州销售一部</v>
      </c>
      <c r="F23"/>
    </row>
    <row r="24" ht="13.5" spans="1:8">
      <c r="A24" s="15" t="s">
        <v>156</v>
      </c>
      <c r="B24" s="16" t="str">
        <f>_xlfn.XLOOKUP(E24,部门!A:A,部门!B:B)</f>
        <v>销售一部</v>
      </c>
      <c r="C24" s="17" t="str">
        <f t="shared" si="0"/>
        <v>2026-01</v>
      </c>
      <c r="D24" s="19">
        <f ca="1">SUMIFS(业务数据统计!E:E,业务数据统计!S:S,A24,业务数据统计!F:F,"是")</f>
        <v>24.51</v>
      </c>
      <c r="E24" s="5" t="str">
        <f>_xlfn.XLOOKUP(A24,业务数据统计!S:S,业务数据统计!T:T,"")</f>
        <v>营销一部</v>
      </c>
      <c r="F24"/>
    </row>
    <row r="25" ht="13.5" spans="1:8">
      <c r="A25" s="15" t="s">
        <v>558</v>
      </c>
      <c r="B25" s="16" t="str">
        <f>_xlfn.XLOOKUP(E25,部门!A:A,部门!B:B)</f>
        <v>销售四部</v>
      </c>
      <c r="C25" s="17" t="str">
        <f t="shared" si="0"/>
        <v>2026-01</v>
      </c>
      <c r="D25" s="19">
        <f ca="1">SUMIFS(业务数据统计!E:E,业务数据统计!S:S,A25,业务数据统计!F:F,"是")</f>
        <v>24.23</v>
      </c>
      <c r="E25" s="5" t="str">
        <f>_xlfn.XLOOKUP(A25,业务数据统计!S:S,业务数据统计!T:T,"")</f>
        <v>营销四部</v>
      </c>
      <c r="F25"/>
    </row>
    <row r="26" ht="13.5" spans="1:8">
      <c r="A26" s="15" t="s">
        <v>232</v>
      </c>
      <c r="B26" s="16" t="str">
        <f>_xlfn.XLOOKUP(E26,部门!A:A,部门!B:B)</f>
        <v>销售一部</v>
      </c>
      <c r="C26" s="17" t="str">
        <f t="shared" si="0"/>
        <v>2026-01</v>
      </c>
      <c r="D26" s="19">
        <f ca="1">SUMIFS(业务数据统计!E:E,业务数据统计!S:S,A26,业务数据统计!F:F,"是")</f>
        <v>24.01</v>
      </c>
      <c r="E26" s="5" t="str">
        <f>_xlfn.XLOOKUP(A26,业务数据统计!S:S,业务数据统计!T:T,"")</f>
        <v>营销一部</v>
      </c>
      <c r="F26"/>
    </row>
    <row r="27" ht="13.5" spans="1:8">
      <c r="A27" s="15" t="s">
        <v>79</v>
      </c>
      <c r="B27" s="16" t="str">
        <f>_xlfn.XLOOKUP(E27,部门!A:A,部门!B:B)</f>
        <v>销售五部</v>
      </c>
      <c r="C27" s="17" t="str">
        <f t="shared" si="0"/>
        <v>2026-01</v>
      </c>
      <c r="D27" s="19">
        <f ca="1">SUMIFS(业务数据统计!E:E,业务数据统计!S:S,A27,业务数据统计!F:F,"是")</f>
        <v>23.3</v>
      </c>
      <c r="E27" s="5" t="str">
        <f>_xlfn.XLOOKUP(A27,业务数据统计!S:S,业务数据统计!T:T,"")</f>
        <v>营销五部</v>
      </c>
      <c r="F27"/>
    </row>
    <row r="28" ht="13.5" spans="1:8">
      <c r="A28" s="15" t="s">
        <v>86</v>
      </c>
      <c r="B28" s="16" t="str">
        <f>_xlfn.XLOOKUP(E28,部门!A:A,部门!B:B)</f>
        <v>销售五部</v>
      </c>
      <c r="C28" s="17" t="str">
        <f t="shared" si="0"/>
        <v>2026-01</v>
      </c>
      <c r="D28" s="19">
        <f ca="1">SUMIFS(业务数据统计!E:E,业务数据统计!S:S,A28,业务数据统计!F:F,"是")</f>
        <v>22.71</v>
      </c>
      <c r="E28" s="5" t="str">
        <f>_xlfn.XLOOKUP(A28,业务数据统计!S:S,业务数据统计!T:T,"")</f>
        <v>营销五部</v>
      </c>
      <c r="F28"/>
    </row>
    <row r="29" ht="13.5" spans="1:8">
      <c r="A29" s="15" t="s">
        <v>227</v>
      </c>
      <c r="B29" s="16" t="str">
        <f>_xlfn.XLOOKUP(E29,部门!A:A,部门!B:B)</f>
        <v>销售四部</v>
      </c>
      <c r="C29" s="17" t="str">
        <f t="shared" si="0"/>
        <v>2026-01</v>
      </c>
      <c r="D29" s="19">
        <f ca="1">SUMIFS(业务数据统计!E:E,业务数据统计!S:S,A29,业务数据统计!F:F,"是")</f>
        <v>21.34</v>
      </c>
      <c r="E29" s="5" t="str">
        <f>_xlfn.XLOOKUP(A29,业务数据统计!S:S,业务数据统计!T:T,"")</f>
        <v>营销四部</v>
      </c>
      <c r="F29"/>
    </row>
    <row r="30" ht="13.5" spans="1:8">
      <c r="A30" s="15" t="s">
        <v>1171</v>
      </c>
      <c r="B30" s="16" t="str">
        <f>_xlfn.XLOOKUP(E30,部门!A:A,部门!B:B)</f>
        <v>福永</v>
      </c>
      <c r="C30" s="17" t="str">
        <f t="shared" si="0"/>
        <v>2026-01</v>
      </c>
      <c r="D30" s="19">
        <f ca="1">SUMIFS(业务数据统计!E:E,业务数据统计!S:S,A30,业务数据统计!F:F,"是")</f>
        <v>20.97</v>
      </c>
      <c r="E30" s="5" t="str">
        <f>_xlfn.XLOOKUP(A30,业务数据统计!S:S,业务数据统计!T:T,"")</f>
        <v>福永销售九部</v>
      </c>
      <c r="F30"/>
    </row>
    <row r="31" ht="13.5" spans="1:8">
      <c r="A31" s="15" t="s">
        <v>442</v>
      </c>
      <c r="B31" s="16" t="str">
        <f>_xlfn.XLOOKUP(E31,部门!A:A,部门!B:B)</f>
        <v>销售四部</v>
      </c>
      <c r="C31" s="17" t="str">
        <f t="shared" si="0"/>
        <v>2026-01</v>
      </c>
      <c r="D31" s="19">
        <f ca="1">SUMIFS(业务数据统计!E:E,业务数据统计!S:S,A31,业务数据统计!F:F,"是")</f>
        <v>20.93</v>
      </c>
      <c r="E31" s="5" t="str">
        <f>_xlfn.XLOOKUP(A31,业务数据统计!S:S,业务数据统计!T:T,"")</f>
        <v>营销四部</v>
      </c>
      <c r="F31"/>
    </row>
    <row r="32" ht="13.5" spans="1:8">
      <c r="A32" s="15" t="s">
        <v>398</v>
      </c>
      <c r="B32" s="16" t="str">
        <f>_xlfn.XLOOKUP(E32,部门!A:A,部门!B:B)</f>
        <v>销售二部</v>
      </c>
      <c r="C32" s="17" t="str">
        <f t="shared" si="0"/>
        <v>2026-01</v>
      </c>
      <c r="D32" s="19">
        <f ca="1">SUMIFS(业务数据统计!E:E,业务数据统计!S:S,A32,业务数据统计!F:F,"是")</f>
        <v>19.94</v>
      </c>
      <c r="E32" s="5" t="str">
        <f>_xlfn.XLOOKUP(A32,业务数据统计!S:S,业务数据统计!T:T,"")</f>
        <v>营销二部</v>
      </c>
      <c r="F32"/>
    </row>
    <row r="33" ht="13.5" spans="1:6">
      <c r="A33" s="15" t="s">
        <v>30</v>
      </c>
      <c r="B33" s="16" t="str">
        <f>_xlfn.XLOOKUP(E33,部门!A:A,部门!B:B)</f>
        <v>销售二部</v>
      </c>
      <c r="C33" s="17" t="str">
        <f t="shared" si="0"/>
        <v>2026-01</v>
      </c>
      <c r="D33" s="19">
        <f ca="1">SUMIFS(业务数据统计!E:E,业务数据统计!S:S,A33,业务数据统计!F:F,"是")</f>
        <v>19.47</v>
      </c>
      <c r="E33" s="5" t="str">
        <f>_xlfn.XLOOKUP(A33,业务数据统计!S:S,业务数据统计!T:T,"")</f>
        <v>营销二部</v>
      </c>
      <c r="F33"/>
    </row>
    <row r="34" ht="13.5" spans="1:6">
      <c r="A34" s="15" t="s">
        <v>116</v>
      </c>
      <c r="B34" s="16" t="str">
        <f>_xlfn.XLOOKUP(E34,部门!A:A,部门!B:B)</f>
        <v>销售二部</v>
      </c>
      <c r="C34" s="17" t="str">
        <f t="shared" si="0"/>
        <v>2026-01</v>
      </c>
      <c r="D34" s="19">
        <f ca="1">SUMIFS(业务数据统计!E:E,业务数据统计!S:S,A34,业务数据统计!F:F,"是")</f>
        <v>19.06</v>
      </c>
      <c r="E34" s="5" t="str">
        <f>_xlfn.XLOOKUP(A34,业务数据统计!S:S,业务数据统计!T:T,"")</f>
        <v>营销二部</v>
      </c>
      <c r="F34"/>
    </row>
    <row r="35" ht="13.5" spans="1:6">
      <c r="A35" s="25" t="s">
        <v>540</v>
      </c>
      <c r="B35" s="16" t="str">
        <f>_xlfn.XLOOKUP(E35,部门!A:A,部门!B:B)</f>
        <v>销售四部</v>
      </c>
      <c r="C35" s="17" t="str">
        <f t="shared" si="0"/>
        <v>2026-01</v>
      </c>
      <c r="D35" s="19">
        <f ca="1">SUMIFS(业务数据统计!E:E,业务数据统计!S:S,A35,业务数据统计!F:F,"是")</f>
        <v>18.92</v>
      </c>
      <c r="E35" s="5" t="str">
        <f>_xlfn.XLOOKUP(A35,业务数据统计!S:S,业务数据统计!T:T,"")</f>
        <v>营销四部</v>
      </c>
      <c r="F35"/>
    </row>
    <row r="36" ht="13.5" spans="1:6">
      <c r="A36" s="15" t="s">
        <v>199</v>
      </c>
      <c r="B36" s="16" t="str">
        <f>_xlfn.XLOOKUP(E36,部门!A:A,部门!B:B)</f>
        <v>销售四部</v>
      </c>
      <c r="C36" s="17" t="str">
        <f t="shared" si="0"/>
        <v>2026-01</v>
      </c>
      <c r="D36" s="19">
        <f ca="1">SUMIFS(业务数据统计!E:E,业务数据统计!S:S,A36,业务数据统计!F:F,"是")</f>
        <v>16.95</v>
      </c>
      <c r="E36" s="5" t="str">
        <f>_xlfn.XLOOKUP(A36,业务数据统计!S:S,业务数据统计!T:T,"")</f>
        <v>北苑总经办</v>
      </c>
      <c r="F36"/>
    </row>
    <row r="37" ht="13.5" spans="1:6">
      <c r="A37" s="15" t="s">
        <v>120</v>
      </c>
      <c r="B37" s="16" t="str">
        <f>_xlfn.XLOOKUP(E37,部门!A:A,部门!B:B)</f>
        <v>销售二部</v>
      </c>
      <c r="C37" s="17" t="str">
        <f t="shared" si="0"/>
        <v>2026-01</v>
      </c>
      <c r="D37" s="19">
        <f ca="1">SUMIFS(业务数据统计!E:E,业务数据统计!S:S,A37,业务数据统计!F:F,"是")</f>
        <v>16.25</v>
      </c>
      <c r="E37" s="5" t="str">
        <f>_xlfn.XLOOKUP(A37,业务数据统计!S:S,业务数据统计!T:T,"")</f>
        <v>营销二部</v>
      </c>
      <c r="F37"/>
    </row>
    <row r="38" ht="13.5" spans="1:6">
      <c r="A38" s="15" t="s">
        <v>390</v>
      </c>
      <c r="B38" s="16" t="str">
        <f>_xlfn.XLOOKUP(E38,部门!A:A,部门!B:B)</f>
        <v>销售一部</v>
      </c>
      <c r="C38" s="17" t="str">
        <f t="shared" si="0"/>
        <v>2026-01</v>
      </c>
      <c r="D38" s="19">
        <f ca="1">SUMIFS(业务数据统计!E:E,业务数据统计!S:S,A38,业务数据统计!F:F,"是")</f>
        <v>15.08</v>
      </c>
      <c r="E38" s="5" t="str">
        <f>_xlfn.XLOOKUP(A38,业务数据统计!S:S,业务数据统计!T:T,"")</f>
        <v>营销一部</v>
      </c>
      <c r="F38"/>
    </row>
    <row r="39" ht="13.5" spans="1:6">
      <c r="A39" s="15" t="s">
        <v>767</v>
      </c>
      <c r="B39" s="16" t="str">
        <f>_xlfn.XLOOKUP(E39,部门!A:A,部门!B:B)</f>
        <v>销售二部</v>
      </c>
      <c r="C39" s="17" t="str">
        <f t="shared" si="0"/>
        <v>2026-01</v>
      </c>
      <c r="D39" s="19">
        <f ca="1">SUMIFS(业务数据统计!E:E,业务数据统计!S:S,A39,业务数据统计!F:F,"是")</f>
        <v>14.7</v>
      </c>
      <c r="E39" s="5" t="str">
        <f>_xlfn.XLOOKUP(A39,业务数据统计!S:S,业务数据统计!T:T,"")</f>
        <v>营销二部</v>
      </c>
      <c r="F39"/>
    </row>
    <row r="40" ht="13.5" spans="1:6">
      <c r="A40" s="15" t="s">
        <v>1038</v>
      </c>
      <c r="B40" s="16" t="str">
        <f>_xlfn.XLOOKUP(E40,部门!A:A,部门!B:B)</f>
        <v>销售三部</v>
      </c>
      <c r="C40" s="17" t="str">
        <f t="shared" si="0"/>
        <v>2026-01</v>
      </c>
      <c r="D40" s="19">
        <f ca="1">SUMIFS(业务数据统计!E:E,业务数据统计!S:S,A40,业务数据统计!F:F,"是")</f>
        <v>14.48</v>
      </c>
      <c r="E40" s="5" t="str">
        <f>_xlfn.XLOOKUP(A40,业务数据统计!S:S,业务数据统计!T:T,"")</f>
        <v>营销三部</v>
      </c>
      <c r="F40"/>
    </row>
    <row r="41" ht="13.5" spans="1:6">
      <c r="A41" s="15" t="s">
        <v>408</v>
      </c>
      <c r="B41" s="16" t="str">
        <f>_xlfn.XLOOKUP(E41,部门!A:A,部门!B:B)</f>
        <v>销售五部</v>
      </c>
      <c r="C41" s="17" t="str">
        <f t="shared" si="0"/>
        <v>2026-01</v>
      </c>
      <c r="D41" s="19">
        <f ca="1">SUMIFS(业务数据统计!E:E,业务数据统计!S:S,A41,业务数据统计!F:F,"是")</f>
        <v>14.02</v>
      </c>
      <c r="E41" s="5" t="str">
        <f>_xlfn.XLOOKUP(A41,业务数据统计!S:S,业务数据统计!T:T,"")</f>
        <v>营销五部</v>
      </c>
      <c r="F41"/>
    </row>
    <row r="42" ht="13.5" spans="1:6">
      <c r="A42" s="25" t="s">
        <v>14288</v>
      </c>
      <c r="B42" s="16" t="str">
        <f>_xlfn.XLOOKUP(E42,部门!A:A,部门!B:B)</f>
        <v>福永</v>
      </c>
      <c r="C42" s="17" t="str">
        <f t="shared" si="0"/>
        <v>2026-01</v>
      </c>
      <c r="D42" s="19">
        <f ca="1">SUMIFS(业务数据统计!E:E,业务数据统计!S:S,A42,业务数据统计!F:F,"是")</f>
        <v>13.3</v>
      </c>
      <c r="E42" s="5" t="str">
        <f>_xlfn.XLOOKUP(A42,业务数据统计!S:S,业务数据统计!T:T,"")</f>
        <v>福永销售九部</v>
      </c>
      <c r="F42"/>
    </row>
    <row r="43" ht="13.5" spans="1:6">
      <c r="A43" s="15" t="s">
        <v>454</v>
      </c>
      <c r="B43" s="16" t="str">
        <f>_xlfn.XLOOKUP(E43,部门!A:A,部门!B:B)</f>
        <v>销售三部</v>
      </c>
      <c r="C43" s="17" t="str">
        <f t="shared" si="0"/>
        <v>2026-01</v>
      </c>
      <c r="D43" s="19">
        <f ca="1">SUMIFS(业务数据统计!E:E,业务数据统计!S:S,A43,业务数据统计!F:F,"是")</f>
        <v>13.29</v>
      </c>
      <c r="E43" s="5" t="str">
        <f>_xlfn.XLOOKUP(A43,业务数据统计!S:S,业务数据统计!T:T,"")</f>
        <v>营销三部</v>
      </c>
      <c r="F43"/>
    </row>
    <row r="44" ht="13.5" spans="1:6">
      <c r="A44" s="25" t="s">
        <v>1793</v>
      </c>
      <c r="B44" s="16" t="str">
        <f>_xlfn.XLOOKUP(E44,部门!A:A,部门!B:B)</f>
        <v>销售五部</v>
      </c>
      <c r="C44" s="17" t="str">
        <f t="shared" si="0"/>
        <v>2026-01</v>
      </c>
      <c r="D44" s="19">
        <f ca="1">SUMIFS(业务数据统计!E:E,业务数据统计!S:S,A44,业务数据统计!F:F,"是")</f>
        <v>13.28</v>
      </c>
      <c r="E44" s="5" t="str">
        <f>_xlfn.XLOOKUP(A44,业务数据统计!S:S,业务数据统计!T:T,"")</f>
        <v>营销五部</v>
      </c>
      <c r="F44"/>
    </row>
    <row r="45" ht="13.5" spans="1:6">
      <c r="A45" s="15" t="s">
        <v>1006</v>
      </c>
      <c r="B45" s="16" t="str">
        <f>_xlfn.XLOOKUP(E45,部门!A:A,部门!B:B)</f>
        <v>销售二部</v>
      </c>
      <c r="C45" s="17" t="str">
        <f t="shared" si="0"/>
        <v>2026-01</v>
      </c>
      <c r="D45" s="19">
        <f ca="1">SUMIFS(业务数据统计!E:E,业务数据统计!S:S,A45,业务数据统计!F:F,"是")</f>
        <v>12.72</v>
      </c>
      <c r="E45" s="5" t="str">
        <f>_xlfn.XLOOKUP(A45,业务数据统计!S:S,业务数据统计!T:T,"")</f>
        <v>营销二部</v>
      </c>
      <c r="F45"/>
    </row>
    <row r="46" ht="13.5" spans="1:6">
      <c r="A46" s="15" t="s">
        <v>20</v>
      </c>
      <c r="B46" s="16" t="str">
        <f>_xlfn.XLOOKUP(E46,部门!A:A,部门!B:B)</f>
        <v>销售五部</v>
      </c>
      <c r="C46" s="17" t="str">
        <f t="shared" si="0"/>
        <v>2026-01</v>
      </c>
      <c r="D46" s="19">
        <f ca="1">SUMIFS(业务数据统计!E:E,业务数据统计!S:S,A46,业务数据统计!F:F,"是")</f>
        <v>11.54</v>
      </c>
      <c r="E46" s="5" t="str">
        <f>_xlfn.XLOOKUP(A46,业务数据统计!S:S,业务数据统计!T:T,"")</f>
        <v>营销五部</v>
      </c>
      <c r="F46"/>
    </row>
    <row r="47" ht="13.5" spans="1:6">
      <c r="A47" s="15" t="s">
        <v>99</v>
      </c>
      <c r="B47" s="16" t="str">
        <f>_xlfn.XLOOKUP(E47,部门!A:A,部门!B:B)</f>
        <v>销售四部</v>
      </c>
      <c r="C47" s="17" t="str">
        <f t="shared" si="0"/>
        <v>2026-01</v>
      </c>
      <c r="D47" s="19">
        <f ca="1">SUMIFS(业务数据统计!E:E,业务数据统计!S:S,A47,业务数据统计!F:F,"是")</f>
        <v>10.25</v>
      </c>
      <c r="E47" s="5" t="str">
        <f>_xlfn.XLOOKUP(A47,业务数据统计!S:S,业务数据统计!T:T,"")</f>
        <v>营销四部</v>
      </c>
      <c r="F47"/>
    </row>
    <row r="48" ht="13.5" spans="1:6">
      <c r="A48" s="15" t="s">
        <v>1218</v>
      </c>
      <c r="B48" s="16" t="str">
        <f>_xlfn.XLOOKUP(E48,部门!A:A,部门!B:B)</f>
        <v>深圳</v>
      </c>
      <c r="C48" s="17" t="str">
        <f t="shared" si="0"/>
        <v>2026-01</v>
      </c>
      <c r="D48" s="19">
        <f ca="1">SUMIFS(业务数据统计!E:E,业务数据统计!S:S,A48,业务数据统计!F:F,"是")</f>
        <v>9.46</v>
      </c>
      <c r="E48" s="5" t="str">
        <f>_xlfn.XLOOKUP(A48,业务数据统计!S:S,业务数据统计!T:T,"")</f>
        <v>营销七部</v>
      </c>
      <c r="F48"/>
    </row>
    <row r="49" ht="13.5" spans="1:6">
      <c r="A49" s="15" t="s">
        <v>3182</v>
      </c>
      <c r="B49" s="16" t="str">
        <f>_xlfn.XLOOKUP(E49,部门!A:A,部门!B:B)</f>
        <v>潍坊</v>
      </c>
      <c r="C49" s="17" t="str">
        <f t="shared" si="0"/>
        <v>2026-01</v>
      </c>
      <c r="D49" s="19">
        <f ca="1">SUMIFS(业务数据统计!E:E,业务数据统计!S:S,A49,业务数据统计!F:F,"是")</f>
        <v>8.57</v>
      </c>
      <c r="E49" s="5" t="str">
        <f>_xlfn.XLOOKUP(A49,业务数据统计!S:S,业务数据统计!T:T,"")</f>
        <v>潍坊销售一部</v>
      </c>
      <c r="F49"/>
    </row>
    <row r="50" ht="13.5" spans="1:6">
      <c r="A50" s="15" t="s">
        <v>675</v>
      </c>
      <c r="B50" s="16" t="str">
        <f>_xlfn.XLOOKUP(E50,部门!A:A,部门!B:B)</f>
        <v>销售二部</v>
      </c>
      <c r="C50" s="17" t="str">
        <f t="shared" si="0"/>
        <v>2026-01</v>
      </c>
      <c r="D50" s="19">
        <f ca="1">SUMIFS(业务数据统计!E:E,业务数据统计!S:S,A50,业务数据统计!F:F,"是")</f>
        <v>7.9</v>
      </c>
      <c r="E50" s="5" t="str">
        <f>_xlfn.XLOOKUP(A50,业务数据统计!S:S,业务数据统计!T:T,"")</f>
        <v>营销二部</v>
      </c>
      <c r="F50"/>
    </row>
    <row r="51" ht="13.5" spans="1:6">
      <c r="A51" s="15" t="s">
        <v>207</v>
      </c>
      <c r="B51" s="16" t="str">
        <f>_xlfn.XLOOKUP(E51,部门!A:A,部门!B:B)</f>
        <v>销售三部</v>
      </c>
      <c r="C51" s="17" t="str">
        <f t="shared" si="0"/>
        <v>2026-01</v>
      </c>
      <c r="D51" s="19">
        <f ca="1">SUMIFS(业务数据统计!E:E,业务数据统计!S:S,A51,业务数据统计!F:F,"是")</f>
        <v>7.28</v>
      </c>
      <c r="E51" s="5" t="str">
        <f>_xlfn.XLOOKUP(A51,业务数据统计!S:S,业务数据统计!T:T,"")</f>
        <v>营销三部</v>
      </c>
      <c r="F51"/>
    </row>
    <row r="52" ht="13.5" spans="1:6">
      <c r="A52" s="15" t="s">
        <v>2376</v>
      </c>
      <c r="B52" s="16" t="str">
        <f>_xlfn.XLOOKUP(E52,部门!A:A,部门!B:B)</f>
        <v>深圳</v>
      </c>
      <c r="C52" s="17" t="str">
        <f t="shared" si="0"/>
        <v>2026-01</v>
      </c>
      <c r="D52" s="19">
        <f ca="1">SUMIFS(业务数据统计!E:E,业务数据统计!S:S,A52,业务数据统计!F:F,"是")</f>
        <v>7.26</v>
      </c>
      <c r="E52" s="5" t="str">
        <f>_xlfn.XLOOKUP(A52,业务数据统计!S:S,业务数据统计!T:T,"")</f>
        <v>营销七部</v>
      </c>
      <c r="F52"/>
    </row>
    <row r="53" ht="13.5" spans="1:6">
      <c r="A53" s="15" t="s">
        <v>380</v>
      </c>
      <c r="B53" s="16" t="str">
        <f>_xlfn.XLOOKUP(E53,部门!A:A,部门!B:B)</f>
        <v>销售二部</v>
      </c>
      <c r="C53" s="17" t="str">
        <f t="shared" si="0"/>
        <v>2026-01</v>
      </c>
      <c r="D53" s="19">
        <f ca="1">SUMIFS(业务数据统计!E:E,业务数据统计!S:S,A53,业务数据统计!F:F,"是")</f>
        <v>6.98</v>
      </c>
      <c r="E53" s="5" t="str">
        <f>_xlfn.XLOOKUP(A53,业务数据统计!S:S,业务数据统计!T:T,"")</f>
        <v>营销二部</v>
      </c>
      <c r="F53"/>
    </row>
    <row r="54" ht="13.5" spans="1:6">
      <c r="A54" s="25" t="s">
        <v>1194</v>
      </c>
      <c r="B54" s="16" t="str">
        <f>_xlfn.XLOOKUP(E54,部门!A:A,部门!B:B)</f>
        <v>深圳</v>
      </c>
      <c r="C54" s="17" t="str">
        <f t="shared" si="0"/>
        <v>2026-01</v>
      </c>
      <c r="D54" s="19">
        <f ca="1">SUMIFS(业务数据统计!E:E,业务数据统计!S:S,A54,业务数据统计!F:F,"是")</f>
        <v>6.96</v>
      </c>
      <c r="E54" s="5" t="str">
        <f>_xlfn.XLOOKUP(A54,业务数据统计!S:S,业务数据统计!T:T,"")</f>
        <v>营销七部</v>
      </c>
      <c r="F54"/>
    </row>
    <row r="55" ht="13.5" spans="1:6">
      <c r="A55" s="15" t="s">
        <v>275</v>
      </c>
      <c r="B55" s="16" t="str">
        <f>_xlfn.XLOOKUP(E55,部门!A:A,部门!B:B)</f>
        <v>销售三部</v>
      </c>
      <c r="C55" s="17" t="str">
        <f t="shared" si="0"/>
        <v>2026-01</v>
      </c>
      <c r="D55" s="19">
        <f ca="1">SUMIFS(业务数据统计!E:E,业务数据统计!S:S,A55,业务数据统计!F:F,"是")</f>
        <v>6.84</v>
      </c>
      <c r="E55" s="5" t="str">
        <f>_xlfn.XLOOKUP(A55,业务数据统计!S:S,业务数据统计!T:T,"")</f>
        <v>营销三部</v>
      </c>
      <c r="F55"/>
    </row>
    <row r="56" ht="13.5" spans="1:6">
      <c r="A56" s="15" t="s">
        <v>7799</v>
      </c>
      <c r="B56" s="16" t="str">
        <f>_xlfn.XLOOKUP(E56,部门!A:A,部门!B:B)</f>
        <v>销售二部</v>
      </c>
      <c r="C56" s="17" t="str">
        <f t="shared" si="0"/>
        <v>2026-01</v>
      </c>
      <c r="D56" s="19">
        <f ca="1">SUMIFS(业务数据统计!E:E,业务数据统计!S:S,A56,业务数据统计!F:F,"是")</f>
        <v>6.61</v>
      </c>
      <c r="E56" s="5" t="str">
        <f>_xlfn.XLOOKUP(A56,业务数据统计!S:S,业务数据统计!T:T,"")</f>
        <v>营销二部</v>
      </c>
      <c r="F56"/>
    </row>
    <row r="57" ht="13.5" spans="1:6">
      <c r="A57" s="25" t="s">
        <v>687</v>
      </c>
      <c r="B57" s="16" t="str">
        <f>_xlfn.XLOOKUP(E57,部门!A:A,部门!B:B)</f>
        <v>销售三部</v>
      </c>
      <c r="C57" s="17" t="str">
        <f t="shared" si="0"/>
        <v>2026-01</v>
      </c>
      <c r="D57" s="19">
        <f ca="1">SUMIFS(业务数据统计!E:E,业务数据统计!S:S,A57,业务数据统计!F:F,"是")</f>
        <v>5.89</v>
      </c>
      <c r="E57" s="5" t="str">
        <f>_xlfn.XLOOKUP(A57,业务数据统计!S:S,业务数据统计!T:T,"")</f>
        <v>营销三部</v>
      </c>
      <c r="F57"/>
    </row>
    <row r="58" ht="13.5" spans="1:6">
      <c r="A58" s="15" t="s">
        <v>864</v>
      </c>
      <c r="B58" s="16" t="str">
        <f>_xlfn.XLOOKUP(E58,部门!A:A,部门!B:B)</f>
        <v>销售一部</v>
      </c>
      <c r="C58" s="17" t="str">
        <f t="shared" si="0"/>
        <v>2026-01</v>
      </c>
      <c r="D58" s="19">
        <f ca="1">SUMIFS(业务数据统计!E:E,业务数据统计!S:S,A58,业务数据统计!F:F,"是")</f>
        <v>5.64</v>
      </c>
      <c r="E58" s="5" t="str">
        <f>_xlfn.XLOOKUP(A58,业务数据统计!S:S,业务数据统计!T:T,"")</f>
        <v>营销一部</v>
      </c>
      <c r="F58"/>
    </row>
    <row r="59" ht="13.5" spans="1:6">
      <c r="A59" s="15" t="s">
        <v>292</v>
      </c>
      <c r="B59" s="16" t="str">
        <f>_xlfn.XLOOKUP(E59,部门!A:A,部门!B:B)</f>
        <v>销售四部</v>
      </c>
      <c r="C59" s="17" t="str">
        <f t="shared" si="0"/>
        <v>2026-01</v>
      </c>
      <c r="D59" s="19">
        <f ca="1">SUMIFS(业务数据统计!E:E,业务数据统计!S:S,A59,业务数据统计!F:F,"是")</f>
        <v>4.98</v>
      </c>
      <c r="E59" s="5" t="str">
        <f>_xlfn.XLOOKUP(A59,业务数据统计!S:S,业务数据统计!T:T,"")</f>
        <v>营销四部</v>
      </c>
      <c r="F59"/>
    </row>
    <row r="60" ht="13.5" spans="1:6">
      <c r="A60" s="15" t="s">
        <v>353</v>
      </c>
      <c r="B60" s="16" t="str">
        <f>_xlfn.XLOOKUP(E60,部门!A:A,部门!B:B)</f>
        <v>销售一部</v>
      </c>
      <c r="C60" s="17" t="str">
        <f t="shared" si="0"/>
        <v>2026-01</v>
      </c>
      <c r="D60" s="19">
        <f ca="1">SUMIFS(业务数据统计!E:E,业务数据统计!S:S,A60,业务数据统计!F:F,"是")</f>
        <v>4.94</v>
      </c>
      <c r="E60" s="5" t="str">
        <f>_xlfn.XLOOKUP(A60,业务数据统计!S:S,业务数据统计!T:T,"")</f>
        <v>营销一部</v>
      </c>
      <c r="F60"/>
    </row>
    <row r="61" ht="13.5" spans="1:6">
      <c r="A61" s="15" t="s">
        <v>896</v>
      </c>
      <c r="B61" s="16" t="str">
        <f>_xlfn.XLOOKUP(E61,部门!A:A,部门!B:B)</f>
        <v>深圳</v>
      </c>
      <c r="C61" s="17" t="str">
        <f t="shared" si="0"/>
        <v>2026-01</v>
      </c>
      <c r="D61" s="19">
        <f ca="1">SUMIFS(业务数据统计!E:E,业务数据统计!S:S,A61,业务数据统计!F:F,"是")</f>
        <v>4.83</v>
      </c>
      <c r="E61" s="5" t="str">
        <f>_xlfn.XLOOKUP(A61,业务数据统计!S:S,业务数据统计!T:T,"")</f>
        <v>营销七部</v>
      </c>
      <c r="F61"/>
    </row>
    <row r="62" ht="13.5" spans="1:6">
      <c r="A62" s="15" t="s">
        <v>4561</v>
      </c>
      <c r="B62" s="16" t="str">
        <f>_xlfn.XLOOKUP(E62,部门!A:A,部门!B:B)</f>
        <v>杭州</v>
      </c>
      <c r="C62" s="17" t="str">
        <f t="shared" si="0"/>
        <v>2026-01</v>
      </c>
      <c r="D62" s="19">
        <f ca="1">SUMIFS(业务数据统计!E:E,业务数据统计!S:S,A62,业务数据统计!F:F,"是")</f>
        <v>4.74</v>
      </c>
      <c r="E62" s="5" t="str">
        <f>_xlfn.XLOOKUP(A62,业务数据统计!S:S,业务数据统计!T:T,"")</f>
        <v>杭州销售一部</v>
      </c>
      <c r="F62"/>
    </row>
    <row r="63" ht="13.5" spans="1:6">
      <c r="A63" s="15" t="s">
        <v>1262</v>
      </c>
      <c r="B63" s="16" t="str">
        <f>_xlfn.XLOOKUP(E63,部门!A:A,部门!B:B)</f>
        <v>销售二部</v>
      </c>
      <c r="C63" s="17" t="str">
        <f t="shared" si="0"/>
        <v>2026-01</v>
      </c>
      <c r="D63" s="19">
        <f ca="1">SUMIFS(业务数据统计!E:E,业务数据统计!S:S,A63,业务数据统计!F:F,"是")</f>
        <v>4.7</v>
      </c>
      <c r="E63" s="5" t="str">
        <f>_xlfn.XLOOKUP(A63,业务数据统计!S:S,业务数据统计!T:T,"")</f>
        <v>营销二部</v>
      </c>
      <c r="F63"/>
    </row>
    <row r="64" ht="13.5" spans="1:6">
      <c r="A64" s="25" t="s">
        <v>8545</v>
      </c>
      <c r="B64" s="16" t="str">
        <f>_xlfn.XLOOKUP(E64,部门!A:A,部门!B:B)</f>
        <v>销售二部</v>
      </c>
      <c r="C64" s="17" t="str">
        <f t="shared" si="0"/>
        <v>2026-01</v>
      </c>
      <c r="D64" s="19">
        <f ca="1">SUMIFS(业务数据统计!E:E,业务数据统计!S:S,A64,业务数据统计!F:F,"是")</f>
        <v>4.65</v>
      </c>
      <c r="E64" s="5" t="str">
        <f>_xlfn.XLOOKUP(A64,业务数据统计!S:S,业务数据统计!T:T,"")</f>
        <v>营销二部</v>
      </c>
      <c r="F64"/>
    </row>
    <row r="65" ht="13.5" spans="1:6">
      <c r="A65" s="15" t="s">
        <v>4684</v>
      </c>
      <c r="B65" s="16" t="str">
        <f>_xlfn.XLOOKUP(E65,部门!A:A,部门!B:B)</f>
        <v>深圳</v>
      </c>
      <c r="C65" s="17" t="str">
        <f t="shared" si="0"/>
        <v>2026-01</v>
      </c>
      <c r="D65" s="19">
        <f ca="1">SUMIFS(业务数据统计!E:E,业务数据统计!S:S,A65,业务数据统计!F:F,"是")</f>
        <v>4.5</v>
      </c>
      <c r="E65" s="5" t="str">
        <f>_xlfn.XLOOKUP(A65,业务数据统计!S:S,业务数据统计!T:T,"")</f>
        <v>营销七部</v>
      </c>
      <c r="F65"/>
    </row>
    <row r="66" ht="13.5" spans="1:6">
      <c r="A66" s="15" t="s">
        <v>612</v>
      </c>
      <c r="B66" s="16" t="str">
        <f>_xlfn.XLOOKUP(E66,部门!A:A,部门!B:B)</f>
        <v>销售三部</v>
      </c>
      <c r="C66" s="17" t="str">
        <f t="shared" si="0"/>
        <v>2026-01</v>
      </c>
      <c r="D66" s="19">
        <f ca="1">SUMIFS(业务数据统计!E:E,业务数据统计!S:S,A66,业务数据统计!F:F,"是")</f>
        <v>4.23</v>
      </c>
      <c r="E66" s="5" t="str">
        <f>_xlfn.XLOOKUP(A66,业务数据统计!S:S,业务数据统计!T:T,"")</f>
        <v>营销三部</v>
      </c>
      <c r="F66"/>
    </row>
    <row r="67" ht="13.5" spans="1:6">
      <c r="A67" s="15" t="s">
        <v>6833</v>
      </c>
      <c r="B67" s="16" t="str">
        <f>_xlfn.XLOOKUP(E67,部门!A:A,部门!B:B)</f>
        <v>台州</v>
      </c>
      <c r="C67" s="17" t="str">
        <f t="shared" ref="C67:C115" si="2">$F$1</f>
        <v>2026-01</v>
      </c>
      <c r="D67" s="19">
        <f ca="1">SUMIFS(业务数据统计!E:E,业务数据统计!S:S,A67,业务数据统计!F:F,"是")</f>
        <v>4.14</v>
      </c>
      <c r="E67" s="5" t="str">
        <f>_xlfn.XLOOKUP(A67,业务数据统计!S:S,业务数据统计!T:T,"")</f>
        <v>台州销售一部</v>
      </c>
      <c r="F67"/>
    </row>
    <row r="68" ht="13.5" spans="1:6">
      <c r="A68" s="15" t="s">
        <v>2611</v>
      </c>
      <c r="B68" s="16" t="str">
        <f>_xlfn.XLOOKUP(E68,部门!A:A,部门!B:B)</f>
        <v>宁波</v>
      </c>
      <c r="C68" s="17" t="str">
        <f t="shared" si="2"/>
        <v>2026-01</v>
      </c>
      <c r="D68" s="19">
        <f ca="1">SUMIFS(业务数据统计!E:E,业务数据统计!S:S,A68,业务数据统计!F:F,"是")</f>
        <v>4.02</v>
      </c>
      <c r="E68" s="5" t="str">
        <f>_xlfn.XLOOKUP(A68,业务数据统计!S:S,业务数据统计!T:T,"")</f>
        <v>宁波销售一部</v>
      </c>
      <c r="F68"/>
    </row>
    <row r="69" ht="13.5" spans="1:6">
      <c r="A69" s="15" t="s">
        <v>246</v>
      </c>
      <c r="B69" s="16" t="str">
        <f>_xlfn.XLOOKUP(E69,部门!A:A,部门!B:B)</f>
        <v>销售一部</v>
      </c>
      <c r="C69" s="17" t="str">
        <f t="shared" si="2"/>
        <v>2026-01</v>
      </c>
      <c r="D69" s="19">
        <f ca="1">SUMIFS(业务数据统计!E:E,业务数据统计!S:S,A69,业务数据统计!F:F,"是")</f>
        <v>3.64</v>
      </c>
      <c r="E69" s="5" t="str">
        <f>_xlfn.XLOOKUP(A69,业务数据统计!S:S,业务数据统计!T:T,"")</f>
        <v>营销一部</v>
      </c>
      <c r="F69"/>
    </row>
    <row r="70" ht="13.5" spans="1:6">
      <c r="A70" s="15" t="s">
        <v>1771</v>
      </c>
      <c r="B70" s="16" t="str">
        <f>_xlfn.XLOOKUP(E70,部门!A:A,部门!B:B)</f>
        <v>销售三部</v>
      </c>
      <c r="C70" s="17" t="str">
        <f t="shared" si="2"/>
        <v>2026-01</v>
      </c>
      <c r="D70" s="19">
        <f ca="1">SUMIFS(业务数据统计!E:E,业务数据统计!S:S,A70,业务数据统计!F:F,"是")</f>
        <v>3.48</v>
      </c>
      <c r="E70" s="5" t="str">
        <f>_xlfn.XLOOKUP(A70,业务数据统计!S:S,业务数据统计!T:T,"")</f>
        <v>营销三部</v>
      </c>
      <c r="F70"/>
    </row>
    <row r="71" ht="13.5" spans="1:6">
      <c r="A71" s="15" t="s">
        <v>5956</v>
      </c>
      <c r="B71" s="16" t="str">
        <f>_xlfn.XLOOKUP(E71,部门!A:A,部门!B:B)</f>
        <v>销售三部</v>
      </c>
      <c r="C71" s="17" t="str">
        <f t="shared" si="2"/>
        <v>2026-01</v>
      </c>
      <c r="D71" s="19">
        <f ca="1">SUMIFS(业务数据统计!E:E,业务数据统计!S:S,A71,业务数据统计!F:F,"是")</f>
        <v>3.36</v>
      </c>
      <c r="E71" s="5" t="str">
        <f>_xlfn.XLOOKUP(A71,业务数据统计!S:S,业务数据统计!T:T,"")</f>
        <v>营销三部</v>
      </c>
      <c r="F71"/>
    </row>
    <row r="72" ht="13.5" spans="1:6">
      <c r="A72" s="15" t="s">
        <v>1488</v>
      </c>
      <c r="B72" s="16" t="str">
        <f>_xlfn.XLOOKUP(E72,部门!A:A,部门!B:B)</f>
        <v>销售一部</v>
      </c>
      <c r="C72" s="17" t="str">
        <f t="shared" si="2"/>
        <v>2026-01</v>
      </c>
      <c r="D72" s="19">
        <f ca="1">SUMIFS(业务数据统计!E:E,业务数据统计!S:S,A72,业务数据统计!F:F,"是")</f>
        <v>3.29</v>
      </c>
      <c r="E72" s="5" t="str">
        <f>_xlfn.XLOOKUP(A72,业务数据统计!S:S,业务数据统计!T:T,"")</f>
        <v>营销一部</v>
      </c>
      <c r="F72"/>
    </row>
    <row r="73" ht="13.5" spans="1:6">
      <c r="A73" s="15" t="s">
        <v>1498</v>
      </c>
      <c r="B73" s="16" t="str">
        <f>_xlfn.XLOOKUP(E73,部门!A:A,部门!B:B)</f>
        <v>宁波</v>
      </c>
      <c r="C73" s="17" t="str">
        <f t="shared" si="2"/>
        <v>2026-01</v>
      </c>
      <c r="D73" s="19">
        <f ca="1">SUMIFS(业务数据统计!E:E,业务数据统计!S:S,A73,业务数据统计!F:F,"是")</f>
        <v>3.07</v>
      </c>
      <c r="E73" s="5" t="str">
        <f>_xlfn.XLOOKUP(A73,业务数据统计!S:S,业务数据统计!T:T,"")</f>
        <v>宁波销售一部</v>
      </c>
      <c r="F73"/>
    </row>
    <row r="74" ht="13.5" spans="1:6">
      <c r="A74" s="26" t="s">
        <v>2871</v>
      </c>
      <c r="B74" s="16" t="str">
        <f>_xlfn.XLOOKUP(E74,部门!A:A,部门!B:B)</f>
        <v>销售二部</v>
      </c>
      <c r="C74" s="17" t="str">
        <f t="shared" si="2"/>
        <v>2026-01</v>
      </c>
      <c r="D74" s="19">
        <f ca="1">SUMIFS(业务数据统计!E:E,业务数据统计!S:S,A74,业务数据统计!F:F,"是")</f>
        <v>2.81</v>
      </c>
      <c r="E74" s="5" t="str">
        <f>_xlfn.XLOOKUP(A74,业务数据统计!S:S,业务数据统计!T:T,"")</f>
        <v>营销二部</v>
      </c>
      <c r="F74"/>
    </row>
    <row r="75" ht="13.5" spans="1:6">
      <c r="A75" s="26" t="s">
        <v>8653</v>
      </c>
      <c r="B75" s="16" t="str">
        <f>_xlfn.XLOOKUP(E75,部门!A:A,部门!B:B)</f>
        <v>销售三部</v>
      </c>
      <c r="C75" s="17" t="str">
        <f t="shared" si="2"/>
        <v>2026-01</v>
      </c>
      <c r="D75" s="19">
        <f ca="1">SUMIFS(业务数据统计!E:E,业务数据统计!S:S,A75,业务数据统计!F:F,"是")</f>
        <v>2.55</v>
      </c>
      <c r="E75" s="5" t="str">
        <f>_xlfn.XLOOKUP(A75,业务数据统计!S:S,业务数据统计!T:T,"")</f>
        <v>营销三部</v>
      </c>
      <c r="F75"/>
    </row>
    <row r="76" ht="13.5" spans="1:6">
      <c r="A76" s="26" t="s">
        <v>306</v>
      </c>
      <c r="B76" s="16" t="str">
        <f>_xlfn.XLOOKUP(E76,部门!A:A,部门!B:B)</f>
        <v>销售四部</v>
      </c>
      <c r="C76" s="17" t="str">
        <f t="shared" si="2"/>
        <v>2026-01</v>
      </c>
      <c r="D76" s="19">
        <f ca="1">SUMIFS(业务数据统计!E:E,业务数据统计!S:S,A76,业务数据统计!F:F,"是")</f>
        <v>2.52</v>
      </c>
      <c r="E76" s="5" t="str">
        <f>_xlfn.XLOOKUP(A76,业务数据统计!S:S,业务数据统计!T:T,"")</f>
        <v>营销四部</v>
      </c>
      <c r="F76"/>
    </row>
    <row r="77" ht="13.5" spans="1:6">
      <c r="A77" s="27" t="s">
        <v>11130</v>
      </c>
      <c r="B77" s="16" t="str">
        <f>_xlfn.XLOOKUP(E77,部门!A:A,部门!B:B)</f>
        <v>宁波</v>
      </c>
      <c r="C77" s="17" t="str">
        <f t="shared" si="2"/>
        <v>2026-01</v>
      </c>
      <c r="D77" s="19">
        <f ca="1">SUMIFS(业务数据统计!E:E,业务数据统计!S:S,A77,业务数据统计!F:F,"是")</f>
        <v>2.51</v>
      </c>
      <c r="E77" s="5" t="str">
        <f>_xlfn.XLOOKUP(A77,业务数据统计!S:S,业务数据统计!T:T,"")</f>
        <v>宁波销售一部</v>
      </c>
      <c r="F77"/>
    </row>
    <row r="78" ht="13.5" spans="1:6">
      <c r="A78" s="26" t="s">
        <v>664</v>
      </c>
      <c r="B78" s="16" t="str">
        <f>_xlfn.XLOOKUP(E78,部门!A:A,部门!B:B)</f>
        <v>销售三部</v>
      </c>
      <c r="C78" s="17" t="str">
        <f t="shared" si="2"/>
        <v>2026-01</v>
      </c>
      <c r="D78" s="19">
        <f ca="1">SUMIFS(业务数据统计!E:E,业务数据统计!S:S,A78,业务数据统计!F:F,"是")</f>
        <v>2.45</v>
      </c>
      <c r="E78" s="5" t="str">
        <f>_xlfn.XLOOKUP(A78,业务数据统计!S:S,业务数据统计!T:T,"")</f>
        <v>营销三部</v>
      </c>
      <c r="F78"/>
    </row>
    <row r="79" ht="13.5" spans="1:6">
      <c r="A79" s="26" t="s">
        <v>1567</v>
      </c>
      <c r="B79" s="16" t="str">
        <f>_xlfn.XLOOKUP(E79,部门!A:A,部门!B:B)</f>
        <v>销售一部</v>
      </c>
      <c r="C79" s="17" t="str">
        <f t="shared" si="2"/>
        <v>2026-01</v>
      </c>
      <c r="D79" s="19">
        <f ca="1">SUMIFS(业务数据统计!E:E,业务数据统计!S:S,A79,业务数据统计!F:F,"是")</f>
        <v>2.24</v>
      </c>
      <c r="E79" s="5" t="str">
        <f>_xlfn.XLOOKUP(A79,业务数据统计!S:S,业务数据统计!T:T,"")</f>
        <v>营销一部</v>
      </c>
      <c r="F79"/>
    </row>
    <row r="80" ht="13.5" spans="1:6">
      <c r="A80" s="26" t="s">
        <v>1269</v>
      </c>
      <c r="B80" s="16" t="str">
        <f>_xlfn.XLOOKUP(E80,部门!A:A,部门!B:B)</f>
        <v>销售一部</v>
      </c>
      <c r="C80" s="17" t="str">
        <f t="shared" si="2"/>
        <v>2026-01</v>
      </c>
      <c r="D80" s="19">
        <f ca="1">SUMIFS(业务数据统计!E:E,业务数据统计!S:S,A80,业务数据统计!F:F,"是")</f>
        <v>2.18</v>
      </c>
      <c r="E80" s="5" t="str">
        <f>_xlfn.XLOOKUP(A80,业务数据统计!S:S,业务数据统计!T:T,"")</f>
        <v>营销一部</v>
      </c>
      <c r="F80"/>
    </row>
    <row r="81" ht="13.5" spans="1:6">
      <c r="A81" s="26" t="s">
        <v>6557</v>
      </c>
      <c r="B81" s="16" t="str">
        <f>_xlfn.XLOOKUP(E81,部门!A:A,部门!B:B)</f>
        <v>宁波</v>
      </c>
      <c r="C81" s="17" t="str">
        <f t="shared" si="2"/>
        <v>2026-01</v>
      </c>
      <c r="D81" s="19">
        <f ca="1">SUMIFS(业务数据统计!E:E,业务数据统计!S:S,A81,业务数据统计!F:F,"是")</f>
        <v>1.98</v>
      </c>
      <c r="E81" s="5" t="str">
        <f>_xlfn.XLOOKUP(A81,业务数据统计!S:S,业务数据统计!T:T,"")</f>
        <v>宁波销售一部</v>
      </c>
      <c r="F81"/>
    </row>
    <row r="82" ht="13.5" spans="1:6">
      <c r="A82" s="26" t="s">
        <v>2305</v>
      </c>
      <c r="B82" s="16" t="str">
        <f>_xlfn.XLOOKUP(E82,部门!A:A,部门!B:B)</f>
        <v>销售四部</v>
      </c>
      <c r="C82" s="17" t="str">
        <f t="shared" si="2"/>
        <v>2026-01</v>
      </c>
      <c r="D82" s="19">
        <f ca="1">SUMIFS(业务数据统计!E:E,业务数据统计!S:S,A82,业务数据统计!F:F,"是")</f>
        <v>1.95</v>
      </c>
      <c r="E82" s="5" t="str">
        <f>_xlfn.XLOOKUP(A82,业务数据统计!S:S,业务数据统计!T:T,"")</f>
        <v>营销四部</v>
      </c>
      <c r="F82"/>
    </row>
    <row r="83" ht="13.5" spans="1:6">
      <c r="A83" s="27" t="s">
        <v>10131</v>
      </c>
      <c r="B83" s="16" t="str">
        <f>_xlfn.XLOOKUP(E83,部门!A:A,部门!B:B)</f>
        <v>深圳</v>
      </c>
      <c r="C83" s="17" t="str">
        <f t="shared" si="2"/>
        <v>2026-01</v>
      </c>
      <c r="D83" s="19">
        <f ca="1">SUMIFS(业务数据统计!E:E,业务数据统计!S:S,A83,业务数据统计!F:F,"是")</f>
        <v>1.79</v>
      </c>
      <c r="E83" s="5" t="str">
        <f>_xlfn.XLOOKUP(A83,业务数据统计!S:S,业务数据统计!T:T,"")</f>
        <v>营销七部</v>
      </c>
      <c r="F83"/>
    </row>
    <row r="84" ht="13.5" spans="1:6">
      <c r="A84" s="26" t="s">
        <v>820</v>
      </c>
      <c r="B84" s="16" t="str">
        <f>_xlfn.XLOOKUP(E84,部门!A:A,部门!B:B)</f>
        <v>销售三部</v>
      </c>
      <c r="C84" s="17" t="str">
        <f t="shared" si="2"/>
        <v>2026-01</v>
      </c>
      <c r="D84" s="19">
        <f ca="1">SUMIFS(业务数据统计!E:E,业务数据统计!S:S,A84,业务数据统计!F:F,"是")</f>
        <v>1.77</v>
      </c>
      <c r="E84" s="5" t="str">
        <f>_xlfn.XLOOKUP(A84,业务数据统计!S:S,业务数据统计!T:T,"")</f>
        <v>营销三部</v>
      </c>
      <c r="F84"/>
    </row>
    <row r="85" ht="13.5" spans="1:6">
      <c r="A85" s="26" t="s">
        <v>3949</v>
      </c>
      <c r="B85" s="16" t="str">
        <f>_xlfn.XLOOKUP(E85,部门!A:A,部门!B:B)</f>
        <v>深圳</v>
      </c>
      <c r="C85" s="17" t="str">
        <f t="shared" si="2"/>
        <v>2026-01</v>
      </c>
      <c r="D85" s="19">
        <f ca="1">SUMIFS(业务数据统计!E:E,业务数据统计!S:S,A85,业务数据统计!F:F,"是")</f>
        <v>1.72</v>
      </c>
      <c r="E85" s="5" t="str">
        <f>_xlfn.XLOOKUP(A85,业务数据统计!S:S,业务数据统计!T:T,"")</f>
        <v>营销七部</v>
      </c>
      <c r="F85"/>
    </row>
    <row r="86" ht="13.5" spans="1:6">
      <c r="A86" s="26" t="s">
        <v>1068</v>
      </c>
      <c r="B86" s="16" t="str">
        <f>_xlfn.XLOOKUP(E86,部门!A:A,部门!B:B)</f>
        <v>深圳</v>
      </c>
      <c r="C86" s="17" t="str">
        <f t="shared" si="2"/>
        <v>2026-01</v>
      </c>
      <c r="D86" s="19">
        <f ca="1">SUMIFS(业务数据统计!E:E,业务数据统计!S:S,A86,业务数据统计!F:F,"是")</f>
        <v>1.68</v>
      </c>
      <c r="E86" s="5" t="str">
        <f>_xlfn.XLOOKUP(A86,业务数据统计!S:S,业务数据统计!T:T,"")</f>
        <v>营销七部</v>
      </c>
      <c r="F86"/>
    </row>
    <row r="87" ht="13.5" spans="1:6">
      <c r="A87" s="26" t="s">
        <v>3565</v>
      </c>
      <c r="B87" s="16" t="str">
        <f>_xlfn.XLOOKUP(E87,部门!A:A,部门!B:B)</f>
        <v>宁波</v>
      </c>
      <c r="C87" s="17" t="str">
        <f t="shared" si="2"/>
        <v>2026-01</v>
      </c>
      <c r="D87" s="19">
        <f ca="1">SUMIFS(业务数据统计!E:E,业务数据统计!S:S,A87,业务数据统计!F:F,"是")</f>
        <v>1.53</v>
      </c>
      <c r="E87" s="5" t="str">
        <f>_xlfn.XLOOKUP(A87,业务数据统计!S:S,业务数据统计!T:T,"")</f>
        <v>宁波销售一部</v>
      </c>
      <c r="F87"/>
    </row>
    <row r="88" ht="13.5" spans="1:6">
      <c r="A88" s="26" t="s">
        <v>6055</v>
      </c>
      <c r="B88" s="16" t="str">
        <f>_xlfn.XLOOKUP(E88,部门!A:A,部门!B:B)</f>
        <v>台州</v>
      </c>
      <c r="C88" s="17" t="str">
        <f t="shared" si="2"/>
        <v>2026-01</v>
      </c>
      <c r="D88" s="19">
        <f ca="1">SUMIFS(业务数据统计!E:E,业务数据统计!S:S,A88,业务数据统计!F:F,"是")</f>
        <v>1.42</v>
      </c>
      <c r="E88" s="5" t="str">
        <f>_xlfn.XLOOKUP(A88,业务数据统计!S:S,业务数据统计!T:T,"")</f>
        <v>台州销售一部</v>
      </c>
      <c r="F88"/>
    </row>
    <row r="89" ht="13.5" spans="1:6">
      <c r="A89" s="27" t="s">
        <v>219</v>
      </c>
      <c r="B89" s="16" t="str">
        <f>_xlfn.XLOOKUP(E89,部门!A:A,部门!B:B)</f>
        <v>销售一部</v>
      </c>
      <c r="C89" s="17" t="str">
        <f t="shared" si="2"/>
        <v>2026-01</v>
      </c>
      <c r="D89" s="19">
        <f ca="1">SUMIFS(业务数据统计!E:E,业务数据统计!S:S,A89,业务数据统计!F:F,"是")</f>
        <v>1.25</v>
      </c>
      <c r="E89" s="5" t="str">
        <f>_xlfn.XLOOKUP(A89,业务数据统计!S:S,业务数据统计!T:T,"")</f>
        <v>营销一部</v>
      </c>
      <c r="F89"/>
    </row>
    <row r="90" ht="13.5" spans="1:6">
      <c r="A90" s="26" t="s">
        <v>279</v>
      </c>
      <c r="B90" s="16" t="str">
        <f>_xlfn.XLOOKUP(E90,部门!A:A,部门!B:B)</f>
        <v>销售三部</v>
      </c>
      <c r="C90" s="17" t="str">
        <f t="shared" si="2"/>
        <v>2026-01</v>
      </c>
      <c r="D90" s="19">
        <f ca="1">SUMIFS(业务数据统计!E:E,业务数据统计!S:S,A90,业务数据统计!F:F,"是")</f>
        <v>1.09</v>
      </c>
      <c r="E90" s="5" t="str">
        <f>_xlfn.XLOOKUP(A90,业务数据统计!S:S,业务数据统计!T:T,"")</f>
        <v>营销三部</v>
      </c>
      <c r="F90"/>
    </row>
    <row r="91" ht="13.5" spans="1:6">
      <c r="A91" s="26" t="s">
        <v>2149</v>
      </c>
      <c r="B91" s="16" t="str">
        <f>_xlfn.XLOOKUP(E91,部门!A:A,部门!B:B)</f>
        <v>销售二部</v>
      </c>
      <c r="C91" s="17" t="str">
        <f t="shared" si="2"/>
        <v>2026-01</v>
      </c>
      <c r="D91" s="19">
        <f ca="1">SUMIFS(业务数据统计!E:E,业务数据统计!S:S,A91,业务数据统计!F:F,"是")</f>
        <v>1.06</v>
      </c>
      <c r="E91" s="5" t="str">
        <f>_xlfn.XLOOKUP(A91,业务数据统计!S:S,业务数据统计!T:T,"")</f>
        <v>营销二部</v>
      </c>
      <c r="F91"/>
    </row>
    <row r="92" ht="13.5" spans="1:6">
      <c r="A92" s="26" t="s">
        <v>668</v>
      </c>
      <c r="B92" s="16" t="str">
        <f>_xlfn.XLOOKUP(E92,部门!A:A,部门!B:B)</f>
        <v>深圳</v>
      </c>
      <c r="C92" s="17" t="str">
        <f t="shared" si="2"/>
        <v>2026-01</v>
      </c>
      <c r="D92" s="19">
        <f ca="1">SUMIFS(业务数据统计!E:E,业务数据统计!S:S,A92,业务数据统计!F:F,"是")</f>
        <v>0.95</v>
      </c>
      <c r="E92" s="5" t="str">
        <f>_xlfn.XLOOKUP(A92,业务数据统计!S:S,业务数据统计!T:T,"")</f>
        <v>营销七部</v>
      </c>
      <c r="F92"/>
    </row>
    <row r="93" ht="13.5" spans="1:6">
      <c r="A93" s="26" t="s">
        <v>951</v>
      </c>
      <c r="B93" s="16" t="str">
        <f>_xlfn.XLOOKUP(E93,部门!A:A,部门!B:B)</f>
        <v>广州</v>
      </c>
      <c r="C93" s="17" t="str">
        <f t="shared" si="2"/>
        <v>2026-01</v>
      </c>
      <c r="D93" s="19">
        <f ca="1">SUMIFS(业务数据统计!E:E,业务数据统计!S:S,A93,业务数据统计!F:F,"是")</f>
        <v>0.86</v>
      </c>
      <c r="E93" s="5" t="str">
        <f>_xlfn.XLOOKUP(A93,业务数据统计!S:S,业务数据统计!T:T,"")</f>
        <v>广州销售一部</v>
      </c>
      <c r="F93"/>
    </row>
    <row r="94" ht="13.5" spans="1:6">
      <c r="A94" s="26" t="s">
        <v>562</v>
      </c>
      <c r="B94" s="16" t="str">
        <f>_xlfn.XLOOKUP(E94,部门!A:A,部门!B:B)</f>
        <v>销售四部</v>
      </c>
      <c r="C94" s="17" t="str">
        <f t="shared" si="2"/>
        <v>2026-01</v>
      </c>
      <c r="D94" s="19">
        <f ca="1">SUMIFS(业务数据统计!E:E,业务数据统计!S:S,A94,业务数据统计!F:F,"是")</f>
        <v>0.84</v>
      </c>
      <c r="E94" s="5" t="str">
        <f>_xlfn.XLOOKUP(A94,业务数据统计!S:S,业务数据统计!T:T,"")</f>
        <v>营销四部</v>
      </c>
      <c r="F94"/>
    </row>
    <row r="95" ht="13.5" spans="1:6">
      <c r="A95" s="26" t="s">
        <v>745</v>
      </c>
      <c r="B95" s="16" t="str">
        <f>_xlfn.XLOOKUP(E95,部门!A:A,部门!B:B)</f>
        <v>销售三部</v>
      </c>
      <c r="C95" s="17" t="str">
        <f t="shared" si="2"/>
        <v>2026-01</v>
      </c>
      <c r="D95" s="19">
        <f ca="1">SUMIFS(业务数据统计!E:E,业务数据统计!S:S,A95,业务数据统计!F:F,"是")</f>
        <v>0.82</v>
      </c>
      <c r="E95" s="5" t="str">
        <f>_xlfn.XLOOKUP(A95,业务数据统计!S:S,业务数据统计!T:T,"")</f>
        <v>营销三部</v>
      </c>
      <c r="F95"/>
    </row>
    <row r="96" ht="13.5" spans="1:6">
      <c r="A96" s="26" t="s">
        <v>103</v>
      </c>
      <c r="B96" s="16" t="str">
        <f>_xlfn.XLOOKUP(E96,部门!A:A,部门!B:B)</f>
        <v>销售二部</v>
      </c>
      <c r="C96" s="17" t="str">
        <f t="shared" si="2"/>
        <v>2026-01</v>
      </c>
      <c r="D96" s="19">
        <f ca="1">SUMIFS(业务数据统计!E:E,业务数据统计!S:S,A96,业务数据统计!F:F,"是")</f>
        <v>0.71</v>
      </c>
      <c r="E96" s="5" t="str">
        <f>_xlfn.XLOOKUP(A96,业务数据统计!S:S,业务数据统计!T:T,"")</f>
        <v>营销二部</v>
      </c>
      <c r="F96"/>
    </row>
    <row r="97" ht="13.5" spans="1:6">
      <c r="A97" s="26" t="s">
        <v>1593</v>
      </c>
      <c r="B97" s="16" t="str">
        <f>_xlfn.XLOOKUP(E97,部门!A:A,部门!B:B)</f>
        <v>销售三部</v>
      </c>
      <c r="C97" s="17" t="str">
        <f t="shared" si="2"/>
        <v>2026-01</v>
      </c>
      <c r="D97" s="19">
        <f ca="1">SUMIFS(业务数据统计!E:E,业务数据统计!S:S,A97,业务数据统计!F:F,"是")</f>
        <v>0.64</v>
      </c>
      <c r="E97" s="5" t="str">
        <f>_xlfn.XLOOKUP(A97,业务数据统计!S:S,业务数据统计!T:T,"")</f>
        <v>营销三部</v>
      </c>
      <c r="F97"/>
    </row>
    <row r="98" ht="13.5" spans="1:6">
      <c r="A98" s="26" t="s">
        <v>2900</v>
      </c>
      <c r="B98" s="16" t="str">
        <f>_xlfn.XLOOKUP(E98,部门!A:A,部门!B:B)</f>
        <v>宁波</v>
      </c>
      <c r="C98" s="17" t="str">
        <f t="shared" si="2"/>
        <v>2026-01</v>
      </c>
      <c r="D98" s="19">
        <f ca="1">SUMIFS(业务数据统计!E:E,业务数据统计!S:S,A98,业务数据统计!F:F,"是")</f>
        <v>0.63</v>
      </c>
      <c r="E98" s="5" t="str">
        <f>_xlfn.XLOOKUP(A98,业务数据统计!S:S,业务数据统计!T:T,"")</f>
        <v>宁波销售一部</v>
      </c>
      <c r="F98"/>
    </row>
    <row r="99" ht="13.5" spans="1:6">
      <c r="A99" s="26" t="s">
        <v>535</v>
      </c>
      <c r="B99" s="16" t="str">
        <f>_xlfn.XLOOKUP(E99,部门!A:A,部门!B:B)</f>
        <v>销售四部</v>
      </c>
      <c r="C99" s="17" t="str">
        <f t="shared" si="2"/>
        <v>2026-01</v>
      </c>
      <c r="D99" s="19">
        <f ca="1">SUMIFS(业务数据统计!E:E,业务数据统计!S:S,A99,业务数据统计!F:F,"是")</f>
        <v>0.59</v>
      </c>
      <c r="E99" s="5" t="str">
        <f>_xlfn.XLOOKUP(A99,业务数据统计!S:S,业务数据统计!T:T,"")</f>
        <v>营销四部</v>
      </c>
      <c r="F99"/>
    </row>
    <row r="100" ht="13.5" spans="1:6">
      <c r="A100" s="26" t="s">
        <v>642</v>
      </c>
      <c r="B100" s="16" t="str">
        <f>_xlfn.XLOOKUP(E100,部门!A:A,部门!B:B)</f>
        <v>销售四部</v>
      </c>
      <c r="C100" s="17" t="str">
        <f t="shared" si="2"/>
        <v>2026-01</v>
      </c>
      <c r="D100" s="19">
        <f ca="1">SUMIFS(业务数据统计!E:E,业务数据统计!S:S,A100,业务数据统计!F:F,"是")</f>
        <v>0.58</v>
      </c>
      <c r="E100" s="5" t="str">
        <f>_xlfn.XLOOKUP(A100,业务数据统计!S:S,业务数据统计!T:T,"")</f>
        <v>营销四部</v>
      </c>
      <c r="F100"/>
    </row>
    <row r="101" ht="13.5" spans="1:6">
      <c r="A101" s="26" t="s">
        <v>5940</v>
      </c>
      <c r="B101" s="16" t="str">
        <f>_xlfn.XLOOKUP(E101,部门!A:A,部门!B:B)</f>
        <v>宁波</v>
      </c>
      <c r="C101" s="17" t="str">
        <f t="shared" si="2"/>
        <v>2026-01</v>
      </c>
      <c r="D101" s="19">
        <f ca="1">SUMIFS(业务数据统计!E:E,业务数据统计!S:S,A101,业务数据统计!F:F,"是")</f>
        <v>0.47</v>
      </c>
      <c r="E101" s="5" t="str">
        <f>_xlfn.XLOOKUP(A101,业务数据统计!S:S,业务数据统计!T:T,"")</f>
        <v>宁波销售一部</v>
      </c>
      <c r="F101"/>
    </row>
    <row r="102" ht="13.5" spans="1:6">
      <c r="A102" s="26" t="s">
        <v>694</v>
      </c>
      <c r="B102" s="16" t="str">
        <f>_xlfn.XLOOKUP(E102,部门!A:A,部门!B:B)</f>
        <v>销售一部</v>
      </c>
      <c r="C102" s="17" t="str">
        <f t="shared" si="2"/>
        <v>2026-01</v>
      </c>
      <c r="D102" s="19">
        <f ca="1">SUMIFS(业务数据统计!E:E,业务数据统计!S:S,A102,业务数据统计!F:F,"是")</f>
        <v>0.4</v>
      </c>
      <c r="E102" s="5" t="str">
        <f>_xlfn.XLOOKUP(A102,业务数据统计!S:S,业务数据统计!T:T,"")</f>
        <v>营销一部</v>
      </c>
      <c r="F102"/>
    </row>
    <row r="103" ht="13.5" spans="1:6">
      <c r="A103" s="26" t="s">
        <v>4442</v>
      </c>
      <c r="B103" s="16" t="str">
        <f>_xlfn.XLOOKUP(E103,部门!A:A,部门!B:B)</f>
        <v>广州</v>
      </c>
      <c r="C103" s="17" t="str">
        <f t="shared" si="2"/>
        <v>2026-01</v>
      </c>
      <c r="D103" s="19">
        <f ca="1">SUMIFS(业务数据统计!E:E,业务数据统计!S:S,A103,业务数据统计!F:F,"是")</f>
        <v>0.36</v>
      </c>
      <c r="E103" s="5" t="str">
        <f>_xlfn.XLOOKUP(A103,业务数据统计!S:S,业务数据统计!T:T,"")</f>
        <v>广州销售一部</v>
      </c>
      <c r="F103"/>
    </row>
    <row r="104" ht="13.5" spans="1:6">
      <c r="A104" s="27" t="s">
        <v>3347</v>
      </c>
      <c r="B104" s="16" t="str">
        <f>_xlfn.XLOOKUP(E104,部门!A:A,部门!B:B)</f>
        <v>销售四部</v>
      </c>
      <c r="C104" s="17" t="str">
        <f t="shared" si="2"/>
        <v>2026-01</v>
      </c>
      <c r="D104" s="19">
        <f ca="1">SUMIFS(业务数据统计!E:E,业务数据统计!S:S,A104,业务数据统计!F:F,"是")</f>
        <v>0.36</v>
      </c>
      <c r="E104" s="5" t="str">
        <f>_xlfn.XLOOKUP(A104,业务数据统计!S:S,业务数据统计!T:T,"")</f>
        <v>营销四部</v>
      </c>
      <c r="F104"/>
    </row>
    <row r="105" ht="13.5" spans="1:6">
      <c r="A105" s="27" t="s">
        <v>4938</v>
      </c>
      <c r="B105" s="16" t="str">
        <f>_xlfn.XLOOKUP(E105,部门!A:A,部门!B:B)</f>
        <v>广州</v>
      </c>
      <c r="C105" s="17" t="str">
        <f t="shared" si="2"/>
        <v>2026-01</v>
      </c>
      <c r="D105" s="19">
        <f ca="1">SUMIFS(业务数据统计!E:E,业务数据统计!S:S,A105,业务数据统计!F:F,"是")</f>
        <v>0.34</v>
      </c>
      <c r="E105" s="5" t="str">
        <f>_xlfn.XLOOKUP(A105,业务数据统计!S:S,业务数据统计!T:T,"")</f>
        <v>广州销售一部</v>
      </c>
      <c r="F105"/>
    </row>
    <row r="106" ht="13.5" spans="1:6">
      <c r="A106" s="26" t="s">
        <v>130</v>
      </c>
      <c r="B106" s="16" t="str">
        <f>_xlfn.XLOOKUP(E106,部门!A:A,部门!B:B)</f>
        <v>销售四部</v>
      </c>
      <c r="C106" s="17" t="str">
        <f t="shared" si="2"/>
        <v>2026-01</v>
      </c>
      <c r="D106" s="19">
        <f ca="1">SUMIFS(业务数据统计!E:E,业务数据统计!S:S,A106,业务数据统计!F:F,"是")</f>
        <v>0.29</v>
      </c>
      <c r="E106" s="5" t="str">
        <f>_xlfn.XLOOKUP(A106,业务数据统计!S:S,业务数据统计!T:T,"")</f>
        <v>四部KA客服</v>
      </c>
      <c r="F106"/>
    </row>
    <row r="107" ht="13.5" spans="1:6">
      <c r="A107" s="26" t="s">
        <v>288</v>
      </c>
      <c r="B107" s="16" t="str">
        <f>_xlfn.XLOOKUP(E107,部门!A:A,部门!B:B)</f>
        <v>销售四部</v>
      </c>
      <c r="C107" s="17" t="str">
        <f t="shared" si="2"/>
        <v>2026-01</v>
      </c>
      <c r="D107" s="19">
        <f ca="1">SUMIFS(业务数据统计!E:E,业务数据统计!S:S,A107,业务数据统计!F:F,"是")</f>
        <v>0.27</v>
      </c>
      <c r="E107" s="5" t="str">
        <f>_xlfn.XLOOKUP(A107,业务数据统计!S:S,业务数据统计!T:T,"")</f>
        <v>营销四部</v>
      </c>
      <c r="F107"/>
    </row>
    <row r="108" spans="1:6">
      <c r="A108" s="26" t="s">
        <v>1701</v>
      </c>
      <c r="B108" s="16" t="str">
        <f>_xlfn.XLOOKUP(E108,部门!A:A,部门!B:B)</f>
        <v>销售四部</v>
      </c>
      <c r="C108" s="17" t="str">
        <f t="shared" si="2"/>
        <v>2026-01</v>
      </c>
      <c r="D108" s="19">
        <f ca="1">SUMIFS(业务数据统计!E:E,业务数据统计!S:S,A108,业务数据统计!F:F,"是")</f>
        <v>0.26</v>
      </c>
      <c r="E108" s="5" t="str">
        <f>_xlfn.XLOOKUP(A108,业务数据统计!S:S,业务数据统计!T:T,"")</f>
        <v>营销四部</v>
      </c>
    </row>
    <row r="109" spans="1:6">
      <c r="A109" s="26" t="s">
        <v>4015</v>
      </c>
      <c r="B109" s="16" t="str">
        <f>_xlfn.XLOOKUP(E109,部门!A:A,部门!B:B)</f>
        <v>销售四部</v>
      </c>
      <c r="C109" s="17" t="str">
        <f t="shared" si="2"/>
        <v>2026-01</v>
      </c>
      <c r="D109" s="19">
        <f ca="1">SUMIFS(业务数据统计!E:E,业务数据统计!S:S,A109,业务数据统计!F:F,"是")</f>
        <v>0.24</v>
      </c>
      <c r="E109" s="5" t="str">
        <f>_xlfn.XLOOKUP(A109,业务数据统计!S:S,业务数据统计!T:T,"")</f>
        <v>营销四部</v>
      </c>
    </row>
    <row r="110" spans="1:6">
      <c r="A110" s="26" t="s">
        <v>679</v>
      </c>
      <c r="B110" s="16" t="str">
        <f>_xlfn.XLOOKUP(E110,部门!A:A,部门!B:B)</f>
        <v>销售四部</v>
      </c>
      <c r="C110" s="17" t="str">
        <f t="shared" si="2"/>
        <v>2026-01</v>
      </c>
      <c r="D110" s="19">
        <f ca="1">SUMIFS(业务数据统计!E:E,业务数据统计!S:S,A110,业务数据统计!F:F,"是")</f>
        <v>0.21</v>
      </c>
      <c r="E110" s="5" t="str">
        <f>_xlfn.XLOOKUP(A110,业务数据统计!S:S,业务数据统计!T:T,"")</f>
        <v>四部KA客服</v>
      </c>
    </row>
    <row r="111" spans="1:6">
      <c r="A111" s="26" t="s">
        <v>6148</v>
      </c>
      <c r="B111" s="16" t="str">
        <f>_xlfn.XLOOKUP(E111,部门!A:A,部门!B:B)</f>
        <v>深圳</v>
      </c>
      <c r="C111" s="17" t="str">
        <f t="shared" si="2"/>
        <v>2026-01</v>
      </c>
      <c r="D111" s="19">
        <f ca="1">SUMIFS(业务数据统计!E:E,业务数据统计!S:S,A111,业务数据统计!F:F,"是")</f>
        <v>0.12</v>
      </c>
      <c r="E111" s="5" t="str">
        <f>_xlfn.XLOOKUP(A111,业务数据统计!S:S,业务数据统计!T:T,"")</f>
        <v>营销七部</v>
      </c>
    </row>
    <row r="112" spans="1:6">
      <c r="A112" s="26" t="s">
        <v>1109</v>
      </c>
      <c r="B112" s="16" t="str">
        <f>_xlfn.XLOOKUP(E112,部门!A:A,部门!B:B)</f>
        <v>销售四部</v>
      </c>
      <c r="C112" s="17" t="str">
        <f t="shared" si="2"/>
        <v>2026-01</v>
      </c>
      <c r="D112" s="19">
        <f ca="1">SUMIFS(业务数据统计!E:E,业务数据统计!S:S,A112,业务数据统计!F:F,"是")</f>
        <v>0.04</v>
      </c>
      <c r="E112" s="5" t="str">
        <f>_xlfn.XLOOKUP(A112,业务数据统计!S:S,业务数据统计!T:T,"")</f>
        <v>营销四部</v>
      </c>
    </row>
    <row r="113" spans="1:5">
      <c r="A113" s="26" t="s">
        <v>9559</v>
      </c>
      <c r="B113" s="16" t="str">
        <f>_xlfn.XLOOKUP(E113,部门!A:A,部门!B:B)</f>
        <v>销售二部</v>
      </c>
      <c r="C113" s="17" t="str">
        <f t="shared" si="2"/>
        <v>2026-01</v>
      </c>
      <c r="D113" s="19">
        <f ca="1">SUMIFS(业务数据统计!E:E,业务数据统计!S:S,A113,业务数据统计!F:F,"是")</f>
        <v>0.01</v>
      </c>
      <c r="E113" s="5" t="str">
        <f>_xlfn.XLOOKUP(A113,业务数据统计!S:S,业务数据统计!T:T,"")</f>
        <v>营销二部</v>
      </c>
    </row>
    <row r="114" spans="1:5">
      <c r="A114" s="26" t="s">
        <v>3423</v>
      </c>
      <c r="B114" s="16" t="str">
        <f>_xlfn.XLOOKUP(E114,部门!A:A,部门!B:B)</f>
        <v>销售一部</v>
      </c>
      <c r="C114" s="17" t="str">
        <f t="shared" si="2"/>
        <v>2026-01</v>
      </c>
      <c r="D114" s="19">
        <f ca="1">SUMIFS(业务数据统计!E:E,业务数据统计!S:S,A114,业务数据统计!F:F,"是")</f>
        <v>0</v>
      </c>
      <c r="E114" s="5" t="str">
        <f>_xlfn.XLOOKUP(A114,业务数据统计!S:S,业务数据统计!T:T,"")</f>
        <v>营销一部</v>
      </c>
    </row>
    <row r="115" spans="1:5">
      <c r="A115" s="26" t="s">
        <v>7712</v>
      </c>
      <c r="B115" s="16" t="str">
        <f>_xlfn.XLOOKUP(E115,部门!A:A,部门!B:B)</f>
        <v>销售一部</v>
      </c>
      <c r="C115" s="17" t="str">
        <f t="shared" si="2"/>
        <v>2026-01</v>
      </c>
      <c r="D115" s="19">
        <f ca="1">SUMIFS(业务数据统计!E:E,业务数据统计!S:S,A115,业务数据统计!F:F,"是")</f>
        <v>0</v>
      </c>
      <c r="E115" s="5" t="str">
        <f>_xlfn.XLOOKUP(A115,业务数据统计!S:S,业务数据统计!T:T,"")</f>
        <v>营销一部</v>
      </c>
    </row>
    <row r="116" ht="13.5" spans="1:5">
      <c r="A116" s="28" t="s">
        <v>19240</v>
      </c>
      <c r="B116" s="29"/>
      <c r="C116" s="30"/>
      <c r="D116" s="31">
        <f ca="1">SUM(D3:D115)</f>
        <v>1638.51</v>
      </c>
    </row>
    <row r="117" ht="13.5"/>
  </sheetData>
  <autoFilter xmlns:etc="http://www.wps.cn/officeDocument/2017/etCustomData" ref="A2:E116" etc:filterBottomFollowUsedRange="0">
    <extLst/>
  </autoFilter>
  <sortState ref="A3:E115">
    <sortCondition ref="D3:D115" descending="1"/>
  </sortState>
  <mergeCells count="1">
    <mergeCell ref="A1:D1"/>
  </mergeCells>
  <conditionalFormatting sqref="G1:G4 G6:G108 G110:G1048576">
    <cfRule type="duplicateValues" dxfId="0" priority="1"/>
  </conditionalFormatting>
  <pageMargins left="0.75" right="0.75" top="0.236111111111111" bottom="0.118055555555556" header="0.236111111111111" footer="0.236111111111111"/>
  <pageSetup paperSize="9" scale="93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106"/>
  <sheetViews>
    <sheetView workbookViewId="0">
      <selection activeCell="B106" sqref="B106"/>
    </sheetView>
  </sheetViews>
  <sheetFormatPr defaultColWidth="9" defaultRowHeight="13.5" outlineLevelCol="4"/>
  <cols>
    <col min="1" max="1" width="23.25" style="1" customWidth="1"/>
    <col min="2" max="16384" width="9" style="2"/>
  </cols>
  <sheetData>
    <row r="1" spans="1:2">
      <c r="A1" s="3" t="s">
        <v>14343</v>
      </c>
      <c r="B1" s="2" t="s">
        <v>19245</v>
      </c>
    </row>
    <row r="2" spans="1:2">
      <c r="A2" s="1" t="s">
        <v>19261</v>
      </c>
      <c r="B2" s="2" t="s">
        <v>19262</v>
      </c>
    </row>
    <row r="3" spans="1:2">
      <c r="A3" s="1" t="s">
        <v>19263</v>
      </c>
      <c r="B3" s="2" t="s">
        <v>19262</v>
      </c>
    </row>
    <row r="4" spans="1:2">
      <c r="A4" s="1" t="s">
        <v>19264</v>
      </c>
      <c r="B4" s="2" t="s">
        <v>19262</v>
      </c>
    </row>
    <row r="5" spans="1:2">
      <c r="A5" s="1" t="s">
        <v>19265</v>
      </c>
      <c r="B5" s="2" t="s">
        <v>19266</v>
      </c>
    </row>
    <row r="6" spans="1:2">
      <c r="A6" s="1" t="s">
        <v>19267</v>
      </c>
      <c r="B6" s="2" t="s">
        <v>19266</v>
      </c>
    </row>
    <row r="7" spans="1:2">
      <c r="A7" s="1" t="s">
        <v>19268</v>
      </c>
      <c r="B7" s="2" t="s">
        <v>19266</v>
      </c>
    </row>
    <row r="8" spans="1:2">
      <c r="A8" s="1" t="s">
        <v>19269</v>
      </c>
      <c r="B8" s="2" t="s">
        <v>19260</v>
      </c>
    </row>
    <row r="9" spans="1:2">
      <c r="A9" s="1" t="s">
        <v>19270</v>
      </c>
      <c r="B9" s="2" t="s">
        <v>19260</v>
      </c>
    </row>
    <row r="10" spans="1:2">
      <c r="A10" s="1" t="s">
        <v>19271</v>
      </c>
      <c r="B10" s="2" t="s">
        <v>19260</v>
      </c>
    </row>
    <row r="11" spans="1:2">
      <c r="A11" s="1" t="s">
        <v>19272</v>
      </c>
      <c r="B11" s="2" t="s">
        <v>19260</v>
      </c>
    </row>
    <row r="12" spans="1:2">
      <c r="A12" s="1" t="s">
        <v>19273</v>
      </c>
      <c r="B12" s="2" t="s">
        <v>19260</v>
      </c>
    </row>
    <row r="13" spans="1:2">
      <c r="A13" s="1" t="s">
        <v>19274</v>
      </c>
      <c r="B13" s="2" t="s">
        <v>19260</v>
      </c>
    </row>
    <row r="14" spans="1:2">
      <c r="A14" s="1" t="s">
        <v>19275</v>
      </c>
      <c r="B14" s="2" t="s">
        <v>19252</v>
      </c>
    </row>
    <row r="15" spans="1:2">
      <c r="A15" s="1" t="s">
        <v>19276</v>
      </c>
      <c r="B15" s="2" t="s">
        <v>19252</v>
      </c>
    </row>
    <row r="16" spans="1:2">
      <c r="A16" s="1" t="s">
        <v>19277</v>
      </c>
      <c r="B16" s="2" t="s">
        <v>19252</v>
      </c>
    </row>
    <row r="17" spans="1:5">
      <c r="A17" s="1" t="s">
        <v>19278</v>
      </c>
      <c r="B17" s="2" t="s">
        <v>19252</v>
      </c>
    </row>
    <row r="18" spans="1:5">
      <c r="A18" s="1" t="s">
        <v>19279</v>
      </c>
      <c r="B18" s="2" t="s">
        <v>19280</v>
      </c>
    </row>
    <row r="19" spans="1:5">
      <c r="A19" s="1" t="s">
        <v>19281</v>
      </c>
      <c r="B19" s="2" t="s">
        <v>19257</v>
      </c>
    </row>
    <row r="20" spans="1:5">
      <c r="A20" s="1" t="s">
        <v>19282</v>
      </c>
      <c r="B20" s="2" t="s">
        <v>19257</v>
      </c>
    </row>
    <row r="21" spans="1:5">
      <c r="A21" s="1" t="s">
        <v>19283</v>
      </c>
      <c r="B21" s="2" t="s">
        <v>19257</v>
      </c>
    </row>
    <row r="22" spans="1:5">
      <c r="A22" s="1" t="s">
        <v>19284</v>
      </c>
      <c r="B22" s="2" t="s">
        <v>19257</v>
      </c>
    </row>
    <row r="23" spans="1:5">
      <c r="A23" s="2" t="s">
        <v>19285</v>
      </c>
      <c r="B23" s="2" t="s">
        <v>19257</v>
      </c>
      <c r="E23" s="2" t="s">
        <v>19286</v>
      </c>
    </row>
    <row r="24" spans="1:5">
      <c r="A24" s="2" t="s">
        <v>19287</v>
      </c>
      <c r="B24" s="2" t="s">
        <v>19257</v>
      </c>
    </row>
    <row r="25" spans="1:5">
      <c r="A25" s="1" t="s">
        <v>19288</v>
      </c>
      <c r="B25" s="2" t="s">
        <v>19289</v>
      </c>
    </row>
    <row r="26" spans="1:5">
      <c r="A26" s="1" t="s">
        <v>19290</v>
      </c>
    </row>
    <row r="27" spans="1:5">
      <c r="A27" s="1" t="s">
        <v>19291</v>
      </c>
      <c r="B27" s="2" t="s">
        <v>19292</v>
      </c>
    </row>
    <row r="28" spans="1:5">
      <c r="A28" s="1" t="s">
        <v>19293</v>
      </c>
      <c r="B28" s="2" t="s">
        <v>19292</v>
      </c>
    </row>
    <row r="29" spans="1:5">
      <c r="A29" s="2" t="s">
        <v>19294</v>
      </c>
      <c r="B29" s="2" t="s">
        <v>19292</v>
      </c>
    </row>
    <row r="30" spans="1:5">
      <c r="A30" s="1" t="s">
        <v>19295</v>
      </c>
      <c r="B30" s="2" t="s">
        <v>14382</v>
      </c>
    </row>
    <row r="31" spans="1:5">
      <c r="A31" s="1" t="s">
        <v>19296</v>
      </c>
      <c r="B31" s="2" t="s">
        <v>14382</v>
      </c>
    </row>
    <row r="32" spans="1:5">
      <c r="A32" s="1" t="s">
        <v>19297</v>
      </c>
      <c r="B32" s="2" t="s">
        <v>14382</v>
      </c>
    </row>
    <row r="33" spans="1:2">
      <c r="A33" s="1" t="s">
        <v>19298</v>
      </c>
      <c r="B33" s="2" t="s">
        <v>14382</v>
      </c>
    </row>
    <row r="34" spans="1:2">
      <c r="A34" s="1" t="s">
        <v>19299</v>
      </c>
      <c r="B34" s="2" t="s">
        <v>19251</v>
      </c>
    </row>
    <row r="35" spans="1:2">
      <c r="A35" s="1" t="s">
        <v>19300</v>
      </c>
      <c r="B35" s="2" t="s">
        <v>19251</v>
      </c>
    </row>
    <row r="36" spans="1:2">
      <c r="A36" s="1" t="s">
        <v>19301</v>
      </c>
      <c r="B36" s="2" t="s">
        <v>19248</v>
      </c>
    </row>
    <row r="37" spans="1:2">
      <c r="A37" s="1" t="s">
        <v>19302</v>
      </c>
      <c r="B37" s="2" t="s">
        <v>19248</v>
      </c>
    </row>
    <row r="38" spans="1:2">
      <c r="A38" s="1" t="s">
        <v>19303</v>
      </c>
      <c r="B38" s="2" t="s">
        <v>19248</v>
      </c>
    </row>
    <row r="39" spans="1:2">
      <c r="A39" s="1" t="s">
        <v>19304</v>
      </c>
      <c r="B39" s="2" t="s">
        <v>19305</v>
      </c>
    </row>
    <row r="40" spans="1:2">
      <c r="A40" s="1" t="s">
        <v>19306</v>
      </c>
      <c r="B40" s="2" t="s">
        <v>19305</v>
      </c>
    </row>
    <row r="41" spans="1:2">
      <c r="A41" s="1" t="s">
        <v>19307</v>
      </c>
      <c r="B41" s="2" t="s">
        <v>19305</v>
      </c>
    </row>
    <row r="42" spans="1:2">
      <c r="A42" s="1" t="s">
        <v>19308</v>
      </c>
      <c r="B42" s="2" t="s">
        <v>19251</v>
      </c>
    </row>
    <row r="43" spans="1:2">
      <c r="A43" s="1" t="s">
        <v>19309</v>
      </c>
      <c r="B43" s="2" t="s">
        <v>19251</v>
      </c>
    </row>
    <row r="44" spans="1:2">
      <c r="A44" s="2" t="s">
        <v>19310</v>
      </c>
      <c r="B44" s="2" t="s">
        <v>19252</v>
      </c>
    </row>
    <row r="45" spans="1:2">
      <c r="A45" s="2" t="s">
        <v>19311</v>
      </c>
      <c r="B45" s="2" t="s">
        <v>19252</v>
      </c>
    </row>
    <row r="46" spans="1:2">
      <c r="A46" s="2" t="s">
        <v>19312</v>
      </c>
      <c r="B46" s="2" t="s">
        <v>19257</v>
      </c>
    </row>
    <row r="47" spans="1:2">
      <c r="A47" s="2" t="s">
        <v>19313</v>
      </c>
      <c r="B47" s="2" t="s">
        <v>19257</v>
      </c>
    </row>
    <row r="48" spans="1:2">
      <c r="A48" s="2" t="s">
        <v>19314</v>
      </c>
      <c r="B48" s="2" t="s">
        <v>19250</v>
      </c>
    </row>
    <row r="49" spans="1:2">
      <c r="A49" s="2" t="s">
        <v>19315</v>
      </c>
      <c r="B49" s="2" t="s">
        <v>19252</v>
      </c>
    </row>
    <row r="50" spans="1:2">
      <c r="A50" s="2" t="s">
        <v>19316</v>
      </c>
      <c r="B50" s="2" t="s">
        <v>19292</v>
      </c>
    </row>
    <row r="51" spans="1:2">
      <c r="A51" s="2" t="s">
        <v>19317</v>
      </c>
      <c r="B51" s="2" t="s">
        <v>19292</v>
      </c>
    </row>
    <row r="52" spans="1:2">
      <c r="A52" s="2" t="s">
        <v>19318</v>
      </c>
      <c r="B52" s="2" t="s">
        <v>19292</v>
      </c>
    </row>
    <row r="53" spans="1:2">
      <c r="A53" s="2" t="s">
        <v>19303</v>
      </c>
      <c r="B53" s="2" t="s">
        <v>19248</v>
      </c>
    </row>
    <row r="54" spans="1:2">
      <c r="A54" s="2" t="s">
        <v>19319</v>
      </c>
      <c r="B54" s="2" t="s">
        <v>19259</v>
      </c>
    </row>
    <row r="55" spans="1:2">
      <c r="A55" s="2" t="s">
        <v>19253</v>
      </c>
      <c r="B55" s="2" t="s">
        <v>19253</v>
      </c>
    </row>
    <row r="56" spans="1:2">
      <c r="A56" s="2" t="s">
        <v>19320</v>
      </c>
      <c r="B56" s="2" t="s">
        <v>19249</v>
      </c>
    </row>
    <row r="57" spans="1:2">
      <c r="A57" s="2" t="s">
        <v>19321</v>
      </c>
      <c r="B57" s="2" t="s">
        <v>19249</v>
      </c>
    </row>
    <row r="58" spans="1:2">
      <c r="A58" s="2" t="s">
        <v>19322</v>
      </c>
      <c r="B58" s="2" t="s">
        <v>19249</v>
      </c>
    </row>
    <row r="59" spans="1:2">
      <c r="A59" s="2" t="s">
        <v>19323</v>
      </c>
      <c r="B59" s="2" t="s">
        <v>19249</v>
      </c>
    </row>
    <row r="60" spans="1:2">
      <c r="A60" s="2" t="s">
        <v>19324</v>
      </c>
      <c r="B60" s="2" t="s">
        <v>19249</v>
      </c>
    </row>
    <row r="61" spans="1:2">
      <c r="A61" s="2" t="s">
        <v>19325</v>
      </c>
      <c r="B61" s="2" t="s">
        <v>19249</v>
      </c>
    </row>
    <row r="62" spans="1:2">
      <c r="A62" s="2" t="s">
        <v>19326</v>
      </c>
      <c r="B62" s="2" t="s">
        <v>19257</v>
      </c>
    </row>
    <row r="63" spans="1:2">
      <c r="A63" s="2" t="s">
        <v>19327</v>
      </c>
      <c r="B63" s="2" t="s">
        <v>19257</v>
      </c>
    </row>
    <row r="64" spans="1:2">
      <c r="A64" s="2" t="s">
        <v>19328</v>
      </c>
      <c r="B64" s="2" t="s">
        <v>19257</v>
      </c>
    </row>
    <row r="65" spans="1:2">
      <c r="A65" s="2" t="s">
        <v>19329</v>
      </c>
      <c r="B65" s="2" t="s">
        <v>19251</v>
      </c>
    </row>
    <row r="66" spans="1:2">
      <c r="A66" s="2" t="s">
        <v>19330</v>
      </c>
      <c r="B66" s="2" t="s">
        <v>19250</v>
      </c>
    </row>
    <row r="67" spans="1:2">
      <c r="A67" s="2" t="s">
        <v>19331</v>
      </c>
      <c r="B67" s="2" t="s">
        <v>19253</v>
      </c>
    </row>
    <row r="68" spans="1:2">
      <c r="A68" s="2" t="s">
        <v>19332</v>
      </c>
      <c r="B68" s="2" t="s">
        <v>19252</v>
      </c>
    </row>
    <row r="69" spans="1:2">
      <c r="A69" s="2" t="s">
        <v>19333</v>
      </c>
      <c r="B69" s="2" t="s">
        <v>19252</v>
      </c>
    </row>
    <row r="70" spans="1:2">
      <c r="A70" s="2" t="s">
        <v>19334</v>
      </c>
      <c r="B70" s="2" t="s">
        <v>19259</v>
      </c>
    </row>
    <row r="71" spans="1:2">
      <c r="A71" s="2" t="s">
        <v>19335</v>
      </c>
      <c r="B71" s="2" t="s">
        <v>19255</v>
      </c>
    </row>
    <row r="72" spans="1:2">
      <c r="A72" s="2" t="s">
        <v>19335</v>
      </c>
      <c r="B72" s="2" t="s">
        <v>19255</v>
      </c>
    </row>
    <row r="73" spans="1:2">
      <c r="A73" s="2" t="s">
        <v>19335</v>
      </c>
      <c r="B73" s="2" t="s">
        <v>19255</v>
      </c>
    </row>
    <row r="74" spans="1:2">
      <c r="A74" s="2" t="s">
        <v>19336</v>
      </c>
      <c r="B74" s="2" t="s">
        <v>19337</v>
      </c>
    </row>
    <row r="75" spans="1:2">
      <c r="A75" s="2" t="s">
        <v>19335</v>
      </c>
      <c r="B75" s="2" t="s">
        <v>19255</v>
      </c>
    </row>
    <row r="76" spans="1:2">
      <c r="A76" s="2" t="s">
        <v>19336</v>
      </c>
      <c r="B76" s="2" t="s">
        <v>19337</v>
      </c>
    </row>
    <row r="77" spans="1:2">
      <c r="A77" s="2" t="s">
        <v>19338</v>
      </c>
      <c r="B77" s="2" t="s">
        <v>19257</v>
      </c>
    </row>
    <row r="78" spans="1:2">
      <c r="A78" s="2" t="s">
        <v>19339</v>
      </c>
      <c r="B78" s="2" t="s">
        <v>19257</v>
      </c>
    </row>
    <row r="79" spans="1:2">
      <c r="A79" s="2" t="s">
        <v>19336</v>
      </c>
      <c r="B79" s="2" t="s">
        <v>19337</v>
      </c>
    </row>
    <row r="80" spans="1:2">
      <c r="A80" s="2" t="s">
        <v>19340</v>
      </c>
      <c r="B80" s="2" t="s">
        <v>19257</v>
      </c>
    </row>
    <row r="81" spans="1:2">
      <c r="A81" s="2" t="s">
        <v>19341</v>
      </c>
      <c r="B81" s="2" t="s">
        <v>19257</v>
      </c>
    </row>
    <row r="82" spans="1:2">
      <c r="A82" s="2" t="s">
        <v>19342</v>
      </c>
      <c r="B82" s="2" t="s">
        <v>19257</v>
      </c>
    </row>
    <row r="85" spans="1:2">
      <c r="A85" s="1" t="s">
        <v>14382</v>
      </c>
      <c r="B85" s="2" t="s">
        <v>19250</v>
      </c>
    </row>
    <row r="86" spans="1:2">
      <c r="A86" s="1" t="s">
        <v>14410</v>
      </c>
      <c r="B86" s="2" t="s">
        <v>19249</v>
      </c>
    </row>
    <row r="87" spans="1:2">
      <c r="A87" s="1" t="s">
        <v>14378</v>
      </c>
      <c r="B87" s="2" t="s">
        <v>19253</v>
      </c>
    </row>
    <row r="88" spans="1:2">
      <c r="A88" s="1" t="s">
        <v>14407</v>
      </c>
      <c r="B88" s="2" t="s">
        <v>19251</v>
      </c>
    </row>
    <row r="89" spans="1:2">
      <c r="A89" s="1" t="s">
        <v>14439</v>
      </c>
      <c r="B89" s="2" t="s">
        <v>19249</v>
      </c>
    </row>
    <row r="90" spans="1:2">
      <c r="A90" s="1" t="s">
        <v>14386</v>
      </c>
      <c r="B90" s="2" t="s">
        <v>19248</v>
      </c>
    </row>
    <row r="91" spans="1:2">
      <c r="A91" s="1" t="s">
        <v>16393</v>
      </c>
      <c r="B91" s="2" t="s">
        <v>19255</v>
      </c>
    </row>
    <row r="92" spans="1:2">
      <c r="A92" s="1" t="s">
        <v>14473</v>
      </c>
      <c r="B92" s="2" t="s">
        <v>19252</v>
      </c>
    </row>
    <row r="93" spans="1:2">
      <c r="A93" s="1" t="s">
        <v>19343</v>
      </c>
      <c r="B93" s="2" t="s">
        <v>19259</v>
      </c>
    </row>
    <row r="94" spans="1:2">
      <c r="A94" s="1" t="s">
        <v>14578</v>
      </c>
      <c r="B94" s="2" t="s">
        <v>19257</v>
      </c>
    </row>
    <row r="95" spans="1:2">
      <c r="A95" s="1" t="s">
        <v>19344</v>
      </c>
      <c r="B95" s="2" t="s">
        <v>19257</v>
      </c>
    </row>
    <row r="96" spans="1:2">
      <c r="A96" s="1" t="s">
        <v>19345</v>
      </c>
      <c r="B96" s="2" t="s">
        <v>19292</v>
      </c>
    </row>
    <row r="97" spans="1:2">
      <c r="A97" s="1" t="s">
        <v>15575</v>
      </c>
      <c r="B97" s="2" t="s">
        <v>19259</v>
      </c>
    </row>
    <row r="98" spans="1:2">
      <c r="A98" s="1" t="s">
        <v>14742</v>
      </c>
      <c r="B98" s="2" t="s">
        <v>19256</v>
      </c>
    </row>
    <row r="99" spans="1:2">
      <c r="A99" s="1" t="s">
        <v>17687</v>
      </c>
      <c r="B99" s="2" t="s">
        <v>19337</v>
      </c>
    </row>
    <row r="100" spans="1:2">
      <c r="A100" s="1" t="s">
        <v>19346</v>
      </c>
      <c r="B100" s="2" t="s">
        <v>19257</v>
      </c>
    </row>
    <row r="101" spans="1:2">
      <c r="A101" s="1" t="s">
        <v>14669</v>
      </c>
      <c r="B101" s="2" t="s">
        <v>19260</v>
      </c>
    </row>
    <row r="102" spans="1:2">
      <c r="A102" s="1" t="s">
        <v>19347</v>
      </c>
      <c r="B102" s="2" t="s">
        <v>19260</v>
      </c>
    </row>
    <row r="103" spans="1:2">
      <c r="A103" s="1" t="s">
        <v>19348</v>
      </c>
      <c r="B103" s="2" t="s">
        <v>19280</v>
      </c>
    </row>
    <row r="104" spans="1:2">
      <c r="A104" s="1" t="s">
        <v>16094</v>
      </c>
      <c r="B104" s="2" t="s">
        <v>19254</v>
      </c>
    </row>
    <row r="105" spans="1:2">
      <c r="A105" s="1" t="s">
        <v>15410</v>
      </c>
      <c r="B105" s="2" t="s">
        <v>19258</v>
      </c>
    </row>
    <row r="106" spans="1:2">
      <c r="A106" s="1" t="s">
        <v>14419</v>
      </c>
      <c r="B106" s="2" t="s">
        <v>19249</v>
      </c>
    </row>
  </sheetData>
  <autoFilter xmlns:etc="http://www.wps.cn/officeDocument/2017/etCustomData" ref="A1:E82" etc:filterBottomFollowUsedRange="0">
    <extLst/>
  </autoFilter>
  <sortState ref="A2:B39">
    <sortCondition ref="A2:A3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过机服务商重量差</vt:lpstr>
      <vt:lpstr>业务数据统计</vt:lpstr>
      <vt:lpstr>名单</vt:lpstr>
      <vt:lpstr>提成标准</vt:lpstr>
      <vt:lpstr>特殊事项扣除</vt:lpstr>
      <vt:lpstr>提成</vt:lpstr>
      <vt:lpstr>业务员明细</vt:lpstr>
      <vt:lpstr>部门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金光闪闪</cp:lastModifiedBy>
  <dcterms:created xsi:type="dcterms:W3CDTF">2023-05-12T11:15:00Z</dcterms:created>
  <dcterms:modified xsi:type="dcterms:W3CDTF">2026-03-10T06:49:00Z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06CB107B9F3D442A92F169E07FC3A7FE_13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